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66925"/>
  <mc:AlternateContent xmlns:mc="http://schemas.openxmlformats.org/markup-compatibility/2006">
    <mc:Choice Requires="x15">
      <x15ac:absPath xmlns:x15ac="http://schemas.microsoft.com/office/spreadsheetml/2010/11/ac" url="C:\Users\lewandow\Desktop\"/>
    </mc:Choice>
  </mc:AlternateContent>
  <xr:revisionPtr revIDLastSave="0" documentId="8_{A27829CB-3747-4F18-91F6-8FB8D67A0721}" xr6:coauthVersionLast="41" xr6:coauthVersionMax="41" xr10:uidLastSave="{00000000-0000-0000-0000-000000000000}"/>
  <bookViews>
    <workbookView xWindow="-120" yWindow="-120" windowWidth="29040" windowHeight="15840" xr2:uid="{444A219E-63EA-4074-949F-3A83B537E5AB}"/>
  </bookViews>
  <sheets>
    <sheet name="Proforma RP4 Extract" sheetId="37" r:id="rId1"/>
    <sheet name="WS1" sheetId="2" r:id="rId2"/>
    <sheet name="WS2" sheetId="3" r:id="rId3"/>
    <sheet name="WWS1" sheetId="4" r:id="rId4"/>
    <sheet name="WWS2" sheetId="5" r:id="rId5"/>
    <sheet name="R1" sheetId="38" r:id="rId6"/>
    <sheet name="R5" sheetId="6" r:id="rId7"/>
    <sheet name="App26" sheetId="7" r:id="rId8"/>
    <sheet name="App5" sheetId="9" r:id="rId9"/>
    <sheet name="App6" sheetId="10" r:id="rId10"/>
    <sheet name="App8" sheetId="11" r:id="rId11"/>
    <sheet name="App9" sheetId="12" r:id="rId12"/>
    <sheet name="App18" sheetId="13" r:id="rId13"/>
    <sheet name="App19" sheetId="14" r:id="rId14"/>
    <sheet name="App23" sheetId="15" r:id="rId15"/>
    <sheet name="App25" sheetId="16" r:id="rId16"/>
    <sheet name="App27" sheetId="17" r:id="rId17"/>
    <sheet name="App28" sheetId="18" r:id="rId18"/>
    <sheet name="App29" sheetId="19" r:id="rId19"/>
    <sheet name="WS1a" sheetId="20" r:id="rId20"/>
    <sheet name="WS2a" sheetId="21" r:id="rId21"/>
    <sheet name="WS13" sheetId="22" r:id="rId22"/>
    <sheet name="WS15" sheetId="23" r:id="rId23"/>
    <sheet name="WS17" sheetId="24" r:id="rId24"/>
    <sheet name="Wn4" sheetId="25" r:id="rId25"/>
    <sheet name="Wr4" sheetId="26" r:id="rId26"/>
    <sheet name="WWS1a" sheetId="27" r:id="rId27"/>
    <sheet name="WWS2a" sheetId="28" r:id="rId28"/>
    <sheet name="WWS13" sheetId="29" r:id="rId29"/>
    <sheet name="WWS15" sheetId="30" r:id="rId30"/>
    <sheet name="WWn3" sheetId="31" r:id="rId31"/>
    <sheet name="WWn4" sheetId="32" r:id="rId32"/>
    <sheet name="WWn6" sheetId="33" r:id="rId33"/>
    <sheet name="Bio5" sheetId="34" r:id="rId34"/>
    <sheet name="R7" sheetId="35" r:id="rId35"/>
    <sheet name="R9" sheetId="36" r:id="rId36"/>
  </sheets>
  <externalReferences>
    <externalReference r:id="rId37"/>
    <externalReference r:id="rId38"/>
    <externalReference r:id="rId39"/>
    <externalReference r:id="rId40"/>
    <externalReference r:id="rId41"/>
    <externalReference r:id="rId42"/>
    <externalReference r:id="rId4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'App26'!$N$1:$N$317</definedName>
    <definedName name="_xlnm._FilterDatabase" localSheetId="8" hidden="1">'App5'!$B$5:$AG$532</definedName>
    <definedName name="_xlnm._FilterDatabase" localSheetId="9" hidden="1">'App6'!$B$5:$O$210</definedName>
    <definedName name="_xlnm._FilterDatabase" localSheetId="23" hidden="1">'WS17'!$AO$1:$AO$174</definedName>
    <definedName name="_xlnm._FilterDatabase" localSheetId="31" hidden="1">'WWn4'!$AI$1:$AI$227</definedName>
    <definedName name="_xlnm._FilterDatabase" localSheetId="27" hidden="1">WWS2a!$B$1:$B$101</definedName>
    <definedName name="_Order1" hidden="1">255</definedName>
    <definedName name="_Order2" hidden="1">255</definedName>
    <definedName name="a" localSheetId="12" hidden="1">{"bal",#N/A,FALSE,"working papers";"income",#N/A,FALSE,"working papers"}</definedName>
    <definedName name="a" localSheetId="13" hidden="1">{"bal",#N/A,FALSE,"working papers";"income",#N/A,FALSE,"working papers"}</definedName>
    <definedName name="a" localSheetId="14" hidden="1">{"bal",#N/A,FALSE,"working papers";"income",#N/A,FALSE,"working papers"}</definedName>
    <definedName name="a" localSheetId="15" hidden="1">{"bal",#N/A,FALSE,"working papers";"income",#N/A,FALSE,"working papers"}</definedName>
    <definedName name="a" localSheetId="7" hidden="1">{"bal",#N/A,FALSE,"working papers";"income",#N/A,FALSE,"working papers"}</definedName>
    <definedName name="a" localSheetId="16" hidden="1">{"bal",#N/A,FALSE,"working papers";"income",#N/A,FALSE,"working papers"}</definedName>
    <definedName name="a" localSheetId="17" hidden="1">{"bal",#N/A,FALSE,"working papers";"income",#N/A,FALSE,"working papers"}</definedName>
    <definedName name="a" localSheetId="18" hidden="1">{"bal",#N/A,FALSE,"working papers";"income",#N/A,FALSE,"working papers"}</definedName>
    <definedName name="a" localSheetId="8" hidden="1">{"bal",#N/A,FALSE,"working papers";"income",#N/A,FALSE,"working papers"}</definedName>
    <definedName name="a" localSheetId="9" hidden="1">{"bal",#N/A,FALSE,"working papers";"income",#N/A,FALSE,"working papers"}</definedName>
    <definedName name="a" localSheetId="10" hidden="1">{"bal",#N/A,FALSE,"working papers";"income",#N/A,FALSE,"working papers"}</definedName>
    <definedName name="a" localSheetId="11" hidden="1">{"bal",#N/A,FALSE,"working papers";"income",#N/A,FALSE,"working papers"}</definedName>
    <definedName name="a" localSheetId="33" hidden="1">{"bal",#N/A,FALSE,"working papers";"income",#N/A,FALSE,"working papers"}</definedName>
    <definedName name="a" localSheetId="5" hidden="1">{"bal",#N/A,FALSE,"working papers";"income",#N/A,FALSE,"working papers"}</definedName>
    <definedName name="a" localSheetId="6" hidden="1">{"bal",#N/A,FALSE,"working papers";"income",#N/A,FALSE,"working papers"}</definedName>
    <definedName name="a" localSheetId="34" hidden="1">{"bal",#N/A,FALSE,"working papers";"income",#N/A,FALSE,"working papers"}</definedName>
    <definedName name="a" localSheetId="35" hidden="1">{"bal",#N/A,FALSE,"working papers";"income",#N/A,FALSE,"working papers"}</definedName>
    <definedName name="a" localSheetId="24" hidden="1">{"bal",#N/A,FALSE,"working papers";"income",#N/A,FALSE,"working papers"}</definedName>
    <definedName name="a" localSheetId="25" hidden="1">{"bal",#N/A,FALSE,"working papers";"income",#N/A,FALSE,"working papers"}</definedName>
    <definedName name="a" localSheetId="21" hidden="1">{"bal",#N/A,FALSE,"working papers";"income",#N/A,FALSE,"working papers"}</definedName>
    <definedName name="a" localSheetId="22" hidden="1">{"bal",#N/A,FALSE,"working papers";"income",#N/A,FALSE,"working papers"}</definedName>
    <definedName name="a" localSheetId="23" hidden="1">{"bal",#N/A,FALSE,"working papers";"income",#N/A,FALSE,"working papers"}</definedName>
    <definedName name="a" localSheetId="19" hidden="1">{"bal",#N/A,FALSE,"working papers";"income",#N/A,FALSE,"working papers"}</definedName>
    <definedName name="a" localSheetId="2" hidden="1">{"bal",#N/A,FALSE,"working papers";"income",#N/A,FALSE,"working papers"}</definedName>
    <definedName name="a" localSheetId="20" hidden="1">{"bal",#N/A,FALSE,"working papers";"income",#N/A,FALSE,"working papers"}</definedName>
    <definedName name="a" localSheetId="30" hidden="1">{"bal",#N/A,FALSE,"working papers";"income",#N/A,FALSE,"working papers"}</definedName>
    <definedName name="a" localSheetId="31" hidden="1">{"bal",#N/A,FALSE,"working papers";"income",#N/A,FALSE,"working papers"}</definedName>
    <definedName name="a" localSheetId="32" hidden="1">{"bal",#N/A,FALSE,"working papers";"income",#N/A,FALSE,"working papers"}</definedName>
    <definedName name="a" localSheetId="3" hidden="1">{"bal",#N/A,FALSE,"working papers";"income",#N/A,FALSE,"working papers"}</definedName>
    <definedName name="a" localSheetId="28" hidden="1">{"bal",#N/A,FALSE,"working papers";"income",#N/A,FALSE,"working papers"}</definedName>
    <definedName name="a" localSheetId="29" hidden="1">{"bal",#N/A,FALSE,"working papers";"income",#N/A,FALSE,"working papers"}</definedName>
    <definedName name="a" localSheetId="26" hidden="1">{"bal",#N/A,FALSE,"working papers";"income",#N/A,FALSE,"working papers"}</definedName>
    <definedName name="a" localSheetId="4" hidden="1">{"bal",#N/A,FALSE,"working papers";"income",#N/A,FALSE,"working papers"}</definedName>
    <definedName name="a" localSheetId="27" hidden="1">{"bal",#N/A,FALSE,"working papers";"income",#N/A,FALSE,"working papers"}</definedName>
    <definedName name="a"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7" hidden="1">{"bal",#N/A,FALSE,"working papers";"income",#N/A,FALSE,"working papers"}</definedName>
    <definedName name="F" localSheetId="16" hidden="1">{"bal",#N/A,FALSE,"working papers";"income",#N/A,FALSE,"working papers"}</definedName>
    <definedName name="F" localSheetId="17" hidden="1">{"bal",#N/A,FALSE,"working papers";"income",#N/A,FALSE,"working papers"}</definedName>
    <definedName name="F" localSheetId="18"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33" hidden="1">{"bal",#N/A,FALSE,"working papers";"income",#N/A,FALSE,"working papers"}</definedName>
    <definedName name="F" localSheetId="5" hidden="1">{"bal",#N/A,FALSE,"working papers";"income",#N/A,FALSE,"working papers"}</definedName>
    <definedName name="F" localSheetId="6"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24" hidden="1">{"bal",#N/A,FALSE,"working papers";"income",#N/A,FALSE,"working papers"}</definedName>
    <definedName name="F" localSheetId="25" hidden="1">{"bal",#N/A,FALSE,"working papers";"income",#N/A,FALSE,"working papers"}</definedName>
    <definedName name="F" localSheetId="21" hidden="1">{"bal",#N/A,FALSE,"working papers";"income",#N/A,FALSE,"working papers"}</definedName>
    <definedName name="F" localSheetId="22" hidden="1">{"bal",#N/A,FALSE,"working papers";"income",#N/A,FALSE,"working papers"}</definedName>
    <definedName name="F" localSheetId="23" hidden="1">{"bal",#N/A,FALSE,"working papers";"income",#N/A,FALSE,"working papers"}</definedName>
    <definedName name="F" localSheetId="19" hidden="1">{"bal",#N/A,FALSE,"working papers";"income",#N/A,FALSE,"working papers"}</definedName>
    <definedName name="F" localSheetId="2" hidden="1">{"bal",#N/A,FALSE,"working papers";"income",#N/A,FALSE,"working papers"}</definedName>
    <definedName name="F" localSheetId="20" hidden="1">{"bal",#N/A,FALSE,"working papers";"income",#N/A,FALSE,"working papers"}</definedName>
    <definedName name="F" localSheetId="30"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26" hidden="1">{"bal",#N/A,FALSE,"working papers";"income",#N/A,FALSE,"working papers"}</definedName>
    <definedName name="F" localSheetId="4" hidden="1">{"bal",#N/A,FALSE,"working papers";"income",#N/A,FALSE,"working papers"}</definedName>
    <definedName name="F" localSheetId="27" hidden="1">{"bal",#N/A,FALSE,"working papers";"income",#N/A,FALSE,"working papers"}</definedName>
    <definedName name="F"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7" hidden="1">{"bal",#N/A,FALSE,"working papers";"income",#N/A,FALSE,"working papers"}</definedName>
    <definedName name="fdraf" localSheetId="16" hidden="1">{"bal",#N/A,FALSE,"working papers";"income",#N/A,FALSE,"working papers"}</definedName>
    <definedName name="fdraf" localSheetId="17" hidden="1">{"bal",#N/A,FALSE,"working papers";"income",#N/A,FALSE,"working papers"}</definedName>
    <definedName name="fdraf" localSheetId="18"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33"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24" hidden="1">{"bal",#N/A,FALSE,"working papers";"income",#N/A,FALSE,"working papers"}</definedName>
    <definedName name="fdraf" localSheetId="25" hidden="1">{"bal",#N/A,FALSE,"working papers";"income",#N/A,FALSE,"working papers"}</definedName>
    <definedName name="fdraf" localSheetId="21" hidden="1">{"bal",#N/A,FALSE,"working papers";"income",#N/A,FALSE,"working papers"}</definedName>
    <definedName name="fdraf" localSheetId="22" hidden="1">{"bal",#N/A,FALSE,"working papers";"income",#N/A,FALSE,"working papers"}</definedName>
    <definedName name="fdraf" localSheetId="23" hidden="1">{"bal",#N/A,FALSE,"working papers";"income",#N/A,FALSE,"working papers"}</definedName>
    <definedName name="fdraf" localSheetId="19" hidden="1">{"bal",#N/A,FALSE,"working papers";"income",#N/A,FALSE,"working papers"}</definedName>
    <definedName name="fdraf" localSheetId="2" hidden="1">{"bal",#N/A,FALSE,"working papers";"income",#N/A,FALSE,"working papers"}</definedName>
    <definedName name="fdraf" localSheetId="20" hidden="1">{"bal",#N/A,FALSE,"working papers";"income",#N/A,FALSE,"working papers"}</definedName>
    <definedName name="fdraf" localSheetId="30"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26" hidden="1">{"bal",#N/A,FALSE,"working papers";"income",#N/A,FALSE,"working papers"}</definedName>
    <definedName name="fdraf" localSheetId="4" hidden="1">{"bal",#N/A,FALSE,"working papers";"income",#N/A,FALSE,"working papers"}</definedName>
    <definedName name="fdraf" localSheetId="27" hidden="1">{"bal",#N/A,FALSE,"working papers";"income",#N/A,FALSE,"working papers"}</definedName>
    <definedName name="fdraf"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7" hidden="1">{"bal",#N/A,FALSE,"working papers";"income",#N/A,FALSE,"working papers"}</definedName>
    <definedName name="Fdraft" localSheetId="16" hidden="1">{"bal",#N/A,FALSE,"working papers";"income",#N/A,FALSE,"working papers"}</definedName>
    <definedName name="Fdraft" localSheetId="17" hidden="1">{"bal",#N/A,FALSE,"working papers";"income",#N/A,FALSE,"working papers"}</definedName>
    <definedName name="Fdraft" localSheetId="18"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33"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24" hidden="1">{"bal",#N/A,FALSE,"working papers";"income",#N/A,FALSE,"working papers"}</definedName>
    <definedName name="Fdraft" localSheetId="25" hidden="1">{"bal",#N/A,FALSE,"working papers";"income",#N/A,FALSE,"working papers"}</definedName>
    <definedName name="Fdraft" localSheetId="21" hidden="1">{"bal",#N/A,FALSE,"working papers";"income",#N/A,FALSE,"working papers"}</definedName>
    <definedName name="Fdraft" localSheetId="22" hidden="1">{"bal",#N/A,FALSE,"working papers";"income",#N/A,FALSE,"working papers"}</definedName>
    <definedName name="Fdraft" localSheetId="23" hidden="1">{"bal",#N/A,FALSE,"working papers";"income",#N/A,FALSE,"working papers"}</definedName>
    <definedName name="Fdraft" localSheetId="19" hidden="1">{"bal",#N/A,FALSE,"working papers";"income",#N/A,FALSE,"working papers"}</definedName>
    <definedName name="Fdraft" localSheetId="2" hidden="1">{"bal",#N/A,FALSE,"working papers";"income",#N/A,FALSE,"working papers"}</definedName>
    <definedName name="Fdraft" localSheetId="20" hidden="1">{"bal",#N/A,FALSE,"working papers";"income",#N/A,FALSE,"working papers"}</definedName>
    <definedName name="Fdraft" localSheetId="30"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26" hidden="1">{"bal",#N/A,FALSE,"working papers";"income",#N/A,FALSE,"working papers"}</definedName>
    <definedName name="Fdraft" localSheetId="4" hidden="1">{"bal",#N/A,FALSE,"working papers";"income",#N/A,FALSE,"working papers"}</definedName>
    <definedName name="Fdraft" localSheetId="27"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2">'App18'!$B$1:$O$62</definedName>
    <definedName name="_xlnm.Print_Area" localSheetId="13">'App19'!$B$1:$O$73</definedName>
    <definedName name="_xlnm.Print_Area" localSheetId="14">'App23'!$B$1:$AB$79</definedName>
    <definedName name="_xlnm.Print_Area" localSheetId="15">'App25'!$B$1:$P$55,'App25'!$B$57:$M$70</definedName>
    <definedName name="_xlnm.Print_Area" localSheetId="7">'App26'!$B$1:$N$257,'App26'!$B$259:$K$317</definedName>
    <definedName name="_xlnm.Print_Area" localSheetId="16">'App27'!$B$1:$P$79,'App27'!$B$81:$K$83</definedName>
    <definedName name="_xlnm.Print_Area" localSheetId="17">'App28'!$B$1:$T$153,'App28'!$B$155:$Q$291</definedName>
    <definedName name="_xlnm.Print_Area" localSheetId="18">'App29'!$B$1:$O$128,'App29'!$B$130:$L$240</definedName>
    <definedName name="_xlnm.Print_Area" localSheetId="10">'App8'!$B$1:$Q$158</definedName>
    <definedName name="_xlnm.Print_Area" localSheetId="11">'App9'!$B$1:$Q$78</definedName>
    <definedName name="_xlnm.Print_Area" localSheetId="33">'Bio5'!$B$1:$U$65</definedName>
    <definedName name="_xlnm.Print_Area" localSheetId="5">'R1'!$B$1:$DV$87,'R1'!$EA$1:$EM$29</definedName>
    <definedName name="_xlnm.Print_Area" localSheetId="34">'R7'!$B$1:$N$66</definedName>
    <definedName name="_xlnm.Print_Area" localSheetId="35">'R9'!$B$1:$P$99</definedName>
    <definedName name="_xlnm.Print_Area" localSheetId="24">'Wn4'!$B$1:$U$52</definedName>
    <definedName name="_xlnm.Print_Area" localSheetId="25">'Wr4'!$B$1:$U$65</definedName>
    <definedName name="_xlnm.Print_Area" localSheetId="1">'WS1'!$B$1:$AW$63,'WS1'!$B$65:$U$103,'WS1'!$BB$1:$BJ$57</definedName>
    <definedName name="_xlnm.Print_Area" localSheetId="21">'WS13'!$B$1:$Q$87</definedName>
    <definedName name="_xlnm.Print_Area" localSheetId="22">'WS15'!$B$1:$Q$80</definedName>
    <definedName name="_xlnm.Print_Area" localSheetId="23">'WS17'!$B$1:$AL$174</definedName>
    <definedName name="_xlnm.Print_Area" localSheetId="2">'WS2'!$B$1:$AW$94,'WS2'!$B$96:$P$126,'WS2'!$BB$1:$BJ$88</definedName>
    <definedName name="_xlnm.Print_Area" localSheetId="20">WS2a!$B$1:$AW$53,WS2a!$B$55:$P$85,WS2a!$BB$1:$BJ$47</definedName>
    <definedName name="_xlnm.Print_Area" localSheetId="30">'WWn3'!$B$1:$Q$60</definedName>
    <definedName name="_xlnm.Print_Area" localSheetId="31">'WWn4'!$B$1:$AI$177,'WWn4'!$B$179:$R$227,'WWn4'!$AN$1:$BQ$24</definedName>
    <definedName name="_xlnm.Print_Area" localSheetId="32">'WWn6'!$B$1:$U$52</definedName>
    <definedName name="_xlnm.Print_Area" localSheetId="3">'WWS1'!$B$1:$BE$104,'WWS1'!$BJ$1:$BS$58</definedName>
    <definedName name="_xlnm.Print_Area" localSheetId="28">'WWS13'!$B$1:$Q$87</definedName>
    <definedName name="_xlnm.Print_Area" localSheetId="29">'WWS15'!$B$1:$Q$76</definedName>
    <definedName name="_xlnm.Print_Area" localSheetId="4">'WWS2'!$B$1:$BE$151,'WWS2'!$BJ$1:$BS$105</definedName>
    <definedName name="_xlnm.Print_Area" localSheetId="27">WWS2a!$B$1:$BE$62,WWS2a!$B$64:$R$101,WWS2a!$BJ$1:$BS$56</definedName>
    <definedName name="_xlnm.Print_Titles" localSheetId="8">'App5'!$4:$5</definedName>
    <definedName name="_xlnm.Print_Titles" localSheetId="9">'App6'!$4:$5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8" hidden="1">5</definedName>
    <definedName name="RiskHasSettings" localSheetId="9" hidden="1">5</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7" hidden="1">{"bal",#N/A,FALSE,"working papers";"income",#N/A,FALSE,"working papers"}</definedName>
    <definedName name="wrn.papersdraft" localSheetId="16" hidden="1">{"bal",#N/A,FALSE,"working papers";"income",#N/A,FALSE,"working papers"}</definedName>
    <definedName name="wrn.papersdraft" localSheetId="17" hidden="1">{"bal",#N/A,FALSE,"working papers";"income",#N/A,FALSE,"working papers"}</definedName>
    <definedName name="wrn.papersdraft" localSheetId="18"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33" hidden="1">{"bal",#N/A,FALSE,"working papers";"income",#N/A,FALSE,"working papers"}</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24" hidden="1">{"bal",#N/A,FALSE,"working papers";"income",#N/A,FALSE,"working papers"}</definedName>
    <definedName name="wrn.papersdraft" localSheetId="25" hidden="1">{"bal",#N/A,FALSE,"working papers";"income",#N/A,FALSE,"working papers"}</definedName>
    <definedName name="wrn.papersdraft" localSheetId="21" hidden="1">{"bal",#N/A,FALSE,"working papers";"income",#N/A,FALSE,"working papers"}</definedName>
    <definedName name="wrn.papersdraft" localSheetId="22" hidden="1">{"bal",#N/A,FALSE,"working papers";"income",#N/A,FALSE,"working papers"}</definedName>
    <definedName name="wrn.papersdraft" localSheetId="23" hidden="1">{"bal",#N/A,FALSE,"working papers";"income",#N/A,FALSE,"working papers"}</definedName>
    <definedName name="wrn.papersdraft" localSheetId="19" hidden="1">{"bal",#N/A,FALSE,"working papers";"income",#N/A,FALSE,"working papers"}</definedName>
    <definedName name="wrn.papersdraft" localSheetId="2" hidden="1">{"bal",#N/A,FALSE,"working papers";"income",#N/A,FALSE,"working papers"}</definedName>
    <definedName name="wrn.papersdraft" localSheetId="20" hidden="1">{"bal",#N/A,FALSE,"working papers";"income",#N/A,FALSE,"working papers"}</definedName>
    <definedName name="wrn.papersdraft" localSheetId="30"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26" hidden="1">{"bal",#N/A,FALSE,"working papers";"income",#N/A,FALSE,"working papers"}</definedName>
    <definedName name="wrn.papersdraft" localSheetId="4" hidden="1">{"bal",#N/A,FALSE,"working papers";"income",#N/A,FALSE,"working papers"}</definedName>
    <definedName name="wrn.papersdraft" localSheetId="27" hidden="1">{"bal",#N/A,FALSE,"working papers";"income",#N/A,FALSE,"working papers"}</definedName>
    <definedName name="wrn.papersdraft"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7" hidden="1">{"bal",#N/A,FALSE,"working papers";"income",#N/A,FALSE,"working papers"}</definedName>
    <definedName name="wrn.wpapers." localSheetId="16" hidden="1">{"bal",#N/A,FALSE,"working papers";"income",#N/A,FALSE,"working papers"}</definedName>
    <definedName name="wrn.wpapers." localSheetId="17" hidden="1">{"bal",#N/A,FALSE,"working papers";"income",#N/A,FALSE,"working papers"}</definedName>
    <definedName name="wrn.wpapers." localSheetId="18"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33"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24" hidden="1">{"bal",#N/A,FALSE,"working papers";"income",#N/A,FALSE,"working papers"}</definedName>
    <definedName name="wrn.wpapers." localSheetId="25" hidden="1">{"bal",#N/A,FALSE,"working papers";"income",#N/A,FALSE,"working papers"}</definedName>
    <definedName name="wrn.wpapers." localSheetId="21" hidden="1">{"bal",#N/A,FALSE,"working papers";"income",#N/A,FALSE,"working papers"}</definedName>
    <definedName name="wrn.wpapers." localSheetId="22" hidden="1">{"bal",#N/A,FALSE,"working papers";"income",#N/A,FALSE,"working papers"}</definedName>
    <definedName name="wrn.wpapers." localSheetId="23" hidden="1">{"bal",#N/A,FALSE,"working papers";"income",#N/A,FALSE,"working papers"}</definedName>
    <definedName name="wrn.wpapers." localSheetId="19" hidden="1">{"bal",#N/A,FALSE,"working papers";"income",#N/A,FALSE,"working papers"}</definedName>
    <definedName name="wrn.wpapers." localSheetId="2" hidden="1">{"bal",#N/A,FALSE,"working papers";"income",#N/A,FALSE,"working papers"}</definedName>
    <definedName name="wrn.wpapers." localSheetId="20" hidden="1">{"bal",#N/A,FALSE,"working papers";"income",#N/A,FALSE,"working papers"}</definedName>
    <definedName name="wrn.wpapers." localSheetId="30"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26" hidden="1">{"bal",#N/A,FALSE,"working papers";"income",#N/A,FALSE,"working papers"}</definedName>
    <definedName name="wrn.wpapers." localSheetId="4" hidden="1">{"bal",#N/A,FALSE,"working papers";"income",#N/A,FALSE,"working papers"}</definedName>
    <definedName name="wrn.wpapers." localSheetId="27" hidden="1">{"bal",#N/A,FALSE,"working papers";"income",#N/A,FALSE,"working papers"}</definedName>
    <definedName name="wrn.wpapers." hidden="1">{"bal",#N/A,FALSE,"working papers";"income",#N/A,FALSE,"working papers"}</definedName>
    <definedName name="Z_69104686_4F2A_41D5_9B15_E00B9826BCA2_.wvu.PrintArea" localSheetId="7" hidden="1">'App26'!$B$1:$N$257,'App26'!$B$259:$K$317</definedName>
    <definedName name="Z_69104686_4F2A_41D5_9B15_E00B9826BCA2_.wvu.PrintArea" localSheetId="10" hidden="1">'App8'!$B$1:$Q$158</definedName>
    <definedName name="Z_69104686_4F2A_41D5_9B15_E00B9826BCA2_.wvu.PrintArea" localSheetId="33" hidden="1">'Bio5'!$B$1:$U$61</definedName>
    <definedName name="Z_69104686_4F2A_41D5_9B15_E00B9826BCA2_.wvu.PrintArea" localSheetId="5" hidden="1">'R1'!$B$1:$DV$87</definedName>
    <definedName name="Z_69104686_4F2A_41D5_9B15_E00B9826BCA2_.wvu.PrintArea" localSheetId="34" hidden="1">'R7'!$B$1:$N$66</definedName>
    <definedName name="Z_69104686_4F2A_41D5_9B15_E00B9826BCA2_.wvu.PrintArea" localSheetId="35" hidden="1">'R9'!$B$1:$P$99</definedName>
    <definedName name="Z_69104686_4F2A_41D5_9B15_E00B9826BCA2_.wvu.PrintArea" localSheetId="21" hidden="1">'WS13'!$B$1:$Q$85</definedName>
    <definedName name="Z_69104686_4F2A_41D5_9B15_E00B9826BCA2_.wvu.PrintArea" localSheetId="2" hidden="1">'WS2'!$B$1:$AW$94,'WS2'!$B$96:$P$126</definedName>
    <definedName name="Z_69104686_4F2A_41D5_9B15_E00B9826BCA2_.wvu.PrintArea" localSheetId="20" hidden="1">WS2a!$B$1:$AW$53,WS2a!$B$55:$P$85</definedName>
    <definedName name="Z_69104686_4F2A_41D5_9B15_E00B9826BCA2_.wvu.PrintArea" localSheetId="28" hidden="1">'WWS13'!$B$1:$Q$86</definedName>
    <definedName name="Z_69104686_4F2A_41D5_9B15_E00B9826BCA2_.wvu.PrintArea" localSheetId="4" hidden="1">'WWS2'!$B$1:$BE$151</definedName>
    <definedName name="Z_69104686_4F2A_41D5_9B15_E00B9826BCA2_.wvu.PrintArea" localSheetId="27" hidden="1">WWS2a!$B$1:$CD$101</definedName>
    <definedName name="Z_A8453347_62D5_433C_AC17_73E6B4F2766F_.wvu.PrintArea" localSheetId="7" hidden="1">'App26'!$B$1:$N$257,'App26'!$B$259:$K$317</definedName>
    <definedName name="Z_A8453347_62D5_433C_AC17_73E6B4F2766F_.wvu.PrintArea" localSheetId="10" hidden="1">'App8'!$B$1:$Q$158</definedName>
    <definedName name="Z_A8453347_62D5_433C_AC17_73E6B4F2766F_.wvu.PrintArea" localSheetId="33" hidden="1">'Bio5'!$B$1:$U$61</definedName>
    <definedName name="Z_A8453347_62D5_433C_AC17_73E6B4F2766F_.wvu.PrintArea" localSheetId="5" hidden="1">'R1'!$B$1:$DV$87</definedName>
    <definedName name="Z_A8453347_62D5_433C_AC17_73E6B4F2766F_.wvu.PrintArea" localSheetId="34" hidden="1">'R7'!$B$1:$N$66</definedName>
    <definedName name="Z_A8453347_62D5_433C_AC17_73E6B4F2766F_.wvu.PrintArea" localSheetId="35" hidden="1">'R9'!$B$1:$P$99</definedName>
    <definedName name="Z_A8453347_62D5_433C_AC17_73E6B4F2766F_.wvu.PrintArea" localSheetId="21" hidden="1">'WS13'!$B$1:$Q$85</definedName>
    <definedName name="Z_A8453347_62D5_433C_AC17_73E6B4F2766F_.wvu.PrintArea" localSheetId="2" hidden="1">'WS2'!$B$1:$AW$94,'WS2'!$B$96:$P$126</definedName>
    <definedName name="Z_A8453347_62D5_433C_AC17_73E6B4F2766F_.wvu.PrintArea" localSheetId="20" hidden="1">WS2a!$B$1:$AW$53,WS2a!$B$55:$P$85</definedName>
    <definedName name="Z_A8453347_62D5_433C_AC17_73E6B4F2766F_.wvu.PrintArea" localSheetId="28" hidden="1">'WWS13'!$B$1:$Q$86</definedName>
    <definedName name="Z_A8453347_62D5_433C_AC17_73E6B4F2766F_.wvu.PrintArea" localSheetId="4" hidden="1">'WWS2'!$B$1:$BE$151</definedName>
    <definedName name="Z_A8453347_62D5_433C_AC17_73E6B4F2766F_.wvu.PrintArea" localSheetId="27" hidden="1">WWS2a!$B$1:$CD$101</definedName>
    <definedName name="Z_D4B52F44_4691_4CEE_AF88_48CCB001F972_.wvu.PrintArea" localSheetId="10" hidden="1">'App8'!$B$1:$Q$158</definedName>
    <definedName name="Z_D4B52F44_4691_4CEE_AF88_48CCB001F972_.wvu.PrintArea" localSheetId="33" hidden="1">'Bio5'!$B$1:$U$65</definedName>
    <definedName name="Z_D4B52F44_4691_4CEE_AF88_48CCB001F972_.wvu.PrintArea" localSheetId="5" hidden="1">'R1'!$B$1:$DV$87,'R1'!$EA$1:$EM$29</definedName>
    <definedName name="Z_D4B52F44_4691_4CEE_AF88_48CCB001F972_.wvu.PrintArea" localSheetId="34" hidden="1">'R7'!$B$1:$N$66</definedName>
    <definedName name="Z_D4B52F44_4691_4CEE_AF88_48CCB001F972_.wvu.PrintArea" localSheetId="35" hidden="1">'R9'!$B$1:$P$99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3" i="6" l="1"/>
  <c r="C91" i="38"/>
  <c r="C83" i="38"/>
  <c r="C75" i="38"/>
  <c r="C73" i="38"/>
  <c r="C57" i="38"/>
  <c r="JB44" i="38"/>
  <c r="IS44" i="38"/>
  <c r="IJ44" i="38"/>
  <c r="IA44" i="38"/>
  <c r="HR44" i="38"/>
  <c r="HI44" i="38"/>
  <c r="GZ44" i="38"/>
  <c r="GQ44" i="38"/>
  <c r="GH44" i="38"/>
  <c r="FY44" i="38"/>
  <c r="FP44" i="38"/>
  <c r="DX44" i="38" s="1"/>
  <c r="FG44" i="38"/>
  <c r="EX44" i="38"/>
  <c r="JB43" i="38"/>
  <c r="IS43" i="38"/>
  <c r="IJ43" i="38"/>
  <c r="IA43" i="38"/>
  <c r="HR43" i="38"/>
  <c r="HI43" i="38"/>
  <c r="GZ43" i="38"/>
  <c r="GQ43" i="38"/>
  <c r="GH43" i="38"/>
  <c r="FY43" i="38"/>
  <c r="FP43" i="38"/>
  <c r="FG43" i="38"/>
  <c r="EX43" i="38"/>
  <c r="DX43" i="38" s="1"/>
  <c r="JB42" i="38"/>
  <c r="IS42" i="38"/>
  <c r="IJ42" i="38"/>
  <c r="IA42" i="38"/>
  <c r="HR42" i="38"/>
  <c r="HI42" i="38"/>
  <c r="GZ42" i="38"/>
  <c r="GQ42" i="38"/>
  <c r="GH42" i="38"/>
  <c r="FY42" i="38"/>
  <c r="FP42" i="38"/>
  <c r="FG42" i="38"/>
  <c r="EX42" i="38"/>
  <c r="DX42" i="38" s="1"/>
  <c r="JB41" i="38"/>
  <c r="IS41" i="38"/>
  <c r="IJ41" i="38"/>
  <c r="IA41" i="38"/>
  <c r="HR41" i="38"/>
  <c r="HI41" i="38"/>
  <c r="GZ41" i="38"/>
  <c r="GQ41" i="38"/>
  <c r="GH41" i="38"/>
  <c r="FY41" i="38"/>
  <c r="FP41" i="38"/>
  <c r="FG41" i="38"/>
  <c r="EX41" i="38"/>
  <c r="DX41" i="38" s="1"/>
  <c r="DS38" i="38"/>
  <c r="BQ38" i="38"/>
  <c r="AY38" i="38"/>
  <c r="DS37" i="38"/>
  <c r="DJ37" i="38"/>
  <c r="DA37" i="38"/>
  <c r="CR37" i="38"/>
  <c r="CI37" i="38"/>
  <c r="BZ37" i="38"/>
  <c r="BQ37" i="38"/>
  <c r="BH37" i="38"/>
  <c r="AY37" i="38"/>
  <c r="AP37" i="38"/>
  <c r="AG37" i="38"/>
  <c r="X37" i="38"/>
  <c r="O37" i="38"/>
  <c r="JB36" i="38"/>
  <c r="IS36" i="38"/>
  <c r="IJ36" i="38"/>
  <c r="IA36" i="38"/>
  <c r="HR36" i="38"/>
  <c r="HI36" i="38"/>
  <c r="GZ36" i="38"/>
  <c r="GQ36" i="38"/>
  <c r="GH36" i="38"/>
  <c r="FY36" i="38"/>
  <c r="FP36" i="38"/>
  <c r="FG36" i="38"/>
  <c r="EX36" i="38"/>
  <c r="DX36" i="38" s="1"/>
  <c r="JB35" i="38"/>
  <c r="IS35" i="38"/>
  <c r="IJ35" i="38"/>
  <c r="IA35" i="38"/>
  <c r="HR35" i="38"/>
  <c r="HI35" i="38"/>
  <c r="GZ35" i="38"/>
  <c r="GQ35" i="38"/>
  <c r="GH35" i="38"/>
  <c r="FY35" i="38"/>
  <c r="FP35" i="38"/>
  <c r="DX35" i="38" s="1"/>
  <c r="FG35" i="38"/>
  <c r="EX35" i="38"/>
  <c r="DS34" i="38"/>
  <c r="DJ34" i="38"/>
  <c r="DJ38" i="38" s="1"/>
  <c r="DA34" i="38"/>
  <c r="DA38" i="38" s="1"/>
  <c r="CR34" i="38"/>
  <c r="CR38" i="38" s="1"/>
  <c r="CI34" i="38"/>
  <c r="CI38" i="38" s="1"/>
  <c r="BZ34" i="38"/>
  <c r="BZ38" i="38" s="1"/>
  <c r="BQ34" i="38"/>
  <c r="BH34" i="38"/>
  <c r="BH38" i="38" s="1"/>
  <c r="AY34" i="38"/>
  <c r="AP34" i="38"/>
  <c r="AP38" i="38" s="1"/>
  <c r="AG34" i="38"/>
  <c r="AG38" i="38" s="1"/>
  <c r="X34" i="38"/>
  <c r="X38" i="38" s="1"/>
  <c r="O34" i="38"/>
  <c r="O38" i="38" s="1"/>
  <c r="JB33" i="38"/>
  <c r="IS33" i="38"/>
  <c r="IJ33" i="38"/>
  <c r="IA33" i="38"/>
  <c r="HR33" i="38"/>
  <c r="HI33" i="38"/>
  <c r="GZ33" i="38"/>
  <c r="GQ33" i="38"/>
  <c r="GH33" i="38"/>
  <c r="FY33" i="38"/>
  <c r="FP33" i="38"/>
  <c r="FG33" i="38"/>
  <c r="EX33" i="38"/>
  <c r="DX33" i="38"/>
  <c r="JB32" i="38"/>
  <c r="IS32" i="38"/>
  <c r="IJ32" i="38"/>
  <c r="IA32" i="38"/>
  <c r="HR32" i="38"/>
  <c r="HI32" i="38"/>
  <c r="GZ32" i="38"/>
  <c r="GQ32" i="38"/>
  <c r="GH32" i="38"/>
  <c r="FY32" i="38"/>
  <c r="DX32" i="38" s="1"/>
  <c r="FP32" i="38"/>
  <c r="FG32" i="38"/>
  <c r="EX32" i="38"/>
  <c r="IZ29" i="38"/>
  <c r="IY29" i="38"/>
  <c r="IX29" i="38"/>
  <c r="IV29" i="38"/>
  <c r="IU29" i="38"/>
  <c r="IT29" i="38"/>
  <c r="IQ29" i="38"/>
  <c r="IP29" i="38"/>
  <c r="IO29" i="38"/>
  <c r="IM29" i="38"/>
  <c r="IL29" i="38"/>
  <c r="IK29" i="38"/>
  <c r="IH29" i="38"/>
  <c r="IG29" i="38"/>
  <c r="IF29" i="38"/>
  <c r="ID29" i="38"/>
  <c r="IC29" i="38"/>
  <c r="IB29" i="38"/>
  <c r="HY29" i="38"/>
  <c r="HX29" i="38"/>
  <c r="HW29" i="38"/>
  <c r="HU29" i="38"/>
  <c r="HT29" i="38"/>
  <c r="HS29" i="38"/>
  <c r="HP29" i="38"/>
  <c r="HO29" i="38"/>
  <c r="HN29" i="38"/>
  <c r="HL29" i="38"/>
  <c r="HK29" i="38"/>
  <c r="HJ29" i="38"/>
  <c r="HG29" i="38"/>
  <c r="HF29" i="38"/>
  <c r="HE29" i="38"/>
  <c r="HC29" i="38"/>
  <c r="HB29" i="38"/>
  <c r="HA29" i="38"/>
  <c r="GX29" i="38"/>
  <c r="GW29" i="38"/>
  <c r="GV29" i="38"/>
  <c r="GT29" i="38"/>
  <c r="GS29" i="38"/>
  <c r="GR29" i="38"/>
  <c r="GO29" i="38"/>
  <c r="GN29" i="38"/>
  <c r="GM29" i="38"/>
  <c r="GK29" i="38"/>
  <c r="GJ29" i="38"/>
  <c r="GI29" i="38"/>
  <c r="GF29" i="38"/>
  <c r="GE29" i="38"/>
  <c r="GD29" i="38"/>
  <c r="GB29" i="38"/>
  <c r="GA29" i="38"/>
  <c r="FZ29" i="38"/>
  <c r="FW29" i="38"/>
  <c r="FV29" i="38"/>
  <c r="FU29" i="38"/>
  <c r="FS29" i="38"/>
  <c r="FR29" i="38"/>
  <c r="FQ29" i="38"/>
  <c r="FN29" i="38"/>
  <c r="FM29" i="38"/>
  <c r="FL29" i="38"/>
  <c r="FJ29" i="38"/>
  <c r="FI29" i="38"/>
  <c r="FH29" i="38"/>
  <c r="FE29" i="38"/>
  <c r="FD29" i="38"/>
  <c r="FC29" i="38"/>
  <c r="FA29" i="38"/>
  <c r="EZ29" i="38"/>
  <c r="EY29" i="38"/>
  <c r="EV29" i="38"/>
  <c r="EU29" i="38"/>
  <c r="ET29" i="38"/>
  <c r="ER29" i="38"/>
  <c r="EQ29" i="38"/>
  <c r="EP29" i="38"/>
  <c r="DR29" i="38"/>
  <c r="DN29" i="38"/>
  <c r="DS29" i="38" s="1"/>
  <c r="DI29" i="38"/>
  <c r="DJ29" i="38" s="1"/>
  <c r="DE29" i="38"/>
  <c r="CZ29" i="38"/>
  <c r="DA29" i="38" s="1"/>
  <c r="CV29" i="38"/>
  <c r="CQ29" i="38"/>
  <c r="CR29" i="38" s="1"/>
  <c r="CM29" i="38"/>
  <c r="CI29" i="38"/>
  <c r="CH29" i="38"/>
  <c r="CD29" i="38"/>
  <c r="BY29" i="38"/>
  <c r="BZ29" i="38" s="1"/>
  <c r="BU29" i="38"/>
  <c r="BQ29" i="38"/>
  <c r="BP29" i="38"/>
  <c r="BL29" i="38"/>
  <c r="BG29" i="38"/>
  <c r="BH29" i="38" s="1"/>
  <c r="BC29" i="38"/>
  <c r="AX29" i="38"/>
  <c r="AT29" i="38"/>
  <c r="AY29" i="38" s="1"/>
  <c r="AO29" i="38"/>
  <c r="AP29" i="38" s="1"/>
  <c r="AK29" i="38"/>
  <c r="AF29" i="38"/>
  <c r="AG29" i="38" s="1"/>
  <c r="AB29" i="38"/>
  <c r="W29" i="38"/>
  <c r="X29" i="38" s="1"/>
  <c r="S29" i="38"/>
  <c r="O29" i="38"/>
  <c r="N29" i="38"/>
  <c r="J29" i="38"/>
  <c r="IZ26" i="38"/>
  <c r="IY26" i="38"/>
  <c r="IX26" i="38"/>
  <c r="IV26" i="38"/>
  <c r="IU26" i="38"/>
  <c r="IT26" i="38"/>
  <c r="IQ26" i="38"/>
  <c r="IP26" i="38"/>
  <c r="IO26" i="38"/>
  <c r="IM26" i="38"/>
  <c r="IL26" i="38"/>
  <c r="IK26" i="38"/>
  <c r="IH26" i="38"/>
  <c r="IG26" i="38"/>
  <c r="IF26" i="38"/>
  <c r="ID26" i="38"/>
  <c r="IC26" i="38"/>
  <c r="IB26" i="38"/>
  <c r="HY26" i="38"/>
  <c r="HX26" i="38"/>
  <c r="HW26" i="38"/>
  <c r="HU26" i="38"/>
  <c r="HT26" i="38"/>
  <c r="HS26" i="38"/>
  <c r="HP26" i="38"/>
  <c r="HO26" i="38"/>
  <c r="HN26" i="38"/>
  <c r="HL26" i="38"/>
  <c r="HK26" i="38"/>
  <c r="HJ26" i="38"/>
  <c r="HG26" i="38"/>
  <c r="HF26" i="38"/>
  <c r="HE26" i="38"/>
  <c r="HC26" i="38"/>
  <c r="HB26" i="38"/>
  <c r="HA26" i="38"/>
  <c r="GX26" i="38"/>
  <c r="GW26" i="38"/>
  <c r="GV26" i="38"/>
  <c r="GT26" i="38"/>
  <c r="GS26" i="38"/>
  <c r="GR26" i="38"/>
  <c r="GO26" i="38"/>
  <c r="GN26" i="38"/>
  <c r="GM26" i="38"/>
  <c r="GK26" i="38"/>
  <c r="GJ26" i="38"/>
  <c r="GI26" i="38"/>
  <c r="FW26" i="38"/>
  <c r="FV26" i="38"/>
  <c r="FU26" i="38"/>
  <c r="FS26" i="38"/>
  <c r="FR26" i="38"/>
  <c r="FQ26" i="38"/>
  <c r="FN26" i="38"/>
  <c r="FM26" i="38"/>
  <c r="FL26" i="38"/>
  <c r="FJ26" i="38"/>
  <c r="FI26" i="38"/>
  <c r="FH26" i="38"/>
  <c r="FE26" i="38"/>
  <c r="FD26" i="38"/>
  <c r="FC26" i="38"/>
  <c r="FA26" i="38"/>
  <c r="EZ26" i="38"/>
  <c r="EY26" i="38"/>
  <c r="EV26" i="38"/>
  <c r="EU26" i="38"/>
  <c r="ET26" i="38"/>
  <c r="ER26" i="38"/>
  <c r="EQ26" i="38"/>
  <c r="EP26" i="38"/>
  <c r="DR26" i="38"/>
  <c r="DN26" i="38"/>
  <c r="DS26" i="38" s="1"/>
  <c r="DI26" i="38"/>
  <c r="DJ26" i="38" s="1"/>
  <c r="DE26" i="38"/>
  <c r="CZ26" i="38"/>
  <c r="DA26" i="38" s="1"/>
  <c r="CV26" i="38"/>
  <c r="CQ26" i="38"/>
  <c r="CR26" i="38" s="1"/>
  <c r="CM26" i="38"/>
  <c r="CI26" i="38"/>
  <c r="CH26" i="38"/>
  <c r="CD26" i="38"/>
  <c r="BY26" i="38"/>
  <c r="BZ26" i="38" s="1"/>
  <c r="BU26" i="38"/>
  <c r="BQ26" i="38"/>
  <c r="BP26" i="38"/>
  <c r="BL26" i="38"/>
  <c r="BG26" i="38"/>
  <c r="BH26" i="38" s="1"/>
  <c r="BC26" i="38"/>
  <c r="AX26" i="38"/>
  <c r="AT26" i="38"/>
  <c r="AY26" i="38" s="1"/>
  <c r="AO26" i="38"/>
  <c r="AP26" i="38" s="1"/>
  <c r="AK26" i="38"/>
  <c r="AF26" i="38"/>
  <c r="AG26" i="38" s="1"/>
  <c r="AB26" i="38"/>
  <c r="W26" i="38"/>
  <c r="X26" i="38" s="1"/>
  <c r="S26" i="38"/>
  <c r="O26" i="38"/>
  <c r="N26" i="38"/>
  <c r="J26" i="38"/>
  <c r="DP25" i="38"/>
  <c r="DH25" i="38"/>
  <c r="DF25" i="38"/>
  <c r="DB25" i="38"/>
  <c r="CX25" i="38"/>
  <c r="CT25" i="38"/>
  <c r="CP25" i="38"/>
  <c r="CL25" i="38"/>
  <c r="CJ25" i="38"/>
  <c r="CB25" i="38"/>
  <c r="BV25" i="38"/>
  <c r="BT25" i="38"/>
  <c r="BR25" i="38"/>
  <c r="BN25" i="38"/>
  <c r="BJ25" i="38"/>
  <c r="BF25" i="38"/>
  <c r="BD25" i="38"/>
  <c r="BB25" i="38"/>
  <c r="AV25" i="38"/>
  <c r="AN25" i="38"/>
  <c r="AL25" i="38"/>
  <c r="AO25" i="38" s="1"/>
  <c r="AH25" i="38"/>
  <c r="AD25" i="38"/>
  <c r="Z25" i="38"/>
  <c r="V25" i="38"/>
  <c r="R25" i="38"/>
  <c r="P25" i="38"/>
  <c r="H25" i="38"/>
  <c r="IZ24" i="38"/>
  <c r="IY24" i="38"/>
  <c r="IX24" i="38"/>
  <c r="IV24" i="38"/>
  <c r="IU24" i="38"/>
  <c r="IT24" i="38"/>
  <c r="IQ24" i="38"/>
  <c r="IP24" i="38"/>
  <c r="IO24" i="38"/>
  <c r="IM24" i="38"/>
  <c r="IL24" i="38"/>
  <c r="IK24" i="38"/>
  <c r="IH24" i="38"/>
  <c r="IG24" i="38"/>
  <c r="IF24" i="38"/>
  <c r="ID24" i="38"/>
  <c r="IC24" i="38"/>
  <c r="IB24" i="38"/>
  <c r="HY24" i="38"/>
  <c r="HX24" i="38"/>
  <c r="HW24" i="38"/>
  <c r="HU24" i="38"/>
  <c r="HT24" i="38"/>
  <c r="HS24" i="38"/>
  <c r="HP24" i="38"/>
  <c r="HO24" i="38"/>
  <c r="HN24" i="38"/>
  <c r="HL24" i="38"/>
  <c r="HK24" i="38"/>
  <c r="HJ24" i="38"/>
  <c r="DR24" i="38"/>
  <c r="DS24" i="38" s="1"/>
  <c r="DN24" i="38"/>
  <c r="DI24" i="38"/>
  <c r="DJ24" i="38" s="1"/>
  <c r="DE24" i="38"/>
  <c r="CZ24" i="38"/>
  <c r="DA24" i="38" s="1"/>
  <c r="CV24" i="38"/>
  <c r="CR24" i="38"/>
  <c r="CQ24" i="38"/>
  <c r="CM24" i="38"/>
  <c r="CH24" i="38"/>
  <c r="CI24" i="38" s="1"/>
  <c r="CD24" i="38"/>
  <c r="IZ23" i="38"/>
  <c r="IY23" i="38"/>
  <c r="IX23" i="38"/>
  <c r="IV23" i="38"/>
  <c r="IU23" i="38"/>
  <c r="IT23" i="38"/>
  <c r="IQ23" i="38"/>
  <c r="IP23" i="38"/>
  <c r="IO23" i="38"/>
  <c r="IM23" i="38"/>
  <c r="IL23" i="38"/>
  <c r="IK23" i="38"/>
  <c r="IH23" i="38"/>
  <c r="IG23" i="38"/>
  <c r="IF23" i="38"/>
  <c r="ID23" i="38"/>
  <c r="IC23" i="38"/>
  <c r="IB23" i="38"/>
  <c r="HY23" i="38"/>
  <c r="HX23" i="38"/>
  <c r="HW23" i="38"/>
  <c r="HU23" i="38"/>
  <c r="HT23" i="38"/>
  <c r="HS23" i="38"/>
  <c r="HP23" i="38"/>
  <c r="HO23" i="38"/>
  <c r="HN23" i="38"/>
  <c r="HL23" i="38"/>
  <c r="HK23" i="38"/>
  <c r="HJ23" i="38"/>
  <c r="HG23" i="38"/>
  <c r="HF23" i="38"/>
  <c r="HE23" i="38"/>
  <c r="HC23" i="38"/>
  <c r="HB23" i="38"/>
  <c r="HA23" i="38"/>
  <c r="GX23" i="38"/>
  <c r="GW23" i="38"/>
  <c r="GV23" i="38"/>
  <c r="GT23" i="38"/>
  <c r="GS23" i="38"/>
  <c r="GR23" i="38"/>
  <c r="GO23" i="38"/>
  <c r="GN23" i="38"/>
  <c r="GM23" i="38"/>
  <c r="GK23" i="38"/>
  <c r="GJ23" i="38"/>
  <c r="GI23" i="38"/>
  <c r="FW23" i="38"/>
  <c r="FV23" i="38"/>
  <c r="FU23" i="38"/>
  <c r="FS23" i="38"/>
  <c r="FR23" i="38"/>
  <c r="FQ23" i="38"/>
  <c r="DR23" i="38"/>
  <c r="DS23" i="38" s="1"/>
  <c r="DN23" i="38"/>
  <c r="DJ23" i="38"/>
  <c r="DI23" i="38"/>
  <c r="DE23" i="38"/>
  <c r="CZ23" i="38"/>
  <c r="DA23" i="38" s="1"/>
  <c r="CV23" i="38"/>
  <c r="CQ23" i="38"/>
  <c r="CM23" i="38"/>
  <c r="CR23" i="38" s="1"/>
  <c r="CH23" i="38"/>
  <c r="CI23" i="38" s="1"/>
  <c r="CD23" i="38"/>
  <c r="BY23" i="38"/>
  <c r="BU23" i="38"/>
  <c r="BZ23" i="38" s="1"/>
  <c r="BP23" i="38"/>
  <c r="BQ23" i="38" s="1"/>
  <c r="BL23" i="38"/>
  <c r="BG23" i="38"/>
  <c r="BH23" i="38" s="1"/>
  <c r="BC23" i="38"/>
  <c r="AX23" i="38"/>
  <c r="AY23" i="38" s="1"/>
  <c r="AT23" i="38"/>
  <c r="AP23" i="38"/>
  <c r="AO23" i="38"/>
  <c r="AK23" i="38"/>
  <c r="IZ22" i="38"/>
  <c r="IY22" i="38"/>
  <c r="IX22" i="38"/>
  <c r="IV22" i="38"/>
  <c r="IU22" i="38"/>
  <c r="IT22" i="38"/>
  <c r="IQ22" i="38"/>
  <c r="IP22" i="38"/>
  <c r="IO22" i="38"/>
  <c r="IM22" i="38"/>
  <c r="IL22" i="38"/>
  <c r="IK22" i="38"/>
  <c r="IH22" i="38"/>
  <c r="IG22" i="38"/>
  <c r="IF22" i="38"/>
  <c r="ID22" i="38"/>
  <c r="IC22" i="38"/>
  <c r="IB22" i="38"/>
  <c r="HY22" i="38"/>
  <c r="HX22" i="38"/>
  <c r="HW22" i="38"/>
  <c r="HU22" i="38"/>
  <c r="HT22" i="38"/>
  <c r="HS22" i="38"/>
  <c r="HP22" i="38"/>
  <c r="HO22" i="38"/>
  <c r="HN22" i="38"/>
  <c r="HL22" i="38"/>
  <c r="HK22" i="38"/>
  <c r="HJ22" i="38"/>
  <c r="HG22" i="38"/>
  <c r="HF22" i="38"/>
  <c r="HE22" i="38"/>
  <c r="HC22" i="38"/>
  <c r="HB22" i="38"/>
  <c r="HA22" i="38"/>
  <c r="GX22" i="38"/>
  <c r="GW22" i="38"/>
  <c r="GV22" i="38"/>
  <c r="GT22" i="38"/>
  <c r="GS22" i="38"/>
  <c r="GR22" i="38"/>
  <c r="GO22" i="38"/>
  <c r="GN22" i="38"/>
  <c r="GM22" i="38"/>
  <c r="GK22" i="38"/>
  <c r="GJ22" i="38"/>
  <c r="GI22" i="38"/>
  <c r="FW22" i="38"/>
  <c r="FV22" i="38"/>
  <c r="FU22" i="38"/>
  <c r="FS22" i="38"/>
  <c r="FR22" i="38"/>
  <c r="FQ22" i="38"/>
  <c r="FN22" i="38"/>
  <c r="FM22" i="38"/>
  <c r="FL22" i="38"/>
  <c r="FJ22" i="38"/>
  <c r="FI22" i="38"/>
  <c r="FH22" i="38"/>
  <c r="FE22" i="38"/>
  <c r="FD22" i="38"/>
  <c r="FC22" i="38"/>
  <c r="FA22" i="38"/>
  <c r="EZ22" i="38"/>
  <c r="EY22" i="38"/>
  <c r="EV22" i="38"/>
  <c r="EU22" i="38"/>
  <c r="ET22" i="38"/>
  <c r="ER22" i="38"/>
  <c r="EQ22" i="38"/>
  <c r="EP22" i="38"/>
  <c r="DR22" i="38"/>
  <c r="DN22" i="38"/>
  <c r="DS22" i="38" s="1"/>
  <c r="DI22" i="38"/>
  <c r="DJ22" i="38" s="1"/>
  <c r="DE22" i="38"/>
  <c r="CZ22" i="38"/>
  <c r="DA22" i="38" s="1"/>
  <c r="CV22" i="38"/>
  <c r="CQ22" i="38"/>
  <c r="CR22" i="38" s="1"/>
  <c r="CM22" i="38"/>
  <c r="CI22" i="38"/>
  <c r="CH22" i="38"/>
  <c r="CD22" i="38"/>
  <c r="BY22" i="38"/>
  <c r="BZ22" i="38" s="1"/>
  <c r="BU22" i="38"/>
  <c r="BP22" i="38"/>
  <c r="BL22" i="38"/>
  <c r="BQ22" i="38" s="1"/>
  <c r="BG22" i="38"/>
  <c r="BH22" i="38" s="1"/>
  <c r="BC22" i="38"/>
  <c r="AX22" i="38"/>
  <c r="AT22" i="38"/>
  <c r="AY22" i="38" s="1"/>
  <c r="AO22" i="38"/>
  <c r="AP22" i="38" s="1"/>
  <c r="AK22" i="38"/>
  <c r="AF22" i="38"/>
  <c r="AG22" i="38" s="1"/>
  <c r="AB22" i="38"/>
  <c r="W22" i="38"/>
  <c r="X22" i="38" s="1"/>
  <c r="S22" i="38"/>
  <c r="O22" i="38"/>
  <c r="N22" i="38"/>
  <c r="J22" i="38"/>
  <c r="DP20" i="38"/>
  <c r="DH20" i="38"/>
  <c r="DF20" i="38"/>
  <c r="DB20" i="38"/>
  <c r="CX20" i="38"/>
  <c r="CT20" i="38"/>
  <c r="CP20" i="38"/>
  <c r="CL20" i="38"/>
  <c r="CJ20" i="38"/>
  <c r="CB20" i="38"/>
  <c r="BV20" i="38"/>
  <c r="BT20" i="38"/>
  <c r="BR20" i="38"/>
  <c r="BN20" i="38"/>
  <c r="BJ20" i="38"/>
  <c r="BF20" i="38"/>
  <c r="BD20" i="38"/>
  <c r="BB20" i="38"/>
  <c r="AV20" i="38"/>
  <c r="AN20" i="38"/>
  <c r="AL20" i="38"/>
  <c r="AH20" i="38"/>
  <c r="AD20" i="38"/>
  <c r="Z20" i="38"/>
  <c r="V20" i="38"/>
  <c r="R20" i="38"/>
  <c r="P20" i="38"/>
  <c r="H20" i="38"/>
  <c r="IZ19" i="38"/>
  <c r="IY19" i="38"/>
  <c r="IX19" i="38"/>
  <c r="IV19" i="38"/>
  <c r="IU19" i="38"/>
  <c r="IT19" i="38"/>
  <c r="IQ19" i="38"/>
  <c r="IP19" i="38"/>
  <c r="IO19" i="38"/>
  <c r="IM19" i="38"/>
  <c r="IL19" i="38"/>
  <c r="IK19" i="38"/>
  <c r="IH19" i="38"/>
  <c r="IG19" i="38"/>
  <c r="IF19" i="38"/>
  <c r="ID19" i="38"/>
  <c r="IC19" i="38"/>
  <c r="IB19" i="38"/>
  <c r="HY19" i="38"/>
  <c r="HX19" i="38"/>
  <c r="HW19" i="38"/>
  <c r="HU19" i="38"/>
  <c r="HT19" i="38"/>
  <c r="HS19" i="38"/>
  <c r="HP19" i="38"/>
  <c r="HO19" i="38"/>
  <c r="HN19" i="38"/>
  <c r="HL19" i="38"/>
  <c r="HK19" i="38"/>
  <c r="HJ19" i="38"/>
  <c r="HG19" i="38"/>
  <c r="HF19" i="38"/>
  <c r="HE19" i="38"/>
  <c r="HC19" i="38"/>
  <c r="HB19" i="38"/>
  <c r="HA19" i="38"/>
  <c r="GX19" i="38"/>
  <c r="GW19" i="38"/>
  <c r="GV19" i="38"/>
  <c r="GT19" i="38"/>
  <c r="GS19" i="38"/>
  <c r="GR19" i="38"/>
  <c r="GO19" i="38"/>
  <c r="GN19" i="38"/>
  <c r="GM19" i="38"/>
  <c r="GK19" i="38"/>
  <c r="GJ19" i="38"/>
  <c r="GI19" i="38"/>
  <c r="FW19" i="38"/>
  <c r="FV19" i="38"/>
  <c r="FU19" i="38"/>
  <c r="FS19" i="38"/>
  <c r="FR19" i="38"/>
  <c r="FQ19" i="38"/>
  <c r="FN19" i="38"/>
  <c r="FM19" i="38"/>
  <c r="FL19" i="38"/>
  <c r="FJ19" i="38"/>
  <c r="FI19" i="38"/>
  <c r="FH19" i="38"/>
  <c r="FE19" i="38"/>
  <c r="FD19" i="38"/>
  <c r="FC19" i="38"/>
  <c r="FA19" i="38"/>
  <c r="EZ19" i="38"/>
  <c r="EY19" i="38"/>
  <c r="EV19" i="38"/>
  <c r="EU19" i="38"/>
  <c r="ET19" i="38"/>
  <c r="ER19" i="38"/>
  <c r="EQ19" i="38"/>
  <c r="EP19" i="38"/>
  <c r="DR19" i="38"/>
  <c r="DS19" i="38" s="1"/>
  <c r="DN19" i="38"/>
  <c r="DI19" i="38"/>
  <c r="DE19" i="38"/>
  <c r="DJ19" i="38" s="1"/>
  <c r="CZ19" i="38"/>
  <c r="DA19" i="38" s="1"/>
  <c r="CV19" i="38"/>
  <c r="CQ19" i="38"/>
  <c r="CR19" i="38" s="1"/>
  <c r="CM19" i="38"/>
  <c r="CH19" i="38"/>
  <c r="CI19" i="38" s="1"/>
  <c r="CD19" i="38"/>
  <c r="BZ19" i="38"/>
  <c r="BY19" i="38"/>
  <c r="BU19" i="38"/>
  <c r="BP19" i="38"/>
  <c r="BQ19" i="38" s="1"/>
  <c r="BL19" i="38"/>
  <c r="BG19" i="38"/>
  <c r="BC19" i="38"/>
  <c r="BH19" i="38" s="1"/>
  <c r="AX19" i="38"/>
  <c r="AY19" i="38" s="1"/>
  <c r="AT19" i="38"/>
  <c r="AO19" i="38"/>
  <c r="AK19" i="38"/>
  <c r="AP19" i="38" s="1"/>
  <c r="AF19" i="38"/>
  <c r="AG19" i="38" s="1"/>
  <c r="AB19" i="38"/>
  <c r="W19" i="38"/>
  <c r="X19" i="38" s="1"/>
  <c r="S19" i="38"/>
  <c r="N19" i="38"/>
  <c r="O19" i="38" s="1"/>
  <c r="J19" i="38"/>
  <c r="DQ17" i="38"/>
  <c r="DQ25" i="38" s="1"/>
  <c r="DP17" i="38"/>
  <c r="DO17" i="38"/>
  <c r="DR17" i="38" s="1"/>
  <c r="DM17" i="38"/>
  <c r="DM25" i="38" s="1"/>
  <c r="DL17" i="38"/>
  <c r="DL25" i="38" s="1"/>
  <c r="DK17" i="38"/>
  <c r="DK25" i="38" s="1"/>
  <c r="DH17" i="38"/>
  <c r="DG17" i="38"/>
  <c r="DI17" i="38" s="1"/>
  <c r="DF17" i="38"/>
  <c r="DD17" i="38"/>
  <c r="DD25" i="38" s="1"/>
  <c r="DC17" i="38"/>
  <c r="DE17" i="38" s="1"/>
  <c r="DB17" i="38"/>
  <c r="CY17" i="38"/>
  <c r="CY25" i="38" s="1"/>
  <c r="CX17" i="38"/>
  <c r="CW17" i="38"/>
  <c r="CW25" i="38" s="1"/>
  <c r="CZ25" i="38" s="1"/>
  <c r="DA25" i="38" s="1"/>
  <c r="CU17" i="38"/>
  <c r="CU25" i="38" s="1"/>
  <c r="CT17" i="38"/>
  <c r="CS17" i="38"/>
  <c r="CS25" i="38" s="1"/>
  <c r="CV25" i="38" s="1"/>
  <c r="CP17" i="38"/>
  <c r="CO17" i="38"/>
  <c r="CO25" i="38" s="1"/>
  <c r="CN17" i="38"/>
  <c r="CN25" i="38" s="1"/>
  <c r="CM17" i="38"/>
  <c r="CL17" i="38"/>
  <c r="CK17" i="38"/>
  <c r="CK25" i="38" s="1"/>
  <c r="CJ17" i="38"/>
  <c r="CG17" i="38"/>
  <c r="CG25" i="38" s="1"/>
  <c r="CF17" i="38"/>
  <c r="CF25" i="38" s="1"/>
  <c r="CE17" i="38"/>
  <c r="CE25" i="38" s="1"/>
  <c r="CH25" i="38" s="1"/>
  <c r="CC17" i="38"/>
  <c r="CC25" i="38" s="1"/>
  <c r="CB17" i="38"/>
  <c r="CA17" i="38"/>
  <c r="CD17" i="38" s="1"/>
  <c r="BX17" i="38"/>
  <c r="BX25" i="38" s="1"/>
  <c r="BW17" i="38"/>
  <c r="BY17" i="38" s="1"/>
  <c r="BV17" i="38"/>
  <c r="BT17" i="38"/>
  <c r="BS17" i="38"/>
  <c r="BS25" i="38" s="1"/>
  <c r="BR17" i="38"/>
  <c r="BU17" i="38" s="1"/>
  <c r="BO17" i="38"/>
  <c r="BO25" i="38" s="1"/>
  <c r="BN17" i="38"/>
  <c r="BM17" i="38"/>
  <c r="BM25" i="38" s="1"/>
  <c r="BK17" i="38"/>
  <c r="BK25" i="38" s="1"/>
  <c r="BJ17" i="38"/>
  <c r="BI17" i="38"/>
  <c r="BI25" i="38" s="1"/>
  <c r="BL25" i="38" s="1"/>
  <c r="BG17" i="38"/>
  <c r="BF17" i="38"/>
  <c r="BE17" i="38"/>
  <c r="BE25" i="38" s="1"/>
  <c r="BD17" i="38"/>
  <c r="BB17" i="38"/>
  <c r="BA17" i="38"/>
  <c r="BA25" i="38" s="1"/>
  <c r="AZ17" i="38"/>
  <c r="AZ25" i="38" s="1"/>
  <c r="BC25" i="38" s="1"/>
  <c r="AW17" i="38"/>
  <c r="AW25" i="38" s="1"/>
  <c r="AV17" i="38"/>
  <c r="AU17" i="38"/>
  <c r="AX17" i="38" s="1"/>
  <c r="AS17" i="38"/>
  <c r="AS25" i="38" s="1"/>
  <c r="AR17" i="38"/>
  <c r="AR25" i="38" s="1"/>
  <c r="AQ17" i="38"/>
  <c r="AQ25" i="38" s="1"/>
  <c r="AN17" i="38"/>
  <c r="AM17" i="38"/>
  <c r="AM25" i="38" s="1"/>
  <c r="AL17" i="38"/>
  <c r="AO17" i="38" s="1"/>
  <c r="AP17" i="38" s="1"/>
  <c r="AJ17" i="38"/>
  <c r="AJ25" i="38" s="1"/>
  <c r="AI17" i="38"/>
  <c r="AK17" i="38" s="1"/>
  <c r="AH17" i="38"/>
  <c r="AE17" i="38"/>
  <c r="AE25" i="38" s="1"/>
  <c r="AD17" i="38"/>
  <c r="AC17" i="38"/>
  <c r="AC25" i="38" s="1"/>
  <c r="AA17" i="38"/>
  <c r="AA25" i="38" s="1"/>
  <c r="Z17" i="38"/>
  <c r="Y17" i="38"/>
  <c r="Y25" i="38" s="1"/>
  <c r="AB25" i="38" s="1"/>
  <c r="V17" i="38"/>
  <c r="U17" i="38"/>
  <c r="U25" i="38" s="1"/>
  <c r="T17" i="38"/>
  <c r="T25" i="38" s="1"/>
  <c r="W25" i="38" s="1"/>
  <c r="S17" i="38"/>
  <c r="R17" i="38"/>
  <c r="Q17" i="38"/>
  <c r="Q25" i="38" s="1"/>
  <c r="P17" i="38"/>
  <c r="M17" i="38"/>
  <c r="M25" i="38" s="1"/>
  <c r="L17" i="38"/>
  <c r="L25" i="38" s="1"/>
  <c r="K17" i="38"/>
  <c r="K25" i="38" s="1"/>
  <c r="I17" i="38"/>
  <c r="I25" i="38" s="1"/>
  <c r="H17" i="38"/>
  <c r="G17" i="38"/>
  <c r="J17" i="38" s="1"/>
  <c r="IZ16" i="38"/>
  <c r="IY16" i="38"/>
  <c r="IX16" i="38"/>
  <c r="IV16" i="38"/>
  <c r="IU16" i="38"/>
  <c r="IT16" i="38"/>
  <c r="IQ16" i="38"/>
  <c r="IP16" i="38"/>
  <c r="IO16" i="38"/>
  <c r="IM16" i="38"/>
  <c r="IL16" i="38"/>
  <c r="IK16" i="38"/>
  <c r="IH16" i="38"/>
  <c r="IG16" i="38"/>
  <c r="IF16" i="38"/>
  <c r="ID16" i="38"/>
  <c r="IC16" i="38"/>
  <c r="IB16" i="38"/>
  <c r="HY16" i="38"/>
  <c r="HX16" i="38"/>
  <c r="HW16" i="38"/>
  <c r="HU16" i="38"/>
  <c r="HT16" i="38"/>
  <c r="HS16" i="38"/>
  <c r="HP16" i="38"/>
  <c r="HO16" i="38"/>
  <c r="HN16" i="38"/>
  <c r="HL16" i="38"/>
  <c r="HK16" i="38"/>
  <c r="HJ16" i="38"/>
  <c r="HG16" i="38"/>
  <c r="HF16" i="38"/>
  <c r="HE16" i="38"/>
  <c r="HC16" i="38"/>
  <c r="HB16" i="38"/>
  <c r="HA16" i="38"/>
  <c r="GX16" i="38"/>
  <c r="GW16" i="38"/>
  <c r="GV16" i="38"/>
  <c r="GT16" i="38"/>
  <c r="GS16" i="38"/>
  <c r="GR16" i="38"/>
  <c r="GO16" i="38"/>
  <c r="GN16" i="38"/>
  <c r="GM16" i="38"/>
  <c r="GK16" i="38"/>
  <c r="GJ16" i="38"/>
  <c r="GI16" i="38"/>
  <c r="GF16" i="38"/>
  <c r="GE16" i="38"/>
  <c r="GD16" i="38"/>
  <c r="GB16" i="38"/>
  <c r="GA16" i="38"/>
  <c r="FZ16" i="38"/>
  <c r="FW16" i="38"/>
  <c r="FV16" i="38"/>
  <c r="FU16" i="38"/>
  <c r="FS16" i="38"/>
  <c r="FR16" i="38"/>
  <c r="FQ16" i="38"/>
  <c r="FN16" i="38"/>
  <c r="FM16" i="38"/>
  <c r="FL16" i="38"/>
  <c r="FJ16" i="38"/>
  <c r="FI16" i="38"/>
  <c r="FH16" i="38"/>
  <c r="FE16" i="38"/>
  <c r="FD16" i="38"/>
  <c r="FC16" i="38"/>
  <c r="FA16" i="38"/>
  <c r="EZ16" i="38"/>
  <c r="EY16" i="38"/>
  <c r="EV16" i="38"/>
  <c r="EU16" i="38"/>
  <c r="ET16" i="38"/>
  <c r="ER16" i="38"/>
  <c r="EQ16" i="38"/>
  <c r="EP16" i="38"/>
  <c r="DR16" i="38"/>
  <c r="DN16" i="38"/>
  <c r="DS16" i="38" s="1"/>
  <c r="DI16" i="38"/>
  <c r="DJ16" i="38" s="1"/>
  <c r="DE16" i="38"/>
  <c r="CZ16" i="38"/>
  <c r="DA16" i="38" s="1"/>
  <c r="CV16" i="38"/>
  <c r="CQ16" i="38"/>
  <c r="CR16" i="38" s="1"/>
  <c r="CM16" i="38"/>
  <c r="CI16" i="38"/>
  <c r="CH16" i="38"/>
  <c r="CD16" i="38"/>
  <c r="BY16" i="38"/>
  <c r="BZ16" i="38" s="1"/>
  <c r="BU16" i="38"/>
  <c r="BP16" i="38"/>
  <c r="BL16" i="38"/>
  <c r="BQ16" i="38" s="1"/>
  <c r="BG16" i="38"/>
  <c r="BH16" i="38" s="1"/>
  <c r="BC16" i="38"/>
  <c r="AX16" i="38"/>
  <c r="AT16" i="38"/>
  <c r="AY16" i="38" s="1"/>
  <c r="AO16" i="38"/>
  <c r="AP16" i="38" s="1"/>
  <c r="AK16" i="38"/>
  <c r="AF16" i="38"/>
  <c r="AG16" i="38" s="1"/>
  <c r="AB16" i="38"/>
  <c r="W16" i="38"/>
  <c r="X16" i="38" s="1"/>
  <c r="S16" i="38"/>
  <c r="O16" i="38"/>
  <c r="N16" i="38"/>
  <c r="J16" i="38"/>
  <c r="IZ15" i="38"/>
  <c r="IY15" i="38"/>
  <c r="IX15" i="38"/>
  <c r="IV15" i="38"/>
  <c r="IU15" i="38"/>
  <c r="IT15" i="38"/>
  <c r="IQ15" i="38"/>
  <c r="IP15" i="38"/>
  <c r="IO15" i="38"/>
  <c r="IM15" i="38"/>
  <c r="IL15" i="38"/>
  <c r="IK15" i="38"/>
  <c r="IH15" i="38"/>
  <c r="IG15" i="38"/>
  <c r="IF15" i="38"/>
  <c r="ID15" i="38"/>
  <c r="IC15" i="38"/>
  <c r="IB15" i="38"/>
  <c r="HY15" i="38"/>
  <c r="HX15" i="38"/>
  <c r="HW15" i="38"/>
  <c r="HU15" i="38"/>
  <c r="HT15" i="38"/>
  <c r="HS15" i="38"/>
  <c r="HP15" i="38"/>
  <c r="HO15" i="38"/>
  <c r="HN15" i="38"/>
  <c r="HL15" i="38"/>
  <c r="HK15" i="38"/>
  <c r="HJ15" i="38"/>
  <c r="HG15" i="38"/>
  <c r="HF15" i="38"/>
  <c r="HE15" i="38"/>
  <c r="HC15" i="38"/>
  <c r="HB15" i="38"/>
  <c r="HA15" i="38"/>
  <c r="GX15" i="38"/>
  <c r="GW15" i="38"/>
  <c r="GV15" i="38"/>
  <c r="GT15" i="38"/>
  <c r="GS15" i="38"/>
  <c r="GR15" i="38"/>
  <c r="GO15" i="38"/>
  <c r="GN15" i="38"/>
  <c r="GM15" i="38"/>
  <c r="GK15" i="38"/>
  <c r="GJ15" i="38"/>
  <c r="GI15" i="38"/>
  <c r="GF15" i="38"/>
  <c r="GE15" i="38"/>
  <c r="GD15" i="38"/>
  <c r="GB15" i="38"/>
  <c r="GA15" i="38"/>
  <c r="FZ15" i="38"/>
  <c r="FW15" i="38"/>
  <c r="FV15" i="38"/>
  <c r="FU15" i="38"/>
  <c r="FS15" i="38"/>
  <c r="FR15" i="38"/>
  <c r="FQ15" i="38"/>
  <c r="FN15" i="38"/>
  <c r="FM15" i="38"/>
  <c r="FL15" i="38"/>
  <c r="FJ15" i="38"/>
  <c r="FI15" i="38"/>
  <c r="FH15" i="38"/>
  <c r="FE15" i="38"/>
  <c r="FD15" i="38"/>
  <c r="FC15" i="38"/>
  <c r="FA15" i="38"/>
  <c r="EZ15" i="38"/>
  <c r="EY15" i="38"/>
  <c r="EV15" i="38"/>
  <c r="EU15" i="38"/>
  <c r="ET15" i="38"/>
  <c r="ER15" i="38"/>
  <c r="EQ15" i="38"/>
  <c r="EP15" i="38"/>
  <c r="DR15" i="38"/>
  <c r="DS15" i="38" s="1"/>
  <c r="DN15" i="38"/>
  <c r="DI15" i="38"/>
  <c r="DJ15" i="38" s="1"/>
  <c r="DE15" i="38"/>
  <c r="DA15" i="38"/>
  <c r="CZ15" i="38"/>
  <c r="CV15" i="38"/>
  <c r="CQ15" i="38"/>
  <c r="CR15" i="38" s="1"/>
  <c r="CM15" i="38"/>
  <c r="CH15" i="38"/>
  <c r="CD15" i="38"/>
  <c r="CI15" i="38" s="1"/>
  <c r="BY15" i="38"/>
  <c r="BZ15" i="38" s="1"/>
  <c r="BU15" i="38"/>
  <c r="BP15" i="38"/>
  <c r="BL15" i="38"/>
  <c r="BQ15" i="38" s="1"/>
  <c r="BG15" i="38"/>
  <c r="BH15" i="38" s="1"/>
  <c r="BC15" i="38"/>
  <c r="AX15" i="38"/>
  <c r="AY15" i="38" s="1"/>
  <c r="AT15" i="38"/>
  <c r="AO15" i="38"/>
  <c r="AP15" i="38" s="1"/>
  <c r="AK15" i="38"/>
  <c r="AG15" i="38"/>
  <c r="AF15" i="38"/>
  <c r="AB15" i="38"/>
  <c r="W15" i="38"/>
  <c r="X15" i="38" s="1"/>
  <c r="S15" i="38"/>
  <c r="N15" i="38"/>
  <c r="J15" i="38"/>
  <c r="O15" i="38" s="1"/>
  <c r="IZ14" i="38"/>
  <c r="IY14" i="38"/>
  <c r="IX14" i="38"/>
  <c r="IV14" i="38"/>
  <c r="IU14" i="38"/>
  <c r="IT14" i="38"/>
  <c r="IQ14" i="38"/>
  <c r="IP14" i="38"/>
  <c r="IO14" i="38"/>
  <c r="IM14" i="38"/>
  <c r="IL14" i="38"/>
  <c r="IK14" i="38"/>
  <c r="IH14" i="38"/>
  <c r="IG14" i="38"/>
  <c r="IF14" i="38"/>
  <c r="ID14" i="38"/>
  <c r="IC14" i="38"/>
  <c r="IB14" i="38"/>
  <c r="HY14" i="38"/>
  <c r="HX14" i="38"/>
  <c r="HW14" i="38"/>
  <c r="HU14" i="38"/>
  <c r="HT14" i="38"/>
  <c r="HS14" i="38"/>
  <c r="HP14" i="38"/>
  <c r="HO14" i="38"/>
  <c r="HN14" i="38"/>
  <c r="HL14" i="38"/>
  <c r="HK14" i="38"/>
  <c r="HJ14" i="38"/>
  <c r="HG14" i="38"/>
  <c r="HF14" i="38"/>
  <c r="HE14" i="38"/>
  <c r="HC14" i="38"/>
  <c r="HB14" i="38"/>
  <c r="HA14" i="38"/>
  <c r="GX14" i="38"/>
  <c r="GW14" i="38"/>
  <c r="GV14" i="38"/>
  <c r="GT14" i="38"/>
  <c r="GS14" i="38"/>
  <c r="GR14" i="38"/>
  <c r="GO14" i="38"/>
  <c r="GN14" i="38"/>
  <c r="GM14" i="38"/>
  <c r="GK14" i="38"/>
  <c r="GJ14" i="38"/>
  <c r="GI14" i="38"/>
  <c r="GF14" i="38"/>
  <c r="GE14" i="38"/>
  <c r="GD14" i="38"/>
  <c r="GB14" i="38"/>
  <c r="GA14" i="38"/>
  <c r="FZ14" i="38"/>
  <c r="FW14" i="38"/>
  <c r="FV14" i="38"/>
  <c r="FU14" i="38"/>
  <c r="FS14" i="38"/>
  <c r="FR14" i="38"/>
  <c r="FQ14" i="38"/>
  <c r="FN14" i="38"/>
  <c r="FM14" i="38"/>
  <c r="FL14" i="38"/>
  <c r="FJ14" i="38"/>
  <c r="FI14" i="38"/>
  <c r="FH14" i="38"/>
  <c r="FE14" i="38"/>
  <c r="FD14" i="38"/>
  <c r="FC14" i="38"/>
  <c r="FA14" i="38"/>
  <c r="EZ14" i="38"/>
  <c r="EY14" i="38"/>
  <c r="EV14" i="38"/>
  <c r="EU14" i="38"/>
  <c r="ET14" i="38"/>
  <c r="ER14" i="38"/>
  <c r="EQ14" i="38"/>
  <c r="EP14" i="38"/>
  <c r="DS14" i="38"/>
  <c r="DR14" i="38"/>
  <c r="DN14" i="38"/>
  <c r="DI14" i="38"/>
  <c r="DJ14" i="38" s="1"/>
  <c r="DE14" i="38"/>
  <c r="CZ14" i="38"/>
  <c r="CV14" i="38"/>
  <c r="DA14" i="38" s="1"/>
  <c r="CQ14" i="38"/>
  <c r="CM14" i="38"/>
  <c r="CR14" i="38" s="1"/>
  <c r="CH14" i="38"/>
  <c r="CD14" i="38"/>
  <c r="CI14" i="38" s="1"/>
  <c r="BY14" i="38"/>
  <c r="BZ14" i="38" s="1"/>
  <c r="BU14" i="38"/>
  <c r="BP14" i="38"/>
  <c r="BQ14" i="38" s="1"/>
  <c r="BL14" i="38"/>
  <c r="BG14" i="38"/>
  <c r="BH14" i="38" s="1"/>
  <c r="BC14" i="38"/>
  <c r="AY14" i="38"/>
  <c r="AX14" i="38"/>
  <c r="AT14" i="38"/>
  <c r="AO14" i="38"/>
  <c r="AP14" i="38" s="1"/>
  <c r="AK14" i="38"/>
  <c r="AF14" i="38"/>
  <c r="AB14" i="38"/>
  <c r="AG14" i="38" s="1"/>
  <c r="W14" i="38"/>
  <c r="S14" i="38"/>
  <c r="X14" i="38" s="1"/>
  <c r="N14" i="38"/>
  <c r="J14" i="38"/>
  <c r="O14" i="38" s="1"/>
  <c r="IZ13" i="38"/>
  <c r="IY13" i="38"/>
  <c r="IX13" i="38"/>
  <c r="IQ13" i="38"/>
  <c r="IP13" i="38"/>
  <c r="IO13" i="38"/>
  <c r="IH13" i="38"/>
  <c r="IG13" i="38"/>
  <c r="IF13" i="38"/>
  <c r="HY13" i="38"/>
  <c r="HX13" i="38"/>
  <c r="HW13" i="38"/>
  <c r="HP13" i="38"/>
  <c r="HO13" i="38"/>
  <c r="HN13" i="38"/>
  <c r="HG13" i="38"/>
  <c r="HF13" i="38"/>
  <c r="HE13" i="38"/>
  <c r="GX13" i="38"/>
  <c r="GW13" i="38"/>
  <c r="GV13" i="38"/>
  <c r="GO13" i="38"/>
  <c r="GN13" i="38"/>
  <c r="GM13" i="38"/>
  <c r="FW13" i="38"/>
  <c r="FV13" i="38"/>
  <c r="FU13" i="38"/>
  <c r="FN13" i="38"/>
  <c r="FM13" i="38"/>
  <c r="FL13" i="38"/>
  <c r="FE13" i="38"/>
  <c r="FD13" i="38"/>
  <c r="FC13" i="38"/>
  <c r="EV13" i="38"/>
  <c r="EU13" i="38"/>
  <c r="ET13" i="38"/>
  <c r="DS13" i="38"/>
  <c r="DR13" i="38"/>
  <c r="DJ13" i="38"/>
  <c r="DI13" i="38"/>
  <c r="DA13" i="38"/>
  <c r="CZ13" i="38"/>
  <c r="CQ13" i="38"/>
  <c r="CR13" i="38" s="1"/>
  <c r="CI13" i="38"/>
  <c r="CH13" i="38"/>
  <c r="BZ13" i="38"/>
  <c r="BY13" i="38"/>
  <c r="BQ13" i="38"/>
  <c r="BP13" i="38"/>
  <c r="BG13" i="38"/>
  <c r="BH13" i="38" s="1"/>
  <c r="AY13" i="38"/>
  <c r="AX13" i="38"/>
  <c r="AP13" i="38"/>
  <c r="AO13" i="38"/>
  <c r="AG13" i="38"/>
  <c r="AF13" i="38"/>
  <c r="W13" i="38"/>
  <c r="X13" i="38" s="1"/>
  <c r="O13" i="38"/>
  <c r="N13" i="38"/>
  <c r="IZ12" i="38"/>
  <c r="IY12" i="38"/>
  <c r="IX12" i="38"/>
  <c r="IV12" i="38"/>
  <c r="IU12" i="38"/>
  <c r="IT12" i="38"/>
  <c r="IQ12" i="38"/>
  <c r="IP12" i="38"/>
  <c r="IO12" i="38"/>
  <c r="IM12" i="38"/>
  <c r="IL12" i="38"/>
  <c r="IK12" i="38"/>
  <c r="IH12" i="38"/>
  <c r="IG12" i="38"/>
  <c r="IF12" i="38"/>
  <c r="ID12" i="38"/>
  <c r="IC12" i="38"/>
  <c r="IB12" i="38"/>
  <c r="HY12" i="38"/>
  <c r="HX12" i="38"/>
  <c r="HW12" i="38"/>
  <c r="HU12" i="38"/>
  <c r="HT12" i="38"/>
  <c r="HS12" i="38"/>
  <c r="HP12" i="38"/>
  <c r="HO12" i="38"/>
  <c r="HN12" i="38"/>
  <c r="HL12" i="38"/>
  <c r="HK12" i="38"/>
  <c r="HJ12" i="38"/>
  <c r="HG12" i="38"/>
  <c r="HF12" i="38"/>
  <c r="HE12" i="38"/>
  <c r="HC12" i="38"/>
  <c r="HB12" i="38"/>
  <c r="HA12" i="38"/>
  <c r="GX12" i="38"/>
  <c r="GW12" i="38"/>
  <c r="GV12" i="38"/>
  <c r="GT12" i="38"/>
  <c r="GS12" i="38"/>
  <c r="GR12" i="38"/>
  <c r="GO12" i="38"/>
  <c r="GN12" i="38"/>
  <c r="GM12" i="38"/>
  <c r="GK12" i="38"/>
  <c r="GJ12" i="38"/>
  <c r="GI12" i="38"/>
  <c r="FW12" i="38"/>
  <c r="FV12" i="38"/>
  <c r="FU12" i="38"/>
  <c r="FS12" i="38"/>
  <c r="FR12" i="38"/>
  <c r="FQ12" i="38"/>
  <c r="FN12" i="38"/>
  <c r="FM12" i="38"/>
  <c r="FL12" i="38"/>
  <c r="FJ12" i="38"/>
  <c r="FI12" i="38"/>
  <c r="FH12" i="38"/>
  <c r="FE12" i="38"/>
  <c r="FD12" i="38"/>
  <c r="FC12" i="38"/>
  <c r="FA12" i="38"/>
  <c r="EZ12" i="38"/>
  <c r="EY12" i="38"/>
  <c r="EV12" i="38"/>
  <c r="EU12" i="38"/>
  <c r="ET12" i="38"/>
  <c r="ER12" i="38"/>
  <c r="EQ12" i="38"/>
  <c r="EP12" i="38"/>
  <c r="DR12" i="38"/>
  <c r="DS12" i="38" s="1"/>
  <c r="DN12" i="38"/>
  <c r="DI12" i="38"/>
  <c r="DJ12" i="38" s="1"/>
  <c r="DE12" i="38"/>
  <c r="CZ12" i="38"/>
  <c r="DA12" i="38" s="1"/>
  <c r="CV12" i="38"/>
  <c r="CR12" i="38"/>
  <c r="CQ12" i="38"/>
  <c r="CM12" i="38"/>
  <c r="CH12" i="38"/>
  <c r="CI12" i="38" s="1"/>
  <c r="CD12" i="38"/>
  <c r="BY12" i="38"/>
  <c r="BU12" i="38"/>
  <c r="BZ12" i="38" s="1"/>
  <c r="BP12" i="38"/>
  <c r="BQ12" i="38" s="1"/>
  <c r="BL12" i="38"/>
  <c r="BG12" i="38"/>
  <c r="BC12" i="38"/>
  <c r="BH12" i="38" s="1"/>
  <c r="AX12" i="38"/>
  <c r="AY12" i="38" s="1"/>
  <c r="AT12" i="38"/>
  <c r="AO12" i="38"/>
  <c r="AP12" i="38" s="1"/>
  <c r="AK12" i="38"/>
  <c r="AF12" i="38"/>
  <c r="AG12" i="38" s="1"/>
  <c r="AB12" i="38"/>
  <c r="X12" i="38"/>
  <c r="W12" i="38"/>
  <c r="S12" i="38"/>
  <c r="N12" i="38"/>
  <c r="O12" i="38" s="1"/>
  <c r="J12" i="38"/>
  <c r="IZ11" i="38"/>
  <c r="IY11" i="38"/>
  <c r="IX11" i="38"/>
  <c r="IV11" i="38"/>
  <c r="IU11" i="38"/>
  <c r="IT11" i="38"/>
  <c r="IQ11" i="38"/>
  <c r="IP11" i="38"/>
  <c r="IO11" i="38"/>
  <c r="IM11" i="38"/>
  <c r="IL11" i="38"/>
  <c r="IK11" i="38"/>
  <c r="IH11" i="38"/>
  <c r="IG11" i="38"/>
  <c r="IF11" i="38"/>
  <c r="ID11" i="38"/>
  <c r="IC11" i="38"/>
  <c r="IB11" i="38"/>
  <c r="HY11" i="38"/>
  <c r="HX11" i="38"/>
  <c r="HW11" i="38"/>
  <c r="HU11" i="38"/>
  <c r="HT11" i="38"/>
  <c r="HS11" i="38"/>
  <c r="HP11" i="38"/>
  <c r="HO11" i="38"/>
  <c r="HN11" i="38"/>
  <c r="HL11" i="38"/>
  <c r="HK11" i="38"/>
  <c r="HJ11" i="38"/>
  <c r="HG11" i="38"/>
  <c r="HF11" i="38"/>
  <c r="HE11" i="38"/>
  <c r="HC11" i="38"/>
  <c r="HB11" i="38"/>
  <c r="HA11" i="38"/>
  <c r="GX11" i="38"/>
  <c r="GW11" i="38"/>
  <c r="GV11" i="38"/>
  <c r="GT11" i="38"/>
  <c r="GS11" i="38"/>
  <c r="GR11" i="38"/>
  <c r="GO11" i="38"/>
  <c r="GN11" i="38"/>
  <c r="GM11" i="38"/>
  <c r="GK11" i="38"/>
  <c r="GJ11" i="38"/>
  <c r="GI11" i="38"/>
  <c r="FW11" i="38"/>
  <c r="FV11" i="38"/>
  <c r="FU11" i="38"/>
  <c r="FS11" i="38"/>
  <c r="FR11" i="38"/>
  <c r="FQ11" i="38"/>
  <c r="FN11" i="38"/>
  <c r="FM11" i="38"/>
  <c r="FL11" i="38"/>
  <c r="FJ11" i="38"/>
  <c r="FI11" i="38"/>
  <c r="FH11" i="38"/>
  <c r="FE11" i="38"/>
  <c r="FD11" i="38"/>
  <c r="FC11" i="38"/>
  <c r="FA11" i="38"/>
  <c r="EZ11" i="38"/>
  <c r="EY11" i="38"/>
  <c r="EV11" i="38"/>
  <c r="EU11" i="38"/>
  <c r="ET11" i="38"/>
  <c r="ER11" i="38"/>
  <c r="EQ11" i="38"/>
  <c r="EP11" i="38"/>
  <c r="DR11" i="38"/>
  <c r="DS11" i="38" s="1"/>
  <c r="DN11" i="38"/>
  <c r="DI11" i="38"/>
  <c r="DJ11" i="38" s="1"/>
  <c r="DE11" i="38"/>
  <c r="CZ11" i="38"/>
  <c r="DA11" i="38" s="1"/>
  <c r="CV11" i="38"/>
  <c r="CR11" i="38"/>
  <c r="CQ11" i="38"/>
  <c r="CM11" i="38"/>
  <c r="CH11" i="38"/>
  <c r="CI11" i="38" s="1"/>
  <c r="CD11" i="38"/>
  <c r="BY11" i="38"/>
  <c r="BU11" i="38"/>
  <c r="BZ11" i="38" s="1"/>
  <c r="BP11" i="38"/>
  <c r="BQ11" i="38" s="1"/>
  <c r="BL11" i="38"/>
  <c r="BG11" i="38"/>
  <c r="BC11" i="38"/>
  <c r="BH11" i="38" s="1"/>
  <c r="AX11" i="38"/>
  <c r="AY11" i="38" s="1"/>
  <c r="AT11" i="38"/>
  <c r="AO11" i="38"/>
  <c r="AP11" i="38" s="1"/>
  <c r="AK11" i="38"/>
  <c r="AF11" i="38"/>
  <c r="AG11" i="38" s="1"/>
  <c r="AB11" i="38"/>
  <c r="X11" i="38"/>
  <c r="W11" i="38"/>
  <c r="S11" i="38"/>
  <c r="N11" i="38"/>
  <c r="O11" i="38" s="1"/>
  <c r="J11" i="38"/>
  <c r="IZ10" i="38"/>
  <c r="IY10" i="38"/>
  <c r="IX10" i="38"/>
  <c r="IV10" i="38"/>
  <c r="IU10" i="38"/>
  <c r="IT10" i="38"/>
  <c r="IQ10" i="38"/>
  <c r="IP10" i="38"/>
  <c r="IO10" i="38"/>
  <c r="IM10" i="38"/>
  <c r="IL10" i="38"/>
  <c r="IK10" i="38"/>
  <c r="IH10" i="38"/>
  <c r="IG10" i="38"/>
  <c r="IF10" i="38"/>
  <c r="ID10" i="38"/>
  <c r="IC10" i="38"/>
  <c r="IB10" i="38"/>
  <c r="HY10" i="38"/>
  <c r="HX10" i="38"/>
  <c r="HW10" i="38"/>
  <c r="HU10" i="38"/>
  <c r="HT10" i="38"/>
  <c r="HS10" i="38"/>
  <c r="HP10" i="38"/>
  <c r="HO10" i="38"/>
  <c r="HN10" i="38"/>
  <c r="HL10" i="38"/>
  <c r="HK10" i="38"/>
  <c r="HJ10" i="38"/>
  <c r="HG10" i="38"/>
  <c r="HF10" i="38"/>
  <c r="HE10" i="38"/>
  <c r="HC10" i="38"/>
  <c r="HB10" i="38"/>
  <c r="HA10" i="38"/>
  <c r="GX10" i="38"/>
  <c r="GW10" i="38"/>
  <c r="GV10" i="38"/>
  <c r="GT10" i="38"/>
  <c r="GS10" i="38"/>
  <c r="GR10" i="38"/>
  <c r="GO10" i="38"/>
  <c r="GN10" i="38"/>
  <c r="GM10" i="38"/>
  <c r="GK10" i="38"/>
  <c r="GJ10" i="38"/>
  <c r="GI10" i="38"/>
  <c r="FW10" i="38"/>
  <c r="FV10" i="38"/>
  <c r="FU10" i="38"/>
  <c r="FS10" i="38"/>
  <c r="FR10" i="38"/>
  <c r="FQ10" i="38"/>
  <c r="FN10" i="38"/>
  <c r="FM10" i="38"/>
  <c r="FL10" i="38"/>
  <c r="FJ10" i="38"/>
  <c r="FI10" i="38"/>
  <c r="FH10" i="38"/>
  <c r="FE10" i="38"/>
  <c r="FD10" i="38"/>
  <c r="FC10" i="38"/>
  <c r="FA10" i="38"/>
  <c r="EZ10" i="38"/>
  <c r="EY10" i="38"/>
  <c r="EV10" i="38"/>
  <c r="EU10" i="38"/>
  <c r="ET10" i="38"/>
  <c r="ER10" i="38"/>
  <c r="EQ10" i="38"/>
  <c r="EP10" i="38"/>
  <c r="DR10" i="38"/>
  <c r="DS10" i="38" s="1"/>
  <c r="DN10" i="38"/>
  <c r="DI10" i="38"/>
  <c r="DJ10" i="38" s="1"/>
  <c r="DE10" i="38"/>
  <c r="CZ10" i="38"/>
  <c r="DA10" i="38" s="1"/>
  <c r="CV10" i="38"/>
  <c r="CR10" i="38"/>
  <c r="CQ10" i="38"/>
  <c r="CM10" i="38"/>
  <c r="CH10" i="38"/>
  <c r="CI10" i="38" s="1"/>
  <c r="CD10" i="38"/>
  <c r="BY10" i="38"/>
  <c r="BU10" i="38"/>
  <c r="BZ10" i="38" s="1"/>
  <c r="BP10" i="38"/>
  <c r="BQ10" i="38" s="1"/>
  <c r="BL10" i="38"/>
  <c r="BG10" i="38"/>
  <c r="BC10" i="38"/>
  <c r="BH10" i="38" s="1"/>
  <c r="AX10" i="38"/>
  <c r="AY10" i="38" s="1"/>
  <c r="AT10" i="38"/>
  <c r="AO10" i="38"/>
  <c r="AP10" i="38" s="1"/>
  <c r="AK10" i="38"/>
  <c r="AF10" i="38"/>
  <c r="AG10" i="38" s="1"/>
  <c r="AB10" i="38"/>
  <c r="X10" i="38"/>
  <c r="W10" i="38"/>
  <c r="S10" i="38"/>
  <c r="N10" i="38"/>
  <c r="O10" i="38" s="1"/>
  <c r="J10" i="38"/>
  <c r="EM1" i="38"/>
  <c r="DS1" i="38"/>
  <c r="E3" i="37"/>
  <c r="E4" i="37"/>
  <c r="DX24" i="38" l="1"/>
  <c r="DX19" i="38"/>
  <c r="DX12" i="38"/>
  <c r="DX16" i="38"/>
  <c r="DX29" i="38"/>
  <c r="DX10" i="38"/>
  <c r="DX14" i="38"/>
  <c r="DX23" i="38"/>
  <c r="DX26" i="38"/>
  <c r="DX22" i="38"/>
  <c r="DX11" i="38"/>
  <c r="DX13" i="38"/>
  <c r="DX15" i="38"/>
  <c r="BU25" i="38"/>
  <c r="N25" i="38"/>
  <c r="DN25" i="38"/>
  <c r="AK20" i="38"/>
  <c r="CQ25" i="38"/>
  <c r="S25" i="38"/>
  <c r="X25" i="38" s="1"/>
  <c r="BG25" i="38"/>
  <c r="BH25" i="38" s="1"/>
  <c r="CM25" i="38"/>
  <c r="AF25" i="38"/>
  <c r="AG25" i="38" s="1"/>
  <c r="BZ17" i="38"/>
  <c r="AT25" i="38"/>
  <c r="BP25" i="38"/>
  <c r="BQ25" i="38" s="1"/>
  <c r="DJ17" i="38"/>
  <c r="AB17" i="38"/>
  <c r="BP17" i="38"/>
  <c r="BQ17" i="38" s="1"/>
  <c r="CV17" i="38"/>
  <c r="G20" i="38"/>
  <c r="AE20" i="38"/>
  <c r="AM20" i="38"/>
  <c r="AO20" i="38" s="1"/>
  <c r="AP20" i="38" s="1"/>
  <c r="AU20" i="38"/>
  <c r="AX20" i="38" s="1"/>
  <c r="BK20" i="38"/>
  <c r="BS20" i="38"/>
  <c r="BU20" i="38" s="1"/>
  <c r="CA20" i="38"/>
  <c r="CD20" i="38" s="1"/>
  <c r="CY20" i="38"/>
  <c r="DG20" i="38"/>
  <c r="DI20" i="38" s="1"/>
  <c r="DO20" i="38"/>
  <c r="G25" i="38"/>
  <c r="J25" i="38" s="1"/>
  <c r="AU25" i="38"/>
  <c r="AX25" i="38" s="1"/>
  <c r="AY25" i="38" s="1"/>
  <c r="CA25" i="38"/>
  <c r="CD25" i="38" s="1"/>
  <c r="CI25" i="38" s="1"/>
  <c r="DG25" i="38"/>
  <c r="DI25" i="38" s="1"/>
  <c r="DJ25" i="38" s="1"/>
  <c r="DO25" i="38"/>
  <c r="DR25" i="38" s="1"/>
  <c r="DS25" i="38" s="1"/>
  <c r="N17" i="38"/>
  <c r="O17" i="38" s="1"/>
  <c r="AT17" i="38"/>
  <c r="AY17" i="38" s="1"/>
  <c r="CH17" i="38"/>
  <c r="CI17" i="38" s="1"/>
  <c r="DN17" i="38"/>
  <c r="DS17" i="38" s="1"/>
  <c r="I20" i="38"/>
  <c r="Q20" i="38"/>
  <c r="S20" i="38" s="1"/>
  <c r="Y20" i="38"/>
  <c r="AW20" i="38"/>
  <c r="BE20" i="38"/>
  <c r="BG20" i="38" s="1"/>
  <c r="BH20" i="38" s="1"/>
  <c r="BM20" i="38"/>
  <c r="CC20" i="38"/>
  <c r="CK20" i="38"/>
  <c r="CM20" i="38" s="1"/>
  <c r="CS20" i="38"/>
  <c r="CV20" i="38" s="1"/>
  <c r="DQ20" i="38"/>
  <c r="W17" i="38"/>
  <c r="X17" i="38" s="1"/>
  <c r="BC17" i="38"/>
  <c r="BH17" i="38" s="1"/>
  <c r="AF17" i="38"/>
  <c r="BL17" i="38"/>
  <c r="CZ17" i="38"/>
  <c r="DA17" i="38" s="1"/>
  <c r="K20" i="38"/>
  <c r="AA20" i="38"/>
  <c r="AI20" i="38"/>
  <c r="AQ20" i="38"/>
  <c r="BO20" i="38"/>
  <c r="BW20" i="38"/>
  <c r="BY20" i="38" s="1"/>
  <c r="BZ20" i="38" s="1"/>
  <c r="CE20" i="38"/>
  <c r="CU20" i="38"/>
  <c r="DC20" i="38"/>
  <c r="DE20" i="38" s="1"/>
  <c r="DK20" i="38"/>
  <c r="AI25" i="38"/>
  <c r="AK25" i="38" s="1"/>
  <c r="AP25" i="38" s="1"/>
  <c r="BW25" i="38"/>
  <c r="BY25" i="38" s="1"/>
  <c r="BZ25" i="38" s="1"/>
  <c r="DC25" i="38"/>
  <c r="DE25" i="38" s="1"/>
  <c r="L20" i="38"/>
  <c r="T20" i="38"/>
  <c r="AJ20" i="38"/>
  <c r="AR20" i="38"/>
  <c r="AZ20" i="38"/>
  <c r="BC20" i="38" s="1"/>
  <c r="BX20" i="38"/>
  <c r="CF20" i="38"/>
  <c r="CN20" i="38"/>
  <c r="CQ20" i="38" s="1"/>
  <c r="DD20" i="38"/>
  <c r="DL20" i="38"/>
  <c r="CQ17" i="38"/>
  <c r="CR17" i="38" s="1"/>
  <c r="M20" i="38"/>
  <c r="U20" i="38"/>
  <c r="AC20" i="38"/>
  <c r="AF20" i="38" s="1"/>
  <c r="AS20" i="38"/>
  <c r="BA20" i="38"/>
  <c r="BI20" i="38"/>
  <c r="CG20" i="38"/>
  <c r="CO20" i="38"/>
  <c r="CW20" i="38"/>
  <c r="CZ20" i="38" s="1"/>
  <c r="DM20" i="38"/>
  <c r="C97" i="36"/>
  <c r="C94" i="36"/>
  <c r="C92" i="36"/>
  <c r="C90" i="36"/>
  <c r="C88" i="36"/>
  <c r="C86" i="36"/>
  <c r="C84" i="36"/>
  <c r="C82" i="36"/>
  <c r="C80" i="36"/>
  <c r="Y67" i="36"/>
  <c r="R67" i="36" s="1"/>
  <c r="Y66" i="36"/>
  <c r="R66" i="36"/>
  <c r="Z63" i="36"/>
  <c r="R63" i="36" s="1"/>
  <c r="L51" i="36"/>
  <c r="K51" i="36"/>
  <c r="J51" i="36"/>
  <c r="I51" i="36"/>
  <c r="H51" i="36"/>
  <c r="L50" i="36"/>
  <c r="K50" i="36"/>
  <c r="J50" i="36"/>
  <c r="I50" i="36"/>
  <c r="H50" i="36"/>
  <c r="L49" i="36"/>
  <c r="K49" i="36"/>
  <c r="J49" i="36"/>
  <c r="I49" i="36"/>
  <c r="H49" i="36"/>
  <c r="L48" i="36"/>
  <c r="K48" i="36"/>
  <c r="J48" i="36"/>
  <c r="I48" i="36"/>
  <c r="H48" i="36"/>
  <c r="L47" i="36"/>
  <c r="K47" i="36"/>
  <c r="J47" i="36"/>
  <c r="I47" i="36"/>
  <c r="H47" i="36"/>
  <c r="L46" i="36"/>
  <c r="K46" i="36"/>
  <c r="J46" i="36"/>
  <c r="I46" i="36"/>
  <c r="H46" i="36"/>
  <c r="Y43" i="36"/>
  <c r="X43" i="36"/>
  <c r="W43" i="36"/>
  <c r="V43" i="36"/>
  <c r="U43" i="36"/>
  <c r="Y42" i="36"/>
  <c r="X42" i="36"/>
  <c r="W42" i="36"/>
  <c r="V42" i="36"/>
  <c r="U42" i="36"/>
  <c r="Y41" i="36"/>
  <c r="X41" i="36"/>
  <c r="W41" i="36"/>
  <c r="V41" i="36"/>
  <c r="U41" i="36"/>
  <c r="R41" i="36" s="1"/>
  <c r="Y40" i="36"/>
  <c r="X40" i="36"/>
  <c r="W40" i="36"/>
  <c r="V40" i="36"/>
  <c r="U40" i="36"/>
  <c r="Y39" i="36"/>
  <c r="X39" i="36"/>
  <c r="W39" i="36"/>
  <c r="V39" i="36"/>
  <c r="U39" i="36"/>
  <c r="Y38" i="36"/>
  <c r="X38" i="36"/>
  <c r="W38" i="36"/>
  <c r="V38" i="36"/>
  <c r="U38" i="36"/>
  <c r="R38" i="36" s="1"/>
  <c r="Y35" i="36"/>
  <c r="X35" i="36"/>
  <c r="W35" i="36"/>
  <c r="R35" i="36"/>
  <c r="Y34" i="36"/>
  <c r="X34" i="36"/>
  <c r="W34" i="36"/>
  <c r="Y33" i="36"/>
  <c r="X33" i="36"/>
  <c r="W33" i="36"/>
  <c r="R33" i="36"/>
  <c r="Y32" i="36"/>
  <c r="X32" i="36"/>
  <c r="W32" i="36"/>
  <c r="Y31" i="36"/>
  <c r="X31" i="36"/>
  <c r="W31" i="36"/>
  <c r="Y30" i="36"/>
  <c r="X30" i="36"/>
  <c r="W30" i="36"/>
  <c r="R30" i="36" s="1"/>
  <c r="Y27" i="36"/>
  <c r="X27" i="36"/>
  <c r="W27" i="36"/>
  <c r="Y26" i="36"/>
  <c r="X26" i="36"/>
  <c r="W26" i="36"/>
  <c r="Y25" i="36"/>
  <c r="X25" i="36"/>
  <c r="W25" i="36"/>
  <c r="R25" i="36"/>
  <c r="Y24" i="36"/>
  <c r="X24" i="36"/>
  <c r="W24" i="36"/>
  <c r="Y23" i="36"/>
  <c r="X23" i="36"/>
  <c r="W23" i="36"/>
  <c r="R23" i="36" s="1"/>
  <c r="Y22" i="36"/>
  <c r="X22" i="36"/>
  <c r="W22" i="36"/>
  <c r="R22" i="36" s="1"/>
  <c r="Y19" i="36"/>
  <c r="X19" i="36"/>
  <c r="W19" i="36"/>
  <c r="V19" i="36"/>
  <c r="U19" i="36"/>
  <c r="Y18" i="36"/>
  <c r="R18" i="36" s="1"/>
  <c r="X18" i="36"/>
  <c r="W18" i="36"/>
  <c r="V18" i="36"/>
  <c r="U18" i="36"/>
  <c r="Y17" i="36"/>
  <c r="X17" i="36"/>
  <c r="W17" i="36"/>
  <c r="V17" i="36"/>
  <c r="U17" i="36"/>
  <c r="R17" i="36" s="1"/>
  <c r="Y16" i="36"/>
  <c r="X16" i="36"/>
  <c r="W16" i="36"/>
  <c r="V16" i="36"/>
  <c r="U16" i="36"/>
  <c r="Y15" i="36"/>
  <c r="X15" i="36"/>
  <c r="W15" i="36"/>
  <c r="V15" i="36"/>
  <c r="U15" i="36"/>
  <c r="Y14" i="36"/>
  <c r="R14" i="36" s="1"/>
  <c r="X14" i="36"/>
  <c r="W14" i="36"/>
  <c r="V14" i="36"/>
  <c r="U14" i="36"/>
  <c r="M1" i="36"/>
  <c r="C60" i="35"/>
  <c r="C53" i="35"/>
  <c r="C46" i="35"/>
  <c r="K33" i="35"/>
  <c r="J33" i="35"/>
  <c r="I33" i="35"/>
  <c r="H33" i="35"/>
  <c r="G33" i="35"/>
  <c r="AF32" i="35"/>
  <c r="AE32" i="35"/>
  <c r="AD32" i="35"/>
  <c r="AC32" i="35"/>
  <c r="AB32" i="35"/>
  <c r="Q32" i="35" s="1"/>
  <c r="X32" i="35"/>
  <c r="W32" i="35"/>
  <c r="V32" i="35"/>
  <c r="U32" i="35"/>
  <c r="P32" i="35" s="1"/>
  <c r="T32" i="35"/>
  <c r="AF31" i="35"/>
  <c r="AE31" i="35"/>
  <c r="AD31" i="35"/>
  <c r="AC31" i="35"/>
  <c r="AB31" i="35"/>
  <c r="X31" i="35"/>
  <c r="W31" i="35"/>
  <c r="V31" i="35"/>
  <c r="U31" i="35"/>
  <c r="T31" i="35"/>
  <c r="Q31" i="35"/>
  <c r="K30" i="35"/>
  <c r="J30" i="35"/>
  <c r="I30" i="35"/>
  <c r="H30" i="35"/>
  <c r="G30" i="35"/>
  <c r="AF29" i="35"/>
  <c r="AE29" i="35"/>
  <c r="AD29" i="35"/>
  <c r="AC29" i="35"/>
  <c r="AB29" i="35"/>
  <c r="X29" i="35"/>
  <c r="W29" i="35"/>
  <c r="V29" i="35"/>
  <c r="U29" i="35"/>
  <c r="T29" i="35"/>
  <c r="AF28" i="35"/>
  <c r="AE28" i="35"/>
  <c r="AD28" i="35"/>
  <c r="AC28" i="35"/>
  <c r="AB28" i="35"/>
  <c r="X28" i="35"/>
  <c r="W28" i="35"/>
  <c r="V28" i="35"/>
  <c r="U28" i="35"/>
  <c r="P28" i="35" s="1"/>
  <c r="T28" i="35"/>
  <c r="AF27" i="35"/>
  <c r="AE27" i="35"/>
  <c r="AD27" i="35"/>
  <c r="AC27" i="35"/>
  <c r="AB27" i="35"/>
  <c r="X27" i="35"/>
  <c r="W27" i="35"/>
  <c r="V27" i="35"/>
  <c r="U27" i="35"/>
  <c r="T27" i="35"/>
  <c r="AF26" i="35"/>
  <c r="AE26" i="35"/>
  <c r="AD26" i="35"/>
  <c r="AC26" i="35"/>
  <c r="AB26" i="35"/>
  <c r="X26" i="35"/>
  <c r="W26" i="35"/>
  <c r="V26" i="35"/>
  <c r="U26" i="35"/>
  <c r="T26" i="35"/>
  <c r="AF25" i="35"/>
  <c r="AE25" i="35"/>
  <c r="AD25" i="35"/>
  <c r="AC25" i="35"/>
  <c r="AB25" i="35"/>
  <c r="X25" i="35"/>
  <c r="W25" i="35"/>
  <c r="V25" i="35"/>
  <c r="U25" i="35"/>
  <c r="P25" i="35" s="1"/>
  <c r="T25" i="35"/>
  <c r="Q25" i="35"/>
  <c r="AF24" i="35"/>
  <c r="AE24" i="35"/>
  <c r="AD24" i="35"/>
  <c r="AC24" i="35"/>
  <c r="AB24" i="35"/>
  <c r="Q24" i="35" s="1"/>
  <c r="X24" i="35"/>
  <c r="W24" i="35"/>
  <c r="V24" i="35"/>
  <c r="U24" i="35"/>
  <c r="P24" i="35" s="1"/>
  <c r="T24" i="35"/>
  <c r="K21" i="35"/>
  <c r="I21" i="35"/>
  <c r="G21" i="35"/>
  <c r="K20" i="35"/>
  <c r="J20" i="35"/>
  <c r="J21" i="35" s="1"/>
  <c r="I20" i="35"/>
  <c r="H20" i="35"/>
  <c r="H21" i="35" s="1"/>
  <c r="G20" i="35"/>
  <c r="X19" i="35"/>
  <c r="W19" i="35"/>
  <c r="V19" i="35"/>
  <c r="P19" i="35" s="1"/>
  <c r="U19" i="35"/>
  <c r="T19" i="35"/>
  <c r="X18" i="35"/>
  <c r="W18" i="35"/>
  <c r="V18" i="35"/>
  <c r="U18" i="35"/>
  <c r="T18" i="35"/>
  <c r="P18" i="35" s="1"/>
  <c r="X17" i="35"/>
  <c r="W17" i="35"/>
  <c r="V17" i="35"/>
  <c r="U17" i="35"/>
  <c r="T17" i="35"/>
  <c r="P17" i="35" s="1"/>
  <c r="AF16" i="35"/>
  <c r="AE16" i="35"/>
  <c r="AD16" i="35"/>
  <c r="AC16" i="35"/>
  <c r="AB16" i="35"/>
  <c r="Q16" i="35" s="1"/>
  <c r="X16" i="35"/>
  <c r="W16" i="35"/>
  <c r="V16" i="35"/>
  <c r="U16" i="35"/>
  <c r="P16" i="35" s="1"/>
  <c r="T16" i="35"/>
  <c r="K13" i="35"/>
  <c r="I13" i="35"/>
  <c r="G13" i="35"/>
  <c r="K12" i="35"/>
  <c r="J12" i="35"/>
  <c r="J13" i="35" s="1"/>
  <c r="I12" i="35"/>
  <c r="H12" i="35"/>
  <c r="H13" i="35" s="1"/>
  <c r="G12" i="35"/>
  <c r="X11" i="35"/>
  <c r="W11" i="35"/>
  <c r="V11" i="35"/>
  <c r="P11" i="35" s="1"/>
  <c r="U11" i="35"/>
  <c r="T11" i="35"/>
  <c r="X10" i="35"/>
  <c r="W10" i="35"/>
  <c r="V10" i="35"/>
  <c r="U10" i="35"/>
  <c r="T10" i="35"/>
  <c r="P10" i="35" s="1"/>
  <c r="X9" i="35"/>
  <c r="W9" i="35"/>
  <c r="V9" i="35"/>
  <c r="U9" i="35"/>
  <c r="T9" i="35"/>
  <c r="P9" i="35" s="1"/>
  <c r="AF8" i="35"/>
  <c r="AE8" i="35"/>
  <c r="AD8" i="35"/>
  <c r="AC8" i="35"/>
  <c r="AB8" i="35"/>
  <c r="X8" i="35"/>
  <c r="W8" i="35"/>
  <c r="V8" i="35"/>
  <c r="U8" i="35"/>
  <c r="P8" i="35" s="1"/>
  <c r="T8" i="35"/>
  <c r="K1" i="35"/>
  <c r="C61" i="34"/>
  <c r="C55" i="34"/>
  <c r="C49" i="34"/>
  <c r="C43" i="34"/>
  <c r="AN31" i="34"/>
  <c r="W30" i="34"/>
  <c r="R30" i="34"/>
  <c r="Q30" i="34"/>
  <c r="P30" i="34"/>
  <c r="O30" i="34"/>
  <c r="N30" i="34"/>
  <c r="L30" i="34"/>
  <c r="K30" i="34"/>
  <c r="J30" i="34"/>
  <c r="I30" i="34"/>
  <c r="H30" i="34"/>
  <c r="AL29" i="34"/>
  <c r="AK29" i="34"/>
  <c r="AJ29" i="34"/>
  <c r="AI29" i="34"/>
  <c r="AH29" i="34"/>
  <c r="AF29" i="34"/>
  <c r="AE29" i="34"/>
  <c r="AD29" i="34"/>
  <c r="AC29" i="34"/>
  <c r="AB29" i="34"/>
  <c r="AL28" i="34"/>
  <c r="AK28" i="34"/>
  <c r="AJ28" i="34"/>
  <c r="AI28" i="34"/>
  <c r="AH28" i="34"/>
  <c r="AF28" i="34"/>
  <c r="AE28" i="34"/>
  <c r="AD28" i="34"/>
  <c r="AC28" i="34"/>
  <c r="AB28" i="34"/>
  <c r="AL27" i="34"/>
  <c r="AK27" i="34"/>
  <c r="AJ27" i="34"/>
  <c r="AI27" i="34"/>
  <c r="AH27" i="34"/>
  <c r="AF27" i="34"/>
  <c r="AE27" i="34"/>
  <c r="AD27" i="34"/>
  <c r="AC27" i="34"/>
  <c r="AB27" i="34"/>
  <c r="AN24" i="34"/>
  <c r="AG24" i="34"/>
  <c r="AA24" i="34"/>
  <c r="X24" i="34"/>
  <c r="W24" i="34"/>
  <c r="W23" i="34"/>
  <c r="R23" i="34"/>
  <c r="Q23" i="34"/>
  <c r="P23" i="34"/>
  <c r="O23" i="34"/>
  <c r="N23" i="34"/>
  <c r="L23" i="34"/>
  <c r="K23" i="34"/>
  <c r="J23" i="34"/>
  <c r="I23" i="34"/>
  <c r="H23" i="34"/>
  <c r="AL22" i="34"/>
  <c r="AK22" i="34"/>
  <c r="AJ22" i="34"/>
  <c r="AI22" i="34"/>
  <c r="AH22" i="34"/>
  <c r="AF22" i="34"/>
  <c r="AE22" i="34"/>
  <c r="AD22" i="34"/>
  <c r="AC22" i="34"/>
  <c r="AB22" i="34"/>
  <c r="AL21" i="34"/>
  <c r="AK21" i="34"/>
  <c r="AJ21" i="34"/>
  <c r="AI21" i="34"/>
  <c r="AH21" i="34"/>
  <c r="AF21" i="34"/>
  <c r="AE21" i="34"/>
  <c r="AD21" i="34"/>
  <c r="AC21" i="34"/>
  <c r="AB21" i="34"/>
  <c r="AL20" i="34"/>
  <c r="AK20" i="34"/>
  <c r="AJ20" i="34"/>
  <c r="AI20" i="34"/>
  <c r="AH20" i="34"/>
  <c r="AF20" i="34"/>
  <c r="AE20" i="34"/>
  <c r="AD20" i="34"/>
  <c r="AC20" i="34"/>
  <c r="AB20" i="34"/>
  <c r="AN17" i="34"/>
  <c r="AG17" i="34"/>
  <c r="AA17" i="34"/>
  <c r="X17" i="34"/>
  <c r="W16" i="34"/>
  <c r="R16" i="34"/>
  <c r="Q16" i="34"/>
  <c r="P16" i="34"/>
  <c r="O16" i="34"/>
  <c r="N16" i="34"/>
  <c r="L16" i="34"/>
  <c r="K16" i="34"/>
  <c r="J16" i="34"/>
  <c r="I16" i="34"/>
  <c r="H16" i="34"/>
  <c r="AL15" i="34"/>
  <c r="AK15" i="34"/>
  <c r="AJ15" i="34"/>
  <c r="AI15" i="34"/>
  <c r="AH15" i="34"/>
  <c r="AF15" i="34"/>
  <c r="AE15" i="34"/>
  <c r="AD15" i="34"/>
  <c r="AC15" i="34"/>
  <c r="AB15" i="34"/>
  <c r="AL14" i="34"/>
  <c r="AK14" i="34"/>
  <c r="AJ14" i="34"/>
  <c r="AI14" i="34"/>
  <c r="AH14" i="34"/>
  <c r="AF14" i="34"/>
  <c r="AE14" i="34"/>
  <c r="AD14" i="34"/>
  <c r="AC14" i="34"/>
  <c r="AB14" i="34"/>
  <c r="AL13" i="34"/>
  <c r="AK13" i="34"/>
  <c r="AJ13" i="34"/>
  <c r="AI13" i="34"/>
  <c r="AH13" i="34"/>
  <c r="AF13" i="34"/>
  <c r="AE13" i="34"/>
  <c r="AD13" i="34"/>
  <c r="AC13" i="34"/>
  <c r="AB13" i="34"/>
  <c r="AN10" i="34"/>
  <c r="AG10" i="34"/>
  <c r="W10" i="34" s="1"/>
  <c r="AA10" i="34"/>
  <c r="X10" i="34"/>
  <c r="W9" i="34"/>
  <c r="R9" i="34"/>
  <c r="Q9" i="34"/>
  <c r="P9" i="34"/>
  <c r="O9" i="34"/>
  <c r="N9" i="34"/>
  <c r="L9" i="34"/>
  <c r="K9" i="34"/>
  <c r="J9" i="34"/>
  <c r="I9" i="34"/>
  <c r="H9" i="34"/>
  <c r="AL8" i="34"/>
  <c r="AK8" i="34"/>
  <c r="AJ8" i="34"/>
  <c r="AI8" i="34"/>
  <c r="AH8" i="34"/>
  <c r="AF8" i="34"/>
  <c r="AE8" i="34"/>
  <c r="AD8" i="34"/>
  <c r="AC8" i="34"/>
  <c r="AB8" i="34"/>
  <c r="AL7" i="34"/>
  <c r="AK7" i="34"/>
  <c r="AJ7" i="34"/>
  <c r="AI7" i="34"/>
  <c r="AH7" i="34"/>
  <c r="AF7" i="34"/>
  <c r="AE7" i="34"/>
  <c r="AD7" i="34"/>
  <c r="AC7" i="34"/>
  <c r="AB7" i="34"/>
  <c r="AL6" i="34"/>
  <c r="AK6" i="34"/>
  <c r="AJ6" i="34"/>
  <c r="AI6" i="34"/>
  <c r="AH6" i="34"/>
  <c r="AF6" i="34"/>
  <c r="AE6" i="34"/>
  <c r="AD6" i="34"/>
  <c r="AC6" i="34"/>
  <c r="AB6" i="34"/>
  <c r="R1" i="34"/>
  <c r="C48" i="33"/>
  <c r="C42" i="33"/>
  <c r="C36" i="33"/>
  <c r="R23" i="33"/>
  <c r="Q23" i="33"/>
  <c r="P23" i="33"/>
  <c r="O23" i="33"/>
  <c r="N23" i="33"/>
  <c r="L23" i="33"/>
  <c r="K23" i="33"/>
  <c r="J23" i="33"/>
  <c r="I23" i="33"/>
  <c r="H23" i="33"/>
  <c r="AL22" i="33"/>
  <c r="AK22" i="33"/>
  <c r="AJ22" i="33"/>
  <c r="AI22" i="33"/>
  <c r="AH22" i="33"/>
  <c r="AF22" i="33"/>
  <c r="AE22" i="33"/>
  <c r="AD22" i="33"/>
  <c r="AC22" i="33"/>
  <c r="AB22" i="33"/>
  <c r="AL21" i="33"/>
  <c r="AK21" i="33"/>
  <c r="AJ21" i="33"/>
  <c r="AI21" i="33"/>
  <c r="AH21" i="33"/>
  <c r="AF21" i="33"/>
  <c r="AE21" i="33"/>
  <c r="AD21" i="33"/>
  <c r="AC21" i="33"/>
  <c r="AB21" i="33"/>
  <c r="AL20" i="33"/>
  <c r="AK20" i="33"/>
  <c r="AJ20" i="33"/>
  <c r="AI20" i="33"/>
  <c r="AH20" i="33"/>
  <c r="AF20" i="33"/>
  <c r="AE20" i="33"/>
  <c r="AD20" i="33"/>
  <c r="AC20" i="33"/>
  <c r="AB20" i="33"/>
  <c r="AT17" i="33"/>
  <c r="X17" i="33" s="1"/>
  <c r="AG17" i="33"/>
  <c r="AA17" i="33"/>
  <c r="R16" i="33"/>
  <c r="Q16" i="33"/>
  <c r="P16" i="33"/>
  <c r="O16" i="33"/>
  <c r="N16" i="33"/>
  <c r="L16" i="33"/>
  <c r="K16" i="33"/>
  <c r="J16" i="33"/>
  <c r="I16" i="33"/>
  <c r="H16" i="33"/>
  <c r="AL15" i="33"/>
  <c r="AK15" i="33"/>
  <c r="AJ15" i="33"/>
  <c r="AI15" i="33"/>
  <c r="AH15" i="33"/>
  <c r="AF15" i="33"/>
  <c r="AE15" i="33"/>
  <c r="AD15" i="33"/>
  <c r="AC15" i="33"/>
  <c r="AB15" i="33"/>
  <c r="AL14" i="33"/>
  <c r="AK14" i="33"/>
  <c r="AJ14" i="33"/>
  <c r="AI14" i="33"/>
  <c r="AH14" i="33"/>
  <c r="AF14" i="33"/>
  <c r="AE14" i="33"/>
  <c r="AD14" i="33"/>
  <c r="AC14" i="33"/>
  <c r="AB14" i="33"/>
  <c r="AL13" i="33"/>
  <c r="AK13" i="33"/>
  <c r="AJ13" i="33"/>
  <c r="AI13" i="33"/>
  <c r="AH13" i="33"/>
  <c r="AF13" i="33"/>
  <c r="AE13" i="33"/>
  <c r="AD13" i="33"/>
  <c r="AC13" i="33"/>
  <c r="AB13" i="33"/>
  <c r="AT10" i="33"/>
  <c r="X10" i="33" s="1"/>
  <c r="AG10" i="33"/>
  <c r="AA10" i="33"/>
  <c r="R9" i="33"/>
  <c r="Q9" i="33"/>
  <c r="P9" i="33"/>
  <c r="O9" i="33"/>
  <c r="N9" i="33"/>
  <c r="L9" i="33"/>
  <c r="K9" i="33"/>
  <c r="J9" i="33"/>
  <c r="I9" i="33"/>
  <c r="H9" i="33"/>
  <c r="AL8" i="33"/>
  <c r="AK8" i="33"/>
  <c r="AJ8" i="33"/>
  <c r="AI8" i="33"/>
  <c r="AH8" i="33"/>
  <c r="AF8" i="33"/>
  <c r="AE8" i="33"/>
  <c r="AD8" i="33"/>
  <c r="AC8" i="33"/>
  <c r="AB8" i="33"/>
  <c r="AL7" i="33"/>
  <c r="AK7" i="33"/>
  <c r="AJ7" i="33"/>
  <c r="AI7" i="33"/>
  <c r="AH7" i="33"/>
  <c r="AF7" i="33"/>
  <c r="AE7" i="33"/>
  <c r="AD7" i="33"/>
  <c r="AC7" i="33"/>
  <c r="AB7" i="33"/>
  <c r="AL6" i="33"/>
  <c r="AK6" i="33"/>
  <c r="AJ6" i="33"/>
  <c r="AI6" i="33"/>
  <c r="AH6" i="33"/>
  <c r="AF6" i="33"/>
  <c r="AE6" i="33"/>
  <c r="AD6" i="33"/>
  <c r="AC6" i="33"/>
  <c r="AB6" i="33"/>
  <c r="R1" i="33"/>
  <c r="CA171" i="32"/>
  <c r="BZ171" i="32"/>
  <c r="BY171" i="32"/>
  <c r="BX171" i="32"/>
  <c r="BW171" i="32"/>
  <c r="BV171" i="32"/>
  <c r="BU171" i="32"/>
  <c r="BT171" i="32"/>
  <c r="AL171" i="32"/>
  <c r="DC170" i="32"/>
  <c r="DB170" i="32"/>
  <c r="DA170" i="32"/>
  <c r="CZ170" i="32"/>
  <c r="CY170" i="32"/>
  <c r="CX170" i="32"/>
  <c r="CW170" i="32"/>
  <c r="CV170" i="32"/>
  <c r="CA170" i="32"/>
  <c r="BZ170" i="32"/>
  <c r="BY170" i="32"/>
  <c r="BX170" i="32"/>
  <c r="BW170" i="32"/>
  <c r="BV170" i="32"/>
  <c r="BU170" i="32"/>
  <c r="BT170" i="32"/>
  <c r="DC169" i="32"/>
  <c r="DB169" i="32"/>
  <c r="DA169" i="32"/>
  <c r="CZ169" i="32"/>
  <c r="CY169" i="32"/>
  <c r="CX169" i="32"/>
  <c r="CW169" i="32"/>
  <c r="CV169" i="32"/>
  <c r="CA169" i="32"/>
  <c r="BZ169" i="32"/>
  <c r="BY169" i="32"/>
  <c r="BX169" i="32"/>
  <c r="BW169" i="32"/>
  <c r="BV169" i="32"/>
  <c r="BU169" i="32"/>
  <c r="BT169" i="32"/>
  <c r="DC168" i="32"/>
  <c r="DB168" i="32"/>
  <c r="DA168" i="32"/>
  <c r="CZ168" i="32"/>
  <c r="CY168" i="32"/>
  <c r="CX168" i="32"/>
  <c r="CW168" i="32"/>
  <c r="CV168" i="32"/>
  <c r="CA168" i="32"/>
  <c r="BZ168" i="32"/>
  <c r="BY168" i="32"/>
  <c r="BX168" i="32"/>
  <c r="BW168" i="32"/>
  <c r="BV168" i="32"/>
  <c r="BU168" i="32"/>
  <c r="BT168" i="32"/>
  <c r="DC167" i="32"/>
  <c r="DB167" i="32"/>
  <c r="DA167" i="32"/>
  <c r="CZ167" i="32"/>
  <c r="CY167" i="32"/>
  <c r="CX167" i="32"/>
  <c r="CW167" i="32"/>
  <c r="CV167" i="32"/>
  <c r="CA167" i="32"/>
  <c r="BZ167" i="32"/>
  <c r="BY167" i="32"/>
  <c r="BX167" i="32"/>
  <c r="BW167" i="32"/>
  <c r="BV167" i="32"/>
  <c r="BU167" i="32"/>
  <c r="BT167" i="32"/>
  <c r="DC166" i="32"/>
  <c r="DB166" i="32"/>
  <c r="DA166" i="32"/>
  <c r="CZ166" i="32"/>
  <c r="CY166" i="32"/>
  <c r="CX166" i="32"/>
  <c r="CW166" i="32"/>
  <c r="CV166" i="32"/>
  <c r="CA166" i="32"/>
  <c r="BZ166" i="32"/>
  <c r="BY166" i="32"/>
  <c r="BX166" i="32"/>
  <c r="BW166" i="32"/>
  <c r="BV166" i="32"/>
  <c r="BU166" i="32"/>
  <c r="BT166" i="32"/>
  <c r="DC165" i="32"/>
  <c r="DB165" i="32"/>
  <c r="DA165" i="32"/>
  <c r="CZ165" i="32"/>
  <c r="CY165" i="32"/>
  <c r="CX165" i="32"/>
  <c r="CW165" i="32"/>
  <c r="CV165" i="32"/>
  <c r="CA165" i="32"/>
  <c r="BZ165" i="32"/>
  <c r="BY165" i="32"/>
  <c r="BX165" i="32"/>
  <c r="BW165" i="32"/>
  <c r="BV165" i="32"/>
  <c r="BU165" i="32"/>
  <c r="BT165" i="32"/>
  <c r="B165" i="32"/>
  <c r="B166" i="32" s="1"/>
  <c r="B167" i="32" s="1"/>
  <c r="B168" i="32" s="1"/>
  <c r="B169" i="32" s="1"/>
  <c r="B170" i="32" s="1"/>
  <c r="B171" i="32" s="1"/>
  <c r="DC164" i="32"/>
  <c r="DB164" i="32"/>
  <c r="DA164" i="32"/>
  <c r="CZ164" i="32"/>
  <c r="CY164" i="32"/>
  <c r="CX164" i="32"/>
  <c r="CW164" i="32"/>
  <c r="CV164" i="32"/>
  <c r="CA164" i="32"/>
  <c r="BZ164" i="32"/>
  <c r="BY164" i="32"/>
  <c r="BX164" i="32"/>
  <c r="BW164" i="32"/>
  <c r="BV164" i="32"/>
  <c r="BU164" i="32"/>
  <c r="BT164" i="32"/>
  <c r="B164" i="32"/>
  <c r="DC163" i="32"/>
  <c r="DB163" i="32"/>
  <c r="DA163" i="32"/>
  <c r="CZ163" i="32"/>
  <c r="CY163" i="32"/>
  <c r="CX163" i="32"/>
  <c r="CW163" i="32"/>
  <c r="CV163" i="32"/>
  <c r="CA163" i="32"/>
  <c r="BZ163" i="32"/>
  <c r="BY163" i="32"/>
  <c r="BX163" i="32"/>
  <c r="BW163" i="32"/>
  <c r="BV163" i="32"/>
  <c r="BU163" i="32"/>
  <c r="BT163" i="32"/>
  <c r="B163" i="32"/>
  <c r="DC162" i="32"/>
  <c r="DB162" i="32"/>
  <c r="DA162" i="32"/>
  <c r="CZ162" i="32"/>
  <c r="CY162" i="32"/>
  <c r="CX162" i="32"/>
  <c r="CW162" i="32"/>
  <c r="CV162" i="32"/>
  <c r="CA162" i="32"/>
  <c r="BZ162" i="32"/>
  <c r="BY162" i="32"/>
  <c r="BX162" i="32"/>
  <c r="BW162" i="32"/>
  <c r="BV162" i="32"/>
  <c r="BU162" i="32"/>
  <c r="BT162" i="32"/>
  <c r="AE157" i="32"/>
  <c r="AD157" i="32"/>
  <c r="AC157" i="32"/>
  <c r="AB157" i="32"/>
  <c r="AA157" i="32"/>
  <c r="Y157" i="32"/>
  <c r="X157" i="32"/>
  <c r="W157" i="32"/>
  <c r="V157" i="32"/>
  <c r="U157" i="32"/>
  <c r="S157" i="32"/>
  <c r="R157" i="32"/>
  <c r="Q157" i="32"/>
  <c r="P157" i="32"/>
  <c r="M157" i="32"/>
  <c r="L157" i="32"/>
  <c r="K157" i="32"/>
  <c r="J157" i="32"/>
  <c r="I157" i="32"/>
  <c r="H157" i="32"/>
  <c r="N157" i="32" s="1"/>
  <c r="G157" i="32"/>
  <c r="CR156" i="32"/>
  <c r="CQ156" i="32"/>
  <c r="CP156" i="32"/>
  <c r="CO156" i="32"/>
  <c r="CN156" i="32"/>
  <c r="CL156" i="32"/>
  <c r="CK156" i="32"/>
  <c r="CJ156" i="32"/>
  <c r="CI156" i="32"/>
  <c r="CH156" i="32"/>
  <c r="CF156" i="32"/>
  <c r="CE156" i="32"/>
  <c r="CD156" i="32"/>
  <c r="CC156" i="32"/>
  <c r="BZ156" i="32"/>
  <c r="BY156" i="32"/>
  <c r="BX156" i="32"/>
  <c r="BW156" i="32"/>
  <c r="BV156" i="32"/>
  <c r="BU156" i="32"/>
  <c r="BT156" i="32"/>
  <c r="AF156" i="32"/>
  <c r="DB156" i="32" s="1"/>
  <c r="AL156" i="32" s="1"/>
  <c r="Z156" i="32"/>
  <c r="T156" i="32"/>
  <c r="N156" i="32"/>
  <c r="CR155" i="32"/>
  <c r="CQ155" i="32"/>
  <c r="CP155" i="32"/>
  <c r="CO155" i="32"/>
  <c r="CN155" i="32"/>
  <c r="CL155" i="32"/>
  <c r="CK155" i="32"/>
  <c r="CJ155" i="32"/>
  <c r="CI155" i="32"/>
  <c r="CH155" i="32"/>
  <c r="CF155" i="32"/>
  <c r="CE155" i="32"/>
  <c r="CD155" i="32"/>
  <c r="CC155" i="32"/>
  <c r="BZ155" i="32"/>
  <c r="BY155" i="32"/>
  <c r="BX155" i="32"/>
  <c r="BW155" i="32"/>
  <c r="BV155" i="32"/>
  <c r="BU155" i="32"/>
  <c r="BT155" i="32"/>
  <c r="AF155" i="32"/>
  <c r="DB155" i="32" s="1"/>
  <c r="AL155" i="32" s="1"/>
  <c r="Z155" i="32"/>
  <c r="T155" i="32"/>
  <c r="N155" i="32"/>
  <c r="CR154" i="32"/>
  <c r="CQ154" i="32"/>
  <c r="CP154" i="32"/>
  <c r="CO154" i="32"/>
  <c r="CN154" i="32"/>
  <c r="CL154" i="32"/>
  <c r="CK154" i="32"/>
  <c r="CJ154" i="32"/>
  <c r="CI154" i="32"/>
  <c r="CH154" i="32"/>
  <c r="CF154" i="32"/>
  <c r="CE154" i="32"/>
  <c r="CD154" i="32"/>
  <c r="CC154" i="32"/>
  <c r="BZ154" i="32"/>
  <c r="BY154" i="32"/>
  <c r="BX154" i="32"/>
  <c r="BW154" i="32"/>
  <c r="BV154" i="32"/>
  <c r="BU154" i="32"/>
  <c r="BT154" i="32"/>
  <c r="AF154" i="32"/>
  <c r="DB154" i="32" s="1"/>
  <c r="AL154" i="32" s="1"/>
  <c r="Z154" i="32"/>
  <c r="T154" i="32"/>
  <c r="N154" i="32"/>
  <c r="CR153" i="32"/>
  <c r="CQ153" i="32"/>
  <c r="CP153" i="32"/>
  <c r="CO153" i="32"/>
  <c r="CN153" i="32"/>
  <c r="CL153" i="32"/>
  <c r="CK153" i="32"/>
  <c r="CJ153" i="32"/>
  <c r="CI153" i="32"/>
  <c r="CH153" i="32"/>
  <c r="CF153" i="32"/>
  <c r="CE153" i="32"/>
  <c r="CD153" i="32"/>
  <c r="CC153" i="32"/>
  <c r="BZ153" i="32"/>
  <c r="BY153" i="32"/>
  <c r="BX153" i="32"/>
  <c r="BW153" i="32"/>
  <c r="BV153" i="32"/>
  <c r="BU153" i="32"/>
  <c r="BT153" i="32"/>
  <c r="AF153" i="32"/>
  <c r="DB153" i="32" s="1"/>
  <c r="AL153" i="32" s="1"/>
  <c r="Z153" i="32"/>
  <c r="T153" i="32"/>
  <c r="N153" i="32"/>
  <c r="CR152" i="32"/>
  <c r="CQ152" i="32"/>
  <c r="CP152" i="32"/>
  <c r="CO152" i="32"/>
  <c r="CN152" i="32"/>
  <c r="CL152" i="32"/>
  <c r="CK152" i="32"/>
  <c r="CJ152" i="32"/>
  <c r="CI152" i="32"/>
  <c r="CH152" i="32"/>
  <c r="CF152" i="32"/>
  <c r="CE152" i="32"/>
  <c r="CD152" i="32"/>
  <c r="CC152" i="32"/>
  <c r="BZ152" i="32"/>
  <c r="BY152" i="32"/>
  <c r="BX152" i="32"/>
  <c r="BW152" i="32"/>
  <c r="BV152" i="32"/>
  <c r="BU152" i="32"/>
  <c r="BT152" i="32"/>
  <c r="AF152" i="32"/>
  <c r="DB152" i="32" s="1"/>
  <c r="AL152" i="32" s="1"/>
  <c r="Z152" i="32"/>
  <c r="T152" i="32"/>
  <c r="N152" i="32"/>
  <c r="CR151" i="32"/>
  <c r="CQ151" i="32"/>
  <c r="CP151" i="32"/>
  <c r="CO151" i="32"/>
  <c r="CN151" i="32"/>
  <c r="CL151" i="32"/>
  <c r="CK151" i="32"/>
  <c r="CJ151" i="32"/>
  <c r="CI151" i="32"/>
  <c r="CH151" i="32"/>
  <c r="CF151" i="32"/>
  <c r="CE151" i="32"/>
  <c r="CD151" i="32"/>
  <c r="CC151" i="32"/>
  <c r="BZ151" i="32"/>
  <c r="BY151" i="32"/>
  <c r="BX151" i="32"/>
  <c r="BW151" i="32"/>
  <c r="BV151" i="32"/>
  <c r="BU151" i="32"/>
  <c r="BT151" i="32"/>
  <c r="AF151" i="32"/>
  <c r="AF157" i="32" s="1"/>
  <c r="Z151" i="32"/>
  <c r="Z157" i="32" s="1"/>
  <c r="T151" i="32"/>
  <c r="T157" i="32" s="1"/>
  <c r="N151" i="32"/>
  <c r="AF147" i="32"/>
  <c r="AE147" i="32"/>
  <c r="AD147" i="32"/>
  <c r="AC147" i="32"/>
  <c r="AB147" i="32"/>
  <c r="AA147" i="32"/>
  <c r="Y147" i="32"/>
  <c r="X147" i="32"/>
  <c r="W147" i="32"/>
  <c r="V147" i="32"/>
  <c r="U147" i="32"/>
  <c r="S147" i="32"/>
  <c r="R147" i="32"/>
  <c r="Q147" i="32"/>
  <c r="P147" i="32"/>
  <c r="M147" i="32"/>
  <c r="L147" i="32"/>
  <c r="K147" i="32"/>
  <c r="J147" i="32"/>
  <c r="I147" i="32"/>
  <c r="H147" i="32"/>
  <c r="G147" i="32"/>
  <c r="N147" i="32" s="1"/>
  <c r="CR146" i="32"/>
  <c r="CQ146" i="32"/>
  <c r="CP146" i="32"/>
  <c r="CO146" i="32"/>
  <c r="CN146" i="32"/>
  <c r="CL146" i="32"/>
  <c r="CK146" i="32"/>
  <c r="CJ146" i="32"/>
  <c r="CI146" i="32"/>
  <c r="CH146" i="32"/>
  <c r="CF146" i="32"/>
  <c r="CE146" i="32"/>
  <c r="CD146" i="32"/>
  <c r="CC146" i="32"/>
  <c r="BZ146" i="32"/>
  <c r="BY146" i="32"/>
  <c r="BX146" i="32"/>
  <c r="BW146" i="32"/>
  <c r="BV146" i="32"/>
  <c r="BU146" i="32"/>
  <c r="BT146" i="32"/>
  <c r="AF146" i="32"/>
  <c r="Z146" i="32"/>
  <c r="T146" i="32"/>
  <c r="N146" i="32"/>
  <c r="DB146" i="32" s="1"/>
  <c r="AL146" i="32" s="1"/>
  <c r="CR145" i="32"/>
  <c r="CQ145" i="32"/>
  <c r="CP145" i="32"/>
  <c r="CO145" i="32"/>
  <c r="CN145" i="32"/>
  <c r="CL145" i="32"/>
  <c r="CK145" i="32"/>
  <c r="CJ145" i="32"/>
  <c r="CI145" i="32"/>
  <c r="CH145" i="32"/>
  <c r="CF145" i="32"/>
  <c r="CE145" i="32"/>
  <c r="CD145" i="32"/>
  <c r="CC145" i="32"/>
  <c r="BZ145" i="32"/>
  <c r="BY145" i="32"/>
  <c r="BX145" i="32"/>
  <c r="BW145" i="32"/>
  <c r="BV145" i="32"/>
  <c r="BU145" i="32"/>
  <c r="BT145" i="32"/>
  <c r="AF145" i="32"/>
  <c r="Z145" i="32"/>
  <c r="T145" i="32"/>
  <c r="N145" i="32"/>
  <c r="DB145" i="32" s="1"/>
  <c r="AL145" i="32" s="1"/>
  <c r="CR144" i="32"/>
  <c r="CQ144" i="32"/>
  <c r="CP144" i="32"/>
  <c r="CO144" i="32"/>
  <c r="CN144" i="32"/>
  <c r="CL144" i="32"/>
  <c r="CK144" i="32"/>
  <c r="CJ144" i="32"/>
  <c r="CI144" i="32"/>
  <c r="CH144" i="32"/>
  <c r="CF144" i="32"/>
  <c r="CE144" i="32"/>
  <c r="CD144" i="32"/>
  <c r="CC144" i="32"/>
  <c r="BZ144" i="32"/>
  <c r="BY144" i="32"/>
  <c r="BX144" i="32"/>
  <c r="BW144" i="32"/>
  <c r="BV144" i="32"/>
  <c r="BU144" i="32"/>
  <c r="BT144" i="32"/>
  <c r="AF144" i="32"/>
  <c r="Z144" i="32"/>
  <c r="T144" i="32"/>
  <c r="N144" i="32"/>
  <c r="DB144" i="32" s="1"/>
  <c r="AL144" i="32" s="1"/>
  <c r="CR143" i="32"/>
  <c r="CQ143" i="32"/>
  <c r="CP143" i="32"/>
  <c r="CO143" i="32"/>
  <c r="CN143" i="32"/>
  <c r="CL143" i="32"/>
  <c r="CK143" i="32"/>
  <c r="CJ143" i="32"/>
  <c r="CI143" i="32"/>
  <c r="CH143" i="32"/>
  <c r="CF143" i="32"/>
  <c r="CE143" i="32"/>
  <c r="CD143" i="32"/>
  <c r="CC143" i="32"/>
  <c r="BZ143" i="32"/>
  <c r="BY143" i="32"/>
  <c r="BX143" i="32"/>
  <c r="BW143" i="32"/>
  <c r="BV143" i="32"/>
  <c r="BU143" i="32"/>
  <c r="BT143" i="32"/>
  <c r="AF143" i="32"/>
  <c r="Z143" i="32"/>
  <c r="T143" i="32"/>
  <c r="N143" i="32"/>
  <c r="DB143" i="32" s="1"/>
  <c r="AL143" i="32" s="1"/>
  <c r="CR142" i="32"/>
  <c r="CQ142" i="32"/>
  <c r="CP142" i="32"/>
  <c r="CO142" i="32"/>
  <c r="CN142" i="32"/>
  <c r="CL142" i="32"/>
  <c r="CK142" i="32"/>
  <c r="CJ142" i="32"/>
  <c r="CI142" i="32"/>
  <c r="CH142" i="32"/>
  <c r="CF142" i="32"/>
  <c r="CE142" i="32"/>
  <c r="CD142" i="32"/>
  <c r="CC142" i="32"/>
  <c r="BZ142" i="32"/>
  <c r="BY142" i="32"/>
  <c r="BX142" i="32"/>
  <c r="BW142" i="32"/>
  <c r="BV142" i="32"/>
  <c r="BU142" i="32"/>
  <c r="BT142" i="32"/>
  <c r="AF142" i="32"/>
  <c r="Z142" i="32"/>
  <c r="T142" i="32"/>
  <c r="N142" i="32"/>
  <c r="DB142" i="32" s="1"/>
  <c r="AL142" i="32" s="1"/>
  <c r="CR141" i="32"/>
  <c r="CQ141" i="32"/>
  <c r="CP141" i="32"/>
  <c r="CO141" i="32"/>
  <c r="CN141" i="32"/>
  <c r="CL141" i="32"/>
  <c r="CK141" i="32"/>
  <c r="CJ141" i="32"/>
  <c r="CI141" i="32"/>
  <c r="CH141" i="32"/>
  <c r="CF141" i="32"/>
  <c r="CE141" i="32"/>
  <c r="CD141" i="32"/>
  <c r="CC141" i="32"/>
  <c r="BZ141" i="32"/>
  <c r="BY141" i="32"/>
  <c r="BX141" i="32"/>
  <c r="BW141" i="32"/>
  <c r="BV141" i="32"/>
  <c r="BU141" i="32"/>
  <c r="BT141" i="32"/>
  <c r="AF141" i="32"/>
  <c r="Z141" i="32"/>
  <c r="Z147" i="32" s="1"/>
  <c r="T141" i="32"/>
  <c r="T147" i="32" s="1"/>
  <c r="N141" i="32"/>
  <c r="DB141" i="32" s="1"/>
  <c r="AL141" i="32" s="1"/>
  <c r="DB138" i="32"/>
  <c r="AL138" i="32"/>
  <c r="DB137" i="32"/>
  <c r="AL137" i="32" s="1"/>
  <c r="CR137" i="32"/>
  <c r="CQ137" i="32"/>
  <c r="CP137" i="32"/>
  <c r="CO137" i="32"/>
  <c r="CN137" i="32"/>
  <c r="CL137" i="32"/>
  <c r="CK137" i="32"/>
  <c r="CJ137" i="32"/>
  <c r="CI137" i="32"/>
  <c r="CH137" i="32"/>
  <c r="CF137" i="32"/>
  <c r="CE137" i="32"/>
  <c r="CD137" i="32"/>
  <c r="CC137" i="32"/>
  <c r="BZ137" i="32"/>
  <c r="BY137" i="32"/>
  <c r="BX137" i="32"/>
  <c r="BW137" i="32"/>
  <c r="BV137" i="32"/>
  <c r="BU137" i="32"/>
  <c r="BT137" i="32"/>
  <c r="AK137" i="32" s="1"/>
  <c r="DB136" i="32"/>
  <c r="AL136" i="32" s="1"/>
  <c r="CR136" i="32"/>
  <c r="CQ136" i="32"/>
  <c r="CP136" i="32"/>
  <c r="CO136" i="32"/>
  <c r="CN136" i="32"/>
  <c r="CL136" i="32"/>
  <c r="CK136" i="32"/>
  <c r="CJ136" i="32"/>
  <c r="CI136" i="32"/>
  <c r="CH136" i="32"/>
  <c r="CF136" i="32"/>
  <c r="CE136" i="32"/>
  <c r="CD136" i="32"/>
  <c r="CC136" i="32"/>
  <c r="BZ136" i="32"/>
  <c r="BY136" i="32"/>
  <c r="BX136" i="32"/>
  <c r="BW136" i="32"/>
  <c r="BV136" i="32"/>
  <c r="BU136" i="32"/>
  <c r="BT136" i="32"/>
  <c r="DB135" i="32"/>
  <c r="AL135" i="32" s="1"/>
  <c r="CR135" i="32"/>
  <c r="CQ135" i="32"/>
  <c r="CP135" i="32"/>
  <c r="CO135" i="32"/>
  <c r="CN135" i="32"/>
  <c r="CL135" i="32"/>
  <c r="CK135" i="32"/>
  <c r="CJ135" i="32"/>
  <c r="CI135" i="32"/>
  <c r="CH135" i="32"/>
  <c r="CF135" i="32"/>
  <c r="CE135" i="32"/>
  <c r="CD135" i="32"/>
  <c r="CC135" i="32"/>
  <c r="BZ135" i="32"/>
  <c r="BY135" i="32"/>
  <c r="BX135" i="32"/>
  <c r="BW135" i="32"/>
  <c r="BV135" i="32"/>
  <c r="BU135" i="32"/>
  <c r="BT135" i="32"/>
  <c r="DB134" i="32"/>
  <c r="AL134" i="32" s="1"/>
  <c r="CR134" i="32"/>
  <c r="CQ134" i="32"/>
  <c r="CP134" i="32"/>
  <c r="CO134" i="32"/>
  <c r="CN134" i="32"/>
  <c r="CL134" i="32"/>
  <c r="CK134" i="32"/>
  <c r="CJ134" i="32"/>
  <c r="CI134" i="32"/>
  <c r="CH134" i="32"/>
  <c r="CF134" i="32"/>
  <c r="CE134" i="32"/>
  <c r="CD134" i="32"/>
  <c r="CC134" i="32"/>
  <c r="BZ134" i="32"/>
  <c r="BY134" i="32"/>
  <c r="BX134" i="32"/>
  <c r="BW134" i="32"/>
  <c r="BV134" i="32"/>
  <c r="BU134" i="32"/>
  <c r="BT134" i="32"/>
  <c r="DB133" i="32"/>
  <c r="AL133" i="32" s="1"/>
  <c r="CR133" i="32"/>
  <c r="CQ133" i="32"/>
  <c r="CP133" i="32"/>
  <c r="CO133" i="32"/>
  <c r="CN133" i="32"/>
  <c r="CL133" i="32"/>
  <c r="CK133" i="32"/>
  <c r="CJ133" i="32"/>
  <c r="CI133" i="32"/>
  <c r="CH133" i="32"/>
  <c r="CF133" i="32"/>
  <c r="CE133" i="32"/>
  <c r="CD133" i="32"/>
  <c r="CC133" i="32"/>
  <c r="BZ133" i="32"/>
  <c r="BY133" i="32"/>
  <c r="BX133" i="32"/>
  <c r="BW133" i="32"/>
  <c r="BV133" i="32"/>
  <c r="BU133" i="32"/>
  <c r="BT133" i="32"/>
  <c r="DB132" i="32"/>
  <c r="AL132" i="32" s="1"/>
  <c r="CR132" i="32"/>
  <c r="CQ132" i="32"/>
  <c r="CP132" i="32"/>
  <c r="CO132" i="32"/>
  <c r="CN132" i="32"/>
  <c r="CL132" i="32"/>
  <c r="CK132" i="32"/>
  <c r="CJ132" i="32"/>
  <c r="CI132" i="32"/>
  <c r="CH132" i="32"/>
  <c r="CF132" i="32"/>
  <c r="CE132" i="32"/>
  <c r="CD132" i="32"/>
  <c r="CC132" i="32"/>
  <c r="BZ132" i="32"/>
  <c r="BY132" i="32"/>
  <c r="BX132" i="32"/>
  <c r="BW132" i="32"/>
  <c r="BV132" i="32"/>
  <c r="BU132" i="32"/>
  <c r="BT132" i="32"/>
  <c r="DB129" i="32"/>
  <c r="AL129" i="32"/>
  <c r="DB128" i="32"/>
  <c r="AL128" i="32"/>
  <c r="DB127" i="32"/>
  <c r="AL127" i="32" s="1"/>
  <c r="CR127" i="32"/>
  <c r="CQ127" i="32"/>
  <c r="CP127" i="32"/>
  <c r="CO127" i="32"/>
  <c r="CN127" i="32"/>
  <c r="CL127" i="32"/>
  <c r="CK127" i="32"/>
  <c r="CJ127" i="32"/>
  <c r="CI127" i="32"/>
  <c r="CH127" i="32"/>
  <c r="CF127" i="32"/>
  <c r="CE127" i="32"/>
  <c r="CD127" i="32"/>
  <c r="CC127" i="32"/>
  <c r="BZ127" i="32"/>
  <c r="BY127" i="32"/>
  <c r="BX127" i="32"/>
  <c r="BW127" i="32"/>
  <c r="BV127" i="32"/>
  <c r="BU127" i="32"/>
  <c r="BT127" i="32"/>
  <c r="DB126" i="32"/>
  <c r="AL126" i="32" s="1"/>
  <c r="CR126" i="32"/>
  <c r="CQ126" i="32"/>
  <c r="CP126" i="32"/>
  <c r="CO126" i="32"/>
  <c r="CN126" i="32"/>
  <c r="CL126" i="32"/>
  <c r="CK126" i="32"/>
  <c r="CJ126" i="32"/>
  <c r="CI126" i="32"/>
  <c r="CH126" i="32"/>
  <c r="CF126" i="32"/>
  <c r="CE126" i="32"/>
  <c r="CD126" i="32"/>
  <c r="CC126" i="32"/>
  <c r="BZ126" i="32"/>
  <c r="BY126" i="32"/>
  <c r="BX126" i="32"/>
  <c r="BW126" i="32"/>
  <c r="BV126" i="32"/>
  <c r="BU126" i="32"/>
  <c r="BT126" i="32"/>
  <c r="DB125" i="32"/>
  <c r="AL125" i="32" s="1"/>
  <c r="CR125" i="32"/>
  <c r="CQ125" i="32"/>
  <c r="CP125" i="32"/>
  <c r="CO125" i="32"/>
  <c r="CN125" i="32"/>
  <c r="CL125" i="32"/>
  <c r="CK125" i="32"/>
  <c r="CJ125" i="32"/>
  <c r="CI125" i="32"/>
  <c r="CH125" i="32"/>
  <c r="CF125" i="32"/>
  <c r="CE125" i="32"/>
  <c r="CD125" i="32"/>
  <c r="CC125" i="32"/>
  <c r="BZ125" i="32"/>
  <c r="BY125" i="32"/>
  <c r="BX125" i="32"/>
  <c r="BW125" i="32"/>
  <c r="BV125" i="32"/>
  <c r="BU125" i="32"/>
  <c r="BT125" i="32"/>
  <c r="DB124" i="32"/>
  <c r="AL124" i="32" s="1"/>
  <c r="CR124" i="32"/>
  <c r="CQ124" i="32"/>
  <c r="CP124" i="32"/>
  <c r="CO124" i="32"/>
  <c r="CN124" i="32"/>
  <c r="CL124" i="32"/>
  <c r="CK124" i="32"/>
  <c r="CJ124" i="32"/>
  <c r="CI124" i="32"/>
  <c r="CH124" i="32"/>
  <c r="CF124" i="32"/>
  <c r="CE124" i="32"/>
  <c r="CD124" i="32"/>
  <c r="CC124" i="32"/>
  <c r="BZ124" i="32"/>
  <c r="BY124" i="32"/>
  <c r="BX124" i="32"/>
  <c r="BW124" i="32"/>
  <c r="BV124" i="32"/>
  <c r="BU124" i="32"/>
  <c r="BT124" i="32"/>
  <c r="DB123" i="32"/>
  <c r="AL123" i="32" s="1"/>
  <c r="CR123" i="32"/>
  <c r="CQ123" i="32"/>
  <c r="CP123" i="32"/>
  <c r="CO123" i="32"/>
  <c r="CN123" i="32"/>
  <c r="CL123" i="32"/>
  <c r="CK123" i="32"/>
  <c r="CJ123" i="32"/>
  <c r="CI123" i="32"/>
  <c r="CH123" i="32"/>
  <c r="CF123" i="32"/>
  <c r="CE123" i="32"/>
  <c r="CD123" i="32"/>
  <c r="CC123" i="32"/>
  <c r="BZ123" i="32"/>
  <c r="BY123" i="32"/>
  <c r="BX123" i="32"/>
  <c r="BW123" i="32"/>
  <c r="BV123" i="32"/>
  <c r="BU123" i="32"/>
  <c r="BT123" i="32"/>
  <c r="DB122" i="32"/>
  <c r="AL122" i="32" s="1"/>
  <c r="CR122" i="32"/>
  <c r="CQ122" i="32"/>
  <c r="CP122" i="32"/>
  <c r="CO122" i="32"/>
  <c r="CN122" i="32"/>
  <c r="CL122" i="32"/>
  <c r="CK122" i="32"/>
  <c r="CJ122" i="32"/>
  <c r="CI122" i="32"/>
  <c r="CH122" i="32"/>
  <c r="CF122" i="32"/>
  <c r="CE122" i="32"/>
  <c r="CD122" i="32"/>
  <c r="CC122" i="32"/>
  <c r="BZ122" i="32"/>
  <c r="BY122" i="32"/>
  <c r="BX122" i="32"/>
  <c r="BW122" i="32"/>
  <c r="BV122" i="32"/>
  <c r="BU122" i="32"/>
  <c r="BT122" i="32"/>
  <c r="DB119" i="32"/>
  <c r="AL119" i="32"/>
  <c r="DB118" i="32"/>
  <c r="CR118" i="32"/>
  <c r="CQ118" i="32"/>
  <c r="CP118" i="32"/>
  <c r="CO118" i="32"/>
  <c r="CN118" i="32"/>
  <c r="CL118" i="32"/>
  <c r="CK118" i="32"/>
  <c r="CJ118" i="32"/>
  <c r="CI118" i="32"/>
  <c r="CH118" i="32"/>
  <c r="CF118" i="32"/>
  <c r="CE118" i="32"/>
  <c r="CD118" i="32"/>
  <c r="CC118" i="32"/>
  <c r="BZ118" i="32"/>
  <c r="BY118" i="32"/>
  <c r="BX118" i="32"/>
  <c r="BW118" i="32"/>
  <c r="BV118" i="32"/>
  <c r="BU118" i="32"/>
  <c r="BT118" i="32"/>
  <c r="AL118" i="32"/>
  <c r="DB117" i="32"/>
  <c r="CR117" i="32"/>
  <c r="CQ117" i="32"/>
  <c r="CP117" i="32"/>
  <c r="CO117" i="32"/>
  <c r="CN117" i="32"/>
  <c r="CL117" i="32"/>
  <c r="CK117" i="32"/>
  <c r="CJ117" i="32"/>
  <c r="CI117" i="32"/>
  <c r="CH117" i="32"/>
  <c r="CF117" i="32"/>
  <c r="CE117" i="32"/>
  <c r="CD117" i="32"/>
  <c r="CC117" i="32"/>
  <c r="BZ117" i="32"/>
  <c r="BY117" i="32"/>
  <c r="BX117" i="32"/>
  <c r="BW117" i="32"/>
  <c r="BV117" i="32"/>
  <c r="BU117" i="32"/>
  <c r="BT117" i="32"/>
  <c r="AL117" i="32"/>
  <c r="DB116" i="32"/>
  <c r="CR116" i="32"/>
  <c r="CQ116" i="32"/>
  <c r="CP116" i="32"/>
  <c r="CO116" i="32"/>
  <c r="CN116" i="32"/>
  <c r="CL116" i="32"/>
  <c r="CK116" i="32"/>
  <c r="CJ116" i="32"/>
  <c r="CI116" i="32"/>
  <c r="CH116" i="32"/>
  <c r="CF116" i="32"/>
  <c r="CE116" i="32"/>
  <c r="CD116" i="32"/>
  <c r="CC116" i="32"/>
  <c r="BZ116" i="32"/>
  <c r="BY116" i="32"/>
  <c r="BX116" i="32"/>
  <c r="BW116" i="32"/>
  <c r="BV116" i="32"/>
  <c r="BU116" i="32"/>
  <c r="BT116" i="32"/>
  <c r="AL116" i="32"/>
  <c r="DB115" i="32"/>
  <c r="CR115" i="32"/>
  <c r="CQ115" i="32"/>
  <c r="CP115" i="32"/>
  <c r="CO115" i="32"/>
  <c r="CN115" i="32"/>
  <c r="CL115" i="32"/>
  <c r="CK115" i="32"/>
  <c r="CJ115" i="32"/>
  <c r="CI115" i="32"/>
  <c r="CH115" i="32"/>
  <c r="CF115" i="32"/>
  <c r="CE115" i="32"/>
  <c r="CD115" i="32"/>
  <c r="CC115" i="32"/>
  <c r="BZ115" i="32"/>
  <c r="BY115" i="32"/>
  <c r="BX115" i="32"/>
  <c r="BW115" i="32"/>
  <c r="BV115" i="32"/>
  <c r="BU115" i="32"/>
  <c r="BT115" i="32"/>
  <c r="AL115" i="32"/>
  <c r="DB114" i="32"/>
  <c r="CR114" i="32"/>
  <c r="CQ114" i="32"/>
  <c r="CP114" i="32"/>
  <c r="CO114" i="32"/>
  <c r="CN114" i="32"/>
  <c r="CL114" i="32"/>
  <c r="CK114" i="32"/>
  <c r="CJ114" i="32"/>
  <c r="CI114" i="32"/>
  <c r="CH114" i="32"/>
  <c r="CF114" i="32"/>
  <c r="CE114" i="32"/>
  <c r="CD114" i="32"/>
  <c r="CC114" i="32"/>
  <c r="BZ114" i="32"/>
  <c r="BY114" i="32"/>
  <c r="BX114" i="32"/>
  <c r="BW114" i="32"/>
  <c r="BV114" i="32"/>
  <c r="BU114" i="32"/>
  <c r="BT114" i="32"/>
  <c r="AL114" i="32"/>
  <c r="DB113" i="32"/>
  <c r="CR113" i="32"/>
  <c r="CQ113" i="32"/>
  <c r="CP113" i="32"/>
  <c r="CO113" i="32"/>
  <c r="CN113" i="32"/>
  <c r="CL113" i="32"/>
  <c r="CK113" i="32"/>
  <c r="CJ113" i="32"/>
  <c r="CI113" i="32"/>
  <c r="CH113" i="32"/>
  <c r="CF113" i="32"/>
  <c r="CE113" i="32"/>
  <c r="CD113" i="32"/>
  <c r="CC113" i="32"/>
  <c r="BZ113" i="32"/>
  <c r="BY113" i="32"/>
  <c r="BX113" i="32"/>
  <c r="BW113" i="32"/>
  <c r="BV113" i="32"/>
  <c r="BU113" i="32"/>
  <c r="BT113" i="32"/>
  <c r="AL113" i="32"/>
  <c r="DB110" i="32"/>
  <c r="AL110" i="32"/>
  <c r="DB109" i="32"/>
  <c r="AL109" i="32"/>
  <c r="DB108" i="32"/>
  <c r="CR108" i="32"/>
  <c r="CQ108" i="32"/>
  <c r="CP108" i="32"/>
  <c r="CO108" i="32"/>
  <c r="CN108" i="32"/>
  <c r="CL108" i="32"/>
  <c r="CK108" i="32"/>
  <c r="CJ108" i="32"/>
  <c r="CI108" i="32"/>
  <c r="CH108" i="32"/>
  <c r="CF108" i="32"/>
  <c r="CE108" i="32"/>
  <c r="CD108" i="32"/>
  <c r="CC108" i="32"/>
  <c r="BZ108" i="32"/>
  <c r="BY108" i="32"/>
  <c r="BX108" i="32"/>
  <c r="BW108" i="32"/>
  <c r="BV108" i="32"/>
  <c r="BU108" i="32"/>
  <c r="BT108" i="32"/>
  <c r="AL108" i="32"/>
  <c r="DB107" i="32"/>
  <c r="CR107" i="32"/>
  <c r="CQ107" i="32"/>
  <c r="CP107" i="32"/>
  <c r="CO107" i="32"/>
  <c r="CN107" i="32"/>
  <c r="CL107" i="32"/>
  <c r="CK107" i="32"/>
  <c r="CJ107" i="32"/>
  <c r="CI107" i="32"/>
  <c r="CH107" i="32"/>
  <c r="CF107" i="32"/>
  <c r="CE107" i="32"/>
  <c r="CD107" i="32"/>
  <c r="CC107" i="32"/>
  <c r="BZ107" i="32"/>
  <c r="BY107" i="32"/>
  <c r="BX107" i="32"/>
  <c r="BW107" i="32"/>
  <c r="BV107" i="32"/>
  <c r="BU107" i="32"/>
  <c r="BT107" i="32"/>
  <c r="AL107" i="32"/>
  <c r="DB106" i="32"/>
  <c r="CR106" i="32"/>
  <c r="CQ106" i="32"/>
  <c r="CP106" i="32"/>
  <c r="CO106" i="32"/>
  <c r="CN106" i="32"/>
  <c r="CL106" i="32"/>
  <c r="CK106" i="32"/>
  <c r="CJ106" i="32"/>
  <c r="CI106" i="32"/>
  <c r="CH106" i="32"/>
  <c r="CF106" i="32"/>
  <c r="CE106" i="32"/>
  <c r="CD106" i="32"/>
  <c r="CC106" i="32"/>
  <c r="BZ106" i="32"/>
  <c r="BY106" i="32"/>
  <c r="BX106" i="32"/>
  <c r="BW106" i="32"/>
  <c r="BV106" i="32"/>
  <c r="BU106" i="32"/>
  <c r="BT106" i="32"/>
  <c r="AL106" i="32"/>
  <c r="DB105" i="32"/>
  <c r="CR105" i="32"/>
  <c r="CQ105" i="32"/>
  <c r="CP105" i="32"/>
  <c r="CO105" i="32"/>
  <c r="CN105" i="32"/>
  <c r="CL105" i="32"/>
  <c r="CK105" i="32"/>
  <c r="CJ105" i="32"/>
  <c r="CI105" i="32"/>
  <c r="CH105" i="32"/>
  <c r="CF105" i="32"/>
  <c r="CE105" i="32"/>
  <c r="CD105" i="32"/>
  <c r="CC105" i="32"/>
  <c r="BZ105" i="32"/>
  <c r="BY105" i="32"/>
  <c r="BX105" i="32"/>
  <c r="BW105" i="32"/>
  <c r="BV105" i="32"/>
  <c r="BU105" i="32"/>
  <c r="BT105" i="32"/>
  <c r="AL105" i="32"/>
  <c r="DB104" i="32"/>
  <c r="CR104" i="32"/>
  <c r="CQ104" i="32"/>
  <c r="CP104" i="32"/>
  <c r="CO104" i="32"/>
  <c r="CN104" i="32"/>
  <c r="CL104" i="32"/>
  <c r="CK104" i="32"/>
  <c r="CJ104" i="32"/>
  <c r="CI104" i="32"/>
  <c r="CH104" i="32"/>
  <c r="CF104" i="32"/>
  <c r="CE104" i="32"/>
  <c r="CD104" i="32"/>
  <c r="CC104" i="32"/>
  <c r="BZ104" i="32"/>
  <c r="BY104" i="32"/>
  <c r="BX104" i="32"/>
  <c r="BW104" i="32"/>
  <c r="BV104" i="32"/>
  <c r="BU104" i="32"/>
  <c r="BT104" i="32"/>
  <c r="AL104" i="32"/>
  <c r="DB103" i="32"/>
  <c r="CR103" i="32"/>
  <c r="CQ103" i="32"/>
  <c r="CP103" i="32"/>
  <c r="CO103" i="32"/>
  <c r="CN103" i="32"/>
  <c r="CL103" i="32"/>
  <c r="CK103" i="32"/>
  <c r="CJ103" i="32"/>
  <c r="CI103" i="32"/>
  <c r="CH103" i="32"/>
  <c r="CF103" i="32"/>
  <c r="CE103" i="32"/>
  <c r="CD103" i="32"/>
  <c r="CC103" i="32"/>
  <c r="BZ103" i="32"/>
  <c r="BY103" i="32"/>
  <c r="BX103" i="32"/>
  <c r="BW103" i="32"/>
  <c r="BV103" i="32"/>
  <c r="BU103" i="32"/>
  <c r="BT103" i="32"/>
  <c r="AL103" i="32"/>
  <c r="DB100" i="32"/>
  <c r="AL100" i="32"/>
  <c r="DB99" i="32"/>
  <c r="AL99" i="32" s="1"/>
  <c r="CR99" i="32"/>
  <c r="CQ99" i="32"/>
  <c r="CP99" i="32"/>
  <c r="CO99" i="32"/>
  <c r="CN99" i="32"/>
  <c r="CL99" i="32"/>
  <c r="CK99" i="32"/>
  <c r="CJ99" i="32"/>
  <c r="CI99" i="32"/>
  <c r="CH99" i="32"/>
  <c r="CF99" i="32"/>
  <c r="CE99" i="32"/>
  <c r="CD99" i="32"/>
  <c r="CC99" i="32"/>
  <c r="BZ99" i="32"/>
  <c r="BY99" i="32"/>
  <c r="BX99" i="32"/>
  <c r="BW99" i="32"/>
  <c r="BV99" i="32"/>
  <c r="BU99" i="32"/>
  <c r="BT99" i="32"/>
  <c r="DB98" i="32"/>
  <c r="AL98" i="32" s="1"/>
  <c r="CR98" i="32"/>
  <c r="CQ98" i="32"/>
  <c r="CP98" i="32"/>
  <c r="CO98" i="32"/>
  <c r="CN98" i="32"/>
  <c r="CL98" i="32"/>
  <c r="CK98" i="32"/>
  <c r="CJ98" i="32"/>
  <c r="CI98" i="32"/>
  <c r="CH98" i="32"/>
  <c r="CF98" i="32"/>
  <c r="CE98" i="32"/>
  <c r="CD98" i="32"/>
  <c r="CC98" i="32"/>
  <c r="BZ98" i="32"/>
  <c r="BY98" i="32"/>
  <c r="BX98" i="32"/>
  <c r="BW98" i="32"/>
  <c r="BV98" i="32"/>
  <c r="BU98" i="32"/>
  <c r="BT98" i="32"/>
  <c r="DB97" i="32"/>
  <c r="AL97" i="32" s="1"/>
  <c r="CR97" i="32"/>
  <c r="CQ97" i="32"/>
  <c r="CP97" i="32"/>
  <c r="CO97" i="32"/>
  <c r="CN97" i="32"/>
  <c r="CL97" i="32"/>
  <c r="CK97" i="32"/>
  <c r="CJ97" i="32"/>
  <c r="CI97" i="32"/>
  <c r="CH97" i="32"/>
  <c r="CF97" i="32"/>
  <c r="CE97" i="32"/>
  <c r="CD97" i="32"/>
  <c r="CC97" i="32"/>
  <c r="BZ97" i="32"/>
  <c r="BY97" i="32"/>
  <c r="BX97" i="32"/>
  <c r="BW97" i="32"/>
  <c r="BV97" i="32"/>
  <c r="BU97" i="32"/>
  <c r="BT97" i="32"/>
  <c r="DB96" i="32"/>
  <c r="AL96" i="32" s="1"/>
  <c r="CR96" i="32"/>
  <c r="CQ96" i="32"/>
  <c r="CP96" i="32"/>
  <c r="CO96" i="32"/>
  <c r="CN96" i="32"/>
  <c r="CL96" i="32"/>
  <c r="CK96" i="32"/>
  <c r="CJ96" i="32"/>
  <c r="CI96" i="32"/>
  <c r="CH96" i="32"/>
  <c r="CF96" i="32"/>
  <c r="CE96" i="32"/>
  <c r="CD96" i="32"/>
  <c r="CC96" i="32"/>
  <c r="BZ96" i="32"/>
  <c r="BY96" i="32"/>
  <c r="BX96" i="32"/>
  <c r="BW96" i="32"/>
  <c r="BV96" i="32"/>
  <c r="BU96" i="32"/>
  <c r="BT96" i="32"/>
  <c r="DB95" i="32"/>
  <c r="AL95" i="32" s="1"/>
  <c r="CR95" i="32"/>
  <c r="CQ95" i="32"/>
  <c r="CP95" i="32"/>
  <c r="CO95" i="32"/>
  <c r="CN95" i="32"/>
  <c r="CL95" i="32"/>
  <c r="CK95" i="32"/>
  <c r="CJ95" i="32"/>
  <c r="CI95" i="32"/>
  <c r="CH95" i="32"/>
  <c r="CF95" i="32"/>
  <c r="CE95" i="32"/>
  <c r="CD95" i="32"/>
  <c r="CC95" i="32"/>
  <c r="BZ95" i="32"/>
  <c r="BY95" i="32"/>
  <c r="BX95" i="32"/>
  <c r="BW95" i="32"/>
  <c r="BV95" i="32"/>
  <c r="BU95" i="32"/>
  <c r="BT95" i="32"/>
  <c r="DB94" i="32"/>
  <c r="AL94" i="32" s="1"/>
  <c r="CR94" i="32"/>
  <c r="CQ94" i="32"/>
  <c r="CP94" i="32"/>
  <c r="CO94" i="32"/>
  <c r="CN94" i="32"/>
  <c r="CL94" i="32"/>
  <c r="CK94" i="32"/>
  <c r="CJ94" i="32"/>
  <c r="CI94" i="32"/>
  <c r="CH94" i="32"/>
  <c r="CF94" i="32"/>
  <c r="CE94" i="32"/>
  <c r="CD94" i="32"/>
  <c r="CC94" i="32"/>
  <c r="BZ94" i="32"/>
  <c r="BY94" i="32"/>
  <c r="BX94" i="32"/>
  <c r="BW94" i="32"/>
  <c r="BV94" i="32"/>
  <c r="BU94" i="32"/>
  <c r="BT94" i="32"/>
  <c r="DB91" i="32"/>
  <c r="AL91" i="32"/>
  <c r="DB90" i="32"/>
  <c r="AL90" i="32"/>
  <c r="DB89" i="32"/>
  <c r="AL89" i="32" s="1"/>
  <c r="CR89" i="32"/>
  <c r="CQ89" i="32"/>
  <c r="CP89" i="32"/>
  <c r="CO89" i="32"/>
  <c r="CN89" i="32"/>
  <c r="CL89" i="32"/>
  <c r="CK89" i="32"/>
  <c r="CJ89" i="32"/>
  <c r="CI89" i="32"/>
  <c r="CH89" i="32"/>
  <c r="CF89" i="32"/>
  <c r="CE89" i="32"/>
  <c r="CD89" i="32"/>
  <c r="CC89" i="32"/>
  <c r="BZ89" i="32"/>
  <c r="BY89" i="32"/>
  <c r="BX89" i="32"/>
  <c r="BW89" i="32"/>
  <c r="BV89" i="32"/>
  <c r="BU89" i="32"/>
  <c r="BT89" i="32"/>
  <c r="DB88" i="32"/>
  <c r="AL88" i="32" s="1"/>
  <c r="CR88" i="32"/>
  <c r="CQ88" i="32"/>
  <c r="CP88" i="32"/>
  <c r="CO88" i="32"/>
  <c r="CN88" i="32"/>
  <c r="CL88" i="32"/>
  <c r="CK88" i="32"/>
  <c r="CJ88" i="32"/>
  <c r="CI88" i="32"/>
  <c r="CH88" i="32"/>
  <c r="CF88" i="32"/>
  <c r="CE88" i="32"/>
  <c r="CD88" i="32"/>
  <c r="CC88" i="32"/>
  <c r="BZ88" i="32"/>
  <c r="BY88" i="32"/>
  <c r="BX88" i="32"/>
  <c r="BW88" i="32"/>
  <c r="BV88" i="32"/>
  <c r="BU88" i="32"/>
  <c r="BT88" i="32"/>
  <c r="DB87" i="32"/>
  <c r="AL87" i="32" s="1"/>
  <c r="CR87" i="32"/>
  <c r="CQ87" i="32"/>
  <c r="CP87" i="32"/>
  <c r="CO87" i="32"/>
  <c r="CN87" i="32"/>
  <c r="CL87" i="32"/>
  <c r="CK87" i="32"/>
  <c r="CJ87" i="32"/>
  <c r="CI87" i="32"/>
  <c r="CH87" i="32"/>
  <c r="CF87" i="32"/>
  <c r="CE87" i="32"/>
  <c r="CD87" i="32"/>
  <c r="CC87" i="32"/>
  <c r="BZ87" i="32"/>
  <c r="BY87" i="32"/>
  <c r="BX87" i="32"/>
  <c r="BW87" i="32"/>
  <c r="BV87" i="32"/>
  <c r="BU87" i="32"/>
  <c r="BT87" i="32"/>
  <c r="DB86" i="32"/>
  <c r="AL86" i="32" s="1"/>
  <c r="CR86" i="32"/>
  <c r="CQ86" i="32"/>
  <c r="CP86" i="32"/>
  <c r="CO86" i="32"/>
  <c r="CN86" i="32"/>
  <c r="CL86" i="32"/>
  <c r="CK86" i="32"/>
  <c r="CJ86" i="32"/>
  <c r="CI86" i="32"/>
  <c r="CH86" i="32"/>
  <c r="CF86" i="32"/>
  <c r="CE86" i="32"/>
  <c r="CD86" i="32"/>
  <c r="CC86" i="32"/>
  <c r="BZ86" i="32"/>
  <c r="BY86" i="32"/>
  <c r="BX86" i="32"/>
  <c r="BW86" i="32"/>
  <c r="BV86" i="32"/>
  <c r="BU86" i="32"/>
  <c r="BT86" i="32"/>
  <c r="DB85" i="32"/>
  <c r="AL85" i="32" s="1"/>
  <c r="CR85" i="32"/>
  <c r="CQ85" i="32"/>
  <c r="CP85" i="32"/>
  <c r="CO85" i="32"/>
  <c r="CN85" i="32"/>
  <c r="CL85" i="32"/>
  <c r="CK85" i="32"/>
  <c r="CJ85" i="32"/>
  <c r="CI85" i="32"/>
  <c r="CH85" i="32"/>
  <c r="CF85" i="32"/>
  <c r="CE85" i="32"/>
  <c r="CD85" i="32"/>
  <c r="CC85" i="32"/>
  <c r="BZ85" i="32"/>
  <c r="BY85" i="32"/>
  <c r="BX85" i="32"/>
  <c r="BW85" i="32"/>
  <c r="BV85" i="32"/>
  <c r="BU85" i="32"/>
  <c r="BT85" i="32"/>
  <c r="DB84" i="32"/>
  <c r="AL84" i="32" s="1"/>
  <c r="CR84" i="32"/>
  <c r="CQ84" i="32"/>
  <c r="CP84" i="32"/>
  <c r="CO84" i="32"/>
  <c r="CN84" i="32"/>
  <c r="CL84" i="32"/>
  <c r="CK84" i="32"/>
  <c r="CJ84" i="32"/>
  <c r="CI84" i="32"/>
  <c r="CH84" i="32"/>
  <c r="CF84" i="32"/>
  <c r="CE84" i="32"/>
  <c r="CD84" i="32"/>
  <c r="CC84" i="32"/>
  <c r="BZ84" i="32"/>
  <c r="BY84" i="32"/>
  <c r="BX84" i="32"/>
  <c r="BW84" i="32"/>
  <c r="BV84" i="32"/>
  <c r="BU84" i="32"/>
  <c r="BT84" i="32"/>
  <c r="DB81" i="32"/>
  <c r="AL81" i="32"/>
  <c r="DB80" i="32"/>
  <c r="CR80" i="32"/>
  <c r="CQ80" i="32"/>
  <c r="CP80" i="32"/>
  <c r="CO80" i="32"/>
  <c r="CN80" i="32"/>
  <c r="CL80" i="32"/>
  <c r="CK80" i="32"/>
  <c r="CJ80" i="32"/>
  <c r="CI80" i="32"/>
  <c r="CH80" i="32"/>
  <c r="CF80" i="32"/>
  <c r="CE80" i="32"/>
  <c r="CD80" i="32"/>
  <c r="CC80" i="32"/>
  <c r="BZ80" i="32"/>
  <c r="BY80" i="32"/>
  <c r="BX80" i="32"/>
  <c r="BW80" i="32"/>
  <c r="BV80" i="32"/>
  <c r="BU80" i="32"/>
  <c r="BT80" i="32"/>
  <c r="AL80" i="32"/>
  <c r="DB79" i="32"/>
  <c r="CR79" i="32"/>
  <c r="CQ79" i="32"/>
  <c r="CP79" i="32"/>
  <c r="CO79" i="32"/>
  <c r="CN79" i="32"/>
  <c r="CL79" i="32"/>
  <c r="CK79" i="32"/>
  <c r="CJ79" i="32"/>
  <c r="CI79" i="32"/>
  <c r="CH79" i="32"/>
  <c r="CF79" i="32"/>
  <c r="CE79" i="32"/>
  <c r="CD79" i="32"/>
  <c r="CC79" i="32"/>
  <c r="BZ79" i="32"/>
  <c r="BY79" i="32"/>
  <c r="BX79" i="32"/>
  <c r="BW79" i="32"/>
  <c r="BV79" i="32"/>
  <c r="BU79" i="32"/>
  <c r="BT79" i="32"/>
  <c r="AK79" i="32" s="1"/>
  <c r="AL79" i="32"/>
  <c r="DB78" i="32"/>
  <c r="CR78" i="32"/>
  <c r="CQ78" i="32"/>
  <c r="CP78" i="32"/>
  <c r="CO78" i="32"/>
  <c r="CN78" i="32"/>
  <c r="CL78" i="32"/>
  <c r="CK78" i="32"/>
  <c r="CJ78" i="32"/>
  <c r="CI78" i="32"/>
  <c r="CH78" i="32"/>
  <c r="CF78" i="32"/>
  <c r="CE78" i="32"/>
  <c r="CD78" i="32"/>
  <c r="CC78" i="32"/>
  <c r="BZ78" i="32"/>
  <c r="BY78" i="32"/>
  <c r="BX78" i="32"/>
  <c r="BW78" i="32"/>
  <c r="BV78" i="32"/>
  <c r="BU78" i="32"/>
  <c r="BT78" i="32"/>
  <c r="AL78" i="32"/>
  <c r="DB77" i="32"/>
  <c r="CR77" i="32"/>
  <c r="CQ77" i="32"/>
  <c r="CP77" i="32"/>
  <c r="CO77" i="32"/>
  <c r="CN77" i="32"/>
  <c r="CL77" i="32"/>
  <c r="CK77" i="32"/>
  <c r="CJ77" i="32"/>
  <c r="CI77" i="32"/>
  <c r="CH77" i="32"/>
  <c r="CF77" i="32"/>
  <c r="CE77" i="32"/>
  <c r="CD77" i="32"/>
  <c r="CC77" i="32"/>
  <c r="BZ77" i="32"/>
  <c r="BY77" i="32"/>
  <c r="BX77" i="32"/>
  <c r="BW77" i="32"/>
  <c r="BV77" i="32"/>
  <c r="BU77" i="32"/>
  <c r="BT77" i="32"/>
  <c r="AL77" i="32"/>
  <c r="DB76" i="32"/>
  <c r="CR76" i="32"/>
  <c r="CQ76" i="32"/>
  <c r="CP76" i="32"/>
  <c r="CO76" i="32"/>
  <c r="CN76" i="32"/>
  <c r="CL76" i="32"/>
  <c r="CK76" i="32"/>
  <c r="CJ76" i="32"/>
  <c r="CI76" i="32"/>
  <c r="CH76" i="32"/>
  <c r="CF76" i="32"/>
  <c r="CE76" i="32"/>
  <c r="CD76" i="32"/>
  <c r="CC76" i="32"/>
  <c r="BZ76" i="32"/>
  <c r="BY76" i="32"/>
  <c r="BX76" i="32"/>
  <c r="BW76" i="32"/>
  <c r="BV76" i="32"/>
  <c r="BU76" i="32"/>
  <c r="BT76" i="32"/>
  <c r="AL76" i="32"/>
  <c r="DB75" i="32"/>
  <c r="CR75" i="32"/>
  <c r="CQ75" i="32"/>
  <c r="CP75" i="32"/>
  <c r="CO75" i="32"/>
  <c r="CN75" i="32"/>
  <c r="CL75" i="32"/>
  <c r="CK75" i="32"/>
  <c r="CJ75" i="32"/>
  <c r="CI75" i="32"/>
  <c r="CH75" i="32"/>
  <c r="CF75" i="32"/>
  <c r="CE75" i="32"/>
  <c r="CD75" i="32"/>
  <c r="CC75" i="32"/>
  <c r="BZ75" i="32"/>
  <c r="BY75" i="32"/>
  <c r="BX75" i="32"/>
  <c r="BW75" i="32"/>
  <c r="BV75" i="32"/>
  <c r="BU75" i="32"/>
  <c r="BT75" i="32"/>
  <c r="AL75" i="32"/>
  <c r="DB72" i="32"/>
  <c r="AL72" i="32"/>
  <c r="DB71" i="32"/>
  <c r="AL71" i="32"/>
  <c r="DB70" i="32"/>
  <c r="CR70" i="32"/>
  <c r="CQ70" i="32"/>
  <c r="CP70" i="32"/>
  <c r="CO70" i="32"/>
  <c r="CN70" i="32"/>
  <c r="CL70" i="32"/>
  <c r="CK70" i="32"/>
  <c r="CJ70" i="32"/>
  <c r="CI70" i="32"/>
  <c r="CH70" i="32"/>
  <c r="CF70" i="32"/>
  <c r="CE70" i="32"/>
  <c r="CD70" i="32"/>
  <c r="CC70" i="32"/>
  <c r="BZ70" i="32"/>
  <c r="BY70" i="32"/>
  <c r="BX70" i="32"/>
  <c r="BW70" i="32"/>
  <c r="BV70" i="32"/>
  <c r="BU70" i="32"/>
  <c r="BT70" i="32"/>
  <c r="AL70" i="32"/>
  <c r="DB69" i="32"/>
  <c r="CR69" i="32"/>
  <c r="CQ69" i="32"/>
  <c r="CP69" i="32"/>
  <c r="CO69" i="32"/>
  <c r="CN69" i="32"/>
  <c r="CL69" i="32"/>
  <c r="CK69" i="32"/>
  <c r="CJ69" i="32"/>
  <c r="CI69" i="32"/>
  <c r="CH69" i="32"/>
  <c r="CF69" i="32"/>
  <c r="CE69" i="32"/>
  <c r="CD69" i="32"/>
  <c r="CC69" i="32"/>
  <c r="BZ69" i="32"/>
  <c r="BY69" i="32"/>
  <c r="BX69" i="32"/>
  <c r="BW69" i="32"/>
  <c r="BV69" i="32"/>
  <c r="BU69" i="32"/>
  <c r="BT69" i="32"/>
  <c r="AL69" i="32"/>
  <c r="DB68" i="32"/>
  <c r="CR68" i="32"/>
  <c r="CQ68" i="32"/>
  <c r="CP68" i="32"/>
  <c r="CO68" i="32"/>
  <c r="CN68" i="32"/>
  <c r="CL68" i="32"/>
  <c r="CK68" i="32"/>
  <c r="CJ68" i="32"/>
  <c r="CI68" i="32"/>
  <c r="CH68" i="32"/>
  <c r="CF68" i="32"/>
  <c r="CE68" i="32"/>
  <c r="CD68" i="32"/>
  <c r="CC68" i="32"/>
  <c r="BZ68" i="32"/>
  <c r="BY68" i="32"/>
  <c r="BX68" i="32"/>
  <c r="BW68" i="32"/>
  <c r="BV68" i="32"/>
  <c r="BU68" i="32"/>
  <c r="BT68" i="32"/>
  <c r="AL68" i="32"/>
  <c r="DB67" i="32"/>
  <c r="CR67" i="32"/>
  <c r="CQ67" i="32"/>
  <c r="CP67" i="32"/>
  <c r="CO67" i="32"/>
  <c r="CN67" i="32"/>
  <c r="CL67" i="32"/>
  <c r="CK67" i="32"/>
  <c r="CJ67" i="32"/>
  <c r="CI67" i="32"/>
  <c r="CH67" i="32"/>
  <c r="CF67" i="32"/>
  <c r="CE67" i="32"/>
  <c r="CD67" i="32"/>
  <c r="CC67" i="32"/>
  <c r="BZ67" i="32"/>
  <c r="BY67" i="32"/>
  <c r="BX67" i="32"/>
  <c r="BW67" i="32"/>
  <c r="BV67" i="32"/>
  <c r="BU67" i="32"/>
  <c r="BT67" i="32"/>
  <c r="AL67" i="32"/>
  <c r="DB66" i="32"/>
  <c r="CR66" i="32"/>
  <c r="CQ66" i="32"/>
  <c r="CP66" i="32"/>
  <c r="CO66" i="32"/>
  <c r="CN66" i="32"/>
  <c r="CL66" i="32"/>
  <c r="CK66" i="32"/>
  <c r="CJ66" i="32"/>
  <c r="CI66" i="32"/>
  <c r="CH66" i="32"/>
  <c r="CF66" i="32"/>
  <c r="CE66" i="32"/>
  <c r="CD66" i="32"/>
  <c r="CC66" i="32"/>
  <c r="BZ66" i="32"/>
  <c r="BY66" i="32"/>
  <c r="BX66" i="32"/>
  <c r="BW66" i="32"/>
  <c r="BV66" i="32"/>
  <c r="BU66" i="32"/>
  <c r="BT66" i="32"/>
  <c r="AL66" i="32"/>
  <c r="DB65" i="32"/>
  <c r="CR65" i="32"/>
  <c r="CQ65" i="32"/>
  <c r="CP65" i="32"/>
  <c r="CO65" i="32"/>
  <c r="CN65" i="32"/>
  <c r="CL65" i="32"/>
  <c r="CK65" i="32"/>
  <c r="CJ65" i="32"/>
  <c r="CI65" i="32"/>
  <c r="CH65" i="32"/>
  <c r="CF65" i="32"/>
  <c r="CE65" i="32"/>
  <c r="CD65" i="32"/>
  <c r="CC65" i="32"/>
  <c r="BZ65" i="32"/>
  <c r="BY65" i="32"/>
  <c r="BX65" i="32"/>
  <c r="BW65" i="32"/>
  <c r="BV65" i="32"/>
  <c r="BU65" i="32"/>
  <c r="BT65" i="32"/>
  <c r="AL65" i="32"/>
  <c r="DB62" i="32"/>
  <c r="AL62" i="32"/>
  <c r="DB61" i="32"/>
  <c r="AL61" i="32" s="1"/>
  <c r="CR61" i="32"/>
  <c r="CQ61" i="32"/>
  <c r="CP61" i="32"/>
  <c r="CO61" i="32"/>
  <c r="CN61" i="32"/>
  <c r="CL61" i="32"/>
  <c r="CK61" i="32"/>
  <c r="CJ61" i="32"/>
  <c r="CI61" i="32"/>
  <c r="CH61" i="32"/>
  <c r="CF61" i="32"/>
  <c r="CE61" i="32"/>
  <c r="CD61" i="32"/>
  <c r="CC61" i="32"/>
  <c r="BZ61" i="32"/>
  <c r="BY61" i="32"/>
  <c r="BX61" i="32"/>
  <c r="BW61" i="32"/>
  <c r="BV61" i="32"/>
  <c r="BU61" i="32"/>
  <c r="BT61" i="32"/>
  <c r="DB60" i="32"/>
  <c r="AL60" i="32" s="1"/>
  <c r="CR60" i="32"/>
  <c r="CQ60" i="32"/>
  <c r="CP60" i="32"/>
  <c r="CO60" i="32"/>
  <c r="CN60" i="32"/>
  <c r="CL60" i="32"/>
  <c r="CK60" i="32"/>
  <c r="CJ60" i="32"/>
  <c r="CI60" i="32"/>
  <c r="CH60" i="32"/>
  <c r="CF60" i="32"/>
  <c r="CE60" i="32"/>
  <c r="CD60" i="32"/>
  <c r="CC60" i="32"/>
  <c r="BZ60" i="32"/>
  <c r="BY60" i="32"/>
  <c r="BX60" i="32"/>
  <c r="BW60" i="32"/>
  <c r="BV60" i="32"/>
  <c r="BU60" i="32"/>
  <c r="BT60" i="32"/>
  <c r="DB59" i="32"/>
  <c r="AL59" i="32" s="1"/>
  <c r="CR59" i="32"/>
  <c r="CQ59" i="32"/>
  <c r="CP59" i="32"/>
  <c r="CO59" i="32"/>
  <c r="CN59" i="32"/>
  <c r="CL59" i="32"/>
  <c r="CK59" i="32"/>
  <c r="CJ59" i="32"/>
  <c r="CI59" i="32"/>
  <c r="CH59" i="32"/>
  <c r="CF59" i="32"/>
  <c r="CE59" i="32"/>
  <c r="CD59" i="32"/>
  <c r="CC59" i="32"/>
  <c r="BZ59" i="32"/>
  <c r="BY59" i="32"/>
  <c r="BX59" i="32"/>
  <c r="BW59" i="32"/>
  <c r="BV59" i="32"/>
  <c r="BU59" i="32"/>
  <c r="BT59" i="32"/>
  <c r="AK59" i="32"/>
  <c r="DB58" i="32"/>
  <c r="AL58" i="32" s="1"/>
  <c r="CR58" i="32"/>
  <c r="CQ58" i="32"/>
  <c r="CP58" i="32"/>
  <c r="CO58" i="32"/>
  <c r="CN58" i="32"/>
  <c r="CL58" i="32"/>
  <c r="CK58" i="32"/>
  <c r="CJ58" i="32"/>
  <c r="CI58" i="32"/>
  <c r="CH58" i="32"/>
  <c r="CF58" i="32"/>
  <c r="CE58" i="32"/>
  <c r="CD58" i="32"/>
  <c r="CC58" i="32"/>
  <c r="BZ58" i="32"/>
  <c r="BY58" i="32"/>
  <c r="BX58" i="32"/>
  <c r="BW58" i="32"/>
  <c r="BV58" i="32"/>
  <c r="BU58" i="32"/>
  <c r="BT58" i="32"/>
  <c r="DB57" i="32"/>
  <c r="AL57" i="32" s="1"/>
  <c r="CR57" i="32"/>
  <c r="CQ57" i="32"/>
  <c r="CP57" i="32"/>
  <c r="CO57" i="32"/>
  <c r="CN57" i="32"/>
  <c r="CL57" i="32"/>
  <c r="CK57" i="32"/>
  <c r="CJ57" i="32"/>
  <c r="CI57" i="32"/>
  <c r="CH57" i="32"/>
  <c r="CF57" i="32"/>
  <c r="CE57" i="32"/>
  <c r="CD57" i="32"/>
  <c r="CC57" i="32"/>
  <c r="BZ57" i="32"/>
  <c r="BY57" i="32"/>
  <c r="BX57" i="32"/>
  <c r="AK57" i="32" s="1"/>
  <c r="BW57" i="32"/>
  <c r="BV57" i="32"/>
  <c r="BU57" i="32"/>
  <c r="BT57" i="32"/>
  <c r="DB56" i="32"/>
  <c r="AL56" i="32" s="1"/>
  <c r="CR56" i="32"/>
  <c r="CQ56" i="32"/>
  <c r="CP56" i="32"/>
  <c r="CO56" i="32"/>
  <c r="CN56" i="32"/>
  <c r="CL56" i="32"/>
  <c r="CK56" i="32"/>
  <c r="CJ56" i="32"/>
  <c r="CI56" i="32"/>
  <c r="CH56" i="32"/>
  <c r="CF56" i="32"/>
  <c r="CE56" i="32"/>
  <c r="CD56" i="32"/>
  <c r="CC56" i="32"/>
  <c r="BZ56" i="32"/>
  <c r="BY56" i="32"/>
  <c r="BX56" i="32"/>
  <c r="BW56" i="32"/>
  <c r="BV56" i="32"/>
  <c r="BU56" i="32"/>
  <c r="BT56" i="32"/>
  <c r="DB53" i="32"/>
  <c r="AL53" i="32" s="1"/>
  <c r="DB52" i="32"/>
  <c r="AL52" i="32"/>
  <c r="DB51" i="32"/>
  <c r="AL51" i="32" s="1"/>
  <c r="CR51" i="32"/>
  <c r="CQ51" i="32"/>
  <c r="CP51" i="32"/>
  <c r="CO51" i="32"/>
  <c r="CN51" i="32"/>
  <c r="CL51" i="32"/>
  <c r="CK51" i="32"/>
  <c r="CJ51" i="32"/>
  <c r="CI51" i="32"/>
  <c r="CH51" i="32"/>
  <c r="CF51" i="32"/>
  <c r="CE51" i="32"/>
  <c r="CD51" i="32"/>
  <c r="CC51" i="32"/>
  <c r="BZ51" i="32"/>
  <c r="BY51" i="32"/>
  <c r="BX51" i="32"/>
  <c r="BW51" i="32"/>
  <c r="BV51" i="32"/>
  <c r="BU51" i="32"/>
  <c r="BT51" i="32"/>
  <c r="DB50" i="32"/>
  <c r="AL50" i="32" s="1"/>
  <c r="CR50" i="32"/>
  <c r="CQ50" i="32"/>
  <c r="CP50" i="32"/>
  <c r="CO50" i="32"/>
  <c r="CN50" i="32"/>
  <c r="CL50" i="32"/>
  <c r="CK50" i="32"/>
  <c r="CJ50" i="32"/>
  <c r="CI50" i="32"/>
  <c r="CH50" i="32"/>
  <c r="CF50" i="32"/>
  <c r="CE50" i="32"/>
  <c r="CD50" i="32"/>
  <c r="CC50" i="32"/>
  <c r="BZ50" i="32"/>
  <c r="BY50" i="32"/>
  <c r="BX50" i="32"/>
  <c r="BW50" i="32"/>
  <c r="BV50" i="32"/>
  <c r="BU50" i="32"/>
  <c r="BT50" i="32"/>
  <c r="DB49" i="32"/>
  <c r="AL49" i="32" s="1"/>
  <c r="CR49" i="32"/>
  <c r="CQ49" i="32"/>
  <c r="CP49" i="32"/>
  <c r="CO49" i="32"/>
  <c r="CN49" i="32"/>
  <c r="CL49" i="32"/>
  <c r="CK49" i="32"/>
  <c r="CJ49" i="32"/>
  <c r="CI49" i="32"/>
  <c r="CH49" i="32"/>
  <c r="CF49" i="32"/>
  <c r="CE49" i="32"/>
  <c r="CD49" i="32"/>
  <c r="CC49" i="32"/>
  <c r="BZ49" i="32"/>
  <c r="BY49" i="32"/>
  <c r="BX49" i="32"/>
  <c r="BW49" i="32"/>
  <c r="BV49" i="32"/>
  <c r="BU49" i="32"/>
  <c r="BT49" i="32"/>
  <c r="DB48" i="32"/>
  <c r="AL48" i="32" s="1"/>
  <c r="CR48" i="32"/>
  <c r="CQ48" i="32"/>
  <c r="CP48" i="32"/>
  <c r="CO48" i="32"/>
  <c r="CN48" i="32"/>
  <c r="CL48" i="32"/>
  <c r="CK48" i="32"/>
  <c r="CJ48" i="32"/>
  <c r="CI48" i="32"/>
  <c r="CH48" i="32"/>
  <c r="CF48" i="32"/>
  <c r="CE48" i="32"/>
  <c r="CD48" i="32"/>
  <c r="CC48" i="32"/>
  <c r="BZ48" i="32"/>
  <c r="BY48" i="32"/>
  <c r="BX48" i="32"/>
  <c r="BW48" i="32"/>
  <c r="BV48" i="32"/>
  <c r="BU48" i="32"/>
  <c r="BT48" i="32"/>
  <c r="DB47" i="32"/>
  <c r="AL47" i="32" s="1"/>
  <c r="CR47" i="32"/>
  <c r="CQ47" i="32"/>
  <c r="CP47" i="32"/>
  <c r="CO47" i="32"/>
  <c r="CN47" i="32"/>
  <c r="CL47" i="32"/>
  <c r="CK47" i="32"/>
  <c r="CJ47" i="32"/>
  <c r="CI47" i="32"/>
  <c r="CH47" i="32"/>
  <c r="CF47" i="32"/>
  <c r="CE47" i="32"/>
  <c r="CD47" i="32"/>
  <c r="CC47" i="32"/>
  <c r="BZ47" i="32"/>
  <c r="BY47" i="32"/>
  <c r="BX47" i="32"/>
  <c r="BW47" i="32"/>
  <c r="BV47" i="32"/>
  <c r="BU47" i="32"/>
  <c r="BT47" i="32"/>
  <c r="DB46" i="32"/>
  <c r="AL46" i="32" s="1"/>
  <c r="CR46" i="32"/>
  <c r="CQ46" i="32"/>
  <c r="CP46" i="32"/>
  <c r="CO46" i="32"/>
  <c r="CN46" i="32"/>
  <c r="CL46" i="32"/>
  <c r="CK46" i="32"/>
  <c r="CJ46" i="32"/>
  <c r="CI46" i="32"/>
  <c r="CH46" i="32"/>
  <c r="CF46" i="32"/>
  <c r="CE46" i="32"/>
  <c r="CD46" i="32"/>
  <c r="CC46" i="32"/>
  <c r="BZ46" i="32"/>
  <c r="BY46" i="32"/>
  <c r="BX46" i="32"/>
  <c r="BW46" i="32"/>
  <c r="BV46" i="32"/>
  <c r="BU46" i="32"/>
  <c r="BT46" i="32"/>
  <c r="DB43" i="32"/>
  <c r="AL43" i="32" s="1"/>
  <c r="DB42" i="32"/>
  <c r="CR42" i="32"/>
  <c r="CQ42" i="32"/>
  <c r="CP42" i="32"/>
  <c r="CO42" i="32"/>
  <c r="CN42" i="32"/>
  <c r="CL42" i="32"/>
  <c r="CK42" i="32"/>
  <c r="CJ42" i="32"/>
  <c r="CI42" i="32"/>
  <c r="CH42" i="32"/>
  <c r="CF42" i="32"/>
  <c r="CE42" i="32"/>
  <c r="CD42" i="32"/>
  <c r="CC42" i="32"/>
  <c r="BZ42" i="32"/>
  <c r="BY42" i="32"/>
  <c r="BX42" i="32"/>
  <c r="BW42" i="32"/>
  <c r="BV42" i="32"/>
  <c r="BU42" i="32"/>
  <c r="BT42" i="32"/>
  <c r="AL42" i="32"/>
  <c r="DB41" i="32"/>
  <c r="CR41" i="32"/>
  <c r="CQ41" i="32"/>
  <c r="CP41" i="32"/>
  <c r="CO41" i="32"/>
  <c r="CN41" i="32"/>
  <c r="CL41" i="32"/>
  <c r="CK41" i="32"/>
  <c r="CJ41" i="32"/>
  <c r="CI41" i="32"/>
  <c r="CH41" i="32"/>
  <c r="CF41" i="32"/>
  <c r="CE41" i="32"/>
  <c r="CD41" i="32"/>
  <c r="CC41" i="32"/>
  <c r="BZ41" i="32"/>
  <c r="BY41" i="32"/>
  <c r="BX41" i="32"/>
  <c r="BW41" i="32"/>
  <c r="BV41" i="32"/>
  <c r="BU41" i="32"/>
  <c r="BT41" i="32"/>
  <c r="AL41" i="32"/>
  <c r="DB40" i="32"/>
  <c r="CR40" i="32"/>
  <c r="CQ40" i="32"/>
  <c r="CP40" i="32"/>
  <c r="CO40" i="32"/>
  <c r="CN40" i="32"/>
  <c r="CL40" i="32"/>
  <c r="CK40" i="32"/>
  <c r="CJ40" i="32"/>
  <c r="CI40" i="32"/>
  <c r="CH40" i="32"/>
  <c r="CF40" i="32"/>
  <c r="CE40" i="32"/>
  <c r="CD40" i="32"/>
  <c r="CC40" i="32"/>
  <c r="BZ40" i="32"/>
  <c r="BY40" i="32"/>
  <c r="BX40" i="32"/>
  <c r="BW40" i="32"/>
  <c r="BV40" i="32"/>
  <c r="BU40" i="32"/>
  <c r="BT40" i="32"/>
  <c r="AL40" i="32"/>
  <c r="DB39" i="32"/>
  <c r="CR39" i="32"/>
  <c r="CQ39" i="32"/>
  <c r="CP39" i="32"/>
  <c r="CO39" i="32"/>
  <c r="CN39" i="32"/>
  <c r="CL39" i="32"/>
  <c r="CK39" i="32"/>
  <c r="CJ39" i="32"/>
  <c r="CI39" i="32"/>
  <c r="CH39" i="32"/>
  <c r="CF39" i="32"/>
  <c r="CE39" i="32"/>
  <c r="CD39" i="32"/>
  <c r="CC39" i="32"/>
  <c r="BZ39" i="32"/>
  <c r="BY39" i="32"/>
  <c r="BX39" i="32"/>
  <c r="BW39" i="32"/>
  <c r="BV39" i="32"/>
  <c r="BU39" i="32"/>
  <c r="BT39" i="32"/>
  <c r="AL39" i="32"/>
  <c r="DB38" i="32"/>
  <c r="CR38" i="32"/>
  <c r="CQ38" i="32"/>
  <c r="CP38" i="32"/>
  <c r="CO38" i="32"/>
  <c r="CN38" i="32"/>
  <c r="CL38" i="32"/>
  <c r="CK38" i="32"/>
  <c r="CJ38" i="32"/>
  <c r="CI38" i="32"/>
  <c r="CH38" i="32"/>
  <c r="CF38" i="32"/>
  <c r="CE38" i="32"/>
  <c r="CD38" i="32"/>
  <c r="CC38" i="32"/>
  <c r="BZ38" i="32"/>
  <c r="BY38" i="32"/>
  <c r="BX38" i="32"/>
  <c r="BW38" i="32"/>
  <c r="BV38" i="32"/>
  <c r="BU38" i="32"/>
  <c r="BT38" i="32"/>
  <c r="AL38" i="32"/>
  <c r="DB37" i="32"/>
  <c r="CR37" i="32"/>
  <c r="CQ37" i="32"/>
  <c r="CP37" i="32"/>
  <c r="CO37" i="32"/>
  <c r="CN37" i="32"/>
  <c r="CL37" i="32"/>
  <c r="CK37" i="32"/>
  <c r="CJ37" i="32"/>
  <c r="CI37" i="32"/>
  <c r="CH37" i="32"/>
  <c r="CF37" i="32"/>
  <c r="CE37" i="32"/>
  <c r="CD37" i="32"/>
  <c r="CC37" i="32"/>
  <c r="BZ37" i="32"/>
  <c r="BY37" i="32"/>
  <c r="BX37" i="32"/>
  <c r="BW37" i="32"/>
  <c r="BV37" i="32"/>
  <c r="BU37" i="32"/>
  <c r="BT37" i="32"/>
  <c r="AL37" i="32"/>
  <c r="DB34" i="32"/>
  <c r="AL34" i="32"/>
  <c r="DB33" i="32"/>
  <c r="AL33" i="32"/>
  <c r="DB32" i="32"/>
  <c r="AL32" i="32" s="1"/>
  <c r="CR32" i="32"/>
  <c r="CQ32" i="32"/>
  <c r="CP32" i="32"/>
  <c r="CO32" i="32"/>
  <c r="CN32" i="32"/>
  <c r="CL32" i="32"/>
  <c r="CK32" i="32"/>
  <c r="CJ32" i="32"/>
  <c r="CI32" i="32"/>
  <c r="CH32" i="32"/>
  <c r="CF32" i="32"/>
  <c r="CE32" i="32"/>
  <c r="CD32" i="32"/>
  <c r="CC32" i="32"/>
  <c r="BZ32" i="32"/>
  <c r="BY32" i="32"/>
  <c r="BX32" i="32"/>
  <c r="BW32" i="32"/>
  <c r="BV32" i="32"/>
  <c r="BU32" i="32"/>
  <c r="BT32" i="32"/>
  <c r="DB31" i="32"/>
  <c r="AL31" i="32" s="1"/>
  <c r="CR31" i="32"/>
  <c r="CQ31" i="32"/>
  <c r="CP31" i="32"/>
  <c r="CO31" i="32"/>
  <c r="CN31" i="32"/>
  <c r="CL31" i="32"/>
  <c r="CK31" i="32"/>
  <c r="CJ31" i="32"/>
  <c r="CI31" i="32"/>
  <c r="CH31" i="32"/>
  <c r="CF31" i="32"/>
  <c r="CE31" i="32"/>
  <c r="CD31" i="32"/>
  <c r="CC31" i="32"/>
  <c r="BZ31" i="32"/>
  <c r="BY31" i="32"/>
  <c r="BX31" i="32"/>
  <c r="BW31" i="32"/>
  <c r="BV31" i="32"/>
  <c r="BU31" i="32"/>
  <c r="BT31" i="32"/>
  <c r="DB30" i="32"/>
  <c r="AL30" i="32" s="1"/>
  <c r="CR30" i="32"/>
  <c r="CQ30" i="32"/>
  <c r="CP30" i="32"/>
  <c r="CO30" i="32"/>
  <c r="CN30" i="32"/>
  <c r="CL30" i="32"/>
  <c r="CK30" i="32"/>
  <c r="CJ30" i="32"/>
  <c r="CI30" i="32"/>
  <c r="CH30" i="32"/>
  <c r="CF30" i="32"/>
  <c r="CE30" i="32"/>
  <c r="CD30" i="32"/>
  <c r="CC30" i="32"/>
  <c r="BZ30" i="32"/>
  <c r="BY30" i="32"/>
  <c r="BX30" i="32"/>
  <c r="BW30" i="32"/>
  <c r="BV30" i="32"/>
  <c r="BU30" i="32"/>
  <c r="BT30" i="32"/>
  <c r="DB29" i="32"/>
  <c r="AL29" i="32" s="1"/>
  <c r="CR29" i="32"/>
  <c r="CQ29" i="32"/>
  <c r="CP29" i="32"/>
  <c r="CO29" i="32"/>
  <c r="CN29" i="32"/>
  <c r="CL29" i="32"/>
  <c r="CK29" i="32"/>
  <c r="CJ29" i="32"/>
  <c r="CI29" i="32"/>
  <c r="CH29" i="32"/>
  <c r="CF29" i="32"/>
  <c r="CE29" i="32"/>
  <c r="CD29" i="32"/>
  <c r="CC29" i="32"/>
  <c r="BZ29" i="32"/>
  <c r="BY29" i="32"/>
  <c r="BX29" i="32"/>
  <c r="BW29" i="32"/>
  <c r="BV29" i="32"/>
  <c r="BU29" i="32"/>
  <c r="BT29" i="32"/>
  <c r="DB28" i="32"/>
  <c r="AL28" i="32" s="1"/>
  <c r="CR28" i="32"/>
  <c r="CQ28" i="32"/>
  <c r="CP28" i="32"/>
  <c r="CO28" i="32"/>
  <c r="CN28" i="32"/>
  <c r="CL28" i="32"/>
  <c r="CK28" i="32"/>
  <c r="CJ28" i="32"/>
  <c r="CI28" i="32"/>
  <c r="CH28" i="32"/>
  <c r="CF28" i="32"/>
  <c r="CE28" i="32"/>
  <c r="CD28" i="32"/>
  <c r="CC28" i="32"/>
  <c r="BZ28" i="32"/>
  <c r="BY28" i="32"/>
  <c r="BX28" i="32"/>
  <c r="BW28" i="32"/>
  <c r="BV28" i="32"/>
  <c r="BU28" i="32"/>
  <c r="BT28" i="32"/>
  <c r="DB27" i="32"/>
  <c r="AL27" i="32" s="1"/>
  <c r="CR27" i="32"/>
  <c r="CQ27" i="32"/>
  <c r="CP27" i="32"/>
  <c r="CO27" i="32"/>
  <c r="CN27" i="32"/>
  <c r="CL27" i="32"/>
  <c r="CK27" i="32"/>
  <c r="CJ27" i="32"/>
  <c r="CI27" i="32"/>
  <c r="CH27" i="32"/>
  <c r="CF27" i="32"/>
  <c r="CE27" i="32"/>
  <c r="CD27" i="32"/>
  <c r="CC27" i="32"/>
  <c r="BZ27" i="32"/>
  <c r="BY27" i="32"/>
  <c r="BX27" i="32"/>
  <c r="BW27" i="32"/>
  <c r="BV27" i="32"/>
  <c r="BU27" i="32"/>
  <c r="BT27" i="32"/>
  <c r="DB24" i="32"/>
  <c r="AL24" i="32"/>
  <c r="DB23" i="32"/>
  <c r="CR23" i="32"/>
  <c r="CQ23" i="32"/>
  <c r="CP23" i="32"/>
  <c r="CO23" i="32"/>
  <c r="CN23" i="32"/>
  <c r="CL23" i="32"/>
  <c r="CK23" i="32"/>
  <c r="CJ23" i="32"/>
  <c r="CI23" i="32"/>
  <c r="CH23" i="32"/>
  <c r="CF23" i="32"/>
  <c r="CE23" i="32"/>
  <c r="CD23" i="32"/>
  <c r="CC23" i="32"/>
  <c r="BZ23" i="32"/>
  <c r="BY23" i="32"/>
  <c r="BX23" i="32"/>
  <c r="BW23" i="32"/>
  <c r="BV23" i="32"/>
  <c r="BU23" i="32"/>
  <c r="BT23" i="32"/>
  <c r="AL23" i="32"/>
  <c r="DB22" i="32"/>
  <c r="CR22" i="32"/>
  <c r="CQ22" i="32"/>
  <c r="CP22" i="32"/>
  <c r="CO22" i="32"/>
  <c r="CN22" i="32"/>
  <c r="CL22" i="32"/>
  <c r="CK22" i="32"/>
  <c r="CJ22" i="32"/>
  <c r="CI22" i="32"/>
  <c r="CH22" i="32"/>
  <c r="CF22" i="32"/>
  <c r="CE22" i="32"/>
  <c r="CD22" i="32"/>
  <c r="CC22" i="32"/>
  <c r="BZ22" i="32"/>
  <c r="BY22" i="32"/>
  <c r="BX22" i="32"/>
  <c r="BW22" i="32"/>
  <c r="BV22" i="32"/>
  <c r="BU22" i="32"/>
  <c r="BT22" i="32"/>
  <c r="AL22" i="32"/>
  <c r="DB21" i="32"/>
  <c r="CR21" i="32"/>
  <c r="CQ21" i="32"/>
  <c r="CP21" i="32"/>
  <c r="CO21" i="32"/>
  <c r="CN21" i="32"/>
  <c r="CL21" i="32"/>
  <c r="CK21" i="32"/>
  <c r="CJ21" i="32"/>
  <c r="CI21" i="32"/>
  <c r="CH21" i="32"/>
  <c r="CF21" i="32"/>
  <c r="CE21" i="32"/>
  <c r="CD21" i="32"/>
  <c r="CC21" i="32"/>
  <c r="BZ21" i="32"/>
  <c r="BY21" i="32"/>
  <c r="BX21" i="32"/>
  <c r="BW21" i="32"/>
  <c r="BV21" i="32"/>
  <c r="BU21" i="32"/>
  <c r="BT21" i="32"/>
  <c r="AL21" i="32"/>
  <c r="DB20" i="32"/>
  <c r="CR20" i="32"/>
  <c r="CQ20" i="32"/>
  <c r="CP20" i="32"/>
  <c r="CO20" i="32"/>
  <c r="CN20" i="32"/>
  <c r="CL20" i="32"/>
  <c r="CK20" i="32"/>
  <c r="CJ20" i="32"/>
  <c r="CI20" i="32"/>
  <c r="CH20" i="32"/>
  <c r="CF20" i="32"/>
  <c r="CE20" i="32"/>
  <c r="CD20" i="32"/>
  <c r="CC20" i="32"/>
  <c r="BZ20" i="32"/>
  <c r="BY20" i="32"/>
  <c r="BX20" i="32"/>
  <c r="BW20" i="32"/>
  <c r="BV20" i="32"/>
  <c r="BU20" i="32"/>
  <c r="BT20" i="32"/>
  <c r="AL20" i="32"/>
  <c r="DB19" i="32"/>
  <c r="CR19" i="32"/>
  <c r="CQ19" i="32"/>
  <c r="CP19" i="32"/>
  <c r="CO19" i="32"/>
  <c r="CN19" i="32"/>
  <c r="CL19" i="32"/>
  <c r="CK19" i="32"/>
  <c r="CJ19" i="32"/>
  <c r="CI19" i="32"/>
  <c r="CH19" i="32"/>
  <c r="CF19" i="32"/>
  <c r="CE19" i="32"/>
  <c r="CD19" i="32"/>
  <c r="CC19" i="32"/>
  <c r="BZ19" i="32"/>
  <c r="BY19" i="32"/>
  <c r="BX19" i="32"/>
  <c r="BW19" i="32"/>
  <c r="BV19" i="32"/>
  <c r="BU19" i="32"/>
  <c r="BT19" i="32"/>
  <c r="AL19" i="32"/>
  <c r="DB18" i="32"/>
  <c r="CR18" i="32"/>
  <c r="CQ18" i="32"/>
  <c r="CP18" i="32"/>
  <c r="CO18" i="32"/>
  <c r="CN18" i="32"/>
  <c r="CL18" i="32"/>
  <c r="CK18" i="32"/>
  <c r="CJ18" i="32"/>
  <c r="CI18" i="32"/>
  <c r="CH18" i="32"/>
  <c r="CF18" i="32"/>
  <c r="CE18" i="32"/>
  <c r="CD18" i="32"/>
  <c r="CC18" i="32"/>
  <c r="BZ18" i="32"/>
  <c r="BY18" i="32"/>
  <c r="BX18" i="32"/>
  <c r="BW18" i="32"/>
  <c r="BV18" i="32"/>
  <c r="BU18" i="32"/>
  <c r="BT18" i="32"/>
  <c r="AL18" i="32"/>
  <c r="DB15" i="32"/>
  <c r="AL15" i="32" s="1"/>
  <c r="DB14" i="32"/>
  <c r="AL14" i="32"/>
  <c r="DB13" i="32"/>
  <c r="AL13" i="32" s="1"/>
  <c r="CR13" i="32"/>
  <c r="CQ13" i="32"/>
  <c r="CP13" i="32"/>
  <c r="CO13" i="32"/>
  <c r="CN13" i="32"/>
  <c r="CL13" i="32"/>
  <c r="CK13" i="32"/>
  <c r="CJ13" i="32"/>
  <c r="CI13" i="32"/>
  <c r="CH13" i="32"/>
  <c r="CF13" i="32"/>
  <c r="CE13" i="32"/>
  <c r="CD13" i="32"/>
  <c r="CC13" i="32"/>
  <c r="BZ13" i="32"/>
  <c r="BY13" i="32"/>
  <c r="BX13" i="32"/>
  <c r="BW13" i="32"/>
  <c r="BV13" i="32"/>
  <c r="BU13" i="32"/>
  <c r="BT13" i="32"/>
  <c r="DB12" i="32"/>
  <c r="AL12" i="32" s="1"/>
  <c r="CR12" i="32"/>
  <c r="CQ12" i="32"/>
  <c r="CP12" i="32"/>
  <c r="CO12" i="32"/>
  <c r="CN12" i="32"/>
  <c r="CL12" i="32"/>
  <c r="CK12" i="32"/>
  <c r="CJ12" i="32"/>
  <c r="CI12" i="32"/>
  <c r="CH12" i="32"/>
  <c r="CF12" i="32"/>
  <c r="CE12" i="32"/>
  <c r="CD12" i="32"/>
  <c r="CC12" i="32"/>
  <c r="BZ12" i="32"/>
  <c r="BY12" i="32"/>
  <c r="BX12" i="32"/>
  <c r="BW12" i="32"/>
  <c r="BV12" i="32"/>
  <c r="BU12" i="32"/>
  <c r="BT12" i="32"/>
  <c r="DB11" i="32"/>
  <c r="AL11" i="32" s="1"/>
  <c r="CR11" i="32"/>
  <c r="CQ11" i="32"/>
  <c r="CP11" i="32"/>
  <c r="CO11" i="32"/>
  <c r="CN11" i="32"/>
  <c r="CL11" i="32"/>
  <c r="CK11" i="32"/>
  <c r="CJ11" i="32"/>
  <c r="CI11" i="32"/>
  <c r="CH11" i="32"/>
  <c r="CF11" i="32"/>
  <c r="CE11" i="32"/>
  <c r="CD11" i="32"/>
  <c r="CC11" i="32"/>
  <c r="BZ11" i="32"/>
  <c r="BY11" i="32"/>
  <c r="BX11" i="32"/>
  <c r="BW11" i="32"/>
  <c r="BV11" i="32"/>
  <c r="BU11" i="32"/>
  <c r="BT11" i="32"/>
  <c r="DB10" i="32"/>
  <c r="AL10" i="32" s="1"/>
  <c r="CR10" i="32"/>
  <c r="CQ10" i="32"/>
  <c r="CP10" i="32"/>
  <c r="CO10" i="32"/>
  <c r="CN10" i="32"/>
  <c r="CL10" i="32"/>
  <c r="CK10" i="32"/>
  <c r="CJ10" i="32"/>
  <c r="CI10" i="32"/>
  <c r="CH10" i="32"/>
  <c r="CF10" i="32"/>
  <c r="CE10" i="32"/>
  <c r="CD10" i="32"/>
  <c r="CC10" i="32"/>
  <c r="BZ10" i="32"/>
  <c r="BY10" i="32"/>
  <c r="BX10" i="32"/>
  <c r="BW10" i="32"/>
  <c r="BV10" i="32"/>
  <c r="BU10" i="32"/>
  <c r="BT10" i="32"/>
  <c r="DB9" i="32"/>
  <c r="AL9" i="32" s="1"/>
  <c r="CR9" i="32"/>
  <c r="CQ9" i="32"/>
  <c r="CP9" i="32"/>
  <c r="CO9" i="32"/>
  <c r="CN9" i="32"/>
  <c r="CL9" i="32"/>
  <c r="CK9" i="32"/>
  <c r="CJ9" i="32"/>
  <c r="CI9" i="32"/>
  <c r="CH9" i="32"/>
  <c r="CF9" i="32"/>
  <c r="CE9" i="32"/>
  <c r="CD9" i="32"/>
  <c r="CC9" i="32"/>
  <c r="BZ9" i="32"/>
  <c r="BY9" i="32"/>
  <c r="BX9" i="32"/>
  <c r="BW9" i="32"/>
  <c r="BV9" i="32"/>
  <c r="BU9" i="32"/>
  <c r="BT9" i="32"/>
  <c r="DB8" i="32"/>
  <c r="CR8" i="32"/>
  <c r="CQ8" i="32"/>
  <c r="CP8" i="32"/>
  <c r="CO8" i="32"/>
  <c r="CN8" i="32"/>
  <c r="CL8" i="32"/>
  <c r="CK8" i="32"/>
  <c r="CJ8" i="32"/>
  <c r="CI8" i="32"/>
  <c r="CH8" i="32"/>
  <c r="CF8" i="32"/>
  <c r="CE8" i="32"/>
  <c r="CD8" i="32"/>
  <c r="CC8" i="32"/>
  <c r="BZ8" i="32"/>
  <c r="BY8" i="32"/>
  <c r="BX8" i="32"/>
  <c r="BW8" i="32"/>
  <c r="BV8" i="32"/>
  <c r="BU8" i="32"/>
  <c r="BT8" i="32"/>
  <c r="BQ1" i="32"/>
  <c r="AF1" i="32"/>
  <c r="AO26" i="31"/>
  <c r="AN26" i="31"/>
  <c r="AM26" i="31"/>
  <c r="AL26" i="31"/>
  <c r="AK26" i="31"/>
  <c r="AJ26" i="31"/>
  <c r="AI26" i="31"/>
  <c r="T26" i="31" s="1"/>
  <c r="AH26" i="31"/>
  <c r="AD26" i="31"/>
  <c r="AC26" i="31"/>
  <c r="AB26" i="31"/>
  <c r="AA26" i="31"/>
  <c r="Z26" i="31"/>
  <c r="Y26" i="31"/>
  <c r="X26" i="31"/>
  <c r="W26" i="31"/>
  <c r="N25" i="31"/>
  <c r="M25" i="31"/>
  <c r="L25" i="31"/>
  <c r="K25" i="31"/>
  <c r="J25" i="31"/>
  <c r="I25" i="31"/>
  <c r="H25" i="31"/>
  <c r="G25" i="31"/>
  <c r="AO24" i="31"/>
  <c r="AN24" i="31"/>
  <c r="AM24" i="31"/>
  <c r="AL24" i="31"/>
  <c r="AK24" i="31"/>
  <c r="T24" i="31" s="1"/>
  <c r="AJ24" i="31"/>
  <c r="AI24" i="31"/>
  <c r="AH24" i="31"/>
  <c r="AD24" i="31"/>
  <c r="AC24" i="31"/>
  <c r="AB24" i="31"/>
  <c r="AA24" i="31"/>
  <c r="Z24" i="31"/>
  <c r="Y24" i="31"/>
  <c r="X24" i="31"/>
  <c r="W24" i="31"/>
  <c r="AO23" i="31"/>
  <c r="AN23" i="31"/>
  <c r="AM23" i="31"/>
  <c r="T23" i="31" s="1"/>
  <c r="AL23" i="31"/>
  <c r="AK23" i="31"/>
  <c r="AJ23" i="31"/>
  <c r="AI23" i="31"/>
  <c r="AH23" i="31"/>
  <c r="AD23" i="31"/>
  <c r="AC23" i="31"/>
  <c r="AB23" i="31"/>
  <c r="AA23" i="31"/>
  <c r="Z23" i="31"/>
  <c r="Y23" i="31"/>
  <c r="X23" i="31"/>
  <c r="W23" i="31"/>
  <c r="AO22" i="31"/>
  <c r="AN22" i="31"/>
  <c r="AM22" i="31"/>
  <c r="AL22" i="31"/>
  <c r="AK22" i="31"/>
  <c r="AJ22" i="31"/>
  <c r="AI22" i="31"/>
  <c r="AH22" i="31"/>
  <c r="AD22" i="31"/>
  <c r="AC22" i="31"/>
  <c r="AB22" i="31"/>
  <c r="AA22" i="31"/>
  <c r="Z22" i="31"/>
  <c r="Y22" i="31"/>
  <c r="X22" i="31"/>
  <c r="W22" i="31"/>
  <c r="T22" i="31"/>
  <c r="AO21" i="31"/>
  <c r="AN21" i="31"/>
  <c r="AM21" i="31"/>
  <c r="AL21" i="31"/>
  <c r="AK21" i="31"/>
  <c r="AJ21" i="31"/>
  <c r="AI21" i="31"/>
  <c r="T21" i="31" s="1"/>
  <c r="AH21" i="31"/>
  <c r="AD21" i="31"/>
  <c r="AC21" i="31"/>
  <c r="AB21" i="31"/>
  <c r="AA21" i="31"/>
  <c r="Z21" i="31"/>
  <c r="Y21" i="31"/>
  <c r="X21" i="31"/>
  <c r="W21" i="31"/>
  <c r="AO20" i="31"/>
  <c r="AN20" i="31"/>
  <c r="AM20" i="31"/>
  <c r="AL20" i="31"/>
  <c r="AK20" i="31"/>
  <c r="T20" i="31" s="1"/>
  <c r="AJ20" i="31"/>
  <c r="AI20" i="31"/>
  <c r="AH20" i="31"/>
  <c r="AD20" i="31"/>
  <c r="AC20" i="31"/>
  <c r="AB20" i="31"/>
  <c r="AA20" i="31"/>
  <c r="Z20" i="31"/>
  <c r="Y20" i="31"/>
  <c r="X20" i="31"/>
  <c r="W20" i="31"/>
  <c r="AO19" i="31"/>
  <c r="AN19" i="31"/>
  <c r="AM19" i="31"/>
  <c r="T19" i="31" s="1"/>
  <c r="AL19" i="31"/>
  <c r="AK19" i="31"/>
  <c r="AJ19" i="31"/>
  <c r="AI19" i="31"/>
  <c r="AH19" i="31"/>
  <c r="AD19" i="31"/>
  <c r="AC19" i="31"/>
  <c r="AB19" i="31"/>
  <c r="AA19" i="31"/>
  <c r="Z19" i="31"/>
  <c r="Y19" i="31"/>
  <c r="X19" i="31"/>
  <c r="W19" i="31"/>
  <c r="AO18" i="31"/>
  <c r="AN18" i="31"/>
  <c r="AM18" i="31"/>
  <c r="AL18" i="31"/>
  <c r="AK18" i="31"/>
  <c r="AJ18" i="31"/>
  <c r="AI18" i="31"/>
  <c r="AH18" i="31"/>
  <c r="AD18" i="31"/>
  <c r="AC18" i="31"/>
  <c r="AB18" i="31"/>
  <c r="AA18" i="31"/>
  <c r="Z18" i="31"/>
  <c r="Y18" i="31"/>
  <c r="X18" i="31"/>
  <c r="W18" i="31"/>
  <c r="T18" i="31"/>
  <c r="AO17" i="31"/>
  <c r="AN17" i="31"/>
  <c r="AM17" i="31"/>
  <c r="AL17" i="31"/>
  <c r="AK17" i="31"/>
  <c r="AJ17" i="31"/>
  <c r="AI17" i="31"/>
  <c r="T17" i="31" s="1"/>
  <c r="AH17" i="31"/>
  <c r="AD17" i="31"/>
  <c r="AC17" i="31"/>
  <c r="AB17" i="31"/>
  <c r="AA17" i="31"/>
  <c r="Z17" i="31"/>
  <c r="Y17" i="31"/>
  <c r="X17" i="31"/>
  <c r="W17" i="31"/>
  <c r="AD16" i="31"/>
  <c r="AC16" i="31"/>
  <c r="AB16" i="31"/>
  <c r="AA16" i="31"/>
  <c r="Z16" i="31"/>
  <c r="Y16" i="31"/>
  <c r="X16" i="31"/>
  <c r="W16" i="31"/>
  <c r="T16" i="31"/>
  <c r="AO15" i="31"/>
  <c r="AN15" i="31"/>
  <c r="AM15" i="31"/>
  <c r="T15" i="31" s="1"/>
  <c r="AL15" i="31"/>
  <c r="AK15" i="31"/>
  <c r="AJ15" i="31"/>
  <c r="AI15" i="31"/>
  <c r="AH15" i="31"/>
  <c r="AD15" i="31"/>
  <c r="AC15" i="31"/>
  <c r="AB15" i="31"/>
  <c r="AA15" i="31"/>
  <c r="Z15" i="31"/>
  <c r="Y15" i="31"/>
  <c r="X15" i="31"/>
  <c r="W15" i="31"/>
  <c r="AO14" i="31"/>
  <c r="AN14" i="31"/>
  <c r="AM14" i="31"/>
  <c r="AL14" i="31"/>
  <c r="AK14" i="31"/>
  <c r="AJ14" i="31"/>
  <c r="AI14" i="31"/>
  <c r="AH14" i="31"/>
  <c r="AD14" i="31"/>
  <c r="AC14" i="31"/>
  <c r="AB14" i="31"/>
  <c r="AA14" i="31"/>
  <c r="Z14" i="31"/>
  <c r="Y14" i="31"/>
  <c r="X14" i="31"/>
  <c r="W14" i="31"/>
  <c r="T14" i="31"/>
  <c r="AO13" i="31"/>
  <c r="AN13" i="31"/>
  <c r="AM13" i="31"/>
  <c r="AL13" i="31"/>
  <c r="AK13" i="31"/>
  <c r="AJ13" i="31"/>
  <c r="AI13" i="31"/>
  <c r="T13" i="31" s="1"/>
  <c r="AH13" i="31"/>
  <c r="AD13" i="31"/>
  <c r="AC13" i="31"/>
  <c r="AB13" i="31"/>
  <c r="AA13" i="31"/>
  <c r="Z13" i="31"/>
  <c r="Y13" i="31"/>
  <c r="X13" i="31"/>
  <c r="W13" i="31"/>
  <c r="AO12" i="31"/>
  <c r="AN12" i="31"/>
  <c r="AM12" i="31"/>
  <c r="AL12" i="31"/>
  <c r="AK12" i="31"/>
  <c r="T12" i="31" s="1"/>
  <c r="AJ12" i="31"/>
  <c r="AI12" i="31"/>
  <c r="AH12" i="31"/>
  <c r="AD12" i="31"/>
  <c r="AC12" i="31"/>
  <c r="AB12" i="31"/>
  <c r="AA12" i="31"/>
  <c r="Z12" i="31"/>
  <c r="Y12" i="31"/>
  <c r="X12" i="31"/>
  <c r="W12" i="31"/>
  <c r="AO11" i="31"/>
  <c r="AN11" i="31"/>
  <c r="AM11" i="31"/>
  <c r="T11" i="31" s="1"/>
  <c r="AL11" i="31"/>
  <c r="AK11" i="31"/>
  <c r="AJ11" i="31"/>
  <c r="AI11" i="31"/>
  <c r="AH11" i="31"/>
  <c r="AD11" i="31"/>
  <c r="AC11" i="31"/>
  <c r="AB11" i="31"/>
  <c r="AA11" i="31"/>
  <c r="Z11" i="31"/>
  <c r="Y11" i="31"/>
  <c r="X11" i="31"/>
  <c r="W11" i="31"/>
  <c r="AO10" i="31"/>
  <c r="AN10" i="31"/>
  <c r="AM10" i="31"/>
  <c r="AL10" i="31"/>
  <c r="AK10" i="31"/>
  <c r="AJ10" i="31"/>
  <c r="AI10" i="31"/>
  <c r="AH10" i="31"/>
  <c r="AD10" i="31"/>
  <c r="AC10" i="31"/>
  <c r="AB10" i="31"/>
  <c r="AA10" i="31"/>
  <c r="Z10" i="31"/>
  <c r="Y10" i="31"/>
  <c r="X10" i="31"/>
  <c r="W10" i="31"/>
  <c r="T10" i="31"/>
  <c r="AO9" i="31"/>
  <c r="AN9" i="31"/>
  <c r="AM9" i="31"/>
  <c r="AL9" i="31"/>
  <c r="AK9" i="31"/>
  <c r="AJ9" i="31"/>
  <c r="AI9" i="31"/>
  <c r="T9" i="31" s="1"/>
  <c r="AH9" i="31"/>
  <c r="AD9" i="31"/>
  <c r="AC9" i="31"/>
  <c r="AB9" i="31"/>
  <c r="AA9" i="31"/>
  <c r="Z9" i="31"/>
  <c r="Y9" i="31"/>
  <c r="X9" i="31"/>
  <c r="W9" i="31"/>
  <c r="AO8" i="31"/>
  <c r="AN8" i="31"/>
  <c r="AM8" i="31"/>
  <c r="AL8" i="31"/>
  <c r="AK8" i="31"/>
  <c r="T8" i="31" s="1"/>
  <c r="AJ8" i="31"/>
  <c r="AI8" i="31"/>
  <c r="AH8" i="31"/>
  <c r="AD8" i="31"/>
  <c r="AC8" i="31"/>
  <c r="AB8" i="31"/>
  <c r="AA8" i="31"/>
  <c r="Z8" i="31"/>
  <c r="Y8" i="31"/>
  <c r="X8" i="31"/>
  <c r="W8" i="31"/>
  <c r="AO7" i="31"/>
  <c r="AN7" i="31"/>
  <c r="AM7" i="31"/>
  <c r="T7" i="31" s="1"/>
  <c r="AL7" i="31"/>
  <c r="AK7" i="31"/>
  <c r="AJ7" i="31"/>
  <c r="AI7" i="31"/>
  <c r="AH7" i="31"/>
  <c r="AD7" i="31"/>
  <c r="AC7" i="31"/>
  <c r="AB7" i="31"/>
  <c r="AA7" i="31"/>
  <c r="Z7" i="31"/>
  <c r="Y7" i="31"/>
  <c r="X7" i="31"/>
  <c r="W7" i="31"/>
  <c r="AO6" i="31"/>
  <c r="AN6" i="31"/>
  <c r="AM6" i="31"/>
  <c r="AL6" i="31"/>
  <c r="AK6" i="31"/>
  <c r="AJ6" i="31"/>
  <c r="AI6" i="31"/>
  <c r="AH6" i="31"/>
  <c r="AD6" i="31"/>
  <c r="AC6" i="31"/>
  <c r="AB6" i="31"/>
  <c r="AA6" i="31"/>
  <c r="Z6" i="31"/>
  <c r="Y6" i="31"/>
  <c r="X6" i="31"/>
  <c r="W6" i="31"/>
  <c r="T6" i="31"/>
  <c r="AO5" i="31"/>
  <c r="AN5" i="31"/>
  <c r="AM5" i="31"/>
  <c r="AL5" i="31"/>
  <c r="AK5" i="31"/>
  <c r="AJ5" i="31"/>
  <c r="AI5" i="31"/>
  <c r="T5" i="31" s="1"/>
  <c r="AH5" i="31"/>
  <c r="AH28" i="31" s="1"/>
  <c r="AD5" i="31"/>
  <c r="AC5" i="31"/>
  <c r="AB5" i="31"/>
  <c r="AA5" i="31"/>
  <c r="Z5" i="31"/>
  <c r="Y5" i="31"/>
  <c r="X5" i="31"/>
  <c r="W5" i="31"/>
  <c r="N1" i="31"/>
  <c r="C72" i="30"/>
  <c r="C71" i="30"/>
  <c r="C69" i="30"/>
  <c r="C64" i="30"/>
  <c r="C60" i="30"/>
  <c r="C56" i="30"/>
  <c r="C52" i="30"/>
  <c r="Z39" i="30"/>
  <c r="S39" i="30" s="1"/>
  <c r="Z38" i="30"/>
  <c r="S38" i="30" s="1"/>
  <c r="Z37" i="30"/>
  <c r="S37" i="30" s="1"/>
  <c r="Z36" i="30"/>
  <c r="S36" i="30" s="1"/>
  <c r="Z27" i="30"/>
  <c r="Y27" i="30"/>
  <c r="X27" i="30"/>
  <c r="W27" i="30"/>
  <c r="V27" i="30"/>
  <c r="Z26" i="30"/>
  <c r="Y26" i="30"/>
  <c r="X26" i="30"/>
  <c r="W26" i="30"/>
  <c r="V26" i="30"/>
  <c r="Z25" i="30"/>
  <c r="Y25" i="30"/>
  <c r="X25" i="30"/>
  <c r="W25" i="30"/>
  <c r="V25" i="30"/>
  <c r="Z24" i="30"/>
  <c r="Y24" i="30"/>
  <c r="X24" i="30"/>
  <c r="W24" i="30"/>
  <c r="V24" i="30"/>
  <c r="Z23" i="30"/>
  <c r="Y23" i="30"/>
  <c r="X23" i="30"/>
  <c r="Z22" i="30"/>
  <c r="Y22" i="30"/>
  <c r="X22" i="30"/>
  <c r="Z21" i="30"/>
  <c r="Y21" i="30"/>
  <c r="X21" i="30"/>
  <c r="Z18" i="30"/>
  <c r="Y18" i="30"/>
  <c r="X18" i="30"/>
  <c r="N1" i="30"/>
  <c r="C82" i="29"/>
  <c r="C78" i="29"/>
  <c r="C73" i="29"/>
  <c r="C70" i="29"/>
  <c r="C65" i="29"/>
  <c r="C63" i="29"/>
  <c r="C61" i="29"/>
  <c r="X48" i="29"/>
  <c r="S48" i="29" s="1"/>
  <c r="X47" i="29"/>
  <c r="S47" i="29" s="1"/>
  <c r="X46" i="29"/>
  <c r="W46" i="29"/>
  <c r="V46" i="29"/>
  <c r="X45" i="29"/>
  <c r="W45" i="29"/>
  <c r="V45" i="29"/>
  <c r="X44" i="29"/>
  <c r="W44" i="29"/>
  <c r="V44" i="29"/>
  <c r="M41" i="29"/>
  <c r="K41" i="29"/>
  <c r="I41" i="29"/>
  <c r="M40" i="29"/>
  <c r="L40" i="29"/>
  <c r="L41" i="29" s="1"/>
  <c r="K40" i="29"/>
  <c r="J40" i="29"/>
  <c r="J41" i="29" s="1"/>
  <c r="I40" i="29"/>
  <c r="M36" i="29"/>
  <c r="K36" i="29"/>
  <c r="I36" i="29"/>
  <c r="X35" i="29"/>
  <c r="W35" i="29"/>
  <c r="V35" i="29"/>
  <c r="M34" i="29"/>
  <c r="L34" i="29"/>
  <c r="L36" i="29" s="1"/>
  <c r="K34" i="29"/>
  <c r="J34" i="29"/>
  <c r="J36" i="29" s="1"/>
  <c r="I34" i="29"/>
  <c r="X33" i="29"/>
  <c r="W33" i="29"/>
  <c r="V33" i="29"/>
  <c r="X32" i="29"/>
  <c r="W32" i="29"/>
  <c r="V32" i="29"/>
  <c r="S32" i="29" s="1"/>
  <c r="X31" i="29"/>
  <c r="W31" i="29"/>
  <c r="V31" i="29"/>
  <c r="X30" i="29"/>
  <c r="W30" i="29"/>
  <c r="V30" i="29"/>
  <c r="X29" i="29"/>
  <c r="W29" i="29"/>
  <c r="V29" i="29"/>
  <c r="X28" i="29"/>
  <c r="W28" i="29"/>
  <c r="V28" i="29"/>
  <c r="Y8" i="29"/>
  <c r="S8" i="29" s="1"/>
  <c r="N1" i="29"/>
  <c r="B69" i="28"/>
  <c r="BA56" i="28"/>
  <c r="AZ56" i="28"/>
  <c r="AY56" i="28"/>
  <c r="AX56" i="28"/>
  <c r="AW56" i="28"/>
  <c r="BB56" i="28" s="1"/>
  <c r="AU56" i="28"/>
  <c r="AT56" i="28"/>
  <c r="AS56" i="28"/>
  <c r="AR56" i="28"/>
  <c r="AV56" i="28" s="1"/>
  <c r="AQ56" i="28"/>
  <c r="AO56" i="28"/>
  <c r="AN56" i="28"/>
  <c r="AM56" i="28"/>
  <c r="AL56" i="28"/>
  <c r="AK56" i="28"/>
  <c r="AP56" i="28" s="1"/>
  <c r="AI56" i="28"/>
  <c r="AH56" i="28"/>
  <c r="AG56" i="28"/>
  <c r="AJ56" i="28" s="1"/>
  <c r="AF56" i="28"/>
  <c r="AE56" i="28"/>
  <c r="AC56" i="28"/>
  <c r="AB56" i="28"/>
  <c r="AA56" i="28"/>
  <c r="Z56" i="28"/>
  <c r="Y56" i="28"/>
  <c r="AD56" i="28" s="1"/>
  <c r="W56" i="28"/>
  <c r="V56" i="28"/>
  <c r="U56" i="28"/>
  <c r="T56" i="28"/>
  <c r="X56" i="28" s="1"/>
  <c r="S56" i="28"/>
  <c r="Q56" i="28"/>
  <c r="P56" i="28"/>
  <c r="O56" i="28"/>
  <c r="N56" i="28"/>
  <c r="M56" i="28"/>
  <c r="R56" i="28" s="1"/>
  <c r="K56" i="28"/>
  <c r="J56" i="28"/>
  <c r="I56" i="28"/>
  <c r="L56" i="28" s="1"/>
  <c r="H56" i="28"/>
  <c r="G56" i="28"/>
  <c r="DR55" i="28"/>
  <c r="DQ55" i="28"/>
  <c r="DP55" i="28"/>
  <c r="DO55" i="28"/>
  <c r="DN55" i="28"/>
  <c r="DL55" i="28"/>
  <c r="DK55" i="28"/>
  <c r="DJ55" i="28"/>
  <c r="DI55" i="28"/>
  <c r="DH55" i="28"/>
  <c r="DF55" i="28"/>
  <c r="DE55" i="28"/>
  <c r="DD55" i="28"/>
  <c r="DC55" i="28"/>
  <c r="DB55" i="28"/>
  <c r="CZ55" i="28"/>
  <c r="CY55" i="28"/>
  <c r="CX55" i="28"/>
  <c r="CW55" i="28"/>
  <c r="CV55" i="28"/>
  <c r="CT55" i="28"/>
  <c r="CS55" i="28"/>
  <c r="CR55" i="28"/>
  <c r="CQ55" i="28"/>
  <c r="CP55" i="28"/>
  <c r="CN55" i="28"/>
  <c r="CM55" i="28"/>
  <c r="CL55" i="28"/>
  <c r="CK55" i="28"/>
  <c r="CJ55" i="28"/>
  <c r="CH55" i="28"/>
  <c r="CG55" i="28"/>
  <c r="CF55" i="28"/>
  <c r="CE55" i="28"/>
  <c r="CD55" i="28"/>
  <c r="CB55" i="28"/>
  <c r="CA55" i="28"/>
  <c r="BZ55" i="28"/>
  <c r="BY55" i="28"/>
  <c r="BX55" i="28"/>
  <c r="BB55" i="28"/>
  <c r="AV55" i="28"/>
  <c r="AP55" i="28"/>
  <c r="AJ55" i="28"/>
  <c r="AD55" i="28"/>
  <c r="X55" i="28"/>
  <c r="R55" i="28"/>
  <c r="BV55" i="28" s="1"/>
  <c r="L55" i="28"/>
  <c r="DR54" i="28"/>
  <c r="DQ54" i="28"/>
  <c r="DP54" i="28"/>
  <c r="DO54" i="28"/>
  <c r="DN54" i="28"/>
  <c r="DL54" i="28"/>
  <c r="DK54" i="28"/>
  <c r="DJ54" i="28"/>
  <c r="DI54" i="28"/>
  <c r="DH54" i="28"/>
  <c r="DF54" i="28"/>
  <c r="DE54" i="28"/>
  <c r="DD54" i="28"/>
  <c r="DC54" i="28"/>
  <c r="DB54" i="28"/>
  <c r="CZ54" i="28"/>
  <c r="CY54" i="28"/>
  <c r="CX54" i="28"/>
  <c r="CW54" i="28"/>
  <c r="CV54" i="28"/>
  <c r="CT54" i="28"/>
  <c r="CS54" i="28"/>
  <c r="CR54" i="28"/>
  <c r="CQ54" i="28"/>
  <c r="CP54" i="28"/>
  <c r="CN54" i="28"/>
  <c r="CM54" i="28"/>
  <c r="CL54" i="28"/>
  <c r="CK54" i="28"/>
  <c r="CJ54" i="28"/>
  <c r="CH54" i="28"/>
  <c r="CG54" i="28"/>
  <c r="CF54" i="28"/>
  <c r="CE54" i="28"/>
  <c r="CD54" i="28"/>
  <c r="CB54" i="28"/>
  <c r="CA54" i="28"/>
  <c r="BZ54" i="28"/>
  <c r="BG54" i="28" s="1"/>
  <c r="BY54" i="28"/>
  <c r="BX54" i="28"/>
  <c r="BV54" i="28"/>
  <c r="BB54" i="28"/>
  <c r="AV54" i="28"/>
  <c r="AP54" i="28"/>
  <c r="AJ54" i="28"/>
  <c r="AD54" i="28"/>
  <c r="X54" i="28"/>
  <c r="R54" i="28"/>
  <c r="L54" i="28"/>
  <c r="DR53" i="28"/>
  <c r="DQ53" i="28"/>
  <c r="DP53" i="28"/>
  <c r="DO53" i="28"/>
  <c r="DN53" i="28"/>
  <c r="DL53" i="28"/>
  <c r="DK53" i="28"/>
  <c r="DJ53" i="28"/>
  <c r="DI53" i="28"/>
  <c r="DH53" i="28"/>
  <c r="DF53" i="28"/>
  <c r="DE53" i="28"/>
  <c r="DD53" i="28"/>
  <c r="DC53" i="28"/>
  <c r="DB53" i="28"/>
  <c r="CZ53" i="28"/>
  <c r="CY53" i="28"/>
  <c r="CX53" i="28"/>
  <c r="CW53" i="28"/>
  <c r="CV53" i="28"/>
  <c r="CT53" i="28"/>
  <c r="CS53" i="28"/>
  <c r="CR53" i="28"/>
  <c r="CQ53" i="28"/>
  <c r="CP53" i="28"/>
  <c r="CN53" i="28"/>
  <c r="CM53" i="28"/>
  <c r="CL53" i="28"/>
  <c r="CK53" i="28"/>
  <c r="CJ53" i="28"/>
  <c r="CH53" i="28"/>
  <c r="CG53" i="28"/>
  <c r="CF53" i="28"/>
  <c r="CE53" i="28"/>
  <c r="CD53" i="28"/>
  <c r="CB53" i="28"/>
  <c r="CA53" i="28"/>
  <c r="BZ53" i="28"/>
  <c r="BY53" i="28"/>
  <c r="BX53" i="28"/>
  <c r="BB53" i="28"/>
  <c r="AV53" i="28"/>
  <c r="AP53" i="28"/>
  <c r="AJ53" i="28"/>
  <c r="AD53" i="28"/>
  <c r="X53" i="28"/>
  <c r="R53" i="28"/>
  <c r="BV53" i="28" s="1"/>
  <c r="L53" i="28"/>
  <c r="DR52" i="28"/>
  <c r="DQ52" i="28"/>
  <c r="DP52" i="28"/>
  <c r="DO52" i="28"/>
  <c r="DN52" i="28"/>
  <c r="DL52" i="28"/>
  <c r="DK52" i="28"/>
  <c r="DJ52" i="28"/>
  <c r="DI52" i="28"/>
  <c r="DH52" i="28"/>
  <c r="DF52" i="28"/>
  <c r="DE52" i="28"/>
  <c r="DD52" i="28"/>
  <c r="DC52" i="28"/>
  <c r="DB52" i="28"/>
  <c r="CZ52" i="28"/>
  <c r="CY52" i="28"/>
  <c r="CX52" i="28"/>
  <c r="CW52" i="28"/>
  <c r="CV52" i="28"/>
  <c r="CT52" i="28"/>
  <c r="CS52" i="28"/>
  <c r="CR52" i="28"/>
  <c r="CQ52" i="28"/>
  <c r="CP52" i="28"/>
  <c r="CN52" i="28"/>
  <c r="CM52" i="28"/>
  <c r="CL52" i="28"/>
  <c r="CK52" i="28"/>
  <c r="CJ52" i="28"/>
  <c r="CH52" i="28"/>
  <c r="CG52" i="28"/>
  <c r="CF52" i="28"/>
  <c r="CE52" i="28"/>
  <c r="CD52" i="28"/>
  <c r="CB52" i="28"/>
  <c r="CA52" i="28"/>
  <c r="BZ52" i="28"/>
  <c r="BG52" i="28" s="1"/>
  <c r="BY52" i="28"/>
  <c r="BX52" i="28"/>
  <c r="BV52" i="28"/>
  <c r="BB52" i="28"/>
  <c r="AV52" i="28"/>
  <c r="AP52" i="28"/>
  <c r="AJ52" i="28"/>
  <c r="AD52" i="28"/>
  <c r="X52" i="28"/>
  <c r="R52" i="28"/>
  <c r="L52" i="28"/>
  <c r="DR51" i="28"/>
  <c r="DQ51" i="28"/>
  <c r="DP51" i="28"/>
  <c r="DO51" i="28"/>
  <c r="DN51" i="28"/>
  <c r="DL51" i="28"/>
  <c r="DK51" i="28"/>
  <c r="DJ51" i="28"/>
  <c r="DI51" i="28"/>
  <c r="DH51" i="28"/>
  <c r="DF51" i="28"/>
  <c r="DE51" i="28"/>
  <c r="DD51" i="28"/>
  <c r="DC51" i="28"/>
  <c r="DB51" i="28"/>
  <c r="CZ51" i="28"/>
  <c r="CY51" i="28"/>
  <c r="CX51" i="28"/>
  <c r="CW51" i="28"/>
  <c r="CV51" i="28"/>
  <c r="CT51" i="28"/>
  <c r="CS51" i="28"/>
  <c r="CR51" i="28"/>
  <c r="CQ51" i="28"/>
  <c r="CP51" i="28"/>
  <c r="CN51" i="28"/>
  <c r="CM51" i="28"/>
  <c r="CL51" i="28"/>
  <c r="CK51" i="28"/>
  <c r="CJ51" i="28"/>
  <c r="CH51" i="28"/>
  <c r="CG51" i="28"/>
  <c r="CF51" i="28"/>
  <c r="CE51" i="28"/>
  <c r="CD51" i="28"/>
  <c r="CB51" i="28"/>
  <c r="CA51" i="28"/>
  <c r="BZ51" i="28"/>
  <c r="BY51" i="28"/>
  <c r="BX51" i="28"/>
  <c r="BB51" i="28"/>
  <c r="AV51" i="28"/>
  <c r="AP51" i="28"/>
  <c r="AJ51" i="28"/>
  <c r="AD51" i="28"/>
  <c r="X51" i="28"/>
  <c r="R51" i="28"/>
  <c r="BV51" i="28" s="1"/>
  <c r="L51" i="28"/>
  <c r="DR50" i="28"/>
  <c r="DQ50" i="28"/>
  <c r="DP50" i="28"/>
  <c r="DO50" i="28"/>
  <c r="DN50" i="28"/>
  <c r="DL50" i="28"/>
  <c r="DK50" i="28"/>
  <c r="DJ50" i="28"/>
  <c r="DI50" i="28"/>
  <c r="DH50" i="28"/>
  <c r="DF50" i="28"/>
  <c r="DE50" i="28"/>
  <c r="DD50" i="28"/>
  <c r="DC50" i="28"/>
  <c r="DB50" i="28"/>
  <c r="CZ50" i="28"/>
  <c r="CY50" i="28"/>
  <c r="CX50" i="28"/>
  <c r="CW50" i="28"/>
  <c r="CV50" i="28"/>
  <c r="CT50" i="28"/>
  <c r="CS50" i="28"/>
  <c r="CR50" i="28"/>
  <c r="CQ50" i="28"/>
  <c r="CP50" i="28"/>
  <c r="CN50" i="28"/>
  <c r="CM50" i="28"/>
  <c r="CL50" i="28"/>
  <c r="CK50" i="28"/>
  <c r="CJ50" i="28"/>
  <c r="CH50" i="28"/>
  <c r="CG50" i="28"/>
  <c r="CF50" i="28"/>
  <c r="CE50" i="28"/>
  <c r="CD50" i="28"/>
  <c r="CB50" i="28"/>
  <c r="CA50" i="28"/>
  <c r="BZ50" i="28"/>
  <c r="BG50" i="28" s="1"/>
  <c r="BY50" i="28"/>
  <c r="BX50" i="28"/>
  <c r="BV50" i="28"/>
  <c r="BB50" i="28"/>
  <c r="AV50" i="28"/>
  <c r="AP50" i="28"/>
  <c r="AJ50" i="28"/>
  <c r="AD50" i="28"/>
  <c r="X50" i="28"/>
  <c r="R50" i="28"/>
  <c r="L50" i="28"/>
  <c r="DR49" i="28"/>
  <c r="DQ49" i="28"/>
  <c r="DP49" i="28"/>
  <c r="DO49" i="28"/>
  <c r="DN49" i="28"/>
  <c r="DL49" i="28"/>
  <c r="DK49" i="28"/>
  <c r="DJ49" i="28"/>
  <c r="DI49" i="28"/>
  <c r="DH49" i="28"/>
  <c r="DF49" i="28"/>
  <c r="DE49" i="28"/>
  <c r="DD49" i="28"/>
  <c r="DC49" i="28"/>
  <c r="DB49" i="28"/>
  <c r="CZ49" i="28"/>
  <c r="CY49" i="28"/>
  <c r="CX49" i="28"/>
  <c r="CW49" i="28"/>
  <c r="CV49" i="28"/>
  <c r="CT49" i="28"/>
  <c r="CS49" i="28"/>
  <c r="CR49" i="28"/>
  <c r="CQ49" i="28"/>
  <c r="CP49" i="28"/>
  <c r="CN49" i="28"/>
  <c r="CM49" i="28"/>
  <c r="CL49" i="28"/>
  <c r="CK49" i="28"/>
  <c r="CJ49" i="28"/>
  <c r="CH49" i="28"/>
  <c r="CG49" i="28"/>
  <c r="CF49" i="28"/>
  <c r="CE49" i="28"/>
  <c r="CD49" i="28"/>
  <c r="CB49" i="28"/>
  <c r="CA49" i="28"/>
  <c r="BZ49" i="28"/>
  <c r="BY49" i="28"/>
  <c r="BX49" i="28"/>
  <c r="BB49" i="28"/>
  <c r="AV49" i="28"/>
  <c r="AP49" i="28"/>
  <c r="AJ49" i="28"/>
  <c r="AD49" i="28"/>
  <c r="X49" i="28"/>
  <c r="R49" i="28"/>
  <c r="BV49" i="28" s="1"/>
  <c r="L49" i="28"/>
  <c r="DR48" i="28"/>
  <c r="DQ48" i="28"/>
  <c r="DP48" i="28"/>
  <c r="DO48" i="28"/>
  <c r="DN48" i="28"/>
  <c r="DL48" i="28"/>
  <c r="DK48" i="28"/>
  <c r="DJ48" i="28"/>
  <c r="DI48" i="28"/>
  <c r="DH48" i="28"/>
  <c r="DF48" i="28"/>
  <c r="DE48" i="28"/>
  <c r="DD48" i="28"/>
  <c r="DC48" i="28"/>
  <c r="DB48" i="28"/>
  <c r="CZ48" i="28"/>
  <c r="CY48" i="28"/>
  <c r="CX48" i="28"/>
  <c r="CW48" i="28"/>
  <c r="CV48" i="28"/>
  <c r="CT48" i="28"/>
  <c r="CS48" i="28"/>
  <c r="CR48" i="28"/>
  <c r="CQ48" i="28"/>
  <c r="CP48" i="28"/>
  <c r="CN48" i="28"/>
  <c r="CM48" i="28"/>
  <c r="CL48" i="28"/>
  <c r="CK48" i="28"/>
  <c r="CJ48" i="28"/>
  <c r="CH48" i="28"/>
  <c r="CG48" i="28"/>
  <c r="CF48" i="28"/>
  <c r="CE48" i="28"/>
  <c r="CD48" i="28"/>
  <c r="CB48" i="28"/>
  <c r="CA48" i="28"/>
  <c r="BZ48" i="28"/>
  <c r="BG48" i="28" s="1"/>
  <c r="BY48" i="28"/>
  <c r="BX48" i="28"/>
  <c r="BV48" i="28"/>
  <c r="BB48" i="28"/>
  <c r="AV48" i="28"/>
  <c r="AP48" i="28"/>
  <c r="AJ48" i="28"/>
  <c r="AD48" i="28"/>
  <c r="X48" i="28"/>
  <c r="R48" i="28"/>
  <c r="L48" i="28"/>
  <c r="DR47" i="28"/>
  <c r="DQ47" i="28"/>
  <c r="DP47" i="28"/>
  <c r="DO47" i="28"/>
  <c r="DN47" i="28"/>
  <c r="DL47" i="28"/>
  <c r="DK47" i="28"/>
  <c r="DJ47" i="28"/>
  <c r="DI47" i="28"/>
  <c r="DH47" i="28"/>
  <c r="DF47" i="28"/>
  <c r="DE47" i="28"/>
  <c r="DD47" i="28"/>
  <c r="DC47" i="28"/>
  <c r="DB47" i="28"/>
  <c r="CZ47" i="28"/>
  <c r="CY47" i="28"/>
  <c r="CX47" i="28"/>
  <c r="CW47" i="28"/>
  <c r="CV47" i="28"/>
  <c r="CT47" i="28"/>
  <c r="CS47" i="28"/>
  <c r="CR47" i="28"/>
  <c r="CQ47" i="28"/>
  <c r="CP47" i="28"/>
  <c r="CN47" i="28"/>
  <c r="CM47" i="28"/>
  <c r="CL47" i="28"/>
  <c r="CK47" i="28"/>
  <c r="CJ47" i="28"/>
  <c r="CH47" i="28"/>
  <c r="CG47" i="28"/>
  <c r="CF47" i="28"/>
  <c r="CE47" i="28"/>
  <c r="CD47" i="28"/>
  <c r="CB47" i="28"/>
  <c r="CA47" i="28"/>
  <c r="BZ47" i="28"/>
  <c r="BY47" i="28"/>
  <c r="BX47" i="28"/>
  <c r="BB47" i="28"/>
  <c r="AV47" i="28"/>
  <c r="AP47" i="28"/>
  <c r="AJ47" i="28"/>
  <c r="AD47" i="28"/>
  <c r="X47" i="28"/>
  <c r="R47" i="28"/>
  <c r="BV47" i="28" s="1"/>
  <c r="L47" i="28"/>
  <c r="DR46" i="28"/>
  <c r="DQ46" i="28"/>
  <c r="DP46" i="28"/>
  <c r="DO46" i="28"/>
  <c r="DN46" i="28"/>
  <c r="DL46" i="28"/>
  <c r="DK46" i="28"/>
  <c r="DJ46" i="28"/>
  <c r="DI46" i="28"/>
  <c r="DH46" i="28"/>
  <c r="DF46" i="28"/>
  <c r="DE46" i="28"/>
  <c r="DD46" i="28"/>
  <c r="DC46" i="28"/>
  <c r="DB46" i="28"/>
  <c r="CZ46" i="28"/>
  <c r="CY46" i="28"/>
  <c r="CX46" i="28"/>
  <c r="CW46" i="28"/>
  <c r="CV46" i="28"/>
  <c r="CT46" i="28"/>
  <c r="CS46" i="28"/>
  <c r="CR46" i="28"/>
  <c r="CQ46" i="28"/>
  <c r="CP46" i="28"/>
  <c r="CN46" i="28"/>
  <c r="CM46" i="28"/>
  <c r="CL46" i="28"/>
  <c r="CK46" i="28"/>
  <c r="CJ46" i="28"/>
  <c r="CH46" i="28"/>
  <c r="CG46" i="28"/>
  <c r="CF46" i="28"/>
  <c r="CE46" i="28"/>
  <c r="CD46" i="28"/>
  <c r="CB46" i="28"/>
  <c r="CA46" i="28"/>
  <c r="BZ46" i="28"/>
  <c r="BG46" i="28" s="1"/>
  <c r="BY46" i="28"/>
  <c r="BX46" i="28"/>
  <c r="BV46" i="28"/>
  <c r="BB46" i="28"/>
  <c r="AV46" i="28"/>
  <c r="AP46" i="28"/>
  <c r="AJ46" i="28"/>
  <c r="AD46" i="28"/>
  <c r="X46" i="28"/>
  <c r="R46" i="28"/>
  <c r="L46" i="28"/>
  <c r="DR45" i="28"/>
  <c r="DQ45" i="28"/>
  <c r="DP45" i="28"/>
  <c r="DO45" i="28"/>
  <c r="DN45" i="28"/>
  <c r="DL45" i="28"/>
  <c r="DK45" i="28"/>
  <c r="DJ45" i="28"/>
  <c r="DI45" i="28"/>
  <c r="DH45" i="28"/>
  <c r="DF45" i="28"/>
  <c r="DE45" i="28"/>
  <c r="DD45" i="28"/>
  <c r="DC45" i="28"/>
  <c r="DB45" i="28"/>
  <c r="CZ45" i="28"/>
  <c r="CY45" i="28"/>
  <c r="CX45" i="28"/>
  <c r="CW45" i="28"/>
  <c r="CV45" i="28"/>
  <c r="CT45" i="28"/>
  <c r="CS45" i="28"/>
  <c r="CR45" i="28"/>
  <c r="CQ45" i="28"/>
  <c r="CP45" i="28"/>
  <c r="CN45" i="28"/>
  <c r="CM45" i="28"/>
  <c r="CL45" i="28"/>
  <c r="CK45" i="28"/>
  <c r="CJ45" i="28"/>
  <c r="CH45" i="28"/>
  <c r="CG45" i="28"/>
  <c r="CF45" i="28"/>
  <c r="CE45" i="28"/>
  <c r="CD45" i="28"/>
  <c r="CB45" i="28"/>
  <c r="CA45" i="28"/>
  <c r="BZ45" i="28"/>
  <c r="BY45" i="28"/>
  <c r="BX45" i="28"/>
  <c r="BB45" i="28"/>
  <c r="AV45" i="28"/>
  <c r="AP45" i="28"/>
  <c r="AJ45" i="28"/>
  <c r="AD45" i="28"/>
  <c r="X45" i="28"/>
  <c r="R45" i="28"/>
  <c r="BV45" i="28" s="1"/>
  <c r="L45" i="28"/>
  <c r="DR44" i="28"/>
  <c r="DQ44" i="28"/>
  <c r="DP44" i="28"/>
  <c r="DO44" i="28"/>
  <c r="DN44" i="28"/>
  <c r="DL44" i="28"/>
  <c r="DK44" i="28"/>
  <c r="DJ44" i="28"/>
  <c r="DI44" i="28"/>
  <c r="DH44" i="28"/>
  <c r="DF44" i="28"/>
  <c r="DE44" i="28"/>
  <c r="DD44" i="28"/>
  <c r="DC44" i="28"/>
  <c r="DB44" i="28"/>
  <c r="CZ44" i="28"/>
  <c r="CY44" i="28"/>
  <c r="CX44" i="28"/>
  <c r="CW44" i="28"/>
  <c r="CV44" i="28"/>
  <c r="CT44" i="28"/>
  <c r="CS44" i="28"/>
  <c r="CR44" i="28"/>
  <c r="CQ44" i="28"/>
  <c r="CP44" i="28"/>
  <c r="CN44" i="28"/>
  <c r="CM44" i="28"/>
  <c r="CL44" i="28"/>
  <c r="CK44" i="28"/>
  <c r="CJ44" i="28"/>
  <c r="CH44" i="28"/>
  <c r="CG44" i="28"/>
  <c r="CF44" i="28"/>
  <c r="CE44" i="28"/>
  <c r="CD44" i="28"/>
  <c r="CB44" i="28"/>
  <c r="CA44" i="28"/>
  <c r="BZ44" i="28"/>
  <c r="BG44" i="28" s="1"/>
  <c r="BY44" i="28"/>
  <c r="BX44" i="28"/>
  <c r="BV44" i="28"/>
  <c r="BB44" i="28"/>
  <c r="AV44" i="28"/>
  <c r="AP44" i="28"/>
  <c r="AJ44" i="28"/>
  <c r="AD44" i="28"/>
  <c r="X44" i="28"/>
  <c r="R44" i="28"/>
  <c r="L44" i="28"/>
  <c r="DR43" i="28"/>
  <c r="DQ43" i="28"/>
  <c r="DP43" i="28"/>
  <c r="DO43" i="28"/>
  <c r="DN43" i="28"/>
  <c r="DL43" i="28"/>
  <c r="DK43" i="28"/>
  <c r="DJ43" i="28"/>
  <c r="DI43" i="28"/>
  <c r="DH43" i="28"/>
  <c r="DF43" i="28"/>
  <c r="DE43" i="28"/>
  <c r="DD43" i="28"/>
  <c r="DC43" i="28"/>
  <c r="DB43" i="28"/>
  <c r="CZ43" i="28"/>
  <c r="CY43" i="28"/>
  <c r="CX43" i="28"/>
  <c r="CW43" i="28"/>
  <c r="CV43" i="28"/>
  <c r="CT43" i="28"/>
  <c r="CS43" i="28"/>
  <c r="CR43" i="28"/>
  <c r="CQ43" i="28"/>
  <c r="CP43" i="28"/>
  <c r="CN43" i="28"/>
  <c r="CM43" i="28"/>
  <c r="CL43" i="28"/>
  <c r="CK43" i="28"/>
  <c r="CJ43" i="28"/>
  <c r="CH43" i="28"/>
  <c r="CG43" i="28"/>
  <c r="CF43" i="28"/>
  <c r="CE43" i="28"/>
  <c r="CD43" i="28"/>
  <c r="CB43" i="28"/>
  <c r="CA43" i="28"/>
  <c r="BZ43" i="28"/>
  <c r="BY43" i="28"/>
  <c r="BX43" i="28"/>
  <c r="BB43" i="28"/>
  <c r="AV43" i="28"/>
  <c r="AP43" i="28"/>
  <c r="AJ43" i="28"/>
  <c r="AD43" i="28"/>
  <c r="X43" i="28"/>
  <c r="R43" i="28"/>
  <c r="BV43" i="28" s="1"/>
  <c r="L43" i="28"/>
  <c r="DR42" i="28"/>
  <c r="DQ42" i="28"/>
  <c r="DP42" i="28"/>
  <c r="DO42" i="28"/>
  <c r="DN42" i="28"/>
  <c r="DL42" i="28"/>
  <c r="DK42" i="28"/>
  <c r="DJ42" i="28"/>
  <c r="DI42" i="28"/>
  <c r="DH42" i="28"/>
  <c r="DF42" i="28"/>
  <c r="DE42" i="28"/>
  <c r="DD42" i="28"/>
  <c r="DC42" i="28"/>
  <c r="DB42" i="28"/>
  <c r="CZ42" i="28"/>
  <c r="CY42" i="28"/>
  <c r="CX42" i="28"/>
  <c r="CW42" i="28"/>
  <c r="CV42" i="28"/>
  <c r="CT42" i="28"/>
  <c r="CS42" i="28"/>
  <c r="CR42" i="28"/>
  <c r="CQ42" i="28"/>
  <c r="CP42" i="28"/>
  <c r="CN42" i="28"/>
  <c r="CM42" i="28"/>
  <c r="CL42" i="28"/>
  <c r="CK42" i="28"/>
  <c r="CJ42" i="28"/>
  <c r="CH42" i="28"/>
  <c r="CG42" i="28"/>
  <c r="CF42" i="28"/>
  <c r="CE42" i="28"/>
  <c r="CD42" i="28"/>
  <c r="CB42" i="28"/>
  <c r="CA42" i="28"/>
  <c r="BZ42" i="28"/>
  <c r="BG42" i="28" s="1"/>
  <c r="BY42" i="28"/>
  <c r="BX42" i="28"/>
  <c r="BV42" i="28"/>
  <c r="BB42" i="28"/>
  <c r="AV42" i="28"/>
  <c r="AP42" i="28"/>
  <c r="AJ42" i="28"/>
  <c r="AD42" i="28"/>
  <c r="X42" i="28"/>
  <c r="R42" i="28"/>
  <c r="L42" i="28"/>
  <c r="DR41" i="28"/>
  <c r="DQ41" i="28"/>
  <c r="DP41" i="28"/>
  <c r="DO41" i="28"/>
  <c r="DN41" i="28"/>
  <c r="DL41" i="28"/>
  <c r="DK41" i="28"/>
  <c r="DJ41" i="28"/>
  <c r="DI41" i="28"/>
  <c r="DH41" i="28"/>
  <c r="DF41" i="28"/>
  <c r="DE41" i="28"/>
  <c r="DD41" i="28"/>
  <c r="DC41" i="28"/>
  <c r="DB41" i="28"/>
  <c r="CZ41" i="28"/>
  <c r="CY41" i="28"/>
  <c r="CX41" i="28"/>
  <c r="CW41" i="28"/>
  <c r="CV41" i="28"/>
  <c r="CT41" i="28"/>
  <c r="CS41" i="28"/>
  <c r="CR41" i="28"/>
  <c r="CQ41" i="28"/>
  <c r="CP41" i="28"/>
  <c r="CN41" i="28"/>
  <c r="CM41" i="28"/>
  <c r="CL41" i="28"/>
  <c r="CK41" i="28"/>
  <c r="CJ41" i="28"/>
  <c r="CH41" i="28"/>
  <c r="CG41" i="28"/>
  <c r="CF41" i="28"/>
  <c r="CE41" i="28"/>
  <c r="CD41" i="28"/>
  <c r="CB41" i="28"/>
  <c r="CA41" i="28"/>
  <c r="BZ41" i="28"/>
  <c r="BY41" i="28"/>
  <c r="BX41" i="28"/>
  <c r="BB41" i="28"/>
  <c r="AV41" i="28"/>
  <c r="AP41" i="28"/>
  <c r="AJ41" i="28"/>
  <c r="AD41" i="28"/>
  <c r="X41" i="28"/>
  <c r="R41" i="28"/>
  <c r="BV41" i="28" s="1"/>
  <c r="L41" i="28"/>
  <c r="DR40" i="28"/>
  <c r="DQ40" i="28"/>
  <c r="DP40" i="28"/>
  <c r="DO40" i="28"/>
  <c r="DN40" i="28"/>
  <c r="DL40" i="28"/>
  <c r="DK40" i="28"/>
  <c r="DJ40" i="28"/>
  <c r="DI40" i="28"/>
  <c r="DH40" i="28"/>
  <c r="DF40" i="28"/>
  <c r="DE40" i="28"/>
  <c r="DD40" i="28"/>
  <c r="DC40" i="28"/>
  <c r="DB40" i="28"/>
  <c r="CZ40" i="28"/>
  <c r="CY40" i="28"/>
  <c r="CX40" i="28"/>
  <c r="CW40" i="28"/>
  <c r="CV40" i="28"/>
  <c r="CT40" i="28"/>
  <c r="CS40" i="28"/>
  <c r="CR40" i="28"/>
  <c r="CQ40" i="28"/>
  <c r="CP40" i="28"/>
  <c r="CN40" i="28"/>
  <c r="CM40" i="28"/>
  <c r="CL40" i="28"/>
  <c r="CK40" i="28"/>
  <c r="CJ40" i="28"/>
  <c r="CH40" i="28"/>
  <c r="CG40" i="28"/>
  <c r="CF40" i="28"/>
  <c r="CE40" i="28"/>
  <c r="CD40" i="28"/>
  <c r="CB40" i="28"/>
  <c r="CA40" i="28"/>
  <c r="BZ40" i="28"/>
  <c r="BY40" i="28"/>
  <c r="BX40" i="28"/>
  <c r="BB40" i="28"/>
  <c r="AV40" i="28"/>
  <c r="AP40" i="28"/>
  <c r="AJ40" i="28"/>
  <c r="AD40" i="28"/>
  <c r="X40" i="28"/>
  <c r="R40" i="28"/>
  <c r="L40" i="28"/>
  <c r="DR39" i="28"/>
  <c r="DQ39" i="28"/>
  <c r="DP39" i="28"/>
  <c r="DO39" i="28"/>
  <c r="DN39" i="28"/>
  <c r="DL39" i="28"/>
  <c r="DK39" i="28"/>
  <c r="DJ39" i="28"/>
  <c r="DI39" i="28"/>
  <c r="DH39" i="28"/>
  <c r="DF39" i="28"/>
  <c r="DE39" i="28"/>
  <c r="DD39" i="28"/>
  <c r="DC39" i="28"/>
  <c r="DB39" i="28"/>
  <c r="CZ39" i="28"/>
  <c r="CY39" i="28"/>
  <c r="CX39" i="28"/>
  <c r="CW39" i="28"/>
  <c r="CV39" i="28"/>
  <c r="CT39" i="28"/>
  <c r="CS39" i="28"/>
  <c r="CR39" i="28"/>
  <c r="CQ39" i="28"/>
  <c r="CP39" i="28"/>
  <c r="CN39" i="28"/>
  <c r="CM39" i="28"/>
  <c r="CL39" i="28"/>
  <c r="CK39" i="28"/>
  <c r="CJ39" i="28"/>
  <c r="CH39" i="28"/>
  <c r="CG39" i="28"/>
  <c r="CF39" i="28"/>
  <c r="CE39" i="28"/>
  <c r="CD39" i="28"/>
  <c r="CB39" i="28"/>
  <c r="CA39" i="28"/>
  <c r="BZ39" i="28"/>
  <c r="BY39" i="28"/>
  <c r="BX39" i="28"/>
  <c r="BB39" i="28"/>
  <c r="AV39" i="28"/>
  <c r="AP39" i="28"/>
  <c r="AJ39" i="28"/>
  <c r="AD39" i="28"/>
  <c r="X39" i="28"/>
  <c r="R39" i="28"/>
  <c r="L39" i="28"/>
  <c r="DR38" i="28"/>
  <c r="DQ38" i="28"/>
  <c r="DP38" i="28"/>
  <c r="DO38" i="28"/>
  <c r="DN38" i="28"/>
  <c r="DL38" i="28"/>
  <c r="DK38" i="28"/>
  <c r="DJ38" i="28"/>
  <c r="DI38" i="28"/>
  <c r="DH38" i="28"/>
  <c r="DF38" i="28"/>
  <c r="DE38" i="28"/>
  <c r="DD38" i="28"/>
  <c r="DC38" i="28"/>
  <c r="DB38" i="28"/>
  <c r="CZ38" i="28"/>
  <c r="CY38" i="28"/>
  <c r="CX38" i="28"/>
  <c r="CW38" i="28"/>
  <c r="CV38" i="28"/>
  <c r="CT38" i="28"/>
  <c r="CS38" i="28"/>
  <c r="CR38" i="28"/>
  <c r="CQ38" i="28"/>
  <c r="CP38" i="28"/>
  <c r="CN38" i="28"/>
  <c r="CM38" i="28"/>
  <c r="CL38" i="28"/>
  <c r="CK38" i="28"/>
  <c r="CJ38" i="28"/>
  <c r="CH38" i="28"/>
  <c r="CG38" i="28"/>
  <c r="CF38" i="28"/>
  <c r="CE38" i="28"/>
  <c r="CD38" i="28"/>
  <c r="CB38" i="28"/>
  <c r="CA38" i="28"/>
  <c r="BZ38" i="28"/>
  <c r="BY38" i="28"/>
  <c r="BX38" i="28"/>
  <c r="BB38" i="28"/>
  <c r="AV38" i="28"/>
  <c r="AP38" i="28"/>
  <c r="AJ38" i="28"/>
  <c r="AD38" i="28"/>
  <c r="X38" i="28"/>
  <c r="R38" i="28"/>
  <c r="L38" i="28"/>
  <c r="DR37" i="28"/>
  <c r="DQ37" i="28"/>
  <c r="DP37" i="28"/>
  <c r="DO37" i="28"/>
  <c r="DN37" i="28"/>
  <c r="DL37" i="28"/>
  <c r="DK37" i="28"/>
  <c r="DJ37" i="28"/>
  <c r="DI37" i="28"/>
  <c r="DH37" i="28"/>
  <c r="DF37" i="28"/>
  <c r="DE37" i="28"/>
  <c r="DD37" i="28"/>
  <c r="DC37" i="28"/>
  <c r="DB37" i="28"/>
  <c r="CZ37" i="28"/>
  <c r="CY37" i="28"/>
  <c r="CX37" i="28"/>
  <c r="CW37" i="28"/>
  <c r="CV37" i="28"/>
  <c r="CT37" i="28"/>
  <c r="CS37" i="28"/>
  <c r="CR37" i="28"/>
  <c r="CQ37" i="28"/>
  <c r="CP37" i="28"/>
  <c r="CN37" i="28"/>
  <c r="CM37" i="28"/>
  <c r="CL37" i="28"/>
  <c r="CK37" i="28"/>
  <c r="CJ37" i="28"/>
  <c r="CH37" i="28"/>
  <c r="CG37" i="28"/>
  <c r="CF37" i="28"/>
  <c r="CE37" i="28"/>
  <c r="CD37" i="28"/>
  <c r="CB37" i="28"/>
  <c r="CA37" i="28"/>
  <c r="BZ37" i="28"/>
  <c r="BY37" i="28"/>
  <c r="BX37" i="28"/>
  <c r="BB37" i="28"/>
  <c r="AV37" i="28"/>
  <c r="AP37" i="28"/>
  <c r="AJ37" i="28"/>
  <c r="AD37" i="28"/>
  <c r="X37" i="28"/>
  <c r="R37" i="28"/>
  <c r="L37" i="28"/>
  <c r="DR36" i="28"/>
  <c r="DQ36" i="28"/>
  <c r="DP36" i="28"/>
  <c r="DO36" i="28"/>
  <c r="DN36" i="28"/>
  <c r="DL36" i="28"/>
  <c r="DK36" i="28"/>
  <c r="DJ36" i="28"/>
  <c r="DI36" i="28"/>
  <c r="DH36" i="28"/>
  <c r="DF36" i="28"/>
  <c r="DE36" i="28"/>
  <c r="DD36" i="28"/>
  <c r="DC36" i="28"/>
  <c r="DB36" i="28"/>
  <c r="CZ36" i="28"/>
  <c r="CY36" i="28"/>
  <c r="CX36" i="28"/>
  <c r="CW36" i="28"/>
  <c r="CV36" i="28"/>
  <c r="CT36" i="28"/>
  <c r="CS36" i="28"/>
  <c r="CR36" i="28"/>
  <c r="CQ36" i="28"/>
  <c r="CP36" i="28"/>
  <c r="CN36" i="28"/>
  <c r="CM36" i="28"/>
  <c r="CL36" i="28"/>
  <c r="CK36" i="28"/>
  <c r="CJ36" i="28"/>
  <c r="CH36" i="28"/>
  <c r="CG36" i="28"/>
  <c r="CF36" i="28"/>
  <c r="CE36" i="28"/>
  <c r="CD36" i="28"/>
  <c r="CB36" i="28"/>
  <c r="CA36" i="28"/>
  <c r="BZ36" i="28"/>
  <c r="BY36" i="28"/>
  <c r="BX36" i="28"/>
  <c r="BB36" i="28"/>
  <c r="AV36" i="28"/>
  <c r="AP36" i="28"/>
  <c r="AJ36" i="28"/>
  <c r="AD36" i="28"/>
  <c r="X36" i="28"/>
  <c r="R36" i="28"/>
  <c r="L36" i="28"/>
  <c r="DR35" i="28"/>
  <c r="DQ35" i="28"/>
  <c r="DP35" i="28"/>
  <c r="DO35" i="28"/>
  <c r="DN35" i="28"/>
  <c r="DL35" i="28"/>
  <c r="DK35" i="28"/>
  <c r="DJ35" i="28"/>
  <c r="DI35" i="28"/>
  <c r="DH35" i="28"/>
  <c r="DF35" i="28"/>
  <c r="DE35" i="28"/>
  <c r="DD35" i="28"/>
  <c r="DC35" i="28"/>
  <c r="DB35" i="28"/>
  <c r="CZ35" i="28"/>
  <c r="CY35" i="28"/>
  <c r="CX35" i="28"/>
  <c r="CW35" i="28"/>
  <c r="CV35" i="28"/>
  <c r="CT35" i="28"/>
  <c r="CS35" i="28"/>
  <c r="CR35" i="28"/>
  <c r="CQ35" i="28"/>
  <c r="CP35" i="28"/>
  <c r="CN35" i="28"/>
  <c r="CM35" i="28"/>
  <c r="CL35" i="28"/>
  <c r="CK35" i="28"/>
  <c r="CJ35" i="28"/>
  <c r="CH35" i="28"/>
  <c r="CG35" i="28"/>
  <c r="CF35" i="28"/>
  <c r="CE35" i="28"/>
  <c r="CD35" i="28"/>
  <c r="CB35" i="28"/>
  <c r="CA35" i="28"/>
  <c r="BZ35" i="28"/>
  <c r="BY35" i="28"/>
  <c r="BX35" i="28"/>
  <c r="BB35" i="28"/>
  <c r="AV35" i="28"/>
  <c r="AP35" i="28"/>
  <c r="AJ35" i="28"/>
  <c r="AD35" i="28"/>
  <c r="X35" i="28"/>
  <c r="R35" i="28"/>
  <c r="L35" i="28"/>
  <c r="DR34" i="28"/>
  <c r="DQ34" i="28"/>
  <c r="DP34" i="28"/>
  <c r="DO34" i="28"/>
  <c r="DN34" i="28"/>
  <c r="DL34" i="28"/>
  <c r="DK34" i="28"/>
  <c r="DJ34" i="28"/>
  <c r="DI34" i="28"/>
  <c r="DH34" i="28"/>
  <c r="DF34" i="28"/>
  <c r="DE34" i="28"/>
  <c r="DD34" i="28"/>
  <c r="DC34" i="28"/>
  <c r="DB34" i="28"/>
  <c r="CZ34" i="28"/>
  <c r="CY34" i="28"/>
  <c r="CX34" i="28"/>
  <c r="CW34" i="28"/>
  <c r="CV34" i="28"/>
  <c r="CT34" i="28"/>
  <c r="CS34" i="28"/>
  <c r="CR34" i="28"/>
  <c r="CQ34" i="28"/>
  <c r="CP34" i="28"/>
  <c r="CN34" i="28"/>
  <c r="CM34" i="28"/>
  <c r="CL34" i="28"/>
  <c r="CK34" i="28"/>
  <c r="CJ34" i="28"/>
  <c r="CH34" i="28"/>
  <c r="CG34" i="28"/>
  <c r="CF34" i="28"/>
  <c r="CE34" i="28"/>
  <c r="CD34" i="28"/>
  <c r="CB34" i="28"/>
  <c r="CA34" i="28"/>
  <c r="BZ34" i="28"/>
  <c r="BY34" i="28"/>
  <c r="BX34" i="28"/>
  <c r="BB34" i="28"/>
  <c r="AV34" i="28"/>
  <c r="AP34" i="28"/>
  <c r="AJ34" i="28"/>
  <c r="AD34" i="28"/>
  <c r="X34" i="28"/>
  <c r="R34" i="28"/>
  <c r="L34" i="28"/>
  <c r="DR33" i="28"/>
  <c r="DQ33" i="28"/>
  <c r="DP33" i="28"/>
  <c r="DO33" i="28"/>
  <c r="DN33" i="28"/>
  <c r="DL33" i="28"/>
  <c r="DK33" i="28"/>
  <c r="DJ33" i="28"/>
  <c r="DI33" i="28"/>
  <c r="DH33" i="28"/>
  <c r="DF33" i="28"/>
  <c r="DE33" i="28"/>
  <c r="DD33" i="28"/>
  <c r="DC33" i="28"/>
  <c r="DB33" i="28"/>
  <c r="CZ33" i="28"/>
  <c r="CY33" i="28"/>
  <c r="CX33" i="28"/>
  <c r="CW33" i="28"/>
  <c r="CV33" i="28"/>
  <c r="CT33" i="28"/>
  <c r="CS33" i="28"/>
  <c r="CR33" i="28"/>
  <c r="CQ33" i="28"/>
  <c r="CP33" i="28"/>
  <c r="CN33" i="28"/>
  <c r="CM33" i="28"/>
  <c r="CL33" i="28"/>
  <c r="CK33" i="28"/>
  <c r="CJ33" i="28"/>
  <c r="CH33" i="28"/>
  <c r="CG33" i="28"/>
  <c r="CF33" i="28"/>
  <c r="CE33" i="28"/>
  <c r="CD33" i="28"/>
  <c r="CB33" i="28"/>
  <c r="CA33" i="28"/>
  <c r="BZ33" i="28"/>
  <c r="BY33" i="28"/>
  <c r="BX33" i="28"/>
  <c r="BB33" i="28"/>
  <c r="AV33" i="28"/>
  <c r="AP33" i="28"/>
  <c r="AJ33" i="28"/>
  <c r="AD33" i="28"/>
  <c r="X33" i="28"/>
  <c r="R33" i="28"/>
  <c r="L33" i="28"/>
  <c r="FQ32" i="28"/>
  <c r="FK32" i="28"/>
  <c r="DR32" i="28"/>
  <c r="DQ32" i="28"/>
  <c r="DP32" i="28"/>
  <c r="DO32" i="28"/>
  <c r="DN32" i="28"/>
  <c r="DL32" i="28"/>
  <c r="DK32" i="28"/>
  <c r="DJ32" i="28"/>
  <c r="DI32" i="28"/>
  <c r="DH32" i="28"/>
  <c r="DF32" i="28"/>
  <c r="DE32" i="28"/>
  <c r="DD32" i="28"/>
  <c r="DC32" i="28"/>
  <c r="DB32" i="28"/>
  <c r="CZ32" i="28"/>
  <c r="CY32" i="28"/>
  <c r="CX32" i="28"/>
  <c r="CW32" i="28"/>
  <c r="CV32" i="28"/>
  <c r="CT32" i="28"/>
  <c r="CS32" i="28"/>
  <c r="CR32" i="28"/>
  <c r="CQ32" i="28"/>
  <c r="CP32" i="28"/>
  <c r="CN32" i="28"/>
  <c r="CM32" i="28"/>
  <c r="CL32" i="28"/>
  <c r="CK32" i="28"/>
  <c r="CJ32" i="28"/>
  <c r="CH32" i="28"/>
  <c r="CG32" i="28"/>
  <c r="CF32" i="28"/>
  <c r="CE32" i="28"/>
  <c r="CD32" i="28"/>
  <c r="CB32" i="28"/>
  <c r="CA32" i="28"/>
  <c r="BZ32" i="28"/>
  <c r="BY32" i="28"/>
  <c r="BX32" i="28"/>
  <c r="BB32" i="28"/>
  <c r="AV32" i="28"/>
  <c r="AP32" i="28"/>
  <c r="FE32" i="28" s="1"/>
  <c r="AJ32" i="28"/>
  <c r="EY32" i="28" s="1"/>
  <c r="AD32" i="28"/>
  <c r="ES32" i="28" s="1"/>
  <c r="X32" i="28"/>
  <c r="EM32" i="28" s="1"/>
  <c r="R32" i="28"/>
  <c r="EG32" i="28" s="1"/>
  <c r="L32" i="28"/>
  <c r="EA32" i="28" s="1"/>
  <c r="ES31" i="28"/>
  <c r="EM31" i="28"/>
  <c r="DR31" i="28"/>
  <c r="DQ31" i="28"/>
  <c r="DP31" i="28"/>
  <c r="DO31" i="28"/>
  <c r="DN31" i="28"/>
  <c r="DL31" i="28"/>
  <c r="DK31" i="28"/>
  <c r="DJ31" i="28"/>
  <c r="DI31" i="28"/>
  <c r="DH31" i="28"/>
  <c r="DF31" i="28"/>
  <c r="DE31" i="28"/>
  <c r="DD31" i="28"/>
  <c r="DC31" i="28"/>
  <c r="DB31" i="28"/>
  <c r="CZ31" i="28"/>
  <c r="CY31" i="28"/>
  <c r="CX31" i="28"/>
  <c r="CW31" i="28"/>
  <c r="CV31" i="28"/>
  <c r="CT31" i="28"/>
  <c r="CS31" i="28"/>
  <c r="CR31" i="28"/>
  <c r="CQ31" i="28"/>
  <c r="CP31" i="28"/>
  <c r="CN31" i="28"/>
  <c r="CM31" i="28"/>
  <c r="CL31" i="28"/>
  <c r="CK31" i="28"/>
  <c r="CJ31" i="28"/>
  <c r="CH31" i="28"/>
  <c r="CG31" i="28"/>
  <c r="CF31" i="28"/>
  <c r="CE31" i="28"/>
  <c r="CD31" i="28"/>
  <c r="CB31" i="28"/>
  <c r="CA31" i="28"/>
  <c r="BZ31" i="28"/>
  <c r="BY31" i="28"/>
  <c r="BX31" i="28"/>
  <c r="BB31" i="28"/>
  <c r="FQ31" i="28" s="1"/>
  <c r="AV31" i="28"/>
  <c r="FK31" i="28" s="1"/>
  <c r="AP31" i="28"/>
  <c r="FE31" i="28" s="1"/>
  <c r="AJ31" i="28"/>
  <c r="EY31" i="28" s="1"/>
  <c r="AD31" i="28"/>
  <c r="X31" i="28"/>
  <c r="R31" i="28"/>
  <c r="EG31" i="28" s="1"/>
  <c r="L31" i="28"/>
  <c r="EA31" i="28" s="1"/>
  <c r="FQ30" i="28"/>
  <c r="FK30" i="28"/>
  <c r="DR30" i="28"/>
  <c r="DQ30" i="28"/>
  <c r="DP30" i="28"/>
  <c r="DO30" i="28"/>
  <c r="DN30" i="28"/>
  <c r="DL30" i="28"/>
  <c r="DK30" i="28"/>
  <c r="DJ30" i="28"/>
  <c r="DI30" i="28"/>
  <c r="DH30" i="28"/>
  <c r="DF30" i="28"/>
  <c r="DE30" i="28"/>
  <c r="DD30" i="28"/>
  <c r="DC30" i="28"/>
  <c r="DB30" i="28"/>
  <c r="CZ30" i="28"/>
  <c r="CY30" i="28"/>
  <c r="CX30" i="28"/>
  <c r="CW30" i="28"/>
  <c r="CV30" i="28"/>
  <c r="CT30" i="28"/>
  <c r="CS30" i="28"/>
  <c r="CR30" i="28"/>
  <c r="CQ30" i="28"/>
  <c r="CP30" i="28"/>
  <c r="CN30" i="28"/>
  <c r="CM30" i="28"/>
  <c r="CL30" i="28"/>
  <c r="CK30" i="28"/>
  <c r="CJ30" i="28"/>
  <c r="CH30" i="28"/>
  <c r="CG30" i="28"/>
  <c r="CF30" i="28"/>
  <c r="CE30" i="28"/>
  <c r="CD30" i="28"/>
  <c r="CB30" i="28"/>
  <c r="CA30" i="28"/>
  <c r="BZ30" i="28"/>
  <c r="BY30" i="28"/>
  <c r="BX30" i="28"/>
  <c r="BB30" i="28"/>
  <c r="AV30" i="28"/>
  <c r="AP30" i="28"/>
  <c r="FE30" i="28" s="1"/>
  <c r="AJ30" i="28"/>
  <c r="EY30" i="28" s="1"/>
  <c r="AD30" i="28"/>
  <c r="ES30" i="28" s="1"/>
  <c r="X30" i="28"/>
  <c r="EM30" i="28" s="1"/>
  <c r="R30" i="28"/>
  <c r="EG30" i="28" s="1"/>
  <c r="L30" i="28"/>
  <c r="EA30" i="28" s="1"/>
  <c r="ES29" i="28"/>
  <c r="EM29" i="28"/>
  <c r="DR29" i="28"/>
  <c r="DQ29" i="28"/>
  <c r="DP29" i="28"/>
  <c r="DO29" i="28"/>
  <c r="DN29" i="28"/>
  <c r="DL29" i="28"/>
  <c r="DK29" i="28"/>
  <c r="DJ29" i="28"/>
  <c r="DI29" i="28"/>
  <c r="DH29" i="28"/>
  <c r="DF29" i="28"/>
  <c r="DE29" i="28"/>
  <c r="DD29" i="28"/>
  <c r="DC29" i="28"/>
  <c r="DB29" i="28"/>
  <c r="CZ29" i="28"/>
  <c r="CY29" i="28"/>
  <c r="CX29" i="28"/>
  <c r="CW29" i="28"/>
  <c r="CV29" i="28"/>
  <c r="CT29" i="28"/>
  <c r="CS29" i="28"/>
  <c r="CR29" i="28"/>
  <c r="CQ29" i="28"/>
  <c r="CP29" i="28"/>
  <c r="CN29" i="28"/>
  <c r="CM29" i="28"/>
  <c r="CL29" i="28"/>
  <c r="CK29" i="28"/>
  <c r="CJ29" i="28"/>
  <c r="CH29" i="28"/>
  <c r="CG29" i="28"/>
  <c r="CF29" i="28"/>
  <c r="CE29" i="28"/>
  <c r="CD29" i="28"/>
  <c r="CB29" i="28"/>
  <c r="CA29" i="28"/>
  <c r="BZ29" i="28"/>
  <c r="BY29" i="28"/>
  <c r="BX29" i="28"/>
  <c r="BB29" i="28"/>
  <c r="FQ29" i="28" s="1"/>
  <c r="AV29" i="28"/>
  <c r="FK29" i="28" s="1"/>
  <c r="AP29" i="28"/>
  <c r="FE29" i="28" s="1"/>
  <c r="AJ29" i="28"/>
  <c r="EY29" i="28" s="1"/>
  <c r="AD29" i="28"/>
  <c r="X29" i="28"/>
  <c r="R29" i="28"/>
  <c r="EG29" i="28" s="1"/>
  <c r="L29" i="28"/>
  <c r="EA29" i="28" s="1"/>
  <c r="FQ28" i="28"/>
  <c r="FK28" i="28"/>
  <c r="DR28" i="28"/>
  <c r="DQ28" i="28"/>
  <c r="DP28" i="28"/>
  <c r="DO28" i="28"/>
  <c r="DN28" i="28"/>
  <c r="DL28" i="28"/>
  <c r="DK28" i="28"/>
  <c r="DJ28" i="28"/>
  <c r="DI28" i="28"/>
  <c r="DH28" i="28"/>
  <c r="DF28" i="28"/>
  <c r="DE28" i="28"/>
  <c r="DD28" i="28"/>
  <c r="DC28" i="28"/>
  <c r="DB28" i="28"/>
  <c r="CZ28" i="28"/>
  <c r="CY28" i="28"/>
  <c r="CX28" i="28"/>
  <c r="CW28" i="28"/>
  <c r="CV28" i="28"/>
  <c r="CT28" i="28"/>
  <c r="CS28" i="28"/>
  <c r="CR28" i="28"/>
  <c r="CQ28" i="28"/>
  <c r="CP28" i="28"/>
  <c r="CN28" i="28"/>
  <c r="CM28" i="28"/>
  <c r="CL28" i="28"/>
  <c r="CK28" i="28"/>
  <c r="CJ28" i="28"/>
  <c r="CH28" i="28"/>
  <c r="CG28" i="28"/>
  <c r="CF28" i="28"/>
  <c r="CE28" i="28"/>
  <c r="CD28" i="28"/>
  <c r="CB28" i="28"/>
  <c r="CA28" i="28"/>
  <c r="BZ28" i="28"/>
  <c r="BY28" i="28"/>
  <c r="BX28" i="28"/>
  <c r="BB28" i="28"/>
  <c r="AV28" i="28"/>
  <c r="AP28" i="28"/>
  <c r="FE28" i="28" s="1"/>
  <c r="AJ28" i="28"/>
  <c r="EY28" i="28" s="1"/>
  <c r="AD28" i="28"/>
  <c r="ES28" i="28" s="1"/>
  <c r="X28" i="28"/>
  <c r="EM28" i="28" s="1"/>
  <c r="R28" i="28"/>
  <c r="EG28" i="28" s="1"/>
  <c r="L28" i="28"/>
  <c r="EA28" i="28" s="1"/>
  <c r="ES27" i="28"/>
  <c r="EM27" i="28"/>
  <c r="DR27" i="28"/>
  <c r="DQ27" i="28"/>
  <c r="DP27" i="28"/>
  <c r="DO27" i="28"/>
  <c r="DN27" i="28"/>
  <c r="DL27" i="28"/>
  <c r="DK27" i="28"/>
  <c r="DJ27" i="28"/>
  <c r="DI27" i="28"/>
  <c r="DH27" i="28"/>
  <c r="DF27" i="28"/>
  <c r="DE27" i="28"/>
  <c r="DD27" i="28"/>
  <c r="DC27" i="28"/>
  <c r="DB27" i="28"/>
  <c r="CZ27" i="28"/>
  <c r="CY27" i="28"/>
  <c r="CX27" i="28"/>
  <c r="CW27" i="28"/>
  <c r="CV27" i="28"/>
  <c r="CT27" i="28"/>
  <c r="CS27" i="28"/>
  <c r="CR27" i="28"/>
  <c r="CQ27" i="28"/>
  <c r="CP27" i="28"/>
  <c r="CN27" i="28"/>
  <c r="CM27" i="28"/>
  <c r="CL27" i="28"/>
  <c r="CK27" i="28"/>
  <c r="CJ27" i="28"/>
  <c r="CH27" i="28"/>
  <c r="CG27" i="28"/>
  <c r="CF27" i="28"/>
  <c r="CE27" i="28"/>
  <c r="CD27" i="28"/>
  <c r="CB27" i="28"/>
  <c r="CA27" i="28"/>
  <c r="BZ27" i="28"/>
  <c r="BY27" i="28"/>
  <c r="BX27" i="28"/>
  <c r="BB27" i="28"/>
  <c r="FQ27" i="28" s="1"/>
  <c r="AV27" i="28"/>
  <c r="FK27" i="28" s="1"/>
  <c r="AP27" i="28"/>
  <c r="FE27" i="28" s="1"/>
  <c r="AJ27" i="28"/>
  <c r="EY27" i="28" s="1"/>
  <c r="AD27" i="28"/>
  <c r="X27" i="28"/>
  <c r="R27" i="28"/>
  <c r="EG27" i="28" s="1"/>
  <c r="L27" i="28"/>
  <c r="EA27" i="28" s="1"/>
  <c r="FQ26" i="28"/>
  <c r="FK26" i="28"/>
  <c r="DR26" i="28"/>
  <c r="DQ26" i="28"/>
  <c r="DP26" i="28"/>
  <c r="DO26" i="28"/>
  <c r="DN26" i="28"/>
  <c r="DL26" i="28"/>
  <c r="DK26" i="28"/>
  <c r="DJ26" i="28"/>
  <c r="DI26" i="28"/>
  <c r="DH26" i="28"/>
  <c r="DF26" i="28"/>
  <c r="DE26" i="28"/>
  <c r="DD26" i="28"/>
  <c r="DC26" i="28"/>
  <c r="DB26" i="28"/>
  <c r="CZ26" i="28"/>
  <c r="CY26" i="28"/>
  <c r="CX26" i="28"/>
  <c r="CW26" i="28"/>
  <c r="CV26" i="28"/>
  <c r="CT26" i="28"/>
  <c r="CS26" i="28"/>
  <c r="CR26" i="28"/>
  <c r="CQ26" i="28"/>
  <c r="CP26" i="28"/>
  <c r="CN26" i="28"/>
  <c r="CM26" i="28"/>
  <c r="CL26" i="28"/>
  <c r="CK26" i="28"/>
  <c r="CJ26" i="28"/>
  <c r="CH26" i="28"/>
  <c r="CG26" i="28"/>
  <c r="CF26" i="28"/>
  <c r="CE26" i="28"/>
  <c r="CD26" i="28"/>
  <c r="CB26" i="28"/>
  <c r="CA26" i="28"/>
  <c r="BZ26" i="28"/>
  <c r="BY26" i="28"/>
  <c r="BX26" i="28"/>
  <c r="BB26" i="28"/>
  <c r="AV26" i="28"/>
  <c r="AP26" i="28"/>
  <c r="FE26" i="28" s="1"/>
  <c r="AJ26" i="28"/>
  <c r="EY26" i="28" s="1"/>
  <c r="AD26" i="28"/>
  <c r="ES26" i="28" s="1"/>
  <c r="X26" i="28"/>
  <c r="EM26" i="28" s="1"/>
  <c r="R26" i="28"/>
  <c r="EG26" i="28" s="1"/>
  <c r="L26" i="28"/>
  <c r="EA26" i="28" s="1"/>
  <c r="DR25" i="28"/>
  <c r="DQ25" i="28"/>
  <c r="DP25" i="28"/>
  <c r="DO25" i="28"/>
  <c r="DN25" i="28"/>
  <c r="DL25" i="28"/>
  <c r="DK25" i="28"/>
  <c r="DJ25" i="28"/>
  <c r="DI25" i="28"/>
  <c r="DH25" i="28"/>
  <c r="DF25" i="28"/>
  <c r="DE25" i="28"/>
  <c r="DD25" i="28"/>
  <c r="DC25" i="28"/>
  <c r="DB25" i="28"/>
  <c r="CZ25" i="28"/>
  <c r="CY25" i="28"/>
  <c r="CX25" i="28"/>
  <c r="CW25" i="28"/>
  <c r="CV25" i="28"/>
  <c r="CT25" i="28"/>
  <c r="CS25" i="28"/>
  <c r="CR25" i="28"/>
  <c r="CQ25" i="28"/>
  <c r="CP25" i="28"/>
  <c r="CN25" i="28"/>
  <c r="CM25" i="28"/>
  <c r="CL25" i="28"/>
  <c r="CK25" i="28"/>
  <c r="CJ25" i="28"/>
  <c r="CH25" i="28"/>
  <c r="CG25" i="28"/>
  <c r="CF25" i="28"/>
  <c r="CE25" i="28"/>
  <c r="CD25" i="28"/>
  <c r="CB25" i="28"/>
  <c r="CA25" i="28"/>
  <c r="BZ25" i="28"/>
  <c r="BY25" i="28"/>
  <c r="BX25" i="28"/>
  <c r="BB25" i="28"/>
  <c r="AV25" i="28"/>
  <c r="AP25" i="28"/>
  <c r="AJ25" i="28"/>
  <c r="AD25" i="28"/>
  <c r="X25" i="28"/>
  <c r="R25" i="28"/>
  <c r="L25" i="28"/>
  <c r="FK24" i="28"/>
  <c r="FE24" i="28"/>
  <c r="DR24" i="28"/>
  <c r="DQ24" i="28"/>
  <c r="DP24" i="28"/>
  <c r="DO24" i="28"/>
  <c r="DN24" i="28"/>
  <c r="DL24" i="28"/>
  <c r="DK24" i="28"/>
  <c r="DJ24" i="28"/>
  <c r="DI24" i="28"/>
  <c r="DH24" i="28"/>
  <c r="DF24" i="28"/>
  <c r="DE24" i="28"/>
  <c r="DD24" i="28"/>
  <c r="DC24" i="28"/>
  <c r="DB24" i="28"/>
  <c r="CZ24" i="28"/>
  <c r="CY24" i="28"/>
  <c r="CX24" i="28"/>
  <c r="CW24" i="28"/>
  <c r="CV24" i="28"/>
  <c r="CT24" i="28"/>
  <c r="CS24" i="28"/>
  <c r="CR24" i="28"/>
  <c r="CQ24" i="28"/>
  <c r="CP24" i="28"/>
  <c r="CN24" i="28"/>
  <c r="CM24" i="28"/>
  <c r="CL24" i="28"/>
  <c r="CK24" i="28"/>
  <c r="CJ24" i="28"/>
  <c r="CH24" i="28"/>
  <c r="CG24" i="28"/>
  <c r="CF24" i="28"/>
  <c r="CE24" i="28"/>
  <c r="CD24" i="28"/>
  <c r="CB24" i="28"/>
  <c r="CA24" i="28"/>
  <c r="BZ24" i="28"/>
  <c r="BY24" i="28"/>
  <c r="BX24" i="28"/>
  <c r="BB24" i="28"/>
  <c r="FQ24" i="28" s="1"/>
  <c r="AV24" i="28"/>
  <c r="AP24" i="28"/>
  <c r="AJ24" i="28"/>
  <c r="EY24" i="28" s="1"/>
  <c r="AD24" i="28"/>
  <c r="ES24" i="28" s="1"/>
  <c r="X24" i="28"/>
  <c r="EM24" i="28" s="1"/>
  <c r="R24" i="28"/>
  <c r="EG24" i="28" s="1"/>
  <c r="L24" i="28"/>
  <c r="EA24" i="28" s="1"/>
  <c r="DR23" i="28"/>
  <c r="DQ23" i="28"/>
  <c r="DP23" i="28"/>
  <c r="DO23" i="28"/>
  <c r="DN23" i="28"/>
  <c r="DL23" i="28"/>
  <c r="DK23" i="28"/>
  <c r="DJ23" i="28"/>
  <c r="DI23" i="28"/>
  <c r="DH23" i="28"/>
  <c r="DF23" i="28"/>
  <c r="DE23" i="28"/>
  <c r="DD23" i="28"/>
  <c r="DC23" i="28"/>
  <c r="DB23" i="28"/>
  <c r="CZ23" i="28"/>
  <c r="CY23" i="28"/>
  <c r="CX23" i="28"/>
  <c r="CW23" i="28"/>
  <c r="CV23" i="28"/>
  <c r="CT23" i="28"/>
  <c r="CS23" i="28"/>
  <c r="CR23" i="28"/>
  <c r="CQ23" i="28"/>
  <c r="CP23" i="28"/>
  <c r="CN23" i="28"/>
  <c r="CM23" i="28"/>
  <c r="CL23" i="28"/>
  <c r="CK23" i="28"/>
  <c r="CJ23" i="28"/>
  <c r="CH23" i="28"/>
  <c r="CG23" i="28"/>
  <c r="CF23" i="28"/>
  <c r="CE23" i="28"/>
  <c r="CD23" i="28"/>
  <c r="CB23" i="28"/>
  <c r="CA23" i="28"/>
  <c r="BZ23" i="28"/>
  <c r="BY23" i="28"/>
  <c r="BX23" i="28"/>
  <c r="BB23" i="28"/>
  <c r="AV23" i="28"/>
  <c r="AP23" i="28"/>
  <c r="AJ23" i="28"/>
  <c r="AD23" i="28"/>
  <c r="X23" i="28"/>
  <c r="R23" i="28"/>
  <c r="L23" i="28"/>
  <c r="DR22" i="28"/>
  <c r="DQ22" i="28"/>
  <c r="DP22" i="28"/>
  <c r="DO22" i="28"/>
  <c r="DN22" i="28"/>
  <c r="DL22" i="28"/>
  <c r="DK22" i="28"/>
  <c r="DJ22" i="28"/>
  <c r="DI22" i="28"/>
  <c r="DH22" i="28"/>
  <c r="DF22" i="28"/>
  <c r="DE22" i="28"/>
  <c r="DD22" i="28"/>
  <c r="DC22" i="28"/>
  <c r="DB22" i="28"/>
  <c r="CZ22" i="28"/>
  <c r="CY22" i="28"/>
  <c r="CX22" i="28"/>
  <c r="CW22" i="28"/>
  <c r="CV22" i="28"/>
  <c r="CT22" i="28"/>
  <c r="CS22" i="28"/>
  <c r="CR22" i="28"/>
  <c r="CQ22" i="28"/>
  <c r="CP22" i="28"/>
  <c r="CN22" i="28"/>
  <c r="CM22" i="28"/>
  <c r="CL22" i="28"/>
  <c r="CK22" i="28"/>
  <c r="CJ22" i="28"/>
  <c r="CH22" i="28"/>
  <c r="CG22" i="28"/>
  <c r="CF22" i="28"/>
  <c r="CE22" i="28"/>
  <c r="CD22" i="28"/>
  <c r="CB22" i="28"/>
  <c r="CA22" i="28"/>
  <c r="BZ22" i="28"/>
  <c r="BY22" i="28"/>
  <c r="BX22" i="28"/>
  <c r="BB22" i="28"/>
  <c r="AV22" i="28"/>
  <c r="AP22" i="28"/>
  <c r="AJ22" i="28"/>
  <c r="AD22" i="28"/>
  <c r="X22" i="28"/>
  <c r="R22" i="28"/>
  <c r="L22" i="28"/>
  <c r="DR21" i="28"/>
  <c r="DQ21" i="28"/>
  <c r="DP21" i="28"/>
  <c r="DO21" i="28"/>
  <c r="DN21" i="28"/>
  <c r="DL21" i="28"/>
  <c r="DK21" i="28"/>
  <c r="DJ21" i="28"/>
  <c r="DI21" i="28"/>
  <c r="DH21" i="28"/>
  <c r="DF21" i="28"/>
  <c r="DE21" i="28"/>
  <c r="DD21" i="28"/>
  <c r="DC21" i="28"/>
  <c r="DB21" i="28"/>
  <c r="CZ21" i="28"/>
  <c r="CY21" i="28"/>
  <c r="CX21" i="28"/>
  <c r="CW21" i="28"/>
  <c r="CV21" i="28"/>
  <c r="CT21" i="28"/>
  <c r="CS21" i="28"/>
  <c r="CR21" i="28"/>
  <c r="CQ21" i="28"/>
  <c r="CP21" i="28"/>
  <c r="CN21" i="28"/>
  <c r="CM21" i="28"/>
  <c r="CL21" i="28"/>
  <c r="CK21" i="28"/>
  <c r="CJ21" i="28"/>
  <c r="CH21" i="28"/>
  <c r="CG21" i="28"/>
  <c r="CF21" i="28"/>
  <c r="CE21" i="28"/>
  <c r="CD21" i="28"/>
  <c r="CB21" i="28"/>
  <c r="CA21" i="28"/>
  <c r="BZ21" i="28"/>
  <c r="BY21" i="28"/>
  <c r="BX21" i="28"/>
  <c r="BB21" i="28"/>
  <c r="AV21" i="28"/>
  <c r="AP21" i="28"/>
  <c r="AJ21" i="28"/>
  <c r="AD21" i="28"/>
  <c r="X21" i="28"/>
  <c r="R21" i="28"/>
  <c r="L21" i="28"/>
  <c r="ES20" i="28"/>
  <c r="EM20" i="28"/>
  <c r="DR20" i="28"/>
  <c r="DQ20" i="28"/>
  <c r="DP20" i="28"/>
  <c r="DO20" i="28"/>
  <c r="DN20" i="28"/>
  <c r="DL20" i="28"/>
  <c r="DK20" i="28"/>
  <c r="DJ20" i="28"/>
  <c r="DI20" i="28"/>
  <c r="DH20" i="28"/>
  <c r="DF20" i="28"/>
  <c r="DE20" i="28"/>
  <c r="DD20" i="28"/>
  <c r="DC20" i="28"/>
  <c r="DB20" i="28"/>
  <c r="CZ20" i="28"/>
  <c r="CY20" i="28"/>
  <c r="CX20" i="28"/>
  <c r="CW20" i="28"/>
  <c r="CV20" i="28"/>
  <c r="CT20" i="28"/>
  <c r="CS20" i="28"/>
  <c r="CR20" i="28"/>
  <c r="CQ20" i="28"/>
  <c r="CP20" i="28"/>
  <c r="CN20" i="28"/>
  <c r="CM20" i="28"/>
  <c r="CL20" i="28"/>
  <c r="CK20" i="28"/>
  <c r="CJ20" i="28"/>
  <c r="CH20" i="28"/>
  <c r="CG20" i="28"/>
  <c r="CF20" i="28"/>
  <c r="CE20" i="28"/>
  <c r="CD20" i="28"/>
  <c r="CB20" i="28"/>
  <c r="CA20" i="28"/>
  <c r="BZ20" i="28"/>
  <c r="BY20" i="28"/>
  <c r="BX20" i="28"/>
  <c r="BB20" i="28"/>
  <c r="FQ20" i="28" s="1"/>
  <c r="AV20" i="28"/>
  <c r="FK20" i="28" s="1"/>
  <c r="AP20" i="28"/>
  <c r="FE20" i="28" s="1"/>
  <c r="AJ20" i="28"/>
  <c r="EY20" i="28" s="1"/>
  <c r="AD20" i="28"/>
  <c r="X20" i="28"/>
  <c r="R20" i="28"/>
  <c r="EG20" i="28" s="1"/>
  <c r="L20" i="28"/>
  <c r="EA20" i="28" s="1"/>
  <c r="FQ19" i="28"/>
  <c r="FK19" i="28"/>
  <c r="DR19" i="28"/>
  <c r="DQ19" i="28"/>
  <c r="DP19" i="28"/>
  <c r="DO19" i="28"/>
  <c r="DN19" i="28"/>
  <c r="DL19" i="28"/>
  <c r="DK19" i="28"/>
  <c r="DJ19" i="28"/>
  <c r="DI19" i="28"/>
  <c r="DH19" i="28"/>
  <c r="DF19" i="28"/>
  <c r="DE19" i="28"/>
  <c r="DD19" i="28"/>
  <c r="DC19" i="28"/>
  <c r="DB19" i="28"/>
  <c r="CZ19" i="28"/>
  <c r="CY19" i="28"/>
  <c r="CX19" i="28"/>
  <c r="CW19" i="28"/>
  <c r="CV19" i="28"/>
  <c r="CT19" i="28"/>
  <c r="CS19" i="28"/>
  <c r="CR19" i="28"/>
  <c r="CQ19" i="28"/>
  <c r="CP19" i="28"/>
  <c r="CN19" i="28"/>
  <c r="CM19" i="28"/>
  <c r="CL19" i="28"/>
  <c r="CK19" i="28"/>
  <c r="CJ19" i="28"/>
  <c r="CH19" i="28"/>
  <c r="CG19" i="28"/>
  <c r="CF19" i="28"/>
  <c r="CE19" i="28"/>
  <c r="CD19" i="28"/>
  <c r="CB19" i="28"/>
  <c r="CA19" i="28"/>
  <c r="BZ19" i="28"/>
  <c r="BY19" i="28"/>
  <c r="BX19" i="28"/>
  <c r="BB19" i="28"/>
  <c r="AV19" i="28"/>
  <c r="AP19" i="28"/>
  <c r="FE19" i="28" s="1"/>
  <c r="AJ19" i="28"/>
  <c r="EY19" i="28" s="1"/>
  <c r="AD19" i="28"/>
  <c r="ES19" i="28" s="1"/>
  <c r="X19" i="28"/>
  <c r="EM19" i="28" s="1"/>
  <c r="R19" i="28"/>
  <c r="EG19" i="28" s="1"/>
  <c r="L19" i="28"/>
  <c r="EA19" i="28" s="1"/>
  <c r="DR18" i="28"/>
  <c r="DQ18" i="28"/>
  <c r="DP18" i="28"/>
  <c r="DO18" i="28"/>
  <c r="DN18" i="28"/>
  <c r="DL18" i="28"/>
  <c r="DK18" i="28"/>
  <c r="DJ18" i="28"/>
  <c r="DI18" i="28"/>
  <c r="DH18" i="28"/>
  <c r="DF18" i="28"/>
  <c r="DE18" i="28"/>
  <c r="DD18" i="28"/>
  <c r="DC18" i="28"/>
  <c r="DB18" i="28"/>
  <c r="CZ18" i="28"/>
  <c r="CY18" i="28"/>
  <c r="CX18" i="28"/>
  <c r="CW18" i="28"/>
  <c r="CV18" i="28"/>
  <c r="CT18" i="28"/>
  <c r="CS18" i="28"/>
  <c r="CR18" i="28"/>
  <c r="CQ18" i="28"/>
  <c r="CP18" i="28"/>
  <c r="CN18" i="28"/>
  <c r="CM18" i="28"/>
  <c r="CL18" i="28"/>
  <c r="CK18" i="28"/>
  <c r="CJ18" i="28"/>
  <c r="CH18" i="28"/>
  <c r="CG18" i="28"/>
  <c r="CF18" i="28"/>
  <c r="CE18" i="28"/>
  <c r="CD18" i="28"/>
  <c r="CB18" i="28"/>
  <c r="CA18" i="28"/>
  <c r="BZ18" i="28"/>
  <c r="BY18" i="28"/>
  <c r="BX18" i="28"/>
  <c r="BB18" i="28"/>
  <c r="AV18" i="28"/>
  <c r="AP18" i="28"/>
  <c r="AJ18" i="28"/>
  <c r="AD18" i="28"/>
  <c r="X18" i="28"/>
  <c r="R18" i="28"/>
  <c r="L18" i="28"/>
  <c r="DR17" i="28"/>
  <c r="DQ17" i="28"/>
  <c r="DP17" i="28"/>
  <c r="DO17" i="28"/>
  <c r="DN17" i="28"/>
  <c r="DL17" i="28"/>
  <c r="DK17" i="28"/>
  <c r="DJ17" i="28"/>
  <c r="DI17" i="28"/>
  <c r="DH17" i="28"/>
  <c r="DF17" i="28"/>
  <c r="DE17" i="28"/>
  <c r="DD17" i="28"/>
  <c r="DC17" i="28"/>
  <c r="DB17" i="28"/>
  <c r="CZ17" i="28"/>
  <c r="CY17" i="28"/>
  <c r="CX17" i="28"/>
  <c r="CW17" i="28"/>
  <c r="CV17" i="28"/>
  <c r="CT17" i="28"/>
  <c r="CS17" i="28"/>
  <c r="CR17" i="28"/>
  <c r="CQ17" i="28"/>
  <c r="CP17" i="28"/>
  <c r="CN17" i="28"/>
  <c r="CM17" i="28"/>
  <c r="CL17" i="28"/>
  <c r="CK17" i="28"/>
  <c r="CJ17" i="28"/>
  <c r="CH17" i="28"/>
  <c r="CG17" i="28"/>
  <c r="CF17" i="28"/>
  <c r="CE17" i="28"/>
  <c r="CD17" i="28"/>
  <c r="CB17" i="28"/>
  <c r="CA17" i="28"/>
  <c r="BZ17" i="28"/>
  <c r="BY17" i="28"/>
  <c r="BX17" i="28"/>
  <c r="BB17" i="28"/>
  <c r="AV17" i="28"/>
  <c r="AP17" i="28"/>
  <c r="AJ17" i="28"/>
  <c r="AD17" i="28"/>
  <c r="X17" i="28"/>
  <c r="R17" i="28"/>
  <c r="L17" i="28"/>
  <c r="EG16" i="28"/>
  <c r="EA16" i="28"/>
  <c r="DR16" i="28"/>
  <c r="DQ16" i="28"/>
  <c r="DP16" i="28"/>
  <c r="DO16" i="28"/>
  <c r="DN16" i="28"/>
  <c r="DL16" i="28"/>
  <c r="DK16" i="28"/>
  <c r="DJ16" i="28"/>
  <c r="DI16" i="28"/>
  <c r="DH16" i="28"/>
  <c r="DF16" i="28"/>
  <c r="DE16" i="28"/>
  <c r="DD16" i="28"/>
  <c r="DC16" i="28"/>
  <c r="DB16" i="28"/>
  <c r="CZ16" i="28"/>
  <c r="CY16" i="28"/>
  <c r="CX16" i="28"/>
  <c r="CW16" i="28"/>
  <c r="CV16" i="28"/>
  <c r="CT16" i="28"/>
  <c r="CS16" i="28"/>
  <c r="CR16" i="28"/>
  <c r="CQ16" i="28"/>
  <c r="CP16" i="28"/>
  <c r="CN16" i="28"/>
  <c r="CM16" i="28"/>
  <c r="CL16" i="28"/>
  <c r="CK16" i="28"/>
  <c r="CJ16" i="28"/>
  <c r="CH16" i="28"/>
  <c r="CG16" i="28"/>
  <c r="CF16" i="28"/>
  <c r="CE16" i="28"/>
  <c r="CD16" i="28"/>
  <c r="CB16" i="28"/>
  <c r="CA16" i="28"/>
  <c r="BZ16" i="28"/>
  <c r="BY16" i="28"/>
  <c r="BX16" i="28"/>
  <c r="BB16" i="28"/>
  <c r="FQ16" i="28" s="1"/>
  <c r="AV16" i="28"/>
  <c r="FK16" i="28" s="1"/>
  <c r="AP16" i="28"/>
  <c r="FE16" i="28" s="1"/>
  <c r="AJ16" i="28"/>
  <c r="EY16" i="28" s="1"/>
  <c r="AD16" i="28"/>
  <c r="ES16" i="28" s="1"/>
  <c r="X16" i="28"/>
  <c r="EM16" i="28" s="1"/>
  <c r="R16" i="28"/>
  <c r="L16" i="28"/>
  <c r="FE15" i="28"/>
  <c r="EY15" i="28"/>
  <c r="DR15" i="28"/>
  <c r="DQ15" i="28"/>
  <c r="DP15" i="28"/>
  <c r="DO15" i="28"/>
  <c r="DN15" i="28"/>
  <c r="DL15" i="28"/>
  <c r="DK15" i="28"/>
  <c r="DJ15" i="28"/>
  <c r="DI15" i="28"/>
  <c r="DH15" i="28"/>
  <c r="DF15" i="28"/>
  <c r="DE15" i="28"/>
  <c r="DD15" i="28"/>
  <c r="DC15" i="28"/>
  <c r="DB15" i="28"/>
  <c r="CZ15" i="28"/>
  <c r="CY15" i="28"/>
  <c r="CX15" i="28"/>
  <c r="CW15" i="28"/>
  <c r="CV15" i="28"/>
  <c r="CT15" i="28"/>
  <c r="CS15" i="28"/>
  <c r="CR15" i="28"/>
  <c r="CQ15" i="28"/>
  <c r="CP15" i="28"/>
  <c r="CN15" i="28"/>
  <c r="CM15" i="28"/>
  <c r="CL15" i="28"/>
  <c r="CK15" i="28"/>
  <c r="CJ15" i="28"/>
  <c r="CH15" i="28"/>
  <c r="CG15" i="28"/>
  <c r="CF15" i="28"/>
  <c r="CE15" i="28"/>
  <c r="CD15" i="28"/>
  <c r="CB15" i="28"/>
  <c r="CA15" i="28"/>
  <c r="BZ15" i="28"/>
  <c r="BY15" i="28"/>
  <c r="BX15" i="28"/>
  <c r="BB15" i="28"/>
  <c r="FQ15" i="28" s="1"/>
  <c r="AV15" i="28"/>
  <c r="FK15" i="28" s="1"/>
  <c r="AP15" i="28"/>
  <c r="AJ15" i="28"/>
  <c r="AD15" i="28"/>
  <c r="ES15" i="28" s="1"/>
  <c r="X15" i="28"/>
  <c r="EM15" i="28" s="1"/>
  <c r="R15" i="28"/>
  <c r="EG15" i="28" s="1"/>
  <c r="L15" i="28"/>
  <c r="EA15" i="28" s="1"/>
  <c r="DR14" i="28"/>
  <c r="DQ14" i="28"/>
  <c r="DP14" i="28"/>
  <c r="DO14" i="28"/>
  <c r="DN14" i="28"/>
  <c r="DL14" i="28"/>
  <c r="DK14" i="28"/>
  <c r="DJ14" i="28"/>
  <c r="DI14" i="28"/>
  <c r="DH14" i="28"/>
  <c r="DF14" i="28"/>
  <c r="DE14" i="28"/>
  <c r="DD14" i="28"/>
  <c r="DC14" i="28"/>
  <c r="DB14" i="28"/>
  <c r="CZ14" i="28"/>
  <c r="CY14" i="28"/>
  <c r="CX14" i="28"/>
  <c r="CW14" i="28"/>
  <c r="CV14" i="28"/>
  <c r="CT14" i="28"/>
  <c r="CS14" i="28"/>
  <c r="CR14" i="28"/>
  <c r="CQ14" i="28"/>
  <c r="CP14" i="28"/>
  <c r="CN14" i="28"/>
  <c r="CM14" i="28"/>
  <c r="CL14" i="28"/>
  <c r="CK14" i="28"/>
  <c r="CJ14" i="28"/>
  <c r="CH14" i="28"/>
  <c r="CG14" i="28"/>
  <c r="CF14" i="28"/>
  <c r="CE14" i="28"/>
  <c r="CD14" i="28"/>
  <c r="CB14" i="28"/>
  <c r="CA14" i="28"/>
  <c r="BZ14" i="28"/>
  <c r="BY14" i="28"/>
  <c r="BX14" i="28"/>
  <c r="BB14" i="28"/>
  <c r="AV14" i="28"/>
  <c r="AP14" i="28"/>
  <c r="AJ14" i="28"/>
  <c r="AD14" i="28"/>
  <c r="X14" i="28"/>
  <c r="R14" i="28"/>
  <c r="L14" i="28"/>
  <c r="DR13" i="28"/>
  <c r="DQ13" i="28"/>
  <c r="DP13" i="28"/>
  <c r="DO13" i="28"/>
  <c r="DN13" i="28"/>
  <c r="DL13" i="28"/>
  <c r="DK13" i="28"/>
  <c r="DJ13" i="28"/>
  <c r="DI13" i="28"/>
  <c r="DH13" i="28"/>
  <c r="DF13" i="28"/>
  <c r="DE13" i="28"/>
  <c r="DD13" i="28"/>
  <c r="DC13" i="28"/>
  <c r="DB13" i="28"/>
  <c r="CZ13" i="28"/>
  <c r="CY13" i="28"/>
  <c r="CX13" i="28"/>
  <c r="CW13" i="28"/>
  <c r="CV13" i="28"/>
  <c r="CT13" i="28"/>
  <c r="CS13" i="28"/>
  <c r="CR13" i="28"/>
  <c r="CQ13" i="28"/>
  <c r="CP13" i="28"/>
  <c r="CN13" i="28"/>
  <c r="CM13" i="28"/>
  <c r="CL13" i="28"/>
  <c r="CK13" i="28"/>
  <c r="CJ13" i="28"/>
  <c r="CH13" i="28"/>
  <c r="CG13" i="28"/>
  <c r="CF13" i="28"/>
  <c r="CE13" i="28"/>
  <c r="CD13" i="28"/>
  <c r="CB13" i="28"/>
  <c r="CA13" i="28"/>
  <c r="BZ13" i="28"/>
  <c r="BY13" i="28"/>
  <c r="BX13" i="28"/>
  <c r="BB13" i="28"/>
  <c r="AV13" i="28"/>
  <c r="AP13" i="28"/>
  <c r="AJ13" i="28"/>
  <c r="AD13" i="28"/>
  <c r="X13" i="28"/>
  <c r="R13" i="28"/>
  <c r="L13" i="28"/>
  <c r="DR12" i="28"/>
  <c r="DQ12" i="28"/>
  <c r="DP12" i="28"/>
  <c r="DO12" i="28"/>
  <c r="DN12" i="28"/>
  <c r="DL12" i="28"/>
  <c r="DK12" i="28"/>
  <c r="DJ12" i="28"/>
  <c r="DI12" i="28"/>
  <c r="DH12" i="28"/>
  <c r="DF12" i="28"/>
  <c r="DE12" i="28"/>
  <c r="DD12" i="28"/>
  <c r="DC12" i="28"/>
  <c r="DB12" i="28"/>
  <c r="CZ12" i="28"/>
  <c r="CY12" i="28"/>
  <c r="CX12" i="28"/>
  <c r="CW12" i="28"/>
  <c r="CV12" i="28"/>
  <c r="CT12" i="28"/>
  <c r="CS12" i="28"/>
  <c r="CR12" i="28"/>
  <c r="CQ12" i="28"/>
  <c r="CP12" i="28"/>
  <c r="CN12" i="28"/>
  <c r="CM12" i="28"/>
  <c r="CL12" i="28"/>
  <c r="CK12" i="28"/>
  <c r="CJ12" i="28"/>
  <c r="CH12" i="28"/>
  <c r="CG12" i="28"/>
  <c r="CF12" i="28"/>
  <c r="CE12" i="28"/>
  <c r="CD12" i="28"/>
  <c r="CB12" i="28"/>
  <c r="CA12" i="28"/>
  <c r="BZ12" i="28"/>
  <c r="BY12" i="28"/>
  <c r="BX12" i="28"/>
  <c r="BJ12" i="28"/>
  <c r="BJ13" i="28" s="1"/>
  <c r="BJ14" i="28" s="1"/>
  <c r="BJ15" i="28" s="1"/>
  <c r="BJ16" i="28" s="1"/>
  <c r="BJ17" i="28" s="1"/>
  <c r="BJ18" i="28" s="1"/>
  <c r="BJ19" i="28" s="1"/>
  <c r="BJ20" i="28" s="1"/>
  <c r="BJ21" i="28" s="1"/>
  <c r="BJ22" i="28" s="1"/>
  <c r="BJ23" i="28" s="1"/>
  <c r="BJ24" i="28" s="1"/>
  <c r="BJ25" i="28" s="1"/>
  <c r="BJ26" i="28" s="1"/>
  <c r="BJ27" i="28" s="1"/>
  <c r="BJ28" i="28" s="1"/>
  <c r="BJ29" i="28" s="1"/>
  <c r="BJ30" i="28" s="1"/>
  <c r="BJ31" i="28" s="1"/>
  <c r="BJ32" i="28" s="1"/>
  <c r="BJ33" i="28" s="1"/>
  <c r="BJ34" i="28" s="1"/>
  <c r="BJ35" i="28" s="1"/>
  <c r="BJ36" i="28" s="1"/>
  <c r="BJ37" i="28" s="1"/>
  <c r="BJ38" i="28" s="1"/>
  <c r="BJ39" i="28" s="1"/>
  <c r="BJ40" i="28" s="1"/>
  <c r="BJ41" i="28" s="1"/>
  <c r="BJ42" i="28" s="1"/>
  <c r="BJ43" i="28" s="1"/>
  <c r="BJ44" i="28" s="1"/>
  <c r="BJ45" i="28" s="1"/>
  <c r="BJ46" i="28" s="1"/>
  <c r="BJ47" i="28" s="1"/>
  <c r="BJ48" i="28" s="1"/>
  <c r="BJ49" i="28" s="1"/>
  <c r="BJ50" i="28" s="1"/>
  <c r="BJ51" i="28" s="1"/>
  <c r="BJ52" i="28" s="1"/>
  <c r="BJ53" i="28" s="1"/>
  <c r="BJ54" i="28" s="1"/>
  <c r="BJ55" i="28" s="1"/>
  <c r="BJ56" i="28" s="1"/>
  <c r="BB12" i="28"/>
  <c r="AV12" i="28"/>
  <c r="AP12" i="28"/>
  <c r="AJ12" i="28"/>
  <c r="AD12" i="28"/>
  <c r="X12" i="28"/>
  <c r="R12" i="28"/>
  <c r="L12" i="28"/>
  <c r="DR11" i="28"/>
  <c r="DQ11" i="28"/>
  <c r="DP11" i="28"/>
  <c r="DO11" i="28"/>
  <c r="DN11" i="28"/>
  <c r="DL11" i="28"/>
  <c r="DK11" i="28"/>
  <c r="DJ11" i="28"/>
  <c r="DI11" i="28"/>
  <c r="DH11" i="28"/>
  <c r="DF11" i="28"/>
  <c r="DE11" i="28"/>
  <c r="DD11" i="28"/>
  <c r="DC11" i="28"/>
  <c r="DB11" i="28"/>
  <c r="CZ11" i="28"/>
  <c r="CY11" i="28"/>
  <c r="CX11" i="28"/>
  <c r="CW11" i="28"/>
  <c r="CV11" i="28"/>
  <c r="CT11" i="28"/>
  <c r="CS11" i="28"/>
  <c r="CR11" i="28"/>
  <c r="CQ11" i="28"/>
  <c r="CP11" i="28"/>
  <c r="CN11" i="28"/>
  <c r="CM11" i="28"/>
  <c r="CL11" i="28"/>
  <c r="CK11" i="28"/>
  <c r="CJ11" i="28"/>
  <c r="CH11" i="28"/>
  <c r="CG11" i="28"/>
  <c r="CF11" i="28"/>
  <c r="CE11" i="28"/>
  <c r="CD11" i="28"/>
  <c r="CB11" i="28"/>
  <c r="CA11" i="28"/>
  <c r="BZ11" i="28"/>
  <c r="BY11" i="28"/>
  <c r="BX11" i="28"/>
  <c r="BJ11" i="28"/>
  <c r="BB11" i="28"/>
  <c r="AV11" i="28"/>
  <c r="AP11" i="28"/>
  <c r="AJ11" i="28"/>
  <c r="AD11" i="28"/>
  <c r="X11" i="28"/>
  <c r="R11" i="28"/>
  <c r="L11" i="28"/>
  <c r="B11" i="28"/>
  <c r="B12" i="28" s="1"/>
  <c r="FE10" i="28"/>
  <c r="EY10" i="28"/>
  <c r="EA10" i="28"/>
  <c r="DR10" i="28"/>
  <c r="DQ10" i="28"/>
  <c r="DP10" i="28"/>
  <c r="DO10" i="28"/>
  <c r="DN10" i="28"/>
  <c r="DL10" i="28"/>
  <c r="DK10" i="28"/>
  <c r="DJ10" i="28"/>
  <c r="DI10" i="28"/>
  <c r="DH10" i="28"/>
  <c r="DF10" i="28"/>
  <c r="DE10" i="28"/>
  <c r="DD10" i="28"/>
  <c r="DC10" i="28"/>
  <c r="DB10" i="28"/>
  <c r="CZ10" i="28"/>
  <c r="CY10" i="28"/>
  <c r="CX10" i="28"/>
  <c r="CW10" i="28"/>
  <c r="CV10" i="28"/>
  <c r="CT10" i="28"/>
  <c r="CS10" i="28"/>
  <c r="CR10" i="28"/>
  <c r="CQ10" i="28"/>
  <c r="CP10" i="28"/>
  <c r="CN10" i="28"/>
  <c r="CM10" i="28"/>
  <c r="CL10" i="28"/>
  <c r="CK10" i="28"/>
  <c r="CJ10" i="28"/>
  <c r="CH10" i="28"/>
  <c r="CG10" i="28"/>
  <c r="CF10" i="28"/>
  <c r="CE10" i="28"/>
  <c r="CD10" i="28"/>
  <c r="CB10" i="28"/>
  <c r="CA10" i="28"/>
  <c r="BZ10" i="28"/>
  <c r="BY10" i="28"/>
  <c r="BX10" i="28"/>
  <c r="BB10" i="28"/>
  <c r="FQ10" i="28" s="1"/>
  <c r="AV10" i="28"/>
  <c r="FK10" i="28" s="1"/>
  <c r="AP10" i="28"/>
  <c r="AJ10" i="28"/>
  <c r="AD10" i="28"/>
  <c r="ES10" i="28" s="1"/>
  <c r="X10" i="28"/>
  <c r="EM10" i="28" s="1"/>
  <c r="R10" i="28"/>
  <c r="EG10" i="28" s="1"/>
  <c r="L10" i="28"/>
  <c r="BS1" i="28"/>
  <c r="BB1" i="28"/>
  <c r="C103" i="27"/>
  <c r="C100" i="27"/>
  <c r="C96" i="27"/>
  <c r="C92" i="27"/>
  <c r="C83" i="27"/>
  <c r="C71" i="27"/>
  <c r="BJ58" i="27"/>
  <c r="B58" i="27"/>
  <c r="BA55" i="27"/>
  <c r="AZ55" i="27"/>
  <c r="AY55" i="27"/>
  <c r="AX55" i="27"/>
  <c r="AW55" i="27"/>
  <c r="BB55" i="27" s="1"/>
  <c r="AU55" i="27"/>
  <c r="AT55" i="27"/>
  <c r="AS55" i="27"/>
  <c r="AS58" i="27" s="1"/>
  <c r="AR55" i="27"/>
  <c r="AQ55" i="27"/>
  <c r="AO55" i="27"/>
  <c r="AN55" i="27"/>
  <c r="AM55" i="27"/>
  <c r="AP55" i="27" s="1"/>
  <c r="AL55" i="27"/>
  <c r="AK55" i="27"/>
  <c r="AI55" i="27"/>
  <c r="AI58" i="27" s="1"/>
  <c r="AH55" i="27"/>
  <c r="AG55" i="27"/>
  <c r="AF55" i="27"/>
  <c r="AE55" i="27"/>
  <c r="AJ55" i="27" s="1"/>
  <c r="AC55" i="27"/>
  <c r="AB55" i="27"/>
  <c r="AA55" i="27"/>
  <c r="Z55" i="27"/>
  <c r="Y55" i="27"/>
  <c r="AD55" i="27" s="1"/>
  <c r="W55" i="27"/>
  <c r="V55" i="27"/>
  <c r="U55" i="27"/>
  <c r="T55" i="27"/>
  <c r="S55" i="27"/>
  <c r="Q55" i="27"/>
  <c r="P55" i="27"/>
  <c r="O55" i="27"/>
  <c r="R55" i="27" s="1"/>
  <c r="N55" i="27"/>
  <c r="M55" i="27"/>
  <c r="K55" i="27"/>
  <c r="J55" i="27"/>
  <c r="I55" i="27"/>
  <c r="H55" i="27"/>
  <c r="G55" i="27"/>
  <c r="L55" i="27" s="1"/>
  <c r="DR54" i="27"/>
  <c r="DQ54" i="27"/>
  <c r="DP54" i="27"/>
  <c r="DO54" i="27"/>
  <c r="DN54" i="27"/>
  <c r="DL54" i="27"/>
  <c r="DK54" i="27"/>
  <c r="DJ54" i="27"/>
  <c r="DI54" i="27"/>
  <c r="DH54" i="27"/>
  <c r="DF54" i="27"/>
  <c r="DE54" i="27"/>
  <c r="DD54" i="27"/>
  <c r="DC54" i="27"/>
  <c r="DB54" i="27"/>
  <c r="CZ54" i="27"/>
  <c r="CY54" i="27"/>
  <c r="CX54" i="27"/>
  <c r="CW54" i="27"/>
  <c r="CV54" i="27"/>
  <c r="CT54" i="27"/>
  <c r="CS54" i="27"/>
  <c r="CR54" i="27"/>
  <c r="CQ54" i="27"/>
  <c r="CP54" i="27"/>
  <c r="CN54" i="27"/>
  <c r="CM54" i="27"/>
  <c r="CL54" i="27"/>
  <c r="CK54" i="27"/>
  <c r="CJ54" i="27"/>
  <c r="CH54" i="27"/>
  <c r="CG54" i="27"/>
  <c r="CF54" i="27"/>
  <c r="CE54" i="27"/>
  <c r="CD54" i="27"/>
  <c r="CB54" i="27"/>
  <c r="CA54" i="27"/>
  <c r="BZ54" i="27"/>
  <c r="BY54" i="27"/>
  <c r="BX54" i="27"/>
  <c r="BG54" i="27" s="1"/>
  <c r="BB54" i="27"/>
  <c r="AV54" i="27"/>
  <c r="AP54" i="27"/>
  <c r="AJ54" i="27"/>
  <c r="AD54" i="27"/>
  <c r="X54" i="27"/>
  <c r="BV54" i="27" s="1"/>
  <c r="R54" i="27"/>
  <c r="L54" i="27"/>
  <c r="DR53" i="27"/>
  <c r="DQ53" i="27"/>
  <c r="DP53" i="27"/>
  <c r="DO53" i="27"/>
  <c r="DN53" i="27"/>
  <c r="DL53" i="27"/>
  <c r="DK53" i="27"/>
  <c r="DJ53" i="27"/>
  <c r="DI53" i="27"/>
  <c r="DH53" i="27"/>
  <c r="DF53" i="27"/>
  <c r="DE53" i="27"/>
  <c r="DD53" i="27"/>
  <c r="DC53" i="27"/>
  <c r="DB53" i="27"/>
  <c r="CZ53" i="27"/>
  <c r="CY53" i="27"/>
  <c r="CX53" i="27"/>
  <c r="CW53" i="27"/>
  <c r="CV53" i="27"/>
  <c r="CT53" i="27"/>
  <c r="CS53" i="27"/>
  <c r="CR53" i="27"/>
  <c r="CQ53" i="27"/>
  <c r="CP53" i="27"/>
  <c r="CN53" i="27"/>
  <c r="CM53" i="27"/>
  <c r="CL53" i="27"/>
  <c r="CK53" i="27"/>
  <c r="CJ53" i="27"/>
  <c r="CH53" i="27"/>
  <c r="CG53" i="27"/>
  <c r="CF53" i="27"/>
  <c r="CE53" i="27"/>
  <c r="CD53" i="27"/>
  <c r="CB53" i="27"/>
  <c r="CA53" i="27"/>
  <c r="BZ53" i="27"/>
  <c r="BY53" i="27"/>
  <c r="BX53" i="27"/>
  <c r="BG53" i="27" s="1"/>
  <c r="BB53" i="27"/>
  <c r="AV53" i="27"/>
  <c r="AP53" i="27"/>
  <c r="AJ53" i="27"/>
  <c r="AD53" i="27"/>
  <c r="X53" i="27"/>
  <c r="BV53" i="27" s="1"/>
  <c r="R53" i="27"/>
  <c r="L53" i="27"/>
  <c r="DR52" i="27"/>
  <c r="DQ52" i="27"/>
  <c r="DP52" i="27"/>
  <c r="DO52" i="27"/>
  <c r="DN52" i="27"/>
  <c r="DL52" i="27"/>
  <c r="DK52" i="27"/>
  <c r="DJ52" i="27"/>
  <c r="DI52" i="27"/>
  <c r="DH52" i="27"/>
  <c r="DF52" i="27"/>
  <c r="DE52" i="27"/>
  <c r="DD52" i="27"/>
  <c r="DC52" i="27"/>
  <c r="DB52" i="27"/>
  <c r="CZ52" i="27"/>
  <c r="CY52" i="27"/>
  <c r="CX52" i="27"/>
  <c r="CW52" i="27"/>
  <c r="CV52" i="27"/>
  <c r="CT52" i="27"/>
  <c r="CS52" i="27"/>
  <c r="CR52" i="27"/>
  <c r="CQ52" i="27"/>
  <c r="CP52" i="27"/>
  <c r="CN52" i="27"/>
  <c r="CM52" i="27"/>
  <c r="CL52" i="27"/>
  <c r="CK52" i="27"/>
  <c r="CJ52" i="27"/>
  <c r="CH52" i="27"/>
  <c r="CG52" i="27"/>
  <c r="CF52" i="27"/>
  <c r="CE52" i="27"/>
  <c r="CD52" i="27"/>
  <c r="CB52" i="27"/>
  <c r="CA52" i="27"/>
  <c r="BZ52" i="27"/>
  <c r="BY52" i="27"/>
  <c r="BX52" i="27"/>
  <c r="BG52" i="27" s="1"/>
  <c r="BB52" i="27"/>
  <c r="AV52" i="27"/>
  <c r="AP52" i="27"/>
  <c r="AJ52" i="27"/>
  <c r="AD52" i="27"/>
  <c r="X52" i="27"/>
  <c r="BV52" i="27" s="1"/>
  <c r="R52" i="27"/>
  <c r="L52" i="27"/>
  <c r="DR51" i="27"/>
  <c r="DQ51" i="27"/>
  <c r="DP51" i="27"/>
  <c r="DO51" i="27"/>
  <c r="DN51" i="27"/>
  <c r="DL51" i="27"/>
  <c r="DK51" i="27"/>
  <c r="DJ51" i="27"/>
  <c r="DI51" i="27"/>
  <c r="DH51" i="27"/>
  <c r="DF51" i="27"/>
  <c r="DE51" i="27"/>
  <c r="DD51" i="27"/>
  <c r="DC51" i="27"/>
  <c r="DB51" i="27"/>
  <c r="CZ51" i="27"/>
  <c r="CY51" i="27"/>
  <c r="CX51" i="27"/>
  <c r="CW51" i="27"/>
  <c r="CV51" i="27"/>
  <c r="CT51" i="27"/>
  <c r="CS51" i="27"/>
  <c r="CR51" i="27"/>
  <c r="CQ51" i="27"/>
  <c r="CP51" i="27"/>
  <c r="CN51" i="27"/>
  <c r="CM51" i="27"/>
  <c r="CL51" i="27"/>
  <c r="CK51" i="27"/>
  <c r="CJ51" i="27"/>
  <c r="CH51" i="27"/>
  <c r="CG51" i="27"/>
  <c r="CF51" i="27"/>
  <c r="CE51" i="27"/>
  <c r="CD51" i="27"/>
  <c r="CB51" i="27"/>
  <c r="CA51" i="27"/>
  <c r="BZ51" i="27"/>
  <c r="BY51" i="27"/>
  <c r="BX51" i="27"/>
  <c r="BG51" i="27" s="1"/>
  <c r="BB51" i="27"/>
  <c r="AV51" i="27"/>
  <c r="AP51" i="27"/>
  <c r="AJ51" i="27"/>
  <c r="AD51" i="27"/>
  <c r="X51" i="27"/>
  <c r="BV51" i="27" s="1"/>
  <c r="R51" i="27"/>
  <c r="L51" i="27"/>
  <c r="DR50" i="27"/>
  <c r="DQ50" i="27"/>
  <c r="DP50" i="27"/>
  <c r="DO50" i="27"/>
  <c r="DN50" i="27"/>
  <c r="DL50" i="27"/>
  <c r="DK50" i="27"/>
  <c r="DJ50" i="27"/>
  <c r="DI50" i="27"/>
  <c r="DH50" i="27"/>
  <c r="DF50" i="27"/>
  <c r="DE50" i="27"/>
  <c r="DD50" i="27"/>
  <c r="DC50" i="27"/>
  <c r="DB50" i="27"/>
  <c r="CZ50" i="27"/>
  <c r="CY50" i="27"/>
  <c r="CX50" i="27"/>
  <c r="CW50" i="27"/>
  <c r="CV50" i="27"/>
  <c r="CT50" i="27"/>
  <c r="CS50" i="27"/>
  <c r="CR50" i="27"/>
  <c r="CQ50" i="27"/>
  <c r="CP50" i="27"/>
  <c r="CN50" i="27"/>
  <c r="CM50" i="27"/>
  <c r="CL50" i="27"/>
  <c r="CK50" i="27"/>
  <c r="CJ50" i="27"/>
  <c r="CH50" i="27"/>
  <c r="CG50" i="27"/>
  <c r="CF50" i="27"/>
  <c r="CE50" i="27"/>
  <c r="CD50" i="27"/>
  <c r="CB50" i="27"/>
  <c r="CA50" i="27"/>
  <c r="BZ50" i="27"/>
  <c r="BY50" i="27"/>
  <c r="BX50" i="27"/>
  <c r="BG50" i="27" s="1"/>
  <c r="BB50" i="27"/>
  <c r="AV50" i="27"/>
  <c r="AP50" i="27"/>
  <c r="AJ50" i="27"/>
  <c r="AD50" i="27"/>
  <c r="X50" i="27"/>
  <c r="BV50" i="27" s="1"/>
  <c r="R50" i="27"/>
  <c r="L50" i="27"/>
  <c r="DR49" i="27"/>
  <c r="DQ49" i="27"/>
  <c r="DP49" i="27"/>
  <c r="DO49" i="27"/>
  <c r="DN49" i="27"/>
  <c r="DL49" i="27"/>
  <c r="DK49" i="27"/>
  <c r="DJ49" i="27"/>
  <c r="DI49" i="27"/>
  <c r="DH49" i="27"/>
  <c r="DF49" i="27"/>
  <c r="DE49" i="27"/>
  <c r="DD49" i="27"/>
  <c r="DC49" i="27"/>
  <c r="DB49" i="27"/>
  <c r="CZ49" i="27"/>
  <c r="CY49" i="27"/>
  <c r="CX49" i="27"/>
  <c r="CW49" i="27"/>
  <c r="CV49" i="27"/>
  <c r="CT49" i="27"/>
  <c r="CS49" i="27"/>
  <c r="CR49" i="27"/>
  <c r="CQ49" i="27"/>
  <c r="CP49" i="27"/>
  <c r="CN49" i="27"/>
  <c r="CM49" i="27"/>
  <c r="CL49" i="27"/>
  <c r="CK49" i="27"/>
  <c r="CJ49" i="27"/>
  <c r="CH49" i="27"/>
  <c r="CG49" i="27"/>
  <c r="CF49" i="27"/>
  <c r="CE49" i="27"/>
  <c r="CD49" i="27"/>
  <c r="CB49" i="27"/>
  <c r="CA49" i="27"/>
  <c r="BZ49" i="27"/>
  <c r="BY49" i="27"/>
  <c r="BX49" i="27"/>
  <c r="BG49" i="27" s="1"/>
  <c r="BB49" i="27"/>
  <c r="AV49" i="27"/>
  <c r="AP49" i="27"/>
  <c r="AJ49" i="27"/>
  <c r="AD49" i="27"/>
  <c r="X49" i="27"/>
  <c r="BV49" i="27" s="1"/>
  <c r="R49" i="27"/>
  <c r="L49" i="27"/>
  <c r="DR48" i="27"/>
  <c r="DQ48" i="27"/>
  <c r="DP48" i="27"/>
  <c r="DO48" i="27"/>
  <c r="DN48" i="27"/>
  <c r="DL48" i="27"/>
  <c r="DK48" i="27"/>
  <c r="DJ48" i="27"/>
  <c r="DI48" i="27"/>
  <c r="DH48" i="27"/>
  <c r="DF48" i="27"/>
  <c r="DE48" i="27"/>
  <c r="DD48" i="27"/>
  <c r="DC48" i="27"/>
  <c r="DB48" i="27"/>
  <c r="CZ48" i="27"/>
  <c r="CY48" i="27"/>
  <c r="CX48" i="27"/>
  <c r="CW48" i="27"/>
  <c r="CV48" i="27"/>
  <c r="CT48" i="27"/>
  <c r="CS48" i="27"/>
  <c r="CR48" i="27"/>
  <c r="CQ48" i="27"/>
  <c r="CP48" i="27"/>
  <c r="CN48" i="27"/>
  <c r="CM48" i="27"/>
  <c r="CL48" i="27"/>
  <c r="CK48" i="27"/>
  <c r="CJ48" i="27"/>
  <c r="CH48" i="27"/>
  <c r="CG48" i="27"/>
  <c r="CF48" i="27"/>
  <c r="CE48" i="27"/>
  <c r="CD48" i="27"/>
  <c r="CB48" i="27"/>
  <c r="CA48" i="27"/>
  <c r="BZ48" i="27"/>
  <c r="BY48" i="27"/>
  <c r="BX48" i="27"/>
  <c r="BG48" i="27" s="1"/>
  <c r="BB48" i="27"/>
  <c r="AV48" i="27"/>
  <c r="AP48" i="27"/>
  <c r="AJ48" i="27"/>
  <c r="AD48" i="27"/>
  <c r="X48" i="27"/>
  <c r="BV48" i="27" s="1"/>
  <c r="R48" i="27"/>
  <c r="L48" i="27"/>
  <c r="DR47" i="27"/>
  <c r="DQ47" i="27"/>
  <c r="DP47" i="27"/>
  <c r="DO47" i="27"/>
  <c r="DN47" i="27"/>
  <c r="DL47" i="27"/>
  <c r="DK47" i="27"/>
  <c r="DJ47" i="27"/>
  <c r="DI47" i="27"/>
  <c r="DH47" i="27"/>
  <c r="DF47" i="27"/>
  <c r="DE47" i="27"/>
  <c r="DD47" i="27"/>
  <c r="DC47" i="27"/>
  <c r="DB47" i="27"/>
  <c r="CZ47" i="27"/>
  <c r="CY47" i="27"/>
  <c r="CX47" i="27"/>
  <c r="CW47" i="27"/>
  <c r="CV47" i="27"/>
  <c r="CT47" i="27"/>
  <c r="CS47" i="27"/>
  <c r="CR47" i="27"/>
  <c r="CQ47" i="27"/>
  <c r="CP47" i="27"/>
  <c r="CN47" i="27"/>
  <c r="CM47" i="27"/>
  <c r="CL47" i="27"/>
  <c r="CK47" i="27"/>
  <c r="CJ47" i="27"/>
  <c r="CH47" i="27"/>
  <c r="CG47" i="27"/>
  <c r="CF47" i="27"/>
  <c r="CE47" i="27"/>
  <c r="CD47" i="27"/>
  <c r="CB47" i="27"/>
  <c r="CA47" i="27"/>
  <c r="BZ47" i="27"/>
  <c r="BY47" i="27"/>
  <c r="BX47" i="27"/>
  <c r="BG47" i="27" s="1"/>
  <c r="BB47" i="27"/>
  <c r="AV47" i="27"/>
  <c r="AP47" i="27"/>
  <c r="AJ47" i="27"/>
  <c r="AD47" i="27"/>
  <c r="X47" i="27"/>
  <c r="BV47" i="27" s="1"/>
  <c r="R47" i="27"/>
  <c r="L47" i="27"/>
  <c r="DR46" i="27"/>
  <c r="DQ46" i="27"/>
  <c r="DP46" i="27"/>
  <c r="DO46" i="27"/>
  <c r="DN46" i="27"/>
  <c r="DL46" i="27"/>
  <c r="DK46" i="27"/>
  <c r="DJ46" i="27"/>
  <c r="DI46" i="27"/>
  <c r="DH46" i="27"/>
  <c r="DF46" i="27"/>
  <c r="DE46" i="27"/>
  <c r="DD46" i="27"/>
  <c r="DC46" i="27"/>
  <c r="DB46" i="27"/>
  <c r="CZ46" i="27"/>
  <c r="CY46" i="27"/>
  <c r="CX46" i="27"/>
  <c r="CW46" i="27"/>
  <c r="CV46" i="27"/>
  <c r="CT46" i="27"/>
  <c r="CS46" i="27"/>
  <c r="CR46" i="27"/>
  <c r="CQ46" i="27"/>
  <c r="CP46" i="27"/>
  <c r="CN46" i="27"/>
  <c r="CM46" i="27"/>
  <c r="CL46" i="27"/>
  <c r="CK46" i="27"/>
  <c r="CJ46" i="27"/>
  <c r="CH46" i="27"/>
  <c r="CG46" i="27"/>
  <c r="CF46" i="27"/>
  <c r="CE46" i="27"/>
  <c r="CD46" i="27"/>
  <c r="CB46" i="27"/>
  <c r="CA46" i="27"/>
  <c r="BZ46" i="27"/>
  <c r="BY46" i="27"/>
  <c r="BX46" i="27"/>
  <c r="BG46" i="27" s="1"/>
  <c r="BB46" i="27"/>
  <c r="AV46" i="27"/>
  <c r="AP46" i="27"/>
  <c r="AJ46" i="27"/>
  <c r="AD46" i="27"/>
  <c r="X46" i="27"/>
  <c r="BV46" i="27" s="1"/>
  <c r="R46" i="27"/>
  <c r="L46" i="27"/>
  <c r="DR45" i="27"/>
  <c r="DQ45" i="27"/>
  <c r="DP45" i="27"/>
  <c r="DO45" i="27"/>
  <c r="DN45" i="27"/>
  <c r="DL45" i="27"/>
  <c r="DK45" i="27"/>
  <c r="DJ45" i="27"/>
  <c r="DI45" i="27"/>
  <c r="DH45" i="27"/>
  <c r="DF45" i="27"/>
  <c r="DE45" i="27"/>
  <c r="DD45" i="27"/>
  <c r="DC45" i="27"/>
  <c r="DB45" i="27"/>
  <c r="CZ45" i="27"/>
  <c r="CY45" i="27"/>
  <c r="CX45" i="27"/>
  <c r="CW45" i="27"/>
  <c r="CV45" i="27"/>
  <c r="CT45" i="27"/>
  <c r="CS45" i="27"/>
  <c r="CR45" i="27"/>
  <c r="CQ45" i="27"/>
  <c r="CP45" i="27"/>
  <c r="CN45" i="27"/>
  <c r="CM45" i="27"/>
  <c r="CL45" i="27"/>
  <c r="CK45" i="27"/>
  <c r="CJ45" i="27"/>
  <c r="CH45" i="27"/>
  <c r="CG45" i="27"/>
  <c r="CF45" i="27"/>
  <c r="CE45" i="27"/>
  <c r="CD45" i="27"/>
  <c r="CB45" i="27"/>
  <c r="CA45" i="27"/>
  <c r="BZ45" i="27"/>
  <c r="BY45" i="27"/>
  <c r="BX45" i="27"/>
  <c r="BG45" i="27" s="1"/>
  <c r="BB45" i="27"/>
  <c r="AV45" i="27"/>
  <c r="AP45" i="27"/>
  <c r="AJ45" i="27"/>
  <c r="AD45" i="27"/>
  <c r="X45" i="27"/>
  <c r="BV45" i="27" s="1"/>
  <c r="R45" i="27"/>
  <c r="L45" i="27"/>
  <c r="DR41" i="27"/>
  <c r="DQ41" i="27"/>
  <c r="DP41" i="27"/>
  <c r="DO41" i="27"/>
  <c r="DN41" i="27"/>
  <c r="DL41" i="27"/>
  <c r="DK41" i="27"/>
  <c r="DJ41" i="27"/>
  <c r="DI41" i="27"/>
  <c r="DH41" i="27"/>
  <c r="DF41" i="27"/>
  <c r="DE41" i="27"/>
  <c r="DD41" i="27"/>
  <c r="DC41" i="27"/>
  <c r="DB41" i="27"/>
  <c r="CZ41" i="27"/>
  <c r="CY41" i="27"/>
  <c r="CX41" i="27"/>
  <c r="CW41" i="27"/>
  <c r="CV41" i="27"/>
  <c r="CT41" i="27"/>
  <c r="CS41" i="27"/>
  <c r="CR41" i="27"/>
  <c r="CQ41" i="27"/>
  <c r="CP41" i="27"/>
  <c r="CN41" i="27"/>
  <c r="CM41" i="27"/>
  <c r="CL41" i="27"/>
  <c r="CK41" i="27"/>
  <c r="CJ41" i="27"/>
  <c r="CH41" i="27"/>
  <c r="CG41" i="27"/>
  <c r="CF41" i="27"/>
  <c r="CE41" i="27"/>
  <c r="CD41" i="27"/>
  <c r="CB41" i="27"/>
  <c r="CA41" i="27"/>
  <c r="BZ41" i="27"/>
  <c r="BY41" i="27"/>
  <c r="BX41" i="27"/>
  <c r="BB41" i="27"/>
  <c r="AV41" i="27"/>
  <c r="AP41" i="27"/>
  <c r="AJ41" i="27"/>
  <c r="AD41" i="27"/>
  <c r="X41" i="27"/>
  <c r="R41" i="27"/>
  <c r="L41" i="27"/>
  <c r="DR40" i="27"/>
  <c r="DQ40" i="27"/>
  <c r="DP40" i="27"/>
  <c r="DO40" i="27"/>
  <c r="DN40" i="27"/>
  <c r="DL40" i="27"/>
  <c r="DK40" i="27"/>
  <c r="DJ40" i="27"/>
  <c r="DI40" i="27"/>
  <c r="DH40" i="27"/>
  <c r="DF40" i="27"/>
  <c r="DE40" i="27"/>
  <c r="DD40" i="27"/>
  <c r="DC40" i="27"/>
  <c r="DB40" i="27"/>
  <c r="CZ40" i="27"/>
  <c r="CY40" i="27"/>
  <c r="CX40" i="27"/>
  <c r="CW40" i="27"/>
  <c r="CV40" i="27"/>
  <c r="CT40" i="27"/>
  <c r="CS40" i="27"/>
  <c r="CR40" i="27"/>
  <c r="CQ40" i="27"/>
  <c r="CP40" i="27"/>
  <c r="CN40" i="27"/>
  <c r="CM40" i="27"/>
  <c r="CL40" i="27"/>
  <c r="CK40" i="27"/>
  <c r="CJ40" i="27"/>
  <c r="CH40" i="27"/>
  <c r="CG40" i="27"/>
  <c r="CF40" i="27"/>
  <c r="CE40" i="27"/>
  <c r="CD40" i="27"/>
  <c r="CB40" i="27"/>
  <c r="CA40" i="27"/>
  <c r="BZ40" i="27"/>
  <c r="BY40" i="27"/>
  <c r="BX40" i="27"/>
  <c r="BJ40" i="27"/>
  <c r="BJ41" i="27" s="1"/>
  <c r="BJ42" i="27" s="1"/>
  <c r="BJ45" i="27" s="1"/>
  <c r="BJ46" i="27" s="1"/>
  <c r="BJ47" i="27" s="1"/>
  <c r="BJ48" i="27" s="1"/>
  <c r="BJ49" i="27" s="1"/>
  <c r="BJ50" i="27" s="1"/>
  <c r="BJ51" i="27" s="1"/>
  <c r="BJ52" i="27" s="1"/>
  <c r="BJ53" i="27" s="1"/>
  <c r="BJ54" i="27" s="1"/>
  <c r="BB40" i="27"/>
  <c r="AV40" i="27"/>
  <c r="AP40" i="27"/>
  <c r="AJ40" i="27"/>
  <c r="AD40" i="27"/>
  <c r="X40" i="27"/>
  <c r="R40" i="27"/>
  <c r="L40" i="27"/>
  <c r="DR36" i="27"/>
  <c r="DQ36" i="27"/>
  <c r="DP36" i="27"/>
  <c r="DO36" i="27"/>
  <c r="DN36" i="27"/>
  <c r="DL36" i="27"/>
  <c r="DK36" i="27"/>
  <c r="DJ36" i="27"/>
  <c r="DI36" i="27"/>
  <c r="DH36" i="27"/>
  <c r="DF36" i="27"/>
  <c r="DE36" i="27"/>
  <c r="DD36" i="27"/>
  <c r="DC36" i="27"/>
  <c r="DB36" i="27"/>
  <c r="CZ36" i="27"/>
  <c r="CY36" i="27"/>
  <c r="CX36" i="27"/>
  <c r="CW36" i="27"/>
  <c r="CV36" i="27"/>
  <c r="CT36" i="27"/>
  <c r="CS36" i="27"/>
  <c r="CR36" i="27"/>
  <c r="CQ36" i="27"/>
  <c r="CP36" i="27"/>
  <c r="CN36" i="27"/>
  <c r="CM36" i="27"/>
  <c r="CL36" i="27"/>
  <c r="CK36" i="27"/>
  <c r="CJ36" i="27"/>
  <c r="CH36" i="27"/>
  <c r="CG36" i="27"/>
  <c r="CF36" i="27"/>
  <c r="CE36" i="27"/>
  <c r="CD36" i="27"/>
  <c r="CB36" i="27"/>
  <c r="CA36" i="27"/>
  <c r="BZ36" i="27"/>
  <c r="BY36" i="27"/>
  <c r="BX36" i="27"/>
  <c r="BB36" i="27"/>
  <c r="AV36" i="27"/>
  <c r="AP36" i="27"/>
  <c r="AJ36" i="27"/>
  <c r="AD36" i="27"/>
  <c r="X36" i="27"/>
  <c r="R36" i="27"/>
  <c r="L36" i="27"/>
  <c r="DR35" i="27"/>
  <c r="DQ35" i="27"/>
  <c r="DP35" i="27"/>
  <c r="DO35" i="27"/>
  <c r="DN35" i="27"/>
  <c r="DL35" i="27"/>
  <c r="DK35" i="27"/>
  <c r="DJ35" i="27"/>
  <c r="DI35" i="27"/>
  <c r="DH35" i="27"/>
  <c r="DF35" i="27"/>
  <c r="DE35" i="27"/>
  <c r="DD35" i="27"/>
  <c r="DC35" i="27"/>
  <c r="DB35" i="27"/>
  <c r="CZ35" i="27"/>
  <c r="CY35" i="27"/>
  <c r="CX35" i="27"/>
  <c r="CW35" i="27"/>
  <c r="CV35" i="27"/>
  <c r="CT35" i="27"/>
  <c r="CS35" i="27"/>
  <c r="CR35" i="27"/>
  <c r="CQ35" i="27"/>
  <c r="CP35" i="27"/>
  <c r="CN35" i="27"/>
  <c r="CM35" i="27"/>
  <c r="CL35" i="27"/>
  <c r="CK35" i="27"/>
  <c r="CJ35" i="27"/>
  <c r="CH35" i="27"/>
  <c r="CG35" i="27"/>
  <c r="CF35" i="27"/>
  <c r="CE35" i="27"/>
  <c r="CD35" i="27"/>
  <c r="CB35" i="27"/>
  <c r="CA35" i="27"/>
  <c r="BZ35" i="27"/>
  <c r="BY35" i="27"/>
  <c r="BX35" i="27"/>
  <c r="BB35" i="27"/>
  <c r="AV35" i="27"/>
  <c r="AP35" i="27"/>
  <c r="AJ35" i="27"/>
  <c r="AD35" i="27"/>
  <c r="X35" i="27"/>
  <c r="R35" i="27"/>
  <c r="L35" i="27"/>
  <c r="BA32" i="27"/>
  <c r="AZ32" i="27"/>
  <c r="AS32" i="27"/>
  <c r="AR32" i="27"/>
  <c r="AK32" i="27"/>
  <c r="AC32" i="27"/>
  <c r="AB32" i="27"/>
  <c r="U32" i="27"/>
  <c r="T32" i="27"/>
  <c r="M32" i="27"/>
  <c r="DR31" i="27"/>
  <c r="DQ31" i="27"/>
  <c r="DP31" i="27"/>
  <c r="DO31" i="27"/>
  <c r="DN31" i="27"/>
  <c r="DL31" i="27"/>
  <c r="DK31" i="27"/>
  <c r="DJ31" i="27"/>
  <c r="DI31" i="27"/>
  <c r="DH31" i="27"/>
  <c r="DF31" i="27"/>
  <c r="DE31" i="27"/>
  <c r="DD31" i="27"/>
  <c r="DC31" i="27"/>
  <c r="DB31" i="27"/>
  <c r="CZ31" i="27"/>
  <c r="CY31" i="27"/>
  <c r="CX31" i="27"/>
  <c r="CW31" i="27"/>
  <c r="CV31" i="27"/>
  <c r="CT31" i="27"/>
  <c r="CS31" i="27"/>
  <c r="CR31" i="27"/>
  <c r="CQ31" i="27"/>
  <c r="CP31" i="27"/>
  <c r="CN31" i="27"/>
  <c r="CM31" i="27"/>
  <c r="CL31" i="27"/>
  <c r="CK31" i="27"/>
  <c r="CJ31" i="27"/>
  <c r="CH31" i="27"/>
  <c r="CG31" i="27"/>
  <c r="CF31" i="27"/>
  <c r="CE31" i="27"/>
  <c r="CD31" i="27"/>
  <c r="CB31" i="27"/>
  <c r="CA31" i="27"/>
  <c r="BZ31" i="27"/>
  <c r="BY31" i="27"/>
  <c r="BX31" i="27"/>
  <c r="BB31" i="27"/>
  <c r="AV31" i="27"/>
  <c r="AP31" i="27"/>
  <c r="AJ31" i="27"/>
  <c r="AD31" i="27"/>
  <c r="X31" i="27"/>
  <c r="R31" i="27"/>
  <c r="L31" i="27"/>
  <c r="BA30" i="27"/>
  <c r="AZ30" i="27"/>
  <c r="AY30" i="27"/>
  <c r="AY32" i="27" s="1"/>
  <c r="AX30" i="27"/>
  <c r="AX32" i="27" s="1"/>
  <c r="AW30" i="27"/>
  <c r="AW32" i="27" s="1"/>
  <c r="BB32" i="27" s="1"/>
  <c r="AU30" i="27"/>
  <c r="AU32" i="27" s="1"/>
  <c r="AT30" i="27"/>
  <c r="AT32" i="27" s="1"/>
  <c r="AS30" i="27"/>
  <c r="AR30" i="27"/>
  <c r="AV30" i="27" s="1"/>
  <c r="AQ30" i="27"/>
  <c r="AQ32" i="27" s="1"/>
  <c r="AP30" i="27"/>
  <c r="AO30" i="27"/>
  <c r="AO32" i="27" s="1"/>
  <c r="AN30" i="27"/>
  <c r="AN32" i="27" s="1"/>
  <c r="AM30" i="27"/>
  <c r="AM32" i="27" s="1"/>
  <c r="AL30" i="27"/>
  <c r="AL32" i="27" s="1"/>
  <c r="AK30" i="27"/>
  <c r="AI30" i="27"/>
  <c r="AI32" i="27" s="1"/>
  <c r="AH30" i="27"/>
  <c r="AH32" i="27" s="1"/>
  <c r="AG30" i="27"/>
  <c r="AG32" i="27" s="1"/>
  <c r="AF30" i="27"/>
  <c r="AF32" i="27" s="1"/>
  <c r="AE30" i="27"/>
  <c r="AE32" i="27" s="1"/>
  <c r="AJ32" i="27" s="1"/>
  <c r="AC30" i="27"/>
  <c r="AB30" i="27"/>
  <c r="AA30" i="27"/>
  <c r="AA32" i="27" s="1"/>
  <c r="Z30" i="27"/>
  <c r="Z32" i="27" s="1"/>
  <c r="Y30" i="27"/>
  <c r="Y32" i="27" s="1"/>
  <c r="AD32" i="27" s="1"/>
  <c r="W30" i="27"/>
  <c r="W32" i="27" s="1"/>
  <c r="V30" i="27"/>
  <c r="V32" i="27" s="1"/>
  <c r="U30" i="27"/>
  <c r="T30" i="27"/>
  <c r="X30" i="27" s="1"/>
  <c r="S30" i="27"/>
  <c r="S32" i="27" s="1"/>
  <c r="R30" i="27"/>
  <c r="Q30" i="27"/>
  <c r="Q32" i="27" s="1"/>
  <c r="P30" i="27"/>
  <c r="P32" i="27" s="1"/>
  <c r="O30" i="27"/>
  <c r="O32" i="27" s="1"/>
  <c r="N30" i="27"/>
  <c r="N32" i="27" s="1"/>
  <c r="M30" i="27"/>
  <c r="K30" i="27"/>
  <c r="K32" i="27" s="1"/>
  <c r="J30" i="27"/>
  <c r="J32" i="27" s="1"/>
  <c r="I30" i="27"/>
  <c r="I32" i="27" s="1"/>
  <c r="H30" i="27"/>
  <c r="H32" i="27" s="1"/>
  <c r="G30" i="27"/>
  <c r="G32" i="27" s="1"/>
  <c r="DR29" i="27"/>
  <c r="DQ29" i="27"/>
  <c r="DP29" i="27"/>
  <c r="DO29" i="27"/>
  <c r="DN29" i="27"/>
  <c r="DL29" i="27"/>
  <c r="DK29" i="27"/>
  <c r="DJ29" i="27"/>
  <c r="DI29" i="27"/>
  <c r="DH29" i="27"/>
  <c r="DF29" i="27"/>
  <c r="DE29" i="27"/>
  <c r="DD29" i="27"/>
  <c r="DC29" i="27"/>
  <c r="DB29" i="27"/>
  <c r="CZ29" i="27"/>
  <c r="CY29" i="27"/>
  <c r="CX29" i="27"/>
  <c r="CW29" i="27"/>
  <c r="CV29" i="27"/>
  <c r="CT29" i="27"/>
  <c r="CS29" i="27"/>
  <c r="CR29" i="27"/>
  <c r="CQ29" i="27"/>
  <c r="CP29" i="27"/>
  <c r="CN29" i="27"/>
  <c r="CM29" i="27"/>
  <c r="CL29" i="27"/>
  <c r="CK29" i="27"/>
  <c r="CJ29" i="27"/>
  <c r="CH29" i="27"/>
  <c r="CG29" i="27"/>
  <c r="CF29" i="27"/>
  <c r="CE29" i="27"/>
  <c r="CD29" i="27"/>
  <c r="CB29" i="27"/>
  <c r="CA29" i="27"/>
  <c r="BZ29" i="27"/>
  <c r="BY29" i="27"/>
  <c r="BX29" i="27"/>
  <c r="BB29" i="27"/>
  <c r="AV29" i="27"/>
  <c r="AP29" i="27"/>
  <c r="AJ29" i="27"/>
  <c r="AD29" i="27"/>
  <c r="X29" i="27"/>
  <c r="R29" i="27"/>
  <c r="L29" i="27"/>
  <c r="DR28" i="27"/>
  <c r="DQ28" i="27"/>
  <c r="DP28" i="27"/>
  <c r="DO28" i="27"/>
  <c r="DN28" i="27"/>
  <c r="DL28" i="27"/>
  <c r="DK28" i="27"/>
  <c r="DJ28" i="27"/>
  <c r="DI28" i="27"/>
  <c r="DH28" i="27"/>
  <c r="DF28" i="27"/>
  <c r="DE28" i="27"/>
  <c r="DD28" i="27"/>
  <c r="DC28" i="27"/>
  <c r="DB28" i="27"/>
  <c r="CZ28" i="27"/>
  <c r="CY28" i="27"/>
  <c r="CX28" i="27"/>
  <c r="CW28" i="27"/>
  <c r="CV28" i="27"/>
  <c r="CT28" i="27"/>
  <c r="CS28" i="27"/>
  <c r="CR28" i="27"/>
  <c r="CQ28" i="27"/>
  <c r="CP28" i="27"/>
  <c r="CN28" i="27"/>
  <c r="CM28" i="27"/>
  <c r="CL28" i="27"/>
  <c r="CK28" i="27"/>
  <c r="CJ28" i="27"/>
  <c r="CH28" i="27"/>
  <c r="CG28" i="27"/>
  <c r="CF28" i="27"/>
  <c r="CE28" i="27"/>
  <c r="CD28" i="27"/>
  <c r="CB28" i="27"/>
  <c r="CA28" i="27"/>
  <c r="BZ28" i="27"/>
  <c r="BY28" i="27"/>
  <c r="BX28" i="27"/>
  <c r="BB28" i="27"/>
  <c r="AV28" i="27"/>
  <c r="AP28" i="27"/>
  <c r="AJ28" i="27"/>
  <c r="AD28" i="27"/>
  <c r="X28" i="27"/>
  <c r="R28" i="27"/>
  <c r="L28" i="27"/>
  <c r="DR27" i="27"/>
  <c r="DQ27" i="27"/>
  <c r="DP27" i="27"/>
  <c r="DO27" i="27"/>
  <c r="DN27" i="27"/>
  <c r="DL27" i="27"/>
  <c r="DK27" i="27"/>
  <c r="DJ27" i="27"/>
  <c r="DI27" i="27"/>
  <c r="DH27" i="27"/>
  <c r="DF27" i="27"/>
  <c r="DE27" i="27"/>
  <c r="DD27" i="27"/>
  <c r="DC27" i="27"/>
  <c r="DB27" i="27"/>
  <c r="CZ27" i="27"/>
  <c r="CY27" i="27"/>
  <c r="CX27" i="27"/>
  <c r="CW27" i="27"/>
  <c r="CV27" i="27"/>
  <c r="CT27" i="27"/>
  <c r="CS27" i="27"/>
  <c r="CR27" i="27"/>
  <c r="CQ27" i="27"/>
  <c r="CP27" i="27"/>
  <c r="CN27" i="27"/>
  <c r="CM27" i="27"/>
  <c r="CL27" i="27"/>
  <c r="CK27" i="27"/>
  <c r="CJ27" i="27"/>
  <c r="CH27" i="27"/>
  <c r="CG27" i="27"/>
  <c r="CF27" i="27"/>
  <c r="CE27" i="27"/>
  <c r="CD27" i="27"/>
  <c r="CB27" i="27"/>
  <c r="CA27" i="27"/>
  <c r="BZ27" i="27"/>
  <c r="BY27" i="27"/>
  <c r="BX27" i="27"/>
  <c r="BB27" i="27"/>
  <c r="AV27" i="27"/>
  <c r="AP27" i="27"/>
  <c r="AJ27" i="27"/>
  <c r="AD27" i="27"/>
  <c r="X27" i="27"/>
  <c r="R27" i="27"/>
  <c r="L27" i="27"/>
  <c r="DR26" i="27"/>
  <c r="DQ26" i="27"/>
  <c r="DP26" i="27"/>
  <c r="DO26" i="27"/>
  <c r="DN26" i="27"/>
  <c r="DL26" i="27"/>
  <c r="DK26" i="27"/>
  <c r="DJ26" i="27"/>
  <c r="DI26" i="27"/>
  <c r="DH26" i="27"/>
  <c r="DF26" i="27"/>
  <c r="DE26" i="27"/>
  <c r="DD26" i="27"/>
  <c r="DC26" i="27"/>
  <c r="DB26" i="27"/>
  <c r="CZ26" i="27"/>
  <c r="CY26" i="27"/>
  <c r="CX26" i="27"/>
  <c r="CW26" i="27"/>
  <c r="CV26" i="27"/>
  <c r="CT26" i="27"/>
  <c r="CS26" i="27"/>
  <c r="CR26" i="27"/>
  <c r="CQ26" i="27"/>
  <c r="CP26" i="27"/>
  <c r="CN26" i="27"/>
  <c r="CM26" i="27"/>
  <c r="CL26" i="27"/>
  <c r="CK26" i="27"/>
  <c r="CJ26" i="27"/>
  <c r="CH26" i="27"/>
  <c r="CG26" i="27"/>
  <c r="CF26" i="27"/>
  <c r="CE26" i="27"/>
  <c r="CD26" i="27"/>
  <c r="CB26" i="27"/>
  <c r="CA26" i="27"/>
  <c r="BZ26" i="27"/>
  <c r="BY26" i="27"/>
  <c r="BX26" i="27"/>
  <c r="BB26" i="27"/>
  <c r="AV26" i="27"/>
  <c r="AP26" i="27"/>
  <c r="AJ26" i="27"/>
  <c r="AD26" i="27"/>
  <c r="X26" i="27"/>
  <c r="R26" i="27"/>
  <c r="L26" i="27"/>
  <c r="B26" i="27"/>
  <c r="B27" i="27" s="1"/>
  <c r="B28" i="27" s="1"/>
  <c r="B29" i="27" s="1"/>
  <c r="B30" i="27" s="1"/>
  <c r="B31" i="27" s="1"/>
  <c r="B32" i="27" s="1"/>
  <c r="B35" i="27" s="1"/>
  <c r="B36" i="27" s="1"/>
  <c r="B37" i="27" s="1"/>
  <c r="B40" i="27" s="1"/>
  <c r="B41" i="27" s="1"/>
  <c r="B42" i="27" s="1"/>
  <c r="B45" i="27" s="1"/>
  <c r="B46" i="27" s="1"/>
  <c r="B47" i="27" s="1"/>
  <c r="B48" i="27" s="1"/>
  <c r="B49" i="27" s="1"/>
  <c r="B50" i="27" s="1"/>
  <c r="B51" i="27" s="1"/>
  <c r="B52" i="27" s="1"/>
  <c r="B53" i="27" s="1"/>
  <c r="B54" i="27" s="1"/>
  <c r="DR25" i="27"/>
  <c r="DQ25" i="27"/>
  <c r="DP25" i="27"/>
  <c r="DO25" i="27"/>
  <c r="DN25" i="27"/>
  <c r="DL25" i="27"/>
  <c r="DK25" i="27"/>
  <c r="DJ25" i="27"/>
  <c r="DI25" i="27"/>
  <c r="DH25" i="27"/>
  <c r="DF25" i="27"/>
  <c r="DE25" i="27"/>
  <c r="DD25" i="27"/>
  <c r="DC25" i="27"/>
  <c r="DB25" i="27"/>
  <c r="CZ25" i="27"/>
  <c r="CY25" i="27"/>
  <c r="CX25" i="27"/>
  <c r="CW25" i="27"/>
  <c r="CV25" i="27"/>
  <c r="CT25" i="27"/>
  <c r="CS25" i="27"/>
  <c r="CR25" i="27"/>
  <c r="CQ25" i="27"/>
  <c r="CP25" i="27"/>
  <c r="CN25" i="27"/>
  <c r="CM25" i="27"/>
  <c r="CL25" i="27"/>
  <c r="CK25" i="27"/>
  <c r="CJ25" i="27"/>
  <c r="CH25" i="27"/>
  <c r="CG25" i="27"/>
  <c r="CF25" i="27"/>
  <c r="CE25" i="27"/>
  <c r="CD25" i="27"/>
  <c r="CB25" i="27"/>
  <c r="CA25" i="27"/>
  <c r="BZ25" i="27"/>
  <c r="BY25" i="27"/>
  <c r="BX25" i="27"/>
  <c r="BJ25" i="27"/>
  <c r="BJ26" i="27" s="1"/>
  <c r="BJ27" i="27" s="1"/>
  <c r="BJ28" i="27" s="1"/>
  <c r="BJ29" i="27" s="1"/>
  <c r="BJ30" i="27" s="1"/>
  <c r="BJ31" i="27" s="1"/>
  <c r="BJ32" i="27" s="1"/>
  <c r="BB25" i="27"/>
  <c r="AV25" i="27"/>
  <c r="AP25" i="27"/>
  <c r="AJ25" i="27"/>
  <c r="AD25" i="27"/>
  <c r="X25" i="27"/>
  <c r="R25" i="27"/>
  <c r="L25" i="27"/>
  <c r="B25" i="27"/>
  <c r="AW22" i="27"/>
  <c r="AO22" i="27"/>
  <c r="AG22" i="27"/>
  <c r="Y22" i="27"/>
  <c r="Q22" i="27"/>
  <c r="Q37" i="27" s="1"/>
  <c r="Q42" i="27" s="1"/>
  <c r="I22" i="27"/>
  <c r="I37" i="27" s="1"/>
  <c r="I42" i="27" s="1"/>
  <c r="DR21" i="27"/>
  <c r="DQ21" i="27"/>
  <c r="DP21" i="27"/>
  <c r="DO21" i="27"/>
  <c r="DN21" i="27"/>
  <c r="DL21" i="27"/>
  <c r="DK21" i="27"/>
  <c r="DJ21" i="27"/>
  <c r="DI21" i="27"/>
  <c r="DH21" i="27"/>
  <c r="DF21" i="27"/>
  <c r="DE21" i="27"/>
  <c r="DD21" i="27"/>
  <c r="DC21" i="27"/>
  <c r="DB21" i="27"/>
  <c r="CZ21" i="27"/>
  <c r="CY21" i="27"/>
  <c r="CX21" i="27"/>
  <c r="CW21" i="27"/>
  <c r="CV21" i="27"/>
  <c r="CT21" i="27"/>
  <c r="CS21" i="27"/>
  <c r="CR21" i="27"/>
  <c r="CQ21" i="27"/>
  <c r="CP21" i="27"/>
  <c r="CN21" i="27"/>
  <c r="CM21" i="27"/>
  <c r="CL21" i="27"/>
  <c r="CK21" i="27"/>
  <c r="CJ21" i="27"/>
  <c r="CH21" i="27"/>
  <c r="CG21" i="27"/>
  <c r="CF21" i="27"/>
  <c r="CE21" i="27"/>
  <c r="CD21" i="27"/>
  <c r="CB21" i="27"/>
  <c r="CA21" i="27"/>
  <c r="BZ21" i="27"/>
  <c r="BY21" i="27"/>
  <c r="BX21" i="27"/>
  <c r="BB21" i="27"/>
  <c r="AV21" i="27"/>
  <c r="AP21" i="27"/>
  <c r="AJ21" i="27"/>
  <c r="AD21" i="27"/>
  <c r="X21" i="27"/>
  <c r="R21" i="27"/>
  <c r="L21" i="27"/>
  <c r="BA19" i="27"/>
  <c r="BA22" i="27" s="1"/>
  <c r="BA37" i="27" s="1"/>
  <c r="BA42" i="27" s="1"/>
  <c r="AZ19" i="27"/>
  <c r="AZ22" i="27" s="1"/>
  <c r="AZ37" i="27" s="1"/>
  <c r="AZ42" i="27" s="1"/>
  <c r="AY19" i="27"/>
  <c r="AY22" i="27" s="1"/>
  <c r="AX19" i="27"/>
  <c r="BB19" i="27" s="1"/>
  <c r="AW19" i="27"/>
  <c r="AU19" i="27"/>
  <c r="AU22" i="27" s="1"/>
  <c r="AU37" i="27" s="1"/>
  <c r="AU42" i="27" s="1"/>
  <c r="AT19" i="27"/>
  <c r="AT22" i="27" s="1"/>
  <c r="AT37" i="27" s="1"/>
  <c r="AT42" i="27" s="1"/>
  <c r="AT58" i="27" s="1"/>
  <c r="AS19" i="27"/>
  <c r="AS22" i="27" s="1"/>
  <c r="AS37" i="27" s="1"/>
  <c r="AS42" i="27" s="1"/>
  <c r="AR19" i="27"/>
  <c r="AR22" i="27" s="1"/>
  <c r="AR37" i="27" s="1"/>
  <c r="AR42" i="27" s="1"/>
  <c r="AQ19" i="27"/>
  <c r="AV19" i="27" s="1"/>
  <c r="AP19" i="27"/>
  <c r="AO19" i="27"/>
  <c r="AN19" i="27"/>
  <c r="AN22" i="27" s="1"/>
  <c r="AM19" i="27"/>
  <c r="AM22" i="27" s="1"/>
  <c r="AM37" i="27" s="1"/>
  <c r="AM42" i="27" s="1"/>
  <c r="AL19" i="27"/>
  <c r="AL22" i="27" s="1"/>
  <c r="AL37" i="27" s="1"/>
  <c r="AL42" i="27" s="1"/>
  <c r="AL58" i="27" s="1"/>
  <c r="AK19" i="27"/>
  <c r="AK22" i="27" s="1"/>
  <c r="AI19" i="27"/>
  <c r="AI22" i="27" s="1"/>
  <c r="AI37" i="27" s="1"/>
  <c r="AI42" i="27" s="1"/>
  <c r="AH19" i="27"/>
  <c r="AH22" i="27" s="1"/>
  <c r="AH37" i="27" s="1"/>
  <c r="AH42" i="27" s="1"/>
  <c r="AG19" i="27"/>
  <c r="AF19" i="27"/>
  <c r="AF22" i="27" s="1"/>
  <c r="AE19" i="27"/>
  <c r="AE22" i="27" s="1"/>
  <c r="AC19" i="27"/>
  <c r="AC22" i="27" s="1"/>
  <c r="AC37" i="27" s="1"/>
  <c r="AC42" i="27" s="1"/>
  <c r="AB19" i="27"/>
  <c r="AB22" i="27" s="1"/>
  <c r="AB37" i="27" s="1"/>
  <c r="AB42" i="27" s="1"/>
  <c r="AA19" i="27"/>
  <c r="AA22" i="27" s="1"/>
  <c r="AA37" i="27" s="1"/>
  <c r="AA42" i="27" s="1"/>
  <c r="Z19" i="27"/>
  <c r="AD19" i="27" s="1"/>
  <c r="Y19" i="27"/>
  <c r="W19" i="27"/>
  <c r="W22" i="27" s="1"/>
  <c r="V19" i="27"/>
  <c r="V22" i="27" s="1"/>
  <c r="U19" i="27"/>
  <c r="U22" i="27" s="1"/>
  <c r="U37" i="27" s="1"/>
  <c r="U42" i="27" s="1"/>
  <c r="T19" i="27"/>
  <c r="T22" i="27" s="1"/>
  <c r="T37" i="27" s="1"/>
  <c r="T42" i="27" s="1"/>
  <c r="S19" i="27"/>
  <c r="X19" i="27" s="1"/>
  <c r="R19" i="27"/>
  <c r="Q19" i="27"/>
  <c r="P19" i="27"/>
  <c r="P22" i="27" s="1"/>
  <c r="P37" i="27" s="1"/>
  <c r="P42" i="27" s="1"/>
  <c r="O19" i="27"/>
  <c r="O22" i="27" s="1"/>
  <c r="N19" i="27"/>
  <c r="N22" i="27" s="1"/>
  <c r="M19" i="27"/>
  <c r="M22" i="27" s="1"/>
  <c r="K19" i="27"/>
  <c r="K22" i="27" s="1"/>
  <c r="K37" i="27" s="1"/>
  <c r="K42" i="27" s="1"/>
  <c r="J19" i="27"/>
  <c r="J22" i="27" s="1"/>
  <c r="J37" i="27" s="1"/>
  <c r="J42" i="27" s="1"/>
  <c r="I19" i="27"/>
  <c r="H19" i="27"/>
  <c r="H22" i="27" s="1"/>
  <c r="H37" i="27" s="1"/>
  <c r="H42" i="27" s="1"/>
  <c r="G19" i="27"/>
  <c r="G22" i="27" s="1"/>
  <c r="DR18" i="27"/>
  <c r="DQ18" i="27"/>
  <c r="DP18" i="27"/>
  <c r="DO18" i="27"/>
  <c r="DN18" i="27"/>
  <c r="DL18" i="27"/>
  <c r="DK18" i="27"/>
  <c r="DJ18" i="27"/>
  <c r="DI18" i="27"/>
  <c r="DH18" i="27"/>
  <c r="DF18" i="27"/>
  <c r="DE18" i="27"/>
  <c r="DD18" i="27"/>
  <c r="DC18" i="27"/>
  <c r="DB18" i="27"/>
  <c r="CZ18" i="27"/>
  <c r="CY18" i="27"/>
  <c r="CX18" i="27"/>
  <c r="CW18" i="27"/>
  <c r="CV18" i="27"/>
  <c r="CT18" i="27"/>
  <c r="CS18" i="27"/>
  <c r="CR18" i="27"/>
  <c r="CQ18" i="27"/>
  <c r="CP18" i="27"/>
  <c r="CN18" i="27"/>
  <c r="CM18" i="27"/>
  <c r="CL18" i="27"/>
  <c r="CK18" i="27"/>
  <c r="CJ18" i="27"/>
  <c r="CH18" i="27"/>
  <c r="CG18" i="27"/>
  <c r="CF18" i="27"/>
  <c r="CE18" i="27"/>
  <c r="CD18" i="27"/>
  <c r="CB18" i="27"/>
  <c r="CA18" i="27"/>
  <c r="BZ18" i="27"/>
  <c r="BY18" i="27"/>
  <c r="BX18" i="27"/>
  <c r="BB18" i="27"/>
  <c r="AV18" i="27"/>
  <c r="AP18" i="27"/>
  <c r="AJ18" i="27"/>
  <c r="AD18" i="27"/>
  <c r="X18" i="27"/>
  <c r="R18" i="27"/>
  <c r="L18" i="27"/>
  <c r="DR17" i="27"/>
  <c r="DQ17" i="27"/>
  <c r="DP17" i="27"/>
  <c r="DO17" i="27"/>
  <c r="DN17" i="27"/>
  <c r="DL17" i="27"/>
  <c r="DK17" i="27"/>
  <c r="DJ17" i="27"/>
  <c r="DI17" i="27"/>
  <c r="DH17" i="27"/>
  <c r="DF17" i="27"/>
  <c r="DE17" i="27"/>
  <c r="DD17" i="27"/>
  <c r="DC17" i="27"/>
  <c r="DB17" i="27"/>
  <c r="CZ17" i="27"/>
  <c r="CY17" i="27"/>
  <c r="CX17" i="27"/>
  <c r="CW17" i="27"/>
  <c r="CV17" i="27"/>
  <c r="CT17" i="27"/>
  <c r="CS17" i="27"/>
  <c r="CR17" i="27"/>
  <c r="CQ17" i="27"/>
  <c r="CP17" i="27"/>
  <c r="CN17" i="27"/>
  <c r="CM17" i="27"/>
  <c r="CL17" i="27"/>
  <c r="CK17" i="27"/>
  <c r="CJ17" i="27"/>
  <c r="CH17" i="27"/>
  <c r="CG17" i="27"/>
  <c r="CF17" i="27"/>
  <c r="CE17" i="27"/>
  <c r="CD17" i="27"/>
  <c r="CB17" i="27"/>
  <c r="CA17" i="27"/>
  <c r="BZ17" i="27"/>
  <c r="BY17" i="27"/>
  <c r="BX17" i="27"/>
  <c r="BB17" i="27"/>
  <c r="AV17" i="27"/>
  <c r="AP17" i="27"/>
  <c r="AJ17" i="27"/>
  <c r="AD17" i="27"/>
  <c r="X17" i="27"/>
  <c r="R17" i="27"/>
  <c r="L17" i="27"/>
  <c r="DR16" i="27"/>
  <c r="DQ16" i="27"/>
  <c r="DP16" i="27"/>
  <c r="DO16" i="27"/>
  <c r="DN16" i="27"/>
  <c r="DL16" i="27"/>
  <c r="DK16" i="27"/>
  <c r="DJ16" i="27"/>
  <c r="DI16" i="27"/>
  <c r="DH16" i="27"/>
  <c r="DF16" i="27"/>
  <c r="DE16" i="27"/>
  <c r="DD16" i="27"/>
  <c r="DC16" i="27"/>
  <c r="DB16" i="27"/>
  <c r="CZ16" i="27"/>
  <c r="CY16" i="27"/>
  <c r="CX16" i="27"/>
  <c r="CW16" i="27"/>
  <c r="CV16" i="27"/>
  <c r="CT16" i="27"/>
  <c r="CS16" i="27"/>
  <c r="CR16" i="27"/>
  <c r="CQ16" i="27"/>
  <c r="CP16" i="27"/>
  <c r="CN16" i="27"/>
  <c r="CM16" i="27"/>
  <c r="CL16" i="27"/>
  <c r="CK16" i="27"/>
  <c r="CJ16" i="27"/>
  <c r="CH16" i="27"/>
  <c r="CG16" i="27"/>
  <c r="CF16" i="27"/>
  <c r="CE16" i="27"/>
  <c r="CD16" i="27"/>
  <c r="CB16" i="27"/>
  <c r="CA16" i="27"/>
  <c r="BZ16" i="27"/>
  <c r="BY16" i="27"/>
  <c r="BX16" i="27"/>
  <c r="BB16" i="27"/>
  <c r="AV16" i="27"/>
  <c r="AP16" i="27"/>
  <c r="AJ16" i="27"/>
  <c r="AD16" i="27"/>
  <c r="X16" i="27"/>
  <c r="R16" i="27"/>
  <c r="L16" i="27"/>
  <c r="DR15" i="27"/>
  <c r="DQ15" i="27"/>
  <c r="DP15" i="27"/>
  <c r="DO15" i="27"/>
  <c r="DN15" i="27"/>
  <c r="DL15" i="27"/>
  <c r="DK15" i="27"/>
  <c r="DJ15" i="27"/>
  <c r="DI15" i="27"/>
  <c r="DH15" i="27"/>
  <c r="DF15" i="27"/>
  <c r="DE15" i="27"/>
  <c r="DD15" i="27"/>
  <c r="DC15" i="27"/>
  <c r="DB15" i="27"/>
  <c r="CZ15" i="27"/>
  <c r="CY15" i="27"/>
  <c r="CX15" i="27"/>
  <c r="CW15" i="27"/>
  <c r="CV15" i="27"/>
  <c r="CT15" i="27"/>
  <c r="CS15" i="27"/>
  <c r="CR15" i="27"/>
  <c r="CQ15" i="27"/>
  <c r="CP15" i="27"/>
  <c r="CN15" i="27"/>
  <c r="CM15" i="27"/>
  <c r="CL15" i="27"/>
  <c r="CK15" i="27"/>
  <c r="CJ15" i="27"/>
  <c r="CH15" i="27"/>
  <c r="CG15" i="27"/>
  <c r="CF15" i="27"/>
  <c r="CE15" i="27"/>
  <c r="BG15" i="27" s="1"/>
  <c r="CD15" i="27"/>
  <c r="CB15" i="27"/>
  <c r="CA15" i="27"/>
  <c r="BZ15" i="27"/>
  <c r="BY15" i="27"/>
  <c r="BX15" i="27"/>
  <c r="BB15" i="27"/>
  <c r="AV15" i="27"/>
  <c r="AP15" i="27"/>
  <c r="AJ15" i="27"/>
  <c r="AD15" i="27"/>
  <c r="X15" i="27"/>
  <c r="R15" i="27"/>
  <c r="L15" i="27"/>
  <c r="DR13" i="27"/>
  <c r="DQ13" i="27"/>
  <c r="DP13" i="27"/>
  <c r="DO13" i="27"/>
  <c r="DN13" i="27"/>
  <c r="DL13" i="27"/>
  <c r="DK13" i="27"/>
  <c r="DJ13" i="27"/>
  <c r="DI13" i="27"/>
  <c r="DH13" i="27"/>
  <c r="DF13" i="27"/>
  <c r="DE13" i="27"/>
  <c r="DD13" i="27"/>
  <c r="DC13" i="27"/>
  <c r="DB13" i="27"/>
  <c r="CZ13" i="27"/>
  <c r="CY13" i="27"/>
  <c r="CX13" i="27"/>
  <c r="CW13" i="27"/>
  <c r="CV13" i="27"/>
  <c r="CT13" i="27"/>
  <c r="CS13" i="27"/>
  <c r="CR13" i="27"/>
  <c r="CQ13" i="27"/>
  <c r="CP13" i="27"/>
  <c r="CN13" i="27"/>
  <c r="CM13" i="27"/>
  <c r="CL13" i="27"/>
  <c r="CK13" i="27"/>
  <c r="CJ13" i="27"/>
  <c r="CH13" i="27"/>
  <c r="CG13" i="27"/>
  <c r="CF13" i="27"/>
  <c r="CE13" i="27"/>
  <c r="CD13" i="27"/>
  <c r="CB13" i="27"/>
  <c r="CA13" i="27"/>
  <c r="BZ13" i="27"/>
  <c r="BY13" i="27"/>
  <c r="BX13" i="27"/>
  <c r="BJ13" i="27"/>
  <c r="BB13" i="27"/>
  <c r="AV13" i="27"/>
  <c r="AP13" i="27"/>
  <c r="AJ13" i="27"/>
  <c r="AD13" i="27"/>
  <c r="X13" i="27"/>
  <c r="R13" i="27"/>
  <c r="L13" i="27"/>
  <c r="DR12" i="27"/>
  <c r="DQ12" i="27"/>
  <c r="DP12" i="27"/>
  <c r="DO12" i="27"/>
  <c r="DN12" i="27"/>
  <c r="DL12" i="27"/>
  <c r="DK12" i="27"/>
  <c r="DJ12" i="27"/>
  <c r="DI12" i="27"/>
  <c r="DH12" i="27"/>
  <c r="DF12" i="27"/>
  <c r="DE12" i="27"/>
  <c r="DD12" i="27"/>
  <c r="DC12" i="27"/>
  <c r="DB12" i="27"/>
  <c r="CZ12" i="27"/>
  <c r="CY12" i="27"/>
  <c r="CX12" i="27"/>
  <c r="CW12" i="27"/>
  <c r="CV12" i="27"/>
  <c r="CT12" i="27"/>
  <c r="CS12" i="27"/>
  <c r="CR12" i="27"/>
  <c r="CQ12" i="27"/>
  <c r="CP12" i="27"/>
  <c r="CN12" i="27"/>
  <c r="CM12" i="27"/>
  <c r="CL12" i="27"/>
  <c r="CK12" i="27"/>
  <c r="CJ12" i="27"/>
  <c r="CH12" i="27"/>
  <c r="CG12" i="27"/>
  <c r="CF12" i="27"/>
  <c r="CE12" i="27"/>
  <c r="CD12" i="27"/>
  <c r="CB12" i="27"/>
  <c r="CA12" i="27"/>
  <c r="BZ12" i="27"/>
  <c r="BY12" i="27"/>
  <c r="BX12" i="27"/>
  <c r="BJ12" i="27"/>
  <c r="BB12" i="27"/>
  <c r="AV12" i="27"/>
  <c r="AP12" i="27"/>
  <c r="AJ12" i="27"/>
  <c r="AD12" i="27"/>
  <c r="X12" i="27"/>
  <c r="R12" i="27"/>
  <c r="L12" i="27"/>
  <c r="DR11" i="27"/>
  <c r="DQ11" i="27"/>
  <c r="DP11" i="27"/>
  <c r="DO11" i="27"/>
  <c r="DN11" i="27"/>
  <c r="DL11" i="27"/>
  <c r="DK11" i="27"/>
  <c r="DJ11" i="27"/>
  <c r="DI11" i="27"/>
  <c r="DH11" i="27"/>
  <c r="DF11" i="27"/>
  <c r="DE11" i="27"/>
  <c r="DD11" i="27"/>
  <c r="DC11" i="27"/>
  <c r="DB11" i="27"/>
  <c r="CZ11" i="27"/>
  <c r="CY11" i="27"/>
  <c r="CX11" i="27"/>
  <c r="CW11" i="27"/>
  <c r="CV11" i="27"/>
  <c r="CT11" i="27"/>
  <c r="CS11" i="27"/>
  <c r="CR11" i="27"/>
  <c r="CQ11" i="27"/>
  <c r="CP11" i="27"/>
  <c r="CN11" i="27"/>
  <c r="CM11" i="27"/>
  <c r="CL11" i="27"/>
  <c r="CK11" i="27"/>
  <c r="CJ11" i="27"/>
  <c r="CH11" i="27"/>
  <c r="CG11" i="27"/>
  <c r="CF11" i="27"/>
  <c r="CE11" i="27"/>
  <c r="CD11" i="27"/>
  <c r="CB11" i="27"/>
  <c r="CA11" i="27"/>
  <c r="BZ11" i="27"/>
  <c r="BY11" i="27"/>
  <c r="BX11" i="27"/>
  <c r="BJ11" i="27"/>
  <c r="BB11" i="27"/>
  <c r="AV11" i="27"/>
  <c r="AP11" i="27"/>
  <c r="AJ11" i="27"/>
  <c r="AD11" i="27"/>
  <c r="X11" i="27"/>
  <c r="R11" i="27"/>
  <c r="L11" i="27"/>
  <c r="B11" i="27"/>
  <c r="B12" i="27" s="1"/>
  <c r="B13" i="27" s="1"/>
  <c r="DR10" i="27"/>
  <c r="DQ10" i="27"/>
  <c r="DP10" i="27"/>
  <c r="DO10" i="27"/>
  <c r="DN10" i="27"/>
  <c r="DL10" i="27"/>
  <c r="DK10" i="27"/>
  <c r="DJ10" i="27"/>
  <c r="DI10" i="27"/>
  <c r="DH10" i="27"/>
  <c r="DF10" i="27"/>
  <c r="DE10" i="27"/>
  <c r="DD10" i="27"/>
  <c r="DC10" i="27"/>
  <c r="DB10" i="27"/>
  <c r="CZ10" i="27"/>
  <c r="CY10" i="27"/>
  <c r="CX10" i="27"/>
  <c r="CW10" i="27"/>
  <c r="CV10" i="27"/>
  <c r="CT10" i="27"/>
  <c r="CS10" i="27"/>
  <c r="CR10" i="27"/>
  <c r="CQ10" i="27"/>
  <c r="CP10" i="27"/>
  <c r="CN10" i="27"/>
  <c r="CM10" i="27"/>
  <c r="CL10" i="27"/>
  <c r="CK10" i="27"/>
  <c r="CJ10" i="27"/>
  <c r="CH10" i="27"/>
  <c r="CG10" i="27"/>
  <c r="CF10" i="27"/>
  <c r="CE10" i="27"/>
  <c r="CD10" i="27"/>
  <c r="CB10" i="27"/>
  <c r="CA10" i="27"/>
  <c r="BZ10" i="27"/>
  <c r="BY10" i="27"/>
  <c r="BX10" i="27"/>
  <c r="BB10" i="27"/>
  <c r="AV10" i="27"/>
  <c r="AP10" i="27"/>
  <c r="AJ10" i="27"/>
  <c r="AD10" i="27"/>
  <c r="X10" i="27"/>
  <c r="R10" i="27"/>
  <c r="L10" i="27"/>
  <c r="BS1" i="27"/>
  <c r="BB1" i="27"/>
  <c r="C61" i="26"/>
  <c r="C55" i="26"/>
  <c r="C49" i="26"/>
  <c r="C43" i="26"/>
  <c r="R30" i="26"/>
  <c r="Q30" i="26"/>
  <c r="P30" i="26"/>
  <c r="O30" i="26"/>
  <c r="N30" i="26"/>
  <c r="L30" i="26"/>
  <c r="K30" i="26"/>
  <c r="J30" i="26"/>
  <c r="I30" i="26"/>
  <c r="H30" i="26"/>
  <c r="AK29" i="26"/>
  <c r="AJ29" i="26"/>
  <c r="AI29" i="26"/>
  <c r="AH29" i="26"/>
  <c r="AG29" i="26"/>
  <c r="AE29" i="26"/>
  <c r="AD29" i="26"/>
  <c r="AC29" i="26"/>
  <c r="AB29" i="26"/>
  <c r="W29" i="26" s="1"/>
  <c r="AA29" i="26"/>
  <c r="AK28" i="26"/>
  <c r="AJ28" i="26"/>
  <c r="AI28" i="26"/>
  <c r="AH28" i="26"/>
  <c r="AG28" i="26"/>
  <c r="AE28" i="26"/>
  <c r="AD28" i="26"/>
  <c r="AC28" i="26"/>
  <c r="W28" i="26" s="1"/>
  <c r="AB28" i="26"/>
  <c r="AA28" i="26"/>
  <c r="AK27" i="26"/>
  <c r="AJ27" i="26"/>
  <c r="AI27" i="26"/>
  <c r="AH27" i="26"/>
  <c r="AG27" i="26"/>
  <c r="AE27" i="26"/>
  <c r="AD27" i="26"/>
  <c r="AC27" i="26"/>
  <c r="AB27" i="26"/>
  <c r="AA27" i="26"/>
  <c r="W27" i="26"/>
  <c r="AF24" i="26"/>
  <c r="Z24" i="26"/>
  <c r="W24" i="26" s="1"/>
  <c r="R23" i="26"/>
  <c r="Q23" i="26"/>
  <c r="P23" i="26"/>
  <c r="O23" i="26"/>
  <c r="N23" i="26"/>
  <c r="L23" i="26"/>
  <c r="K23" i="26"/>
  <c r="J23" i="26"/>
  <c r="I23" i="26"/>
  <c r="H23" i="26"/>
  <c r="AK22" i="26"/>
  <c r="AJ22" i="26"/>
  <c r="AI22" i="26"/>
  <c r="AH22" i="26"/>
  <c r="AG22" i="26"/>
  <c r="AE22" i="26"/>
  <c r="AD22" i="26"/>
  <c r="AC22" i="26"/>
  <c r="AB22" i="26"/>
  <c r="AA22" i="26"/>
  <c r="W22" i="26"/>
  <c r="AK21" i="26"/>
  <c r="AJ21" i="26"/>
  <c r="AI21" i="26"/>
  <c r="AH21" i="26"/>
  <c r="AG21" i="26"/>
  <c r="AE21" i="26"/>
  <c r="AD21" i="26"/>
  <c r="AC21" i="26"/>
  <c r="AB21" i="26"/>
  <c r="AA21" i="26"/>
  <c r="W21" i="26" s="1"/>
  <c r="AK20" i="26"/>
  <c r="AJ20" i="26"/>
  <c r="AI20" i="26"/>
  <c r="AH20" i="26"/>
  <c r="AG20" i="26"/>
  <c r="AE20" i="26"/>
  <c r="AD20" i="26"/>
  <c r="W20" i="26" s="1"/>
  <c r="AC20" i="26"/>
  <c r="AB20" i="26"/>
  <c r="AA20" i="26"/>
  <c r="AF17" i="26"/>
  <c r="Z17" i="26"/>
  <c r="W17" i="26" s="1"/>
  <c r="R16" i="26"/>
  <c r="Q16" i="26"/>
  <c r="P16" i="26"/>
  <c r="O16" i="26"/>
  <c r="N16" i="26"/>
  <c r="L16" i="26"/>
  <c r="K16" i="26"/>
  <c r="J16" i="26"/>
  <c r="I16" i="26"/>
  <c r="H16" i="26"/>
  <c r="AK15" i="26"/>
  <c r="AJ15" i="26"/>
  <c r="AI15" i="26"/>
  <c r="AH15" i="26"/>
  <c r="AG15" i="26"/>
  <c r="AE15" i="26"/>
  <c r="AD15" i="26"/>
  <c r="W15" i="26" s="1"/>
  <c r="AC15" i="26"/>
  <c r="AB15" i="26"/>
  <c r="AA15" i="26"/>
  <c r="AK14" i="26"/>
  <c r="AJ14" i="26"/>
  <c r="AI14" i="26"/>
  <c r="AH14" i="26"/>
  <c r="AG14" i="26"/>
  <c r="AE14" i="26"/>
  <c r="AD14" i="26"/>
  <c r="AC14" i="26"/>
  <c r="AB14" i="26"/>
  <c r="AA14" i="26"/>
  <c r="W14" i="26" s="1"/>
  <c r="AK13" i="26"/>
  <c r="AJ13" i="26"/>
  <c r="AI13" i="26"/>
  <c r="AH13" i="26"/>
  <c r="AG13" i="26"/>
  <c r="AE13" i="26"/>
  <c r="AD13" i="26"/>
  <c r="AC13" i="26"/>
  <c r="AB13" i="26"/>
  <c r="W13" i="26" s="1"/>
  <c r="AA13" i="26"/>
  <c r="AF10" i="26"/>
  <c r="Z10" i="26"/>
  <c r="W10" i="26" s="1"/>
  <c r="R9" i="26"/>
  <c r="Q9" i="26"/>
  <c r="P9" i="26"/>
  <c r="O9" i="26"/>
  <c r="N9" i="26"/>
  <c r="L9" i="26"/>
  <c r="K9" i="26"/>
  <c r="J9" i="26"/>
  <c r="I9" i="26"/>
  <c r="H9" i="26"/>
  <c r="AK8" i="26"/>
  <c r="AJ8" i="26"/>
  <c r="AI8" i="26"/>
  <c r="AH8" i="26"/>
  <c r="AG8" i="26"/>
  <c r="AE8" i="26"/>
  <c r="AD8" i="26"/>
  <c r="AC8" i="26"/>
  <c r="AB8" i="26"/>
  <c r="W8" i="26" s="1"/>
  <c r="AA8" i="26"/>
  <c r="AK7" i="26"/>
  <c r="AJ7" i="26"/>
  <c r="AI7" i="26"/>
  <c r="AH7" i="26"/>
  <c r="AG7" i="26"/>
  <c r="AE7" i="26"/>
  <c r="AD7" i="26"/>
  <c r="AC7" i="26"/>
  <c r="AB7" i="26"/>
  <c r="AA7" i="26"/>
  <c r="W7" i="26" s="1"/>
  <c r="AK6" i="26"/>
  <c r="AJ6" i="26"/>
  <c r="AI6" i="26"/>
  <c r="AH6" i="26"/>
  <c r="AG6" i="26"/>
  <c r="AE6" i="26"/>
  <c r="AD6" i="26"/>
  <c r="AC6" i="26"/>
  <c r="AB6" i="26"/>
  <c r="W6" i="26" s="1"/>
  <c r="AA6" i="26"/>
  <c r="Z31" i="26" s="1"/>
  <c r="R1" i="26"/>
  <c r="C48" i="25"/>
  <c r="C42" i="25"/>
  <c r="C36" i="25"/>
  <c r="AN24" i="25"/>
  <c r="W23" i="25"/>
  <c r="R23" i="25"/>
  <c r="Q23" i="25"/>
  <c r="P23" i="25"/>
  <c r="O23" i="25"/>
  <c r="N23" i="25"/>
  <c r="L23" i="25"/>
  <c r="K23" i="25"/>
  <c r="J23" i="25"/>
  <c r="I23" i="25"/>
  <c r="H23" i="25"/>
  <c r="AL22" i="25"/>
  <c r="AK22" i="25"/>
  <c r="AJ22" i="25"/>
  <c r="AI22" i="25"/>
  <c r="AH22" i="25"/>
  <c r="AF22" i="25"/>
  <c r="AE22" i="25"/>
  <c r="AD22" i="25"/>
  <c r="AC22" i="25"/>
  <c r="AB22" i="25"/>
  <c r="W22" i="25" s="1"/>
  <c r="AL21" i="25"/>
  <c r="AK21" i="25"/>
  <c r="AJ21" i="25"/>
  <c r="AI21" i="25"/>
  <c r="AH21" i="25"/>
  <c r="AF21" i="25"/>
  <c r="AE21" i="25"/>
  <c r="AD21" i="25"/>
  <c r="AC21" i="25"/>
  <c r="AB21" i="25"/>
  <c r="W21" i="25" s="1"/>
  <c r="AL20" i="25"/>
  <c r="AK20" i="25"/>
  <c r="AJ20" i="25"/>
  <c r="AI20" i="25"/>
  <c r="AH20" i="25"/>
  <c r="AF20" i="25"/>
  <c r="AE20" i="25"/>
  <c r="AD20" i="25"/>
  <c r="AC20" i="25"/>
  <c r="AB20" i="25"/>
  <c r="W20" i="25" s="1"/>
  <c r="AN17" i="25"/>
  <c r="AG17" i="25"/>
  <c r="AA17" i="25"/>
  <c r="W17" i="25" s="1"/>
  <c r="X17" i="25"/>
  <c r="R16" i="25"/>
  <c r="Q16" i="25"/>
  <c r="P16" i="25"/>
  <c r="O16" i="25"/>
  <c r="N16" i="25"/>
  <c r="L16" i="25"/>
  <c r="K16" i="25"/>
  <c r="J16" i="25"/>
  <c r="I16" i="25"/>
  <c r="H16" i="25"/>
  <c r="AL15" i="25"/>
  <c r="AK15" i="25"/>
  <c r="AJ15" i="25"/>
  <c r="AI15" i="25"/>
  <c r="AH15" i="25"/>
  <c r="AF15" i="25"/>
  <c r="AE15" i="25"/>
  <c r="AD15" i="25"/>
  <c r="AC15" i="25"/>
  <c r="AB15" i="25"/>
  <c r="W15" i="25" s="1"/>
  <c r="AL14" i="25"/>
  <c r="AK14" i="25"/>
  <c r="AJ14" i="25"/>
  <c r="AI14" i="25"/>
  <c r="AH14" i="25"/>
  <c r="AF14" i="25"/>
  <c r="AE14" i="25"/>
  <c r="AD14" i="25"/>
  <c r="AC14" i="25"/>
  <c r="AB14" i="25"/>
  <c r="W14" i="25" s="1"/>
  <c r="AL13" i="25"/>
  <c r="AK13" i="25"/>
  <c r="AJ13" i="25"/>
  <c r="AI13" i="25"/>
  <c r="AH13" i="25"/>
  <c r="AF13" i="25"/>
  <c r="AE13" i="25"/>
  <c r="AD13" i="25"/>
  <c r="AC13" i="25"/>
  <c r="AB13" i="25"/>
  <c r="W13" i="25" s="1"/>
  <c r="AN10" i="25"/>
  <c r="AG10" i="25"/>
  <c r="AA10" i="25"/>
  <c r="W10" i="25" s="1"/>
  <c r="X10" i="25"/>
  <c r="R9" i="25"/>
  <c r="Q9" i="25"/>
  <c r="P9" i="25"/>
  <c r="O9" i="25"/>
  <c r="N9" i="25"/>
  <c r="L9" i="25"/>
  <c r="K9" i="25"/>
  <c r="J9" i="25"/>
  <c r="I9" i="25"/>
  <c r="H9" i="25"/>
  <c r="AL8" i="25"/>
  <c r="AK8" i="25"/>
  <c r="AJ8" i="25"/>
  <c r="AI8" i="25"/>
  <c r="AH8" i="25"/>
  <c r="AF8" i="25"/>
  <c r="AE8" i="25"/>
  <c r="AD8" i="25"/>
  <c r="AC8" i="25"/>
  <c r="AB8" i="25"/>
  <c r="W8" i="25" s="1"/>
  <c r="AL7" i="25"/>
  <c r="AK7" i="25"/>
  <c r="AJ7" i="25"/>
  <c r="AI7" i="25"/>
  <c r="AH7" i="25"/>
  <c r="AF7" i="25"/>
  <c r="AE7" i="25"/>
  <c r="AD7" i="25"/>
  <c r="AC7" i="25"/>
  <c r="AB7" i="25"/>
  <c r="W7" i="25" s="1"/>
  <c r="AL6" i="25"/>
  <c r="AK6" i="25"/>
  <c r="AJ6" i="25"/>
  <c r="AI6" i="25"/>
  <c r="AH6" i="25"/>
  <c r="AF6" i="25"/>
  <c r="AE6" i="25"/>
  <c r="AD6" i="25"/>
  <c r="AC6" i="25"/>
  <c r="AB6" i="25"/>
  <c r="W6" i="25" s="1"/>
  <c r="R1" i="25"/>
  <c r="C169" i="24"/>
  <c r="C166" i="24"/>
  <c r="C162" i="24"/>
  <c r="C156" i="24"/>
  <c r="C150" i="24"/>
  <c r="C144" i="24"/>
  <c r="C141" i="24"/>
  <c r="C137" i="24"/>
  <c r="C127" i="24"/>
  <c r="C117" i="24"/>
  <c r="C107" i="24"/>
  <c r="C104" i="24"/>
  <c r="C102" i="24"/>
  <c r="CB89" i="24"/>
  <c r="AO89" i="24" s="1"/>
  <c r="CB88" i="24"/>
  <c r="AO88" i="24" s="1"/>
  <c r="CB87" i="24"/>
  <c r="AO87" i="24"/>
  <c r="CB86" i="24"/>
  <c r="AO86" i="24" s="1"/>
  <c r="CB85" i="24"/>
  <c r="AO85" i="24" s="1"/>
  <c r="CB82" i="24"/>
  <c r="AO82" i="24" s="1"/>
  <c r="CB81" i="24"/>
  <c r="AO81" i="24"/>
  <c r="CX73" i="24"/>
  <c r="AO73" i="24" s="1"/>
  <c r="CX72" i="24"/>
  <c r="AO72" i="24" s="1"/>
  <c r="AI71" i="24"/>
  <c r="CX70" i="24"/>
  <c r="AO70" i="24"/>
  <c r="CX66" i="24"/>
  <c r="AO66" i="24"/>
  <c r="CX65" i="24"/>
  <c r="AO65" i="24"/>
  <c r="AI64" i="24"/>
  <c r="CX63" i="24"/>
  <c r="AO63" i="24" s="1"/>
  <c r="CX59" i="24"/>
  <c r="AO59" i="24"/>
  <c r="CX58" i="24"/>
  <c r="AO58" i="24" s="1"/>
  <c r="AI57" i="24"/>
  <c r="CX56" i="24"/>
  <c r="AO56" i="24"/>
  <c r="AI51" i="24"/>
  <c r="CB48" i="24"/>
  <c r="AO48" i="24"/>
  <c r="CB47" i="24"/>
  <c r="AO47" i="24" s="1"/>
  <c r="CB46" i="24"/>
  <c r="AO46" i="24" s="1"/>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AO40"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AO39" i="24" s="1"/>
  <c r="CX38" i="24"/>
  <c r="AO38" i="24" s="1"/>
  <c r="CX37" i="24"/>
  <c r="AO37" i="24"/>
  <c r="CX36" i="24"/>
  <c r="AO36" i="24" s="1"/>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AO29" i="24" s="1"/>
  <c r="BX29"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AO28" i="24" s="1"/>
  <c r="CX27" i="24"/>
  <c r="AO27" i="24" s="1"/>
  <c r="CX26" i="24"/>
  <c r="AO26" i="24" s="1"/>
  <c r="CX25" i="24"/>
  <c r="AO25"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AO18" i="24" s="1"/>
  <c r="BX18" i="24"/>
  <c r="CW17" i="24"/>
  <c r="CV17" i="24"/>
  <c r="CU17" i="24"/>
  <c r="CT17" i="24"/>
  <c r="CS17" i="24"/>
  <c r="CR17" i="24"/>
  <c r="CQ17" i="24"/>
  <c r="CP17" i="24"/>
  <c r="CO17" i="24"/>
  <c r="CN17" i="24"/>
  <c r="CM17" i="24"/>
  <c r="CL17" i="24"/>
  <c r="CK17" i="24"/>
  <c r="CJ17" i="24"/>
  <c r="CI17" i="24"/>
  <c r="CH17" i="24"/>
  <c r="CG17" i="24"/>
  <c r="CF17" i="24"/>
  <c r="CE17" i="24"/>
  <c r="CD17" i="24"/>
  <c r="AO17" i="24" s="1"/>
  <c r="CC17" i="24"/>
  <c r="CB17" i="24"/>
  <c r="CA17" i="24"/>
  <c r="BZ17" i="24"/>
  <c r="BY17" i="24"/>
  <c r="BX17" i="24"/>
  <c r="CX16" i="24"/>
  <c r="AO16" i="24" s="1"/>
  <c r="CX15" i="24"/>
  <c r="AO15" i="24" s="1"/>
  <c r="CX14" i="24"/>
  <c r="AO14" i="24" s="1"/>
  <c r="CX6" i="24"/>
  <c r="BS6" i="24"/>
  <c r="AR90" i="24" s="1"/>
  <c r="AO6" i="24"/>
  <c r="AI1" i="24"/>
  <c r="C76" i="23"/>
  <c r="C74" i="23"/>
  <c r="C72" i="23"/>
  <c r="C69" i="23"/>
  <c r="C65" i="23"/>
  <c r="C61" i="23"/>
  <c r="C57" i="23"/>
  <c r="AB44" i="23"/>
  <c r="S44" i="23"/>
  <c r="AB43" i="23"/>
  <c r="S43" i="23"/>
  <c r="AB42" i="23"/>
  <c r="S42" i="23"/>
  <c r="AB41" i="23"/>
  <c r="S41" i="23"/>
  <c r="AB38" i="23"/>
  <c r="AA38" i="23"/>
  <c r="Z38" i="23"/>
  <c r="S38" i="23" s="1"/>
  <c r="AB37" i="23"/>
  <c r="AA37" i="23"/>
  <c r="Z37" i="23"/>
  <c r="AB35" i="23"/>
  <c r="AA35" i="23"/>
  <c r="Z35" i="23"/>
  <c r="AC32" i="23"/>
  <c r="S32" i="23" s="1"/>
  <c r="AB25" i="23"/>
  <c r="AA25" i="23"/>
  <c r="Z25" i="23"/>
  <c r="Y25" i="23"/>
  <c r="X25" i="23"/>
  <c r="S25" i="23" s="1"/>
  <c r="AB24" i="23"/>
  <c r="AA24" i="23"/>
  <c r="Z24" i="23"/>
  <c r="Y24" i="23"/>
  <c r="X24" i="23"/>
  <c r="S24" i="23" s="1"/>
  <c r="AB23" i="23"/>
  <c r="AA23" i="23"/>
  <c r="Z23" i="23"/>
  <c r="S23" i="23" s="1"/>
  <c r="AB22" i="23"/>
  <c r="AA22" i="23"/>
  <c r="Z22" i="23"/>
  <c r="S22" i="23"/>
  <c r="AB21" i="23"/>
  <c r="AA21" i="23"/>
  <c r="Z21" i="23"/>
  <c r="S21" i="23" s="1"/>
  <c r="AB18" i="23"/>
  <c r="AA18" i="23"/>
  <c r="Z18" i="23"/>
  <c r="S18" i="23"/>
  <c r="N1" i="23"/>
  <c r="C82" i="22"/>
  <c r="C78" i="22"/>
  <c r="C73" i="22"/>
  <c r="C70" i="22"/>
  <c r="C65" i="22"/>
  <c r="C63" i="22"/>
  <c r="C61" i="22"/>
  <c r="AB48" i="22"/>
  <c r="S48" i="22"/>
  <c r="AB47" i="22"/>
  <c r="S47" i="22"/>
  <c r="AB46" i="22"/>
  <c r="AA46" i="22"/>
  <c r="Z46" i="22"/>
  <c r="S46" i="22"/>
  <c r="AB45" i="22"/>
  <c r="AA45" i="22"/>
  <c r="S45" i="22" s="1"/>
  <c r="Z45" i="22"/>
  <c r="AB44" i="22"/>
  <c r="AA44" i="22"/>
  <c r="Z44" i="22"/>
  <c r="S44" i="22"/>
  <c r="L41" i="22"/>
  <c r="J41" i="22"/>
  <c r="M40" i="22"/>
  <c r="M41" i="22" s="1"/>
  <c r="L40" i="22"/>
  <c r="K40" i="22"/>
  <c r="K41" i="22" s="1"/>
  <c r="J40" i="22"/>
  <c r="I40" i="22"/>
  <c r="I41" i="22" s="1"/>
  <c r="J36" i="22"/>
  <c r="AB35" i="22"/>
  <c r="AB49" i="22" s="1"/>
  <c r="AA35" i="22"/>
  <c r="Z35" i="22"/>
  <c r="S35" i="22" s="1"/>
  <c r="M34" i="22"/>
  <c r="M36" i="22" s="1"/>
  <c r="L34" i="22"/>
  <c r="L36" i="22" s="1"/>
  <c r="K34" i="22"/>
  <c r="K36" i="22" s="1"/>
  <c r="J34" i="22"/>
  <c r="I34" i="22"/>
  <c r="I36" i="22" s="1"/>
  <c r="AB33" i="22"/>
  <c r="AA33" i="22"/>
  <c r="S33" i="22" s="1"/>
  <c r="Z33" i="22"/>
  <c r="AB32" i="22"/>
  <c r="AA32" i="22"/>
  <c r="Z32" i="22"/>
  <c r="S32" i="22"/>
  <c r="AB31" i="22"/>
  <c r="AA31" i="22"/>
  <c r="S31" i="22" s="1"/>
  <c r="Z31" i="22"/>
  <c r="AB30" i="22"/>
  <c r="AA30" i="22"/>
  <c r="Z30" i="22"/>
  <c r="S30" i="22"/>
  <c r="AB29" i="22"/>
  <c r="AA29" i="22"/>
  <c r="S29" i="22" s="1"/>
  <c r="Z29" i="22"/>
  <c r="AB28" i="22"/>
  <c r="AA28" i="22"/>
  <c r="Z28" i="22"/>
  <c r="S28" i="22"/>
  <c r="M25" i="22"/>
  <c r="L25" i="22"/>
  <c r="K25" i="22"/>
  <c r="AC8" i="22"/>
  <c r="S8" i="22"/>
  <c r="N1" i="22"/>
  <c r="B63" i="21"/>
  <c r="B61" i="21"/>
  <c r="C60" i="21"/>
  <c r="AS47" i="21"/>
  <c r="AR47" i="21"/>
  <c r="AQ47" i="21"/>
  <c r="AP47" i="21"/>
  <c r="AT47" i="21" s="1"/>
  <c r="AN47" i="21"/>
  <c r="AM47" i="21"/>
  <c r="AL47" i="21"/>
  <c r="AK47" i="21"/>
  <c r="AO47" i="21" s="1"/>
  <c r="AJ47" i="21"/>
  <c r="AI47" i="21"/>
  <c r="AH47" i="21"/>
  <c r="AG47" i="21"/>
  <c r="AF47" i="21"/>
  <c r="AD47" i="21"/>
  <c r="AC47" i="21"/>
  <c r="AB47" i="21"/>
  <c r="AE47" i="21" s="1"/>
  <c r="AA47" i="21"/>
  <c r="Z47" i="21"/>
  <c r="Y47" i="21"/>
  <c r="X47" i="21"/>
  <c r="W47" i="21"/>
  <c r="V47" i="21"/>
  <c r="T47" i="21"/>
  <c r="S47" i="21"/>
  <c r="R47" i="21"/>
  <c r="U47" i="21" s="1"/>
  <c r="Q47" i="21"/>
  <c r="O47" i="21"/>
  <c r="N47" i="21"/>
  <c r="M47" i="21"/>
  <c r="L47" i="21"/>
  <c r="P47" i="21" s="1"/>
  <c r="J47" i="21"/>
  <c r="I47" i="21"/>
  <c r="H47" i="21"/>
  <c r="G47" i="21"/>
  <c r="K47" i="21" s="1"/>
  <c r="DA46" i="21"/>
  <c r="CZ46" i="21"/>
  <c r="CY46" i="21"/>
  <c r="CX46" i="21"/>
  <c r="CV46" i="21"/>
  <c r="CU46" i="21"/>
  <c r="CT46" i="21"/>
  <c r="CS46" i="21"/>
  <c r="CQ46" i="21"/>
  <c r="CP46" i="21"/>
  <c r="CO46" i="21"/>
  <c r="CN46" i="21"/>
  <c r="CL46" i="21"/>
  <c r="CK46" i="21"/>
  <c r="CJ46" i="21"/>
  <c r="CI46" i="21"/>
  <c r="CG46" i="21"/>
  <c r="CF46" i="21"/>
  <c r="CE46" i="21"/>
  <c r="CD46" i="21"/>
  <c r="CB46" i="21"/>
  <c r="CA46" i="21"/>
  <c r="BZ46" i="21"/>
  <c r="BY46" i="21"/>
  <c r="BW46" i="21"/>
  <c r="BV46" i="21"/>
  <c r="BU46" i="21"/>
  <c r="BT46" i="21"/>
  <c r="BR46" i="21"/>
  <c r="BQ46" i="21"/>
  <c r="BP46" i="21"/>
  <c r="BO46" i="21"/>
  <c r="AT46" i="21"/>
  <c r="AO46" i="21"/>
  <c r="AJ46" i="21"/>
  <c r="AE46" i="21"/>
  <c r="Z46" i="21"/>
  <c r="U46" i="21"/>
  <c r="P46" i="21"/>
  <c r="BM46" i="21" s="1"/>
  <c r="K46" i="21"/>
  <c r="DA45" i="21"/>
  <c r="CZ45" i="21"/>
  <c r="CY45" i="21"/>
  <c r="CX45" i="21"/>
  <c r="CV45" i="21"/>
  <c r="CU45" i="21"/>
  <c r="CT45" i="21"/>
  <c r="CS45" i="21"/>
  <c r="CQ45" i="21"/>
  <c r="CP45" i="21"/>
  <c r="CO45" i="21"/>
  <c r="CN45" i="21"/>
  <c r="CL45" i="21"/>
  <c r="CK45" i="21"/>
  <c r="CJ45" i="21"/>
  <c r="CI45" i="21"/>
  <c r="CG45" i="21"/>
  <c r="CF45" i="21"/>
  <c r="CE45" i="21"/>
  <c r="CD45" i="21"/>
  <c r="CB45" i="21"/>
  <c r="CA45" i="21"/>
  <c r="BZ45" i="21"/>
  <c r="BY45" i="21"/>
  <c r="BW45" i="21"/>
  <c r="BV45" i="21"/>
  <c r="BU45" i="21"/>
  <c r="BT45" i="21"/>
  <c r="BR45" i="21"/>
  <c r="BQ45" i="21"/>
  <c r="BP45" i="21"/>
  <c r="BO45" i="21"/>
  <c r="AT45" i="21"/>
  <c r="AO45" i="21"/>
  <c r="AJ45" i="21"/>
  <c r="AE45" i="21"/>
  <c r="Z45" i="21"/>
  <c r="U45" i="21"/>
  <c r="BM45" i="21" s="1"/>
  <c r="P45" i="21"/>
  <c r="K45" i="21"/>
  <c r="DA44" i="21"/>
  <c r="CZ44" i="21"/>
  <c r="CY44" i="21"/>
  <c r="CX44" i="21"/>
  <c r="CV44" i="21"/>
  <c r="CU44" i="21"/>
  <c r="CT44" i="21"/>
  <c r="CS44" i="21"/>
  <c r="CQ44" i="21"/>
  <c r="CP44" i="21"/>
  <c r="CO44" i="21"/>
  <c r="CN44" i="21"/>
  <c r="CL44" i="21"/>
  <c r="CK44" i="21"/>
  <c r="CJ44" i="21"/>
  <c r="CI44" i="21"/>
  <c r="CG44" i="21"/>
  <c r="CF44" i="21"/>
  <c r="CE44" i="21"/>
  <c r="CD44" i="21"/>
  <c r="CB44" i="21"/>
  <c r="CA44" i="21"/>
  <c r="BZ44" i="21"/>
  <c r="BY44" i="21"/>
  <c r="BW44" i="21"/>
  <c r="BV44" i="21"/>
  <c r="BU44" i="21"/>
  <c r="BT44" i="21"/>
  <c r="BR44" i="21"/>
  <c r="BQ44" i="21"/>
  <c r="BP44" i="21"/>
  <c r="BO44" i="21"/>
  <c r="AT44" i="21"/>
  <c r="AO44" i="21"/>
  <c r="AJ44" i="21"/>
  <c r="AE44" i="21"/>
  <c r="Z44" i="21"/>
  <c r="U44" i="21"/>
  <c r="P44" i="21"/>
  <c r="BM44" i="21" s="1"/>
  <c r="K44" i="21"/>
  <c r="DA43" i="21"/>
  <c r="CZ43" i="21"/>
  <c r="CY43" i="21"/>
  <c r="CX43" i="21"/>
  <c r="CV43" i="21"/>
  <c r="CU43" i="21"/>
  <c r="CT43" i="21"/>
  <c r="CS43" i="21"/>
  <c r="CQ43" i="21"/>
  <c r="CP43" i="21"/>
  <c r="CO43" i="21"/>
  <c r="CN43" i="21"/>
  <c r="CL43" i="21"/>
  <c r="CK43" i="21"/>
  <c r="CJ43" i="21"/>
  <c r="CI43" i="21"/>
  <c r="CG43" i="21"/>
  <c r="CF43" i="21"/>
  <c r="CE43" i="21"/>
  <c r="CD43" i="21"/>
  <c r="CB43" i="21"/>
  <c r="CA43" i="21"/>
  <c r="BZ43" i="21"/>
  <c r="BY43" i="21"/>
  <c r="BW43" i="21"/>
  <c r="BV43" i="21"/>
  <c r="BU43" i="21"/>
  <c r="BT43" i="21"/>
  <c r="BR43" i="21"/>
  <c r="BQ43" i="21"/>
  <c r="BP43" i="21"/>
  <c r="BO43" i="21"/>
  <c r="AT43" i="21"/>
  <c r="AO43" i="21"/>
  <c r="AJ43" i="21"/>
  <c r="AE43" i="21"/>
  <c r="Z43" i="21"/>
  <c r="U43" i="21"/>
  <c r="BM43" i="21" s="1"/>
  <c r="P43" i="21"/>
  <c r="K43" i="21"/>
  <c r="DA42" i="21"/>
  <c r="CZ42" i="21"/>
  <c r="CY42" i="21"/>
  <c r="CX42" i="21"/>
  <c r="CV42" i="21"/>
  <c r="CU42" i="21"/>
  <c r="CT42" i="21"/>
  <c r="CS42" i="21"/>
  <c r="CQ42" i="21"/>
  <c r="CP42" i="21"/>
  <c r="CO42" i="21"/>
  <c r="CN42" i="21"/>
  <c r="CL42" i="21"/>
  <c r="CK42" i="21"/>
  <c r="CJ42" i="21"/>
  <c r="CI42" i="21"/>
  <c r="CG42" i="21"/>
  <c r="CF42" i="21"/>
  <c r="CE42" i="21"/>
  <c r="CD42" i="21"/>
  <c r="CB42" i="21"/>
  <c r="CA42" i="21"/>
  <c r="BZ42" i="21"/>
  <c r="BY42" i="21"/>
  <c r="BW42" i="21"/>
  <c r="BV42" i="21"/>
  <c r="BU42" i="21"/>
  <c r="BT42" i="21"/>
  <c r="BR42" i="21"/>
  <c r="BQ42" i="21"/>
  <c r="BP42" i="21"/>
  <c r="BO42" i="21"/>
  <c r="AT42" i="21"/>
  <c r="AO42" i="21"/>
  <c r="AJ42" i="21"/>
  <c r="AE42" i="21"/>
  <c r="Z42" i="21"/>
  <c r="U42" i="21"/>
  <c r="P42" i="21"/>
  <c r="BM42" i="21" s="1"/>
  <c r="K42" i="21"/>
  <c r="DA41" i="21"/>
  <c r="CZ41" i="21"/>
  <c r="CY41" i="21"/>
  <c r="CX41" i="21"/>
  <c r="CV41" i="21"/>
  <c r="CU41" i="21"/>
  <c r="CT41" i="21"/>
  <c r="CS41" i="21"/>
  <c r="CQ41" i="21"/>
  <c r="CP41" i="21"/>
  <c r="CO41" i="21"/>
  <c r="CN41" i="21"/>
  <c r="CL41" i="21"/>
  <c r="CK41" i="21"/>
  <c r="CJ41" i="21"/>
  <c r="CI41" i="21"/>
  <c r="CG41" i="21"/>
  <c r="CF41" i="21"/>
  <c r="CE41" i="21"/>
  <c r="CD41" i="21"/>
  <c r="CB41" i="21"/>
  <c r="CA41" i="21"/>
  <c r="BZ41" i="21"/>
  <c r="BY41" i="21"/>
  <c r="BW41" i="21"/>
  <c r="BV41" i="21"/>
  <c r="BU41" i="21"/>
  <c r="BT41" i="21"/>
  <c r="BR41" i="21"/>
  <c r="BQ41" i="21"/>
  <c r="BP41" i="21"/>
  <c r="BO41" i="21"/>
  <c r="AT41" i="21"/>
  <c r="AO41" i="21"/>
  <c r="AJ41" i="21"/>
  <c r="AE41" i="21"/>
  <c r="Z41" i="21"/>
  <c r="U41" i="21"/>
  <c r="BM41" i="21" s="1"/>
  <c r="P41" i="21"/>
  <c r="K41" i="21"/>
  <c r="DA40" i="21"/>
  <c r="CZ40" i="21"/>
  <c r="CY40" i="21"/>
  <c r="CX40" i="21"/>
  <c r="CV40" i="21"/>
  <c r="CU40" i="21"/>
  <c r="CT40" i="21"/>
  <c r="CS40" i="21"/>
  <c r="CQ40" i="21"/>
  <c r="CP40" i="21"/>
  <c r="CO40" i="21"/>
  <c r="CN40" i="21"/>
  <c r="CL40" i="21"/>
  <c r="CK40" i="21"/>
  <c r="CJ40" i="21"/>
  <c r="CI40" i="21"/>
  <c r="CG40" i="21"/>
  <c r="CF40" i="21"/>
  <c r="CE40" i="21"/>
  <c r="CD40" i="21"/>
  <c r="CB40" i="21"/>
  <c r="CA40" i="21"/>
  <c r="BZ40" i="21"/>
  <c r="BY40" i="21"/>
  <c r="BW40" i="21"/>
  <c r="BV40" i="21"/>
  <c r="BU40" i="21"/>
  <c r="BT40" i="21"/>
  <c r="BR40" i="21"/>
  <c r="BQ40" i="21"/>
  <c r="BP40" i="21"/>
  <c r="BO40" i="21"/>
  <c r="AT40" i="21"/>
  <c r="AO40" i="21"/>
  <c r="AJ40" i="21"/>
  <c r="AE40" i="21"/>
  <c r="Z40" i="21"/>
  <c r="U40" i="21"/>
  <c r="P40" i="21"/>
  <c r="BM40" i="21" s="1"/>
  <c r="K40" i="21"/>
  <c r="DA39" i="21"/>
  <c r="CZ39" i="21"/>
  <c r="CY39" i="21"/>
  <c r="CX39" i="21"/>
  <c r="CV39" i="21"/>
  <c r="CU39" i="21"/>
  <c r="CT39" i="21"/>
  <c r="CS39" i="21"/>
  <c r="CQ39" i="21"/>
  <c r="CP39" i="21"/>
  <c r="CO39" i="21"/>
  <c r="CN39" i="21"/>
  <c r="CL39" i="21"/>
  <c r="CK39" i="21"/>
  <c r="CJ39" i="21"/>
  <c r="CI39" i="21"/>
  <c r="CG39" i="21"/>
  <c r="CF39" i="21"/>
  <c r="CE39" i="21"/>
  <c r="CD39" i="21"/>
  <c r="CB39" i="21"/>
  <c r="CA39" i="21"/>
  <c r="BZ39" i="21"/>
  <c r="BY39" i="21"/>
  <c r="BW39" i="21"/>
  <c r="BV39" i="21"/>
  <c r="BU39" i="21"/>
  <c r="BT39" i="21"/>
  <c r="BR39" i="21"/>
  <c r="BQ39" i="21"/>
  <c r="BP39" i="21"/>
  <c r="BO39" i="21"/>
  <c r="AT39" i="21"/>
  <c r="AO39" i="21"/>
  <c r="AJ39" i="21"/>
  <c r="AE39" i="21"/>
  <c r="Z39" i="21"/>
  <c r="U39" i="21"/>
  <c r="BM39" i="21" s="1"/>
  <c r="P39" i="21"/>
  <c r="K39" i="21"/>
  <c r="DA38" i="21"/>
  <c r="CZ38" i="21"/>
  <c r="CY38" i="21"/>
  <c r="CX38" i="21"/>
  <c r="CV38" i="21"/>
  <c r="CU38" i="21"/>
  <c r="CT38" i="21"/>
  <c r="CS38" i="21"/>
  <c r="CQ38" i="21"/>
  <c r="CP38" i="21"/>
  <c r="CO38" i="21"/>
  <c r="CN38" i="21"/>
  <c r="CL38" i="21"/>
  <c r="CK38" i="21"/>
  <c r="CJ38" i="21"/>
  <c r="CI38" i="21"/>
  <c r="CG38" i="21"/>
  <c r="CF38" i="21"/>
  <c r="CE38" i="21"/>
  <c r="CD38" i="21"/>
  <c r="CB38" i="21"/>
  <c r="CA38" i="21"/>
  <c r="BZ38" i="21"/>
  <c r="BY38" i="21"/>
  <c r="BW38" i="21"/>
  <c r="BV38" i="21"/>
  <c r="BU38" i="21"/>
  <c r="BT38" i="21"/>
  <c r="BR38" i="21"/>
  <c r="BQ38" i="21"/>
  <c r="BP38" i="21"/>
  <c r="BO38" i="21"/>
  <c r="AT38" i="21"/>
  <c r="AO38" i="21"/>
  <c r="AJ38" i="21"/>
  <c r="AE38" i="21"/>
  <c r="Z38" i="21"/>
  <c r="U38" i="21"/>
  <c r="P38" i="21"/>
  <c r="BM38" i="21" s="1"/>
  <c r="K38" i="21"/>
  <c r="DA37" i="21"/>
  <c r="CZ37" i="21"/>
  <c r="CY37" i="21"/>
  <c r="CX37" i="21"/>
  <c r="CV37" i="21"/>
  <c r="CU37" i="21"/>
  <c r="CT37" i="21"/>
  <c r="CS37" i="21"/>
  <c r="CQ37" i="21"/>
  <c r="CP37" i="21"/>
  <c r="CO37" i="21"/>
  <c r="CN37" i="21"/>
  <c r="CL37" i="21"/>
  <c r="CK37" i="21"/>
  <c r="CJ37" i="21"/>
  <c r="CI37" i="21"/>
  <c r="CG37" i="21"/>
  <c r="CF37" i="21"/>
  <c r="CE37" i="21"/>
  <c r="CD37" i="21"/>
  <c r="CB37" i="21"/>
  <c r="CA37" i="21"/>
  <c r="BZ37" i="21"/>
  <c r="BY37" i="21"/>
  <c r="BW37" i="21"/>
  <c r="BV37" i="21"/>
  <c r="BU37" i="21"/>
  <c r="BT37" i="21"/>
  <c r="BR37" i="21"/>
  <c r="BQ37" i="21"/>
  <c r="BP37" i="21"/>
  <c r="BO37" i="21"/>
  <c r="AT37" i="21"/>
  <c r="AO37" i="21"/>
  <c r="AJ37" i="21"/>
  <c r="AE37" i="21"/>
  <c r="Z37" i="21"/>
  <c r="U37" i="21"/>
  <c r="BM37" i="21" s="1"/>
  <c r="P37" i="21"/>
  <c r="K37" i="21"/>
  <c r="DA36" i="21"/>
  <c r="CZ36" i="21"/>
  <c r="CY36" i="21"/>
  <c r="CX36" i="21"/>
  <c r="CV36" i="21"/>
  <c r="CU36" i="21"/>
  <c r="CT36" i="21"/>
  <c r="CS36" i="21"/>
  <c r="CQ36" i="21"/>
  <c r="CP36" i="21"/>
  <c r="CO36" i="21"/>
  <c r="CN36" i="21"/>
  <c r="CL36" i="21"/>
  <c r="CK36" i="21"/>
  <c r="CJ36" i="21"/>
  <c r="CI36" i="21"/>
  <c r="CG36" i="21"/>
  <c r="CF36" i="21"/>
  <c r="CE36" i="21"/>
  <c r="CD36" i="21"/>
  <c r="CB36" i="21"/>
  <c r="CA36" i="21"/>
  <c r="BZ36" i="21"/>
  <c r="BY36" i="21"/>
  <c r="BW36" i="21"/>
  <c r="BV36" i="21"/>
  <c r="BU36" i="21"/>
  <c r="BT36" i="21"/>
  <c r="BR36" i="21"/>
  <c r="BQ36" i="21"/>
  <c r="BP36" i="21"/>
  <c r="BO36" i="21"/>
  <c r="AT36" i="21"/>
  <c r="AO36" i="21"/>
  <c r="AJ36" i="21"/>
  <c r="AE36" i="21"/>
  <c r="Z36" i="21"/>
  <c r="U36" i="21"/>
  <c r="P36" i="21"/>
  <c r="BM36" i="21" s="1"/>
  <c r="K36" i="21"/>
  <c r="DA35" i="21"/>
  <c r="CZ35" i="21"/>
  <c r="CY35" i="21"/>
  <c r="CX35" i="21"/>
  <c r="CV35" i="21"/>
  <c r="CU35" i="21"/>
  <c r="CT35" i="21"/>
  <c r="CS35" i="21"/>
  <c r="CQ35" i="21"/>
  <c r="CP35" i="21"/>
  <c r="CO35" i="21"/>
  <c r="CN35" i="21"/>
  <c r="CL35" i="21"/>
  <c r="CK35" i="21"/>
  <c r="CJ35" i="21"/>
  <c r="CI35" i="21"/>
  <c r="CG35" i="21"/>
  <c r="CF35" i="21"/>
  <c r="CE35" i="21"/>
  <c r="CD35" i="21"/>
  <c r="CB35" i="21"/>
  <c r="CA35" i="21"/>
  <c r="BZ35" i="21"/>
  <c r="BY35" i="21"/>
  <c r="BW35" i="21"/>
  <c r="BV35" i="21"/>
  <c r="BU35" i="21"/>
  <c r="BT35" i="21"/>
  <c r="BR35" i="21"/>
  <c r="BQ35" i="21"/>
  <c r="BP35" i="21"/>
  <c r="BO35" i="21"/>
  <c r="AT35" i="21"/>
  <c r="AO35" i="21"/>
  <c r="AJ35" i="21"/>
  <c r="AE35" i="21"/>
  <c r="Z35" i="21"/>
  <c r="U35" i="21"/>
  <c r="BM35" i="21" s="1"/>
  <c r="P35" i="21"/>
  <c r="K35" i="21"/>
  <c r="DA34" i="21"/>
  <c r="CZ34" i="21"/>
  <c r="CY34" i="21"/>
  <c r="CX34" i="21"/>
  <c r="CV34" i="21"/>
  <c r="CU34" i="21"/>
  <c r="CT34" i="21"/>
  <c r="CS34" i="21"/>
  <c r="CQ34" i="21"/>
  <c r="CP34" i="21"/>
  <c r="CO34" i="21"/>
  <c r="CN34" i="21"/>
  <c r="CL34" i="21"/>
  <c r="CK34" i="21"/>
  <c r="CJ34" i="21"/>
  <c r="CI34" i="21"/>
  <c r="CG34" i="21"/>
  <c r="CF34" i="21"/>
  <c r="CE34" i="21"/>
  <c r="CD34" i="21"/>
  <c r="CB34" i="21"/>
  <c r="CA34" i="21"/>
  <c r="BZ34" i="21"/>
  <c r="BY34" i="21"/>
  <c r="BW34" i="21"/>
  <c r="BV34" i="21"/>
  <c r="BU34" i="21"/>
  <c r="BT34" i="21"/>
  <c r="BR34" i="21"/>
  <c r="BQ34" i="21"/>
  <c r="BP34" i="21"/>
  <c r="BO34" i="21"/>
  <c r="AT34" i="21"/>
  <c r="AO34" i="21"/>
  <c r="AJ34" i="21"/>
  <c r="AE34" i="21"/>
  <c r="Z34" i="21"/>
  <c r="U34" i="21"/>
  <c r="P34" i="21"/>
  <c r="BM34" i="21" s="1"/>
  <c r="K34" i="21"/>
  <c r="DA33" i="21"/>
  <c r="CZ33" i="21"/>
  <c r="CY33" i="21"/>
  <c r="CX33" i="21"/>
  <c r="CV33" i="21"/>
  <c r="CU33" i="21"/>
  <c r="CT33" i="21"/>
  <c r="CS33" i="21"/>
  <c r="CQ33" i="21"/>
  <c r="CP33" i="21"/>
  <c r="CO33" i="21"/>
  <c r="CN33" i="21"/>
  <c r="CL33" i="21"/>
  <c r="CK33" i="21"/>
  <c r="CJ33" i="21"/>
  <c r="CI33" i="21"/>
  <c r="CG33" i="21"/>
  <c r="CF33" i="21"/>
  <c r="CE33" i="21"/>
  <c r="CD33" i="21"/>
  <c r="CB33" i="21"/>
  <c r="CA33" i="21"/>
  <c r="BZ33" i="21"/>
  <c r="BY33" i="21"/>
  <c r="BW33" i="21"/>
  <c r="BV33" i="21"/>
  <c r="BU33" i="21"/>
  <c r="BT33" i="21"/>
  <c r="BR33" i="21"/>
  <c r="BQ33" i="21"/>
  <c r="BP33" i="21"/>
  <c r="BO33" i="21"/>
  <c r="AT33" i="21"/>
  <c r="AO33" i="21"/>
  <c r="AJ33" i="21"/>
  <c r="AE33" i="21"/>
  <c r="Z33" i="21"/>
  <c r="U33" i="21"/>
  <c r="BM33" i="21" s="1"/>
  <c r="P33" i="21"/>
  <c r="K33" i="21"/>
  <c r="DA32" i="21"/>
  <c r="CZ32" i="21"/>
  <c r="CY32" i="21"/>
  <c r="CX32" i="21"/>
  <c r="CV32" i="21"/>
  <c r="CU32" i="21"/>
  <c r="CT32" i="21"/>
  <c r="CS32" i="21"/>
  <c r="CQ32" i="21"/>
  <c r="CP32" i="21"/>
  <c r="CO32" i="21"/>
  <c r="CN32" i="21"/>
  <c r="CL32" i="21"/>
  <c r="CK32" i="21"/>
  <c r="CJ32" i="21"/>
  <c r="CI32" i="21"/>
  <c r="CG32" i="21"/>
  <c r="CF32" i="21"/>
  <c r="CE32" i="21"/>
  <c r="CD32" i="21"/>
  <c r="CB32" i="21"/>
  <c r="CA32" i="21"/>
  <c r="BZ32" i="21"/>
  <c r="BY32" i="21"/>
  <c r="BW32" i="21"/>
  <c r="BV32" i="21"/>
  <c r="BU32" i="21"/>
  <c r="BT32" i="21"/>
  <c r="BR32" i="21"/>
  <c r="BQ32" i="21"/>
  <c r="BP32" i="21"/>
  <c r="BO32" i="21"/>
  <c r="AT32" i="21"/>
  <c r="AO32" i="21"/>
  <c r="AJ32" i="21"/>
  <c r="AE32" i="21"/>
  <c r="Z32" i="21"/>
  <c r="U32" i="21"/>
  <c r="P32" i="21"/>
  <c r="BM32" i="21" s="1"/>
  <c r="K32" i="21"/>
  <c r="DA31" i="21"/>
  <c r="CZ31" i="21"/>
  <c r="CY31" i="21"/>
  <c r="CX31" i="21"/>
  <c r="CV31" i="21"/>
  <c r="CU31" i="21"/>
  <c r="CT31" i="21"/>
  <c r="CS31" i="21"/>
  <c r="CQ31" i="21"/>
  <c r="CP31" i="21"/>
  <c r="CO31" i="21"/>
  <c r="CN31" i="21"/>
  <c r="CL31" i="21"/>
  <c r="CK31" i="21"/>
  <c r="CJ31" i="21"/>
  <c r="CI31" i="21"/>
  <c r="CG31" i="21"/>
  <c r="CF31" i="21"/>
  <c r="CE31" i="21"/>
  <c r="CD31" i="21"/>
  <c r="CB31" i="21"/>
  <c r="CA31" i="21"/>
  <c r="BZ31" i="21"/>
  <c r="BY31" i="21"/>
  <c r="BW31" i="21"/>
  <c r="BV31" i="21"/>
  <c r="BU31" i="21"/>
  <c r="BT31" i="21"/>
  <c r="BR31" i="21"/>
  <c r="BQ31" i="21"/>
  <c r="BP31" i="21"/>
  <c r="BO31" i="21"/>
  <c r="AY31" i="21" s="1"/>
  <c r="AT31" i="21"/>
  <c r="AO31" i="21"/>
  <c r="AJ31" i="21"/>
  <c r="AE31" i="21"/>
  <c r="Z31" i="21"/>
  <c r="U31" i="21"/>
  <c r="P31" i="21"/>
  <c r="K31" i="21"/>
  <c r="DA30" i="21"/>
  <c r="CZ30" i="21"/>
  <c r="CY30" i="21"/>
  <c r="CX30" i="21"/>
  <c r="CV30" i="21"/>
  <c r="CU30" i="21"/>
  <c r="CT30" i="21"/>
  <c r="CS30" i="21"/>
  <c r="CQ30" i="21"/>
  <c r="CP30" i="21"/>
  <c r="CO30" i="21"/>
  <c r="CN30" i="21"/>
  <c r="CL30" i="21"/>
  <c r="CK30" i="21"/>
  <c r="CJ30" i="21"/>
  <c r="CI30" i="21"/>
  <c r="CG30" i="21"/>
  <c r="CF30" i="21"/>
  <c r="CE30" i="21"/>
  <c r="CD30" i="21"/>
  <c r="CB30" i="21"/>
  <c r="CA30" i="21"/>
  <c r="BZ30" i="21"/>
  <c r="BY30" i="21"/>
  <c r="BW30" i="21"/>
  <c r="BV30" i="21"/>
  <c r="BU30" i="21"/>
  <c r="BT30" i="21"/>
  <c r="BR30" i="21"/>
  <c r="AY30" i="21" s="1"/>
  <c r="BQ30" i="21"/>
  <c r="BP30" i="21"/>
  <c r="BO30" i="21"/>
  <c r="AT30" i="21"/>
  <c r="AO30" i="21"/>
  <c r="AJ30" i="21"/>
  <c r="AE30" i="21"/>
  <c r="Z30" i="21"/>
  <c r="U30" i="21"/>
  <c r="P30" i="21"/>
  <c r="K30" i="21"/>
  <c r="DA29" i="21"/>
  <c r="CZ29" i="21"/>
  <c r="CY29" i="21"/>
  <c r="CX29" i="21"/>
  <c r="CV29" i="21"/>
  <c r="CU29" i="21"/>
  <c r="CT29" i="21"/>
  <c r="CS29" i="21"/>
  <c r="CQ29" i="21"/>
  <c r="CP29" i="21"/>
  <c r="CO29" i="21"/>
  <c r="CN29" i="21"/>
  <c r="CL29" i="21"/>
  <c r="CK29" i="21"/>
  <c r="CJ29" i="21"/>
  <c r="CI29" i="21"/>
  <c r="CG29" i="21"/>
  <c r="CF29" i="21"/>
  <c r="CE29" i="21"/>
  <c r="CD29" i="21"/>
  <c r="CB29" i="21"/>
  <c r="CA29" i="21"/>
  <c r="BZ29" i="21"/>
  <c r="BY29" i="21"/>
  <c r="BW29" i="21"/>
  <c r="BV29" i="21"/>
  <c r="BU29" i="21"/>
  <c r="BT29" i="21"/>
  <c r="BR29" i="21"/>
  <c r="BQ29" i="21"/>
  <c r="BP29" i="21"/>
  <c r="BO29" i="21"/>
  <c r="AY29" i="21"/>
  <c r="AT29" i="21"/>
  <c r="AO29" i="21"/>
  <c r="AJ29" i="21"/>
  <c r="AE29" i="21"/>
  <c r="Z29" i="21"/>
  <c r="U29" i="21"/>
  <c r="P29" i="21"/>
  <c r="K29" i="21"/>
  <c r="DA28" i="21"/>
  <c r="CZ28" i="21"/>
  <c r="CY28" i="21"/>
  <c r="CX28" i="21"/>
  <c r="CV28" i="21"/>
  <c r="CU28" i="21"/>
  <c r="CT28" i="21"/>
  <c r="CS28" i="21"/>
  <c r="CQ28" i="21"/>
  <c r="CP28" i="21"/>
  <c r="CO28" i="21"/>
  <c r="CN28" i="21"/>
  <c r="CL28" i="21"/>
  <c r="CK28" i="21"/>
  <c r="CJ28" i="21"/>
  <c r="CI28" i="21"/>
  <c r="CG28" i="21"/>
  <c r="CF28" i="21"/>
  <c r="CE28" i="21"/>
  <c r="CD28" i="21"/>
  <c r="CB28" i="21"/>
  <c r="CA28" i="21"/>
  <c r="BZ28" i="21"/>
  <c r="BY28" i="21"/>
  <c r="BW28" i="21"/>
  <c r="BV28" i="21"/>
  <c r="BU28" i="21"/>
  <c r="BT28" i="21"/>
  <c r="BR28" i="21"/>
  <c r="BQ28" i="21"/>
  <c r="BP28" i="21"/>
  <c r="AY28" i="21" s="1"/>
  <c r="BO28" i="21"/>
  <c r="AT28" i="21"/>
  <c r="AO28" i="21"/>
  <c r="AJ28" i="21"/>
  <c r="AE28" i="21"/>
  <c r="Z28" i="21"/>
  <c r="U28" i="21"/>
  <c r="P28" i="21"/>
  <c r="K28" i="21"/>
  <c r="DA27" i="21"/>
  <c r="CZ27" i="21"/>
  <c r="CY27" i="21"/>
  <c r="CX27" i="21"/>
  <c r="CV27" i="21"/>
  <c r="CU27" i="21"/>
  <c r="CT27" i="21"/>
  <c r="CS27" i="21"/>
  <c r="CQ27" i="21"/>
  <c r="CP27" i="21"/>
  <c r="CO27" i="21"/>
  <c r="CN27" i="21"/>
  <c r="CL27" i="21"/>
  <c r="CK27" i="21"/>
  <c r="CJ27" i="21"/>
  <c r="CI27" i="21"/>
  <c r="CG27" i="21"/>
  <c r="CF27" i="21"/>
  <c r="CE27" i="21"/>
  <c r="CD27" i="21"/>
  <c r="CB27" i="21"/>
  <c r="CA27" i="21"/>
  <c r="BZ27" i="21"/>
  <c r="BY27" i="21"/>
  <c r="BW27" i="21"/>
  <c r="BV27" i="21"/>
  <c r="BU27" i="21"/>
  <c r="BT27" i="21"/>
  <c r="AY27" i="21" s="1"/>
  <c r="BR27" i="21"/>
  <c r="BQ27" i="21"/>
  <c r="BP27" i="21"/>
  <c r="BO27" i="21"/>
  <c r="AT27" i="21"/>
  <c r="AO27" i="21"/>
  <c r="AJ27" i="21"/>
  <c r="AE27" i="21"/>
  <c r="Z27" i="21"/>
  <c r="U27" i="21"/>
  <c r="P27" i="21"/>
  <c r="K27" i="21"/>
  <c r="DA26" i="21"/>
  <c r="CZ26" i="21"/>
  <c r="CY26" i="21"/>
  <c r="CX26" i="21"/>
  <c r="CV26" i="21"/>
  <c r="CU26" i="21"/>
  <c r="CT26" i="21"/>
  <c r="CS26" i="21"/>
  <c r="CQ26" i="21"/>
  <c r="CP26" i="21"/>
  <c r="CO26" i="21"/>
  <c r="CN26" i="21"/>
  <c r="CL26" i="21"/>
  <c r="CK26" i="21"/>
  <c r="CJ26" i="21"/>
  <c r="CI26" i="21"/>
  <c r="CG26" i="21"/>
  <c r="CF26" i="21"/>
  <c r="CE26" i="21"/>
  <c r="CD26" i="21"/>
  <c r="CB26" i="21"/>
  <c r="CA26" i="21"/>
  <c r="BZ26" i="21"/>
  <c r="BY26" i="21"/>
  <c r="BW26" i="21"/>
  <c r="BV26" i="21"/>
  <c r="BU26" i="21"/>
  <c r="BT26" i="21"/>
  <c r="BR26" i="21"/>
  <c r="BQ26" i="21"/>
  <c r="BP26" i="21"/>
  <c r="BO26" i="21"/>
  <c r="AY26" i="21" s="1"/>
  <c r="AT26" i="21"/>
  <c r="AO26" i="21"/>
  <c r="AJ26" i="21"/>
  <c r="AE26" i="21"/>
  <c r="Z26" i="21"/>
  <c r="U26" i="21"/>
  <c r="P26" i="21"/>
  <c r="K26" i="21"/>
  <c r="DA25" i="21"/>
  <c r="CZ25" i="21"/>
  <c r="CY25" i="21"/>
  <c r="CX25" i="21"/>
  <c r="CV25" i="21"/>
  <c r="CU25" i="21"/>
  <c r="CT25" i="21"/>
  <c r="CS25" i="21"/>
  <c r="CQ25" i="21"/>
  <c r="CP25" i="21"/>
  <c r="CO25" i="21"/>
  <c r="CN25" i="21"/>
  <c r="CL25" i="21"/>
  <c r="CK25" i="21"/>
  <c r="CJ25" i="21"/>
  <c r="CI25" i="21"/>
  <c r="CG25" i="21"/>
  <c r="CF25" i="21"/>
  <c r="CE25" i="21"/>
  <c r="CD25" i="21"/>
  <c r="CB25" i="21"/>
  <c r="CA25" i="21"/>
  <c r="BZ25" i="21"/>
  <c r="BY25" i="21"/>
  <c r="BW25" i="21"/>
  <c r="BV25" i="21"/>
  <c r="BU25" i="21"/>
  <c r="BT25" i="21"/>
  <c r="BR25" i="21"/>
  <c r="BQ25" i="21"/>
  <c r="AY25" i="21" s="1"/>
  <c r="BP25" i="21"/>
  <c r="BO25" i="21"/>
  <c r="AT25" i="21"/>
  <c r="AO25" i="21"/>
  <c r="AJ25" i="21"/>
  <c r="AE25" i="21"/>
  <c r="Z25" i="21"/>
  <c r="U25" i="21"/>
  <c r="P25" i="21"/>
  <c r="K25" i="21"/>
  <c r="DA24" i="21"/>
  <c r="CZ24" i="21"/>
  <c r="CY24" i="21"/>
  <c r="CX24" i="21"/>
  <c r="CV24" i="21"/>
  <c r="CU24" i="21"/>
  <c r="CT24" i="21"/>
  <c r="CS24" i="21"/>
  <c r="CQ24" i="21"/>
  <c r="CP24" i="21"/>
  <c r="CO24" i="21"/>
  <c r="CN24" i="21"/>
  <c r="CL24" i="21"/>
  <c r="CK24" i="21"/>
  <c r="CJ24" i="21"/>
  <c r="CI24" i="21"/>
  <c r="CG24" i="21"/>
  <c r="CF24" i="21"/>
  <c r="CE24" i="21"/>
  <c r="CD24" i="21"/>
  <c r="CB24" i="21"/>
  <c r="CA24" i="21"/>
  <c r="BZ24" i="21"/>
  <c r="BY24" i="21"/>
  <c r="BW24" i="21"/>
  <c r="BV24" i="21"/>
  <c r="BU24" i="21"/>
  <c r="BT24" i="21"/>
  <c r="BR24" i="21"/>
  <c r="BQ24" i="21"/>
  <c r="BP24" i="21"/>
  <c r="AY24" i="21" s="1"/>
  <c r="BO24" i="21"/>
  <c r="AT24" i="21"/>
  <c r="AO24" i="21"/>
  <c r="AJ24" i="21"/>
  <c r="AE24" i="21"/>
  <c r="Z24" i="21"/>
  <c r="U24" i="21"/>
  <c r="P24" i="21"/>
  <c r="K24" i="21"/>
  <c r="DA23" i="21"/>
  <c r="CZ23" i="21"/>
  <c r="CY23" i="21"/>
  <c r="CX23" i="21"/>
  <c r="CV23" i="21"/>
  <c r="CU23" i="21"/>
  <c r="CT23" i="21"/>
  <c r="CS23" i="21"/>
  <c r="CQ23" i="21"/>
  <c r="CP23" i="21"/>
  <c r="CO23" i="21"/>
  <c r="CN23" i="21"/>
  <c r="CL23" i="21"/>
  <c r="CK23" i="21"/>
  <c r="CJ23" i="21"/>
  <c r="CI23" i="21"/>
  <c r="CG23" i="21"/>
  <c r="CF23" i="21"/>
  <c r="CE23" i="21"/>
  <c r="CD23" i="21"/>
  <c r="CB23" i="21"/>
  <c r="CA23" i="21"/>
  <c r="BZ23" i="21"/>
  <c r="BY23" i="21"/>
  <c r="BW23" i="21"/>
  <c r="BV23" i="21"/>
  <c r="BU23" i="21"/>
  <c r="BT23" i="21"/>
  <c r="BR23" i="21"/>
  <c r="BQ23" i="21"/>
  <c r="BP23" i="21"/>
  <c r="BO23" i="21"/>
  <c r="AY23" i="21" s="1"/>
  <c r="AT23" i="21"/>
  <c r="AO23" i="21"/>
  <c r="AJ23" i="21"/>
  <c r="AE23" i="21"/>
  <c r="Z23" i="21"/>
  <c r="U23" i="21"/>
  <c r="P23" i="21"/>
  <c r="K23" i="21"/>
  <c r="DA22" i="21"/>
  <c r="CZ22" i="21"/>
  <c r="CY22" i="21"/>
  <c r="CX22" i="21"/>
  <c r="CV22" i="21"/>
  <c r="CU22" i="21"/>
  <c r="CT22" i="21"/>
  <c r="CS22" i="21"/>
  <c r="CQ22" i="21"/>
  <c r="CP22" i="21"/>
  <c r="CO22" i="21"/>
  <c r="CN22" i="21"/>
  <c r="CL22" i="21"/>
  <c r="CK22" i="21"/>
  <c r="CJ22" i="21"/>
  <c r="CI22" i="21"/>
  <c r="CG22" i="21"/>
  <c r="CF22" i="21"/>
  <c r="CE22" i="21"/>
  <c r="CD22" i="21"/>
  <c r="CB22" i="21"/>
  <c r="CA22" i="21"/>
  <c r="BZ22" i="21"/>
  <c r="BY22" i="21"/>
  <c r="BW22" i="21"/>
  <c r="BV22" i="21"/>
  <c r="BU22" i="21"/>
  <c r="BT22" i="21"/>
  <c r="BR22" i="21"/>
  <c r="BQ22" i="21"/>
  <c r="BP22" i="21"/>
  <c r="BO22" i="21"/>
  <c r="AY22" i="21" s="1"/>
  <c r="AT22" i="21"/>
  <c r="AO22" i="21"/>
  <c r="AJ22" i="21"/>
  <c r="AE22" i="21"/>
  <c r="Z22" i="21"/>
  <c r="U22" i="21"/>
  <c r="P22" i="21"/>
  <c r="K22" i="21"/>
  <c r="DA21" i="21"/>
  <c r="CZ21" i="21"/>
  <c r="CY21" i="21"/>
  <c r="CX21" i="21"/>
  <c r="CV21" i="21"/>
  <c r="CU21" i="21"/>
  <c r="CT21" i="21"/>
  <c r="CS21" i="21"/>
  <c r="CQ21" i="21"/>
  <c r="CP21" i="21"/>
  <c r="CO21" i="21"/>
  <c r="CN21" i="21"/>
  <c r="CL21" i="21"/>
  <c r="CK21" i="21"/>
  <c r="CJ21" i="21"/>
  <c r="CI21" i="21"/>
  <c r="CG21" i="21"/>
  <c r="CF21" i="21"/>
  <c r="CE21" i="21"/>
  <c r="CD21" i="21"/>
  <c r="CB21" i="21"/>
  <c r="CA21" i="21"/>
  <c r="BZ21" i="21"/>
  <c r="BY21" i="21"/>
  <c r="BW21" i="21"/>
  <c r="BV21" i="21"/>
  <c r="BU21" i="21"/>
  <c r="BT21" i="21"/>
  <c r="BR21" i="21"/>
  <c r="BQ21" i="21"/>
  <c r="BP21" i="21"/>
  <c r="BO21" i="21"/>
  <c r="AY21" i="21"/>
  <c r="AT21" i="21"/>
  <c r="AO21" i="21"/>
  <c r="AJ21" i="21"/>
  <c r="AE21" i="21"/>
  <c r="Z21" i="21"/>
  <c r="U21" i="21"/>
  <c r="P21" i="21"/>
  <c r="K21" i="21"/>
  <c r="DA20" i="21"/>
  <c r="CZ20" i="21"/>
  <c r="CY20" i="21"/>
  <c r="CX20" i="21"/>
  <c r="CV20" i="21"/>
  <c r="CU20" i="21"/>
  <c r="CT20" i="21"/>
  <c r="CS20" i="21"/>
  <c r="CQ20" i="21"/>
  <c r="CP20" i="21"/>
  <c r="CO20" i="21"/>
  <c r="CN20" i="21"/>
  <c r="CL20" i="21"/>
  <c r="CK20" i="21"/>
  <c r="CJ20" i="21"/>
  <c r="CI20" i="21"/>
  <c r="CG20" i="21"/>
  <c r="CF20" i="21"/>
  <c r="CE20" i="21"/>
  <c r="CD20" i="21"/>
  <c r="CB20" i="21"/>
  <c r="CA20" i="21"/>
  <c r="BZ20" i="21"/>
  <c r="BY20" i="21"/>
  <c r="BW20" i="21"/>
  <c r="BV20" i="21"/>
  <c r="BU20" i="21"/>
  <c r="BT20" i="21"/>
  <c r="BR20" i="21"/>
  <c r="BQ20" i="21"/>
  <c r="BP20" i="21"/>
  <c r="BO20" i="21"/>
  <c r="AY20" i="21" s="1"/>
  <c r="AT20" i="21"/>
  <c r="AO20" i="21"/>
  <c r="AJ20" i="21"/>
  <c r="AE20" i="21"/>
  <c r="Z20" i="21"/>
  <c r="U20" i="21"/>
  <c r="P20" i="21"/>
  <c r="K20" i="21"/>
  <c r="DA19" i="21"/>
  <c r="CZ19" i="21"/>
  <c r="CY19" i="21"/>
  <c r="CX19" i="21"/>
  <c r="CV19" i="21"/>
  <c r="CU19" i="21"/>
  <c r="CT19" i="21"/>
  <c r="CS19" i="21"/>
  <c r="CQ19" i="21"/>
  <c r="CP19" i="21"/>
  <c r="CO19" i="21"/>
  <c r="CN19" i="21"/>
  <c r="CL19" i="21"/>
  <c r="CK19" i="21"/>
  <c r="CJ19" i="21"/>
  <c r="CI19" i="21"/>
  <c r="CG19" i="21"/>
  <c r="CF19" i="21"/>
  <c r="CE19" i="21"/>
  <c r="CD19" i="21"/>
  <c r="CB19" i="21"/>
  <c r="CA19" i="21"/>
  <c r="BZ19" i="21"/>
  <c r="BY19" i="21"/>
  <c r="BW19" i="21"/>
  <c r="BV19" i="21"/>
  <c r="BU19" i="21"/>
  <c r="BT19" i="21"/>
  <c r="AY19" i="21" s="1"/>
  <c r="BR19" i="21"/>
  <c r="BQ19" i="21"/>
  <c r="BP19" i="21"/>
  <c r="BO19" i="21"/>
  <c r="AT19" i="21"/>
  <c r="AO19" i="21"/>
  <c r="AJ19" i="21"/>
  <c r="AE19" i="21"/>
  <c r="Z19" i="21"/>
  <c r="U19" i="21"/>
  <c r="P19" i="21"/>
  <c r="K19" i="21"/>
  <c r="DA18" i="21"/>
  <c r="CZ18" i="21"/>
  <c r="CY18" i="21"/>
  <c r="CX18" i="21"/>
  <c r="CV18" i="21"/>
  <c r="CU18" i="21"/>
  <c r="CT18" i="21"/>
  <c r="CS18" i="21"/>
  <c r="CQ18" i="21"/>
  <c r="CP18" i="21"/>
  <c r="CO18" i="21"/>
  <c r="CN18" i="21"/>
  <c r="CL18" i="21"/>
  <c r="CK18" i="21"/>
  <c r="CJ18" i="21"/>
  <c r="CI18" i="21"/>
  <c r="CG18" i="21"/>
  <c r="CF18" i="21"/>
  <c r="CE18" i="21"/>
  <c r="CD18" i="21"/>
  <c r="CB18" i="21"/>
  <c r="CA18" i="21"/>
  <c r="BZ18" i="21"/>
  <c r="BY18" i="21"/>
  <c r="BW18" i="21"/>
  <c r="BV18" i="21"/>
  <c r="BU18" i="21"/>
  <c r="BT18" i="21"/>
  <c r="BR18" i="21"/>
  <c r="BQ18" i="21"/>
  <c r="BP18" i="21"/>
  <c r="BO18" i="21"/>
  <c r="AY18" i="21" s="1"/>
  <c r="AT18" i="21"/>
  <c r="AO18" i="21"/>
  <c r="AJ18" i="21"/>
  <c r="AE18" i="21"/>
  <c r="Z18" i="21"/>
  <c r="U18" i="21"/>
  <c r="P18" i="21"/>
  <c r="K18" i="21"/>
  <c r="DA17" i="21"/>
  <c r="CZ17" i="21"/>
  <c r="CY17" i="21"/>
  <c r="CX17" i="21"/>
  <c r="CV17" i="21"/>
  <c r="CU17" i="21"/>
  <c r="CT17" i="21"/>
  <c r="CS17" i="21"/>
  <c r="CQ17" i="21"/>
  <c r="CP17" i="21"/>
  <c r="CO17" i="21"/>
  <c r="CN17" i="21"/>
  <c r="CL17" i="21"/>
  <c r="CK17" i="21"/>
  <c r="CJ17" i="21"/>
  <c r="CI17" i="21"/>
  <c r="CG17" i="21"/>
  <c r="CF17" i="21"/>
  <c r="CE17" i="21"/>
  <c r="CD17" i="21"/>
  <c r="CB17" i="21"/>
  <c r="CA17" i="21"/>
  <c r="BZ17" i="21"/>
  <c r="BY17" i="21"/>
  <c r="BW17" i="21"/>
  <c r="BV17" i="21"/>
  <c r="BU17" i="21"/>
  <c r="BT17" i="21"/>
  <c r="BR17" i="21"/>
  <c r="BQ17" i="21"/>
  <c r="AY17" i="21" s="1"/>
  <c r="BP17" i="21"/>
  <c r="BO17" i="21"/>
  <c r="AT17" i="21"/>
  <c r="AO17" i="21"/>
  <c r="AJ17" i="21"/>
  <c r="AE17" i="21"/>
  <c r="Z17" i="21"/>
  <c r="U17" i="21"/>
  <c r="P17" i="21"/>
  <c r="K17" i="21"/>
  <c r="DA16" i="21"/>
  <c r="CZ16" i="21"/>
  <c r="CY16" i="21"/>
  <c r="CX16" i="21"/>
  <c r="CV16" i="21"/>
  <c r="CU16" i="21"/>
  <c r="CT16" i="21"/>
  <c r="CS16" i="21"/>
  <c r="CQ16" i="21"/>
  <c r="CP16" i="21"/>
  <c r="CO16" i="21"/>
  <c r="CN16" i="21"/>
  <c r="CL16" i="21"/>
  <c r="CK16" i="21"/>
  <c r="CJ16" i="21"/>
  <c r="CI16" i="21"/>
  <c r="CG16" i="21"/>
  <c r="CF16" i="21"/>
  <c r="CE16" i="21"/>
  <c r="CD16" i="21"/>
  <c r="CB16" i="21"/>
  <c r="CA16" i="21"/>
  <c r="BZ16" i="21"/>
  <c r="BY16" i="21"/>
  <c r="BW16" i="21"/>
  <c r="BV16" i="21"/>
  <c r="BU16" i="21"/>
  <c r="BT16" i="21"/>
  <c r="BR16" i="21"/>
  <c r="BQ16" i="21"/>
  <c r="BP16" i="21"/>
  <c r="AY16" i="21" s="1"/>
  <c r="BO16" i="21"/>
  <c r="AT16" i="21"/>
  <c r="AO16" i="21"/>
  <c r="AJ16" i="21"/>
  <c r="AE16" i="21"/>
  <c r="Z16" i="21"/>
  <c r="U16" i="21"/>
  <c r="P16" i="21"/>
  <c r="K16" i="21"/>
  <c r="DA15" i="21"/>
  <c r="CZ15" i="21"/>
  <c r="CY15" i="21"/>
  <c r="CX15" i="21"/>
  <c r="CV15" i="21"/>
  <c r="CU15" i="21"/>
  <c r="CT15" i="21"/>
  <c r="CS15" i="21"/>
  <c r="CQ15" i="21"/>
  <c r="CP15" i="21"/>
  <c r="CO15" i="21"/>
  <c r="CN15" i="21"/>
  <c r="CL15" i="21"/>
  <c r="CK15" i="21"/>
  <c r="CJ15" i="21"/>
  <c r="CI15" i="21"/>
  <c r="CG15" i="21"/>
  <c r="CF15" i="21"/>
  <c r="CE15" i="21"/>
  <c r="CD15" i="21"/>
  <c r="CB15" i="21"/>
  <c r="CA15" i="21"/>
  <c r="BZ15" i="21"/>
  <c r="BY15" i="21"/>
  <c r="BW15" i="21"/>
  <c r="BV15" i="21"/>
  <c r="BU15" i="21"/>
  <c r="BT15" i="21"/>
  <c r="BR15" i="21"/>
  <c r="BQ15" i="21"/>
  <c r="BP15" i="21"/>
  <c r="BO15" i="21"/>
  <c r="AY15" i="21" s="1"/>
  <c r="AT15" i="21"/>
  <c r="AO15" i="21"/>
  <c r="AJ15" i="21"/>
  <c r="AE15" i="21"/>
  <c r="Z15" i="21"/>
  <c r="U15" i="21"/>
  <c r="P15" i="21"/>
  <c r="K15" i="21"/>
  <c r="DA14" i="21"/>
  <c r="CZ14" i="21"/>
  <c r="CY14" i="21"/>
  <c r="CX14" i="21"/>
  <c r="CV14" i="21"/>
  <c r="CU14" i="21"/>
  <c r="CT14" i="21"/>
  <c r="CS14" i="21"/>
  <c r="CQ14" i="21"/>
  <c r="CP14" i="21"/>
  <c r="CO14" i="21"/>
  <c r="CN14" i="21"/>
  <c r="CL14" i="21"/>
  <c r="CK14" i="21"/>
  <c r="CJ14" i="21"/>
  <c r="CI14" i="21"/>
  <c r="CG14" i="21"/>
  <c r="CF14" i="21"/>
  <c r="CE14" i="21"/>
  <c r="CD14" i="21"/>
  <c r="CB14" i="21"/>
  <c r="CA14" i="21"/>
  <c r="BZ14" i="21"/>
  <c r="BY14" i="21"/>
  <c r="BW14" i="21"/>
  <c r="BV14" i="21"/>
  <c r="BU14" i="21"/>
  <c r="BT14" i="21"/>
  <c r="BR14" i="21"/>
  <c r="BQ14" i="21"/>
  <c r="BP14" i="21"/>
  <c r="BO14" i="21"/>
  <c r="AY14" i="21" s="1"/>
  <c r="AT14" i="21"/>
  <c r="AO14" i="21"/>
  <c r="AJ14" i="21"/>
  <c r="AE14" i="21"/>
  <c r="Z14" i="21"/>
  <c r="U14" i="21"/>
  <c r="P14" i="21"/>
  <c r="K14" i="21"/>
  <c r="DA13" i="21"/>
  <c r="CZ13" i="21"/>
  <c r="CY13" i="21"/>
  <c r="CX13" i="21"/>
  <c r="CV13" i="21"/>
  <c r="CU13" i="21"/>
  <c r="CT13" i="21"/>
  <c r="CS13" i="21"/>
  <c r="CQ13" i="21"/>
  <c r="CP13" i="21"/>
  <c r="CO13" i="21"/>
  <c r="CN13" i="21"/>
  <c r="CL13" i="21"/>
  <c r="CK13" i="21"/>
  <c r="CJ13" i="21"/>
  <c r="CI13" i="21"/>
  <c r="CG13" i="21"/>
  <c r="CF13" i="21"/>
  <c r="CE13" i="21"/>
  <c r="CD13" i="21"/>
  <c r="CB13" i="21"/>
  <c r="CA13" i="21"/>
  <c r="BZ13" i="21"/>
  <c r="BY13" i="21"/>
  <c r="BW13" i="21"/>
  <c r="BV13" i="21"/>
  <c r="BU13" i="21"/>
  <c r="BT13" i="21"/>
  <c r="BR13" i="21"/>
  <c r="BQ13" i="21"/>
  <c r="BP13" i="21"/>
  <c r="BO13" i="21"/>
  <c r="AY13" i="21"/>
  <c r="AT13" i="21"/>
  <c r="AO13" i="21"/>
  <c r="AJ13" i="21"/>
  <c r="AE13" i="21"/>
  <c r="Z13" i="21"/>
  <c r="U13" i="21"/>
  <c r="P13" i="21"/>
  <c r="K13" i="21"/>
  <c r="DA12" i="21"/>
  <c r="CZ12" i="21"/>
  <c r="CY12" i="21"/>
  <c r="CX12" i="21"/>
  <c r="CV12" i="21"/>
  <c r="CU12" i="21"/>
  <c r="CT12" i="21"/>
  <c r="CS12" i="21"/>
  <c r="CQ12" i="21"/>
  <c r="CP12" i="21"/>
  <c r="CO12" i="21"/>
  <c r="CN12" i="21"/>
  <c r="CL12" i="21"/>
  <c r="CK12" i="21"/>
  <c r="CJ12" i="21"/>
  <c r="CI12" i="21"/>
  <c r="CG12" i="21"/>
  <c r="CF12" i="21"/>
  <c r="CE12" i="21"/>
  <c r="CD12" i="21"/>
  <c r="CB12" i="21"/>
  <c r="CA12" i="21"/>
  <c r="BZ12" i="21"/>
  <c r="BY12" i="21"/>
  <c r="BW12" i="21"/>
  <c r="BV12" i="21"/>
  <c r="BU12" i="21"/>
  <c r="BT12" i="21"/>
  <c r="BR12" i="21"/>
  <c r="BQ12" i="21"/>
  <c r="BP12" i="21"/>
  <c r="AY12" i="21" s="1"/>
  <c r="BO12" i="21"/>
  <c r="AT12" i="21"/>
  <c r="AO12" i="21"/>
  <c r="AJ12" i="21"/>
  <c r="AE12" i="21"/>
  <c r="Z12" i="21"/>
  <c r="U12" i="21"/>
  <c r="P12" i="21"/>
  <c r="K12" i="21"/>
  <c r="B12" i="21"/>
  <c r="B13" i="21" s="1"/>
  <c r="DA11" i="21"/>
  <c r="CZ11" i="21"/>
  <c r="CY11" i="21"/>
  <c r="CX11" i="21"/>
  <c r="CV11" i="21"/>
  <c r="CU11" i="21"/>
  <c r="CT11" i="21"/>
  <c r="CS11" i="21"/>
  <c r="CQ11" i="21"/>
  <c r="CP11" i="21"/>
  <c r="CO11" i="21"/>
  <c r="CN11" i="21"/>
  <c r="CL11" i="21"/>
  <c r="CK11" i="21"/>
  <c r="CJ11" i="21"/>
  <c r="CI11" i="21"/>
  <c r="CG11" i="21"/>
  <c r="CF11" i="21"/>
  <c r="CE11" i="21"/>
  <c r="CD11" i="21"/>
  <c r="CB11" i="21"/>
  <c r="CA11" i="21"/>
  <c r="BZ11" i="21"/>
  <c r="BY11" i="21"/>
  <c r="BW11" i="21"/>
  <c r="BV11" i="21"/>
  <c r="BU11" i="21"/>
  <c r="BT11" i="21"/>
  <c r="AY11" i="21" s="1"/>
  <c r="BR11" i="21"/>
  <c r="BQ11" i="21"/>
  <c r="BP11" i="21"/>
  <c r="BO11" i="21"/>
  <c r="AT11" i="21"/>
  <c r="AO11" i="21"/>
  <c r="AJ11" i="21"/>
  <c r="AE11" i="21"/>
  <c r="Z11" i="21"/>
  <c r="U11" i="21"/>
  <c r="P11" i="21"/>
  <c r="K11" i="21"/>
  <c r="B11" i="21"/>
  <c r="DA10" i="21"/>
  <c r="CZ10" i="21"/>
  <c r="CY10" i="21"/>
  <c r="CX10" i="21"/>
  <c r="CV10" i="21"/>
  <c r="CU10" i="21"/>
  <c r="CT10" i="21"/>
  <c r="CS10" i="21"/>
  <c r="CQ10" i="21"/>
  <c r="CP10" i="21"/>
  <c r="CO10" i="21"/>
  <c r="CN10" i="21"/>
  <c r="CL10" i="21"/>
  <c r="CK10" i="21"/>
  <c r="CJ10" i="21"/>
  <c r="CI10" i="21"/>
  <c r="CG10" i="21"/>
  <c r="CF10" i="21"/>
  <c r="CE10" i="21"/>
  <c r="CD10" i="21"/>
  <c r="CB10" i="21"/>
  <c r="CA10" i="21"/>
  <c r="BZ10" i="21"/>
  <c r="BY10" i="21"/>
  <c r="BW10" i="21"/>
  <c r="BV10" i="21"/>
  <c r="BU10" i="21"/>
  <c r="BT10" i="21"/>
  <c r="BR10" i="21"/>
  <c r="BQ10" i="21"/>
  <c r="BP10" i="21"/>
  <c r="BO10" i="21"/>
  <c r="AY10" i="21" s="1"/>
  <c r="BB10" i="21"/>
  <c r="BB11" i="21" s="1"/>
  <c r="BB12" i="21" s="1"/>
  <c r="BB13" i="21" s="1"/>
  <c r="BB14" i="21" s="1"/>
  <c r="BB15" i="21" s="1"/>
  <c r="BB16" i="21" s="1"/>
  <c r="BB17" i="21" s="1"/>
  <c r="BB18" i="21" s="1"/>
  <c r="BB19" i="21" s="1"/>
  <c r="BB20" i="21" s="1"/>
  <c r="BB21" i="21" s="1"/>
  <c r="BB22" i="21" s="1"/>
  <c r="BB23" i="21" s="1"/>
  <c r="BB24" i="21" s="1"/>
  <c r="BB25" i="21" s="1"/>
  <c r="BB26" i="21" s="1"/>
  <c r="BB27" i="21" s="1"/>
  <c r="BB28" i="21" s="1"/>
  <c r="BB29" i="21" s="1"/>
  <c r="BB30" i="21" s="1"/>
  <c r="BB31" i="21" s="1"/>
  <c r="BB32" i="21" s="1"/>
  <c r="BB33" i="21" s="1"/>
  <c r="BB34" i="21" s="1"/>
  <c r="BB35" i="21" s="1"/>
  <c r="BB36" i="21" s="1"/>
  <c r="BB37" i="21" s="1"/>
  <c r="BB38" i="21" s="1"/>
  <c r="BB39" i="21" s="1"/>
  <c r="BB40" i="21" s="1"/>
  <c r="BB41" i="21" s="1"/>
  <c r="BB42" i="21" s="1"/>
  <c r="BB43" i="21" s="1"/>
  <c r="BB44" i="21" s="1"/>
  <c r="BB45" i="21" s="1"/>
  <c r="BB46" i="21" s="1"/>
  <c r="BB47" i="21" s="1"/>
  <c r="AT10" i="21"/>
  <c r="AO10" i="21"/>
  <c r="AJ10" i="21"/>
  <c r="AE10" i="21"/>
  <c r="Z10" i="21"/>
  <c r="U10" i="21"/>
  <c r="P10" i="21"/>
  <c r="K10" i="21"/>
  <c r="B10" i="21"/>
  <c r="B62" i="21" s="1"/>
  <c r="DA9" i="21"/>
  <c r="CZ9" i="21"/>
  <c r="CY9" i="21"/>
  <c r="CX9" i="21"/>
  <c r="CV9" i="21"/>
  <c r="CU9" i="21"/>
  <c r="CT9" i="21"/>
  <c r="CS9" i="21"/>
  <c r="CQ9" i="21"/>
  <c r="CP9" i="21"/>
  <c r="CO9" i="21"/>
  <c r="CN9" i="21"/>
  <c r="CL9" i="21"/>
  <c r="CK9" i="21"/>
  <c r="CJ9" i="21"/>
  <c r="CI9" i="21"/>
  <c r="CG9" i="21"/>
  <c r="CF9" i="21"/>
  <c r="CE9" i="21"/>
  <c r="CD9" i="21"/>
  <c r="CB9" i="21"/>
  <c r="CA9" i="21"/>
  <c r="BZ9" i="21"/>
  <c r="BY9" i="21"/>
  <c r="BW9" i="21"/>
  <c r="BV9" i="21"/>
  <c r="BU9" i="21"/>
  <c r="BT9" i="21"/>
  <c r="BR9" i="21"/>
  <c r="BQ9" i="21"/>
  <c r="AY9" i="21" s="1"/>
  <c r="BP9" i="21"/>
  <c r="BO9" i="21"/>
  <c r="BO47" i="21" s="1"/>
  <c r="AT9" i="21"/>
  <c r="AO9" i="21"/>
  <c r="AJ9" i="21"/>
  <c r="AE9" i="21"/>
  <c r="Z9" i="21"/>
  <c r="U9" i="21"/>
  <c r="P9" i="21"/>
  <c r="K9" i="21"/>
  <c r="BJ1" i="21"/>
  <c r="AT1" i="21"/>
  <c r="C102" i="20"/>
  <c r="C99" i="20"/>
  <c r="C95" i="20"/>
  <c r="C91" i="20"/>
  <c r="C82" i="20"/>
  <c r="B72" i="20"/>
  <c r="B73" i="20" s="1"/>
  <c r="B74" i="20" s="1"/>
  <c r="B75" i="20" s="1"/>
  <c r="B76" i="20" s="1"/>
  <c r="B77" i="20" s="1"/>
  <c r="B78" i="20" s="1"/>
  <c r="B79" i="20" s="1"/>
  <c r="B80" i="20" s="1"/>
  <c r="B81" i="20" s="1"/>
  <c r="B83" i="20" s="1"/>
  <c r="B84" i="20" s="1"/>
  <c r="B85" i="20" s="1"/>
  <c r="B86" i="20" s="1"/>
  <c r="B87" i="20" s="1"/>
  <c r="B88" i="20" s="1"/>
  <c r="B89" i="20" s="1"/>
  <c r="B90" i="20" s="1"/>
  <c r="B92" i="20" s="1"/>
  <c r="B93" i="20" s="1"/>
  <c r="B94" i="20" s="1"/>
  <c r="B96" i="20" s="1"/>
  <c r="B97" i="20" s="1"/>
  <c r="B98" i="20" s="1"/>
  <c r="C70" i="20"/>
  <c r="BB57" i="20"/>
  <c r="AS54" i="20"/>
  <c r="AR54" i="20"/>
  <c r="AQ54" i="20"/>
  <c r="AP54" i="20"/>
  <c r="AT54" i="20" s="1"/>
  <c r="AO54" i="20"/>
  <c r="AN54" i="20"/>
  <c r="AM54" i="20"/>
  <c r="AL54" i="20"/>
  <c r="AK54" i="20"/>
  <c r="AI54" i="20"/>
  <c r="AH54" i="20"/>
  <c r="AG54" i="20"/>
  <c r="AF54" i="20"/>
  <c r="AJ54" i="20" s="1"/>
  <c r="AD54" i="20"/>
  <c r="AC54" i="20"/>
  <c r="AB54" i="20"/>
  <c r="AA54" i="20"/>
  <c r="AE54" i="20" s="1"/>
  <c r="Y54" i="20"/>
  <c r="Z54" i="20" s="1"/>
  <c r="X54" i="20"/>
  <c r="W54" i="20"/>
  <c r="V54" i="20"/>
  <c r="T54" i="20"/>
  <c r="S54" i="20"/>
  <c r="R54" i="20"/>
  <c r="Q54" i="20"/>
  <c r="U54" i="20" s="1"/>
  <c r="O54" i="20"/>
  <c r="N54" i="20"/>
  <c r="M54" i="20"/>
  <c r="P54" i="20" s="1"/>
  <c r="L54" i="20"/>
  <c r="J54" i="20"/>
  <c r="I54" i="20"/>
  <c r="K54" i="20" s="1"/>
  <c r="H54" i="20"/>
  <c r="G54" i="20"/>
  <c r="DA53" i="20"/>
  <c r="CZ53" i="20"/>
  <c r="CY53" i="20"/>
  <c r="CX53" i="20"/>
  <c r="CV53" i="20"/>
  <c r="CU53" i="20"/>
  <c r="CT53" i="20"/>
  <c r="CS53" i="20"/>
  <c r="CQ53" i="20"/>
  <c r="CP53" i="20"/>
  <c r="CO53" i="20"/>
  <c r="CN53" i="20"/>
  <c r="CL53" i="20"/>
  <c r="CK53" i="20"/>
  <c r="CJ53" i="20"/>
  <c r="CI53" i="20"/>
  <c r="CG53" i="20"/>
  <c r="CF53" i="20"/>
  <c r="CE53" i="20"/>
  <c r="CD53" i="20"/>
  <c r="CB53" i="20"/>
  <c r="CA53" i="20"/>
  <c r="BZ53" i="20"/>
  <c r="BY53" i="20"/>
  <c r="BW53" i="20"/>
  <c r="BV53" i="20"/>
  <c r="BU53" i="20"/>
  <c r="BT53" i="20"/>
  <c r="BR53" i="20"/>
  <c r="AY53" i="20" s="1"/>
  <c r="BQ53" i="20"/>
  <c r="BP53" i="20"/>
  <c r="BO53" i="20"/>
  <c r="AT53" i="20"/>
  <c r="AO53" i="20"/>
  <c r="AJ53" i="20"/>
  <c r="AE53" i="20"/>
  <c r="Z53" i="20"/>
  <c r="U53" i="20"/>
  <c r="P53" i="20"/>
  <c r="K53" i="20"/>
  <c r="BM53" i="20" s="1"/>
  <c r="DA52" i="20"/>
  <c r="CZ52" i="20"/>
  <c r="CY52" i="20"/>
  <c r="CX52" i="20"/>
  <c r="CV52" i="20"/>
  <c r="CU52" i="20"/>
  <c r="CT52" i="20"/>
  <c r="CS52" i="20"/>
  <c r="CQ52" i="20"/>
  <c r="CP52" i="20"/>
  <c r="CO52" i="20"/>
  <c r="CN52" i="20"/>
  <c r="CL52" i="20"/>
  <c r="CK52" i="20"/>
  <c r="CJ52" i="20"/>
  <c r="CI52" i="20"/>
  <c r="CG52" i="20"/>
  <c r="CF52" i="20"/>
  <c r="CE52" i="20"/>
  <c r="CD52" i="20"/>
  <c r="CB52" i="20"/>
  <c r="CA52" i="20"/>
  <c r="BZ52" i="20"/>
  <c r="BY52" i="20"/>
  <c r="BW52" i="20"/>
  <c r="BV52" i="20"/>
  <c r="BU52" i="20"/>
  <c r="BT52" i="20"/>
  <c r="BR52" i="20"/>
  <c r="BQ52" i="20"/>
  <c r="BP52" i="20"/>
  <c r="BO52" i="20"/>
  <c r="AY52" i="20" s="1"/>
  <c r="BM52" i="20"/>
  <c r="AT52" i="20"/>
  <c r="AO52" i="20"/>
  <c r="AJ52" i="20"/>
  <c r="AE52" i="20"/>
  <c r="Z52" i="20"/>
  <c r="U52" i="20"/>
  <c r="P52" i="20"/>
  <c r="K52" i="20"/>
  <c r="DA51" i="20"/>
  <c r="CZ51" i="20"/>
  <c r="CY51" i="20"/>
  <c r="CX51" i="20"/>
  <c r="CV51" i="20"/>
  <c r="CU51" i="20"/>
  <c r="CT51" i="20"/>
  <c r="CS51" i="20"/>
  <c r="CQ51" i="20"/>
  <c r="CP51" i="20"/>
  <c r="CO51" i="20"/>
  <c r="CN51" i="20"/>
  <c r="CL51" i="20"/>
  <c r="CK51" i="20"/>
  <c r="CJ51" i="20"/>
  <c r="CI51" i="20"/>
  <c r="CG51" i="20"/>
  <c r="CF51" i="20"/>
  <c r="CE51" i="20"/>
  <c r="CD51" i="20"/>
  <c r="CB51" i="20"/>
  <c r="CA51" i="20"/>
  <c r="BZ51" i="20"/>
  <c r="BY51" i="20"/>
  <c r="BW51" i="20"/>
  <c r="BV51" i="20"/>
  <c r="BU51" i="20"/>
  <c r="BT51" i="20"/>
  <c r="BR51" i="20"/>
  <c r="AY51" i="20" s="1"/>
  <c r="BQ51" i="20"/>
  <c r="BP51" i="20"/>
  <c r="BO51" i="20"/>
  <c r="AT51" i="20"/>
  <c r="AO51" i="20"/>
  <c r="AJ51" i="20"/>
  <c r="AE51" i="20"/>
  <c r="Z51" i="20"/>
  <c r="U51" i="20"/>
  <c r="P51" i="20"/>
  <c r="K51" i="20"/>
  <c r="BM51" i="20" s="1"/>
  <c r="DA50" i="20"/>
  <c r="CZ50" i="20"/>
  <c r="CY50" i="20"/>
  <c r="CX50" i="20"/>
  <c r="CV50" i="20"/>
  <c r="CU50" i="20"/>
  <c r="CT50" i="20"/>
  <c r="CS50" i="20"/>
  <c r="CQ50" i="20"/>
  <c r="CP50" i="20"/>
  <c r="CO50" i="20"/>
  <c r="CN50" i="20"/>
  <c r="CL50" i="20"/>
  <c r="CK50" i="20"/>
  <c r="CJ50" i="20"/>
  <c r="CI50" i="20"/>
  <c r="CG50" i="20"/>
  <c r="CF50" i="20"/>
  <c r="CE50" i="20"/>
  <c r="CD50" i="20"/>
  <c r="CB50" i="20"/>
  <c r="CA50" i="20"/>
  <c r="BZ50" i="20"/>
  <c r="BY50" i="20"/>
  <c r="BW50" i="20"/>
  <c r="BV50" i="20"/>
  <c r="BU50" i="20"/>
  <c r="BT50" i="20"/>
  <c r="BR50" i="20"/>
  <c r="BQ50" i="20"/>
  <c r="BP50" i="20"/>
  <c r="BO50" i="20"/>
  <c r="AY50" i="20" s="1"/>
  <c r="BM50" i="20"/>
  <c r="AT50" i="20"/>
  <c r="AO50" i="20"/>
  <c r="AJ50" i="20"/>
  <c r="AE50" i="20"/>
  <c r="Z50" i="20"/>
  <c r="U50" i="20"/>
  <c r="P50" i="20"/>
  <c r="K50" i="20"/>
  <c r="DA49" i="20"/>
  <c r="CZ49" i="20"/>
  <c r="CY49" i="20"/>
  <c r="CX49" i="20"/>
  <c r="CV49" i="20"/>
  <c r="CU49" i="20"/>
  <c r="CT49" i="20"/>
  <c r="CS49" i="20"/>
  <c r="CQ49" i="20"/>
  <c r="CP49" i="20"/>
  <c r="CO49" i="20"/>
  <c r="CN49" i="20"/>
  <c r="CL49" i="20"/>
  <c r="CK49" i="20"/>
  <c r="CJ49" i="20"/>
  <c r="CI49" i="20"/>
  <c r="CG49" i="20"/>
  <c r="CF49" i="20"/>
  <c r="CE49" i="20"/>
  <c r="CD49" i="20"/>
  <c r="CB49" i="20"/>
  <c r="CA49" i="20"/>
  <c r="BZ49" i="20"/>
  <c r="BY49" i="20"/>
  <c r="BW49" i="20"/>
  <c r="BV49" i="20"/>
  <c r="BU49" i="20"/>
  <c r="BT49" i="20"/>
  <c r="BR49" i="20"/>
  <c r="AY49" i="20" s="1"/>
  <c r="BQ49" i="20"/>
  <c r="BP49" i="20"/>
  <c r="BO49" i="20"/>
  <c r="AT49" i="20"/>
  <c r="AO49" i="20"/>
  <c r="AJ49" i="20"/>
  <c r="AE49" i="20"/>
  <c r="Z49" i="20"/>
  <c r="U49" i="20"/>
  <c r="P49" i="20"/>
  <c r="K49" i="20"/>
  <c r="BM49" i="20" s="1"/>
  <c r="DA48" i="20"/>
  <c r="CZ48" i="20"/>
  <c r="CY48" i="20"/>
  <c r="CX48" i="20"/>
  <c r="CV48" i="20"/>
  <c r="CU48" i="20"/>
  <c r="CT48" i="20"/>
  <c r="CS48" i="20"/>
  <c r="CQ48" i="20"/>
  <c r="CP48" i="20"/>
  <c r="CO48" i="20"/>
  <c r="CN48" i="20"/>
  <c r="CL48" i="20"/>
  <c r="CK48" i="20"/>
  <c r="CJ48" i="20"/>
  <c r="CI48" i="20"/>
  <c r="CG48" i="20"/>
  <c r="CF48" i="20"/>
  <c r="CE48" i="20"/>
  <c r="CD48" i="20"/>
  <c r="CB48" i="20"/>
  <c r="CA48" i="20"/>
  <c r="BZ48" i="20"/>
  <c r="BY48" i="20"/>
  <c r="BW48" i="20"/>
  <c r="BV48" i="20"/>
  <c r="BU48" i="20"/>
  <c r="BT48" i="20"/>
  <c r="BR48" i="20"/>
  <c r="BQ48" i="20"/>
  <c r="BP48" i="20"/>
  <c r="BO48" i="20"/>
  <c r="AY48" i="20" s="1"/>
  <c r="BM48" i="20"/>
  <c r="AT48" i="20"/>
  <c r="AO48" i="20"/>
  <c r="AJ48" i="20"/>
  <c r="AE48" i="20"/>
  <c r="Z48" i="20"/>
  <c r="U48" i="20"/>
  <c r="P48" i="20"/>
  <c r="K48" i="20"/>
  <c r="DA47" i="20"/>
  <c r="CZ47" i="20"/>
  <c r="CY47" i="20"/>
  <c r="CX47" i="20"/>
  <c r="CV47" i="20"/>
  <c r="CU47" i="20"/>
  <c r="CT47" i="20"/>
  <c r="CS47" i="20"/>
  <c r="CQ47" i="20"/>
  <c r="CP47" i="20"/>
  <c r="CO47" i="20"/>
  <c r="CN47" i="20"/>
  <c r="CL47" i="20"/>
  <c r="CK47" i="20"/>
  <c r="CJ47" i="20"/>
  <c r="CI47" i="20"/>
  <c r="CG47" i="20"/>
  <c r="CF47" i="20"/>
  <c r="CE47" i="20"/>
  <c r="CD47" i="20"/>
  <c r="CB47" i="20"/>
  <c r="CA47" i="20"/>
  <c r="BZ47" i="20"/>
  <c r="BY47" i="20"/>
  <c r="BW47" i="20"/>
  <c r="BV47" i="20"/>
  <c r="BU47" i="20"/>
  <c r="BT47" i="20"/>
  <c r="BR47" i="20"/>
  <c r="BQ47" i="20"/>
  <c r="BP47" i="20"/>
  <c r="BO47" i="20"/>
  <c r="AT47" i="20"/>
  <c r="AO47" i="20"/>
  <c r="AJ47" i="20"/>
  <c r="AE47" i="20"/>
  <c r="Z47" i="20"/>
  <c r="U47" i="20"/>
  <c r="P47" i="20"/>
  <c r="K47" i="20"/>
  <c r="BM47" i="20" s="1"/>
  <c r="DA46" i="20"/>
  <c r="CZ46" i="20"/>
  <c r="CY46" i="20"/>
  <c r="CX46" i="20"/>
  <c r="CV46" i="20"/>
  <c r="CU46" i="20"/>
  <c r="CT46" i="20"/>
  <c r="CS46" i="20"/>
  <c r="CQ46" i="20"/>
  <c r="CP46" i="20"/>
  <c r="CO46" i="20"/>
  <c r="CN46" i="20"/>
  <c r="CL46" i="20"/>
  <c r="CK46" i="20"/>
  <c r="CJ46" i="20"/>
  <c r="CI46" i="20"/>
  <c r="CG46" i="20"/>
  <c r="CF46" i="20"/>
  <c r="CE46" i="20"/>
  <c r="CD46" i="20"/>
  <c r="CB46" i="20"/>
  <c r="CA46" i="20"/>
  <c r="BZ46" i="20"/>
  <c r="BY46" i="20"/>
  <c r="BW46" i="20"/>
  <c r="BV46" i="20"/>
  <c r="BU46" i="20"/>
  <c r="BT46" i="20"/>
  <c r="BR46" i="20"/>
  <c r="BQ46" i="20"/>
  <c r="BP46" i="20"/>
  <c r="BO46" i="20"/>
  <c r="AY46" i="20" s="1"/>
  <c r="BM46" i="20"/>
  <c r="AT46" i="20"/>
  <c r="AO46" i="20"/>
  <c r="AJ46" i="20"/>
  <c r="AE46" i="20"/>
  <c r="Z46" i="20"/>
  <c r="U46" i="20"/>
  <c r="P46" i="20"/>
  <c r="K46" i="20"/>
  <c r="DA45" i="20"/>
  <c r="CZ45" i="20"/>
  <c r="CY45" i="20"/>
  <c r="CX45" i="20"/>
  <c r="CV45" i="20"/>
  <c r="CU45" i="20"/>
  <c r="CT45" i="20"/>
  <c r="CS45" i="20"/>
  <c r="CQ45" i="20"/>
  <c r="CP45" i="20"/>
  <c r="CO45" i="20"/>
  <c r="CN45" i="20"/>
  <c r="CL45" i="20"/>
  <c r="CK45" i="20"/>
  <c r="CJ45" i="20"/>
  <c r="CI45" i="20"/>
  <c r="CG45" i="20"/>
  <c r="CF45" i="20"/>
  <c r="CE45" i="20"/>
  <c r="CD45" i="20"/>
  <c r="CB45" i="20"/>
  <c r="CA45" i="20"/>
  <c r="BZ45" i="20"/>
  <c r="BY45" i="20"/>
  <c r="BW45" i="20"/>
  <c r="BV45" i="20"/>
  <c r="BU45" i="20"/>
  <c r="BT45" i="20"/>
  <c r="BR45" i="20"/>
  <c r="BQ45" i="20"/>
  <c r="BP45" i="20"/>
  <c r="BO45" i="20"/>
  <c r="AT45" i="20"/>
  <c r="AO45" i="20"/>
  <c r="AJ45" i="20"/>
  <c r="AE45" i="20"/>
  <c r="Z45" i="20"/>
  <c r="U45" i="20"/>
  <c r="P45" i="20"/>
  <c r="K45" i="20"/>
  <c r="BM45" i="20" s="1"/>
  <c r="DA44" i="20"/>
  <c r="CZ44" i="20"/>
  <c r="CY44" i="20"/>
  <c r="CX44" i="20"/>
  <c r="CV44" i="20"/>
  <c r="CU44" i="20"/>
  <c r="CT44" i="20"/>
  <c r="CS44" i="20"/>
  <c r="CQ44" i="20"/>
  <c r="CP44" i="20"/>
  <c r="CO44" i="20"/>
  <c r="CN44" i="20"/>
  <c r="CL44" i="20"/>
  <c r="CK44" i="20"/>
  <c r="CJ44" i="20"/>
  <c r="CI44" i="20"/>
  <c r="CG44" i="20"/>
  <c r="CF44" i="20"/>
  <c r="CE44" i="20"/>
  <c r="CD44" i="20"/>
  <c r="CB44" i="20"/>
  <c r="CA44" i="20"/>
  <c r="BZ44" i="20"/>
  <c r="BY44" i="20"/>
  <c r="BW44" i="20"/>
  <c r="BV44" i="20"/>
  <c r="BU44" i="20"/>
  <c r="BT44" i="20"/>
  <c r="BR44" i="20"/>
  <c r="BQ44" i="20"/>
  <c r="BP44" i="20"/>
  <c r="BO44" i="20"/>
  <c r="AY44" i="20" s="1"/>
  <c r="BM44" i="20"/>
  <c r="AT44" i="20"/>
  <c r="AO44" i="20"/>
  <c r="AJ44" i="20"/>
  <c r="AE44" i="20"/>
  <c r="Z44" i="20"/>
  <c r="U44" i="20"/>
  <c r="P44" i="20"/>
  <c r="K44" i="20"/>
  <c r="DA40" i="20"/>
  <c r="CZ40" i="20"/>
  <c r="CY40" i="20"/>
  <c r="CX40" i="20"/>
  <c r="CV40" i="20"/>
  <c r="CU40" i="20"/>
  <c r="CT40" i="20"/>
  <c r="CS40" i="20"/>
  <c r="CQ40" i="20"/>
  <c r="CP40" i="20"/>
  <c r="CO40" i="20"/>
  <c r="CN40" i="20"/>
  <c r="CL40" i="20"/>
  <c r="CK40" i="20"/>
  <c r="CJ40" i="20"/>
  <c r="CI40" i="20"/>
  <c r="CG40" i="20"/>
  <c r="CF40" i="20"/>
  <c r="CE40" i="20"/>
  <c r="CD40" i="20"/>
  <c r="CB40" i="20"/>
  <c r="CA40" i="20"/>
  <c r="BZ40" i="20"/>
  <c r="BY40" i="20"/>
  <c r="BW40" i="20"/>
  <c r="BV40" i="20"/>
  <c r="BU40" i="20"/>
  <c r="AY40" i="20" s="1"/>
  <c r="BT40" i="20"/>
  <c r="BR40" i="20"/>
  <c r="BQ40" i="20"/>
  <c r="BP40" i="20"/>
  <c r="BO40" i="20"/>
  <c r="BB40" i="20"/>
  <c r="BB41" i="20" s="1"/>
  <c r="BB44" i="20" s="1"/>
  <c r="BB45" i="20" s="1"/>
  <c r="BB46" i="20" s="1"/>
  <c r="BB47" i="20" s="1"/>
  <c r="BB48" i="20" s="1"/>
  <c r="BB49" i="20" s="1"/>
  <c r="BB50" i="20" s="1"/>
  <c r="BB51" i="20" s="1"/>
  <c r="BB52" i="20" s="1"/>
  <c r="BB53" i="20" s="1"/>
  <c r="AT40" i="20"/>
  <c r="AO40" i="20"/>
  <c r="AJ40" i="20"/>
  <c r="AE40" i="20"/>
  <c r="Z40" i="20"/>
  <c r="U40" i="20"/>
  <c r="P40" i="20"/>
  <c r="K40" i="20"/>
  <c r="B40" i="20"/>
  <c r="B41" i="20" s="1"/>
  <c r="B44" i="20" s="1"/>
  <c r="B45" i="20" s="1"/>
  <c r="B46" i="20" s="1"/>
  <c r="B47" i="20" s="1"/>
  <c r="B48" i="20" s="1"/>
  <c r="B49" i="20" s="1"/>
  <c r="B50" i="20" s="1"/>
  <c r="B51" i="20" s="1"/>
  <c r="B52" i="20" s="1"/>
  <c r="B53" i="20" s="1"/>
  <c r="B54" i="20" s="1"/>
  <c r="B57" i="20" s="1"/>
  <c r="DA39" i="20"/>
  <c r="CZ39" i="20"/>
  <c r="CY39" i="20"/>
  <c r="CX39" i="20"/>
  <c r="CV39" i="20"/>
  <c r="CU39" i="20"/>
  <c r="CT39" i="20"/>
  <c r="CS39" i="20"/>
  <c r="CQ39" i="20"/>
  <c r="CP39" i="20"/>
  <c r="CO39" i="20"/>
  <c r="CN39" i="20"/>
  <c r="CL39" i="20"/>
  <c r="CK39" i="20"/>
  <c r="CJ39" i="20"/>
  <c r="CI39" i="20"/>
  <c r="CG39" i="20"/>
  <c r="CF39" i="20"/>
  <c r="CE39" i="20"/>
  <c r="CD39" i="20"/>
  <c r="CB39" i="20"/>
  <c r="CA39" i="20"/>
  <c r="BZ39" i="20"/>
  <c r="BY39" i="20"/>
  <c r="BW39" i="20"/>
  <c r="BV39" i="20"/>
  <c r="BU39" i="20"/>
  <c r="BT39" i="20"/>
  <c r="BR39" i="20"/>
  <c r="BQ39" i="20"/>
  <c r="BP39" i="20"/>
  <c r="BO39" i="20"/>
  <c r="AY39" i="20" s="1"/>
  <c r="BB39" i="20"/>
  <c r="AT39" i="20"/>
  <c r="AO39" i="20"/>
  <c r="AJ39" i="20"/>
  <c r="AE39" i="20"/>
  <c r="Z39" i="20"/>
  <c r="U39" i="20"/>
  <c r="P39" i="20"/>
  <c r="K39" i="20"/>
  <c r="B39" i="20"/>
  <c r="DA35" i="20"/>
  <c r="CZ35" i="20"/>
  <c r="CY35" i="20"/>
  <c r="CX35" i="20"/>
  <c r="CV35" i="20"/>
  <c r="CU35" i="20"/>
  <c r="CT35" i="20"/>
  <c r="CS35" i="20"/>
  <c r="CQ35" i="20"/>
  <c r="CP35" i="20"/>
  <c r="CO35" i="20"/>
  <c r="CN35" i="20"/>
  <c r="CL35" i="20"/>
  <c r="CK35" i="20"/>
  <c r="CJ35" i="20"/>
  <c r="CI35" i="20"/>
  <c r="CG35" i="20"/>
  <c r="CF35" i="20"/>
  <c r="CE35" i="20"/>
  <c r="CD35" i="20"/>
  <c r="CB35" i="20"/>
  <c r="CA35" i="20"/>
  <c r="BZ35" i="20"/>
  <c r="BY35" i="20"/>
  <c r="BW35" i="20"/>
  <c r="BV35" i="20"/>
  <c r="BU35" i="20"/>
  <c r="BT35" i="20"/>
  <c r="BR35" i="20"/>
  <c r="AY35" i="20" s="1"/>
  <c r="BQ35" i="20"/>
  <c r="BP35" i="20"/>
  <c r="BO35" i="20"/>
  <c r="AT35" i="20"/>
  <c r="AO35" i="20"/>
  <c r="AJ35" i="20"/>
  <c r="AE35" i="20"/>
  <c r="Z35" i="20"/>
  <c r="U35" i="20"/>
  <c r="P35" i="20"/>
  <c r="K35" i="20"/>
  <c r="DA34" i="20"/>
  <c r="CZ34" i="20"/>
  <c r="CY34" i="20"/>
  <c r="CX34" i="20"/>
  <c r="CV34" i="20"/>
  <c r="CU34" i="20"/>
  <c r="CT34" i="20"/>
  <c r="CS34" i="20"/>
  <c r="CQ34" i="20"/>
  <c r="CP34" i="20"/>
  <c r="CO34" i="20"/>
  <c r="CN34" i="20"/>
  <c r="CL34" i="20"/>
  <c r="CK34" i="20"/>
  <c r="CJ34" i="20"/>
  <c r="CI34" i="20"/>
  <c r="CG34" i="20"/>
  <c r="CF34" i="20"/>
  <c r="CE34" i="20"/>
  <c r="CD34" i="20"/>
  <c r="CB34" i="20"/>
  <c r="CA34" i="20"/>
  <c r="BZ34" i="20"/>
  <c r="BY34" i="20"/>
  <c r="BW34" i="20"/>
  <c r="BV34" i="20"/>
  <c r="BU34" i="20"/>
  <c r="BT34" i="20"/>
  <c r="BR34" i="20"/>
  <c r="BQ34" i="20"/>
  <c r="BP34" i="20"/>
  <c r="BO34" i="20"/>
  <c r="AY34" i="20" s="1"/>
  <c r="AT34" i="20"/>
  <c r="AO34" i="20"/>
  <c r="AJ34" i="20"/>
  <c r="AE34" i="20"/>
  <c r="Z34" i="20"/>
  <c r="U34" i="20"/>
  <c r="P34" i="20"/>
  <c r="K34" i="20"/>
  <c r="AS31" i="20"/>
  <c r="AM31" i="20"/>
  <c r="AL31" i="20"/>
  <c r="AK31" i="20"/>
  <c r="AO31" i="20" s="1"/>
  <c r="AD31" i="20"/>
  <c r="AC31" i="20"/>
  <c r="W31" i="20"/>
  <c r="V31" i="20"/>
  <c r="O31" i="20"/>
  <c r="N31" i="20"/>
  <c r="M31" i="20"/>
  <c r="G31" i="20"/>
  <c r="DA30" i="20"/>
  <c r="CZ30" i="20"/>
  <c r="CY30" i="20"/>
  <c r="CX30" i="20"/>
  <c r="CV30" i="20"/>
  <c r="CU30" i="20"/>
  <c r="CT30" i="20"/>
  <c r="CS30" i="20"/>
  <c r="CQ30" i="20"/>
  <c r="CP30" i="20"/>
  <c r="CO30" i="20"/>
  <c r="CN30" i="20"/>
  <c r="CL30" i="20"/>
  <c r="CK30" i="20"/>
  <c r="CJ30" i="20"/>
  <c r="CI30" i="20"/>
  <c r="CG30" i="20"/>
  <c r="CF30" i="20"/>
  <c r="CE30" i="20"/>
  <c r="CD30" i="20"/>
  <c r="CB30" i="20"/>
  <c r="CA30" i="20"/>
  <c r="BZ30" i="20"/>
  <c r="BY30" i="20"/>
  <c r="BW30" i="20"/>
  <c r="BV30" i="20"/>
  <c r="BU30" i="20"/>
  <c r="BT30" i="20"/>
  <c r="BR30" i="20"/>
  <c r="BQ30" i="20"/>
  <c r="BP30" i="20"/>
  <c r="BO30" i="20"/>
  <c r="AY30" i="20" s="1"/>
  <c r="AT30" i="20"/>
  <c r="AO30" i="20"/>
  <c r="AJ30" i="20"/>
  <c r="AE30" i="20"/>
  <c r="Z30" i="20"/>
  <c r="U30" i="20"/>
  <c r="P30" i="20"/>
  <c r="K30" i="20"/>
  <c r="AS29" i="20"/>
  <c r="AR29" i="20"/>
  <c r="AR31" i="20" s="1"/>
  <c r="AQ29" i="20"/>
  <c r="AQ31" i="20" s="1"/>
  <c r="AP29" i="20"/>
  <c r="AP31" i="20" s="1"/>
  <c r="AN29" i="20"/>
  <c r="AN31" i="20" s="1"/>
  <c r="AM29" i="20"/>
  <c r="AL29" i="20"/>
  <c r="AO29" i="20" s="1"/>
  <c r="AK29" i="20"/>
  <c r="AI29" i="20"/>
  <c r="AI31" i="20" s="1"/>
  <c r="AH29" i="20"/>
  <c r="AH31" i="20" s="1"/>
  <c r="AG29" i="20"/>
  <c r="AG31" i="20" s="1"/>
  <c r="AF29" i="20"/>
  <c r="AF31" i="20" s="1"/>
  <c r="AD29" i="20"/>
  <c r="AC29" i="20"/>
  <c r="AB29" i="20"/>
  <c r="AB31" i="20" s="1"/>
  <c r="AA29" i="20"/>
  <c r="AE29" i="20" s="1"/>
  <c r="Z29" i="20"/>
  <c r="Y29" i="20"/>
  <c r="Y31" i="20" s="1"/>
  <c r="X29" i="20"/>
  <c r="X31" i="20" s="1"/>
  <c r="W29" i="20"/>
  <c r="V29" i="20"/>
  <c r="T29" i="20"/>
  <c r="T31" i="20" s="1"/>
  <c r="S29" i="20"/>
  <c r="S31" i="20" s="1"/>
  <c r="R29" i="20"/>
  <c r="R31" i="20" s="1"/>
  <c r="Q29" i="20"/>
  <c r="Q31" i="20" s="1"/>
  <c r="U31" i="20" s="1"/>
  <c r="O29" i="20"/>
  <c r="N29" i="20"/>
  <c r="M29" i="20"/>
  <c r="L29" i="20"/>
  <c r="L31" i="20" s="1"/>
  <c r="P31" i="20" s="1"/>
  <c r="J29" i="20"/>
  <c r="J31" i="20" s="1"/>
  <c r="I29" i="20"/>
  <c r="I31" i="20" s="1"/>
  <c r="H29" i="20"/>
  <c r="H31" i="20" s="1"/>
  <c r="G29" i="20"/>
  <c r="DA28" i="20"/>
  <c r="CZ28" i="20"/>
  <c r="CY28" i="20"/>
  <c r="CX28" i="20"/>
  <c r="CV28" i="20"/>
  <c r="CU28" i="20"/>
  <c r="CT28" i="20"/>
  <c r="CS28" i="20"/>
  <c r="CQ28" i="20"/>
  <c r="CP28" i="20"/>
  <c r="CO28" i="20"/>
  <c r="CN28" i="20"/>
  <c r="CL28" i="20"/>
  <c r="CK28" i="20"/>
  <c r="CJ28" i="20"/>
  <c r="CI28" i="20"/>
  <c r="CG28" i="20"/>
  <c r="CF28" i="20"/>
  <c r="CE28" i="20"/>
  <c r="CD28" i="20"/>
  <c r="CB28" i="20"/>
  <c r="CA28" i="20"/>
  <c r="BZ28" i="20"/>
  <c r="BY28" i="20"/>
  <c r="BW28" i="20"/>
  <c r="BV28" i="20"/>
  <c r="BU28" i="20"/>
  <c r="BT28" i="20"/>
  <c r="AY28" i="20" s="1"/>
  <c r="BR28" i="20"/>
  <c r="BQ28" i="20"/>
  <c r="BP28" i="20"/>
  <c r="BO28" i="20"/>
  <c r="AT28" i="20"/>
  <c r="AO28" i="20"/>
  <c r="AJ28" i="20"/>
  <c r="AE28" i="20"/>
  <c r="Z28" i="20"/>
  <c r="U28" i="20"/>
  <c r="P28" i="20"/>
  <c r="K28" i="20"/>
  <c r="DA27" i="20"/>
  <c r="CZ27" i="20"/>
  <c r="CY27" i="20"/>
  <c r="CX27" i="20"/>
  <c r="CV27" i="20"/>
  <c r="CU27" i="20"/>
  <c r="CT27" i="20"/>
  <c r="CS27" i="20"/>
  <c r="CQ27" i="20"/>
  <c r="CP27" i="20"/>
  <c r="CO27" i="20"/>
  <c r="CN27" i="20"/>
  <c r="CL27" i="20"/>
  <c r="CK27" i="20"/>
  <c r="CJ27" i="20"/>
  <c r="CI27" i="20"/>
  <c r="CG27" i="20"/>
  <c r="CF27" i="20"/>
  <c r="CE27" i="20"/>
  <c r="CD27" i="20"/>
  <c r="CB27" i="20"/>
  <c r="CA27" i="20"/>
  <c r="BZ27" i="20"/>
  <c r="BY27" i="20"/>
  <c r="BW27" i="20"/>
  <c r="BV27" i="20"/>
  <c r="BU27" i="20"/>
  <c r="BT27" i="20"/>
  <c r="BR27" i="20"/>
  <c r="BQ27" i="20"/>
  <c r="BP27" i="20"/>
  <c r="BO27" i="20"/>
  <c r="AY27" i="20" s="1"/>
  <c r="AT27" i="20"/>
  <c r="AO27" i="20"/>
  <c r="AJ27" i="20"/>
  <c r="AE27" i="20"/>
  <c r="Z27" i="20"/>
  <c r="U27" i="20"/>
  <c r="P27" i="20"/>
  <c r="K27" i="20"/>
  <c r="DA26" i="20"/>
  <c r="CZ26" i="20"/>
  <c r="CY26" i="20"/>
  <c r="CX26" i="20"/>
  <c r="CV26" i="20"/>
  <c r="CU26" i="20"/>
  <c r="CT26" i="20"/>
  <c r="CS26" i="20"/>
  <c r="CQ26" i="20"/>
  <c r="CP26" i="20"/>
  <c r="CO26" i="20"/>
  <c r="CN26" i="20"/>
  <c r="CL26" i="20"/>
  <c r="CK26" i="20"/>
  <c r="CJ26" i="20"/>
  <c r="CI26" i="20"/>
  <c r="CG26" i="20"/>
  <c r="CF26" i="20"/>
  <c r="CE26" i="20"/>
  <c r="CD26" i="20"/>
  <c r="CB26" i="20"/>
  <c r="CA26" i="20"/>
  <c r="BZ26" i="20"/>
  <c r="BY26" i="20"/>
  <c r="BW26" i="20"/>
  <c r="BV26" i="20"/>
  <c r="BU26" i="20"/>
  <c r="BT26" i="20"/>
  <c r="BR26" i="20"/>
  <c r="BQ26" i="20"/>
  <c r="AY26" i="20" s="1"/>
  <c r="BP26" i="20"/>
  <c r="BO26" i="20"/>
  <c r="AT26" i="20"/>
  <c r="AO26" i="20"/>
  <c r="AJ26" i="20"/>
  <c r="AE26" i="20"/>
  <c r="Z26" i="20"/>
  <c r="U26" i="20"/>
  <c r="P26" i="20"/>
  <c r="K26" i="20"/>
  <c r="DA25" i="20"/>
  <c r="CZ25" i="20"/>
  <c r="CY25" i="20"/>
  <c r="CX25" i="20"/>
  <c r="CV25" i="20"/>
  <c r="CU25" i="20"/>
  <c r="CT25" i="20"/>
  <c r="CS25" i="20"/>
  <c r="CQ25" i="20"/>
  <c r="CP25" i="20"/>
  <c r="CO25" i="20"/>
  <c r="CN25" i="20"/>
  <c r="CL25" i="20"/>
  <c r="CK25" i="20"/>
  <c r="CJ25" i="20"/>
  <c r="CI25" i="20"/>
  <c r="CG25" i="20"/>
  <c r="CF25" i="20"/>
  <c r="CE25" i="20"/>
  <c r="CD25" i="20"/>
  <c r="CB25" i="20"/>
  <c r="CA25" i="20"/>
  <c r="BZ25" i="20"/>
  <c r="BY25" i="20"/>
  <c r="BW25" i="20"/>
  <c r="BV25" i="20"/>
  <c r="BU25" i="20"/>
  <c r="AY25" i="20" s="1"/>
  <c r="BT25" i="20"/>
  <c r="BR25" i="20"/>
  <c r="BQ25" i="20"/>
  <c r="BP25" i="20"/>
  <c r="BO25" i="20"/>
  <c r="AT25" i="20"/>
  <c r="AO25" i="20"/>
  <c r="AJ25" i="20"/>
  <c r="AE25" i="20"/>
  <c r="Z25" i="20"/>
  <c r="U25" i="20"/>
  <c r="P25" i="20"/>
  <c r="K25" i="20"/>
  <c r="DA24" i="20"/>
  <c r="CZ24" i="20"/>
  <c r="CY24" i="20"/>
  <c r="CX24" i="20"/>
  <c r="CV24" i="20"/>
  <c r="CU24" i="20"/>
  <c r="CT24" i="20"/>
  <c r="CS24" i="20"/>
  <c r="CQ24" i="20"/>
  <c r="CP24" i="20"/>
  <c r="CO24" i="20"/>
  <c r="CN24" i="20"/>
  <c r="CL24" i="20"/>
  <c r="CK24" i="20"/>
  <c r="CJ24" i="20"/>
  <c r="CI24" i="20"/>
  <c r="CG24" i="20"/>
  <c r="CF24" i="20"/>
  <c r="CE24" i="20"/>
  <c r="CD24" i="20"/>
  <c r="CB24" i="20"/>
  <c r="CA24" i="20"/>
  <c r="BZ24" i="20"/>
  <c r="BY24" i="20"/>
  <c r="BW24" i="20"/>
  <c r="BV24" i="20"/>
  <c r="BU24" i="20"/>
  <c r="BT24" i="20"/>
  <c r="BR24" i="20"/>
  <c r="BQ24" i="20"/>
  <c r="BP24" i="20"/>
  <c r="BO24" i="20"/>
  <c r="AY24" i="20" s="1"/>
  <c r="AT24" i="20"/>
  <c r="AO24" i="20"/>
  <c r="AJ24" i="20"/>
  <c r="AE24" i="20"/>
  <c r="Z24" i="20"/>
  <c r="U24" i="20"/>
  <c r="P24" i="20"/>
  <c r="K24" i="20"/>
  <c r="AS21" i="20"/>
  <c r="AS36" i="20" s="1"/>
  <c r="AS41" i="20" s="1"/>
  <c r="AS57" i="20" s="1"/>
  <c r="AR21" i="20"/>
  <c r="AQ21" i="20"/>
  <c r="AQ36" i="20" s="1"/>
  <c r="AQ41" i="20" s="1"/>
  <c r="AQ57" i="20" s="1"/>
  <c r="AK21" i="20"/>
  <c r="AK36" i="20" s="1"/>
  <c r="AI21" i="20"/>
  <c r="AC21" i="20"/>
  <c r="AC36" i="20" s="1"/>
  <c r="AC41" i="20" s="1"/>
  <c r="AC57" i="20" s="1"/>
  <c r="AB21" i="20"/>
  <c r="AB36" i="20" s="1"/>
  <c r="AB41" i="20" s="1"/>
  <c r="AB57" i="20" s="1"/>
  <c r="AA21" i="20"/>
  <c r="T21" i="20"/>
  <c r="T36" i="20" s="1"/>
  <c r="T41" i="20" s="1"/>
  <c r="T57" i="20" s="1"/>
  <c r="S21" i="20"/>
  <c r="M21" i="20"/>
  <c r="M36" i="20" s="1"/>
  <c r="M41" i="20" s="1"/>
  <c r="M57" i="20" s="1"/>
  <c r="L21" i="20"/>
  <c r="DA20" i="20"/>
  <c r="CZ20" i="20"/>
  <c r="CY20" i="20"/>
  <c r="CX20" i="20"/>
  <c r="CV20" i="20"/>
  <c r="CU20" i="20"/>
  <c r="CT20" i="20"/>
  <c r="CS20" i="20"/>
  <c r="CQ20" i="20"/>
  <c r="CP20" i="20"/>
  <c r="CO20" i="20"/>
  <c r="CN20" i="20"/>
  <c r="CL20" i="20"/>
  <c r="CK20" i="20"/>
  <c r="CJ20" i="20"/>
  <c r="CI20" i="20"/>
  <c r="CG20" i="20"/>
  <c r="CF20" i="20"/>
  <c r="CE20" i="20"/>
  <c r="CD20" i="20"/>
  <c r="CB20" i="20"/>
  <c r="CA20" i="20"/>
  <c r="BZ20" i="20"/>
  <c r="BY20" i="20"/>
  <c r="BW20" i="20"/>
  <c r="BV20" i="20"/>
  <c r="BU20" i="20"/>
  <c r="AY20" i="20" s="1"/>
  <c r="BT20" i="20"/>
  <c r="BR20" i="20"/>
  <c r="BQ20" i="20"/>
  <c r="BP20" i="20"/>
  <c r="BO20" i="20"/>
  <c r="AT20" i="20"/>
  <c r="AO20" i="20"/>
  <c r="AJ20" i="20"/>
  <c r="AE20" i="20"/>
  <c r="Z20" i="20"/>
  <c r="U20" i="20"/>
  <c r="P20" i="20"/>
  <c r="K20" i="20"/>
  <c r="AS18" i="20"/>
  <c r="AR18" i="20"/>
  <c r="AQ18" i="20"/>
  <c r="AP18" i="20"/>
  <c r="AP21" i="20" s="1"/>
  <c r="AN18" i="20"/>
  <c r="AN21" i="20" s="1"/>
  <c r="AN36" i="20" s="1"/>
  <c r="AN41" i="20" s="1"/>
  <c r="AN57" i="20" s="1"/>
  <c r="AM18" i="20"/>
  <c r="AM21" i="20" s="1"/>
  <c r="AM36" i="20" s="1"/>
  <c r="AM41" i="20" s="1"/>
  <c r="AM57" i="20" s="1"/>
  <c r="AL18" i="20"/>
  <c r="AL21" i="20" s="1"/>
  <c r="AL36" i="20" s="1"/>
  <c r="AL41" i="20" s="1"/>
  <c r="AL57" i="20" s="1"/>
  <c r="AK18" i="20"/>
  <c r="AI18" i="20"/>
  <c r="AH18" i="20"/>
  <c r="AH21" i="20" s="1"/>
  <c r="AG18" i="20"/>
  <c r="AG21" i="20" s="1"/>
  <c r="AG36" i="20" s="1"/>
  <c r="AG41" i="20" s="1"/>
  <c r="AG57" i="20" s="1"/>
  <c r="AF18" i="20"/>
  <c r="AF21" i="20" s="1"/>
  <c r="AD18" i="20"/>
  <c r="AD21" i="20" s="1"/>
  <c r="AD36" i="20" s="1"/>
  <c r="AD41" i="20" s="1"/>
  <c r="AD57" i="20" s="1"/>
  <c r="AC18" i="20"/>
  <c r="AB18" i="20"/>
  <c r="AE18" i="20" s="1"/>
  <c r="AA18" i="20"/>
  <c r="Y18" i="20"/>
  <c r="Y21" i="20" s="1"/>
  <c r="X18" i="20"/>
  <c r="X21" i="20" s="1"/>
  <c r="X36" i="20" s="1"/>
  <c r="X41" i="20" s="1"/>
  <c r="X57" i="20" s="1"/>
  <c r="W18" i="20"/>
  <c r="W21" i="20" s="1"/>
  <c r="W36" i="20" s="1"/>
  <c r="W41" i="20" s="1"/>
  <c r="W57" i="20" s="1"/>
  <c r="V18" i="20"/>
  <c r="V21" i="20" s="1"/>
  <c r="T18" i="20"/>
  <c r="S18" i="20"/>
  <c r="R18" i="20"/>
  <c r="R21" i="20" s="1"/>
  <c r="R36" i="20" s="1"/>
  <c r="R41" i="20" s="1"/>
  <c r="R57" i="20" s="1"/>
  <c r="Q18" i="20"/>
  <c r="U18" i="20" s="1"/>
  <c r="P18" i="20"/>
  <c r="O18" i="20"/>
  <c r="O21" i="20" s="1"/>
  <c r="O36" i="20" s="1"/>
  <c r="O41" i="20" s="1"/>
  <c r="O57" i="20" s="1"/>
  <c r="N18" i="20"/>
  <c r="N21" i="20" s="1"/>
  <c r="N36" i="20" s="1"/>
  <c r="N41" i="20" s="1"/>
  <c r="N57" i="20" s="1"/>
  <c r="M18" i="20"/>
  <c r="L18" i="20"/>
  <c r="J18" i="20"/>
  <c r="J21" i="20" s="1"/>
  <c r="J36" i="20" s="1"/>
  <c r="J41" i="20" s="1"/>
  <c r="J57" i="20" s="1"/>
  <c r="I18" i="20"/>
  <c r="I21" i="20" s="1"/>
  <c r="I36" i="20" s="1"/>
  <c r="I41" i="20" s="1"/>
  <c r="I57" i="20" s="1"/>
  <c r="H18" i="20"/>
  <c r="H21" i="20" s="1"/>
  <c r="G18" i="20"/>
  <c r="G21" i="20" s="1"/>
  <c r="DA17" i="20"/>
  <c r="CZ17" i="20"/>
  <c r="CY17" i="20"/>
  <c r="CX17" i="20"/>
  <c r="CV17" i="20"/>
  <c r="CU17" i="20"/>
  <c r="CT17" i="20"/>
  <c r="CS17" i="20"/>
  <c r="CQ17" i="20"/>
  <c r="CP17" i="20"/>
  <c r="CO17" i="20"/>
  <c r="CN17" i="20"/>
  <c r="CL17" i="20"/>
  <c r="CK17" i="20"/>
  <c r="CJ17" i="20"/>
  <c r="CI17" i="20"/>
  <c r="CG17" i="20"/>
  <c r="CF17" i="20"/>
  <c r="CE17" i="20"/>
  <c r="CD17" i="20"/>
  <c r="CB17" i="20"/>
  <c r="CA17" i="20"/>
  <c r="BZ17" i="20"/>
  <c r="BY17" i="20"/>
  <c r="BW17" i="20"/>
  <c r="BV17" i="20"/>
  <c r="BU17" i="20"/>
  <c r="BT17" i="20"/>
  <c r="BR17" i="20"/>
  <c r="BQ17" i="20"/>
  <c r="AY17" i="20" s="1"/>
  <c r="BP17" i="20"/>
  <c r="BO17" i="20"/>
  <c r="AT17" i="20"/>
  <c r="AO17" i="20"/>
  <c r="AJ17" i="20"/>
  <c r="AE17" i="20"/>
  <c r="Z17" i="20"/>
  <c r="U17" i="20"/>
  <c r="P17" i="20"/>
  <c r="K17" i="20"/>
  <c r="DA16" i="20"/>
  <c r="CZ16" i="20"/>
  <c r="CY16" i="20"/>
  <c r="CX16" i="20"/>
  <c r="CV16" i="20"/>
  <c r="CU16" i="20"/>
  <c r="CT16" i="20"/>
  <c r="CS16" i="20"/>
  <c r="CQ16" i="20"/>
  <c r="CP16" i="20"/>
  <c r="CO16" i="20"/>
  <c r="CN16" i="20"/>
  <c r="CL16" i="20"/>
  <c r="CK16" i="20"/>
  <c r="CJ16" i="20"/>
  <c r="CI16" i="20"/>
  <c r="CG16" i="20"/>
  <c r="CF16" i="20"/>
  <c r="CE16" i="20"/>
  <c r="CD16" i="20"/>
  <c r="CB16" i="20"/>
  <c r="CA16" i="20"/>
  <c r="BZ16" i="20"/>
  <c r="BY16" i="20"/>
  <c r="BW16" i="20"/>
  <c r="BV16" i="20"/>
  <c r="BU16" i="20"/>
  <c r="AY16" i="20" s="1"/>
  <c r="BT16" i="20"/>
  <c r="BR16" i="20"/>
  <c r="BQ16" i="20"/>
  <c r="BP16" i="20"/>
  <c r="BO16" i="20"/>
  <c r="BB16" i="20"/>
  <c r="BB17" i="20" s="1"/>
  <c r="BB18" i="20" s="1"/>
  <c r="BB20" i="20" s="1"/>
  <c r="BB21" i="20" s="1"/>
  <c r="BB24" i="20" s="1"/>
  <c r="BB25" i="20" s="1"/>
  <c r="BB26" i="20" s="1"/>
  <c r="BB27" i="20" s="1"/>
  <c r="BB28" i="20" s="1"/>
  <c r="BB29" i="20" s="1"/>
  <c r="BB30" i="20" s="1"/>
  <c r="BB31" i="20" s="1"/>
  <c r="AT16" i="20"/>
  <c r="AO16" i="20"/>
  <c r="AJ16" i="20"/>
  <c r="AE16" i="20"/>
  <c r="Z16" i="20"/>
  <c r="U16" i="20"/>
  <c r="P16" i="20"/>
  <c r="K16" i="20"/>
  <c r="B16" i="20"/>
  <c r="B17" i="20" s="1"/>
  <c r="B18" i="20" s="1"/>
  <c r="B20" i="20" s="1"/>
  <c r="B21" i="20" s="1"/>
  <c r="B24" i="20" s="1"/>
  <c r="B25" i="20" s="1"/>
  <c r="B26" i="20" s="1"/>
  <c r="B27" i="20" s="1"/>
  <c r="B28" i="20" s="1"/>
  <c r="B29" i="20" s="1"/>
  <c r="B30" i="20" s="1"/>
  <c r="B31" i="20" s="1"/>
  <c r="DA15" i="20"/>
  <c r="CZ15" i="20"/>
  <c r="CY15" i="20"/>
  <c r="CX15" i="20"/>
  <c r="CV15" i="20"/>
  <c r="CU15" i="20"/>
  <c r="CT15" i="20"/>
  <c r="CS15" i="20"/>
  <c r="CQ15" i="20"/>
  <c r="CP15" i="20"/>
  <c r="CO15" i="20"/>
  <c r="CN15" i="20"/>
  <c r="CL15" i="20"/>
  <c r="CK15" i="20"/>
  <c r="CJ15" i="20"/>
  <c r="CI15" i="20"/>
  <c r="CG15" i="20"/>
  <c r="CF15" i="20"/>
  <c r="CE15" i="20"/>
  <c r="CD15" i="20"/>
  <c r="CB15" i="20"/>
  <c r="CA15" i="20"/>
  <c r="BZ15" i="20"/>
  <c r="BY15" i="20"/>
  <c r="BW15" i="20"/>
  <c r="BV15" i="20"/>
  <c r="BU15" i="20"/>
  <c r="BT15" i="20"/>
  <c r="BR15" i="20"/>
  <c r="BQ15" i="20"/>
  <c r="BP15" i="20"/>
  <c r="BO15" i="20"/>
  <c r="AY15" i="20" s="1"/>
  <c r="BB15" i="20"/>
  <c r="AT15" i="20"/>
  <c r="AO15" i="20"/>
  <c r="AJ15" i="20"/>
  <c r="AE15" i="20"/>
  <c r="Z15" i="20"/>
  <c r="U15" i="20"/>
  <c r="P15" i="20"/>
  <c r="K15" i="20"/>
  <c r="B15" i="20"/>
  <c r="DA14" i="20"/>
  <c r="CZ14" i="20"/>
  <c r="CY14" i="20"/>
  <c r="CX14" i="20"/>
  <c r="CV14" i="20"/>
  <c r="CU14" i="20"/>
  <c r="CT14" i="20"/>
  <c r="CS14" i="20"/>
  <c r="CQ14" i="20"/>
  <c r="CP14" i="20"/>
  <c r="CO14" i="20"/>
  <c r="CN14" i="20"/>
  <c r="CL14" i="20"/>
  <c r="CK14" i="20"/>
  <c r="CJ14" i="20"/>
  <c r="CI14" i="20"/>
  <c r="CG14" i="20"/>
  <c r="CF14" i="20"/>
  <c r="CE14" i="20"/>
  <c r="CD14" i="20"/>
  <c r="CB14" i="20"/>
  <c r="CA14" i="20"/>
  <c r="BZ14" i="20"/>
  <c r="BY14" i="20"/>
  <c r="BW14" i="20"/>
  <c r="BV14" i="20"/>
  <c r="BU14" i="20"/>
  <c r="BT14" i="20"/>
  <c r="BR14" i="20"/>
  <c r="AY14" i="20" s="1"/>
  <c r="BQ14" i="20"/>
  <c r="BP14" i="20"/>
  <c r="BO14" i="20"/>
  <c r="AT14" i="20"/>
  <c r="AO14" i="20"/>
  <c r="AJ14" i="20"/>
  <c r="AE14" i="20"/>
  <c r="Z14" i="20"/>
  <c r="U14" i="20"/>
  <c r="P14" i="20"/>
  <c r="K14" i="20"/>
  <c r="DA12" i="20"/>
  <c r="CZ12" i="20"/>
  <c r="CY12" i="20"/>
  <c r="CX12" i="20"/>
  <c r="CV12" i="20"/>
  <c r="CU12" i="20"/>
  <c r="CT12" i="20"/>
  <c r="CS12" i="20"/>
  <c r="CQ12" i="20"/>
  <c r="CP12" i="20"/>
  <c r="CO12" i="20"/>
  <c r="CN12" i="20"/>
  <c r="CL12" i="20"/>
  <c r="CK12" i="20"/>
  <c r="CJ12" i="20"/>
  <c r="CI12" i="20"/>
  <c r="CG12" i="20"/>
  <c r="CF12" i="20"/>
  <c r="CE12" i="20"/>
  <c r="CD12" i="20"/>
  <c r="CB12" i="20"/>
  <c r="CA12" i="20"/>
  <c r="BZ12" i="20"/>
  <c r="BY12" i="20"/>
  <c r="BW12" i="20"/>
  <c r="BV12" i="20"/>
  <c r="BU12" i="20"/>
  <c r="BT12" i="20"/>
  <c r="AY12" i="20" s="1"/>
  <c r="BR12" i="20"/>
  <c r="BQ12" i="20"/>
  <c r="BP12" i="20"/>
  <c r="BO12" i="20"/>
  <c r="AT12" i="20"/>
  <c r="AO12" i="20"/>
  <c r="AJ12" i="20"/>
  <c r="AE12" i="20"/>
  <c r="Z12" i="20"/>
  <c r="U12" i="20"/>
  <c r="P12" i="20"/>
  <c r="K12" i="20"/>
  <c r="DA11" i="20"/>
  <c r="CZ11" i="20"/>
  <c r="CY11" i="20"/>
  <c r="CX11" i="20"/>
  <c r="CV11" i="20"/>
  <c r="CU11" i="20"/>
  <c r="CT11" i="20"/>
  <c r="CS11" i="20"/>
  <c r="CQ11" i="20"/>
  <c r="CP11" i="20"/>
  <c r="CO11" i="20"/>
  <c r="CN11" i="20"/>
  <c r="CL11" i="20"/>
  <c r="CK11" i="20"/>
  <c r="CJ11" i="20"/>
  <c r="CI11" i="20"/>
  <c r="CG11" i="20"/>
  <c r="CF11" i="20"/>
  <c r="CE11" i="20"/>
  <c r="CD11" i="20"/>
  <c r="CB11" i="20"/>
  <c r="CA11" i="20"/>
  <c r="BZ11" i="20"/>
  <c r="BY11" i="20"/>
  <c r="BW11" i="20"/>
  <c r="BV11" i="20"/>
  <c r="BU11" i="20"/>
  <c r="BT11" i="20"/>
  <c r="BR11" i="20"/>
  <c r="BQ11" i="20"/>
  <c r="BP11" i="20"/>
  <c r="BO11" i="20"/>
  <c r="AY11" i="20" s="1"/>
  <c r="BB11" i="20"/>
  <c r="BB12" i="20" s="1"/>
  <c r="AT11" i="20"/>
  <c r="AO11" i="20"/>
  <c r="AJ11" i="20"/>
  <c r="AE11" i="20"/>
  <c r="Z11" i="20"/>
  <c r="U11" i="20"/>
  <c r="P11" i="20"/>
  <c r="K11" i="20"/>
  <c r="DA10" i="20"/>
  <c r="CZ10" i="20"/>
  <c r="CY10" i="20"/>
  <c r="CX10" i="20"/>
  <c r="CV10" i="20"/>
  <c r="CU10" i="20"/>
  <c r="CT10" i="20"/>
  <c r="CS10" i="20"/>
  <c r="CQ10" i="20"/>
  <c r="CP10" i="20"/>
  <c r="CO10" i="20"/>
  <c r="CN10" i="20"/>
  <c r="CL10" i="20"/>
  <c r="CK10" i="20"/>
  <c r="CJ10" i="20"/>
  <c r="CI10" i="20"/>
  <c r="CG10" i="20"/>
  <c r="CF10" i="20"/>
  <c r="CE10" i="20"/>
  <c r="CD10" i="20"/>
  <c r="CB10" i="20"/>
  <c r="CA10" i="20"/>
  <c r="BZ10" i="20"/>
  <c r="BY10" i="20"/>
  <c r="BW10" i="20"/>
  <c r="BV10" i="20"/>
  <c r="BU10" i="20"/>
  <c r="BT10" i="20"/>
  <c r="BR10" i="20"/>
  <c r="BQ10" i="20"/>
  <c r="AY10" i="20" s="1"/>
  <c r="BP10" i="20"/>
  <c r="BO10" i="20"/>
  <c r="BB10" i="20"/>
  <c r="AT10" i="20"/>
  <c r="AO10" i="20"/>
  <c r="AJ10" i="20"/>
  <c r="AE10" i="20"/>
  <c r="Z10" i="20"/>
  <c r="U10" i="20"/>
  <c r="P10" i="20"/>
  <c r="K10" i="20"/>
  <c r="B10" i="20"/>
  <c r="B11" i="20" s="1"/>
  <c r="B12" i="20" s="1"/>
  <c r="DA9" i="20"/>
  <c r="CZ9" i="20"/>
  <c r="CY9" i="20"/>
  <c r="CX9" i="20"/>
  <c r="CV9" i="20"/>
  <c r="CU9" i="20"/>
  <c r="CT9" i="20"/>
  <c r="CS9" i="20"/>
  <c r="CQ9" i="20"/>
  <c r="CP9" i="20"/>
  <c r="CO9" i="20"/>
  <c r="CN9" i="20"/>
  <c r="CL9" i="20"/>
  <c r="CK9" i="20"/>
  <c r="CJ9" i="20"/>
  <c r="CI9" i="20"/>
  <c r="CG9" i="20"/>
  <c r="CF9" i="20"/>
  <c r="CE9" i="20"/>
  <c r="CD9" i="20"/>
  <c r="CB9" i="20"/>
  <c r="CA9" i="20"/>
  <c r="BZ9" i="20"/>
  <c r="BY9" i="20"/>
  <c r="BW9" i="20"/>
  <c r="BV9" i="20"/>
  <c r="BU9" i="20"/>
  <c r="AY9" i="20" s="1"/>
  <c r="BT9" i="20"/>
  <c r="BR9" i="20"/>
  <c r="BQ9" i="20"/>
  <c r="BP9" i="20"/>
  <c r="BO9" i="20"/>
  <c r="AT9" i="20"/>
  <c r="AO9" i="20"/>
  <c r="AJ9" i="20"/>
  <c r="AE9" i="20"/>
  <c r="Z9" i="20"/>
  <c r="U9" i="20"/>
  <c r="P9" i="20"/>
  <c r="K9" i="20"/>
  <c r="BJ1" i="20"/>
  <c r="AT1" i="20"/>
  <c r="C235" i="19"/>
  <c r="C219" i="19"/>
  <c r="C208" i="19"/>
  <c r="C192" i="19"/>
  <c r="C156" i="19"/>
  <c r="C149" i="19"/>
  <c r="C142" i="19"/>
  <c r="C135" i="19"/>
  <c r="Z122" i="19"/>
  <c r="Y122" i="19"/>
  <c r="Q122" i="19" s="1"/>
  <c r="X122" i="19"/>
  <c r="W122" i="19"/>
  <c r="V122" i="19"/>
  <c r="Z119" i="19"/>
  <c r="Y119" i="19"/>
  <c r="X119" i="19"/>
  <c r="W119" i="19"/>
  <c r="V119" i="19"/>
  <c r="Z118" i="19"/>
  <c r="Y118" i="19"/>
  <c r="X118" i="19"/>
  <c r="W118" i="19"/>
  <c r="V118" i="19"/>
  <c r="Z117" i="19"/>
  <c r="Y117" i="19"/>
  <c r="X117" i="19"/>
  <c r="W117" i="19"/>
  <c r="V117" i="19"/>
  <c r="Q117" i="19"/>
  <c r="Z116" i="19"/>
  <c r="Y116" i="19"/>
  <c r="Q116" i="19" s="1"/>
  <c r="X116" i="19"/>
  <c r="W116" i="19"/>
  <c r="V116" i="19"/>
  <c r="Z115" i="19"/>
  <c r="Y115" i="19"/>
  <c r="X115" i="19"/>
  <c r="W115" i="19"/>
  <c r="Q115" i="19" s="1"/>
  <c r="V115" i="19"/>
  <c r="Z112" i="19"/>
  <c r="Y112" i="19"/>
  <c r="X112" i="19"/>
  <c r="W112" i="19"/>
  <c r="Q112" i="19" s="1"/>
  <c r="V112" i="19"/>
  <c r="Z111" i="19"/>
  <c r="Y111" i="19"/>
  <c r="X111" i="19"/>
  <c r="W111" i="19"/>
  <c r="V111" i="19"/>
  <c r="Z110" i="19"/>
  <c r="Y110" i="19"/>
  <c r="X110" i="19"/>
  <c r="W110" i="19"/>
  <c r="V110" i="19"/>
  <c r="Z109" i="19"/>
  <c r="Y109" i="19"/>
  <c r="X109" i="19"/>
  <c r="W109" i="19"/>
  <c r="Q109" i="19" s="1"/>
  <c r="V109" i="19"/>
  <c r="Z108" i="19"/>
  <c r="Y108" i="19"/>
  <c r="X108" i="19"/>
  <c r="W108" i="19"/>
  <c r="Q108" i="19" s="1"/>
  <c r="V108" i="19"/>
  <c r="Z107" i="19"/>
  <c r="Y107" i="19"/>
  <c r="X107" i="19"/>
  <c r="W107" i="19"/>
  <c r="V107" i="19"/>
  <c r="Q107" i="19" s="1"/>
  <c r="Z106" i="19"/>
  <c r="Y106" i="19"/>
  <c r="X106" i="19"/>
  <c r="W106" i="19"/>
  <c r="V106" i="19"/>
  <c r="Z105" i="19"/>
  <c r="Y105" i="19"/>
  <c r="X105" i="19"/>
  <c r="W105" i="19"/>
  <c r="V105" i="19"/>
  <c r="Z104" i="19"/>
  <c r="Y104" i="19"/>
  <c r="X104" i="19"/>
  <c r="W104" i="19"/>
  <c r="Q104" i="19" s="1"/>
  <c r="V104" i="19"/>
  <c r="Z103" i="19"/>
  <c r="Y103" i="19"/>
  <c r="X103" i="19"/>
  <c r="W103" i="19"/>
  <c r="V103" i="19"/>
  <c r="Q103" i="19"/>
  <c r="Z102" i="19"/>
  <c r="Y102" i="19"/>
  <c r="X102" i="19"/>
  <c r="W102" i="19"/>
  <c r="V102" i="19"/>
  <c r="Z101" i="19"/>
  <c r="Y101" i="19"/>
  <c r="X101" i="19"/>
  <c r="W101" i="19"/>
  <c r="V101" i="19"/>
  <c r="Z100" i="19"/>
  <c r="Y100" i="19"/>
  <c r="X100" i="19"/>
  <c r="W100" i="19"/>
  <c r="V100" i="19"/>
  <c r="Z99" i="19"/>
  <c r="Y99" i="19"/>
  <c r="X99" i="19"/>
  <c r="W99" i="19"/>
  <c r="V99" i="19"/>
  <c r="Q99" i="19"/>
  <c r="Z98" i="19"/>
  <c r="Y98" i="19"/>
  <c r="X98" i="19"/>
  <c r="Q98" i="19" s="1"/>
  <c r="W98" i="19"/>
  <c r="V98" i="19"/>
  <c r="Z95" i="19"/>
  <c r="Y95" i="19"/>
  <c r="X95" i="19"/>
  <c r="W95" i="19"/>
  <c r="V95" i="19"/>
  <c r="Z94" i="19"/>
  <c r="Y94" i="19"/>
  <c r="X94" i="19"/>
  <c r="W94" i="19"/>
  <c r="V94" i="19"/>
  <c r="Z93" i="19"/>
  <c r="Y93" i="19"/>
  <c r="X93" i="19"/>
  <c r="W93" i="19"/>
  <c r="V93" i="19"/>
  <c r="Z92" i="19"/>
  <c r="Y92" i="19"/>
  <c r="X92" i="19"/>
  <c r="Q92" i="19" s="1"/>
  <c r="W92" i="19"/>
  <c r="V92" i="19"/>
  <c r="Z91" i="19"/>
  <c r="Y91" i="19"/>
  <c r="X91" i="19"/>
  <c r="W91" i="19"/>
  <c r="V91" i="19"/>
  <c r="Q91" i="19" s="1"/>
  <c r="Z90" i="19"/>
  <c r="Y90" i="19"/>
  <c r="X90" i="19"/>
  <c r="W90" i="19"/>
  <c r="V90" i="19"/>
  <c r="Z89" i="19"/>
  <c r="Y89" i="19"/>
  <c r="X89" i="19"/>
  <c r="W89" i="19"/>
  <c r="V89" i="19"/>
  <c r="Q89" i="19" s="1"/>
  <c r="Z88" i="19"/>
  <c r="Y88" i="19"/>
  <c r="X88" i="19"/>
  <c r="W88" i="19"/>
  <c r="V88" i="19"/>
  <c r="Z87" i="19"/>
  <c r="Y87" i="19"/>
  <c r="X87" i="19"/>
  <c r="W87" i="19"/>
  <c r="V87" i="19"/>
  <c r="Q87" i="19" s="1"/>
  <c r="Z86" i="19"/>
  <c r="Y86" i="19"/>
  <c r="X86" i="19"/>
  <c r="W86" i="19"/>
  <c r="Q86" i="19" s="1"/>
  <c r="V86" i="19"/>
  <c r="Z83" i="19"/>
  <c r="Y83" i="19"/>
  <c r="X83" i="19"/>
  <c r="W83" i="19"/>
  <c r="V83" i="19"/>
  <c r="Z82" i="19"/>
  <c r="Y82" i="19"/>
  <c r="X82" i="19"/>
  <c r="W82" i="19"/>
  <c r="V82" i="19"/>
  <c r="Z81" i="19"/>
  <c r="Y81" i="19"/>
  <c r="X81" i="19"/>
  <c r="W81" i="19"/>
  <c r="V81" i="19"/>
  <c r="Z80" i="19"/>
  <c r="Y80" i="19"/>
  <c r="X80" i="19"/>
  <c r="W80" i="19"/>
  <c r="Q80" i="19" s="1"/>
  <c r="V80" i="19"/>
  <c r="Z79" i="19"/>
  <c r="Y79" i="19"/>
  <c r="X79" i="19"/>
  <c r="W79" i="19"/>
  <c r="V79" i="19"/>
  <c r="Q79" i="19"/>
  <c r="Z78" i="19"/>
  <c r="Y78" i="19"/>
  <c r="X78" i="19"/>
  <c r="W78" i="19"/>
  <c r="V78" i="19"/>
  <c r="Z77" i="19"/>
  <c r="Y77" i="19"/>
  <c r="X77" i="19"/>
  <c r="W77" i="19"/>
  <c r="V77" i="19"/>
  <c r="Z76" i="19"/>
  <c r="Y76" i="19"/>
  <c r="X76" i="19"/>
  <c r="W76" i="19"/>
  <c r="V76" i="19"/>
  <c r="Z75" i="19"/>
  <c r="Y75" i="19"/>
  <c r="X75" i="19"/>
  <c r="W75" i="19"/>
  <c r="V75" i="19"/>
  <c r="Q75" i="19"/>
  <c r="Z74" i="19"/>
  <c r="Y74" i="19"/>
  <c r="X74" i="19"/>
  <c r="Q74" i="19" s="1"/>
  <c r="W74" i="19"/>
  <c r="V74" i="19"/>
  <c r="Z73" i="19"/>
  <c r="Y73" i="19"/>
  <c r="X73" i="19"/>
  <c r="W73" i="19"/>
  <c r="V73" i="19"/>
  <c r="Z72" i="19"/>
  <c r="Y72" i="19"/>
  <c r="X72" i="19"/>
  <c r="W72" i="19"/>
  <c r="V72" i="19"/>
  <c r="Z71" i="19"/>
  <c r="Y71" i="19"/>
  <c r="X71" i="19"/>
  <c r="W71" i="19"/>
  <c r="V71" i="19"/>
  <c r="Z70" i="19"/>
  <c r="Y70" i="19"/>
  <c r="X70" i="19"/>
  <c r="Q70" i="19" s="1"/>
  <c r="W70" i="19"/>
  <c r="V70" i="19"/>
  <c r="Z69" i="19"/>
  <c r="Y69" i="19"/>
  <c r="X69" i="19"/>
  <c r="W69" i="19"/>
  <c r="V69" i="19"/>
  <c r="Q69" i="19" s="1"/>
  <c r="AI66" i="19"/>
  <c r="AH66" i="19"/>
  <c r="AG66" i="19"/>
  <c r="AF66" i="19"/>
  <c r="AE66" i="19"/>
  <c r="L66" i="19"/>
  <c r="K66" i="19"/>
  <c r="J66" i="19"/>
  <c r="I66" i="19"/>
  <c r="H66" i="19"/>
  <c r="Z65" i="19"/>
  <c r="Y65" i="19"/>
  <c r="X65" i="19"/>
  <c r="W65" i="19"/>
  <c r="V65" i="19"/>
  <c r="Z64" i="19"/>
  <c r="Y64" i="19"/>
  <c r="X64" i="19"/>
  <c r="W64" i="19"/>
  <c r="V64" i="19"/>
  <c r="Z63" i="19"/>
  <c r="Y63" i="19"/>
  <c r="X63" i="19"/>
  <c r="W63" i="19"/>
  <c r="V63" i="19"/>
  <c r="Z62" i="19"/>
  <c r="Y62" i="19"/>
  <c r="X62" i="19"/>
  <c r="W62" i="19"/>
  <c r="V62" i="19"/>
  <c r="Z61" i="19"/>
  <c r="Y61" i="19"/>
  <c r="X61" i="19"/>
  <c r="W61" i="19"/>
  <c r="V61" i="19"/>
  <c r="Z60" i="19"/>
  <c r="Y60" i="19"/>
  <c r="X60" i="19"/>
  <c r="W60" i="19"/>
  <c r="V60" i="19"/>
  <c r="AG59" i="19"/>
  <c r="AE59" i="19"/>
  <c r="L59" i="19"/>
  <c r="AI59" i="19" s="1"/>
  <c r="K59" i="19"/>
  <c r="AH59" i="19" s="1"/>
  <c r="J59" i="19"/>
  <c r="I59" i="19"/>
  <c r="AF59" i="19" s="1"/>
  <c r="H59" i="19"/>
  <c r="Z58" i="19"/>
  <c r="Y58" i="19"/>
  <c r="X58" i="19"/>
  <c r="W58" i="19"/>
  <c r="V58" i="19"/>
  <c r="Z57" i="19"/>
  <c r="Y57" i="19"/>
  <c r="X57" i="19"/>
  <c r="W57" i="19"/>
  <c r="V57" i="19"/>
  <c r="Z56" i="19"/>
  <c r="Y56" i="19"/>
  <c r="X56" i="19"/>
  <c r="W56" i="19"/>
  <c r="V56" i="19"/>
  <c r="Z55" i="19"/>
  <c r="Y55" i="19"/>
  <c r="X55" i="19"/>
  <c r="Q55" i="19" s="1"/>
  <c r="W55" i="19"/>
  <c r="V55" i="19"/>
  <c r="Z54" i="19"/>
  <c r="Y54" i="19"/>
  <c r="X54" i="19"/>
  <c r="W54" i="19"/>
  <c r="V54" i="19"/>
  <c r="Z53" i="19"/>
  <c r="Y53" i="19"/>
  <c r="X53" i="19"/>
  <c r="W53" i="19"/>
  <c r="V53" i="19"/>
  <c r="AI52" i="19"/>
  <c r="AG52" i="19"/>
  <c r="AF52" i="19"/>
  <c r="Q52" i="19"/>
  <c r="L52" i="19"/>
  <c r="K52" i="19"/>
  <c r="AH52" i="19" s="1"/>
  <c r="J52" i="19"/>
  <c r="I52" i="19"/>
  <c r="H52" i="19"/>
  <c r="AE52" i="19" s="1"/>
  <c r="Z51" i="19"/>
  <c r="Y51" i="19"/>
  <c r="X51" i="19"/>
  <c r="W51" i="19"/>
  <c r="V51" i="19"/>
  <c r="Z50" i="19"/>
  <c r="Y50" i="19"/>
  <c r="X50" i="19"/>
  <c r="W50" i="19"/>
  <c r="V50" i="19"/>
  <c r="Z49" i="19"/>
  <c r="Y49" i="19"/>
  <c r="X49" i="19"/>
  <c r="W49" i="19"/>
  <c r="V49" i="19"/>
  <c r="Z48" i="19"/>
  <c r="Y48" i="19"/>
  <c r="X48" i="19"/>
  <c r="Q48" i="19" s="1"/>
  <c r="W48" i="19"/>
  <c r="V48" i="19"/>
  <c r="Z47" i="19"/>
  <c r="Y47" i="19"/>
  <c r="X47" i="19"/>
  <c r="W47" i="19"/>
  <c r="V47" i="19"/>
  <c r="Z46" i="19"/>
  <c r="Y46" i="19"/>
  <c r="X46" i="19"/>
  <c r="W46" i="19"/>
  <c r="V46" i="19"/>
  <c r="AI45" i="19"/>
  <c r="AF45" i="19"/>
  <c r="L45" i="19"/>
  <c r="K45" i="19"/>
  <c r="AH45" i="19" s="1"/>
  <c r="J45" i="19"/>
  <c r="AG45" i="19" s="1"/>
  <c r="I45" i="19"/>
  <c r="H45" i="19"/>
  <c r="AE45" i="19" s="1"/>
  <c r="Z44" i="19"/>
  <c r="Y44" i="19"/>
  <c r="X44" i="19"/>
  <c r="Q44" i="19" s="1"/>
  <c r="W44" i="19"/>
  <c r="V44" i="19"/>
  <c r="Z43" i="19"/>
  <c r="Y43" i="19"/>
  <c r="X43" i="19"/>
  <c r="W43" i="19"/>
  <c r="V43" i="19"/>
  <c r="Q43" i="19" s="1"/>
  <c r="Z42" i="19"/>
  <c r="Y42" i="19"/>
  <c r="X42" i="19"/>
  <c r="W42" i="19"/>
  <c r="V42" i="19"/>
  <c r="Q42" i="19" s="1"/>
  <c r="Z41" i="19"/>
  <c r="Y41" i="19"/>
  <c r="X41" i="19"/>
  <c r="W41" i="19"/>
  <c r="Q41" i="19" s="1"/>
  <c r="V41" i="19"/>
  <c r="Z40" i="19"/>
  <c r="Y40" i="19"/>
  <c r="X40" i="19"/>
  <c r="Q40" i="19" s="1"/>
  <c r="W40" i="19"/>
  <c r="V40" i="19"/>
  <c r="Z39" i="19"/>
  <c r="Y39" i="19"/>
  <c r="X39" i="19"/>
  <c r="W39" i="19"/>
  <c r="V39" i="19"/>
  <c r="Q39" i="19" s="1"/>
  <c r="AH38" i="19"/>
  <c r="AE38" i="19"/>
  <c r="L38" i="19"/>
  <c r="AI38" i="19" s="1"/>
  <c r="K38" i="19"/>
  <c r="J38" i="19"/>
  <c r="AG38" i="19" s="1"/>
  <c r="I38" i="19"/>
  <c r="AF38" i="19" s="1"/>
  <c r="H38" i="19"/>
  <c r="Z37" i="19"/>
  <c r="Y37" i="19"/>
  <c r="X37" i="19"/>
  <c r="W37" i="19"/>
  <c r="Q37" i="19" s="1"/>
  <c r="V37" i="19"/>
  <c r="Z36" i="19"/>
  <c r="Y36" i="19"/>
  <c r="X36" i="19"/>
  <c r="W36" i="19"/>
  <c r="V36" i="19"/>
  <c r="Q36" i="19"/>
  <c r="Z35" i="19"/>
  <c r="Y35" i="19"/>
  <c r="X35" i="19"/>
  <c r="Q35" i="19" s="1"/>
  <c r="W35" i="19"/>
  <c r="V35" i="19"/>
  <c r="Z34" i="19"/>
  <c r="Y34" i="19"/>
  <c r="X34" i="19"/>
  <c r="W34" i="19"/>
  <c r="V34" i="19"/>
  <c r="Q34" i="19" s="1"/>
  <c r="Z33" i="19"/>
  <c r="Y33" i="19"/>
  <c r="X33" i="19"/>
  <c r="W33" i="19"/>
  <c r="Q33" i="19" s="1"/>
  <c r="V33" i="19"/>
  <c r="Z32" i="19"/>
  <c r="Y32" i="19"/>
  <c r="X32" i="19"/>
  <c r="W32" i="19"/>
  <c r="V32" i="19"/>
  <c r="Q32" i="19"/>
  <c r="G29" i="19"/>
  <c r="U28" i="19"/>
  <c r="Q28" i="19" s="1"/>
  <c r="U27" i="19"/>
  <c r="Q27" i="19" s="1"/>
  <c r="U26" i="19"/>
  <c r="Q26" i="19" s="1"/>
  <c r="U25" i="19"/>
  <c r="Q25" i="19" s="1"/>
  <c r="U24" i="19"/>
  <c r="Q24" i="19"/>
  <c r="G21" i="19"/>
  <c r="U20" i="19"/>
  <c r="Q20" i="19" s="1"/>
  <c r="B20" i="19"/>
  <c r="B21" i="19" s="1"/>
  <c r="U19" i="19"/>
  <c r="Q19" i="19" s="1"/>
  <c r="B19" i="19"/>
  <c r="U18" i="19"/>
  <c r="Q18" i="19" s="1"/>
  <c r="B18" i="19"/>
  <c r="U17" i="19"/>
  <c r="Q17" i="19"/>
  <c r="B17" i="19"/>
  <c r="U16" i="19"/>
  <c r="Q16" i="19"/>
  <c r="G13" i="19"/>
  <c r="U12" i="19"/>
  <c r="Q12" i="19" s="1"/>
  <c r="B12" i="19"/>
  <c r="B13" i="19" s="1"/>
  <c r="U11" i="19"/>
  <c r="Q11" i="19" s="1"/>
  <c r="B11" i="19"/>
  <c r="U10" i="19"/>
  <c r="Q10" i="19"/>
  <c r="B10" i="19"/>
  <c r="U9" i="19"/>
  <c r="Q9" i="19"/>
  <c r="B9" i="19"/>
  <c r="U8" i="19"/>
  <c r="Q8" i="19"/>
  <c r="R6" i="19"/>
  <c r="L1" i="19"/>
  <c r="C196" i="18"/>
  <c r="C189" i="18"/>
  <c r="C183" i="18"/>
  <c r="C180" i="18"/>
  <c r="C176" i="18"/>
  <c r="C168" i="18"/>
  <c r="C163" i="18"/>
  <c r="C160" i="18"/>
  <c r="AH53" i="18"/>
  <c r="AG53" i="18"/>
  <c r="AF53" i="18"/>
  <c r="AE53" i="18"/>
  <c r="AD53" i="18"/>
  <c r="AC53" i="18"/>
  <c r="AB53" i="18"/>
  <c r="AA53" i="18"/>
  <c r="AH52" i="18"/>
  <c r="AG52" i="18"/>
  <c r="AF52" i="18"/>
  <c r="AE52" i="18"/>
  <c r="AD52" i="18"/>
  <c r="AC52" i="18"/>
  <c r="AB52" i="18"/>
  <c r="AA52" i="18"/>
  <c r="AH51" i="18"/>
  <c r="AG51" i="18"/>
  <c r="AF51" i="18"/>
  <c r="AE51" i="18"/>
  <c r="AD51" i="18"/>
  <c r="AH47" i="18"/>
  <c r="AG47" i="18"/>
  <c r="AF47" i="18"/>
  <c r="AE47" i="18"/>
  <c r="AD47" i="18"/>
  <c r="AC47" i="18"/>
  <c r="AB47" i="18"/>
  <c r="AA47" i="18"/>
  <c r="AH46" i="18"/>
  <c r="AG46" i="18"/>
  <c r="AF46" i="18"/>
  <c r="AE46" i="18"/>
  <c r="AD46" i="18"/>
  <c r="AC46" i="18"/>
  <c r="AB46" i="18"/>
  <c r="AA46" i="18"/>
  <c r="AH45" i="18"/>
  <c r="AG45" i="18"/>
  <c r="AF45" i="18"/>
  <c r="AE45" i="18"/>
  <c r="AD45" i="18"/>
  <c r="AC45" i="18"/>
  <c r="AB45" i="18"/>
  <c r="AA45" i="18"/>
  <c r="AH44" i="18"/>
  <c r="AG44" i="18"/>
  <c r="AF44" i="18"/>
  <c r="AE44" i="18"/>
  <c r="AD44" i="18"/>
  <c r="AC44" i="18"/>
  <c r="AB44" i="18"/>
  <c r="AA44" i="18"/>
  <c r="AH43" i="18"/>
  <c r="AG43" i="18"/>
  <c r="AF43" i="18"/>
  <c r="AE43" i="18"/>
  <c r="AD43" i="18"/>
  <c r="AC43" i="18"/>
  <c r="AB43" i="18"/>
  <c r="AA43" i="18"/>
  <c r="AH39" i="18"/>
  <c r="AG39" i="18"/>
  <c r="AF39" i="18"/>
  <c r="AE39" i="18"/>
  <c r="AD39" i="18"/>
  <c r="AC39" i="18"/>
  <c r="AB39" i="18"/>
  <c r="AA39" i="18"/>
  <c r="AH38" i="18"/>
  <c r="AG38" i="18"/>
  <c r="AF38" i="18"/>
  <c r="AE38" i="18"/>
  <c r="AD38" i="18"/>
  <c r="AC38" i="18"/>
  <c r="AB38" i="18"/>
  <c r="AA38" i="18"/>
  <c r="AH37" i="18"/>
  <c r="AG37" i="18"/>
  <c r="AF37" i="18"/>
  <c r="AE37" i="18"/>
  <c r="AD37" i="18"/>
  <c r="AC37" i="18"/>
  <c r="AB37" i="18"/>
  <c r="AA37" i="18"/>
  <c r="AH36" i="18"/>
  <c r="AG36" i="18"/>
  <c r="AF36" i="18"/>
  <c r="AE36" i="18"/>
  <c r="AD36" i="18"/>
  <c r="AC36" i="18"/>
  <c r="AB36" i="18"/>
  <c r="AA36" i="18"/>
  <c r="Z33" i="18"/>
  <c r="Y33" i="18"/>
  <c r="Z32" i="18"/>
  <c r="Y32" i="18"/>
  <c r="AH29" i="18"/>
  <c r="AG29" i="18"/>
  <c r="AF29" i="18"/>
  <c r="AE29" i="18"/>
  <c r="AD29" i="18"/>
  <c r="AC29" i="18"/>
  <c r="AB29" i="18"/>
  <c r="AA29" i="18"/>
  <c r="Z29" i="18"/>
  <c r="Y29" i="18"/>
  <c r="AH28" i="18"/>
  <c r="AG28" i="18"/>
  <c r="AF28" i="18"/>
  <c r="AE28" i="18"/>
  <c r="AD28" i="18"/>
  <c r="AC28" i="18"/>
  <c r="AB28" i="18"/>
  <c r="AA28" i="18"/>
  <c r="AH27" i="18"/>
  <c r="AG27" i="18"/>
  <c r="AF27" i="18"/>
  <c r="AE27" i="18"/>
  <c r="AD27" i="18"/>
  <c r="V27" i="18" s="1"/>
  <c r="AH23" i="18"/>
  <c r="AG23" i="18"/>
  <c r="AF23" i="18"/>
  <c r="AE23" i="18"/>
  <c r="AD23" i="18"/>
  <c r="AC23" i="18"/>
  <c r="AB23" i="18"/>
  <c r="AA23" i="18"/>
  <c r="AH22" i="18"/>
  <c r="AG22" i="18"/>
  <c r="AF22" i="18"/>
  <c r="AE22" i="18"/>
  <c r="V22" i="18" s="1"/>
  <c r="AD22" i="18"/>
  <c r="AC22" i="18"/>
  <c r="AB22" i="18"/>
  <c r="AA22" i="18"/>
  <c r="AH21" i="18"/>
  <c r="AG21" i="18"/>
  <c r="AF21" i="18"/>
  <c r="AE21" i="18"/>
  <c r="AD21" i="18"/>
  <c r="AC21" i="18"/>
  <c r="AB21" i="18"/>
  <c r="AA21" i="18"/>
  <c r="AH20" i="18"/>
  <c r="AG20" i="18"/>
  <c r="AF20" i="18"/>
  <c r="AE20" i="18"/>
  <c r="AD20" i="18"/>
  <c r="AC20" i="18"/>
  <c r="AB20" i="18"/>
  <c r="AA20" i="18"/>
  <c r="AH19" i="18"/>
  <c r="AG19" i="18"/>
  <c r="AF19" i="18"/>
  <c r="AE19" i="18"/>
  <c r="AD19" i="18"/>
  <c r="AC19" i="18"/>
  <c r="AB19" i="18"/>
  <c r="AA19" i="18"/>
  <c r="AH18" i="18"/>
  <c r="AG18" i="18"/>
  <c r="AF18" i="18"/>
  <c r="AE18" i="18"/>
  <c r="V18" i="18" s="1"/>
  <c r="AD18" i="18"/>
  <c r="AC18" i="18"/>
  <c r="AB18" i="18"/>
  <c r="AA18" i="18"/>
  <c r="AH14" i="18"/>
  <c r="AG14" i="18"/>
  <c r="AF14" i="18"/>
  <c r="AE14" i="18"/>
  <c r="V14" i="18" s="1"/>
  <c r="AD14" i="18"/>
  <c r="AC14" i="18"/>
  <c r="AB14" i="18"/>
  <c r="AA14" i="18"/>
  <c r="AH13" i="18"/>
  <c r="AG13" i="18"/>
  <c r="AF13" i="18"/>
  <c r="AE13" i="18"/>
  <c r="AD13" i="18"/>
  <c r="AC13" i="18"/>
  <c r="AB13" i="18"/>
  <c r="AA13" i="18"/>
  <c r="AH12" i="18"/>
  <c r="AG12" i="18"/>
  <c r="AF12" i="18"/>
  <c r="AE12" i="18"/>
  <c r="AD12" i="18"/>
  <c r="AC12" i="18"/>
  <c r="AB12" i="18"/>
  <c r="AA12" i="18"/>
  <c r="Z9" i="18"/>
  <c r="Y9" i="18"/>
  <c r="V9" i="18"/>
  <c r="Z8" i="18"/>
  <c r="Y8" i="18"/>
  <c r="V8" i="18"/>
  <c r="Q1" i="18"/>
  <c r="M73" i="17"/>
  <c r="AB72" i="17"/>
  <c r="R72" i="17" s="1"/>
  <c r="AB71" i="17"/>
  <c r="R71" i="17"/>
  <c r="AB70" i="17"/>
  <c r="R70" i="17"/>
  <c r="AB69" i="17"/>
  <c r="R69" i="17" s="1"/>
  <c r="M66" i="17"/>
  <c r="AB65" i="17"/>
  <c r="R65" i="17"/>
  <c r="AB64" i="17"/>
  <c r="R64" i="17" s="1"/>
  <c r="AB63" i="17"/>
  <c r="R63" i="17" s="1"/>
  <c r="AB62" i="17"/>
  <c r="R62" i="17" s="1"/>
  <c r="AB61" i="17"/>
  <c r="R61" i="17"/>
  <c r="AB60" i="17"/>
  <c r="R60" i="17" s="1"/>
  <c r="M57" i="17"/>
  <c r="AB56" i="17"/>
  <c r="R56" i="17" s="1"/>
  <c r="AB55" i="17"/>
  <c r="R55" i="17"/>
  <c r="AB54" i="17"/>
  <c r="R54" i="17" s="1"/>
  <c r="AB53" i="17"/>
  <c r="R53" i="17"/>
  <c r="AB52" i="17"/>
  <c r="R52" i="17" s="1"/>
  <c r="AB51" i="17"/>
  <c r="R51" i="17"/>
  <c r="AJ48" i="17"/>
  <c r="AH48" i="17"/>
  <c r="M48" i="17"/>
  <c r="K48" i="17"/>
  <c r="J48" i="17"/>
  <c r="AI48" i="17" s="1"/>
  <c r="I48" i="17"/>
  <c r="H48" i="17"/>
  <c r="AG48" i="17" s="1"/>
  <c r="G48" i="17"/>
  <c r="AF48" i="17" s="1"/>
  <c r="AB47" i="17"/>
  <c r="Z47" i="17"/>
  <c r="Y47" i="17"/>
  <c r="X47" i="17"/>
  <c r="W47" i="17"/>
  <c r="V47" i="17"/>
  <c r="AB46" i="17"/>
  <c r="Z46" i="17"/>
  <c r="Y46" i="17"/>
  <c r="X46" i="17"/>
  <c r="W46" i="17"/>
  <c r="V46" i="17"/>
  <c r="AB45" i="17"/>
  <c r="Z45" i="17"/>
  <c r="Y45" i="17"/>
  <c r="X45" i="17"/>
  <c r="W45" i="17"/>
  <c r="V45" i="17"/>
  <c r="R45" i="17"/>
  <c r="AB44" i="17"/>
  <c r="Z44" i="17"/>
  <c r="Y44" i="17"/>
  <c r="R44" i="17" s="1"/>
  <c r="X44" i="17"/>
  <c r="W44" i="17"/>
  <c r="V44" i="17"/>
  <c r="M41" i="17"/>
  <c r="K41" i="17"/>
  <c r="AJ41" i="17" s="1"/>
  <c r="J41" i="17"/>
  <c r="I41" i="17"/>
  <c r="AH41" i="17" s="1"/>
  <c r="H41" i="17"/>
  <c r="AG41" i="17" s="1"/>
  <c r="G41" i="17"/>
  <c r="AF41" i="17" s="1"/>
  <c r="AB40" i="17"/>
  <c r="Z40" i="17"/>
  <c r="Y40" i="17"/>
  <c r="X40" i="17"/>
  <c r="W40" i="17"/>
  <c r="V40" i="17"/>
  <c r="R40" i="17" s="1"/>
  <c r="AB39" i="17"/>
  <c r="Z39" i="17"/>
  <c r="Y39" i="17"/>
  <c r="X39" i="17"/>
  <c r="W39" i="17"/>
  <c r="R39" i="17" s="1"/>
  <c r="V39" i="17"/>
  <c r="AB38" i="17"/>
  <c r="Z38" i="17"/>
  <c r="Y38" i="17"/>
  <c r="X38" i="17"/>
  <c r="W38" i="17"/>
  <c r="V38" i="17"/>
  <c r="AB37" i="17"/>
  <c r="Z37" i="17"/>
  <c r="Y37" i="17"/>
  <c r="X37" i="17"/>
  <c r="W37" i="17"/>
  <c r="V37" i="17"/>
  <c r="AB36" i="17"/>
  <c r="Z36" i="17"/>
  <c r="Y36" i="17"/>
  <c r="R36" i="17" s="1"/>
  <c r="X36" i="17"/>
  <c r="W36" i="17"/>
  <c r="V36" i="17"/>
  <c r="AB35" i="17"/>
  <c r="Z35" i="17"/>
  <c r="Y35" i="17"/>
  <c r="X35" i="17"/>
  <c r="R35" i="17" s="1"/>
  <c r="W35" i="17"/>
  <c r="V35" i="17"/>
  <c r="AJ32" i="17"/>
  <c r="AH32" i="17"/>
  <c r="M32" i="17"/>
  <c r="K32" i="17"/>
  <c r="J32" i="17"/>
  <c r="AI10" i="17" s="1"/>
  <c r="I32" i="17"/>
  <c r="H32" i="17"/>
  <c r="AG32" i="17" s="1"/>
  <c r="G32" i="17"/>
  <c r="AF32" i="17" s="1"/>
  <c r="AB31" i="17"/>
  <c r="Z31" i="17"/>
  <c r="Y31" i="17"/>
  <c r="X31" i="17"/>
  <c r="W31" i="17"/>
  <c r="R31" i="17" s="1"/>
  <c r="V31" i="17"/>
  <c r="AB30" i="17"/>
  <c r="Z30" i="17"/>
  <c r="Y30" i="17"/>
  <c r="X30" i="17"/>
  <c r="W30" i="17"/>
  <c r="V30" i="17"/>
  <c r="R30" i="17" s="1"/>
  <c r="AB29" i="17"/>
  <c r="Z29" i="17"/>
  <c r="Y29" i="17"/>
  <c r="X29" i="17"/>
  <c r="W29" i="17"/>
  <c r="V29" i="17"/>
  <c r="AB28" i="17"/>
  <c r="Z28" i="17"/>
  <c r="Y28" i="17"/>
  <c r="X28" i="17"/>
  <c r="W28" i="17"/>
  <c r="V28" i="17"/>
  <c r="AB27" i="17"/>
  <c r="Z27" i="17"/>
  <c r="Y27" i="17"/>
  <c r="X27" i="17"/>
  <c r="R27" i="17" s="1"/>
  <c r="W27" i="17"/>
  <c r="V27" i="17"/>
  <c r="AB26" i="17"/>
  <c r="Z26" i="17"/>
  <c r="Y26" i="17"/>
  <c r="X26" i="17"/>
  <c r="W26" i="17"/>
  <c r="R26" i="17" s="1"/>
  <c r="V26" i="17"/>
  <c r="R23" i="17"/>
  <c r="M23" i="17"/>
  <c r="AL23" i="17" s="1"/>
  <c r="K23" i="17"/>
  <c r="AJ23" i="17" s="1"/>
  <c r="J23" i="17"/>
  <c r="AI23" i="17" s="1"/>
  <c r="I23" i="17"/>
  <c r="AH23" i="17" s="1"/>
  <c r="H23" i="17"/>
  <c r="AG23" i="17" s="1"/>
  <c r="G23" i="17"/>
  <c r="AF23" i="17" s="1"/>
  <c r="AB22" i="17"/>
  <c r="Z22" i="17"/>
  <c r="Y22" i="17"/>
  <c r="X22" i="17"/>
  <c r="W22" i="17"/>
  <c r="V22" i="17"/>
  <c r="AB21" i="17"/>
  <c r="Z21" i="17"/>
  <c r="Y21" i="17"/>
  <c r="X21" i="17"/>
  <c r="W21" i="17"/>
  <c r="V21" i="17"/>
  <c r="AB20" i="17"/>
  <c r="Z20" i="17"/>
  <c r="Y20" i="17"/>
  <c r="X20" i="17"/>
  <c r="W20" i="17"/>
  <c r="V20" i="17"/>
  <c r="R20" i="17"/>
  <c r="AF17" i="17"/>
  <c r="M17" i="17"/>
  <c r="AL41" i="17" s="1"/>
  <c r="K17" i="17"/>
  <c r="J17" i="17"/>
  <c r="AI17" i="17" s="1"/>
  <c r="I17" i="17"/>
  <c r="H17" i="17"/>
  <c r="G17" i="17"/>
  <c r="AB16" i="17"/>
  <c r="Z16" i="17"/>
  <c r="Y16" i="17"/>
  <c r="X16" i="17"/>
  <c r="W16" i="17"/>
  <c r="V16" i="17"/>
  <c r="R16" i="17" s="1"/>
  <c r="AB15" i="17"/>
  <c r="Z15" i="17"/>
  <c r="Y15" i="17"/>
  <c r="X15" i="17"/>
  <c r="W15" i="17"/>
  <c r="V15" i="17"/>
  <c r="R15" i="17" s="1"/>
  <c r="AB14" i="17"/>
  <c r="Z14" i="17"/>
  <c r="Y14" i="17"/>
  <c r="X14" i="17"/>
  <c r="W14" i="17"/>
  <c r="V14" i="17"/>
  <c r="AB13" i="17"/>
  <c r="Z13" i="17"/>
  <c r="Y13" i="17"/>
  <c r="X13" i="17"/>
  <c r="W13" i="17"/>
  <c r="V13" i="17"/>
  <c r="R13" i="17" s="1"/>
  <c r="AL10" i="17"/>
  <c r="M10" i="17"/>
  <c r="AL32" i="17" s="1"/>
  <c r="K10" i="17"/>
  <c r="AJ10" i="17" s="1"/>
  <c r="J10" i="17"/>
  <c r="I10" i="17"/>
  <c r="AH10" i="17" s="1"/>
  <c r="H10" i="17"/>
  <c r="G10" i="17"/>
  <c r="AB9" i="17"/>
  <c r="Z9" i="17"/>
  <c r="Y9" i="17"/>
  <c r="X9" i="17"/>
  <c r="W9" i="17"/>
  <c r="V9" i="17"/>
  <c r="R9" i="17" s="1"/>
  <c r="AB8" i="17"/>
  <c r="Z8" i="17"/>
  <c r="Y8" i="17"/>
  <c r="X8" i="17"/>
  <c r="W8" i="17"/>
  <c r="V8" i="17"/>
  <c r="R8" i="17" s="1"/>
  <c r="AB7" i="17"/>
  <c r="Z7" i="17"/>
  <c r="Y7" i="17"/>
  <c r="X7" i="17"/>
  <c r="W7" i="17"/>
  <c r="V7" i="17"/>
  <c r="AB6" i="17"/>
  <c r="Z6" i="17"/>
  <c r="Y6" i="17"/>
  <c r="X6" i="17"/>
  <c r="W6" i="17"/>
  <c r="R6" i="17" s="1"/>
  <c r="V6" i="17"/>
  <c r="K1" i="17"/>
  <c r="C62" i="16"/>
  <c r="G49" i="16"/>
  <c r="F49" i="16"/>
  <c r="E49" i="16"/>
  <c r="C49" i="16"/>
  <c r="G46" i="16"/>
  <c r="F46" i="16"/>
  <c r="E46" i="16"/>
  <c r="C46" i="16"/>
  <c r="G45" i="16"/>
  <c r="F45" i="16"/>
  <c r="E45" i="16"/>
  <c r="C45" i="16"/>
  <c r="G44" i="16"/>
  <c r="F44" i="16"/>
  <c r="E44" i="16"/>
  <c r="C44" i="16"/>
  <c r="G43" i="16"/>
  <c r="F43" i="16"/>
  <c r="E43" i="16"/>
  <c r="C43" i="16"/>
  <c r="G42" i="16"/>
  <c r="F42" i="16"/>
  <c r="E42" i="16"/>
  <c r="C42" i="16"/>
  <c r="G39" i="16"/>
  <c r="F39" i="16"/>
  <c r="E39" i="16"/>
  <c r="C39" i="16"/>
  <c r="G36" i="16"/>
  <c r="F36" i="16"/>
  <c r="E36" i="16"/>
  <c r="C36" i="16"/>
  <c r="G35" i="16"/>
  <c r="F35" i="16"/>
  <c r="E35" i="16"/>
  <c r="C35" i="16"/>
  <c r="G32" i="16"/>
  <c r="F32" i="16"/>
  <c r="E32" i="16"/>
  <c r="C32" i="16"/>
  <c r="G31" i="16"/>
  <c r="F31" i="16"/>
  <c r="E31" i="16"/>
  <c r="C31" i="16"/>
  <c r="G30" i="16"/>
  <c r="F30" i="16"/>
  <c r="E30" i="16"/>
  <c r="C30" i="16"/>
  <c r="G29" i="16"/>
  <c r="F29" i="16"/>
  <c r="E29" i="16"/>
  <c r="C29" i="16"/>
  <c r="F26" i="16"/>
  <c r="E26" i="16"/>
  <c r="C26" i="16"/>
  <c r="F25" i="16"/>
  <c r="E25" i="16"/>
  <c r="C25" i="16"/>
  <c r="F24" i="16"/>
  <c r="E24" i="16"/>
  <c r="C24" i="16"/>
  <c r="G21" i="16"/>
  <c r="F21" i="16"/>
  <c r="E21" i="16"/>
  <c r="C21" i="16"/>
  <c r="G20" i="16"/>
  <c r="F20" i="16"/>
  <c r="E20" i="16"/>
  <c r="C20" i="16"/>
  <c r="U17" i="16"/>
  <c r="R17" i="16" s="1"/>
  <c r="U16" i="16"/>
  <c r="R16" i="16" s="1"/>
  <c r="U15" i="16"/>
  <c r="R15" i="16" s="1"/>
  <c r="U14" i="16"/>
  <c r="R14" i="16" s="1"/>
  <c r="U13" i="16"/>
  <c r="R13" i="16" s="1"/>
  <c r="U12" i="16"/>
  <c r="R12" i="16" s="1"/>
  <c r="M1" i="16"/>
  <c r="C77" i="15"/>
  <c r="C74" i="15"/>
  <c r="C72" i="15"/>
  <c r="C70" i="15"/>
  <c r="C68" i="15"/>
  <c r="C66" i="15"/>
  <c r="AS53" i="15"/>
  <c r="AR53" i="15"/>
  <c r="AQ53" i="15"/>
  <c r="AP53" i="15"/>
  <c r="AO53" i="15"/>
  <c r="AN53" i="15"/>
  <c r="AM53" i="15"/>
  <c r="AL53" i="15"/>
  <c r="AK53" i="15"/>
  <c r="AD53" i="15" s="1"/>
  <c r="AJ53" i="15"/>
  <c r="AS52" i="15"/>
  <c r="AR52" i="15"/>
  <c r="AQ52" i="15"/>
  <c r="AP52" i="15"/>
  <c r="AO52" i="15"/>
  <c r="AN52" i="15"/>
  <c r="AM52" i="15"/>
  <c r="AL52" i="15"/>
  <c r="AD52" i="15" s="1"/>
  <c r="AK52" i="15"/>
  <c r="AJ52" i="15"/>
  <c r="Y48" i="15"/>
  <c r="X48" i="15"/>
  <c r="W48" i="15"/>
  <c r="V48" i="15"/>
  <c r="U48" i="15"/>
  <c r="T48" i="15"/>
  <c r="S48" i="15"/>
  <c r="R48" i="15"/>
  <c r="Q48" i="15"/>
  <c r="P48" i="15"/>
  <c r="O48" i="15"/>
  <c r="Y47" i="15"/>
  <c r="S47" i="15"/>
  <c r="R47" i="15"/>
  <c r="Q47" i="15"/>
  <c r="Y46" i="15"/>
  <c r="X46" i="15"/>
  <c r="W46" i="15"/>
  <c r="V46" i="15"/>
  <c r="U46" i="15"/>
  <c r="T46" i="15"/>
  <c r="S46" i="15"/>
  <c r="R46" i="15"/>
  <c r="Q46" i="15"/>
  <c r="P46" i="15"/>
  <c r="O46" i="15"/>
  <c r="Y45" i="15"/>
  <c r="X45" i="15"/>
  <c r="W45" i="15"/>
  <c r="V45" i="15"/>
  <c r="U45" i="15"/>
  <c r="T45" i="15"/>
  <c r="S45" i="15"/>
  <c r="R45" i="15"/>
  <c r="Q45" i="15"/>
  <c r="P45" i="15"/>
  <c r="O45" i="15"/>
  <c r="Y43" i="15"/>
  <c r="X43" i="15"/>
  <c r="W43" i="15"/>
  <c r="V43" i="15"/>
  <c r="U43" i="15"/>
  <c r="T43" i="15"/>
  <c r="S43" i="15"/>
  <c r="R43" i="15"/>
  <c r="Q43" i="15"/>
  <c r="P43" i="15"/>
  <c r="O43" i="15"/>
  <c r="Y40" i="15"/>
  <c r="X40" i="15"/>
  <c r="W40" i="15"/>
  <c r="X47" i="15" s="1"/>
  <c r="V40" i="15"/>
  <c r="W47" i="15" s="1"/>
  <c r="U40" i="15"/>
  <c r="V47" i="15" s="1"/>
  <c r="T40" i="15"/>
  <c r="S40" i="15"/>
  <c r="T47" i="15" s="1"/>
  <c r="R40" i="15"/>
  <c r="Q40" i="15"/>
  <c r="P40" i="15"/>
  <c r="O40" i="15"/>
  <c r="P47" i="15" s="1"/>
  <c r="N40" i="15"/>
  <c r="O47" i="15" s="1"/>
  <c r="Y39" i="15"/>
  <c r="X39" i="15"/>
  <c r="Y44" i="15" s="1"/>
  <c r="Y49" i="15" s="1"/>
  <c r="W39" i="15"/>
  <c r="X44" i="15" s="1"/>
  <c r="V39" i="15"/>
  <c r="W44" i="15" s="1"/>
  <c r="U39" i="15"/>
  <c r="V44" i="15" s="1"/>
  <c r="V49" i="15" s="1"/>
  <c r="T39" i="15"/>
  <c r="U44" i="15" s="1"/>
  <c r="S39" i="15"/>
  <c r="T44" i="15" s="1"/>
  <c r="T49" i="15" s="1"/>
  <c r="R39" i="15"/>
  <c r="S44" i="15" s="1"/>
  <c r="S49" i="15" s="1"/>
  <c r="Q39" i="15"/>
  <c r="R44" i="15" s="1"/>
  <c r="R49" i="15" s="1"/>
  <c r="P39" i="15"/>
  <c r="Q44" i="15" s="1"/>
  <c r="Q49" i="15" s="1"/>
  <c r="O39" i="15"/>
  <c r="P44" i="15" s="1"/>
  <c r="N39" i="15"/>
  <c r="O44" i="15" s="1"/>
  <c r="AP36" i="15"/>
  <c r="AN36" i="15"/>
  <c r="AL36" i="15"/>
  <c r="AI36" i="15"/>
  <c r="AH36" i="15"/>
  <c r="Y36" i="15"/>
  <c r="AS36" i="15" s="1"/>
  <c r="X36" i="15"/>
  <c r="AR36" i="15" s="1"/>
  <c r="W36" i="15"/>
  <c r="AQ36" i="15" s="1"/>
  <c r="V36" i="15"/>
  <c r="U36" i="15"/>
  <c r="AO36" i="15" s="1"/>
  <c r="T36" i="15"/>
  <c r="S36" i="15"/>
  <c r="AM36" i="15" s="1"/>
  <c r="R36" i="15"/>
  <c r="Q36" i="15"/>
  <c r="AK36" i="15" s="1"/>
  <c r="P36" i="15"/>
  <c r="AJ36" i="15" s="1"/>
  <c r="AS33" i="15"/>
  <c r="AR33" i="15"/>
  <c r="AQ33" i="15"/>
  <c r="AP33" i="15"/>
  <c r="AO33" i="15"/>
  <c r="AN33" i="15"/>
  <c r="AM33" i="15"/>
  <c r="AD33" i="15" s="1"/>
  <c r="AL33" i="15"/>
  <c r="AK33" i="15"/>
  <c r="AJ33" i="15"/>
  <c r="AI33" i="15"/>
  <c r="AH33" i="15"/>
  <c r="M33" i="15"/>
  <c r="N48" i="15" s="1"/>
  <c r="L33" i="15"/>
  <c r="K33" i="15"/>
  <c r="J33" i="15"/>
  <c r="I33" i="15"/>
  <c r="J48" i="15" s="1"/>
  <c r="H33" i="15"/>
  <c r="G33" i="15"/>
  <c r="H48" i="15" s="1"/>
  <c r="AS32" i="15"/>
  <c r="AR32" i="15"/>
  <c r="AQ32" i="15"/>
  <c r="AP32" i="15"/>
  <c r="AO32" i="15"/>
  <c r="AN32" i="15"/>
  <c r="AM32" i="15"/>
  <c r="AL32" i="15"/>
  <c r="AK32" i="15"/>
  <c r="AJ32" i="15"/>
  <c r="AI32" i="15"/>
  <c r="AD32" i="15" s="1"/>
  <c r="AH32" i="15"/>
  <c r="M32" i="15"/>
  <c r="L32" i="15"/>
  <c r="K32" i="15"/>
  <c r="J32" i="15"/>
  <c r="I32" i="15"/>
  <c r="H32" i="15"/>
  <c r="G32" i="15"/>
  <c r="AS31" i="15"/>
  <c r="AR31" i="15"/>
  <c r="AQ31" i="15"/>
  <c r="AP31" i="15"/>
  <c r="AO31" i="15"/>
  <c r="AN31" i="15"/>
  <c r="AM31" i="15"/>
  <c r="AL31" i="15"/>
  <c r="AK31" i="15"/>
  <c r="AD31" i="15" s="1"/>
  <c r="AJ31" i="15"/>
  <c r="AI31" i="15"/>
  <c r="AH31" i="15"/>
  <c r="M31" i="15"/>
  <c r="L31" i="15"/>
  <c r="K31" i="15"/>
  <c r="J31" i="15"/>
  <c r="I31" i="15"/>
  <c r="H31" i="15"/>
  <c r="G31" i="15"/>
  <c r="AS30" i="15"/>
  <c r="AR30" i="15"/>
  <c r="AQ30" i="15"/>
  <c r="AP30" i="15"/>
  <c r="AO30" i="15"/>
  <c r="AN30" i="15"/>
  <c r="AM30" i="15"/>
  <c r="AL30" i="15"/>
  <c r="AK30" i="15"/>
  <c r="AJ30" i="15"/>
  <c r="AI30" i="15"/>
  <c r="AD30" i="15" s="1"/>
  <c r="AH30" i="15"/>
  <c r="M30" i="15"/>
  <c r="L30" i="15"/>
  <c r="K30" i="15"/>
  <c r="J30" i="15"/>
  <c r="I30" i="15"/>
  <c r="H30" i="15"/>
  <c r="G30" i="15"/>
  <c r="AS29" i="15"/>
  <c r="AR29" i="15"/>
  <c r="AQ29" i="15"/>
  <c r="AP29" i="15"/>
  <c r="AO29" i="15"/>
  <c r="AN29" i="15"/>
  <c r="AM29" i="15"/>
  <c r="AL29" i="15"/>
  <c r="AK29" i="15"/>
  <c r="AD29" i="15" s="1"/>
  <c r="AJ29" i="15"/>
  <c r="AI29" i="15"/>
  <c r="AH29" i="15"/>
  <c r="M29" i="15"/>
  <c r="N46" i="15" s="1"/>
  <c r="L29" i="15"/>
  <c r="K29" i="15"/>
  <c r="L46" i="15" s="1"/>
  <c r="J29" i="15"/>
  <c r="I29" i="15"/>
  <c r="H29" i="15"/>
  <c r="G29" i="15"/>
  <c r="AS28" i="15"/>
  <c r="AR28" i="15"/>
  <c r="AQ28" i="15"/>
  <c r="AP28" i="15"/>
  <c r="AO28" i="15"/>
  <c r="AN28" i="15"/>
  <c r="AM28" i="15"/>
  <c r="AL28" i="15"/>
  <c r="AK28" i="15"/>
  <c r="AJ28" i="15"/>
  <c r="AI28" i="15"/>
  <c r="AD28" i="15" s="1"/>
  <c r="AH28" i="15"/>
  <c r="M28" i="15"/>
  <c r="L28" i="15"/>
  <c r="K28" i="15"/>
  <c r="J28" i="15"/>
  <c r="I28" i="15"/>
  <c r="H28" i="15"/>
  <c r="G28" i="15"/>
  <c r="AS27" i="15"/>
  <c r="AR27" i="15"/>
  <c r="AQ27" i="15"/>
  <c r="AP27" i="15"/>
  <c r="AO27" i="15"/>
  <c r="AN27" i="15"/>
  <c r="AM27" i="15"/>
  <c r="AL27" i="15"/>
  <c r="AK27" i="15"/>
  <c r="AD27" i="15" s="1"/>
  <c r="AJ27" i="15"/>
  <c r="AI27" i="15"/>
  <c r="AH27" i="15"/>
  <c r="M27" i="15"/>
  <c r="L27" i="15"/>
  <c r="K27" i="15"/>
  <c r="J27" i="15"/>
  <c r="I27" i="15"/>
  <c r="H27" i="15"/>
  <c r="G27" i="15"/>
  <c r="AS26" i="15"/>
  <c r="AR26" i="15"/>
  <c r="AQ26" i="15"/>
  <c r="AP26" i="15"/>
  <c r="AO26" i="15"/>
  <c r="AN26" i="15"/>
  <c r="AM26" i="15"/>
  <c r="AL26" i="15"/>
  <c r="AK26" i="15"/>
  <c r="AJ26" i="15"/>
  <c r="AI26" i="15"/>
  <c r="AD26" i="15" s="1"/>
  <c r="AH26" i="15"/>
  <c r="M26" i="15"/>
  <c r="L26" i="15"/>
  <c r="K26" i="15"/>
  <c r="J26" i="15"/>
  <c r="I26" i="15"/>
  <c r="H26" i="15"/>
  <c r="G26" i="15"/>
  <c r="AS25" i="15"/>
  <c r="AR25" i="15"/>
  <c r="AQ25" i="15"/>
  <c r="AP25" i="15"/>
  <c r="AO25" i="15"/>
  <c r="AN25" i="15"/>
  <c r="AM25" i="15"/>
  <c r="AL25" i="15"/>
  <c r="AK25" i="15"/>
  <c r="AD25" i="15" s="1"/>
  <c r="AJ25" i="15"/>
  <c r="AI25" i="15"/>
  <c r="AH25" i="15"/>
  <c r="M25" i="15"/>
  <c r="L25" i="15"/>
  <c r="K25" i="15"/>
  <c r="J25" i="15"/>
  <c r="I25" i="15"/>
  <c r="H25" i="15"/>
  <c r="G25" i="15"/>
  <c r="AS24" i="15"/>
  <c r="AR24" i="15"/>
  <c r="AQ24" i="15"/>
  <c r="AP24" i="15"/>
  <c r="AO24" i="15"/>
  <c r="AN24" i="15"/>
  <c r="AM24" i="15"/>
  <c r="AL24" i="15"/>
  <c r="AK24" i="15"/>
  <c r="AJ24" i="15"/>
  <c r="AI24" i="15"/>
  <c r="AD24" i="15" s="1"/>
  <c r="AH24" i="15"/>
  <c r="M24" i="15"/>
  <c r="L24" i="15"/>
  <c r="K24" i="15"/>
  <c r="J24" i="15"/>
  <c r="I24" i="15"/>
  <c r="H24" i="15"/>
  <c r="G24" i="15"/>
  <c r="AS23" i="15"/>
  <c r="AR23" i="15"/>
  <c r="AQ23" i="15"/>
  <c r="AP23" i="15"/>
  <c r="AO23" i="15"/>
  <c r="AN23" i="15"/>
  <c r="AM23" i="15"/>
  <c r="AL23" i="15"/>
  <c r="AK23" i="15"/>
  <c r="AD23" i="15" s="1"/>
  <c r="AJ23" i="15"/>
  <c r="AI23" i="15"/>
  <c r="AH23" i="15"/>
  <c r="M23" i="15"/>
  <c r="L23" i="15"/>
  <c r="K23" i="15"/>
  <c r="J23" i="15"/>
  <c r="I23" i="15"/>
  <c r="H23" i="15"/>
  <c r="G23" i="15"/>
  <c r="AS22" i="15"/>
  <c r="AR22" i="15"/>
  <c r="AQ22" i="15"/>
  <c r="AP22" i="15"/>
  <c r="AO22" i="15"/>
  <c r="AN22" i="15"/>
  <c r="AM22" i="15"/>
  <c r="AL22" i="15"/>
  <c r="AK22" i="15"/>
  <c r="AJ22" i="15"/>
  <c r="AI22" i="15"/>
  <c r="AD22" i="15" s="1"/>
  <c r="AH22" i="15"/>
  <c r="M22" i="15"/>
  <c r="L22" i="15"/>
  <c r="K22" i="15"/>
  <c r="J22" i="15"/>
  <c r="I22" i="15"/>
  <c r="H22" i="15"/>
  <c r="G22" i="15"/>
  <c r="BG21" i="15"/>
  <c r="BF21" i="15"/>
  <c r="BD21" i="15"/>
  <c r="BC21" i="15"/>
  <c r="AY21" i="15"/>
  <c r="Y21" i="15"/>
  <c r="BJ21" i="15" s="1"/>
  <c r="X21" i="15"/>
  <c r="BI21" i="15" s="1"/>
  <c r="W21" i="15"/>
  <c r="BH21" i="15" s="1"/>
  <c r="V21" i="15"/>
  <c r="U21" i="15"/>
  <c r="T21" i="15"/>
  <c r="BE21" i="15" s="1"/>
  <c r="S21" i="15"/>
  <c r="R21" i="15"/>
  <c r="Q21" i="15"/>
  <c r="BB21" i="15" s="1"/>
  <c r="P21" i="15"/>
  <c r="BA21" i="15" s="1"/>
  <c r="O21" i="15"/>
  <c r="AZ21" i="15" s="1"/>
  <c r="N21" i="15"/>
  <c r="L21" i="15"/>
  <c r="K21" i="15"/>
  <c r="J21" i="15"/>
  <c r="I21" i="15"/>
  <c r="H21" i="15"/>
  <c r="G21" i="15"/>
  <c r="AS18" i="15"/>
  <c r="AR18" i="15"/>
  <c r="AQ18" i="15"/>
  <c r="AP18" i="15"/>
  <c r="AO18" i="15"/>
  <c r="AN18" i="15"/>
  <c r="AM18" i="15"/>
  <c r="AL18" i="15"/>
  <c r="AK18" i="15"/>
  <c r="AJ18" i="15"/>
  <c r="AI18" i="15"/>
  <c r="AH18" i="15"/>
  <c r="AD18" i="15" s="1"/>
  <c r="M18" i="15"/>
  <c r="N45" i="15" s="1"/>
  <c r="L18" i="15"/>
  <c r="M45" i="15" s="1"/>
  <c r="K18" i="15"/>
  <c r="J18" i="15"/>
  <c r="K45" i="15" s="1"/>
  <c r="I18" i="15"/>
  <c r="H18" i="15"/>
  <c r="G18" i="15"/>
  <c r="AS17" i="15"/>
  <c r="AR17" i="15"/>
  <c r="AQ17" i="15"/>
  <c r="AP17" i="15"/>
  <c r="AO17" i="15"/>
  <c r="AN17" i="15"/>
  <c r="AM17" i="15"/>
  <c r="AL17" i="15"/>
  <c r="AK17" i="15"/>
  <c r="AJ17" i="15"/>
  <c r="AI17" i="15"/>
  <c r="AH17" i="15"/>
  <c r="AD17" i="15" s="1"/>
  <c r="M17" i="15"/>
  <c r="L17" i="15"/>
  <c r="K17" i="15"/>
  <c r="J17" i="15"/>
  <c r="I17" i="15"/>
  <c r="H17" i="15"/>
  <c r="G17" i="15"/>
  <c r="AS16" i="15"/>
  <c r="AR16" i="15"/>
  <c r="AQ16" i="15"/>
  <c r="AP16" i="15"/>
  <c r="AO16" i="15"/>
  <c r="AN16" i="15"/>
  <c r="AM16" i="15"/>
  <c r="AL16" i="15"/>
  <c r="AK16" i="15"/>
  <c r="AJ16" i="15"/>
  <c r="AI16" i="15"/>
  <c r="AH16" i="15"/>
  <c r="AD16" i="15" s="1"/>
  <c r="M16" i="15"/>
  <c r="L16" i="15"/>
  <c r="K16" i="15"/>
  <c r="J16" i="15"/>
  <c r="I16" i="15"/>
  <c r="H16" i="15"/>
  <c r="G16" i="15"/>
  <c r="AS15" i="15"/>
  <c r="AR15" i="15"/>
  <c r="AQ15" i="15"/>
  <c r="AP15" i="15"/>
  <c r="AO15" i="15"/>
  <c r="AN15" i="15"/>
  <c r="AM15" i="15"/>
  <c r="AL15" i="15"/>
  <c r="AK15" i="15"/>
  <c r="AJ15" i="15"/>
  <c r="AI15" i="15"/>
  <c r="AH15" i="15"/>
  <c r="AD15" i="15" s="1"/>
  <c r="M15" i="15"/>
  <c r="L15" i="15"/>
  <c r="K15" i="15"/>
  <c r="J15" i="15"/>
  <c r="I15" i="15"/>
  <c r="H15" i="15"/>
  <c r="G15" i="15"/>
  <c r="AS14" i="15"/>
  <c r="AR14" i="15"/>
  <c r="AQ14" i="15"/>
  <c r="AP14" i="15"/>
  <c r="AO14" i="15"/>
  <c r="AN14" i="15"/>
  <c r="AM14" i="15"/>
  <c r="AL14" i="15"/>
  <c r="AK14" i="15"/>
  <c r="AJ14" i="15"/>
  <c r="AI14" i="15"/>
  <c r="AH14" i="15"/>
  <c r="AD14" i="15" s="1"/>
  <c r="M14" i="15"/>
  <c r="N43" i="15" s="1"/>
  <c r="L14" i="15"/>
  <c r="K14" i="15"/>
  <c r="J14" i="15"/>
  <c r="K43" i="15" s="1"/>
  <c r="I14" i="15"/>
  <c r="H14" i="15"/>
  <c r="I43" i="15" s="1"/>
  <c r="G14" i="15"/>
  <c r="AS13" i="15"/>
  <c r="AR13" i="15"/>
  <c r="AQ13" i="15"/>
  <c r="AP13" i="15"/>
  <c r="AO13" i="15"/>
  <c r="AN13" i="15"/>
  <c r="AM13" i="15"/>
  <c r="AL13" i="15"/>
  <c r="AK13" i="15"/>
  <c r="AJ13" i="15"/>
  <c r="AI13" i="15"/>
  <c r="AH13" i="15"/>
  <c r="AD13" i="15" s="1"/>
  <c r="M13" i="15"/>
  <c r="L13" i="15"/>
  <c r="K13" i="15"/>
  <c r="J13" i="15"/>
  <c r="I13" i="15"/>
  <c r="H13" i="15"/>
  <c r="G13" i="15"/>
  <c r="AS12" i="15"/>
  <c r="AR12" i="15"/>
  <c r="AQ12" i="15"/>
  <c r="AP12" i="15"/>
  <c r="AO12" i="15"/>
  <c r="AN12" i="15"/>
  <c r="AM12" i="15"/>
  <c r="AL12" i="15"/>
  <c r="AK12" i="15"/>
  <c r="AJ12" i="15"/>
  <c r="AI12" i="15"/>
  <c r="AH12" i="15"/>
  <c r="AD12" i="15" s="1"/>
  <c r="M12" i="15"/>
  <c r="L12" i="15"/>
  <c r="K12" i="15"/>
  <c r="J12" i="15"/>
  <c r="I12" i="15"/>
  <c r="H12" i="15"/>
  <c r="G12" i="15"/>
  <c r="AS11" i="15"/>
  <c r="AR11" i="15"/>
  <c r="AQ11" i="15"/>
  <c r="AP11" i="15"/>
  <c r="AO11" i="15"/>
  <c r="AN11" i="15"/>
  <c r="AM11" i="15"/>
  <c r="AL11" i="15"/>
  <c r="AK11" i="15"/>
  <c r="AJ11" i="15"/>
  <c r="AI11" i="15"/>
  <c r="AH11" i="15"/>
  <c r="AD11" i="15" s="1"/>
  <c r="M11" i="15"/>
  <c r="L11" i="15"/>
  <c r="K11" i="15"/>
  <c r="J11" i="15"/>
  <c r="I11" i="15"/>
  <c r="H11" i="15"/>
  <c r="G11" i="15"/>
  <c r="AS10" i="15"/>
  <c r="AR10" i="15"/>
  <c r="AQ10" i="15"/>
  <c r="AP10" i="15"/>
  <c r="AO10" i="15"/>
  <c r="AN10" i="15"/>
  <c r="AM10" i="15"/>
  <c r="AL10" i="15"/>
  <c r="AK10" i="15"/>
  <c r="AJ10" i="15"/>
  <c r="AI10" i="15"/>
  <c r="AH10" i="15"/>
  <c r="AD10" i="15" s="1"/>
  <c r="M10" i="15"/>
  <c r="L10" i="15"/>
  <c r="K10" i="15"/>
  <c r="J10" i="15"/>
  <c r="I10" i="15"/>
  <c r="H10" i="15"/>
  <c r="G10" i="15"/>
  <c r="AS9" i="15"/>
  <c r="AR9" i="15"/>
  <c r="AQ9" i="15"/>
  <c r="AP9" i="15"/>
  <c r="AO9" i="15"/>
  <c r="AN9" i="15"/>
  <c r="AM9" i="15"/>
  <c r="AL9" i="15"/>
  <c r="AK9" i="15"/>
  <c r="AJ9" i="15"/>
  <c r="AI9" i="15"/>
  <c r="AH9" i="15"/>
  <c r="AD9" i="15" s="1"/>
  <c r="M9" i="15"/>
  <c r="L9" i="15"/>
  <c r="K9" i="15"/>
  <c r="J9" i="15"/>
  <c r="I9" i="15"/>
  <c r="H9" i="15"/>
  <c r="G9" i="15"/>
  <c r="AS8" i="15"/>
  <c r="AR8" i="15"/>
  <c r="AQ8" i="15"/>
  <c r="AP8" i="15"/>
  <c r="AO8" i="15"/>
  <c r="AN8" i="15"/>
  <c r="AM8" i="15"/>
  <c r="AL8" i="15"/>
  <c r="AK8" i="15"/>
  <c r="AJ8" i="15"/>
  <c r="AI8" i="15"/>
  <c r="AH8" i="15"/>
  <c r="AD8" i="15" s="1"/>
  <c r="M8" i="15"/>
  <c r="L8" i="15"/>
  <c r="K8" i="15"/>
  <c r="J8" i="15"/>
  <c r="I8" i="15"/>
  <c r="H8" i="15"/>
  <c r="G8" i="15"/>
  <c r="AS7" i="15"/>
  <c r="AR7" i="15"/>
  <c r="AQ7" i="15"/>
  <c r="AP7" i="15"/>
  <c r="AO7" i="15"/>
  <c r="AN7" i="15"/>
  <c r="AM7" i="15"/>
  <c r="AL7" i="15"/>
  <c r="AK7" i="15"/>
  <c r="AJ7" i="15"/>
  <c r="AI7" i="15"/>
  <c r="AH7" i="15"/>
  <c r="AD7" i="15" s="1"/>
  <c r="M7" i="15"/>
  <c r="L7" i="15"/>
  <c r="K7" i="15"/>
  <c r="J7" i="15"/>
  <c r="I7" i="15"/>
  <c r="H7" i="15"/>
  <c r="G7" i="15"/>
  <c r="BH6" i="15"/>
  <c r="BG6" i="15"/>
  <c r="BE6" i="15"/>
  <c r="BD6" i="15"/>
  <c r="AZ6" i="15"/>
  <c r="AY6" i="15"/>
  <c r="Y6" i="15"/>
  <c r="BJ6" i="15" s="1"/>
  <c r="X6" i="15"/>
  <c r="BI6" i="15" s="1"/>
  <c r="W6" i="15"/>
  <c r="V6" i="15"/>
  <c r="U6" i="15"/>
  <c r="BF6" i="15" s="1"/>
  <c r="T6" i="15"/>
  <c r="S6" i="15"/>
  <c r="R6" i="15"/>
  <c r="BC6" i="15" s="1"/>
  <c r="Q6" i="15"/>
  <c r="BB6" i="15" s="1"/>
  <c r="P6" i="15"/>
  <c r="BA6" i="15" s="1"/>
  <c r="O6" i="15"/>
  <c r="N6" i="15"/>
  <c r="L6" i="15"/>
  <c r="K6" i="15"/>
  <c r="J6" i="15"/>
  <c r="I6" i="15"/>
  <c r="H6" i="15"/>
  <c r="G6" i="15"/>
  <c r="Y1" i="15"/>
  <c r="C74" i="14"/>
  <c r="C61" i="14"/>
  <c r="C50" i="14"/>
  <c r="Y37" i="14"/>
  <c r="X37" i="14"/>
  <c r="W37" i="14"/>
  <c r="V37" i="14"/>
  <c r="U37" i="14"/>
  <c r="Q37" i="14" s="1"/>
  <c r="T37" i="14"/>
  <c r="Y36" i="14"/>
  <c r="X36" i="14"/>
  <c r="W36" i="14"/>
  <c r="V36" i="14"/>
  <c r="U36" i="14"/>
  <c r="T36" i="14"/>
  <c r="Q36" i="14" s="1"/>
  <c r="Y35" i="14"/>
  <c r="X35" i="14"/>
  <c r="W35" i="14"/>
  <c r="V35" i="14"/>
  <c r="U35" i="14"/>
  <c r="Q35" i="14" s="1"/>
  <c r="T35" i="14"/>
  <c r="Y34" i="14"/>
  <c r="X34" i="14"/>
  <c r="W34" i="14"/>
  <c r="V34" i="14"/>
  <c r="U34" i="14"/>
  <c r="T34" i="14"/>
  <c r="Q34" i="14" s="1"/>
  <c r="Y31" i="14"/>
  <c r="X31" i="14"/>
  <c r="W31" i="14"/>
  <c r="V31" i="14"/>
  <c r="U31" i="14"/>
  <c r="T31" i="14"/>
  <c r="Q31" i="14"/>
  <c r="Y30" i="14"/>
  <c r="X30" i="14"/>
  <c r="W30" i="14"/>
  <c r="V30" i="14"/>
  <c r="Q30" i="14" s="1"/>
  <c r="U30" i="14"/>
  <c r="T30" i="14"/>
  <c r="Y29" i="14"/>
  <c r="X29" i="14"/>
  <c r="W29" i="14"/>
  <c r="V29" i="14"/>
  <c r="U29" i="14"/>
  <c r="T29" i="14"/>
  <c r="Q29" i="14" s="1"/>
  <c r="Y28" i="14"/>
  <c r="X28" i="14"/>
  <c r="W28" i="14"/>
  <c r="V28" i="14"/>
  <c r="U28" i="14"/>
  <c r="T28" i="14"/>
  <c r="Q28" i="14" s="1"/>
  <c r="Y27" i="14"/>
  <c r="X27" i="14"/>
  <c r="W27" i="14"/>
  <c r="V27" i="14"/>
  <c r="U27" i="14"/>
  <c r="Q27" i="14" s="1"/>
  <c r="T27" i="14"/>
  <c r="Y26" i="14"/>
  <c r="X26" i="14"/>
  <c r="W26" i="14"/>
  <c r="V26" i="14"/>
  <c r="U26" i="14"/>
  <c r="T26" i="14"/>
  <c r="Q26" i="14" s="1"/>
  <c r="Y25" i="14"/>
  <c r="X25" i="14"/>
  <c r="W25" i="14"/>
  <c r="V25" i="14"/>
  <c r="U25" i="14"/>
  <c r="Q25" i="14" s="1"/>
  <c r="T25" i="14"/>
  <c r="Y24" i="14"/>
  <c r="X24" i="14"/>
  <c r="W24" i="14"/>
  <c r="V24" i="14"/>
  <c r="U24" i="14"/>
  <c r="T24" i="14"/>
  <c r="Q24" i="14" s="1"/>
  <c r="Y23" i="14"/>
  <c r="X23" i="14"/>
  <c r="W23" i="14"/>
  <c r="V23" i="14"/>
  <c r="U23" i="14"/>
  <c r="T23" i="14"/>
  <c r="Q23" i="14"/>
  <c r="Y22" i="14"/>
  <c r="X22" i="14"/>
  <c r="W22" i="14"/>
  <c r="V22" i="14"/>
  <c r="U22" i="14"/>
  <c r="Q22" i="14" s="1"/>
  <c r="T22" i="14"/>
  <c r="Y21" i="14"/>
  <c r="X21" i="14"/>
  <c r="W21" i="14"/>
  <c r="V21" i="14"/>
  <c r="U21" i="14"/>
  <c r="T21" i="14"/>
  <c r="Q21" i="14" s="1"/>
  <c r="Y20" i="14"/>
  <c r="X20" i="14"/>
  <c r="W20" i="14"/>
  <c r="V20" i="14"/>
  <c r="Q20" i="14" s="1"/>
  <c r="U20" i="14"/>
  <c r="T20" i="14"/>
  <c r="Y17" i="14"/>
  <c r="X17" i="14"/>
  <c r="W17" i="14"/>
  <c r="V17" i="14"/>
  <c r="U17" i="14"/>
  <c r="Q17" i="14" s="1"/>
  <c r="T17" i="14"/>
  <c r="Y16" i="14"/>
  <c r="X16" i="14"/>
  <c r="W16" i="14"/>
  <c r="V16" i="14"/>
  <c r="U16" i="14"/>
  <c r="T16" i="14"/>
  <c r="Q16" i="14" s="1"/>
  <c r="Y15" i="14"/>
  <c r="X15" i="14"/>
  <c r="W15" i="14"/>
  <c r="V15" i="14"/>
  <c r="U15" i="14"/>
  <c r="Q15" i="14" s="1"/>
  <c r="T15" i="14"/>
  <c r="Y14" i="14"/>
  <c r="X14" i="14"/>
  <c r="W14" i="14"/>
  <c r="V14" i="14"/>
  <c r="U14" i="14"/>
  <c r="T14" i="14"/>
  <c r="Q14" i="14" s="1"/>
  <c r="Y13" i="14"/>
  <c r="X13" i="14"/>
  <c r="W13" i="14"/>
  <c r="V13" i="14"/>
  <c r="U13" i="14"/>
  <c r="T13" i="14"/>
  <c r="Q13" i="14"/>
  <c r="Y12" i="14"/>
  <c r="X12" i="14"/>
  <c r="W12" i="14"/>
  <c r="V12" i="14"/>
  <c r="U12" i="14"/>
  <c r="Q12" i="14" s="1"/>
  <c r="T12" i="14"/>
  <c r="Y11" i="14"/>
  <c r="X11" i="14"/>
  <c r="W11" i="14"/>
  <c r="V11" i="14"/>
  <c r="U11" i="14"/>
  <c r="T11" i="14"/>
  <c r="Q11" i="14" s="1"/>
  <c r="T10" i="14"/>
  <c r="Q10" i="14"/>
  <c r="H10" i="14"/>
  <c r="I10" i="14" s="1"/>
  <c r="J10" i="14" s="1"/>
  <c r="K10" i="14" s="1"/>
  <c r="L10" i="14" s="1"/>
  <c r="T9" i="14"/>
  <c r="Q9" i="14"/>
  <c r="H9" i="14"/>
  <c r="I9" i="14" s="1"/>
  <c r="J9" i="14" s="1"/>
  <c r="K9" i="14" s="1"/>
  <c r="L9" i="14" s="1"/>
  <c r="T8" i="14"/>
  <c r="Q8" i="14" s="1"/>
  <c r="I8" i="14"/>
  <c r="J8" i="14" s="1"/>
  <c r="K8" i="14" s="1"/>
  <c r="L8" i="14" s="1"/>
  <c r="H8" i="14"/>
  <c r="L1" i="14"/>
  <c r="C58" i="13"/>
  <c r="C49" i="13"/>
  <c r="C42" i="13"/>
  <c r="Y29" i="13"/>
  <c r="X29" i="13"/>
  <c r="W29" i="13"/>
  <c r="V29" i="13"/>
  <c r="U29" i="13"/>
  <c r="T29" i="13"/>
  <c r="Q29" i="13"/>
  <c r="Y28" i="13"/>
  <c r="X28" i="13"/>
  <c r="W28" i="13"/>
  <c r="V28" i="13"/>
  <c r="U28" i="13"/>
  <c r="T28" i="13"/>
  <c r="Q28" i="13" s="1"/>
  <c r="Y27" i="13"/>
  <c r="Q27" i="13" s="1"/>
  <c r="X27" i="13"/>
  <c r="W27" i="13"/>
  <c r="V27" i="13"/>
  <c r="U27" i="13"/>
  <c r="T27" i="13"/>
  <c r="T26" i="13"/>
  <c r="Q26" i="13"/>
  <c r="I26" i="13"/>
  <c r="J26" i="13" s="1"/>
  <c r="K26" i="13" s="1"/>
  <c r="L26" i="13" s="1"/>
  <c r="H26" i="13"/>
  <c r="Y23" i="13"/>
  <c r="X23" i="13"/>
  <c r="W23" i="13"/>
  <c r="Q23" i="13" s="1"/>
  <c r="V23" i="13"/>
  <c r="U23" i="13"/>
  <c r="T23" i="13"/>
  <c r="Y22" i="13"/>
  <c r="X22" i="13"/>
  <c r="W22" i="13"/>
  <c r="V22" i="13"/>
  <c r="U22" i="13"/>
  <c r="T22" i="13"/>
  <c r="Q22" i="13" s="1"/>
  <c r="Y21" i="13"/>
  <c r="X21" i="13"/>
  <c r="W21" i="13"/>
  <c r="V21" i="13"/>
  <c r="U21" i="13"/>
  <c r="Q21" i="13" s="1"/>
  <c r="T21" i="13"/>
  <c r="Y20" i="13"/>
  <c r="X20" i="13"/>
  <c r="W20" i="13"/>
  <c r="V20" i="13"/>
  <c r="U20" i="13"/>
  <c r="T20" i="13"/>
  <c r="Q20" i="13" s="1"/>
  <c r="Y19" i="13"/>
  <c r="X19" i="13"/>
  <c r="W19" i="13"/>
  <c r="V19" i="13"/>
  <c r="U19" i="13"/>
  <c r="T19" i="13"/>
  <c r="Q19" i="13"/>
  <c r="Y18" i="13"/>
  <c r="X18" i="13"/>
  <c r="W18" i="13"/>
  <c r="V18" i="13"/>
  <c r="U18" i="13"/>
  <c r="T18" i="13"/>
  <c r="Q18" i="13" s="1"/>
  <c r="Y17" i="13"/>
  <c r="Q17" i="13" s="1"/>
  <c r="X17" i="13"/>
  <c r="W17" i="13"/>
  <c r="V17" i="13"/>
  <c r="U17" i="13"/>
  <c r="T17" i="13"/>
  <c r="Y16" i="13"/>
  <c r="X16" i="13"/>
  <c r="W16" i="13"/>
  <c r="V16" i="13"/>
  <c r="U16" i="13"/>
  <c r="T16" i="13"/>
  <c r="Q16" i="13" s="1"/>
  <c r="L13" i="13"/>
  <c r="K13" i="13"/>
  <c r="J13" i="13"/>
  <c r="Y12" i="13"/>
  <c r="X12" i="13"/>
  <c r="W12" i="13"/>
  <c r="V12" i="13"/>
  <c r="U12" i="13"/>
  <c r="Q12" i="13" s="1"/>
  <c r="T12" i="13"/>
  <c r="Y11" i="13"/>
  <c r="X11" i="13"/>
  <c r="W11" i="13"/>
  <c r="V11" i="13"/>
  <c r="U11" i="13"/>
  <c r="T11" i="13"/>
  <c r="Q11" i="13" s="1"/>
  <c r="L10" i="13"/>
  <c r="K10" i="13"/>
  <c r="J10" i="13"/>
  <c r="I10" i="13"/>
  <c r="I13" i="13" s="1"/>
  <c r="H10" i="13"/>
  <c r="H13" i="13" s="1"/>
  <c r="G10" i="13"/>
  <c r="G13" i="13" s="1"/>
  <c r="Y9" i="13"/>
  <c r="Q9" i="13" s="1"/>
  <c r="X9" i="13"/>
  <c r="W9" i="13"/>
  <c r="V9" i="13"/>
  <c r="U9" i="13"/>
  <c r="T9" i="13"/>
  <c r="Y8" i="13"/>
  <c r="X8" i="13"/>
  <c r="W8" i="13"/>
  <c r="V8" i="13"/>
  <c r="U8" i="13"/>
  <c r="T8" i="13"/>
  <c r="Q8" i="13" s="1"/>
  <c r="L1" i="13"/>
  <c r="C67" i="12"/>
  <c r="C55" i="12"/>
  <c r="AB42" i="12"/>
  <c r="S42" i="12" s="1"/>
  <c r="M38" i="12"/>
  <c r="L38" i="12"/>
  <c r="K38" i="12"/>
  <c r="J38" i="12"/>
  <c r="I38" i="12"/>
  <c r="H38" i="12"/>
  <c r="M36" i="12"/>
  <c r="M37" i="12" s="1"/>
  <c r="M39" i="12" s="1"/>
  <c r="M40" i="12" s="1"/>
  <c r="L36" i="12"/>
  <c r="K36" i="12"/>
  <c r="J36" i="12"/>
  <c r="I36" i="12"/>
  <c r="H36" i="12"/>
  <c r="S35" i="12"/>
  <c r="M35" i="12"/>
  <c r="L35" i="12"/>
  <c r="L37" i="12" s="1"/>
  <c r="L39" i="12" s="1"/>
  <c r="K35" i="12"/>
  <c r="K37" i="12" s="1"/>
  <c r="K39" i="12" s="1"/>
  <c r="K40" i="12" s="1"/>
  <c r="J35" i="12"/>
  <c r="J37" i="12" s="1"/>
  <c r="J39" i="12" s="1"/>
  <c r="I35" i="12"/>
  <c r="I37" i="12" s="1"/>
  <c r="H35" i="12"/>
  <c r="H37" i="12" s="1"/>
  <c r="H39" i="12" s="1"/>
  <c r="M34" i="12"/>
  <c r="L34" i="12"/>
  <c r="K34" i="12"/>
  <c r="J34" i="12"/>
  <c r="I34" i="12"/>
  <c r="H34" i="12"/>
  <c r="AA33" i="12"/>
  <c r="Z33" i="12"/>
  <c r="Y33" i="12"/>
  <c r="X33" i="12"/>
  <c r="W33" i="12"/>
  <c r="V33" i="12"/>
  <c r="V32" i="12"/>
  <c r="S32" i="12" s="1"/>
  <c r="AB29" i="12"/>
  <c r="S29" i="12" s="1"/>
  <c r="S22" i="12"/>
  <c r="AA20" i="12"/>
  <c r="Z20" i="12"/>
  <c r="Y20" i="12"/>
  <c r="X20" i="12"/>
  <c r="W20" i="12"/>
  <c r="V20" i="12"/>
  <c r="V19" i="12"/>
  <c r="S19" i="12" s="1"/>
  <c r="AB16" i="12"/>
  <c r="S16" i="12" s="1"/>
  <c r="AA7" i="12"/>
  <c r="Z7" i="12"/>
  <c r="Y7" i="12"/>
  <c r="X7" i="12"/>
  <c r="W7" i="12"/>
  <c r="V7" i="12"/>
  <c r="V6" i="12"/>
  <c r="S6" i="12"/>
  <c r="N1" i="12"/>
  <c r="M146" i="11"/>
  <c r="L146" i="11"/>
  <c r="K146" i="11"/>
  <c r="J146" i="11"/>
  <c r="F146" i="11"/>
  <c r="E146" i="11"/>
  <c r="C146" i="11"/>
  <c r="M144" i="11"/>
  <c r="L144" i="11"/>
  <c r="K144" i="11"/>
  <c r="J144" i="11"/>
  <c r="I144" i="11"/>
  <c r="H144" i="11"/>
  <c r="C144" i="11"/>
  <c r="M143" i="11"/>
  <c r="L143" i="11"/>
  <c r="K143" i="11"/>
  <c r="J143" i="11"/>
  <c r="I143" i="11"/>
  <c r="H143" i="11"/>
  <c r="C143" i="11"/>
  <c r="M142" i="11"/>
  <c r="M148" i="11" s="1"/>
  <c r="L142" i="11"/>
  <c r="K142" i="11"/>
  <c r="J142" i="11"/>
  <c r="F142" i="11"/>
  <c r="E142" i="11"/>
  <c r="C142" i="11"/>
  <c r="M140" i="11"/>
  <c r="L140" i="11"/>
  <c r="K140" i="11"/>
  <c r="J140" i="11"/>
  <c r="I140" i="11"/>
  <c r="H140" i="11"/>
  <c r="C140" i="11"/>
  <c r="M139" i="11"/>
  <c r="L139" i="11"/>
  <c r="K139" i="11"/>
  <c r="J139" i="11"/>
  <c r="I139" i="11"/>
  <c r="H139" i="11"/>
  <c r="C139" i="11"/>
  <c r="M116" i="11"/>
  <c r="L116" i="11"/>
  <c r="K116" i="11"/>
  <c r="J116" i="11"/>
  <c r="I116" i="11"/>
  <c r="C116" i="11"/>
  <c r="M115" i="11"/>
  <c r="L115" i="11"/>
  <c r="K115" i="11"/>
  <c r="J115" i="11"/>
  <c r="I115" i="11"/>
  <c r="I114" i="11"/>
  <c r="M112" i="11"/>
  <c r="L112" i="11"/>
  <c r="K112" i="11"/>
  <c r="J112" i="11"/>
  <c r="I112" i="11"/>
  <c r="C112" i="11"/>
  <c r="M109" i="11"/>
  <c r="L109" i="11"/>
  <c r="K109" i="11"/>
  <c r="J109" i="11"/>
  <c r="I109" i="11"/>
  <c r="C109" i="11"/>
  <c r="I107" i="11"/>
  <c r="H105" i="11"/>
  <c r="H103" i="11"/>
  <c r="H104" i="11" s="1"/>
  <c r="V102" i="11"/>
  <c r="V101" i="11"/>
  <c r="V100" i="11"/>
  <c r="S100" i="11" s="1"/>
  <c r="V99" i="11"/>
  <c r="S99" i="11" s="1"/>
  <c r="V98" i="11"/>
  <c r="S98" i="11" s="1"/>
  <c r="V97" i="11"/>
  <c r="S97" i="11" s="1"/>
  <c r="C94" i="11"/>
  <c r="C90" i="11"/>
  <c r="C87" i="11"/>
  <c r="C79" i="11"/>
  <c r="C75" i="11"/>
  <c r="C72" i="11"/>
  <c r="V66" i="11"/>
  <c r="S66" i="11" s="1"/>
  <c r="V61" i="11"/>
  <c r="S61" i="11" s="1"/>
  <c r="V60" i="11"/>
  <c r="S60" i="11" s="1"/>
  <c r="V59" i="11"/>
  <c r="S59" i="11" s="1"/>
  <c r="V58" i="11"/>
  <c r="S58" i="11" s="1"/>
  <c r="V57" i="11"/>
  <c r="S57" i="11" s="1"/>
  <c r="V56" i="11"/>
  <c r="S56" i="11" s="1"/>
  <c r="V55" i="11"/>
  <c r="S55" i="11" s="1"/>
  <c r="C51" i="11"/>
  <c r="C47" i="11"/>
  <c r="C44" i="11"/>
  <c r="C36" i="11"/>
  <c r="C32" i="11"/>
  <c r="C29" i="11"/>
  <c r="V20" i="11"/>
  <c r="S20" i="11" s="1"/>
  <c r="V19" i="11"/>
  <c r="S19" i="11"/>
  <c r="V18" i="11"/>
  <c r="S18" i="11" s="1"/>
  <c r="V17" i="11"/>
  <c r="S17" i="11" s="1"/>
  <c r="V16" i="11"/>
  <c r="S16" i="11" s="1"/>
  <c r="V15" i="11"/>
  <c r="S15" i="11"/>
  <c r="V14" i="11"/>
  <c r="S14" i="11"/>
  <c r="V13" i="11"/>
  <c r="S13" i="11" s="1"/>
  <c r="AA8" i="11"/>
  <c r="Z8" i="11"/>
  <c r="Y8" i="11"/>
  <c r="X8" i="11"/>
  <c r="W8" i="11"/>
  <c r="AA7" i="11"/>
  <c r="Z7" i="11"/>
  <c r="Y7" i="11"/>
  <c r="S7" i="11" s="1"/>
  <c r="X7" i="11"/>
  <c r="W7" i="11"/>
  <c r="V6" i="11"/>
  <c r="S6" i="11" s="1"/>
  <c r="N1" i="11"/>
  <c r="B210" i="10"/>
  <c r="B209" i="10"/>
  <c r="B208" i="10"/>
  <c r="I207" i="10"/>
  <c r="B207" i="10"/>
  <c r="B206" i="10"/>
  <c r="B205" i="10"/>
  <c r="B204" i="10"/>
  <c r="B203" i="10"/>
  <c r="B202" i="10"/>
  <c r="B201" i="10"/>
  <c r="I200" i="10"/>
  <c r="B200" i="10"/>
  <c r="B199" i="10"/>
  <c r="B198" i="10"/>
  <c r="B197" i="10"/>
  <c r="B196" i="10"/>
  <c r="B195" i="10"/>
  <c r="B194" i="10"/>
  <c r="I193" i="10"/>
  <c r="B193" i="10"/>
  <c r="B192" i="10"/>
  <c r="B191" i="10"/>
  <c r="B190" i="10"/>
  <c r="B189" i="10"/>
  <c r="B188" i="10"/>
  <c r="I187" i="10"/>
  <c r="B187" i="10"/>
  <c r="B186" i="10"/>
  <c r="B185" i="10"/>
  <c r="B184" i="10"/>
  <c r="B183" i="10"/>
  <c r="B182" i="10"/>
  <c r="B181" i="10"/>
  <c r="B180" i="10"/>
  <c r="B179" i="10"/>
  <c r="B178" i="10"/>
  <c r="I177" i="10"/>
  <c r="B177" i="10"/>
  <c r="B176" i="10"/>
  <c r="B175" i="10"/>
  <c r="B174" i="10"/>
  <c r="B173" i="10"/>
  <c r="B172" i="10"/>
  <c r="B171" i="10"/>
  <c r="B170" i="10"/>
  <c r="B169" i="10"/>
  <c r="B168" i="10"/>
  <c r="B167" i="10"/>
  <c r="B166" i="10"/>
  <c r="I165" i="10"/>
  <c r="B165" i="10"/>
  <c r="B164" i="10"/>
  <c r="B163" i="10"/>
  <c r="B162" i="10"/>
  <c r="B161" i="10"/>
  <c r="B160" i="10"/>
  <c r="B159" i="10"/>
  <c r="B158" i="10"/>
  <c r="B157" i="10"/>
  <c r="B156" i="10"/>
  <c r="B155" i="10"/>
  <c r="I154" i="10"/>
  <c r="B154" i="10"/>
  <c r="B153" i="10"/>
  <c r="B152" i="10"/>
  <c r="B151" i="10"/>
  <c r="B150" i="10"/>
  <c r="B149" i="10"/>
  <c r="I148" i="10"/>
  <c r="B148" i="10"/>
  <c r="B147" i="10"/>
  <c r="B146" i="10"/>
  <c r="B145" i="10"/>
  <c r="B144" i="10"/>
  <c r="I143" i="10"/>
  <c r="B143" i="10"/>
  <c r="B142" i="10"/>
  <c r="B141" i="10"/>
  <c r="B140" i="10"/>
  <c r="B139" i="10"/>
  <c r="B138" i="10"/>
  <c r="I137" i="10"/>
  <c r="B137" i="10"/>
  <c r="B136" i="10"/>
  <c r="B135" i="10"/>
  <c r="B134" i="10"/>
  <c r="B133" i="10"/>
  <c r="I132" i="10"/>
  <c r="B132" i="10"/>
  <c r="B131" i="10"/>
  <c r="B130" i="10"/>
  <c r="B129" i="10"/>
  <c r="B128" i="10"/>
  <c r="B127" i="10"/>
  <c r="B126" i="10"/>
  <c r="I125" i="10"/>
  <c r="B125" i="10"/>
  <c r="B124" i="10"/>
  <c r="B123" i="10"/>
  <c r="B122" i="10"/>
  <c r="B121" i="10"/>
  <c r="I120" i="10"/>
  <c r="B120" i="10"/>
  <c r="B119" i="10"/>
  <c r="B118" i="10"/>
  <c r="B117" i="10"/>
  <c r="I116" i="10"/>
  <c r="B116" i="10"/>
  <c r="B115" i="10"/>
  <c r="B114" i="10"/>
  <c r="B113" i="10"/>
  <c r="B112" i="10"/>
  <c r="B111" i="10"/>
  <c r="B110" i="10"/>
  <c r="B109" i="10"/>
  <c r="I108" i="10"/>
  <c r="B108" i="10"/>
  <c r="B107" i="10"/>
  <c r="B106" i="10"/>
  <c r="B105" i="10"/>
  <c r="B104" i="10"/>
  <c r="B103" i="10"/>
  <c r="B102" i="10"/>
  <c r="I101" i="10"/>
  <c r="B101" i="10"/>
  <c r="B100" i="10"/>
  <c r="B99" i="10"/>
  <c r="B98" i="10"/>
  <c r="I97" i="10"/>
  <c r="B97" i="10"/>
  <c r="B96" i="10"/>
  <c r="B95" i="10"/>
  <c r="B94" i="10"/>
  <c r="B93" i="10"/>
  <c r="B92" i="10"/>
  <c r="B91" i="10"/>
  <c r="I90" i="10"/>
  <c r="B90" i="10"/>
  <c r="B89" i="10"/>
  <c r="B88" i="10"/>
  <c r="B87" i="10"/>
  <c r="B86" i="10"/>
  <c r="B85" i="10"/>
  <c r="I84" i="10"/>
  <c r="B84" i="10"/>
  <c r="B83" i="10"/>
  <c r="B82" i="10"/>
  <c r="B81" i="10"/>
  <c r="B80" i="10"/>
  <c r="B79" i="10"/>
  <c r="B78" i="10"/>
  <c r="I77" i="10"/>
  <c r="B77" i="10"/>
  <c r="B76" i="10"/>
  <c r="B75" i="10"/>
  <c r="B74" i="10"/>
  <c r="B73" i="10"/>
  <c r="I72" i="10"/>
  <c r="B72" i="10"/>
  <c r="B71" i="10"/>
  <c r="B70" i="10"/>
  <c r="B69" i="10"/>
  <c r="B68" i="10"/>
  <c r="I67" i="10"/>
  <c r="B67" i="10"/>
  <c r="B66" i="10"/>
  <c r="B65" i="10"/>
  <c r="B64" i="10"/>
  <c r="B63" i="10"/>
  <c r="B62" i="10"/>
  <c r="I61" i="10"/>
  <c r="B61" i="10"/>
  <c r="B60" i="10"/>
  <c r="B59" i="10"/>
  <c r="B58" i="10"/>
  <c r="B57" i="10"/>
  <c r="B56" i="10"/>
  <c r="I55" i="10"/>
  <c r="B55" i="10"/>
  <c r="B54" i="10"/>
  <c r="B53" i="10"/>
  <c r="B52" i="10"/>
  <c r="I51" i="10"/>
  <c r="B51" i="10"/>
  <c r="B50" i="10"/>
  <c r="B49" i="10"/>
  <c r="B48" i="10"/>
  <c r="B47" i="10"/>
  <c r="B46" i="10"/>
  <c r="I45" i="10"/>
  <c r="B45" i="10"/>
  <c r="B44" i="10"/>
  <c r="B43" i="10"/>
  <c r="B42" i="10"/>
  <c r="B41" i="10"/>
  <c r="I40" i="10"/>
  <c r="B40" i="10"/>
  <c r="B39" i="10"/>
  <c r="B38" i="10"/>
  <c r="B37" i="10"/>
  <c r="B36" i="10"/>
  <c r="B35" i="10"/>
  <c r="B34" i="10"/>
  <c r="B33" i="10"/>
  <c r="B32" i="10"/>
  <c r="B31" i="10"/>
  <c r="B30" i="10"/>
  <c r="I29" i="10"/>
  <c r="B29" i="10"/>
  <c r="B28" i="10"/>
  <c r="B27" i="10"/>
  <c r="I26" i="10"/>
  <c r="B26" i="10"/>
  <c r="B25" i="10"/>
  <c r="B24" i="10"/>
  <c r="I23" i="10"/>
  <c r="B23" i="10"/>
  <c r="B22" i="10"/>
  <c r="B21" i="10"/>
  <c r="I20" i="10"/>
  <c r="B20" i="10"/>
  <c r="B19" i="10"/>
  <c r="B18" i="10"/>
  <c r="B17" i="10"/>
  <c r="B16" i="10"/>
  <c r="I15" i="10"/>
  <c r="B15" i="10"/>
  <c r="B14" i="10"/>
  <c r="B13" i="10"/>
  <c r="B12" i="10"/>
  <c r="I11" i="10"/>
  <c r="B11" i="10"/>
  <c r="B10" i="10"/>
  <c r="B9" i="10"/>
  <c r="B8" i="10"/>
  <c r="B7" i="10"/>
  <c r="I6" i="10"/>
  <c r="B6" i="10"/>
  <c r="O3" i="10"/>
  <c r="N3" i="10"/>
  <c r="M3" i="10"/>
  <c r="L3" i="10"/>
  <c r="K3" i="10"/>
  <c r="J3" i="10"/>
  <c r="I3" i="10"/>
  <c r="H3" i="10"/>
  <c r="G3" i="10"/>
  <c r="F3" i="10"/>
  <c r="E3" i="10"/>
  <c r="D3" i="10"/>
  <c r="C3" i="10"/>
  <c r="B3" i="10"/>
  <c r="O1" i="10"/>
  <c r="K1" i="10"/>
  <c r="B553" i="9"/>
  <c r="B554" i="9" s="1"/>
  <c r="B555" i="9" s="1"/>
  <c r="B556" i="9" s="1"/>
  <c r="B557" i="9" s="1"/>
  <c r="B558" i="9" s="1"/>
  <c r="B559" i="9" s="1"/>
  <c r="B560" i="9" s="1"/>
  <c r="B561" i="9" s="1"/>
  <c r="B563" i="9" s="1"/>
  <c r="B564" i="9" s="1"/>
  <c r="B565" i="9" s="1"/>
  <c r="B566" i="9" s="1"/>
  <c r="B567" i="9" s="1"/>
  <c r="B568" i="9" s="1"/>
  <c r="B570" i="9" s="1"/>
  <c r="B571" i="9" s="1"/>
  <c r="B572" i="9" s="1"/>
  <c r="B573" i="9" s="1"/>
  <c r="B574" i="9" s="1"/>
  <c r="B575" i="9" s="1"/>
  <c r="B550" i="9"/>
  <c r="B551" i="9" s="1"/>
  <c r="B552" i="9" s="1"/>
  <c r="M532" i="9"/>
  <c r="B532" i="9"/>
  <c r="M531" i="9"/>
  <c r="B531" i="9"/>
  <c r="M530" i="9"/>
  <c r="B530" i="9"/>
  <c r="M529" i="9"/>
  <c r="B529" i="9"/>
  <c r="M528" i="9"/>
  <c r="B528" i="9"/>
  <c r="M527" i="9"/>
  <c r="B527" i="9"/>
  <c r="M526" i="9"/>
  <c r="B526" i="9"/>
  <c r="M525" i="9"/>
  <c r="B525" i="9"/>
  <c r="M524" i="9"/>
  <c r="B524" i="9"/>
  <c r="M523" i="9"/>
  <c r="B523" i="9"/>
  <c r="M522" i="9"/>
  <c r="B522" i="9"/>
  <c r="M521" i="9"/>
  <c r="B521" i="9"/>
  <c r="M520" i="9"/>
  <c r="B520" i="9"/>
  <c r="M519" i="9"/>
  <c r="B519" i="9"/>
  <c r="M518" i="9"/>
  <c r="B518" i="9"/>
  <c r="M517" i="9"/>
  <c r="B517" i="9"/>
  <c r="M516" i="9"/>
  <c r="B516" i="9"/>
  <c r="M515" i="9"/>
  <c r="B515" i="9"/>
  <c r="M514" i="9"/>
  <c r="B514" i="9"/>
  <c r="M513" i="9"/>
  <c r="B513" i="9"/>
  <c r="M512" i="9"/>
  <c r="B512" i="9"/>
  <c r="M511" i="9"/>
  <c r="B511" i="9"/>
  <c r="M510" i="9"/>
  <c r="B510" i="9"/>
  <c r="M509" i="9"/>
  <c r="B509" i="9"/>
  <c r="M508" i="9"/>
  <c r="B508" i="9"/>
  <c r="M507" i="9"/>
  <c r="B507" i="9"/>
  <c r="M506" i="9"/>
  <c r="B506" i="9"/>
  <c r="M505" i="9"/>
  <c r="B505" i="9"/>
  <c r="M504" i="9"/>
  <c r="B504" i="9"/>
  <c r="M503" i="9"/>
  <c r="B503" i="9"/>
  <c r="M502" i="9"/>
  <c r="B502" i="9"/>
  <c r="M501" i="9"/>
  <c r="B501" i="9"/>
  <c r="M500" i="9"/>
  <c r="B500" i="9"/>
  <c r="M499" i="9"/>
  <c r="B499" i="9"/>
  <c r="M498" i="9"/>
  <c r="B498" i="9"/>
  <c r="M497" i="9"/>
  <c r="B497" i="9"/>
  <c r="M496" i="9"/>
  <c r="B496" i="9"/>
  <c r="M495" i="9"/>
  <c r="B495" i="9"/>
  <c r="M494" i="9"/>
  <c r="B494" i="9"/>
  <c r="M493" i="9"/>
  <c r="B493" i="9"/>
  <c r="M492" i="9"/>
  <c r="B492" i="9"/>
  <c r="M491" i="9"/>
  <c r="B491" i="9"/>
  <c r="M490" i="9"/>
  <c r="B490" i="9"/>
  <c r="M489" i="9"/>
  <c r="B489" i="9"/>
  <c r="M488" i="9"/>
  <c r="B488" i="9"/>
  <c r="M487" i="9"/>
  <c r="B487" i="9"/>
  <c r="M486" i="9"/>
  <c r="B486" i="9"/>
  <c r="M485" i="9"/>
  <c r="B485" i="9"/>
  <c r="M484" i="9"/>
  <c r="B484" i="9"/>
  <c r="M483" i="9"/>
  <c r="B483" i="9"/>
  <c r="M482" i="9"/>
  <c r="B482" i="9"/>
  <c r="M481" i="9"/>
  <c r="B481" i="9"/>
  <c r="M480" i="9"/>
  <c r="B480" i="9"/>
  <c r="M479" i="9"/>
  <c r="B479" i="9"/>
  <c r="M478" i="9"/>
  <c r="B478" i="9"/>
  <c r="M477" i="9"/>
  <c r="B477" i="9"/>
  <c r="M476" i="9"/>
  <c r="B476" i="9"/>
  <c r="M475" i="9"/>
  <c r="B475" i="9"/>
  <c r="M474" i="9"/>
  <c r="B474" i="9"/>
  <c r="M473" i="9"/>
  <c r="B473" i="9"/>
  <c r="M472" i="9"/>
  <c r="B472" i="9"/>
  <c r="M471" i="9"/>
  <c r="B471" i="9"/>
  <c r="M470" i="9"/>
  <c r="B470" i="9"/>
  <c r="M469" i="9"/>
  <c r="B469" i="9"/>
  <c r="M468" i="9"/>
  <c r="B468" i="9"/>
  <c r="M467" i="9"/>
  <c r="B467" i="9"/>
  <c r="M466" i="9"/>
  <c r="B466" i="9"/>
  <c r="M465" i="9"/>
  <c r="B465" i="9"/>
  <c r="M464" i="9"/>
  <c r="B464" i="9"/>
  <c r="M463" i="9"/>
  <c r="B463" i="9"/>
  <c r="M462" i="9"/>
  <c r="B462" i="9"/>
  <c r="M461" i="9"/>
  <c r="B461" i="9"/>
  <c r="M460" i="9"/>
  <c r="B460" i="9"/>
  <c r="M459" i="9"/>
  <c r="B459" i="9"/>
  <c r="M458" i="9"/>
  <c r="B458" i="9"/>
  <c r="M457" i="9"/>
  <c r="B457" i="9"/>
  <c r="M456" i="9"/>
  <c r="B456" i="9"/>
  <c r="M455" i="9"/>
  <c r="B455" i="9"/>
  <c r="M454" i="9"/>
  <c r="B454" i="9"/>
  <c r="M453" i="9"/>
  <c r="B453" i="9"/>
  <c r="M452" i="9"/>
  <c r="B452" i="9"/>
  <c r="M451" i="9"/>
  <c r="B451" i="9"/>
  <c r="M450" i="9"/>
  <c r="B450" i="9"/>
  <c r="M449" i="9"/>
  <c r="B449" i="9"/>
  <c r="M448" i="9"/>
  <c r="B448" i="9"/>
  <c r="M447" i="9"/>
  <c r="B447" i="9"/>
  <c r="M446" i="9"/>
  <c r="B446" i="9"/>
  <c r="M445" i="9"/>
  <c r="B445" i="9"/>
  <c r="M444" i="9"/>
  <c r="B444" i="9"/>
  <c r="M443" i="9"/>
  <c r="B443" i="9"/>
  <c r="M442" i="9"/>
  <c r="B442" i="9"/>
  <c r="M441" i="9"/>
  <c r="B441" i="9"/>
  <c r="M440" i="9"/>
  <c r="B440" i="9"/>
  <c r="M439" i="9"/>
  <c r="B439" i="9"/>
  <c r="M438" i="9"/>
  <c r="B438" i="9"/>
  <c r="M437" i="9"/>
  <c r="B437" i="9"/>
  <c r="M436" i="9"/>
  <c r="B436" i="9"/>
  <c r="M435" i="9"/>
  <c r="B435" i="9"/>
  <c r="M434" i="9"/>
  <c r="B434" i="9"/>
  <c r="M433" i="9"/>
  <c r="B433" i="9"/>
  <c r="M432" i="9"/>
  <c r="B432" i="9"/>
  <c r="M431" i="9"/>
  <c r="B431" i="9"/>
  <c r="M430" i="9"/>
  <c r="B430" i="9"/>
  <c r="M429" i="9"/>
  <c r="B429" i="9"/>
  <c r="M428" i="9"/>
  <c r="B428" i="9"/>
  <c r="M427" i="9"/>
  <c r="B427" i="9"/>
  <c r="M426" i="9"/>
  <c r="B426" i="9"/>
  <c r="M425" i="9"/>
  <c r="B425" i="9"/>
  <c r="M424" i="9"/>
  <c r="B424" i="9"/>
  <c r="M423" i="9"/>
  <c r="B423" i="9"/>
  <c r="M422" i="9"/>
  <c r="B422" i="9"/>
  <c r="M421" i="9"/>
  <c r="B421" i="9"/>
  <c r="M420" i="9"/>
  <c r="B420" i="9"/>
  <c r="M419" i="9"/>
  <c r="B419" i="9"/>
  <c r="M418" i="9"/>
  <c r="B418" i="9"/>
  <c r="M417" i="9"/>
  <c r="B417" i="9"/>
  <c r="M416" i="9"/>
  <c r="B416" i="9"/>
  <c r="M415" i="9"/>
  <c r="B415" i="9"/>
  <c r="M414" i="9"/>
  <c r="B414" i="9"/>
  <c r="M413" i="9"/>
  <c r="B413" i="9"/>
  <c r="M412" i="9"/>
  <c r="B412" i="9"/>
  <c r="M411" i="9"/>
  <c r="B411" i="9"/>
  <c r="M410" i="9"/>
  <c r="B410" i="9"/>
  <c r="M409" i="9"/>
  <c r="B409" i="9"/>
  <c r="M408" i="9"/>
  <c r="B408" i="9"/>
  <c r="M407" i="9"/>
  <c r="B407" i="9"/>
  <c r="M406" i="9"/>
  <c r="B406" i="9"/>
  <c r="M405" i="9"/>
  <c r="B405" i="9"/>
  <c r="M404" i="9"/>
  <c r="B404" i="9"/>
  <c r="M403" i="9"/>
  <c r="B403" i="9"/>
  <c r="M402" i="9"/>
  <c r="B402" i="9"/>
  <c r="M401" i="9"/>
  <c r="B401" i="9"/>
  <c r="M400" i="9"/>
  <c r="B400" i="9"/>
  <c r="M399" i="9"/>
  <c r="B399" i="9"/>
  <c r="M398" i="9"/>
  <c r="B398" i="9"/>
  <c r="M397" i="9"/>
  <c r="B397" i="9"/>
  <c r="M396" i="9"/>
  <c r="B396" i="9"/>
  <c r="M395" i="9"/>
  <c r="B395" i="9"/>
  <c r="M394" i="9"/>
  <c r="B394" i="9"/>
  <c r="M393" i="9"/>
  <c r="B393" i="9"/>
  <c r="M392" i="9"/>
  <c r="B392" i="9"/>
  <c r="M391" i="9"/>
  <c r="B391" i="9"/>
  <c r="M390" i="9"/>
  <c r="B390" i="9"/>
  <c r="M389" i="9"/>
  <c r="B389" i="9"/>
  <c r="M388" i="9"/>
  <c r="B388" i="9"/>
  <c r="M387" i="9"/>
  <c r="B387" i="9"/>
  <c r="M386" i="9"/>
  <c r="B386" i="9"/>
  <c r="M385" i="9"/>
  <c r="B385" i="9"/>
  <c r="M384" i="9"/>
  <c r="B384" i="9"/>
  <c r="M383" i="9"/>
  <c r="B383" i="9"/>
  <c r="M382" i="9"/>
  <c r="B382" i="9"/>
  <c r="M381" i="9"/>
  <c r="B381" i="9"/>
  <c r="M380" i="9"/>
  <c r="B380" i="9"/>
  <c r="M379" i="9"/>
  <c r="B379" i="9"/>
  <c r="M378" i="9"/>
  <c r="B378" i="9"/>
  <c r="M377" i="9"/>
  <c r="B377" i="9"/>
  <c r="M376" i="9"/>
  <c r="B376" i="9"/>
  <c r="M375" i="9"/>
  <c r="B375" i="9"/>
  <c r="M374" i="9"/>
  <c r="B374" i="9"/>
  <c r="M373" i="9"/>
  <c r="B373" i="9"/>
  <c r="M372" i="9"/>
  <c r="B372" i="9"/>
  <c r="M371" i="9"/>
  <c r="B371" i="9"/>
  <c r="M370" i="9"/>
  <c r="B370" i="9"/>
  <c r="M369" i="9"/>
  <c r="B369" i="9"/>
  <c r="M368" i="9"/>
  <c r="B368" i="9"/>
  <c r="M367" i="9"/>
  <c r="B367" i="9"/>
  <c r="M366" i="9"/>
  <c r="B366" i="9"/>
  <c r="M365" i="9"/>
  <c r="B365" i="9"/>
  <c r="M364" i="9"/>
  <c r="B364" i="9"/>
  <c r="M363" i="9"/>
  <c r="B363" i="9"/>
  <c r="M362" i="9"/>
  <c r="B362" i="9"/>
  <c r="M361" i="9"/>
  <c r="B361" i="9"/>
  <c r="M360" i="9"/>
  <c r="B360" i="9"/>
  <c r="M359" i="9"/>
  <c r="B359" i="9"/>
  <c r="M358" i="9"/>
  <c r="B358" i="9"/>
  <c r="M357" i="9"/>
  <c r="B357" i="9"/>
  <c r="M356" i="9"/>
  <c r="B356" i="9"/>
  <c r="M355" i="9"/>
  <c r="B355" i="9"/>
  <c r="M354" i="9"/>
  <c r="B354" i="9"/>
  <c r="M353" i="9"/>
  <c r="B353" i="9"/>
  <c r="M352" i="9"/>
  <c r="B352" i="9"/>
  <c r="M351" i="9"/>
  <c r="B351" i="9"/>
  <c r="M350" i="9"/>
  <c r="B350" i="9"/>
  <c r="M349" i="9"/>
  <c r="B349" i="9"/>
  <c r="M348" i="9"/>
  <c r="B348" i="9"/>
  <c r="M347" i="9"/>
  <c r="B347" i="9"/>
  <c r="M346" i="9"/>
  <c r="B346" i="9"/>
  <c r="M345" i="9"/>
  <c r="B345" i="9"/>
  <c r="M344" i="9"/>
  <c r="B344" i="9"/>
  <c r="M343" i="9"/>
  <c r="B343" i="9"/>
  <c r="M342" i="9"/>
  <c r="B342" i="9"/>
  <c r="M341" i="9"/>
  <c r="B341" i="9"/>
  <c r="M340" i="9"/>
  <c r="B340" i="9"/>
  <c r="M339" i="9"/>
  <c r="B339" i="9"/>
  <c r="M338" i="9"/>
  <c r="B338" i="9"/>
  <c r="M337" i="9"/>
  <c r="B337" i="9"/>
  <c r="M336" i="9"/>
  <c r="B336" i="9"/>
  <c r="M335" i="9"/>
  <c r="B335" i="9"/>
  <c r="M334" i="9"/>
  <c r="B334" i="9"/>
  <c r="M333" i="9"/>
  <c r="B333" i="9"/>
  <c r="M332" i="9"/>
  <c r="B332" i="9"/>
  <c r="M331" i="9"/>
  <c r="B331" i="9"/>
  <c r="M330" i="9"/>
  <c r="B330" i="9"/>
  <c r="M329" i="9"/>
  <c r="B329" i="9"/>
  <c r="M328" i="9"/>
  <c r="B328" i="9"/>
  <c r="M327" i="9"/>
  <c r="B327" i="9"/>
  <c r="M326" i="9"/>
  <c r="B326" i="9"/>
  <c r="M325" i="9"/>
  <c r="B325" i="9"/>
  <c r="M324" i="9"/>
  <c r="B324" i="9"/>
  <c r="M323" i="9"/>
  <c r="B323" i="9"/>
  <c r="M322" i="9"/>
  <c r="B322" i="9"/>
  <c r="M321" i="9"/>
  <c r="B321" i="9"/>
  <c r="M320" i="9"/>
  <c r="B320" i="9"/>
  <c r="M319" i="9"/>
  <c r="B319" i="9"/>
  <c r="M318" i="9"/>
  <c r="B318" i="9"/>
  <c r="M317" i="9"/>
  <c r="B317" i="9"/>
  <c r="M316" i="9"/>
  <c r="B316" i="9"/>
  <c r="M315" i="9"/>
  <c r="B315" i="9"/>
  <c r="M314" i="9"/>
  <c r="B314" i="9"/>
  <c r="M313" i="9"/>
  <c r="B313" i="9"/>
  <c r="M312" i="9"/>
  <c r="B312" i="9"/>
  <c r="M311" i="9"/>
  <c r="B311" i="9"/>
  <c r="M310" i="9"/>
  <c r="B310" i="9"/>
  <c r="M309" i="9"/>
  <c r="B309" i="9"/>
  <c r="M308" i="9"/>
  <c r="B308" i="9"/>
  <c r="M307" i="9"/>
  <c r="B307" i="9"/>
  <c r="M306" i="9"/>
  <c r="B306" i="9"/>
  <c r="M305" i="9"/>
  <c r="B305" i="9"/>
  <c r="M304" i="9"/>
  <c r="B304" i="9"/>
  <c r="M303" i="9"/>
  <c r="B303" i="9"/>
  <c r="M302" i="9"/>
  <c r="B302" i="9"/>
  <c r="M301" i="9"/>
  <c r="B301" i="9"/>
  <c r="M300" i="9"/>
  <c r="B300" i="9"/>
  <c r="M299" i="9"/>
  <c r="B299" i="9"/>
  <c r="M298" i="9"/>
  <c r="B298" i="9"/>
  <c r="M297" i="9"/>
  <c r="B297" i="9"/>
  <c r="M296" i="9"/>
  <c r="B296" i="9"/>
  <c r="M295" i="9"/>
  <c r="B295" i="9"/>
  <c r="M294" i="9"/>
  <c r="B294" i="9"/>
  <c r="M293" i="9"/>
  <c r="B293" i="9"/>
  <c r="M292" i="9"/>
  <c r="B292" i="9"/>
  <c r="M291" i="9"/>
  <c r="B291" i="9"/>
  <c r="M290" i="9"/>
  <c r="B290" i="9"/>
  <c r="M289" i="9"/>
  <c r="B289" i="9"/>
  <c r="M288" i="9"/>
  <c r="B288" i="9"/>
  <c r="M287" i="9"/>
  <c r="B287" i="9"/>
  <c r="M286" i="9"/>
  <c r="B286" i="9"/>
  <c r="M285" i="9"/>
  <c r="B285" i="9"/>
  <c r="M284" i="9"/>
  <c r="B284" i="9"/>
  <c r="M283" i="9"/>
  <c r="B283" i="9"/>
  <c r="M282" i="9"/>
  <c r="B282" i="9"/>
  <c r="M281" i="9"/>
  <c r="B281" i="9"/>
  <c r="M280" i="9"/>
  <c r="B280" i="9"/>
  <c r="M279" i="9"/>
  <c r="B279" i="9"/>
  <c r="M278" i="9"/>
  <c r="B278" i="9"/>
  <c r="M277" i="9"/>
  <c r="B277" i="9"/>
  <c r="M276" i="9"/>
  <c r="B276" i="9"/>
  <c r="M275" i="9"/>
  <c r="B275" i="9"/>
  <c r="M274" i="9"/>
  <c r="B274" i="9"/>
  <c r="M273" i="9"/>
  <c r="B273" i="9"/>
  <c r="M272" i="9"/>
  <c r="B272" i="9"/>
  <c r="M271" i="9"/>
  <c r="B271" i="9"/>
  <c r="M270" i="9"/>
  <c r="B270" i="9"/>
  <c r="M269" i="9"/>
  <c r="B269" i="9"/>
  <c r="M268" i="9"/>
  <c r="B268" i="9"/>
  <c r="M267" i="9"/>
  <c r="B267" i="9"/>
  <c r="M266" i="9"/>
  <c r="B266" i="9"/>
  <c r="M265" i="9"/>
  <c r="B265" i="9"/>
  <c r="M264" i="9"/>
  <c r="B264" i="9"/>
  <c r="M263" i="9"/>
  <c r="B263" i="9"/>
  <c r="M262" i="9"/>
  <c r="B262" i="9"/>
  <c r="M261" i="9"/>
  <c r="B261" i="9"/>
  <c r="M260" i="9"/>
  <c r="B260" i="9"/>
  <c r="M259" i="9"/>
  <c r="B259" i="9"/>
  <c r="M258" i="9"/>
  <c r="B258" i="9"/>
  <c r="M257" i="9"/>
  <c r="B257" i="9"/>
  <c r="M256" i="9"/>
  <c r="B256" i="9"/>
  <c r="M255" i="9"/>
  <c r="B255" i="9"/>
  <c r="M254" i="9"/>
  <c r="B254" i="9"/>
  <c r="M253" i="9"/>
  <c r="B253" i="9"/>
  <c r="M252" i="9"/>
  <c r="B252" i="9"/>
  <c r="M251" i="9"/>
  <c r="B251" i="9"/>
  <c r="M250" i="9"/>
  <c r="B250" i="9"/>
  <c r="M249" i="9"/>
  <c r="B249" i="9"/>
  <c r="M248" i="9"/>
  <c r="B248" i="9"/>
  <c r="M247" i="9"/>
  <c r="B247" i="9"/>
  <c r="M246" i="9"/>
  <c r="B246" i="9"/>
  <c r="M245" i="9"/>
  <c r="B245" i="9"/>
  <c r="M244" i="9"/>
  <c r="B244" i="9"/>
  <c r="M243" i="9"/>
  <c r="B243" i="9"/>
  <c r="M242" i="9"/>
  <c r="B242" i="9"/>
  <c r="M241" i="9"/>
  <c r="B241" i="9"/>
  <c r="M240" i="9"/>
  <c r="B240" i="9"/>
  <c r="M239" i="9"/>
  <c r="B239" i="9"/>
  <c r="M238" i="9"/>
  <c r="B238" i="9"/>
  <c r="M237" i="9"/>
  <c r="B237" i="9"/>
  <c r="M236" i="9"/>
  <c r="B236" i="9"/>
  <c r="M235" i="9"/>
  <c r="B235" i="9"/>
  <c r="M234" i="9"/>
  <c r="B234" i="9"/>
  <c r="M233" i="9"/>
  <c r="B233" i="9"/>
  <c r="M232" i="9"/>
  <c r="B232" i="9"/>
  <c r="M231" i="9"/>
  <c r="B231" i="9"/>
  <c r="M230" i="9"/>
  <c r="B230" i="9"/>
  <c r="M229" i="9"/>
  <c r="B229" i="9"/>
  <c r="M228" i="9"/>
  <c r="B228" i="9"/>
  <c r="M227" i="9"/>
  <c r="B227" i="9"/>
  <c r="M226" i="9"/>
  <c r="B226" i="9"/>
  <c r="M225" i="9"/>
  <c r="B225" i="9"/>
  <c r="M224" i="9"/>
  <c r="B224" i="9"/>
  <c r="M223" i="9"/>
  <c r="B223" i="9"/>
  <c r="M222" i="9"/>
  <c r="B222" i="9"/>
  <c r="M221" i="9"/>
  <c r="B221" i="9"/>
  <c r="M220" i="9"/>
  <c r="B220" i="9"/>
  <c r="M219" i="9"/>
  <c r="B219" i="9"/>
  <c r="M218" i="9"/>
  <c r="B218" i="9"/>
  <c r="M217" i="9"/>
  <c r="B217" i="9"/>
  <c r="M216" i="9"/>
  <c r="B216" i="9"/>
  <c r="M215" i="9"/>
  <c r="B215" i="9"/>
  <c r="M214" i="9"/>
  <c r="B214" i="9"/>
  <c r="M213" i="9"/>
  <c r="B213" i="9"/>
  <c r="M212" i="9"/>
  <c r="B212" i="9"/>
  <c r="M211" i="9"/>
  <c r="B211" i="9"/>
  <c r="M210" i="9"/>
  <c r="B210" i="9"/>
  <c r="M209" i="9"/>
  <c r="B209" i="9"/>
  <c r="M208" i="9"/>
  <c r="B208" i="9"/>
  <c r="M207" i="9"/>
  <c r="B207" i="9"/>
  <c r="M206" i="9"/>
  <c r="B206" i="9"/>
  <c r="M205" i="9"/>
  <c r="B205" i="9"/>
  <c r="M204" i="9"/>
  <c r="B204" i="9"/>
  <c r="M203" i="9"/>
  <c r="B203" i="9"/>
  <c r="M202" i="9"/>
  <c r="B202" i="9"/>
  <c r="M201" i="9"/>
  <c r="B201" i="9"/>
  <c r="M200" i="9"/>
  <c r="B200" i="9"/>
  <c r="M199" i="9"/>
  <c r="B199" i="9"/>
  <c r="M198" i="9"/>
  <c r="B198" i="9"/>
  <c r="M197" i="9"/>
  <c r="B197" i="9"/>
  <c r="M196" i="9"/>
  <c r="B196" i="9"/>
  <c r="M195" i="9"/>
  <c r="B195" i="9"/>
  <c r="M194" i="9"/>
  <c r="B194" i="9"/>
  <c r="M193" i="9"/>
  <c r="B193" i="9"/>
  <c r="M192" i="9"/>
  <c r="B192" i="9"/>
  <c r="M191" i="9"/>
  <c r="B191" i="9"/>
  <c r="M190" i="9"/>
  <c r="B190" i="9"/>
  <c r="M189" i="9"/>
  <c r="B189" i="9"/>
  <c r="M188" i="9"/>
  <c r="B188" i="9"/>
  <c r="M187" i="9"/>
  <c r="B187" i="9"/>
  <c r="M186" i="9"/>
  <c r="B186" i="9"/>
  <c r="M185" i="9"/>
  <c r="B185" i="9"/>
  <c r="M184" i="9"/>
  <c r="B184" i="9"/>
  <c r="M183" i="9"/>
  <c r="B183" i="9"/>
  <c r="M182" i="9"/>
  <c r="B182" i="9"/>
  <c r="M181" i="9"/>
  <c r="B181" i="9"/>
  <c r="M180" i="9"/>
  <c r="B180" i="9"/>
  <c r="M179" i="9"/>
  <c r="B179" i="9"/>
  <c r="M178" i="9"/>
  <c r="B178" i="9"/>
  <c r="M177" i="9"/>
  <c r="B177" i="9"/>
  <c r="M176" i="9"/>
  <c r="B176" i="9"/>
  <c r="M175" i="9"/>
  <c r="B175" i="9"/>
  <c r="M174" i="9"/>
  <c r="B174" i="9"/>
  <c r="M173" i="9"/>
  <c r="B173" i="9"/>
  <c r="M172" i="9"/>
  <c r="B172" i="9"/>
  <c r="M171" i="9"/>
  <c r="B171" i="9"/>
  <c r="M170" i="9"/>
  <c r="B170" i="9"/>
  <c r="M169" i="9"/>
  <c r="B169" i="9"/>
  <c r="M168" i="9"/>
  <c r="B168" i="9"/>
  <c r="M167" i="9"/>
  <c r="B167" i="9"/>
  <c r="M166" i="9"/>
  <c r="B166" i="9"/>
  <c r="M165" i="9"/>
  <c r="B165" i="9"/>
  <c r="M164" i="9"/>
  <c r="B164" i="9"/>
  <c r="M163" i="9"/>
  <c r="B163" i="9"/>
  <c r="M162" i="9"/>
  <c r="B162" i="9"/>
  <c r="M161" i="9"/>
  <c r="B161" i="9"/>
  <c r="M160" i="9"/>
  <c r="B160" i="9"/>
  <c r="M159" i="9"/>
  <c r="B159" i="9"/>
  <c r="M158" i="9"/>
  <c r="B158" i="9"/>
  <c r="M157" i="9"/>
  <c r="B157" i="9"/>
  <c r="M156" i="9"/>
  <c r="B156" i="9"/>
  <c r="M155" i="9"/>
  <c r="B155" i="9"/>
  <c r="M154" i="9"/>
  <c r="B154" i="9"/>
  <c r="M153" i="9"/>
  <c r="B153" i="9"/>
  <c r="M152" i="9"/>
  <c r="B152" i="9"/>
  <c r="M151" i="9"/>
  <c r="B151" i="9"/>
  <c r="M150" i="9"/>
  <c r="B150" i="9"/>
  <c r="M149" i="9"/>
  <c r="B149" i="9"/>
  <c r="M148" i="9"/>
  <c r="B148" i="9"/>
  <c r="M147" i="9"/>
  <c r="B147" i="9"/>
  <c r="M146" i="9"/>
  <c r="B146" i="9"/>
  <c r="M145" i="9"/>
  <c r="B145" i="9"/>
  <c r="M144" i="9"/>
  <c r="B144" i="9"/>
  <c r="M143" i="9"/>
  <c r="B143" i="9"/>
  <c r="M142" i="9"/>
  <c r="B142" i="9"/>
  <c r="M141" i="9"/>
  <c r="B141" i="9"/>
  <c r="M140" i="9"/>
  <c r="B140" i="9"/>
  <c r="M139" i="9"/>
  <c r="B139" i="9"/>
  <c r="M138" i="9"/>
  <c r="B138" i="9"/>
  <c r="M137" i="9"/>
  <c r="B137" i="9"/>
  <c r="M136" i="9"/>
  <c r="B136" i="9"/>
  <c r="M135" i="9"/>
  <c r="B135" i="9"/>
  <c r="M134" i="9"/>
  <c r="B134" i="9"/>
  <c r="M133" i="9"/>
  <c r="B133" i="9"/>
  <c r="M132" i="9"/>
  <c r="B132" i="9"/>
  <c r="M131" i="9"/>
  <c r="B131" i="9"/>
  <c r="M130" i="9"/>
  <c r="B130" i="9"/>
  <c r="M129" i="9"/>
  <c r="B129" i="9"/>
  <c r="M128" i="9"/>
  <c r="B128" i="9"/>
  <c r="M127" i="9"/>
  <c r="B127" i="9"/>
  <c r="M126" i="9"/>
  <c r="B126" i="9"/>
  <c r="M125" i="9"/>
  <c r="B125" i="9"/>
  <c r="M124" i="9"/>
  <c r="B124" i="9"/>
  <c r="M123" i="9"/>
  <c r="B123" i="9"/>
  <c r="M122" i="9"/>
  <c r="B122" i="9"/>
  <c r="M121" i="9"/>
  <c r="B121" i="9"/>
  <c r="M120" i="9"/>
  <c r="B120" i="9"/>
  <c r="M119" i="9"/>
  <c r="B119" i="9"/>
  <c r="M118" i="9"/>
  <c r="B118" i="9"/>
  <c r="M117" i="9"/>
  <c r="B117" i="9"/>
  <c r="M116" i="9"/>
  <c r="B116" i="9"/>
  <c r="M115" i="9"/>
  <c r="B115" i="9"/>
  <c r="M114" i="9"/>
  <c r="B114" i="9"/>
  <c r="M113" i="9"/>
  <c r="B113" i="9"/>
  <c r="M112" i="9"/>
  <c r="B112" i="9"/>
  <c r="M111" i="9"/>
  <c r="B111" i="9"/>
  <c r="M110" i="9"/>
  <c r="B110" i="9"/>
  <c r="M109" i="9"/>
  <c r="B109" i="9"/>
  <c r="M108" i="9"/>
  <c r="B108" i="9"/>
  <c r="M107" i="9"/>
  <c r="B107" i="9"/>
  <c r="M106" i="9"/>
  <c r="B106" i="9"/>
  <c r="M105" i="9"/>
  <c r="B105" i="9"/>
  <c r="M104" i="9"/>
  <c r="B104" i="9"/>
  <c r="M103" i="9"/>
  <c r="B103" i="9"/>
  <c r="M102" i="9"/>
  <c r="B102" i="9"/>
  <c r="M101" i="9"/>
  <c r="B101" i="9"/>
  <c r="M100" i="9"/>
  <c r="B100" i="9"/>
  <c r="M99" i="9"/>
  <c r="B99" i="9"/>
  <c r="M98" i="9"/>
  <c r="B98" i="9"/>
  <c r="M97" i="9"/>
  <c r="B97" i="9"/>
  <c r="M96" i="9"/>
  <c r="B96" i="9"/>
  <c r="M95" i="9"/>
  <c r="B95" i="9"/>
  <c r="M94" i="9"/>
  <c r="B94" i="9"/>
  <c r="M93" i="9"/>
  <c r="B93" i="9"/>
  <c r="M92" i="9"/>
  <c r="B92" i="9"/>
  <c r="M91" i="9"/>
  <c r="B91" i="9"/>
  <c r="M90" i="9"/>
  <c r="B90" i="9"/>
  <c r="M89" i="9"/>
  <c r="B89" i="9"/>
  <c r="M88" i="9"/>
  <c r="B88" i="9"/>
  <c r="M87" i="9"/>
  <c r="B87" i="9"/>
  <c r="M86" i="9"/>
  <c r="B86" i="9"/>
  <c r="M85" i="9"/>
  <c r="B85" i="9"/>
  <c r="M84" i="9"/>
  <c r="B84" i="9"/>
  <c r="M83" i="9"/>
  <c r="B83" i="9"/>
  <c r="M82" i="9"/>
  <c r="B82" i="9"/>
  <c r="M81" i="9"/>
  <c r="B81" i="9"/>
  <c r="M80" i="9"/>
  <c r="B80" i="9"/>
  <c r="M79" i="9"/>
  <c r="B79" i="9"/>
  <c r="M78" i="9"/>
  <c r="B78" i="9"/>
  <c r="M77" i="9"/>
  <c r="B77" i="9"/>
  <c r="M76" i="9"/>
  <c r="B76" i="9"/>
  <c r="M75" i="9"/>
  <c r="B75" i="9"/>
  <c r="M74" i="9"/>
  <c r="B74" i="9"/>
  <c r="M73" i="9"/>
  <c r="B73" i="9"/>
  <c r="M72" i="9"/>
  <c r="B72" i="9"/>
  <c r="M71" i="9"/>
  <c r="B71" i="9"/>
  <c r="M70" i="9"/>
  <c r="B70" i="9"/>
  <c r="M69" i="9"/>
  <c r="B69" i="9"/>
  <c r="M68" i="9"/>
  <c r="B68" i="9"/>
  <c r="M67" i="9"/>
  <c r="B67" i="9"/>
  <c r="M66" i="9"/>
  <c r="B66" i="9"/>
  <c r="M65" i="9"/>
  <c r="B65" i="9"/>
  <c r="M64" i="9"/>
  <c r="B64" i="9"/>
  <c r="M63" i="9"/>
  <c r="B63" i="9"/>
  <c r="M62" i="9"/>
  <c r="B62" i="9"/>
  <c r="M61" i="9"/>
  <c r="B61" i="9"/>
  <c r="M60" i="9"/>
  <c r="B60" i="9"/>
  <c r="M59" i="9"/>
  <c r="B59" i="9"/>
  <c r="M58" i="9"/>
  <c r="B58" i="9"/>
  <c r="M57" i="9"/>
  <c r="B57" i="9"/>
  <c r="M56" i="9"/>
  <c r="B56" i="9"/>
  <c r="M55" i="9"/>
  <c r="B55" i="9"/>
  <c r="M54" i="9"/>
  <c r="B54" i="9"/>
  <c r="M53" i="9"/>
  <c r="B53" i="9"/>
  <c r="M52" i="9"/>
  <c r="B52" i="9"/>
  <c r="M51" i="9"/>
  <c r="B51" i="9"/>
  <c r="M50" i="9"/>
  <c r="B50" i="9"/>
  <c r="M49" i="9"/>
  <c r="B49" i="9"/>
  <c r="M48" i="9"/>
  <c r="B48" i="9"/>
  <c r="M47" i="9"/>
  <c r="B47" i="9"/>
  <c r="M46" i="9"/>
  <c r="B46" i="9"/>
  <c r="M45" i="9"/>
  <c r="B45" i="9"/>
  <c r="M44" i="9"/>
  <c r="B44" i="9"/>
  <c r="M43" i="9"/>
  <c r="B43" i="9"/>
  <c r="M42" i="9"/>
  <c r="B42" i="9"/>
  <c r="M41" i="9"/>
  <c r="B41" i="9"/>
  <c r="M40" i="9"/>
  <c r="B40" i="9"/>
  <c r="M39" i="9"/>
  <c r="B39" i="9"/>
  <c r="M38" i="9"/>
  <c r="B38" i="9"/>
  <c r="M37" i="9"/>
  <c r="B37" i="9"/>
  <c r="M36" i="9"/>
  <c r="B36" i="9"/>
  <c r="M35" i="9"/>
  <c r="B35" i="9"/>
  <c r="M34" i="9"/>
  <c r="B34" i="9"/>
  <c r="M33" i="9"/>
  <c r="B33" i="9"/>
  <c r="M32" i="9"/>
  <c r="B32" i="9"/>
  <c r="M31" i="9"/>
  <c r="B31" i="9"/>
  <c r="M30" i="9"/>
  <c r="B30" i="9"/>
  <c r="M29" i="9"/>
  <c r="B29" i="9"/>
  <c r="M28" i="9"/>
  <c r="B28" i="9"/>
  <c r="M27" i="9"/>
  <c r="B27" i="9"/>
  <c r="M26" i="9"/>
  <c r="B26" i="9"/>
  <c r="M25" i="9"/>
  <c r="B25" i="9"/>
  <c r="M24" i="9"/>
  <c r="B24" i="9"/>
  <c r="M23" i="9"/>
  <c r="B23" i="9"/>
  <c r="M22" i="9"/>
  <c r="B22" i="9"/>
  <c r="M21" i="9"/>
  <c r="B21" i="9"/>
  <c r="M20" i="9"/>
  <c r="B20" i="9"/>
  <c r="M19" i="9"/>
  <c r="B19" i="9"/>
  <c r="M18" i="9"/>
  <c r="B18" i="9"/>
  <c r="M17" i="9"/>
  <c r="B17" i="9"/>
  <c r="M16" i="9"/>
  <c r="B16" i="9"/>
  <c r="M15" i="9"/>
  <c r="B15" i="9"/>
  <c r="M14" i="9"/>
  <c r="B14" i="9"/>
  <c r="M13" i="9"/>
  <c r="B13" i="9"/>
  <c r="M12" i="9"/>
  <c r="B12" i="9"/>
  <c r="M11" i="9"/>
  <c r="B11" i="9"/>
  <c r="M10" i="9"/>
  <c r="B10" i="9"/>
  <c r="M9" i="9"/>
  <c r="B9" i="9"/>
  <c r="M8" i="9"/>
  <c r="B8" i="9"/>
  <c r="M7" i="9"/>
  <c r="B7" i="9"/>
  <c r="M6" i="9"/>
  <c r="B6" i="9"/>
  <c r="L5" i="9"/>
  <c r="K5" i="9"/>
  <c r="J5" i="9"/>
  <c r="I5" i="9"/>
  <c r="H5" i="9"/>
  <c r="G5" i="9"/>
  <c r="F5" i="9"/>
  <c r="E5" i="9"/>
  <c r="AG3" i="9"/>
  <c r="AF3" i="9"/>
  <c r="AE3" i="9"/>
  <c r="AD3" i="9"/>
  <c r="AC3" i="9"/>
  <c r="AB3" i="9"/>
  <c r="AA3" i="9"/>
  <c r="Z3" i="9"/>
  <c r="Y3" i="9"/>
  <c r="X3" i="9"/>
  <c r="W3" i="9"/>
  <c r="V3" i="9"/>
  <c r="U3" i="9"/>
  <c r="T3" i="9"/>
  <c r="S3" i="9"/>
  <c r="R3" i="9"/>
  <c r="Q3" i="9"/>
  <c r="P3" i="9"/>
  <c r="O3" i="9"/>
  <c r="N3" i="9"/>
  <c r="E3" i="9"/>
  <c r="D3" i="9"/>
  <c r="C3" i="9"/>
  <c r="B3" i="9"/>
  <c r="AA1" i="9"/>
  <c r="U1" i="9"/>
  <c r="C316" i="7"/>
  <c r="B249" i="7"/>
  <c r="B250" i="7" s="1"/>
  <c r="B251" i="7" s="1"/>
  <c r="B248" i="7"/>
  <c r="K244" i="7"/>
  <c r="B242" i="7"/>
  <c r="B243" i="7" s="1"/>
  <c r="B244" i="7" s="1"/>
  <c r="B241" i="7"/>
  <c r="B236" i="7"/>
  <c r="B237" i="7" s="1"/>
  <c r="K235" i="7"/>
  <c r="B231" i="7"/>
  <c r="B232" i="7" s="1"/>
  <c r="K224" i="7"/>
  <c r="I223" i="7"/>
  <c r="B223" i="7"/>
  <c r="B224" i="7" s="1"/>
  <c r="B225" i="7" s="1"/>
  <c r="B226" i="7" s="1"/>
  <c r="B227" i="7" s="1"/>
  <c r="B216" i="7"/>
  <c r="B217" i="7" s="1"/>
  <c r="B218" i="7" s="1"/>
  <c r="B219" i="7" s="1"/>
  <c r="B215" i="7"/>
  <c r="K214" i="7"/>
  <c r="B205" i="7"/>
  <c r="B204" i="7"/>
  <c r="B200" i="7"/>
  <c r="B199" i="7"/>
  <c r="K191" i="7"/>
  <c r="K187" i="7"/>
  <c r="B184" i="7"/>
  <c r="B185" i="7" s="1"/>
  <c r="B186" i="7" s="1"/>
  <c r="B187" i="7" s="1"/>
  <c r="B188" i="7" s="1"/>
  <c r="B189" i="7" s="1"/>
  <c r="B190" i="7" s="1"/>
  <c r="B191" i="7" s="1"/>
  <c r="B192" i="7" s="1"/>
  <c r="B193" i="7" s="1"/>
  <c r="B194" i="7" s="1"/>
  <c r="B195" i="7" s="1"/>
  <c r="B180" i="7"/>
  <c r="B181" i="7" s="1"/>
  <c r="B182" i="7" s="1"/>
  <c r="B183" i="7" s="1"/>
  <c r="K175" i="7"/>
  <c r="K171" i="7"/>
  <c r="K169" i="7"/>
  <c r="J169" i="7"/>
  <c r="K165" i="7"/>
  <c r="B163" i="7"/>
  <c r="B164" i="7" s="1"/>
  <c r="B165" i="7" s="1"/>
  <c r="B166" i="7" s="1"/>
  <c r="B167" i="7" s="1"/>
  <c r="B168" i="7" s="1"/>
  <c r="B169" i="7" s="1"/>
  <c r="B170" i="7" s="1"/>
  <c r="B171" i="7" s="1"/>
  <c r="B172" i="7" s="1"/>
  <c r="B173" i="7" s="1"/>
  <c r="B174" i="7" s="1"/>
  <c r="B175" i="7" s="1"/>
  <c r="B176" i="7" s="1"/>
  <c r="B162" i="7"/>
  <c r="B161" i="7"/>
  <c r="J157" i="7"/>
  <c r="B153" i="7"/>
  <c r="B154" i="7" s="1"/>
  <c r="B155" i="7" s="1"/>
  <c r="B156" i="7" s="1"/>
  <c r="B157" i="7" s="1"/>
  <c r="I151" i="7"/>
  <c r="B149" i="7"/>
  <c r="B150" i="7" s="1"/>
  <c r="B151" i="7" s="1"/>
  <c r="B152" i="7" s="1"/>
  <c r="B148" i="7"/>
  <c r="I143" i="7"/>
  <c r="I139" i="7"/>
  <c r="B136" i="7"/>
  <c r="B137" i="7" s="1"/>
  <c r="B138" i="7" s="1"/>
  <c r="B139" i="7" s="1"/>
  <c r="B140" i="7" s="1"/>
  <c r="B141" i="7" s="1"/>
  <c r="B142" i="7" s="1"/>
  <c r="B143" i="7" s="1"/>
  <c r="B144" i="7" s="1"/>
  <c r="B135" i="7"/>
  <c r="X129" i="7"/>
  <c r="W129" i="7"/>
  <c r="V129" i="7"/>
  <c r="U129" i="7"/>
  <c r="T129" i="7"/>
  <c r="B129" i="7"/>
  <c r="K128" i="7"/>
  <c r="K241" i="7" s="1"/>
  <c r="J128" i="7"/>
  <c r="J250" i="7" s="1"/>
  <c r="I128" i="7"/>
  <c r="I244" i="7" s="1"/>
  <c r="H128" i="7"/>
  <c r="H185" i="7" s="1"/>
  <c r="G128" i="7"/>
  <c r="G211" i="7" s="1"/>
  <c r="AE125" i="7"/>
  <c r="AD125" i="7"/>
  <c r="AC125" i="7"/>
  <c r="AB125" i="7"/>
  <c r="AA125" i="7"/>
  <c r="X125" i="7"/>
  <c r="W125" i="7"/>
  <c r="V125" i="7"/>
  <c r="U125" i="7"/>
  <c r="T125" i="7"/>
  <c r="Q125" i="7"/>
  <c r="AE124" i="7"/>
  <c r="AD124" i="7"/>
  <c r="AC124" i="7"/>
  <c r="AB124" i="7"/>
  <c r="AA124" i="7"/>
  <c r="X124" i="7"/>
  <c r="W124" i="7"/>
  <c r="V124" i="7"/>
  <c r="U124" i="7"/>
  <c r="T124" i="7"/>
  <c r="Q124" i="7"/>
  <c r="AE123" i="7"/>
  <c r="AD123" i="7"/>
  <c r="AC123" i="7"/>
  <c r="AB123" i="7"/>
  <c r="AA123" i="7"/>
  <c r="Q123" i="7" s="1"/>
  <c r="X123" i="7"/>
  <c r="W123" i="7"/>
  <c r="V123" i="7"/>
  <c r="U123" i="7"/>
  <c r="T123" i="7"/>
  <c r="B123" i="7"/>
  <c r="B124" i="7" s="1"/>
  <c r="B125" i="7" s="1"/>
  <c r="AE122" i="7"/>
  <c r="AD122" i="7"/>
  <c r="AC122" i="7"/>
  <c r="AB122" i="7"/>
  <c r="AA122" i="7"/>
  <c r="Q122" i="7" s="1"/>
  <c r="X122" i="7"/>
  <c r="W122" i="7"/>
  <c r="V122" i="7"/>
  <c r="U122" i="7"/>
  <c r="T122" i="7"/>
  <c r="B122" i="7"/>
  <c r="AE121" i="7"/>
  <c r="AD121" i="7"/>
  <c r="AC121" i="7"/>
  <c r="Q121" i="7" s="1"/>
  <c r="AB121" i="7"/>
  <c r="AA121" i="7"/>
  <c r="X121" i="7"/>
  <c r="W121" i="7"/>
  <c r="V121" i="7"/>
  <c r="U121" i="7"/>
  <c r="T121" i="7"/>
  <c r="P121" i="7"/>
  <c r="AE118" i="7"/>
  <c r="AD118" i="7"/>
  <c r="AC118" i="7"/>
  <c r="AB118" i="7"/>
  <c r="AA118" i="7"/>
  <c r="X118" i="7"/>
  <c r="W118" i="7"/>
  <c r="V118" i="7"/>
  <c r="U118" i="7"/>
  <c r="T118" i="7"/>
  <c r="Q118" i="7"/>
  <c r="AE117" i="7"/>
  <c r="AD117" i="7"/>
  <c r="Q117" i="7" s="1"/>
  <c r="AC117" i="7"/>
  <c r="AB117" i="7"/>
  <c r="AA117" i="7"/>
  <c r="X117" i="7"/>
  <c r="W117" i="7"/>
  <c r="V117" i="7"/>
  <c r="U117" i="7"/>
  <c r="T117" i="7"/>
  <c r="AE116" i="7"/>
  <c r="AD116" i="7"/>
  <c r="AC116" i="7"/>
  <c r="AB116" i="7"/>
  <c r="AA116" i="7"/>
  <c r="Q116" i="7" s="1"/>
  <c r="X116" i="7"/>
  <c r="W116" i="7"/>
  <c r="V116" i="7"/>
  <c r="U116" i="7"/>
  <c r="T116" i="7"/>
  <c r="B116" i="7"/>
  <c r="B117" i="7" s="1"/>
  <c r="B118" i="7" s="1"/>
  <c r="AE115" i="7"/>
  <c r="AD115" i="7"/>
  <c r="AC115" i="7"/>
  <c r="AB115" i="7"/>
  <c r="AA115" i="7"/>
  <c r="Q115" i="7" s="1"/>
  <c r="X115" i="7"/>
  <c r="W115" i="7"/>
  <c r="V115" i="7"/>
  <c r="U115" i="7"/>
  <c r="T115" i="7"/>
  <c r="B115" i="7"/>
  <c r="AE114" i="7"/>
  <c r="AD114" i="7"/>
  <c r="AC114" i="7"/>
  <c r="AB114" i="7"/>
  <c r="AA114" i="7"/>
  <c r="X114" i="7"/>
  <c r="W114" i="7"/>
  <c r="V114" i="7"/>
  <c r="U114" i="7"/>
  <c r="T114" i="7"/>
  <c r="Q114" i="7"/>
  <c r="P114" i="7"/>
  <c r="AE111" i="7"/>
  <c r="AD111" i="7"/>
  <c r="AC111" i="7"/>
  <c r="AB111" i="7"/>
  <c r="AA111" i="7"/>
  <c r="X111" i="7"/>
  <c r="W111" i="7"/>
  <c r="V111" i="7"/>
  <c r="U111" i="7"/>
  <c r="T111" i="7"/>
  <c r="Q111" i="7"/>
  <c r="B111" i="7"/>
  <c r="AE110" i="7"/>
  <c r="AD110" i="7"/>
  <c r="AC110" i="7"/>
  <c r="Q110" i="7" s="1"/>
  <c r="AB110" i="7"/>
  <c r="AA110" i="7"/>
  <c r="X110" i="7"/>
  <c r="W110" i="7"/>
  <c r="V110" i="7"/>
  <c r="U110" i="7"/>
  <c r="T110" i="7"/>
  <c r="P110" i="7" s="1"/>
  <c r="B110" i="7"/>
  <c r="AE109" i="7"/>
  <c r="AD109" i="7"/>
  <c r="AC109" i="7"/>
  <c r="AB109" i="7"/>
  <c r="AA109" i="7"/>
  <c r="Q109" i="7" s="1"/>
  <c r="X109" i="7"/>
  <c r="W109" i="7"/>
  <c r="V109" i="7"/>
  <c r="U109" i="7"/>
  <c r="T109" i="7"/>
  <c r="AE106" i="7"/>
  <c r="AD106" i="7"/>
  <c r="AC106" i="7"/>
  <c r="AB106" i="7"/>
  <c r="AA106" i="7"/>
  <c r="Q106" i="7" s="1"/>
  <c r="X106" i="7"/>
  <c r="W106" i="7"/>
  <c r="V106" i="7"/>
  <c r="U106" i="7"/>
  <c r="T106" i="7"/>
  <c r="AE105" i="7"/>
  <c r="AD105" i="7"/>
  <c r="AC105" i="7"/>
  <c r="AB105" i="7"/>
  <c r="AA105" i="7"/>
  <c r="X105" i="7"/>
  <c r="W105" i="7"/>
  <c r="V105" i="7"/>
  <c r="U105" i="7"/>
  <c r="T105" i="7"/>
  <c r="P105" i="7"/>
  <c r="B105" i="7"/>
  <c r="B106" i="7" s="1"/>
  <c r="AE104" i="7"/>
  <c r="AD104" i="7"/>
  <c r="AC104" i="7"/>
  <c r="AB104" i="7"/>
  <c r="AA104" i="7"/>
  <c r="X104" i="7"/>
  <c r="W104" i="7"/>
  <c r="V104" i="7"/>
  <c r="U104" i="7"/>
  <c r="T104" i="7"/>
  <c r="Q104" i="7"/>
  <c r="AE101" i="7"/>
  <c r="AD101" i="7"/>
  <c r="AC101" i="7"/>
  <c r="AB101" i="7"/>
  <c r="Q101" i="7" s="1"/>
  <c r="AA101" i="7"/>
  <c r="X101" i="7"/>
  <c r="W101" i="7"/>
  <c r="V101" i="7"/>
  <c r="U101" i="7"/>
  <c r="T101" i="7"/>
  <c r="P101" i="7"/>
  <c r="AE100" i="7"/>
  <c r="AD100" i="7"/>
  <c r="Q100" i="7" s="1"/>
  <c r="AC100" i="7"/>
  <c r="AB100" i="7"/>
  <c r="AA100" i="7"/>
  <c r="X100" i="7"/>
  <c r="W100" i="7"/>
  <c r="V100" i="7"/>
  <c r="U100" i="7"/>
  <c r="T100" i="7"/>
  <c r="AE99" i="7"/>
  <c r="AD99" i="7"/>
  <c r="AC99" i="7"/>
  <c r="AB99" i="7"/>
  <c r="AA99" i="7"/>
  <c r="Q99" i="7" s="1"/>
  <c r="X99" i="7"/>
  <c r="W99" i="7"/>
  <c r="V99" i="7"/>
  <c r="U99" i="7"/>
  <c r="T99" i="7"/>
  <c r="P99" i="7" s="1"/>
  <c r="AE98" i="7"/>
  <c r="AD98" i="7"/>
  <c r="AC98" i="7"/>
  <c r="AB98" i="7"/>
  <c r="AA98" i="7"/>
  <c r="X98" i="7"/>
  <c r="W98" i="7"/>
  <c r="V98" i="7"/>
  <c r="U98" i="7"/>
  <c r="T98" i="7"/>
  <c r="P98" i="7" s="1"/>
  <c r="B98" i="7"/>
  <c r="B99" i="7" s="1"/>
  <c r="B100" i="7" s="1"/>
  <c r="B101" i="7" s="1"/>
  <c r="AE97" i="7"/>
  <c r="AD97" i="7"/>
  <c r="AC97" i="7"/>
  <c r="AB97" i="7"/>
  <c r="AA97" i="7"/>
  <c r="X97" i="7"/>
  <c r="W97" i="7"/>
  <c r="V97" i="7"/>
  <c r="P97" i="7" s="1"/>
  <c r="U97" i="7"/>
  <c r="T97" i="7"/>
  <c r="Q97" i="7"/>
  <c r="B97" i="7"/>
  <c r="AE96" i="7"/>
  <c r="AD96" i="7"/>
  <c r="AC96" i="7"/>
  <c r="AB96" i="7"/>
  <c r="AA96" i="7"/>
  <c r="X96" i="7"/>
  <c r="W96" i="7"/>
  <c r="V96" i="7"/>
  <c r="U96" i="7"/>
  <c r="T96" i="7"/>
  <c r="P96" i="7" s="1"/>
  <c r="Q96" i="7"/>
  <c r="AE93" i="7"/>
  <c r="AD93" i="7"/>
  <c r="Q93" i="7" s="1"/>
  <c r="AC93" i="7"/>
  <c r="AB93" i="7"/>
  <c r="AA93" i="7"/>
  <c r="X93" i="7"/>
  <c r="W93" i="7"/>
  <c r="V93" i="7"/>
  <c r="U93" i="7"/>
  <c r="T93" i="7"/>
  <c r="P93" i="7" s="1"/>
  <c r="AE92" i="7"/>
  <c r="AD92" i="7"/>
  <c r="AC92" i="7"/>
  <c r="AB92" i="7"/>
  <c r="AA92" i="7"/>
  <c r="Q92" i="7" s="1"/>
  <c r="X92" i="7"/>
  <c r="W92" i="7"/>
  <c r="V92" i="7"/>
  <c r="U92" i="7"/>
  <c r="T92" i="7"/>
  <c r="AE91" i="7"/>
  <c r="AD91" i="7"/>
  <c r="AC91" i="7"/>
  <c r="AB91" i="7"/>
  <c r="AA91" i="7"/>
  <c r="Q91" i="7" s="1"/>
  <c r="X91" i="7"/>
  <c r="W91" i="7"/>
  <c r="V91" i="7"/>
  <c r="U91" i="7"/>
  <c r="P91" i="7" s="1"/>
  <c r="T91" i="7"/>
  <c r="B91" i="7"/>
  <c r="B92" i="7" s="1"/>
  <c r="B93" i="7" s="1"/>
  <c r="AE90" i="7"/>
  <c r="AD90" i="7"/>
  <c r="AC90" i="7"/>
  <c r="AB90" i="7"/>
  <c r="AA90" i="7"/>
  <c r="X90" i="7"/>
  <c r="W90" i="7"/>
  <c r="V90" i="7"/>
  <c r="U90" i="7"/>
  <c r="T90" i="7"/>
  <c r="Q90" i="7"/>
  <c r="B90" i="7"/>
  <c r="AE89" i="7"/>
  <c r="AD89" i="7"/>
  <c r="AC89" i="7"/>
  <c r="AB89" i="7"/>
  <c r="AA89" i="7"/>
  <c r="X89" i="7"/>
  <c r="W89" i="7"/>
  <c r="V89" i="7"/>
  <c r="U89" i="7"/>
  <c r="T89" i="7"/>
  <c r="P89" i="7" s="1"/>
  <c r="Q89" i="7"/>
  <c r="B89" i="7"/>
  <c r="AE88" i="7"/>
  <c r="AD88" i="7"/>
  <c r="AC88" i="7"/>
  <c r="AB88" i="7"/>
  <c r="AA88" i="7"/>
  <c r="Q88" i="7" s="1"/>
  <c r="X88" i="7"/>
  <c r="W88" i="7"/>
  <c r="V88" i="7"/>
  <c r="U88" i="7"/>
  <c r="T88" i="7"/>
  <c r="P88" i="7" s="1"/>
  <c r="AE85" i="7"/>
  <c r="AD85" i="7"/>
  <c r="AC85" i="7"/>
  <c r="AB85" i="7"/>
  <c r="AA85" i="7"/>
  <c r="Q85" i="7" s="1"/>
  <c r="X85" i="7"/>
  <c r="W85" i="7"/>
  <c r="V85" i="7"/>
  <c r="U85" i="7"/>
  <c r="T85" i="7"/>
  <c r="AE82" i="7"/>
  <c r="AD82" i="7"/>
  <c r="AC82" i="7"/>
  <c r="AB82" i="7"/>
  <c r="AA82" i="7"/>
  <c r="Q82" i="7" s="1"/>
  <c r="X82" i="7"/>
  <c r="W82" i="7"/>
  <c r="V82" i="7"/>
  <c r="U82" i="7"/>
  <c r="T82" i="7"/>
  <c r="K79" i="7"/>
  <c r="J79" i="7"/>
  <c r="I79" i="7"/>
  <c r="H79" i="7"/>
  <c r="G79" i="7"/>
  <c r="B79" i="7"/>
  <c r="AE78" i="7"/>
  <c r="AD78" i="7"/>
  <c r="AC78" i="7"/>
  <c r="AB78" i="7"/>
  <c r="AA78" i="7"/>
  <c r="X78" i="7"/>
  <c r="W78" i="7"/>
  <c r="V78" i="7"/>
  <c r="U78" i="7"/>
  <c r="T78" i="7"/>
  <c r="Q78" i="7"/>
  <c r="P78" i="7"/>
  <c r="B78" i="7"/>
  <c r="AE77" i="7"/>
  <c r="AD77" i="7"/>
  <c r="Q77" i="7" s="1"/>
  <c r="AC77" i="7"/>
  <c r="AB77" i="7"/>
  <c r="AA77" i="7"/>
  <c r="X77" i="7"/>
  <c r="W77" i="7"/>
  <c r="V77" i="7"/>
  <c r="U77" i="7"/>
  <c r="T77" i="7"/>
  <c r="K74" i="7"/>
  <c r="J74" i="7"/>
  <c r="I74" i="7"/>
  <c r="H74" i="7"/>
  <c r="G74" i="7"/>
  <c r="B74" i="7"/>
  <c r="AE73" i="7"/>
  <c r="AD73" i="7"/>
  <c r="AC73" i="7"/>
  <c r="AB73" i="7"/>
  <c r="AA73" i="7"/>
  <c r="X73" i="7"/>
  <c r="W73" i="7"/>
  <c r="V73" i="7"/>
  <c r="P73" i="7" s="1"/>
  <c r="U73" i="7"/>
  <c r="T73" i="7"/>
  <c r="B73" i="7"/>
  <c r="AE72" i="7"/>
  <c r="AD72" i="7"/>
  <c r="AC72" i="7"/>
  <c r="AB72" i="7"/>
  <c r="AA72" i="7"/>
  <c r="X72" i="7"/>
  <c r="W72" i="7"/>
  <c r="V72" i="7"/>
  <c r="P72" i="7" s="1"/>
  <c r="U72" i="7"/>
  <c r="T72" i="7"/>
  <c r="Q72" i="7"/>
  <c r="AE68" i="7"/>
  <c r="AD68" i="7"/>
  <c r="AC68" i="7"/>
  <c r="AB68" i="7"/>
  <c r="AA68" i="7"/>
  <c r="X68" i="7"/>
  <c r="W68" i="7"/>
  <c r="V68" i="7"/>
  <c r="U68" i="7"/>
  <c r="T68" i="7"/>
  <c r="Q68" i="7"/>
  <c r="AE67" i="7"/>
  <c r="AD67" i="7"/>
  <c r="AC67" i="7"/>
  <c r="AB67" i="7"/>
  <c r="AA67" i="7"/>
  <c r="Q67" i="7" s="1"/>
  <c r="X67" i="7"/>
  <c r="W67" i="7"/>
  <c r="V67" i="7"/>
  <c r="U67" i="7"/>
  <c r="T67" i="7"/>
  <c r="AE65" i="7"/>
  <c r="AD65" i="7"/>
  <c r="AC65" i="7"/>
  <c r="AB65" i="7"/>
  <c r="AA65" i="7"/>
  <c r="X65" i="7"/>
  <c r="W65" i="7"/>
  <c r="V65" i="7"/>
  <c r="U65" i="7"/>
  <c r="T65" i="7"/>
  <c r="Q65" i="7"/>
  <c r="AE64" i="7"/>
  <c r="AD64" i="7"/>
  <c r="AC64" i="7"/>
  <c r="AB64" i="7"/>
  <c r="AA64" i="7"/>
  <c r="X64" i="7"/>
  <c r="W64" i="7"/>
  <c r="V64" i="7"/>
  <c r="U64" i="7"/>
  <c r="T64" i="7"/>
  <c r="Q64" i="7"/>
  <c r="AE62" i="7"/>
  <c r="AD62" i="7"/>
  <c r="AC62" i="7"/>
  <c r="AB62" i="7"/>
  <c r="AA62" i="7"/>
  <c r="X62" i="7"/>
  <c r="W62" i="7"/>
  <c r="V62" i="7"/>
  <c r="U62" i="7"/>
  <c r="T62" i="7"/>
  <c r="AE61" i="7"/>
  <c r="AD61" i="7"/>
  <c r="AC61" i="7"/>
  <c r="AB61" i="7"/>
  <c r="AA61" i="7"/>
  <c r="X61" i="7"/>
  <c r="W61" i="7"/>
  <c r="V61" i="7"/>
  <c r="U61" i="7"/>
  <c r="T61" i="7"/>
  <c r="Q61" i="7"/>
  <c r="P60" i="7"/>
  <c r="AE59" i="7"/>
  <c r="AD59" i="7"/>
  <c r="AC59" i="7"/>
  <c r="AB59" i="7"/>
  <c r="AA59" i="7"/>
  <c r="X59" i="7"/>
  <c r="W59" i="7"/>
  <c r="V59" i="7"/>
  <c r="U59" i="7"/>
  <c r="P59" i="7" s="1"/>
  <c r="T59" i="7"/>
  <c r="AE58" i="7"/>
  <c r="AD58" i="7"/>
  <c r="AC58" i="7"/>
  <c r="AB58" i="7"/>
  <c r="AA58" i="7"/>
  <c r="X58" i="7"/>
  <c r="W58" i="7"/>
  <c r="P58" i="7" s="1"/>
  <c r="V58" i="7"/>
  <c r="U58" i="7"/>
  <c r="T58" i="7"/>
  <c r="Q58" i="7"/>
  <c r="AE57" i="7"/>
  <c r="AD57" i="7"/>
  <c r="Q57" i="7" s="1"/>
  <c r="AC57" i="7"/>
  <c r="AB57" i="7"/>
  <c r="AA57" i="7"/>
  <c r="X57" i="7"/>
  <c r="W57" i="7"/>
  <c r="V57" i="7"/>
  <c r="U57" i="7"/>
  <c r="T57" i="7"/>
  <c r="P57" i="7" s="1"/>
  <c r="B56" i="7"/>
  <c r="B57" i="7" s="1"/>
  <c r="B58" i="7" s="1"/>
  <c r="B59" i="7" s="1"/>
  <c r="B60" i="7" s="1"/>
  <c r="B61" i="7" s="1"/>
  <c r="B62" i="7" s="1"/>
  <c r="B63" i="7" s="1"/>
  <c r="B64" i="7" s="1"/>
  <c r="B65" i="7" s="1"/>
  <c r="B66" i="7" s="1"/>
  <c r="B67" i="7" s="1"/>
  <c r="B68" i="7" s="1"/>
  <c r="B69" i="7" s="1"/>
  <c r="AE55" i="7"/>
  <c r="AD55" i="7"/>
  <c r="AC55" i="7"/>
  <c r="AB55" i="7"/>
  <c r="AA55" i="7"/>
  <c r="X55" i="7"/>
  <c r="W55" i="7"/>
  <c r="V55" i="7"/>
  <c r="U55" i="7"/>
  <c r="P55" i="7" s="1"/>
  <c r="T55" i="7"/>
  <c r="B55" i="7"/>
  <c r="AE54" i="7"/>
  <c r="AD54" i="7"/>
  <c r="AC54" i="7"/>
  <c r="AB54" i="7"/>
  <c r="Q54" i="7" s="1"/>
  <c r="AA54" i="7"/>
  <c r="X54" i="7"/>
  <c r="W54" i="7"/>
  <c r="V54" i="7"/>
  <c r="U54" i="7"/>
  <c r="T54" i="7"/>
  <c r="P54" i="7"/>
  <c r="B54" i="7"/>
  <c r="AE53" i="7"/>
  <c r="AD53" i="7"/>
  <c r="Q53" i="7" s="1"/>
  <c r="AC53" i="7"/>
  <c r="AB53" i="7"/>
  <c r="AA53" i="7"/>
  <c r="X53" i="7"/>
  <c r="W53" i="7"/>
  <c r="V53" i="7"/>
  <c r="U53" i="7"/>
  <c r="T53" i="7"/>
  <c r="AE49" i="7"/>
  <c r="AD49" i="7"/>
  <c r="AC49" i="7"/>
  <c r="AB49" i="7"/>
  <c r="AA49" i="7"/>
  <c r="Q49" i="7" s="1"/>
  <c r="X49" i="7"/>
  <c r="W49" i="7"/>
  <c r="V49" i="7"/>
  <c r="U49" i="7"/>
  <c r="T49" i="7"/>
  <c r="AE48" i="7"/>
  <c r="AD48" i="7"/>
  <c r="AC48" i="7"/>
  <c r="AB48" i="7"/>
  <c r="AA48" i="7"/>
  <c r="Q48" i="7" s="1"/>
  <c r="X48" i="7"/>
  <c r="W48" i="7"/>
  <c r="V48" i="7"/>
  <c r="U48" i="7"/>
  <c r="T48" i="7"/>
  <c r="P48" i="7" s="1"/>
  <c r="AE46" i="7"/>
  <c r="AD46" i="7"/>
  <c r="Q46" i="7" s="1"/>
  <c r="AC46" i="7"/>
  <c r="AB46" i="7"/>
  <c r="AA46" i="7"/>
  <c r="X46" i="7"/>
  <c r="W46" i="7"/>
  <c r="V46" i="7"/>
  <c r="U46" i="7"/>
  <c r="T46" i="7"/>
  <c r="AE45" i="7"/>
  <c r="AD45" i="7"/>
  <c r="AC45" i="7"/>
  <c r="AB45" i="7"/>
  <c r="AA45" i="7"/>
  <c r="X45" i="7"/>
  <c r="W45" i="7"/>
  <c r="V45" i="7"/>
  <c r="U45" i="7"/>
  <c r="T45" i="7"/>
  <c r="AE43" i="7"/>
  <c r="AD43" i="7"/>
  <c r="AC43" i="7"/>
  <c r="AB43" i="7"/>
  <c r="AA43" i="7"/>
  <c r="X43" i="7"/>
  <c r="W43" i="7"/>
  <c r="V43" i="7"/>
  <c r="U43" i="7"/>
  <c r="T43" i="7"/>
  <c r="Q43" i="7"/>
  <c r="AE42" i="7"/>
  <c r="AD42" i="7"/>
  <c r="AC42" i="7"/>
  <c r="Q42" i="7" s="1"/>
  <c r="AB42" i="7"/>
  <c r="AA42" i="7"/>
  <c r="X42" i="7"/>
  <c r="W42" i="7"/>
  <c r="V42" i="7"/>
  <c r="U42" i="7"/>
  <c r="T42" i="7"/>
  <c r="P41" i="7"/>
  <c r="AE40" i="7"/>
  <c r="AD40" i="7"/>
  <c r="AC40" i="7"/>
  <c r="AB40" i="7"/>
  <c r="Q40" i="7" s="1"/>
  <c r="AA40" i="7"/>
  <c r="X40" i="7"/>
  <c r="W40" i="7"/>
  <c r="P40" i="7" s="1"/>
  <c r="V40" i="7"/>
  <c r="U40" i="7"/>
  <c r="T40" i="7"/>
  <c r="AE39" i="7"/>
  <c r="AD39" i="7"/>
  <c r="Q39" i="7" s="1"/>
  <c r="AC39" i="7"/>
  <c r="AB39" i="7"/>
  <c r="AA39" i="7"/>
  <c r="X39" i="7"/>
  <c r="W39" i="7"/>
  <c r="V39" i="7"/>
  <c r="U39" i="7"/>
  <c r="T39" i="7"/>
  <c r="P39" i="7" s="1"/>
  <c r="AE38" i="7"/>
  <c r="AD38" i="7"/>
  <c r="AC38" i="7"/>
  <c r="AB38" i="7"/>
  <c r="AA38" i="7"/>
  <c r="X38" i="7"/>
  <c r="W38" i="7"/>
  <c r="V38" i="7"/>
  <c r="U38" i="7"/>
  <c r="T38" i="7"/>
  <c r="P38" i="7" s="1"/>
  <c r="Q38" i="7"/>
  <c r="AE36" i="7"/>
  <c r="AD36" i="7"/>
  <c r="AC36" i="7"/>
  <c r="AB36" i="7"/>
  <c r="AA36" i="7"/>
  <c r="Q36" i="7" s="1"/>
  <c r="X36" i="7"/>
  <c r="W36" i="7"/>
  <c r="V36" i="7"/>
  <c r="P36" i="7" s="1"/>
  <c r="U36" i="7"/>
  <c r="T36" i="7"/>
  <c r="B36" i="7"/>
  <c r="B37" i="7" s="1"/>
  <c r="B38" i="7" s="1"/>
  <c r="B39" i="7" s="1"/>
  <c r="B40" i="7" s="1"/>
  <c r="B41" i="7" s="1"/>
  <c r="B42" i="7" s="1"/>
  <c r="B43" i="7" s="1"/>
  <c r="B44" i="7" s="1"/>
  <c r="B45" i="7" s="1"/>
  <c r="B46" i="7" s="1"/>
  <c r="B47" i="7" s="1"/>
  <c r="B48" i="7" s="1"/>
  <c r="B49" i="7" s="1"/>
  <c r="B50" i="7" s="1"/>
  <c r="AE35" i="7"/>
  <c r="AD35" i="7"/>
  <c r="AC35" i="7"/>
  <c r="AB35" i="7"/>
  <c r="AA35" i="7"/>
  <c r="X35" i="7"/>
  <c r="W35" i="7"/>
  <c r="V35" i="7"/>
  <c r="U35" i="7"/>
  <c r="T35" i="7"/>
  <c r="Q35" i="7"/>
  <c r="B35" i="7"/>
  <c r="AE34" i="7"/>
  <c r="AD34" i="7"/>
  <c r="AC34" i="7"/>
  <c r="AB34" i="7"/>
  <c r="Q34" i="7" s="1"/>
  <c r="AA34" i="7"/>
  <c r="X34" i="7"/>
  <c r="W34" i="7"/>
  <c r="V34" i="7"/>
  <c r="U34" i="7"/>
  <c r="T34" i="7"/>
  <c r="P34" i="7"/>
  <c r="AE31" i="7"/>
  <c r="AD31" i="7"/>
  <c r="AC31" i="7"/>
  <c r="AB31" i="7"/>
  <c r="AA31" i="7"/>
  <c r="X31" i="7"/>
  <c r="W31" i="7"/>
  <c r="V31" i="7"/>
  <c r="U31" i="7"/>
  <c r="T31" i="7"/>
  <c r="Q31" i="7"/>
  <c r="P31" i="7"/>
  <c r="AE30" i="7"/>
  <c r="AD30" i="7"/>
  <c r="AC30" i="7"/>
  <c r="AB30" i="7"/>
  <c r="AA30" i="7"/>
  <c r="X30" i="7"/>
  <c r="W30" i="7"/>
  <c r="V30" i="7"/>
  <c r="U30" i="7"/>
  <c r="T30" i="7"/>
  <c r="P30" i="7" s="1"/>
  <c r="Q30" i="7"/>
  <c r="AE29" i="7"/>
  <c r="AD29" i="7"/>
  <c r="Q29" i="7" s="1"/>
  <c r="AC29" i="7"/>
  <c r="AB29" i="7"/>
  <c r="AA29" i="7"/>
  <c r="X29" i="7"/>
  <c r="W29" i="7"/>
  <c r="V29" i="7"/>
  <c r="U29" i="7"/>
  <c r="T29" i="7"/>
  <c r="AE28" i="7"/>
  <c r="AD28" i="7"/>
  <c r="AC28" i="7"/>
  <c r="AB28" i="7"/>
  <c r="AA28" i="7"/>
  <c r="Q28" i="7" s="1"/>
  <c r="X28" i="7"/>
  <c r="W28" i="7"/>
  <c r="V28" i="7"/>
  <c r="U28" i="7"/>
  <c r="T28" i="7"/>
  <c r="AE27" i="7"/>
  <c r="AD27" i="7"/>
  <c r="AC27" i="7"/>
  <c r="AB27" i="7"/>
  <c r="Q27" i="7" s="1"/>
  <c r="AA27" i="7"/>
  <c r="X27" i="7"/>
  <c r="W27" i="7"/>
  <c r="V27" i="7"/>
  <c r="U27" i="7"/>
  <c r="T27" i="7"/>
  <c r="AE26" i="7"/>
  <c r="AD26" i="7"/>
  <c r="AC26" i="7"/>
  <c r="Q26" i="7" s="1"/>
  <c r="AB26" i="7"/>
  <c r="AA26" i="7"/>
  <c r="X26" i="7"/>
  <c r="W26" i="7"/>
  <c r="V26" i="7"/>
  <c r="U26" i="7"/>
  <c r="T26" i="7"/>
  <c r="P26" i="7" s="1"/>
  <c r="AE25" i="7"/>
  <c r="AD25" i="7"/>
  <c r="AC25" i="7"/>
  <c r="AB25" i="7"/>
  <c r="AA25" i="7"/>
  <c r="Q25" i="7" s="1"/>
  <c r="X25" i="7"/>
  <c r="W25" i="7"/>
  <c r="V25" i="7"/>
  <c r="U25" i="7"/>
  <c r="T25" i="7"/>
  <c r="P25" i="7" s="1"/>
  <c r="AE24" i="7"/>
  <c r="AD24" i="7"/>
  <c r="AC24" i="7"/>
  <c r="AB24" i="7"/>
  <c r="AA24" i="7"/>
  <c r="Q24" i="7" s="1"/>
  <c r="X24" i="7"/>
  <c r="W24" i="7"/>
  <c r="V24" i="7"/>
  <c r="U24" i="7"/>
  <c r="T24" i="7"/>
  <c r="P24" i="7" s="1"/>
  <c r="AE23" i="7"/>
  <c r="AD23" i="7"/>
  <c r="AC23" i="7"/>
  <c r="AB23" i="7"/>
  <c r="Q23" i="7" s="1"/>
  <c r="AA23" i="7"/>
  <c r="X23" i="7"/>
  <c r="W23" i="7"/>
  <c r="V23" i="7"/>
  <c r="U23" i="7"/>
  <c r="T23" i="7"/>
  <c r="P23" i="7"/>
  <c r="AE22" i="7"/>
  <c r="AD22" i="7"/>
  <c r="AC22" i="7"/>
  <c r="AB22" i="7"/>
  <c r="AA22" i="7"/>
  <c r="X22" i="7"/>
  <c r="W22" i="7"/>
  <c r="V22" i="7"/>
  <c r="U22" i="7"/>
  <c r="T22" i="7"/>
  <c r="P22" i="7" s="1"/>
  <c r="Q22" i="7"/>
  <c r="B22" i="7"/>
  <c r="B23" i="7" s="1"/>
  <c r="B24" i="7" s="1"/>
  <c r="B25" i="7" s="1"/>
  <c r="B26" i="7" s="1"/>
  <c r="B27" i="7" s="1"/>
  <c r="B28" i="7" s="1"/>
  <c r="B29" i="7" s="1"/>
  <c r="B30" i="7" s="1"/>
  <c r="B31" i="7" s="1"/>
  <c r="AE21" i="7"/>
  <c r="AD21" i="7"/>
  <c r="Q21" i="7" s="1"/>
  <c r="AC21" i="7"/>
  <c r="AB21" i="7"/>
  <c r="AA21" i="7"/>
  <c r="X21" i="7"/>
  <c r="W21" i="7"/>
  <c r="V21" i="7"/>
  <c r="U21" i="7"/>
  <c r="T21" i="7"/>
  <c r="P21" i="7" s="1"/>
  <c r="AE18" i="7"/>
  <c r="AD18" i="7"/>
  <c r="AC18" i="7"/>
  <c r="AB18" i="7"/>
  <c r="AA18" i="7"/>
  <c r="Q18" i="7" s="1"/>
  <c r="X18" i="7"/>
  <c r="W18" i="7"/>
  <c r="V18" i="7"/>
  <c r="U18" i="7"/>
  <c r="T18" i="7"/>
  <c r="P18" i="7" s="1"/>
  <c r="AE17" i="7"/>
  <c r="AD17" i="7"/>
  <c r="AC17" i="7"/>
  <c r="AB17" i="7"/>
  <c r="AA17" i="7"/>
  <c r="Q17" i="7" s="1"/>
  <c r="X17" i="7"/>
  <c r="W17" i="7"/>
  <c r="V17" i="7"/>
  <c r="U17" i="7"/>
  <c r="P17" i="7" s="1"/>
  <c r="T17" i="7"/>
  <c r="AE16" i="7"/>
  <c r="AD16" i="7"/>
  <c r="AC16" i="7"/>
  <c r="AB16" i="7"/>
  <c r="Q16" i="7" s="1"/>
  <c r="AA16" i="7"/>
  <c r="X16" i="7"/>
  <c r="W16" i="7"/>
  <c r="V16" i="7"/>
  <c r="U16" i="7"/>
  <c r="T16" i="7"/>
  <c r="AE15" i="7"/>
  <c r="AD15" i="7"/>
  <c r="AC15" i="7"/>
  <c r="AB15" i="7"/>
  <c r="AA15" i="7"/>
  <c r="X15" i="7"/>
  <c r="W15" i="7"/>
  <c r="V15" i="7"/>
  <c r="U15" i="7"/>
  <c r="T15" i="7"/>
  <c r="Q15" i="7"/>
  <c r="AE14" i="7"/>
  <c r="AD14" i="7"/>
  <c r="AC14" i="7"/>
  <c r="AB14" i="7"/>
  <c r="AA14" i="7"/>
  <c r="Q14" i="7" s="1"/>
  <c r="X14" i="7"/>
  <c r="W14" i="7"/>
  <c r="V14" i="7"/>
  <c r="U14" i="7"/>
  <c r="T14" i="7"/>
  <c r="AE13" i="7"/>
  <c r="AD13" i="7"/>
  <c r="AC13" i="7"/>
  <c r="AB13" i="7"/>
  <c r="AA13" i="7"/>
  <c r="Q13" i="7" s="1"/>
  <c r="X13" i="7"/>
  <c r="W13" i="7"/>
  <c r="V13" i="7"/>
  <c r="U13" i="7"/>
  <c r="P13" i="7" s="1"/>
  <c r="T13" i="7"/>
  <c r="AE12" i="7"/>
  <c r="AD12" i="7"/>
  <c r="AC12" i="7"/>
  <c r="AB12" i="7"/>
  <c r="Q12" i="7" s="1"/>
  <c r="AA12" i="7"/>
  <c r="X12" i="7"/>
  <c r="W12" i="7"/>
  <c r="V12" i="7"/>
  <c r="P12" i="7" s="1"/>
  <c r="U12" i="7"/>
  <c r="T12" i="7"/>
  <c r="AE11" i="7"/>
  <c r="AD11" i="7"/>
  <c r="AC11" i="7"/>
  <c r="AB11" i="7"/>
  <c r="AA11" i="7"/>
  <c r="X11" i="7"/>
  <c r="W11" i="7"/>
  <c r="V11" i="7"/>
  <c r="U11" i="7"/>
  <c r="T11" i="7"/>
  <c r="P11" i="7" s="1"/>
  <c r="Q11" i="7"/>
  <c r="AE10" i="7"/>
  <c r="AD10" i="7"/>
  <c r="AC10" i="7"/>
  <c r="AB10" i="7"/>
  <c r="AA10" i="7"/>
  <c r="Q10" i="7" s="1"/>
  <c r="X10" i="7"/>
  <c r="W10" i="7"/>
  <c r="V10" i="7"/>
  <c r="U10" i="7"/>
  <c r="T10" i="7"/>
  <c r="P10" i="7" s="1"/>
  <c r="AE9" i="7"/>
  <c r="AD9" i="7"/>
  <c r="AC9" i="7"/>
  <c r="AB9" i="7"/>
  <c r="AA9" i="7"/>
  <c r="Q9" i="7" s="1"/>
  <c r="X9" i="7"/>
  <c r="W9" i="7"/>
  <c r="V9" i="7"/>
  <c r="U9" i="7"/>
  <c r="P9" i="7" s="1"/>
  <c r="T9" i="7"/>
  <c r="B9" i="7"/>
  <c r="B10" i="7" s="1"/>
  <c r="B11" i="7" s="1"/>
  <c r="B12" i="7" s="1"/>
  <c r="B13" i="7" s="1"/>
  <c r="B14" i="7" s="1"/>
  <c r="B15" i="7" s="1"/>
  <c r="B16" i="7" s="1"/>
  <c r="B17" i="7" s="1"/>
  <c r="B18" i="7" s="1"/>
  <c r="AE8" i="7"/>
  <c r="AD8" i="7"/>
  <c r="AC8" i="7"/>
  <c r="AB8" i="7"/>
  <c r="Q8" i="7" s="1"/>
  <c r="AA8" i="7"/>
  <c r="X8" i="7"/>
  <c r="W8" i="7"/>
  <c r="V8" i="7"/>
  <c r="U8" i="7"/>
  <c r="T8" i="7"/>
  <c r="P8" i="7"/>
  <c r="K1" i="7"/>
  <c r="C186" i="6"/>
  <c r="C178" i="6"/>
  <c r="C176" i="6"/>
  <c r="C165" i="6"/>
  <c r="T41" i="6"/>
  <c r="T40" i="6"/>
  <c r="T39" i="6"/>
  <c r="T38" i="6"/>
  <c r="S34" i="6"/>
  <c r="R34" i="6"/>
  <c r="Q34" i="6"/>
  <c r="P34" i="6"/>
  <c r="O34" i="6"/>
  <c r="N34" i="6"/>
  <c r="M34" i="6"/>
  <c r="L34" i="6"/>
  <c r="K34" i="6"/>
  <c r="J34" i="6"/>
  <c r="I34" i="6"/>
  <c r="H34" i="6"/>
  <c r="G34" i="6"/>
  <c r="T33" i="6"/>
  <c r="T32" i="6"/>
  <c r="S31" i="6"/>
  <c r="R31" i="6"/>
  <c r="R35" i="6" s="1"/>
  <c r="Q31" i="6"/>
  <c r="P31" i="6"/>
  <c r="P35" i="6" s="1"/>
  <c r="O31" i="6"/>
  <c r="N31" i="6"/>
  <c r="M31" i="6"/>
  <c r="L31" i="6"/>
  <c r="K31" i="6"/>
  <c r="J31" i="6"/>
  <c r="J35" i="6" s="1"/>
  <c r="I31" i="6"/>
  <c r="H31" i="6"/>
  <c r="H35" i="6" s="1"/>
  <c r="G31" i="6"/>
  <c r="T30" i="6"/>
  <c r="T29" i="6"/>
  <c r="S26" i="6"/>
  <c r="R26" i="6"/>
  <c r="Q26" i="6"/>
  <c r="P26" i="6"/>
  <c r="O26" i="6"/>
  <c r="N26" i="6"/>
  <c r="M26" i="6"/>
  <c r="L26" i="6"/>
  <c r="K26" i="6"/>
  <c r="J26" i="6"/>
  <c r="I26" i="6"/>
  <c r="H26" i="6"/>
  <c r="G26" i="6"/>
  <c r="S21" i="6"/>
  <c r="R21" i="6"/>
  <c r="Q21" i="6"/>
  <c r="P21" i="6"/>
  <c r="O21" i="6"/>
  <c r="N21" i="6"/>
  <c r="M21" i="6"/>
  <c r="L21" i="6"/>
  <c r="K21" i="6"/>
  <c r="J21" i="6"/>
  <c r="I21" i="6"/>
  <c r="H21" i="6"/>
  <c r="G21" i="6"/>
  <c r="T17" i="6"/>
  <c r="T16" i="6"/>
  <c r="T15" i="6"/>
  <c r="S13" i="6"/>
  <c r="S18" i="6" s="1"/>
  <c r="S20" i="6" s="1"/>
  <c r="R13" i="6"/>
  <c r="R18" i="6" s="1"/>
  <c r="Q13" i="6"/>
  <c r="Q18" i="6" s="1"/>
  <c r="Q20" i="6" s="1"/>
  <c r="P13" i="6"/>
  <c r="P18" i="6" s="1"/>
  <c r="P20" i="6" s="1"/>
  <c r="O13" i="6"/>
  <c r="O18" i="6" s="1"/>
  <c r="O20" i="6" s="1"/>
  <c r="N13" i="6"/>
  <c r="N18" i="6" s="1"/>
  <c r="N20" i="6" s="1"/>
  <c r="M13" i="6"/>
  <c r="M18" i="6" s="1"/>
  <c r="M20" i="6" s="1"/>
  <c r="L13" i="6"/>
  <c r="L18" i="6" s="1"/>
  <c r="L20" i="6" s="1"/>
  <c r="K13" i="6"/>
  <c r="K18" i="6" s="1"/>
  <c r="K20" i="6" s="1"/>
  <c r="J13" i="6"/>
  <c r="J18" i="6" s="1"/>
  <c r="I13" i="6"/>
  <c r="I18" i="6" s="1"/>
  <c r="I20" i="6" s="1"/>
  <c r="H13" i="6"/>
  <c r="H18" i="6" s="1"/>
  <c r="H20" i="6" s="1"/>
  <c r="G13" i="6"/>
  <c r="G18" i="6" s="1"/>
  <c r="G20" i="6" s="1"/>
  <c r="T12" i="6"/>
  <c r="T11" i="6"/>
  <c r="T10" i="6"/>
  <c r="T9" i="6"/>
  <c r="T8" i="6"/>
  <c r="B120" i="5"/>
  <c r="B119" i="5"/>
  <c r="C118" i="5"/>
  <c r="BA105" i="5"/>
  <c r="AZ105" i="5"/>
  <c r="AY105" i="5"/>
  <c r="AX105" i="5"/>
  <c r="AW105" i="5"/>
  <c r="BB105" i="5" s="1"/>
  <c r="AV105" i="5"/>
  <c r="AU105" i="5"/>
  <c r="AT105" i="5"/>
  <c r="AS105" i="5"/>
  <c r="AR105" i="5"/>
  <c r="AQ105" i="5"/>
  <c r="AP105" i="5"/>
  <c r="AO105" i="5"/>
  <c r="AN105" i="5"/>
  <c r="AM105" i="5"/>
  <c r="AL105" i="5"/>
  <c r="AK105" i="5"/>
  <c r="AI105" i="5"/>
  <c r="AH105" i="5"/>
  <c r="AG105" i="5"/>
  <c r="AF105" i="5"/>
  <c r="AJ105" i="5" s="1"/>
  <c r="AE105" i="5"/>
  <c r="AC105" i="5"/>
  <c r="AB105" i="5"/>
  <c r="AA105" i="5"/>
  <c r="Z105" i="5"/>
  <c r="Y105" i="5"/>
  <c r="AD105" i="5" s="1"/>
  <c r="X105" i="5"/>
  <c r="W105" i="5"/>
  <c r="V105" i="5"/>
  <c r="U105" i="5"/>
  <c r="T105" i="5"/>
  <c r="S105" i="5"/>
  <c r="R105" i="5"/>
  <c r="Q105" i="5"/>
  <c r="P105" i="5"/>
  <c r="O105" i="5"/>
  <c r="N105" i="5"/>
  <c r="M105" i="5"/>
  <c r="K105" i="5"/>
  <c r="J105" i="5"/>
  <c r="I105" i="5"/>
  <c r="H105" i="5"/>
  <c r="L105" i="5" s="1"/>
  <c r="G105" i="5"/>
  <c r="DR104" i="5"/>
  <c r="DQ104" i="5"/>
  <c r="DP104" i="5"/>
  <c r="DO104" i="5"/>
  <c r="DN104" i="5"/>
  <c r="DL104" i="5"/>
  <c r="DK104" i="5"/>
  <c r="DJ104" i="5"/>
  <c r="DI104" i="5"/>
  <c r="DH104" i="5"/>
  <c r="DF104" i="5"/>
  <c r="DE104" i="5"/>
  <c r="DD104" i="5"/>
  <c r="DC104" i="5"/>
  <c r="DB104" i="5"/>
  <c r="CZ104" i="5"/>
  <c r="CY104" i="5"/>
  <c r="CX104" i="5"/>
  <c r="CW104" i="5"/>
  <c r="CV104" i="5"/>
  <c r="CT104" i="5"/>
  <c r="CS104" i="5"/>
  <c r="CR104" i="5"/>
  <c r="CQ104" i="5"/>
  <c r="CP104" i="5"/>
  <c r="CN104" i="5"/>
  <c r="CM104" i="5"/>
  <c r="CL104" i="5"/>
  <c r="CK104" i="5"/>
  <c r="CJ104" i="5"/>
  <c r="CH104" i="5"/>
  <c r="CG104" i="5"/>
  <c r="CF104" i="5"/>
  <c r="CE104" i="5"/>
  <c r="CD104" i="5"/>
  <c r="CB104" i="5"/>
  <c r="CA104" i="5"/>
  <c r="BZ104" i="5"/>
  <c r="BG104" i="5" s="1"/>
  <c r="BY104" i="5"/>
  <c r="BX104" i="5"/>
  <c r="BB104" i="5"/>
  <c r="AV104" i="5"/>
  <c r="AP104" i="5"/>
  <c r="AJ104" i="5"/>
  <c r="AD104" i="5"/>
  <c r="X104" i="5"/>
  <c r="R104" i="5"/>
  <c r="L104" i="5"/>
  <c r="BV104" i="5" s="1"/>
  <c r="DR103" i="5"/>
  <c r="DQ103" i="5"/>
  <c r="DP103" i="5"/>
  <c r="DO103" i="5"/>
  <c r="DN103" i="5"/>
  <c r="DL103" i="5"/>
  <c r="DK103" i="5"/>
  <c r="DJ103" i="5"/>
  <c r="DI103" i="5"/>
  <c r="DH103" i="5"/>
  <c r="DF103" i="5"/>
  <c r="DE103" i="5"/>
  <c r="DD103" i="5"/>
  <c r="DC103" i="5"/>
  <c r="DB103" i="5"/>
  <c r="CZ103" i="5"/>
  <c r="CY103" i="5"/>
  <c r="CX103" i="5"/>
  <c r="CW103" i="5"/>
  <c r="CV103" i="5"/>
  <c r="CT103" i="5"/>
  <c r="CS103" i="5"/>
  <c r="CR103" i="5"/>
  <c r="CQ103" i="5"/>
  <c r="CP103" i="5"/>
  <c r="CN103" i="5"/>
  <c r="CM103" i="5"/>
  <c r="CL103" i="5"/>
  <c r="CK103" i="5"/>
  <c r="CJ103" i="5"/>
  <c r="CH103" i="5"/>
  <c r="CG103" i="5"/>
  <c r="CF103" i="5"/>
  <c r="CE103" i="5"/>
  <c r="CD103" i="5"/>
  <c r="CB103" i="5"/>
  <c r="CA103" i="5"/>
  <c r="BZ103" i="5"/>
  <c r="BY103" i="5"/>
  <c r="BX103" i="5"/>
  <c r="BB103" i="5"/>
  <c r="AV103" i="5"/>
  <c r="AP103" i="5"/>
  <c r="AJ103" i="5"/>
  <c r="AD103" i="5"/>
  <c r="X103" i="5"/>
  <c r="R103" i="5"/>
  <c r="BV103" i="5" s="1"/>
  <c r="L103" i="5"/>
  <c r="DR102" i="5"/>
  <c r="DQ102" i="5"/>
  <c r="DP102" i="5"/>
  <c r="DO102" i="5"/>
  <c r="DN102" i="5"/>
  <c r="DL102" i="5"/>
  <c r="DK102" i="5"/>
  <c r="DJ102" i="5"/>
  <c r="DI102" i="5"/>
  <c r="DH102" i="5"/>
  <c r="DF102" i="5"/>
  <c r="DE102" i="5"/>
  <c r="DD102" i="5"/>
  <c r="DC102" i="5"/>
  <c r="DB102" i="5"/>
  <c r="CZ102" i="5"/>
  <c r="CY102" i="5"/>
  <c r="CX102" i="5"/>
  <c r="CW102" i="5"/>
  <c r="CV102" i="5"/>
  <c r="CT102" i="5"/>
  <c r="CS102" i="5"/>
  <c r="CR102" i="5"/>
  <c r="CQ102" i="5"/>
  <c r="CP102" i="5"/>
  <c r="CN102" i="5"/>
  <c r="CM102" i="5"/>
  <c r="CL102" i="5"/>
  <c r="CK102" i="5"/>
  <c r="CJ102" i="5"/>
  <c r="CH102" i="5"/>
  <c r="CG102" i="5"/>
  <c r="CF102" i="5"/>
  <c r="CE102" i="5"/>
  <c r="CD102" i="5"/>
  <c r="CB102" i="5"/>
  <c r="CA102" i="5"/>
  <c r="BZ102" i="5"/>
  <c r="BY102" i="5"/>
  <c r="BX102" i="5"/>
  <c r="BB102" i="5"/>
  <c r="AV102" i="5"/>
  <c r="AP102" i="5"/>
  <c r="AJ102" i="5"/>
  <c r="AD102" i="5"/>
  <c r="X102" i="5"/>
  <c r="R102" i="5"/>
  <c r="BV102" i="5" s="1"/>
  <c r="L102" i="5"/>
  <c r="DR101" i="5"/>
  <c r="DQ101" i="5"/>
  <c r="DP101" i="5"/>
  <c r="DO101" i="5"/>
  <c r="DN101" i="5"/>
  <c r="DL101" i="5"/>
  <c r="DK101" i="5"/>
  <c r="DJ101" i="5"/>
  <c r="DI101" i="5"/>
  <c r="DH101" i="5"/>
  <c r="DF101" i="5"/>
  <c r="DE101" i="5"/>
  <c r="DD101" i="5"/>
  <c r="DC101" i="5"/>
  <c r="DB101" i="5"/>
  <c r="CZ101" i="5"/>
  <c r="CY101" i="5"/>
  <c r="CX101" i="5"/>
  <c r="CW101" i="5"/>
  <c r="CV101" i="5"/>
  <c r="CT101" i="5"/>
  <c r="CS101" i="5"/>
  <c r="CR101" i="5"/>
  <c r="CQ101" i="5"/>
  <c r="CP101" i="5"/>
  <c r="CN101" i="5"/>
  <c r="CM101" i="5"/>
  <c r="CL101" i="5"/>
  <c r="CK101" i="5"/>
  <c r="CJ101" i="5"/>
  <c r="CH101" i="5"/>
  <c r="CG101" i="5"/>
  <c r="CF101" i="5"/>
  <c r="CE101" i="5"/>
  <c r="CD101" i="5"/>
  <c r="CB101" i="5"/>
  <c r="CA101" i="5"/>
  <c r="BZ101" i="5"/>
  <c r="BY101" i="5"/>
  <c r="BX101" i="5"/>
  <c r="BB101" i="5"/>
  <c r="AV101" i="5"/>
  <c r="AP101" i="5"/>
  <c r="AJ101" i="5"/>
  <c r="AD101" i="5"/>
  <c r="X101" i="5"/>
  <c r="R101" i="5"/>
  <c r="BV101" i="5" s="1"/>
  <c r="L101" i="5"/>
  <c r="DR100" i="5"/>
  <c r="DQ100" i="5"/>
  <c r="DP100" i="5"/>
  <c r="DO100" i="5"/>
  <c r="DN100" i="5"/>
  <c r="DL100" i="5"/>
  <c r="DK100" i="5"/>
  <c r="DJ100" i="5"/>
  <c r="DI100" i="5"/>
  <c r="DH100" i="5"/>
  <c r="DF100" i="5"/>
  <c r="DE100" i="5"/>
  <c r="DD100" i="5"/>
  <c r="DC100" i="5"/>
  <c r="DB100" i="5"/>
  <c r="CZ100" i="5"/>
  <c r="CY100" i="5"/>
  <c r="CX100" i="5"/>
  <c r="CW100" i="5"/>
  <c r="CV100" i="5"/>
  <c r="CT100" i="5"/>
  <c r="CS100" i="5"/>
  <c r="CR100" i="5"/>
  <c r="CQ100" i="5"/>
  <c r="CP100" i="5"/>
  <c r="CN100" i="5"/>
  <c r="CM100" i="5"/>
  <c r="CL100" i="5"/>
  <c r="CK100" i="5"/>
  <c r="CJ100" i="5"/>
  <c r="CH100" i="5"/>
  <c r="CG100" i="5"/>
  <c r="CF100" i="5"/>
  <c r="CE100" i="5"/>
  <c r="CD100" i="5"/>
  <c r="CB100" i="5"/>
  <c r="CA100" i="5"/>
  <c r="BZ100" i="5"/>
  <c r="BG100" i="5" s="1"/>
  <c r="BY100" i="5"/>
  <c r="BX100" i="5"/>
  <c r="BB100" i="5"/>
  <c r="AV100" i="5"/>
  <c r="AP100" i="5"/>
  <c r="AJ100" i="5"/>
  <c r="AD100" i="5"/>
  <c r="X100" i="5"/>
  <c r="R100" i="5"/>
  <c r="L100" i="5"/>
  <c r="BV100" i="5" s="1"/>
  <c r="DR99" i="5"/>
  <c r="DQ99" i="5"/>
  <c r="DP99" i="5"/>
  <c r="DO99" i="5"/>
  <c r="DN99" i="5"/>
  <c r="DL99" i="5"/>
  <c r="DK99" i="5"/>
  <c r="DJ99" i="5"/>
  <c r="DI99" i="5"/>
  <c r="DH99" i="5"/>
  <c r="DF99" i="5"/>
  <c r="DE99" i="5"/>
  <c r="DD99" i="5"/>
  <c r="DC99" i="5"/>
  <c r="DB99" i="5"/>
  <c r="CZ99" i="5"/>
  <c r="CY99" i="5"/>
  <c r="CX99" i="5"/>
  <c r="CW99" i="5"/>
  <c r="CV99" i="5"/>
  <c r="CT99" i="5"/>
  <c r="CS99" i="5"/>
  <c r="CR99" i="5"/>
  <c r="CQ99" i="5"/>
  <c r="CP99" i="5"/>
  <c r="CN99" i="5"/>
  <c r="CM99" i="5"/>
  <c r="CL99" i="5"/>
  <c r="CK99" i="5"/>
  <c r="CJ99" i="5"/>
  <c r="CH99" i="5"/>
  <c r="CG99" i="5"/>
  <c r="CF99" i="5"/>
  <c r="CE99" i="5"/>
  <c r="CD99" i="5"/>
  <c r="CB99" i="5"/>
  <c r="CA99" i="5"/>
  <c r="BZ99" i="5"/>
  <c r="BY99" i="5"/>
  <c r="BX99" i="5"/>
  <c r="BB99" i="5"/>
  <c r="AV99" i="5"/>
  <c r="AP99" i="5"/>
  <c r="AJ99" i="5"/>
  <c r="AD99" i="5"/>
  <c r="X99" i="5"/>
  <c r="R99" i="5"/>
  <c r="BV99" i="5" s="1"/>
  <c r="L99" i="5"/>
  <c r="DR98" i="5"/>
  <c r="DQ98" i="5"/>
  <c r="DP98" i="5"/>
  <c r="DO98" i="5"/>
  <c r="DN98" i="5"/>
  <c r="DL98" i="5"/>
  <c r="DK98" i="5"/>
  <c r="DJ98" i="5"/>
  <c r="DI98" i="5"/>
  <c r="DH98" i="5"/>
  <c r="DF98" i="5"/>
  <c r="DE98" i="5"/>
  <c r="DD98" i="5"/>
  <c r="DC98" i="5"/>
  <c r="DB98" i="5"/>
  <c r="CZ98" i="5"/>
  <c r="CY98" i="5"/>
  <c r="CX98" i="5"/>
  <c r="CW98" i="5"/>
  <c r="CV98" i="5"/>
  <c r="CT98" i="5"/>
  <c r="CS98" i="5"/>
  <c r="CR98" i="5"/>
  <c r="CQ98" i="5"/>
  <c r="CP98" i="5"/>
  <c r="CN98" i="5"/>
  <c r="CM98" i="5"/>
  <c r="CL98" i="5"/>
  <c r="CK98" i="5"/>
  <c r="CJ98" i="5"/>
  <c r="CH98" i="5"/>
  <c r="CG98" i="5"/>
  <c r="CF98" i="5"/>
  <c r="CE98" i="5"/>
  <c r="CD98" i="5"/>
  <c r="CB98" i="5"/>
  <c r="CA98" i="5"/>
  <c r="BZ98" i="5"/>
  <c r="BG98" i="5" s="1"/>
  <c r="BY98" i="5"/>
  <c r="BX98" i="5"/>
  <c r="BB98" i="5"/>
  <c r="AV98" i="5"/>
  <c r="AP98" i="5"/>
  <c r="AJ98" i="5"/>
  <c r="AD98" i="5"/>
  <c r="X98" i="5"/>
  <c r="R98" i="5"/>
  <c r="L98" i="5"/>
  <c r="BV98" i="5" s="1"/>
  <c r="DR97" i="5"/>
  <c r="DQ97" i="5"/>
  <c r="DP97" i="5"/>
  <c r="DO97" i="5"/>
  <c r="DN97" i="5"/>
  <c r="DL97" i="5"/>
  <c r="DK97" i="5"/>
  <c r="DJ97" i="5"/>
  <c r="DI97" i="5"/>
  <c r="DH97" i="5"/>
  <c r="DF97" i="5"/>
  <c r="DE97" i="5"/>
  <c r="DD97" i="5"/>
  <c r="DC97" i="5"/>
  <c r="DB97" i="5"/>
  <c r="CZ97" i="5"/>
  <c r="CY97" i="5"/>
  <c r="CX97" i="5"/>
  <c r="CW97" i="5"/>
  <c r="CV97" i="5"/>
  <c r="CT97" i="5"/>
  <c r="CS97" i="5"/>
  <c r="CR97" i="5"/>
  <c r="CQ97" i="5"/>
  <c r="CP97" i="5"/>
  <c r="CN97" i="5"/>
  <c r="CM97" i="5"/>
  <c r="CL97" i="5"/>
  <c r="CK97" i="5"/>
  <c r="CJ97" i="5"/>
  <c r="CH97" i="5"/>
  <c r="CG97" i="5"/>
  <c r="CF97" i="5"/>
  <c r="CE97" i="5"/>
  <c r="CD97" i="5"/>
  <c r="CB97" i="5"/>
  <c r="CA97" i="5"/>
  <c r="BZ97" i="5"/>
  <c r="BY97" i="5"/>
  <c r="BX97" i="5"/>
  <c r="BB97" i="5"/>
  <c r="AV97" i="5"/>
  <c r="AP97" i="5"/>
  <c r="AJ97" i="5"/>
  <c r="AD97" i="5"/>
  <c r="X97" i="5"/>
  <c r="R97" i="5"/>
  <c r="BV97" i="5" s="1"/>
  <c r="L97" i="5"/>
  <c r="DR96" i="5"/>
  <c r="DQ96" i="5"/>
  <c r="DP96" i="5"/>
  <c r="DO96" i="5"/>
  <c r="DN96" i="5"/>
  <c r="DL96" i="5"/>
  <c r="DK96" i="5"/>
  <c r="DJ96" i="5"/>
  <c r="DI96" i="5"/>
  <c r="DH96" i="5"/>
  <c r="DF96" i="5"/>
  <c r="DE96" i="5"/>
  <c r="DD96" i="5"/>
  <c r="DC96" i="5"/>
  <c r="DB96" i="5"/>
  <c r="CZ96" i="5"/>
  <c r="CY96" i="5"/>
  <c r="CX96" i="5"/>
  <c r="CW96" i="5"/>
  <c r="CV96" i="5"/>
  <c r="CT96" i="5"/>
  <c r="CS96" i="5"/>
  <c r="CR96" i="5"/>
  <c r="CQ96" i="5"/>
  <c r="CP96" i="5"/>
  <c r="CN96" i="5"/>
  <c r="CM96" i="5"/>
  <c r="CL96" i="5"/>
  <c r="CK96" i="5"/>
  <c r="CJ96" i="5"/>
  <c r="CH96" i="5"/>
  <c r="CG96" i="5"/>
  <c r="CF96" i="5"/>
  <c r="CE96" i="5"/>
  <c r="CD96" i="5"/>
  <c r="CB96" i="5"/>
  <c r="CA96" i="5"/>
  <c r="BZ96" i="5"/>
  <c r="BG96" i="5" s="1"/>
  <c r="BY96" i="5"/>
  <c r="BX96" i="5"/>
  <c r="BB96" i="5"/>
  <c r="AV96" i="5"/>
  <c r="AP96" i="5"/>
  <c r="AJ96" i="5"/>
  <c r="AD96" i="5"/>
  <c r="X96" i="5"/>
  <c r="R96" i="5"/>
  <c r="L96" i="5"/>
  <c r="BV96" i="5" s="1"/>
  <c r="DR95" i="5"/>
  <c r="DQ95" i="5"/>
  <c r="DP95" i="5"/>
  <c r="DO95" i="5"/>
  <c r="DN95" i="5"/>
  <c r="DL95" i="5"/>
  <c r="DK95" i="5"/>
  <c r="DJ95" i="5"/>
  <c r="DI95" i="5"/>
  <c r="DH95" i="5"/>
  <c r="DF95" i="5"/>
  <c r="DE95" i="5"/>
  <c r="DD95" i="5"/>
  <c r="DC95" i="5"/>
  <c r="DB95" i="5"/>
  <c r="CZ95" i="5"/>
  <c r="CY95" i="5"/>
  <c r="CX95" i="5"/>
  <c r="CW95" i="5"/>
  <c r="CV95" i="5"/>
  <c r="CT95" i="5"/>
  <c r="CS95" i="5"/>
  <c r="CR95" i="5"/>
  <c r="CQ95" i="5"/>
  <c r="CP95" i="5"/>
  <c r="CN95" i="5"/>
  <c r="CM95" i="5"/>
  <c r="CL95" i="5"/>
  <c r="CK95" i="5"/>
  <c r="CJ95" i="5"/>
  <c r="CH95" i="5"/>
  <c r="CG95" i="5"/>
  <c r="CF95" i="5"/>
  <c r="CE95" i="5"/>
  <c r="CD95" i="5"/>
  <c r="CB95" i="5"/>
  <c r="CA95" i="5"/>
  <c r="BZ95" i="5"/>
  <c r="BY95" i="5"/>
  <c r="BX95" i="5"/>
  <c r="BB95" i="5"/>
  <c r="AV95" i="5"/>
  <c r="AP95" i="5"/>
  <c r="AJ95" i="5"/>
  <c r="AD95" i="5"/>
  <c r="X95" i="5"/>
  <c r="R95" i="5"/>
  <c r="BV95" i="5" s="1"/>
  <c r="L95" i="5"/>
  <c r="DR94" i="5"/>
  <c r="DQ94" i="5"/>
  <c r="DP94" i="5"/>
  <c r="DO94" i="5"/>
  <c r="DN94" i="5"/>
  <c r="DL94" i="5"/>
  <c r="DK94" i="5"/>
  <c r="DJ94" i="5"/>
  <c r="DI94" i="5"/>
  <c r="DH94" i="5"/>
  <c r="DF94" i="5"/>
  <c r="DE94" i="5"/>
  <c r="DD94" i="5"/>
  <c r="DC94" i="5"/>
  <c r="DB94" i="5"/>
  <c r="CZ94" i="5"/>
  <c r="CY94" i="5"/>
  <c r="CX94" i="5"/>
  <c r="CW94" i="5"/>
  <c r="CV94" i="5"/>
  <c r="CT94" i="5"/>
  <c r="CS94" i="5"/>
  <c r="CR94" i="5"/>
  <c r="CQ94" i="5"/>
  <c r="CP94" i="5"/>
  <c r="CN94" i="5"/>
  <c r="CM94" i="5"/>
  <c r="CL94" i="5"/>
  <c r="CK94" i="5"/>
  <c r="CJ94" i="5"/>
  <c r="CH94" i="5"/>
  <c r="CG94" i="5"/>
  <c r="CF94" i="5"/>
  <c r="CE94" i="5"/>
  <c r="CD94" i="5"/>
  <c r="CB94" i="5"/>
  <c r="CA94" i="5"/>
  <c r="BZ94" i="5"/>
  <c r="BG94" i="5" s="1"/>
  <c r="BY94" i="5"/>
  <c r="BX94" i="5"/>
  <c r="BB94" i="5"/>
  <c r="AV94" i="5"/>
  <c r="AP94" i="5"/>
  <c r="AJ94" i="5"/>
  <c r="AD94" i="5"/>
  <c r="X94" i="5"/>
  <c r="R94" i="5"/>
  <c r="L94" i="5"/>
  <c r="BV94" i="5" s="1"/>
  <c r="DR93" i="5"/>
  <c r="DQ93" i="5"/>
  <c r="DP93" i="5"/>
  <c r="DO93" i="5"/>
  <c r="DN93" i="5"/>
  <c r="DL93" i="5"/>
  <c r="DK93" i="5"/>
  <c r="DJ93" i="5"/>
  <c r="DI93" i="5"/>
  <c r="DH93" i="5"/>
  <c r="DF93" i="5"/>
  <c r="DE93" i="5"/>
  <c r="DD93" i="5"/>
  <c r="DC93" i="5"/>
  <c r="DB93" i="5"/>
  <c r="CZ93" i="5"/>
  <c r="CY93" i="5"/>
  <c r="CX93" i="5"/>
  <c r="CW93" i="5"/>
  <c r="CV93" i="5"/>
  <c r="CT93" i="5"/>
  <c r="CS93" i="5"/>
  <c r="CR93" i="5"/>
  <c r="CQ93" i="5"/>
  <c r="CP93" i="5"/>
  <c r="CN93" i="5"/>
  <c r="CM93" i="5"/>
  <c r="CL93" i="5"/>
  <c r="CK93" i="5"/>
  <c r="CJ93" i="5"/>
  <c r="CH93" i="5"/>
  <c r="CG93" i="5"/>
  <c r="CF93" i="5"/>
  <c r="CE93" i="5"/>
  <c r="CD93" i="5"/>
  <c r="CB93" i="5"/>
  <c r="CA93" i="5"/>
  <c r="BZ93" i="5"/>
  <c r="BY93" i="5"/>
  <c r="BX93" i="5"/>
  <c r="BB93" i="5"/>
  <c r="AV93" i="5"/>
  <c r="AP93" i="5"/>
  <c r="AJ93" i="5"/>
  <c r="AD93" i="5"/>
  <c r="X93" i="5"/>
  <c r="R93" i="5"/>
  <c r="BV93" i="5" s="1"/>
  <c r="L93" i="5"/>
  <c r="DR92" i="5"/>
  <c r="DQ92" i="5"/>
  <c r="DP92" i="5"/>
  <c r="DO92" i="5"/>
  <c r="DN92" i="5"/>
  <c r="DL92" i="5"/>
  <c r="DK92" i="5"/>
  <c r="DJ92" i="5"/>
  <c r="DI92" i="5"/>
  <c r="DH92" i="5"/>
  <c r="DF92" i="5"/>
  <c r="DE92" i="5"/>
  <c r="DD92" i="5"/>
  <c r="DC92" i="5"/>
  <c r="DB92" i="5"/>
  <c r="CZ92" i="5"/>
  <c r="CY92" i="5"/>
  <c r="CX92" i="5"/>
  <c r="CW92" i="5"/>
  <c r="CV92" i="5"/>
  <c r="CT92" i="5"/>
  <c r="CS92" i="5"/>
  <c r="CR92" i="5"/>
  <c r="CQ92" i="5"/>
  <c r="CP92" i="5"/>
  <c r="CN92" i="5"/>
  <c r="CM92" i="5"/>
  <c r="CL92" i="5"/>
  <c r="CK92" i="5"/>
  <c r="CJ92" i="5"/>
  <c r="CH92" i="5"/>
  <c r="CG92" i="5"/>
  <c r="CF92" i="5"/>
  <c r="CE92" i="5"/>
  <c r="CD92" i="5"/>
  <c r="CB92" i="5"/>
  <c r="CA92" i="5"/>
  <c r="BZ92" i="5"/>
  <c r="BG92" i="5" s="1"/>
  <c r="BY92" i="5"/>
  <c r="BX92" i="5"/>
  <c r="BB92" i="5"/>
  <c r="AV92" i="5"/>
  <c r="AP92" i="5"/>
  <c r="AJ92" i="5"/>
  <c r="AD92" i="5"/>
  <c r="X92" i="5"/>
  <c r="R92" i="5"/>
  <c r="L92" i="5"/>
  <c r="BV92" i="5" s="1"/>
  <c r="DR91" i="5"/>
  <c r="DQ91" i="5"/>
  <c r="DP91" i="5"/>
  <c r="DO91" i="5"/>
  <c r="DN91" i="5"/>
  <c r="DL91" i="5"/>
  <c r="DK91" i="5"/>
  <c r="DJ91" i="5"/>
  <c r="DI91" i="5"/>
  <c r="DH91" i="5"/>
  <c r="DF91" i="5"/>
  <c r="DE91" i="5"/>
  <c r="DD91" i="5"/>
  <c r="DC91" i="5"/>
  <c r="DB91" i="5"/>
  <c r="CZ91" i="5"/>
  <c r="CY91" i="5"/>
  <c r="CX91" i="5"/>
  <c r="CW91" i="5"/>
  <c r="CV91" i="5"/>
  <c r="CT91" i="5"/>
  <c r="CS91" i="5"/>
  <c r="CR91" i="5"/>
  <c r="CQ91" i="5"/>
  <c r="CP91" i="5"/>
  <c r="CN91" i="5"/>
  <c r="CM91" i="5"/>
  <c r="CL91" i="5"/>
  <c r="CK91" i="5"/>
  <c r="CJ91" i="5"/>
  <c r="CH91" i="5"/>
  <c r="CG91" i="5"/>
  <c r="CF91" i="5"/>
  <c r="CE91" i="5"/>
  <c r="CD91" i="5"/>
  <c r="CB91" i="5"/>
  <c r="CA91" i="5"/>
  <c r="BZ91" i="5"/>
  <c r="BY91" i="5"/>
  <c r="BX91" i="5"/>
  <c r="BB91" i="5"/>
  <c r="AV91" i="5"/>
  <c r="AP91" i="5"/>
  <c r="AJ91" i="5"/>
  <c r="AD91" i="5"/>
  <c r="X91" i="5"/>
  <c r="R91" i="5"/>
  <c r="BV91" i="5" s="1"/>
  <c r="L91" i="5"/>
  <c r="DR90" i="5"/>
  <c r="DQ90" i="5"/>
  <c r="DP90" i="5"/>
  <c r="DO90" i="5"/>
  <c r="DN90" i="5"/>
  <c r="DL90" i="5"/>
  <c r="DK90" i="5"/>
  <c r="DJ90" i="5"/>
  <c r="DI90" i="5"/>
  <c r="DH90" i="5"/>
  <c r="DF90" i="5"/>
  <c r="DE90" i="5"/>
  <c r="DD90" i="5"/>
  <c r="DC90" i="5"/>
  <c r="DB90" i="5"/>
  <c r="CZ90" i="5"/>
  <c r="CY90" i="5"/>
  <c r="CX90" i="5"/>
  <c r="CW90" i="5"/>
  <c r="CV90" i="5"/>
  <c r="CT90" i="5"/>
  <c r="CS90" i="5"/>
  <c r="CR90" i="5"/>
  <c r="CQ90" i="5"/>
  <c r="CP90" i="5"/>
  <c r="CN90" i="5"/>
  <c r="CM90" i="5"/>
  <c r="CL90" i="5"/>
  <c r="CK90" i="5"/>
  <c r="CJ90" i="5"/>
  <c r="CH90" i="5"/>
  <c r="CG90" i="5"/>
  <c r="CF90" i="5"/>
  <c r="CE90" i="5"/>
  <c r="CD90" i="5"/>
  <c r="CB90" i="5"/>
  <c r="CA90" i="5"/>
  <c r="BZ90" i="5"/>
  <c r="BG90" i="5" s="1"/>
  <c r="BY90" i="5"/>
  <c r="BX90" i="5"/>
  <c r="BB90" i="5"/>
  <c r="AV90" i="5"/>
  <c r="AP90" i="5"/>
  <c r="AJ90" i="5"/>
  <c r="AD90" i="5"/>
  <c r="X90" i="5"/>
  <c r="R90" i="5"/>
  <c r="L90" i="5"/>
  <c r="BV90" i="5" s="1"/>
  <c r="DR89" i="5"/>
  <c r="DQ89" i="5"/>
  <c r="DP89" i="5"/>
  <c r="DO89" i="5"/>
  <c r="DN89" i="5"/>
  <c r="DL89" i="5"/>
  <c r="DK89" i="5"/>
  <c r="DJ89" i="5"/>
  <c r="DI89" i="5"/>
  <c r="DH89" i="5"/>
  <c r="DF89" i="5"/>
  <c r="DE89" i="5"/>
  <c r="DD89" i="5"/>
  <c r="DC89" i="5"/>
  <c r="DB89" i="5"/>
  <c r="CZ89" i="5"/>
  <c r="CY89" i="5"/>
  <c r="CX89" i="5"/>
  <c r="CW89" i="5"/>
  <c r="CV89" i="5"/>
  <c r="CT89" i="5"/>
  <c r="CS89" i="5"/>
  <c r="CR89" i="5"/>
  <c r="CQ89" i="5"/>
  <c r="CP89" i="5"/>
  <c r="CN89" i="5"/>
  <c r="CM89" i="5"/>
  <c r="CL89" i="5"/>
  <c r="CK89" i="5"/>
  <c r="CJ89" i="5"/>
  <c r="CH89" i="5"/>
  <c r="CG89" i="5"/>
  <c r="CF89" i="5"/>
  <c r="CE89" i="5"/>
  <c r="CD89" i="5"/>
  <c r="CB89" i="5"/>
  <c r="CA89" i="5"/>
  <c r="BZ89" i="5"/>
  <c r="BY89" i="5"/>
  <c r="BX89" i="5"/>
  <c r="BB89" i="5"/>
  <c r="AV89" i="5"/>
  <c r="AP89" i="5"/>
  <c r="AJ89" i="5"/>
  <c r="AD89" i="5"/>
  <c r="X89" i="5"/>
  <c r="R89" i="5"/>
  <c r="L89" i="5"/>
  <c r="DR88" i="5"/>
  <c r="DQ88" i="5"/>
  <c r="DP88" i="5"/>
  <c r="DO88" i="5"/>
  <c r="DN88" i="5"/>
  <c r="DL88" i="5"/>
  <c r="DK88" i="5"/>
  <c r="DJ88" i="5"/>
  <c r="DI88" i="5"/>
  <c r="DH88" i="5"/>
  <c r="DF88" i="5"/>
  <c r="DE88" i="5"/>
  <c r="DD88" i="5"/>
  <c r="DC88" i="5"/>
  <c r="DB88" i="5"/>
  <c r="CZ88" i="5"/>
  <c r="CY88" i="5"/>
  <c r="CX88" i="5"/>
  <c r="CW88" i="5"/>
  <c r="CV88" i="5"/>
  <c r="CT88" i="5"/>
  <c r="CS88" i="5"/>
  <c r="CR88" i="5"/>
  <c r="CQ88" i="5"/>
  <c r="CP88" i="5"/>
  <c r="CN88" i="5"/>
  <c r="CM88" i="5"/>
  <c r="CL88" i="5"/>
  <c r="CK88" i="5"/>
  <c r="CJ88" i="5"/>
  <c r="CH88" i="5"/>
  <c r="CG88" i="5"/>
  <c r="CF88" i="5"/>
  <c r="CE88" i="5"/>
  <c r="CD88" i="5"/>
  <c r="CB88" i="5"/>
  <c r="CA88" i="5"/>
  <c r="BZ88" i="5"/>
  <c r="BY88" i="5"/>
  <c r="BX88" i="5"/>
  <c r="BB88" i="5"/>
  <c r="AV88" i="5"/>
  <c r="AP88" i="5"/>
  <c r="AJ88" i="5"/>
  <c r="AD88" i="5"/>
  <c r="X88" i="5"/>
  <c r="R88" i="5"/>
  <c r="L88" i="5"/>
  <c r="DR87" i="5"/>
  <c r="DQ87" i="5"/>
  <c r="DP87" i="5"/>
  <c r="DO87" i="5"/>
  <c r="DN87" i="5"/>
  <c r="DL87" i="5"/>
  <c r="DK87" i="5"/>
  <c r="DJ87" i="5"/>
  <c r="DI87" i="5"/>
  <c r="DH87" i="5"/>
  <c r="DF87" i="5"/>
  <c r="DE87" i="5"/>
  <c r="DD87" i="5"/>
  <c r="DC87" i="5"/>
  <c r="DB87" i="5"/>
  <c r="CZ87" i="5"/>
  <c r="CY87" i="5"/>
  <c r="CX87" i="5"/>
  <c r="CW87" i="5"/>
  <c r="CV87" i="5"/>
  <c r="CT87" i="5"/>
  <c r="CS87" i="5"/>
  <c r="CR87" i="5"/>
  <c r="CQ87" i="5"/>
  <c r="CP87" i="5"/>
  <c r="CN87" i="5"/>
  <c r="CM87" i="5"/>
  <c r="CL87" i="5"/>
  <c r="CK87" i="5"/>
  <c r="CJ87" i="5"/>
  <c r="CH87" i="5"/>
  <c r="CG87" i="5"/>
  <c r="CF87" i="5"/>
  <c r="CE87" i="5"/>
  <c r="CD87" i="5"/>
  <c r="CB87" i="5"/>
  <c r="CA87" i="5"/>
  <c r="BZ87" i="5"/>
  <c r="BY87" i="5"/>
  <c r="BX87" i="5"/>
  <c r="BB87" i="5"/>
  <c r="AV87" i="5"/>
  <c r="AP87" i="5"/>
  <c r="AJ87" i="5"/>
  <c r="AD87" i="5"/>
  <c r="X87" i="5"/>
  <c r="R87" i="5"/>
  <c r="L87" i="5"/>
  <c r="DR86" i="5"/>
  <c r="DQ86" i="5"/>
  <c r="DP86" i="5"/>
  <c r="DO86" i="5"/>
  <c r="DN86" i="5"/>
  <c r="DL86" i="5"/>
  <c r="DK86" i="5"/>
  <c r="DJ86" i="5"/>
  <c r="DI86" i="5"/>
  <c r="DH86" i="5"/>
  <c r="DF86" i="5"/>
  <c r="DE86" i="5"/>
  <c r="DD86" i="5"/>
  <c r="DC86" i="5"/>
  <c r="DB86" i="5"/>
  <c r="CZ86" i="5"/>
  <c r="CY86" i="5"/>
  <c r="CX86" i="5"/>
  <c r="CW86" i="5"/>
  <c r="CV86" i="5"/>
  <c r="CT86" i="5"/>
  <c r="CS86" i="5"/>
  <c r="CR86" i="5"/>
  <c r="CQ86" i="5"/>
  <c r="CP86" i="5"/>
  <c r="CN86" i="5"/>
  <c r="CM86" i="5"/>
  <c r="CL86" i="5"/>
  <c r="CK86" i="5"/>
  <c r="CJ86" i="5"/>
  <c r="CH86" i="5"/>
  <c r="CG86" i="5"/>
  <c r="CF86" i="5"/>
  <c r="CE86" i="5"/>
  <c r="CD86" i="5"/>
  <c r="CB86" i="5"/>
  <c r="CA86" i="5"/>
  <c r="BZ86" i="5"/>
  <c r="BY86" i="5"/>
  <c r="BX86" i="5"/>
  <c r="BB86" i="5"/>
  <c r="AV86" i="5"/>
  <c r="AP86" i="5"/>
  <c r="AJ86" i="5"/>
  <c r="AD86" i="5"/>
  <c r="X86" i="5"/>
  <c r="R86" i="5"/>
  <c r="L86" i="5"/>
  <c r="DR85" i="5"/>
  <c r="DQ85" i="5"/>
  <c r="DP85" i="5"/>
  <c r="DO85" i="5"/>
  <c r="DN85" i="5"/>
  <c r="DL85" i="5"/>
  <c r="DK85" i="5"/>
  <c r="DJ85" i="5"/>
  <c r="DI85" i="5"/>
  <c r="DH85" i="5"/>
  <c r="DF85" i="5"/>
  <c r="DE85" i="5"/>
  <c r="DD85" i="5"/>
  <c r="DC85" i="5"/>
  <c r="DB85" i="5"/>
  <c r="CZ85" i="5"/>
  <c r="CY85" i="5"/>
  <c r="CX85" i="5"/>
  <c r="CW85" i="5"/>
  <c r="CV85" i="5"/>
  <c r="CT85" i="5"/>
  <c r="CS85" i="5"/>
  <c r="CR85" i="5"/>
  <c r="CQ85" i="5"/>
  <c r="CP85" i="5"/>
  <c r="CN85" i="5"/>
  <c r="CM85" i="5"/>
  <c r="CL85" i="5"/>
  <c r="CK85" i="5"/>
  <c r="CJ85" i="5"/>
  <c r="CH85" i="5"/>
  <c r="CG85" i="5"/>
  <c r="CF85" i="5"/>
  <c r="CE85" i="5"/>
  <c r="CD85" i="5"/>
  <c r="CB85" i="5"/>
  <c r="CA85" i="5"/>
  <c r="BZ85" i="5"/>
  <c r="BY85" i="5"/>
  <c r="BX85" i="5"/>
  <c r="BB85" i="5"/>
  <c r="AV85" i="5"/>
  <c r="AP85" i="5"/>
  <c r="AJ85" i="5"/>
  <c r="AD85" i="5"/>
  <c r="X85" i="5"/>
  <c r="R85" i="5"/>
  <c r="L85" i="5"/>
  <c r="DR84" i="5"/>
  <c r="DQ84" i="5"/>
  <c r="DP84" i="5"/>
  <c r="DO84" i="5"/>
  <c r="DN84" i="5"/>
  <c r="DL84" i="5"/>
  <c r="DK84" i="5"/>
  <c r="DJ84" i="5"/>
  <c r="DI84" i="5"/>
  <c r="DH84" i="5"/>
  <c r="DF84" i="5"/>
  <c r="DE84" i="5"/>
  <c r="DD84" i="5"/>
  <c r="DC84" i="5"/>
  <c r="DB84" i="5"/>
  <c r="CZ84" i="5"/>
  <c r="CY84" i="5"/>
  <c r="CX84" i="5"/>
  <c r="CW84" i="5"/>
  <c r="CV84" i="5"/>
  <c r="CT84" i="5"/>
  <c r="CS84" i="5"/>
  <c r="CR84" i="5"/>
  <c r="CQ84" i="5"/>
  <c r="CP84" i="5"/>
  <c r="CN84" i="5"/>
  <c r="CM84" i="5"/>
  <c r="CL84" i="5"/>
  <c r="CK84" i="5"/>
  <c r="CJ84" i="5"/>
  <c r="CH84" i="5"/>
  <c r="CG84" i="5"/>
  <c r="CF84" i="5"/>
  <c r="CE84" i="5"/>
  <c r="CD84" i="5"/>
  <c r="CB84" i="5"/>
  <c r="CA84" i="5"/>
  <c r="BZ84" i="5"/>
  <c r="BY84" i="5"/>
  <c r="BX84" i="5"/>
  <c r="BB84" i="5"/>
  <c r="AV84" i="5"/>
  <c r="AP84" i="5"/>
  <c r="AJ84" i="5"/>
  <c r="AD84" i="5"/>
  <c r="X84" i="5"/>
  <c r="R84" i="5"/>
  <c r="L84" i="5"/>
  <c r="DR83" i="5"/>
  <c r="DQ83" i="5"/>
  <c r="DP83" i="5"/>
  <c r="DO83" i="5"/>
  <c r="DN83" i="5"/>
  <c r="DL83" i="5"/>
  <c r="DK83" i="5"/>
  <c r="DJ83" i="5"/>
  <c r="DI83" i="5"/>
  <c r="DH83" i="5"/>
  <c r="DF83" i="5"/>
  <c r="DE83" i="5"/>
  <c r="DD83" i="5"/>
  <c r="DC83" i="5"/>
  <c r="DB83" i="5"/>
  <c r="CZ83" i="5"/>
  <c r="CY83" i="5"/>
  <c r="CX83" i="5"/>
  <c r="CW83" i="5"/>
  <c r="CV83" i="5"/>
  <c r="CT83" i="5"/>
  <c r="CS83" i="5"/>
  <c r="CR83" i="5"/>
  <c r="CQ83" i="5"/>
  <c r="CP83" i="5"/>
  <c r="CN83" i="5"/>
  <c r="CM83" i="5"/>
  <c r="CL83" i="5"/>
  <c r="CK83" i="5"/>
  <c r="CJ83" i="5"/>
  <c r="CH83" i="5"/>
  <c r="CG83" i="5"/>
  <c r="CF83" i="5"/>
  <c r="CE83" i="5"/>
  <c r="CD83" i="5"/>
  <c r="CB83" i="5"/>
  <c r="CA83" i="5"/>
  <c r="BZ83" i="5"/>
  <c r="BY83" i="5"/>
  <c r="BX83" i="5"/>
  <c r="BB83" i="5"/>
  <c r="AV83" i="5"/>
  <c r="AP83" i="5"/>
  <c r="AJ83" i="5"/>
  <c r="AD83" i="5"/>
  <c r="X83" i="5"/>
  <c r="R83" i="5"/>
  <c r="L83" i="5"/>
  <c r="DR82" i="5"/>
  <c r="DQ82" i="5"/>
  <c r="DP82" i="5"/>
  <c r="DO82" i="5"/>
  <c r="DN82" i="5"/>
  <c r="DL82" i="5"/>
  <c r="DK82" i="5"/>
  <c r="DJ82" i="5"/>
  <c r="DI82" i="5"/>
  <c r="DH82" i="5"/>
  <c r="DF82" i="5"/>
  <c r="DE82" i="5"/>
  <c r="DD82" i="5"/>
  <c r="DC82" i="5"/>
  <c r="DB82" i="5"/>
  <c r="CZ82" i="5"/>
  <c r="CY82" i="5"/>
  <c r="CX82" i="5"/>
  <c r="CW82" i="5"/>
  <c r="CV82" i="5"/>
  <c r="CT82" i="5"/>
  <c r="CS82" i="5"/>
  <c r="CR82" i="5"/>
  <c r="CQ82" i="5"/>
  <c r="CP82" i="5"/>
  <c r="CN82" i="5"/>
  <c r="CM82" i="5"/>
  <c r="CL82" i="5"/>
  <c r="CK82" i="5"/>
  <c r="CJ82" i="5"/>
  <c r="CH82" i="5"/>
  <c r="CG82" i="5"/>
  <c r="CF82" i="5"/>
  <c r="CE82" i="5"/>
  <c r="CD82" i="5"/>
  <c r="CB82" i="5"/>
  <c r="CA82" i="5"/>
  <c r="BZ82" i="5"/>
  <c r="BY82" i="5"/>
  <c r="BX82" i="5"/>
  <c r="BB82" i="5"/>
  <c r="AV82" i="5"/>
  <c r="AP82" i="5"/>
  <c r="AJ82" i="5"/>
  <c r="AD82" i="5"/>
  <c r="X82" i="5"/>
  <c r="R82" i="5"/>
  <c r="L82" i="5"/>
  <c r="DR81" i="5"/>
  <c r="DQ81" i="5"/>
  <c r="DP81" i="5"/>
  <c r="DO81" i="5"/>
  <c r="DN81" i="5"/>
  <c r="DL81" i="5"/>
  <c r="DK81" i="5"/>
  <c r="DJ81" i="5"/>
  <c r="DI81" i="5"/>
  <c r="DH81" i="5"/>
  <c r="DF81" i="5"/>
  <c r="DE81" i="5"/>
  <c r="DD81" i="5"/>
  <c r="DC81" i="5"/>
  <c r="DB81" i="5"/>
  <c r="CZ81" i="5"/>
  <c r="CY81" i="5"/>
  <c r="CX81" i="5"/>
  <c r="CW81" i="5"/>
  <c r="CV81" i="5"/>
  <c r="CT81" i="5"/>
  <c r="CS81" i="5"/>
  <c r="CR81" i="5"/>
  <c r="CQ81" i="5"/>
  <c r="CP81" i="5"/>
  <c r="CN81" i="5"/>
  <c r="CM81" i="5"/>
  <c r="CL81" i="5"/>
  <c r="CK81" i="5"/>
  <c r="CJ81" i="5"/>
  <c r="CH81" i="5"/>
  <c r="CG81" i="5"/>
  <c r="CF81" i="5"/>
  <c r="CE81" i="5"/>
  <c r="CD81" i="5"/>
  <c r="CB81" i="5"/>
  <c r="CA81" i="5"/>
  <c r="BZ81" i="5"/>
  <c r="BY81" i="5"/>
  <c r="BX81" i="5"/>
  <c r="BB81" i="5"/>
  <c r="AV81" i="5"/>
  <c r="AP81" i="5"/>
  <c r="AJ81" i="5"/>
  <c r="AD81" i="5"/>
  <c r="X81" i="5"/>
  <c r="R81" i="5"/>
  <c r="L81" i="5"/>
  <c r="DR80" i="5"/>
  <c r="DQ80" i="5"/>
  <c r="DP80" i="5"/>
  <c r="DO80" i="5"/>
  <c r="DN80" i="5"/>
  <c r="DL80" i="5"/>
  <c r="DK80" i="5"/>
  <c r="DJ80" i="5"/>
  <c r="DI80" i="5"/>
  <c r="DH80" i="5"/>
  <c r="DF80" i="5"/>
  <c r="DE80" i="5"/>
  <c r="DD80" i="5"/>
  <c r="DC80" i="5"/>
  <c r="DB80" i="5"/>
  <c r="CZ80" i="5"/>
  <c r="CY80" i="5"/>
  <c r="CX80" i="5"/>
  <c r="CW80" i="5"/>
  <c r="CV80" i="5"/>
  <c r="CT80" i="5"/>
  <c r="CS80" i="5"/>
  <c r="CR80" i="5"/>
  <c r="CQ80" i="5"/>
  <c r="CP80" i="5"/>
  <c r="CN80" i="5"/>
  <c r="CM80" i="5"/>
  <c r="CL80" i="5"/>
  <c r="CK80" i="5"/>
  <c r="CJ80" i="5"/>
  <c r="CH80" i="5"/>
  <c r="CG80" i="5"/>
  <c r="CF80" i="5"/>
  <c r="CE80" i="5"/>
  <c r="CD80" i="5"/>
  <c r="CB80" i="5"/>
  <c r="CA80" i="5"/>
  <c r="BZ80" i="5"/>
  <c r="BY80" i="5"/>
  <c r="BX80" i="5"/>
  <c r="BB80" i="5"/>
  <c r="AV80" i="5"/>
  <c r="AP80" i="5"/>
  <c r="AJ80" i="5"/>
  <c r="AD80" i="5"/>
  <c r="X80" i="5"/>
  <c r="R80" i="5"/>
  <c r="L80" i="5"/>
  <c r="DR79" i="5"/>
  <c r="DQ79" i="5"/>
  <c r="DP79" i="5"/>
  <c r="DO79" i="5"/>
  <c r="DN79" i="5"/>
  <c r="DL79" i="5"/>
  <c r="DK79" i="5"/>
  <c r="DJ79" i="5"/>
  <c r="DI79" i="5"/>
  <c r="DH79" i="5"/>
  <c r="DF79" i="5"/>
  <c r="DE79" i="5"/>
  <c r="DD79" i="5"/>
  <c r="DC79" i="5"/>
  <c r="DB79" i="5"/>
  <c r="CZ79" i="5"/>
  <c r="CY79" i="5"/>
  <c r="CX79" i="5"/>
  <c r="CW79" i="5"/>
  <c r="CV79" i="5"/>
  <c r="CT79" i="5"/>
  <c r="CS79" i="5"/>
  <c r="CR79" i="5"/>
  <c r="CQ79" i="5"/>
  <c r="CP79" i="5"/>
  <c r="CN79" i="5"/>
  <c r="CM79" i="5"/>
  <c r="CL79" i="5"/>
  <c r="CK79" i="5"/>
  <c r="CJ79" i="5"/>
  <c r="CH79" i="5"/>
  <c r="CG79" i="5"/>
  <c r="CF79" i="5"/>
  <c r="CE79" i="5"/>
  <c r="CD79" i="5"/>
  <c r="CB79" i="5"/>
  <c r="CA79" i="5"/>
  <c r="BZ79" i="5"/>
  <c r="BY79" i="5"/>
  <c r="BX79" i="5"/>
  <c r="BB79" i="5"/>
  <c r="AV79" i="5"/>
  <c r="AP79" i="5"/>
  <c r="AJ79" i="5"/>
  <c r="AD79" i="5"/>
  <c r="X79" i="5"/>
  <c r="R79" i="5"/>
  <c r="L79" i="5"/>
  <c r="DR78" i="5"/>
  <c r="DQ78" i="5"/>
  <c r="DP78" i="5"/>
  <c r="DO78" i="5"/>
  <c r="DN78" i="5"/>
  <c r="DL78" i="5"/>
  <c r="DK78" i="5"/>
  <c r="DJ78" i="5"/>
  <c r="DI78" i="5"/>
  <c r="DH78" i="5"/>
  <c r="DF78" i="5"/>
  <c r="DE78" i="5"/>
  <c r="DD78" i="5"/>
  <c r="DC78" i="5"/>
  <c r="DB78" i="5"/>
  <c r="CZ78" i="5"/>
  <c r="CY78" i="5"/>
  <c r="CX78" i="5"/>
  <c r="CW78" i="5"/>
  <c r="CV78" i="5"/>
  <c r="CT78" i="5"/>
  <c r="CS78" i="5"/>
  <c r="CR78" i="5"/>
  <c r="CQ78" i="5"/>
  <c r="CP78" i="5"/>
  <c r="CN78" i="5"/>
  <c r="CM78" i="5"/>
  <c r="CL78" i="5"/>
  <c r="CK78" i="5"/>
  <c r="CJ78" i="5"/>
  <c r="CH78" i="5"/>
  <c r="CG78" i="5"/>
  <c r="CF78" i="5"/>
  <c r="CE78" i="5"/>
  <c r="CD78" i="5"/>
  <c r="CB78" i="5"/>
  <c r="CA78" i="5"/>
  <c r="BZ78" i="5"/>
  <c r="BY78" i="5"/>
  <c r="BX78" i="5"/>
  <c r="BB78" i="5"/>
  <c r="AV78" i="5"/>
  <c r="AP78" i="5"/>
  <c r="AJ78" i="5"/>
  <c r="AD78" i="5"/>
  <c r="X78" i="5"/>
  <c r="R78" i="5"/>
  <c r="L78" i="5"/>
  <c r="DR77" i="5"/>
  <c r="DQ77" i="5"/>
  <c r="DP77" i="5"/>
  <c r="DO77" i="5"/>
  <c r="DN77" i="5"/>
  <c r="DL77" i="5"/>
  <c r="DK77" i="5"/>
  <c r="DJ77" i="5"/>
  <c r="DI77" i="5"/>
  <c r="DH77" i="5"/>
  <c r="DF77" i="5"/>
  <c r="DE77" i="5"/>
  <c r="DD77" i="5"/>
  <c r="DC77" i="5"/>
  <c r="DB77" i="5"/>
  <c r="CZ77" i="5"/>
  <c r="CY77" i="5"/>
  <c r="CX77" i="5"/>
  <c r="CW77" i="5"/>
  <c r="CV77" i="5"/>
  <c r="CT77" i="5"/>
  <c r="CS77" i="5"/>
  <c r="CR77" i="5"/>
  <c r="CQ77" i="5"/>
  <c r="CP77" i="5"/>
  <c r="CN77" i="5"/>
  <c r="CM77" i="5"/>
  <c r="CL77" i="5"/>
  <c r="CK77" i="5"/>
  <c r="CJ77" i="5"/>
  <c r="CH77" i="5"/>
  <c r="CG77" i="5"/>
  <c r="CF77" i="5"/>
  <c r="CE77" i="5"/>
  <c r="CD77" i="5"/>
  <c r="CB77" i="5"/>
  <c r="CA77" i="5"/>
  <c r="BZ77" i="5"/>
  <c r="BY77" i="5"/>
  <c r="BX77" i="5"/>
  <c r="BB77" i="5"/>
  <c r="AV77" i="5"/>
  <c r="AP77" i="5"/>
  <c r="AJ77" i="5"/>
  <c r="AD77" i="5"/>
  <c r="X77" i="5"/>
  <c r="R77" i="5"/>
  <c r="L77" i="5"/>
  <c r="DR76" i="5"/>
  <c r="DQ76" i="5"/>
  <c r="DP76" i="5"/>
  <c r="DO76" i="5"/>
  <c r="DN76" i="5"/>
  <c r="DL76" i="5"/>
  <c r="DK76" i="5"/>
  <c r="DJ76" i="5"/>
  <c r="DI76" i="5"/>
  <c r="DH76" i="5"/>
  <c r="DF76" i="5"/>
  <c r="DE76" i="5"/>
  <c r="DD76" i="5"/>
  <c r="DC76" i="5"/>
  <c r="DB76" i="5"/>
  <c r="CZ76" i="5"/>
  <c r="CY76" i="5"/>
  <c r="CX76" i="5"/>
  <c r="CW76" i="5"/>
  <c r="CV76" i="5"/>
  <c r="CT76" i="5"/>
  <c r="CS76" i="5"/>
  <c r="CR76" i="5"/>
  <c r="CQ76" i="5"/>
  <c r="CP76" i="5"/>
  <c r="CN76" i="5"/>
  <c r="CM76" i="5"/>
  <c r="CL76" i="5"/>
  <c r="CK76" i="5"/>
  <c r="CJ76" i="5"/>
  <c r="CH76" i="5"/>
  <c r="CG76" i="5"/>
  <c r="CF76" i="5"/>
  <c r="CE76" i="5"/>
  <c r="CD76" i="5"/>
  <c r="CB76" i="5"/>
  <c r="CA76" i="5"/>
  <c r="BZ76" i="5"/>
  <c r="BY76" i="5"/>
  <c r="BX76" i="5"/>
  <c r="BB76" i="5"/>
  <c r="AV76" i="5"/>
  <c r="AP76" i="5"/>
  <c r="AJ76" i="5"/>
  <c r="AD76" i="5"/>
  <c r="X76" i="5"/>
  <c r="R76" i="5"/>
  <c r="L76" i="5"/>
  <c r="DR75" i="5"/>
  <c r="DQ75" i="5"/>
  <c r="DP75" i="5"/>
  <c r="DO75" i="5"/>
  <c r="DN75" i="5"/>
  <c r="DL75" i="5"/>
  <c r="DK75" i="5"/>
  <c r="DJ75" i="5"/>
  <c r="DI75" i="5"/>
  <c r="DH75" i="5"/>
  <c r="DF75" i="5"/>
  <c r="DE75" i="5"/>
  <c r="DD75" i="5"/>
  <c r="DC75" i="5"/>
  <c r="DB75" i="5"/>
  <c r="CZ75" i="5"/>
  <c r="CY75" i="5"/>
  <c r="CX75" i="5"/>
  <c r="CW75" i="5"/>
  <c r="CV75" i="5"/>
  <c r="CT75" i="5"/>
  <c r="CS75" i="5"/>
  <c r="CR75" i="5"/>
  <c r="CQ75" i="5"/>
  <c r="CP75" i="5"/>
  <c r="CN75" i="5"/>
  <c r="CM75" i="5"/>
  <c r="CL75" i="5"/>
  <c r="CK75" i="5"/>
  <c r="CJ75" i="5"/>
  <c r="CH75" i="5"/>
  <c r="CG75" i="5"/>
  <c r="CF75" i="5"/>
  <c r="CE75" i="5"/>
  <c r="CD75" i="5"/>
  <c r="CB75" i="5"/>
  <c r="CA75" i="5"/>
  <c r="BZ75" i="5"/>
  <c r="BY75" i="5"/>
  <c r="BX75" i="5"/>
  <c r="BB75" i="5"/>
  <c r="AV75" i="5"/>
  <c r="AP75" i="5"/>
  <c r="AJ75" i="5"/>
  <c r="AD75" i="5"/>
  <c r="X75" i="5"/>
  <c r="R75" i="5"/>
  <c r="L75" i="5"/>
  <c r="DR74" i="5"/>
  <c r="DQ74" i="5"/>
  <c r="DP74" i="5"/>
  <c r="DO74" i="5"/>
  <c r="DN74" i="5"/>
  <c r="DL74" i="5"/>
  <c r="DK74" i="5"/>
  <c r="DJ74" i="5"/>
  <c r="DI74" i="5"/>
  <c r="DH74" i="5"/>
  <c r="DF74" i="5"/>
  <c r="DE74" i="5"/>
  <c r="DD74" i="5"/>
  <c r="DC74" i="5"/>
  <c r="DB74" i="5"/>
  <c r="CZ74" i="5"/>
  <c r="CY74" i="5"/>
  <c r="CX74" i="5"/>
  <c r="CW74" i="5"/>
  <c r="CV74" i="5"/>
  <c r="CT74" i="5"/>
  <c r="CS74" i="5"/>
  <c r="CR74" i="5"/>
  <c r="CQ74" i="5"/>
  <c r="CP74" i="5"/>
  <c r="CN74" i="5"/>
  <c r="CM74" i="5"/>
  <c r="CL74" i="5"/>
  <c r="CK74" i="5"/>
  <c r="CJ74" i="5"/>
  <c r="CH74" i="5"/>
  <c r="CG74" i="5"/>
  <c r="CF74" i="5"/>
  <c r="CE74" i="5"/>
  <c r="CD74" i="5"/>
  <c r="CB74" i="5"/>
  <c r="CA74" i="5"/>
  <c r="BZ74" i="5"/>
  <c r="BY74" i="5"/>
  <c r="BX74" i="5"/>
  <c r="BB74" i="5"/>
  <c r="AV74" i="5"/>
  <c r="AP74" i="5"/>
  <c r="AJ74" i="5"/>
  <c r="AD74" i="5"/>
  <c r="X74" i="5"/>
  <c r="R74" i="5"/>
  <c r="L74" i="5"/>
  <c r="DR73" i="5"/>
  <c r="DQ73" i="5"/>
  <c r="DP73" i="5"/>
  <c r="DO73" i="5"/>
  <c r="DN73" i="5"/>
  <c r="DL73" i="5"/>
  <c r="DK73" i="5"/>
  <c r="DJ73" i="5"/>
  <c r="DI73" i="5"/>
  <c r="DH73" i="5"/>
  <c r="DF73" i="5"/>
  <c r="DE73" i="5"/>
  <c r="DD73" i="5"/>
  <c r="DC73" i="5"/>
  <c r="DB73" i="5"/>
  <c r="CZ73" i="5"/>
  <c r="CY73" i="5"/>
  <c r="CX73" i="5"/>
  <c r="CW73" i="5"/>
  <c r="CV73" i="5"/>
  <c r="CT73" i="5"/>
  <c r="CS73" i="5"/>
  <c r="CR73" i="5"/>
  <c r="CQ73" i="5"/>
  <c r="CP73" i="5"/>
  <c r="CN73" i="5"/>
  <c r="CM73" i="5"/>
  <c r="CL73" i="5"/>
  <c r="CK73" i="5"/>
  <c r="CJ73" i="5"/>
  <c r="CH73" i="5"/>
  <c r="CG73" i="5"/>
  <c r="CF73" i="5"/>
  <c r="CE73" i="5"/>
  <c r="CD73" i="5"/>
  <c r="CB73" i="5"/>
  <c r="CA73" i="5"/>
  <c r="BZ73" i="5"/>
  <c r="BY73" i="5"/>
  <c r="BX73" i="5"/>
  <c r="BB73" i="5"/>
  <c r="AV73" i="5"/>
  <c r="AP73" i="5"/>
  <c r="AJ73" i="5"/>
  <c r="AD73" i="5"/>
  <c r="X73" i="5"/>
  <c r="R73" i="5"/>
  <c r="L73" i="5"/>
  <c r="DR72" i="5"/>
  <c r="DQ72" i="5"/>
  <c r="DP72" i="5"/>
  <c r="DO72" i="5"/>
  <c r="DN72" i="5"/>
  <c r="DL72" i="5"/>
  <c r="DK72" i="5"/>
  <c r="DJ72" i="5"/>
  <c r="DI72" i="5"/>
  <c r="DH72" i="5"/>
  <c r="DF72" i="5"/>
  <c r="DE72" i="5"/>
  <c r="DD72" i="5"/>
  <c r="DC72" i="5"/>
  <c r="DB72" i="5"/>
  <c r="CZ72" i="5"/>
  <c r="CY72" i="5"/>
  <c r="CX72" i="5"/>
  <c r="CW72" i="5"/>
  <c r="CV72" i="5"/>
  <c r="CT72" i="5"/>
  <c r="CS72" i="5"/>
  <c r="CR72" i="5"/>
  <c r="CQ72" i="5"/>
  <c r="CP72" i="5"/>
  <c r="CN72" i="5"/>
  <c r="CM72" i="5"/>
  <c r="CL72" i="5"/>
  <c r="CK72" i="5"/>
  <c r="CJ72" i="5"/>
  <c r="CH72" i="5"/>
  <c r="CG72" i="5"/>
  <c r="CF72" i="5"/>
  <c r="CE72" i="5"/>
  <c r="CD72" i="5"/>
  <c r="CB72" i="5"/>
  <c r="CA72" i="5"/>
  <c r="BZ72" i="5"/>
  <c r="BY72" i="5"/>
  <c r="BX72" i="5"/>
  <c r="BB72" i="5"/>
  <c r="AV72" i="5"/>
  <c r="AP72" i="5"/>
  <c r="AJ72" i="5"/>
  <c r="AD72" i="5"/>
  <c r="X72" i="5"/>
  <c r="R72" i="5"/>
  <c r="L72" i="5"/>
  <c r="DR71" i="5"/>
  <c r="DQ71" i="5"/>
  <c r="DP71" i="5"/>
  <c r="DO71" i="5"/>
  <c r="DN71" i="5"/>
  <c r="DL71" i="5"/>
  <c r="DK71" i="5"/>
  <c r="DJ71" i="5"/>
  <c r="DI71" i="5"/>
  <c r="DH71" i="5"/>
  <c r="DF71" i="5"/>
  <c r="DE71" i="5"/>
  <c r="DD71" i="5"/>
  <c r="DC71" i="5"/>
  <c r="DB71" i="5"/>
  <c r="CZ71" i="5"/>
  <c r="CY71" i="5"/>
  <c r="CX71" i="5"/>
  <c r="CW71" i="5"/>
  <c r="CV71" i="5"/>
  <c r="CT71" i="5"/>
  <c r="CS71" i="5"/>
  <c r="CR71" i="5"/>
  <c r="CQ71" i="5"/>
  <c r="CP71" i="5"/>
  <c r="CN71" i="5"/>
  <c r="CM71" i="5"/>
  <c r="CL71" i="5"/>
  <c r="CK71" i="5"/>
  <c r="CJ71" i="5"/>
  <c r="CH71" i="5"/>
  <c r="CG71" i="5"/>
  <c r="CF71" i="5"/>
  <c r="CE71" i="5"/>
  <c r="CD71" i="5"/>
  <c r="CB71" i="5"/>
  <c r="CA71" i="5"/>
  <c r="BZ71" i="5"/>
  <c r="BY71" i="5"/>
  <c r="BX71" i="5"/>
  <c r="BB71" i="5"/>
  <c r="AV71" i="5"/>
  <c r="AP71" i="5"/>
  <c r="AJ71" i="5"/>
  <c r="AD71" i="5"/>
  <c r="X71" i="5"/>
  <c r="R71" i="5"/>
  <c r="L71" i="5"/>
  <c r="DR70" i="5"/>
  <c r="DQ70" i="5"/>
  <c r="DP70" i="5"/>
  <c r="DO70" i="5"/>
  <c r="DN70" i="5"/>
  <c r="DL70" i="5"/>
  <c r="DK70" i="5"/>
  <c r="DJ70" i="5"/>
  <c r="DI70" i="5"/>
  <c r="DH70" i="5"/>
  <c r="DF70" i="5"/>
  <c r="DE70" i="5"/>
  <c r="DD70" i="5"/>
  <c r="DC70" i="5"/>
  <c r="DB70" i="5"/>
  <c r="CZ70" i="5"/>
  <c r="CY70" i="5"/>
  <c r="CX70" i="5"/>
  <c r="CW70" i="5"/>
  <c r="CV70" i="5"/>
  <c r="CT70" i="5"/>
  <c r="CS70" i="5"/>
  <c r="CR70" i="5"/>
  <c r="CQ70" i="5"/>
  <c r="CP70" i="5"/>
  <c r="CN70" i="5"/>
  <c r="CM70" i="5"/>
  <c r="CL70" i="5"/>
  <c r="CK70" i="5"/>
  <c r="CJ70" i="5"/>
  <c r="CH70" i="5"/>
  <c r="CG70" i="5"/>
  <c r="CF70" i="5"/>
  <c r="CE70" i="5"/>
  <c r="CD70" i="5"/>
  <c r="CB70" i="5"/>
  <c r="CA70" i="5"/>
  <c r="BZ70" i="5"/>
  <c r="BY70" i="5"/>
  <c r="BX70" i="5"/>
  <c r="BB70" i="5"/>
  <c r="AV70" i="5"/>
  <c r="AP70" i="5"/>
  <c r="AJ70" i="5"/>
  <c r="AD70" i="5"/>
  <c r="X70" i="5"/>
  <c r="R70" i="5"/>
  <c r="L70" i="5"/>
  <c r="DR69" i="5"/>
  <c r="DQ69" i="5"/>
  <c r="DP69" i="5"/>
  <c r="DO69" i="5"/>
  <c r="DN69" i="5"/>
  <c r="DL69" i="5"/>
  <c r="DK69" i="5"/>
  <c r="DJ69" i="5"/>
  <c r="DI69" i="5"/>
  <c r="DH69" i="5"/>
  <c r="DF69" i="5"/>
  <c r="DE69" i="5"/>
  <c r="DD69" i="5"/>
  <c r="DC69" i="5"/>
  <c r="DB69" i="5"/>
  <c r="CZ69" i="5"/>
  <c r="CY69" i="5"/>
  <c r="CX69" i="5"/>
  <c r="CW69" i="5"/>
  <c r="CV69" i="5"/>
  <c r="CT69" i="5"/>
  <c r="CS69" i="5"/>
  <c r="CR69" i="5"/>
  <c r="CQ69" i="5"/>
  <c r="CP69" i="5"/>
  <c r="CN69" i="5"/>
  <c r="CM69" i="5"/>
  <c r="CL69" i="5"/>
  <c r="CK69" i="5"/>
  <c r="CJ69" i="5"/>
  <c r="CH69" i="5"/>
  <c r="CG69" i="5"/>
  <c r="CF69" i="5"/>
  <c r="CE69" i="5"/>
  <c r="CD69" i="5"/>
  <c r="CB69" i="5"/>
  <c r="CA69" i="5"/>
  <c r="BZ69" i="5"/>
  <c r="BY69" i="5"/>
  <c r="BX69" i="5"/>
  <c r="BB69" i="5"/>
  <c r="AV69" i="5"/>
  <c r="AP69" i="5"/>
  <c r="AJ69" i="5"/>
  <c r="AD69" i="5"/>
  <c r="X69" i="5"/>
  <c r="R69" i="5"/>
  <c r="L69" i="5"/>
  <c r="DR68" i="5"/>
  <c r="DQ68" i="5"/>
  <c r="DP68" i="5"/>
  <c r="DO68" i="5"/>
  <c r="DN68" i="5"/>
  <c r="DL68" i="5"/>
  <c r="DK68" i="5"/>
  <c r="DJ68" i="5"/>
  <c r="DI68" i="5"/>
  <c r="DH68" i="5"/>
  <c r="DF68" i="5"/>
  <c r="DE68" i="5"/>
  <c r="DD68" i="5"/>
  <c r="DC68" i="5"/>
  <c r="DB68" i="5"/>
  <c r="CZ68" i="5"/>
  <c r="CY68" i="5"/>
  <c r="CX68" i="5"/>
  <c r="CW68" i="5"/>
  <c r="CV68" i="5"/>
  <c r="CT68" i="5"/>
  <c r="CS68" i="5"/>
  <c r="CR68" i="5"/>
  <c r="CQ68" i="5"/>
  <c r="CP68" i="5"/>
  <c r="CN68" i="5"/>
  <c r="CM68" i="5"/>
  <c r="CL68" i="5"/>
  <c r="CK68" i="5"/>
  <c r="CJ68" i="5"/>
  <c r="CH68" i="5"/>
  <c r="CG68" i="5"/>
  <c r="CF68" i="5"/>
  <c r="CE68" i="5"/>
  <c r="CD68" i="5"/>
  <c r="CB68" i="5"/>
  <c r="CA68" i="5"/>
  <c r="BZ68" i="5"/>
  <c r="BY68" i="5"/>
  <c r="BX68" i="5"/>
  <c r="BB68" i="5"/>
  <c r="AV68" i="5"/>
  <c r="AP68" i="5"/>
  <c r="AJ68" i="5"/>
  <c r="AD68" i="5"/>
  <c r="X68" i="5"/>
  <c r="R68" i="5"/>
  <c r="L68" i="5"/>
  <c r="DR67" i="5"/>
  <c r="DQ67" i="5"/>
  <c r="DP67" i="5"/>
  <c r="DO67" i="5"/>
  <c r="DN67" i="5"/>
  <c r="DL67" i="5"/>
  <c r="DK67" i="5"/>
  <c r="DJ67" i="5"/>
  <c r="DI67" i="5"/>
  <c r="DH67" i="5"/>
  <c r="DF67" i="5"/>
  <c r="DE67" i="5"/>
  <c r="DD67" i="5"/>
  <c r="DC67" i="5"/>
  <c r="DB67" i="5"/>
  <c r="CZ67" i="5"/>
  <c r="CY67" i="5"/>
  <c r="CX67" i="5"/>
  <c r="CW67" i="5"/>
  <c r="CV67" i="5"/>
  <c r="CT67" i="5"/>
  <c r="CS67" i="5"/>
  <c r="CR67" i="5"/>
  <c r="CQ67" i="5"/>
  <c r="CP67" i="5"/>
  <c r="CN67" i="5"/>
  <c r="CM67" i="5"/>
  <c r="CL67" i="5"/>
  <c r="CK67" i="5"/>
  <c r="CJ67" i="5"/>
  <c r="CH67" i="5"/>
  <c r="CG67" i="5"/>
  <c r="CF67" i="5"/>
  <c r="CE67" i="5"/>
  <c r="CD67" i="5"/>
  <c r="CB67" i="5"/>
  <c r="CA67" i="5"/>
  <c r="BZ67" i="5"/>
  <c r="BY67" i="5"/>
  <c r="BX67" i="5"/>
  <c r="BB67" i="5"/>
  <c r="AV67" i="5"/>
  <c r="AP67" i="5"/>
  <c r="AJ67" i="5"/>
  <c r="AD67" i="5"/>
  <c r="X67" i="5"/>
  <c r="R67" i="5"/>
  <c r="L67" i="5"/>
  <c r="DR66" i="5"/>
  <c r="DQ66" i="5"/>
  <c r="DP66" i="5"/>
  <c r="DO66" i="5"/>
  <c r="DN66" i="5"/>
  <c r="DL66" i="5"/>
  <c r="DK66" i="5"/>
  <c r="DJ66" i="5"/>
  <c r="DI66" i="5"/>
  <c r="DH66" i="5"/>
  <c r="DF66" i="5"/>
  <c r="DE66" i="5"/>
  <c r="DD66" i="5"/>
  <c r="DC66" i="5"/>
  <c r="DB66" i="5"/>
  <c r="CZ66" i="5"/>
  <c r="CY66" i="5"/>
  <c r="CX66" i="5"/>
  <c r="CW66" i="5"/>
  <c r="CV66" i="5"/>
  <c r="CT66" i="5"/>
  <c r="CS66" i="5"/>
  <c r="CR66" i="5"/>
  <c r="CQ66" i="5"/>
  <c r="CP66" i="5"/>
  <c r="CN66" i="5"/>
  <c r="CM66" i="5"/>
  <c r="CL66" i="5"/>
  <c r="CK66" i="5"/>
  <c r="CJ66" i="5"/>
  <c r="CH66" i="5"/>
  <c r="CG66" i="5"/>
  <c r="CF66" i="5"/>
  <c r="CE66" i="5"/>
  <c r="CD66" i="5"/>
  <c r="CB66" i="5"/>
  <c r="CA66" i="5"/>
  <c r="BZ66" i="5"/>
  <c r="BY66" i="5"/>
  <c r="BX66" i="5"/>
  <c r="BB66" i="5"/>
  <c r="AV66" i="5"/>
  <c r="AP66" i="5"/>
  <c r="AJ66" i="5"/>
  <c r="AD66" i="5"/>
  <c r="X66" i="5"/>
  <c r="R66" i="5"/>
  <c r="L66" i="5"/>
  <c r="DR65" i="5"/>
  <c r="DQ65" i="5"/>
  <c r="DP65" i="5"/>
  <c r="DO65" i="5"/>
  <c r="DN65" i="5"/>
  <c r="DL65" i="5"/>
  <c r="DK65" i="5"/>
  <c r="DJ65" i="5"/>
  <c r="DI65" i="5"/>
  <c r="DH65" i="5"/>
  <c r="DF65" i="5"/>
  <c r="DE65" i="5"/>
  <c r="DD65" i="5"/>
  <c r="DC65" i="5"/>
  <c r="DB65" i="5"/>
  <c r="CZ65" i="5"/>
  <c r="CY65" i="5"/>
  <c r="CX65" i="5"/>
  <c r="CW65" i="5"/>
  <c r="CV65" i="5"/>
  <c r="CT65" i="5"/>
  <c r="CS65" i="5"/>
  <c r="CR65" i="5"/>
  <c r="CQ65" i="5"/>
  <c r="CP65" i="5"/>
  <c r="CN65" i="5"/>
  <c r="CM65" i="5"/>
  <c r="CL65" i="5"/>
  <c r="CK65" i="5"/>
  <c r="CJ65" i="5"/>
  <c r="CH65" i="5"/>
  <c r="CG65" i="5"/>
  <c r="CF65" i="5"/>
  <c r="CE65" i="5"/>
  <c r="CD65" i="5"/>
  <c r="CB65" i="5"/>
  <c r="CA65" i="5"/>
  <c r="BZ65" i="5"/>
  <c r="BY65" i="5"/>
  <c r="BX65" i="5"/>
  <c r="BB65" i="5"/>
  <c r="AV65" i="5"/>
  <c r="AP65" i="5"/>
  <c r="AJ65" i="5"/>
  <c r="AD65" i="5"/>
  <c r="X65" i="5"/>
  <c r="R65" i="5"/>
  <c r="L65" i="5"/>
  <c r="DR64" i="5"/>
  <c r="DQ64" i="5"/>
  <c r="DP64" i="5"/>
  <c r="DO64" i="5"/>
  <c r="DN64" i="5"/>
  <c r="DL64" i="5"/>
  <c r="DK64" i="5"/>
  <c r="DJ64" i="5"/>
  <c r="DI64" i="5"/>
  <c r="DH64" i="5"/>
  <c r="DF64" i="5"/>
  <c r="DE64" i="5"/>
  <c r="DD64" i="5"/>
  <c r="DC64" i="5"/>
  <c r="DB64" i="5"/>
  <c r="CZ64" i="5"/>
  <c r="CY64" i="5"/>
  <c r="CX64" i="5"/>
  <c r="CW64" i="5"/>
  <c r="CV64" i="5"/>
  <c r="CT64" i="5"/>
  <c r="CS64" i="5"/>
  <c r="CR64" i="5"/>
  <c r="CQ64" i="5"/>
  <c r="CP64" i="5"/>
  <c r="CN64" i="5"/>
  <c r="CM64" i="5"/>
  <c r="CL64" i="5"/>
  <c r="CK64" i="5"/>
  <c r="CJ64" i="5"/>
  <c r="CH64" i="5"/>
  <c r="CG64" i="5"/>
  <c r="CF64" i="5"/>
  <c r="CE64" i="5"/>
  <c r="CD64" i="5"/>
  <c r="CB64" i="5"/>
  <c r="CA64" i="5"/>
  <c r="BZ64" i="5"/>
  <c r="BY64" i="5"/>
  <c r="BX64" i="5"/>
  <c r="BB64" i="5"/>
  <c r="AV64" i="5"/>
  <c r="AP64" i="5"/>
  <c r="AJ64" i="5"/>
  <c r="AD64" i="5"/>
  <c r="X64" i="5"/>
  <c r="R64" i="5"/>
  <c r="L64" i="5"/>
  <c r="DR63" i="5"/>
  <c r="DQ63" i="5"/>
  <c r="DP63" i="5"/>
  <c r="DO63" i="5"/>
  <c r="DN63" i="5"/>
  <c r="DL63" i="5"/>
  <c r="DK63" i="5"/>
  <c r="DJ63" i="5"/>
  <c r="DI63" i="5"/>
  <c r="DH63" i="5"/>
  <c r="DF63" i="5"/>
  <c r="DE63" i="5"/>
  <c r="DD63" i="5"/>
  <c r="DC63" i="5"/>
  <c r="DB63" i="5"/>
  <c r="CZ63" i="5"/>
  <c r="CY63" i="5"/>
  <c r="CX63" i="5"/>
  <c r="CW63" i="5"/>
  <c r="CV63" i="5"/>
  <c r="CT63" i="5"/>
  <c r="CS63" i="5"/>
  <c r="CR63" i="5"/>
  <c r="CQ63" i="5"/>
  <c r="CP63" i="5"/>
  <c r="CN63" i="5"/>
  <c r="CM63" i="5"/>
  <c r="CL63" i="5"/>
  <c r="CK63" i="5"/>
  <c r="CJ63" i="5"/>
  <c r="CH63" i="5"/>
  <c r="CG63" i="5"/>
  <c r="CF63" i="5"/>
  <c r="CE63" i="5"/>
  <c r="CD63" i="5"/>
  <c r="CB63" i="5"/>
  <c r="CA63" i="5"/>
  <c r="BZ63" i="5"/>
  <c r="BY63" i="5"/>
  <c r="BX63" i="5"/>
  <c r="BB63" i="5"/>
  <c r="AV63" i="5"/>
  <c r="AP63" i="5"/>
  <c r="AJ63" i="5"/>
  <c r="AD63" i="5"/>
  <c r="X63" i="5"/>
  <c r="R63" i="5"/>
  <c r="L63" i="5"/>
  <c r="DR62" i="5"/>
  <c r="DQ62" i="5"/>
  <c r="DP62" i="5"/>
  <c r="DO62" i="5"/>
  <c r="DN62" i="5"/>
  <c r="DL62" i="5"/>
  <c r="DK62" i="5"/>
  <c r="DJ62" i="5"/>
  <c r="DI62" i="5"/>
  <c r="DH62" i="5"/>
  <c r="DF62" i="5"/>
  <c r="DE62" i="5"/>
  <c r="DD62" i="5"/>
  <c r="DC62" i="5"/>
  <c r="DB62" i="5"/>
  <c r="CZ62" i="5"/>
  <c r="CY62" i="5"/>
  <c r="CX62" i="5"/>
  <c r="CW62" i="5"/>
  <c r="CV62" i="5"/>
  <c r="CT62" i="5"/>
  <c r="CS62" i="5"/>
  <c r="CR62" i="5"/>
  <c r="CQ62" i="5"/>
  <c r="CP62" i="5"/>
  <c r="CN62" i="5"/>
  <c r="CM62" i="5"/>
  <c r="CL62" i="5"/>
  <c r="CK62" i="5"/>
  <c r="CJ62" i="5"/>
  <c r="CH62" i="5"/>
  <c r="CG62" i="5"/>
  <c r="CF62" i="5"/>
  <c r="CE62" i="5"/>
  <c r="CD62" i="5"/>
  <c r="CB62" i="5"/>
  <c r="CA62" i="5"/>
  <c r="BZ62" i="5"/>
  <c r="BY62" i="5"/>
  <c r="BX62" i="5"/>
  <c r="BB62" i="5"/>
  <c r="AV62" i="5"/>
  <c r="AP62" i="5"/>
  <c r="AJ62" i="5"/>
  <c r="AD62" i="5"/>
  <c r="X62" i="5"/>
  <c r="R62" i="5"/>
  <c r="L62" i="5"/>
  <c r="DR61" i="5"/>
  <c r="DQ61" i="5"/>
  <c r="DP61" i="5"/>
  <c r="DO61" i="5"/>
  <c r="DN61" i="5"/>
  <c r="DL61" i="5"/>
  <c r="DK61" i="5"/>
  <c r="DJ61" i="5"/>
  <c r="DI61" i="5"/>
  <c r="DH61" i="5"/>
  <c r="DF61" i="5"/>
  <c r="DE61" i="5"/>
  <c r="DD61" i="5"/>
  <c r="DC61" i="5"/>
  <c r="DB61" i="5"/>
  <c r="CZ61" i="5"/>
  <c r="CY61" i="5"/>
  <c r="CX61" i="5"/>
  <c r="CW61" i="5"/>
  <c r="CV61" i="5"/>
  <c r="CT61" i="5"/>
  <c r="CS61" i="5"/>
  <c r="CR61" i="5"/>
  <c r="CQ61" i="5"/>
  <c r="CP61" i="5"/>
  <c r="CN61" i="5"/>
  <c r="CM61" i="5"/>
  <c r="CL61" i="5"/>
  <c r="CK61" i="5"/>
  <c r="CJ61" i="5"/>
  <c r="CH61" i="5"/>
  <c r="CG61" i="5"/>
  <c r="CF61" i="5"/>
  <c r="CE61" i="5"/>
  <c r="CD61" i="5"/>
  <c r="CB61" i="5"/>
  <c r="CA61" i="5"/>
  <c r="BZ61" i="5"/>
  <c r="BY61" i="5"/>
  <c r="BX61" i="5"/>
  <c r="BB61" i="5"/>
  <c r="AV61" i="5"/>
  <c r="AP61" i="5"/>
  <c r="AJ61" i="5"/>
  <c r="AD61" i="5"/>
  <c r="X61" i="5"/>
  <c r="R61" i="5"/>
  <c r="L61" i="5"/>
  <c r="DR60" i="5"/>
  <c r="DQ60" i="5"/>
  <c r="DP60" i="5"/>
  <c r="DO60" i="5"/>
  <c r="DN60" i="5"/>
  <c r="DL60" i="5"/>
  <c r="DK60" i="5"/>
  <c r="DJ60" i="5"/>
  <c r="DI60" i="5"/>
  <c r="DH60" i="5"/>
  <c r="DF60" i="5"/>
  <c r="DE60" i="5"/>
  <c r="DD60" i="5"/>
  <c r="DC60" i="5"/>
  <c r="DB60" i="5"/>
  <c r="CZ60" i="5"/>
  <c r="CY60" i="5"/>
  <c r="CX60" i="5"/>
  <c r="CW60" i="5"/>
  <c r="CV60" i="5"/>
  <c r="CT60" i="5"/>
  <c r="CS60" i="5"/>
  <c r="CR60" i="5"/>
  <c r="CQ60" i="5"/>
  <c r="CP60" i="5"/>
  <c r="CN60" i="5"/>
  <c r="CM60" i="5"/>
  <c r="CL60" i="5"/>
  <c r="CK60" i="5"/>
  <c r="CJ60" i="5"/>
  <c r="CH60" i="5"/>
  <c r="CG60" i="5"/>
  <c r="CF60" i="5"/>
  <c r="CE60" i="5"/>
  <c r="CD60" i="5"/>
  <c r="CB60" i="5"/>
  <c r="CA60" i="5"/>
  <c r="BZ60" i="5"/>
  <c r="BY60" i="5"/>
  <c r="BX60" i="5"/>
  <c r="BJ60" i="5"/>
  <c r="BJ61" i="5" s="1"/>
  <c r="BJ62" i="5" s="1"/>
  <c r="BJ63" i="5" s="1"/>
  <c r="BJ64" i="5" s="1"/>
  <c r="BJ65" i="5" s="1"/>
  <c r="BJ66" i="5" s="1"/>
  <c r="BJ67" i="5" s="1"/>
  <c r="BJ68" i="5" s="1"/>
  <c r="BJ69" i="5" s="1"/>
  <c r="BJ70" i="5" s="1"/>
  <c r="BJ71" i="5" s="1"/>
  <c r="BJ72" i="5" s="1"/>
  <c r="BJ73" i="5" s="1"/>
  <c r="BJ74" i="5" s="1"/>
  <c r="BJ75" i="5" s="1"/>
  <c r="BJ76" i="5" s="1"/>
  <c r="BJ77" i="5" s="1"/>
  <c r="BJ78" i="5" s="1"/>
  <c r="BJ79" i="5" s="1"/>
  <c r="BJ80" i="5" s="1"/>
  <c r="BJ81" i="5" s="1"/>
  <c r="BJ82" i="5" s="1"/>
  <c r="BJ83" i="5" s="1"/>
  <c r="BJ84" i="5" s="1"/>
  <c r="BJ85" i="5" s="1"/>
  <c r="BJ86" i="5" s="1"/>
  <c r="BJ87" i="5" s="1"/>
  <c r="BJ88" i="5" s="1"/>
  <c r="BJ89" i="5" s="1"/>
  <c r="BJ90" i="5" s="1"/>
  <c r="BJ91" i="5" s="1"/>
  <c r="BJ92" i="5" s="1"/>
  <c r="BJ93" i="5" s="1"/>
  <c r="BJ94" i="5" s="1"/>
  <c r="BJ95" i="5" s="1"/>
  <c r="BJ96" i="5" s="1"/>
  <c r="BJ97" i="5" s="1"/>
  <c r="BJ98" i="5" s="1"/>
  <c r="BJ99" i="5" s="1"/>
  <c r="BJ100" i="5" s="1"/>
  <c r="BJ101" i="5" s="1"/>
  <c r="BJ102" i="5" s="1"/>
  <c r="BJ103" i="5" s="1"/>
  <c r="BJ104" i="5" s="1"/>
  <c r="BJ105" i="5" s="1"/>
  <c r="BB60" i="5"/>
  <c r="AV60" i="5"/>
  <c r="AP60" i="5"/>
  <c r="AJ60" i="5"/>
  <c r="AD60" i="5"/>
  <c r="X60" i="5"/>
  <c r="R60" i="5"/>
  <c r="L60" i="5"/>
  <c r="B60" i="5"/>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DR59" i="5"/>
  <c r="DQ59" i="5"/>
  <c r="DP59" i="5"/>
  <c r="DO59" i="5"/>
  <c r="DN59" i="5"/>
  <c r="DL59" i="5"/>
  <c r="DK59" i="5"/>
  <c r="DJ59" i="5"/>
  <c r="DI59" i="5"/>
  <c r="DH59" i="5"/>
  <c r="DF59" i="5"/>
  <c r="DE59" i="5"/>
  <c r="DD59" i="5"/>
  <c r="DC59" i="5"/>
  <c r="DB59" i="5"/>
  <c r="CZ59" i="5"/>
  <c r="CY59" i="5"/>
  <c r="CX59" i="5"/>
  <c r="CW59" i="5"/>
  <c r="CV59" i="5"/>
  <c r="CT59" i="5"/>
  <c r="CS59" i="5"/>
  <c r="CR59" i="5"/>
  <c r="CQ59" i="5"/>
  <c r="CP59" i="5"/>
  <c r="CN59" i="5"/>
  <c r="CM59" i="5"/>
  <c r="CL59" i="5"/>
  <c r="CK59" i="5"/>
  <c r="CJ59" i="5"/>
  <c r="CH59" i="5"/>
  <c r="CG59" i="5"/>
  <c r="CF59" i="5"/>
  <c r="CE59" i="5"/>
  <c r="CD59" i="5"/>
  <c r="CB59" i="5"/>
  <c r="CA59" i="5"/>
  <c r="BZ59" i="5"/>
  <c r="BY59" i="5"/>
  <c r="BX59" i="5"/>
  <c r="BB59" i="5"/>
  <c r="AV59" i="5"/>
  <c r="AP59" i="5"/>
  <c r="AJ59" i="5"/>
  <c r="AD59" i="5"/>
  <c r="X59" i="5"/>
  <c r="R59" i="5"/>
  <c r="L59" i="5"/>
  <c r="BA56" i="5"/>
  <c r="AZ56" i="5"/>
  <c r="AY56" i="5"/>
  <c r="AX56" i="5"/>
  <c r="AW56" i="5"/>
  <c r="BB56" i="5" s="1"/>
  <c r="AU56" i="5"/>
  <c r="AT56" i="5"/>
  <c r="AS56" i="5"/>
  <c r="AR56" i="5"/>
  <c r="AQ56" i="5"/>
  <c r="AV56" i="5" s="1"/>
  <c r="AO56" i="5"/>
  <c r="AN56" i="5"/>
  <c r="AM56" i="5"/>
  <c r="AL56" i="5"/>
  <c r="AK56" i="5"/>
  <c r="AP56" i="5" s="1"/>
  <c r="AI56" i="5"/>
  <c r="AH56" i="5"/>
  <c r="AG56" i="5"/>
  <c r="AJ56" i="5" s="1"/>
  <c r="AF56" i="5"/>
  <c r="AE56" i="5"/>
  <c r="AC56" i="5"/>
  <c r="AB56" i="5"/>
  <c r="AA56" i="5"/>
  <c r="Z56" i="5"/>
  <c r="Y56" i="5"/>
  <c r="AD56" i="5" s="1"/>
  <c r="W56" i="5"/>
  <c r="V56" i="5"/>
  <c r="U56" i="5"/>
  <c r="T56" i="5"/>
  <c r="S56" i="5"/>
  <c r="X56" i="5" s="1"/>
  <c r="Q56" i="5"/>
  <c r="P56" i="5"/>
  <c r="O56" i="5"/>
  <c r="N56" i="5"/>
  <c r="M56" i="5"/>
  <c r="R56" i="5" s="1"/>
  <c r="K56" i="5"/>
  <c r="J56" i="5"/>
  <c r="I56" i="5"/>
  <c r="L56" i="5" s="1"/>
  <c r="H56" i="5"/>
  <c r="G56" i="5"/>
  <c r="DR55" i="5"/>
  <c r="DQ55" i="5"/>
  <c r="DP55" i="5"/>
  <c r="DO55" i="5"/>
  <c r="DN55" i="5"/>
  <c r="DL55" i="5"/>
  <c r="DK55" i="5"/>
  <c r="DJ55" i="5"/>
  <c r="DI55" i="5"/>
  <c r="DH55" i="5"/>
  <c r="DF55" i="5"/>
  <c r="DE55" i="5"/>
  <c r="DD55" i="5"/>
  <c r="DC55" i="5"/>
  <c r="DB55" i="5"/>
  <c r="CZ55" i="5"/>
  <c r="CY55" i="5"/>
  <c r="CX55" i="5"/>
  <c r="CW55" i="5"/>
  <c r="CV55" i="5"/>
  <c r="CT55" i="5"/>
  <c r="CS55" i="5"/>
  <c r="CR55" i="5"/>
  <c r="CQ55" i="5"/>
  <c r="CP55" i="5"/>
  <c r="CN55" i="5"/>
  <c r="CM55" i="5"/>
  <c r="CL55" i="5"/>
  <c r="CK55" i="5"/>
  <c r="CJ55" i="5"/>
  <c r="CH55" i="5"/>
  <c r="CG55" i="5"/>
  <c r="CF55" i="5"/>
  <c r="CE55" i="5"/>
  <c r="CD55" i="5"/>
  <c r="BG55" i="5" s="1"/>
  <c r="CB55" i="5"/>
  <c r="CA55" i="5"/>
  <c r="BZ55" i="5"/>
  <c r="BY55" i="5"/>
  <c r="BX55" i="5"/>
  <c r="BB55" i="5"/>
  <c r="AV55" i="5"/>
  <c r="AP55" i="5"/>
  <c r="AJ55" i="5"/>
  <c r="AD55" i="5"/>
  <c r="X55" i="5"/>
  <c r="R55" i="5"/>
  <c r="L55" i="5"/>
  <c r="BV55" i="5" s="1"/>
  <c r="DR54" i="5"/>
  <c r="DQ54" i="5"/>
  <c r="DP54" i="5"/>
  <c r="DO54" i="5"/>
  <c r="DN54" i="5"/>
  <c r="DL54" i="5"/>
  <c r="DK54" i="5"/>
  <c r="DJ54" i="5"/>
  <c r="DI54" i="5"/>
  <c r="DH54" i="5"/>
  <c r="DF54" i="5"/>
  <c r="DE54" i="5"/>
  <c r="DD54" i="5"/>
  <c r="DC54" i="5"/>
  <c r="DB54" i="5"/>
  <c r="CZ54" i="5"/>
  <c r="CY54" i="5"/>
  <c r="CX54" i="5"/>
  <c r="CW54" i="5"/>
  <c r="CV54" i="5"/>
  <c r="CT54" i="5"/>
  <c r="CS54" i="5"/>
  <c r="CR54" i="5"/>
  <c r="CQ54" i="5"/>
  <c r="CP54" i="5"/>
  <c r="CN54" i="5"/>
  <c r="CM54" i="5"/>
  <c r="CL54" i="5"/>
  <c r="CK54" i="5"/>
  <c r="CJ54" i="5"/>
  <c r="CH54" i="5"/>
  <c r="CG54" i="5"/>
  <c r="CF54" i="5"/>
  <c r="CE54" i="5"/>
  <c r="CD54" i="5"/>
  <c r="CB54" i="5"/>
  <c r="CA54" i="5"/>
  <c r="BZ54" i="5"/>
  <c r="BY54" i="5"/>
  <c r="BG54" i="5" s="1"/>
  <c r="BX54" i="5"/>
  <c r="BB54" i="5"/>
  <c r="AV54" i="5"/>
  <c r="AP54" i="5"/>
  <c r="AJ54" i="5"/>
  <c r="AD54" i="5"/>
  <c r="X54" i="5"/>
  <c r="BV54" i="5" s="1"/>
  <c r="R54" i="5"/>
  <c r="L54" i="5"/>
  <c r="DR53" i="5"/>
  <c r="DQ53" i="5"/>
  <c r="DP53" i="5"/>
  <c r="DO53" i="5"/>
  <c r="DN53" i="5"/>
  <c r="DL53" i="5"/>
  <c r="DK53" i="5"/>
  <c r="DJ53" i="5"/>
  <c r="DI53" i="5"/>
  <c r="DH53" i="5"/>
  <c r="DF53" i="5"/>
  <c r="DE53" i="5"/>
  <c r="DD53" i="5"/>
  <c r="DC53" i="5"/>
  <c r="DB53" i="5"/>
  <c r="CZ53" i="5"/>
  <c r="CY53" i="5"/>
  <c r="CX53" i="5"/>
  <c r="CW53" i="5"/>
  <c r="CV53" i="5"/>
  <c r="CT53" i="5"/>
  <c r="CS53" i="5"/>
  <c r="CR53" i="5"/>
  <c r="CQ53" i="5"/>
  <c r="CP53" i="5"/>
  <c r="CN53" i="5"/>
  <c r="CM53" i="5"/>
  <c r="CL53" i="5"/>
  <c r="CK53" i="5"/>
  <c r="CJ53" i="5"/>
  <c r="CH53" i="5"/>
  <c r="CG53" i="5"/>
  <c r="CF53" i="5"/>
  <c r="CE53" i="5"/>
  <c r="CD53" i="5"/>
  <c r="CB53" i="5"/>
  <c r="CA53" i="5"/>
  <c r="BZ53" i="5"/>
  <c r="BY53" i="5"/>
  <c r="BX53" i="5"/>
  <c r="BB53" i="5"/>
  <c r="AV53" i="5"/>
  <c r="AP53" i="5"/>
  <c r="AJ53" i="5"/>
  <c r="AD53" i="5"/>
  <c r="X53" i="5"/>
  <c r="R53" i="5"/>
  <c r="L53" i="5"/>
  <c r="BV53" i="5" s="1"/>
  <c r="BG53" i="5" s="1"/>
  <c r="DR52" i="5"/>
  <c r="DQ52" i="5"/>
  <c r="DP52" i="5"/>
  <c r="DO52" i="5"/>
  <c r="DN52" i="5"/>
  <c r="DL52" i="5"/>
  <c r="DK52" i="5"/>
  <c r="DJ52" i="5"/>
  <c r="DI52" i="5"/>
  <c r="DH52" i="5"/>
  <c r="DF52" i="5"/>
  <c r="DE52" i="5"/>
  <c r="DD52" i="5"/>
  <c r="DC52" i="5"/>
  <c r="DB52" i="5"/>
  <c r="CZ52" i="5"/>
  <c r="CY52" i="5"/>
  <c r="CX52" i="5"/>
  <c r="CW52" i="5"/>
  <c r="CV52" i="5"/>
  <c r="CT52" i="5"/>
  <c r="CS52" i="5"/>
  <c r="CR52" i="5"/>
  <c r="CQ52" i="5"/>
  <c r="CP52" i="5"/>
  <c r="CN52" i="5"/>
  <c r="CM52" i="5"/>
  <c r="CL52" i="5"/>
  <c r="CK52" i="5"/>
  <c r="CJ52" i="5"/>
  <c r="CH52" i="5"/>
  <c r="CG52" i="5"/>
  <c r="CF52" i="5"/>
  <c r="CE52" i="5"/>
  <c r="CD52" i="5"/>
  <c r="CB52" i="5"/>
  <c r="CA52" i="5"/>
  <c r="BZ52" i="5"/>
  <c r="BY52" i="5"/>
  <c r="BG52" i="5" s="1"/>
  <c r="BX52" i="5"/>
  <c r="BB52" i="5"/>
  <c r="AV52" i="5"/>
  <c r="AP52" i="5"/>
  <c r="AJ52" i="5"/>
  <c r="AD52" i="5"/>
  <c r="X52" i="5"/>
  <c r="BV52" i="5" s="1"/>
  <c r="R52" i="5"/>
  <c r="L52" i="5"/>
  <c r="DR51" i="5"/>
  <c r="DQ51" i="5"/>
  <c r="DP51" i="5"/>
  <c r="DO51" i="5"/>
  <c r="DN51" i="5"/>
  <c r="DL51" i="5"/>
  <c r="DK51" i="5"/>
  <c r="DJ51" i="5"/>
  <c r="DI51" i="5"/>
  <c r="DH51" i="5"/>
  <c r="DF51" i="5"/>
  <c r="DE51" i="5"/>
  <c r="DD51" i="5"/>
  <c r="DC51" i="5"/>
  <c r="DB51" i="5"/>
  <c r="CZ51" i="5"/>
  <c r="CY51" i="5"/>
  <c r="CX51" i="5"/>
  <c r="CW51" i="5"/>
  <c r="CV51" i="5"/>
  <c r="CT51" i="5"/>
  <c r="CS51" i="5"/>
  <c r="CR51" i="5"/>
  <c r="CQ51" i="5"/>
  <c r="CP51" i="5"/>
  <c r="CN51" i="5"/>
  <c r="CM51" i="5"/>
  <c r="CL51" i="5"/>
  <c r="CK51" i="5"/>
  <c r="CJ51" i="5"/>
  <c r="CH51" i="5"/>
  <c r="CG51" i="5"/>
  <c r="CF51" i="5"/>
  <c r="CE51" i="5"/>
  <c r="CD51" i="5"/>
  <c r="CB51" i="5"/>
  <c r="CA51" i="5"/>
  <c r="BZ51" i="5"/>
  <c r="BY51" i="5"/>
  <c r="BX51" i="5"/>
  <c r="BB51" i="5"/>
  <c r="AV51" i="5"/>
  <c r="AP51" i="5"/>
  <c r="AJ51" i="5"/>
  <c r="AD51" i="5"/>
  <c r="X51" i="5"/>
  <c r="R51" i="5"/>
  <c r="L51" i="5"/>
  <c r="BV51" i="5" s="1"/>
  <c r="BG51" i="5" s="1"/>
  <c r="DR50" i="5"/>
  <c r="DQ50" i="5"/>
  <c r="DP50" i="5"/>
  <c r="DO50" i="5"/>
  <c r="DN50" i="5"/>
  <c r="DL50" i="5"/>
  <c r="DK50" i="5"/>
  <c r="DJ50" i="5"/>
  <c r="DI50" i="5"/>
  <c r="DH50" i="5"/>
  <c r="DF50" i="5"/>
  <c r="DE50" i="5"/>
  <c r="DD50" i="5"/>
  <c r="DC50" i="5"/>
  <c r="DB50" i="5"/>
  <c r="CZ50" i="5"/>
  <c r="CY50" i="5"/>
  <c r="CX50" i="5"/>
  <c r="CW50" i="5"/>
  <c r="CV50" i="5"/>
  <c r="CT50" i="5"/>
  <c r="CS50" i="5"/>
  <c r="CR50" i="5"/>
  <c r="CQ50" i="5"/>
  <c r="CP50" i="5"/>
  <c r="CN50" i="5"/>
  <c r="CM50" i="5"/>
  <c r="CL50" i="5"/>
  <c r="CK50" i="5"/>
  <c r="CJ50" i="5"/>
  <c r="CH50" i="5"/>
  <c r="CG50" i="5"/>
  <c r="CF50" i="5"/>
  <c r="CE50" i="5"/>
  <c r="CD50" i="5"/>
  <c r="CB50" i="5"/>
  <c r="CA50" i="5"/>
  <c r="BZ50" i="5"/>
  <c r="BY50" i="5"/>
  <c r="BG50" i="5" s="1"/>
  <c r="BX50" i="5"/>
  <c r="BB50" i="5"/>
  <c r="AV50" i="5"/>
  <c r="AP50" i="5"/>
  <c r="AJ50" i="5"/>
  <c r="AD50" i="5"/>
  <c r="X50" i="5"/>
  <c r="BV50" i="5" s="1"/>
  <c r="R50" i="5"/>
  <c r="L50" i="5"/>
  <c r="DR49" i="5"/>
  <c r="DQ49" i="5"/>
  <c r="DP49" i="5"/>
  <c r="DO49" i="5"/>
  <c r="DN49" i="5"/>
  <c r="DL49" i="5"/>
  <c r="DK49" i="5"/>
  <c r="DJ49" i="5"/>
  <c r="DI49" i="5"/>
  <c r="DH49" i="5"/>
  <c r="DF49" i="5"/>
  <c r="DE49" i="5"/>
  <c r="DD49" i="5"/>
  <c r="DC49" i="5"/>
  <c r="DB49" i="5"/>
  <c r="CZ49" i="5"/>
  <c r="CY49" i="5"/>
  <c r="CX49" i="5"/>
  <c r="CW49" i="5"/>
  <c r="CV49" i="5"/>
  <c r="CT49" i="5"/>
  <c r="CS49" i="5"/>
  <c r="CR49" i="5"/>
  <c r="CQ49" i="5"/>
  <c r="CP49" i="5"/>
  <c r="CN49" i="5"/>
  <c r="CM49" i="5"/>
  <c r="CL49" i="5"/>
  <c r="CK49" i="5"/>
  <c r="CJ49" i="5"/>
  <c r="CH49" i="5"/>
  <c r="CG49" i="5"/>
  <c r="CF49" i="5"/>
  <c r="CE49" i="5"/>
  <c r="CD49" i="5"/>
  <c r="BG49" i="5" s="1"/>
  <c r="CB49" i="5"/>
  <c r="CA49" i="5"/>
  <c r="BZ49" i="5"/>
  <c r="BY49" i="5"/>
  <c r="BX49" i="5"/>
  <c r="BB49" i="5"/>
  <c r="AV49" i="5"/>
  <c r="AP49" i="5"/>
  <c r="AJ49" i="5"/>
  <c r="AD49" i="5"/>
  <c r="X49" i="5"/>
  <c r="R49" i="5"/>
  <c r="L49" i="5"/>
  <c r="BV49" i="5" s="1"/>
  <c r="DR48" i="5"/>
  <c r="DQ48" i="5"/>
  <c r="DP48" i="5"/>
  <c r="DO48" i="5"/>
  <c r="DN48" i="5"/>
  <c r="DL48" i="5"/>
  <c r="DK48" i="5"/>
  <c r="DJ48" i="5"/>
  <c r="DI48" i="5"/>
  <c r="DH48" i="5"/>
  <c r="DF48" i="5"/>
  <c r="DE48" i="5"/>
  <c r="DD48" i="5"/>
  <c r="DC48" i="5"/>
  <c r="DB48" i="5"/>
  <c r="CZ48" i="5"/>
  <c r="CY48" i="5"/>
  <c r="CX48" i="5"/>
  <c r="CW48" i="5"/>
  <c r="CV48" i="5"/>
  <c r="CT48" i="5"/>
  <c r="CS48" i="5"/>
  <c r="CR48" i="5"/>
  <c r="CQ48" i="5"/>
  <c r="CP48" i="5"/>
  <c r="CN48" i="5"/>
  <c r="CM48" i="5"/>
  <c r="CL48" i="5"/>
  <c r="CK48" i="5"/>
  <c r="CJ48" i="5"/>
  <c r="CH48" i="5"/>
  <c r="CG48" i="5"/>
  <c r="CF48" i="5"/>
  <c r="CE48" i="5"/>
  <c r="CD48" i="5"/>
  <c r="CB48" i="5"/>
  <c r="CA48" i="5"/>
  <c r="BZ48" i="5"/>
  <c r="BY48" i="5"/>
  <c r="BG48" i="5" s="1"/>
  <c r="BX48" i="5"/>
  <c r="BB48" i="5"/>
  <c r="AV48" i="5"/>
  <c r="AP48" i="5"/>
  <c r="AJ48" i="5"/>
  <c r="AD48" i="5"/>
  <c r="X48" i="5"/>
  <c r="BV48" i="5" s="1"/>
  <c r="R48" i="5"/>
  <c r="L48" i="5"/>
  <c r="DR47" i="5"/>
  <c r="DQ47" i="5"/>
  <c r="DP47" i="5"/>
  <c r="DO47" i="5"/>
  <c r="DN47" i="5"/>
  <c r="DL47" i="5"/>
  <c r="DK47" i="5"/>
  <c r="DJ47" i="5"/>
  <c r="DI47" i="5"/>
  <c r="DH47" i="5"/>
  <c r="DF47" i="5"/>
  <c r="DE47" i="5"/>
  <c r="DD47" i="5"/>
  <c r="DC47" i="5"/>
  <c r="DB47" i="5"/>
  <c r="CZ47" i="5"/>
  <c r="CY47" i="5"/>
  <c r="CX47" i="5"/>
  <c r="CW47" i="5"/>
  <c r="CV47" i="5"/>
  <c r="CT47" i="5"/>
  <c r="CS47" i="5"/>
  <c r="CR47" i="5"/>
  <c r="CQ47" i="5"/>
  <c r="CP47" i="5"/>
  <c r="CN47" i="5"/>
  <c r="CM47" i="5"/>
  <c r="CL47" i="5"/>
  <c r="CK47" i="5"/>
  <c r="CJ47" i="5"/>
  <c r="CH47" i="5"/>
  <c r="CG47" i="5"/>
  <c r="CF47" i="5"/>
  <c r="CE47" i="5"/>
  <c r="CD47" i="5"/>
  <c r="CB47" i="5"/>
  <c r="CA47" i="5"/>
  <c r="BZ47" i="5"/>
  <c r="BY47" i="5"/>
  <c r="BX47" i="5"/>
  <c r="BB47" i="5"/>
  <c r="AV47" i="5"/>
  <c r="AP47" i="5"/>
  <c r="AJ47" i="5"/>
  <c r="AD47" i="5"/>
  <c r="X47" i="5"/>
  <c r="R47" i="5"/>
  <c r="L47" i="5"/>
  <c r="BV47" i="5" s="1"/>
  <c r="BG47" i="5" s="1"/>
  <c r="DR46" i="5"/>
  <c r="DQ46" i="5"/>
  <c r="DP46" i="5"/>
  <c r="DO46" i="5"/>
  <c r="DN46" i="5"/>
  <c r="DL46" i="5"/>
  <c r="DK46" i="5"/>
  <c r="DJ46" i="5"/>
  <c r="DI46" i="5"/>
  <c r="DH46" i="5"/>
  <c r="DF46" i="5"/>
  <c r="DE46" i="5"/>
  <c r="DD46" i="5"/>
  <c r="DC46" i="5"/>
  <c r="DB46" i="5"/>
  <c r="CZ46" i="5"/>
  <c r="CY46" i="5"/>
  <c r="CX46" i="5"/>
  <c r="CW46" i="5"/>
  <c r="CV46" i="5"/>
  <c r="CT46" i="5"/>
  <c r="CS46" i="5"/>
  <c r="CR46" i="5"/>
  <c r="CQ46" i="5"/>
  <c r="CP46" i="5"/>
  <c r="CN46" i="5"/>
  <c r="CM46" i="5"/>
  <c r="CL46" i="5"/>
  <c r="CK46" i="5"/>
  <c r="CJ46" i="5"/>
  <c r="CH46" i="5"/>
  <c r="CG46" i="5"/>
  <c r="CF46" i="5"/>
  <c r="CE46" i="5"/>
  <c r="CD46" i="5"/>
  <c r="CB46" i="5"/>
  <c r="CA46" i="5"/>
  <c r="BZ46" i="5"/>
  <c r="BY46" i="5"/>
  <c r="BX46" i="5"/>
  <c r="BB46" i="5"/>
  <c r="AV46" i="5"/>
  <c r="AP46" i="5"/>
  <c r="AJ46" i="5"/>
  <c r="AD46" i="5"/>
  <c r="X46" i="5"/>
  <c r="BV46" i="5" s="1"/>
  <c r="R46" i="5"/>
  <c r="L46" i="5"/>
  <c r="DR45" i="5"/>
  <c r="DQ45" i="5"/>
  <c r="DP45" i="5"/>
  <c r="DO45" i="5"/>
  <c r="DN45" i="5"/>
  <c r="DL45" i="5"/>
  <c r="DK45" i="5"/>
  <c r="DJ45" i="5"/>
  <c r="DI45" i="5"/>
  <c r="DH45" i="5"/>
  <c r="DF45" i="5"/>
  <c r="DE45" i="5"/>
  <c r="DD45" i="5"/>
  <c r="DC45" i="5"/>
  <c r="DB45" i="5"/>
  <c r="CZ45" i="5"/>
  <c r="CY45" i="5"/>
  <c r="CX45" i="5"/>
  <c r="CW45" i="5"/>
  <c r="CV45" i="5"/>
  <c r="CT45" i="5"/>
  <c r="CS45" i="5"/>
  <c r="CR45" i="5"/>
  <c r="CQ45" i="5"/>
  <c r="CP45" i="5"/>
  <c r="CN45" i="5"/>
  <c r="CM45" i="5"/>
  <c r="CL45" i="5"/>
  <c r="CK45" i="5"/>
  <c r="CJ45" i="5"/>
  <c r="CH45" i="5"/>
  <c r="CG45" i="5"/>
  <c r="CF45" i="5"/>
  <c r="CE45" i="5"/>
  <c r="CD45" i="5"/>
  <c r="CB45" i="5"/>
  <c r="CA45" i="5"/>
  <c r="BZ45" i="5"/>
  <c r="BY45" i="5"/>
  <c r="BX45" i="5"/>
  <c r="BB45" i="5"/>
  <c r="AV45" i="5"/>
  <c r="AP45" i="5"/>
  <c r="AJ45" i="5"/>
  <c r="AD45" i="5"/>
  <c r="X45" i="5"/>
  <c r="R45" i="5"/>
  <c r="L45" i="5"/>
  <c r="BV45" i="5" s="1"/>
  <c r="BG45" i="5" s="1"/>
  <c r="DR44" i="5"/>
  <c r="DQ44" i="5"/>
  <c r="DP44" i="5"/>
  <c r="DO44" i="5"/>
  <c r="DN44" i="5"/>
  <c r="DL44" i="5"/>
  <c r="DK44" i="5"/>
  <c r="DJ44" i="5"/>
  <c r="DI44" i="5"/>
  <c r="DH44" i="5"/>
  <c r="DF44" i="5"/>
  <c r="DE44" i="5"/>
  <c r="DD44" i="5"/>
  <c r="DC44" i="5"/>
  <c r="DB44" i="5"/>
  <c r="CZ44" i="5"/>
  <c r="CY44" i="5"/>
  <c r="CX44" i="5"/>
  <c r="CW44" i="5"/>
  <c r="CV44" i="5"/>
  <c r="CT44" i="5"/>
  <c r="CS44" i="5"/>
  <c r="CR44" i="5"/>
  <c r="CQ44" i="5"/>
  <c r="CP44" i="5"/>
  <c r="CN44" i="5"/>
  <c r="CM44" i="5"/>
  <c r="CL44" i="5"/>
  <c r="CK44" i="5"/>
  <c r="CJ44" i="5"/>
  <c r="CH44" i="5"/>
  <c r="CG44" i="5"/>
  <c r="CF44" i="5"/>
  <c r="CE44" i="5"/>
  <c r="CD44" i="5"/>
  <c r="CB44" i="5"/>
  <c r="CA44" i="5"/>
  <c r="BZ44" i="5"/>
  <c r="BY44" i="5"/>
  <c r="BG44" i="5" s="1"/>
  <c r="BX44" i="5"/>
  <c r="BB44" i="5"/>
  <c r="AV44" i="5"/>
  <c r="AP44" i="5"/>
  <c r="AJ44" i="5"/>
  <c r="AD44" i="5"/>
  <c r="X44" i="5"/>
  <c r="BV44" i="5" s="1"/>
  <c r="R44" i="5"/>
  <c r="L44" i="5"/>
  <c r="DR43" i="5"/>
  <c r="DQ43" i="5"/>
  <c r="DP43" i="5"/>
  <c r="DO43" i="5"/>
  <c r="DN43" i="5"/>
  <c r="DL43" i="5"/>
  <c r="DK43" i="5"/>
  <c r="DJ43" i="5"/>
  <c r="DI43" i="5"/>
  <c r="DH43" i="5"/>
  <c r="DF43" i="5"/>
  <c r="DE43" i="5"/>
  <c r="DD43" i="5"/>
  <c r="DC43" i="5"/>
  <c r="DB43" i="5"/>
  <c r="CZ43" i="5"/>
  <c r="CY43" i="5"/>
  <c r="CX43" i="5"/>
  <c r="CW43" i="5"/>
  <c r="CV43" i="5"/>
  <c r="CT43" i="5"/>
  <c r="CS43" i="5"/>
  <c r="CR43" i="5"/>
  <c r="CQ43" i="5"/>
  <c r="CP43" i="5"/>
  <c r="CN43" i="5"/>
  <c r="CM43" i="5"/>
  <c r="CL43" i="5"/>
  <c r="CK43" i="5"/>
  <c r="CJ43" i="5"/>
  <c r="CH43" i="5"/>
  <c r="CG43" i="5"/>
  <c r="CF43" i="5"/>
  <c r="CE43" i="5"/>
  <c r="CD43" i="5"/>
  <c r="BG43" i="5" s="1"/>
  <c r="CB43" i="5"/>
  <c r="CA43" i="5"/>
  <c r="BZ43" i="5"/>
  <c r="BY43" i="5"/>
  <c r="BX43" i="5"/>
  <c r="BB43" i="5"/>
  <c r="AV43" i="5"/>
  <c r="AP43" i="5"/>
  <c r="AJ43" i="5"/>
  <c r="AD43" i="5"/>
  <c r="X43" i="5"/>
  <c r="R43" i="5"/>
  <c r="L43" i="5"/>
  <c r="BV43" i="5" s="1"/>
  <c r="DR42" i="5"/>
  <c r="DQ42" i="5"/>
  <c r="DP42" i="5"/>
  <c r="DO42" i="5"/>
  <c r="DN42" i="5"/>
  <c r="DL42" i="5"/>
  <c r="DK42" i="5"/>
  <c r="DJ42" i="5"/>
  <c r="DI42" i="5"/>
  <c r="DH42" i="5"/>
  <c r="DF42" i="5"/>
  <c r="DE42" i="5"/>
  <c r="DD42" i="5"/>
  <c r="DC42" i="5"/>
  <c r="DB42" i="5"/>
  <c r="CZ42" i="5"/>
  <c r="CY42" i="5"/>
  <c r="CX42" i="5"/>
  <c r="CW42" i="5"/>
  <c r="CV42" i="5"/>
  <c r="CT42" i="5"/>
  <c r="CS42" i="5"/>
  <c r="CR42" i="5"/>
  <c r="CQ42" i="5"/>
  <c r="CP42" i="5"/>
  <c r="CN42" i="5"/>
  <c r="CM42" i="5"/>
  <c r="CL42" i="5"/>
  <c r="CK42" i="5"/>
  <c r="CJ42" i="5"/>
  <c r="CH42" i="5"/>
  <c r="CG42" i="5"/>
  <c r="CF42" i="5"/>
  <c r="CE42" i="5"/>
  <c r="CD42" i="5"/>
  <c r="CB42" i="5"/>
  <c r="CA42" i="5"/>
  <c r="BZ42" i="5"/>
  <c r="BY42" i="5"/>
  <c r="BX42" i="5"/>
  <c r="BB42" i="5"/>
  <c r="AV42" i="5"/>
  <c r="AP42" i="5"/>
  <c r="AJ42" i="5"/>
  <c r="AD42" i="5"/>
  <c r="X42" i="5"/>
  <c r="BV42" i="5" s="1"/>
  <c r="R42" i="5"/>
  <c r="L42" i="5"/>
  <c r="DR41" i="5"/>
  <c r="DQ41" i="5"/>
  <c r="DP41" i="5"/>
  <c r="DO41" i="5"/>
  <c r="DN41" i="5"/>
  <c r="DL41" i="5"/>
  <c r="DK41" i="5"/>
  <c r="DJ41" i="5"/>
  <c r="DI41" i="5"/>
  <c r="DH41" i="5"/>
  <c r="DF41" i="5"/>
  <c r="DE41" i="5"/>
  <c r="DD41" i="5"/>
  <c r="DC41" i="5"/>
  <c r="DB41" i="5"/>
  <c r="CZ41" i="5"/>
  <c r="CY41" i="5"/>
  <c r="CX41" i="5"/>
  <c r="CW41" i="5"/>
  <c r="CV41" i="5"/>
  <c r="CT41" i="5"/>
  <c r="CS41" i="5"/>
  <c r="CR41" i="5"/>
  <c r="CQ41" i="5"/>
  <c r="CP41" i="5"/>
  <c r="CN41" i="5"/>
  <c r="CM41" i="5"/>
  <c r="CL41" i="5"/>
  <c r="CK41" i="5"/>
  <c r="CJ41" i="5"/>
  <c r="CH41" i="5"/>
  <c r="CG41" i="5"/>
  <c r="CF41" i="5"/>
  <c r="CE41" i="5"/>
  <c r="CD41" i="5"/>
  <c r="BG41" i="5" s="1"/>
  <c r="CB41" i="5"/>
  <c r="CA41" i="5"/>
  <c r="BZ41" i="5"/>
  <c r="BY41" i="5"/>
  <c r="BX41" i="5"/>
  <c r="BB41" i="5"/>
  <c r="AV41" i="5"/>
  <c r="AP41" i="5"/>
  <c r="AJ41" i="5"/>
  <c r="AD41" i="5"/>
  <c r="X41" i="5"/>
  <c r="R41" i="5"/>
  <c r="L41" i="5"/>
  <c r="BV41" i="5" s="1"/>
  <c r="DR40" i="5"/>
  <c r="DQ40" i="5"/>
  <c r="DP40" i="5"/>
  <c r="DO40" i="5"/>
  <c r="DN40" i="5"/>
  <c r="DL40" i="5"/>
  <c r="DK40" i="5"/>
  <c r="DJ40" i="5"/>
  <c r="DI40" i="5"/>
  <c r="DH40" i="5"/>
  <c r="DF40" i="5"/>
  <c r="DE40" i="5"/>
  <c r="DD40" i="5"/>
  <c r="DC40" i="5"/>
  <c r="DB40" i="5"/>
  <c r="CZ40" i="5"/>
  <c r="CY40" i="5"/>
  <c r="CX40" i="5"/>
  <c r="CW40" i="5"/>
  <c r="CV40" i="5"/>
  <c r="CT40" i="5"/>
  <c r="CS40" i="5"/>
  <c r="CR40" i="5"/>
  <c r="CQ40" i="5"/>
  <c r="CP40" i="5"/>
  <c r="CN40" i="5"/>
  <c r="CM40" i="5"/>
  <c r="CL40" i="5"/>
  <c r="CK40" i="5"/>
  <c r="CJ40" i="5"/>
  <c r="CH40" i="5"/>
  <c r="CG40" i="5"/>
  <c r="CF40" i="5"/>
  <c r="CE40" i="5"/>
  <c r="CD40" i="5"/>
  <c r="CB40" i="5"/>
  <c r="CA40" i="5"/>
  <c r="BZ40" i="5"/>
  <c r="BY40" i="5"/>
  <c r="BX40" i="5"/>
  <c r="BB40" i="5"/>
  <c r="AV40" i="5"/>
  <c r="AP40" i="5"/>
  <c r="AJ40" i="5"/>
  <c r="AD40" i="5"/>
  <c r="X40" i="5"/>
  <c r="R40" i="5"/>
  <c r="L40" i="5"/>
  <c r="DR39" i="5"/>
  <c r="DQ39" i="5"/>
  <c r="DP39" i="5"/>
  <c r="DO39" i="5"/>
  <c r="DN39" i="5"/>
  <c r="DL39" i="5"/>
  <c r="DK39" i="5"/>
  <c r="DJ39" i="5"/>
  <c r="DI39" i="5"/>
  <c r="DH39" i="5"/>
  <c r="DF39" i="5"/>
  <c r="DE39" i="5"/>
  <c r="DD39" i="5"/>
  <c r="DC39" i="5"/>
  <c r="DB39" i="5"/>
  <c r="CZ39" i="5"/>
  <c r="CY39" i="5"/>
  <c r="CX39" i="5"/>
  <c r="CW39" i="5"/>
  <c r="CV39" i="5"/>
  <c r="CT39" i="5"/>
  <c r="CS39" i="5"/>
  <c r="CR39" i="5"/>
  <c r="CQ39" i="5"/>
  <c r="CP39" i="5"/>
  <c r="CN39" i="5"/>
  <c r="CM39" i="5"/>
  <c r="CL39" i="5"/>
  <c r="CK39" i="5"/>
  <c r="CJ39" i="5"/>
  <c r="CH39" i="5"/>
  <c r="CG39" i="5"/>
  <c r="CF39" i="5"/>
  <c r="CE39" i="5"/>
  <c r="CD39" i="5"/>
  <c r="CB39" i="5"/>
  <c r="CA39" i="5"/>
  <c r="BZ39" i="5"/>
  <c r="BY39" i="5"/>
  <c r="BX39" i="5"/>
  <c r="BB39" i="5"/>
  <c r="AV39" i="5"/>
  <c r="AP39" i="5"/>
  <c r="AJ39" i="5"/>
  <c r="AD39" i="5"/>
  <c r="X39" i="5"/>
  <c r="R39" i="5"/>
  <c r="L39" i="5"/>
  <c r="DR38" i="5"/>
  <c r="DQ38" i="5"/>
  <c r="DP38" i="5"/>
  <c r="DO38" i="5"/>
  <c r="DN38" i="5"/>
  <c r="DL38" i="5"/>
  <c r="DK38" i="5"/>
  <c r="DJ38" i="5"/>
  <c r="DI38" i="5"/>
  <c r="DH38" i="5"/>
  <c r="DF38" i="5"/>
  <c r="DE38" i="5"/>
  <c r="DD38" i="5"/>
  <c r="DC38" i="5"/>
  <c r="DB38" i="5"/>
  <c r="CZ38" i="5"/>
  <c r="CY38" i="5"/>
  <c r="CX38" i="5"/>
  <c r="CW38" i="5"/>
  <c r="CV38" i="5"/>
  <c r="CT38" i="5"/>
  <c r="CS38" i="5"/>
  <c r="CR38" i="5"/>
  <c r="CQ38" i="5"/>
  <c r="CP38" i="5"/>
  <c r="CN38" i="5"/>
  <c r="CM38" i="5"/>
  <c r="CL38" i="5"/>
  <c r="CK38" i="5"/>
  <c r="CJ38" i="5"/>
  <c r="CH38" i="5"/>
  <c r="CG38" i="5"/>
  <c r="CF38" i="5"/>
  <c r="CE38" i="5"/>
  <c r="CD38" i="5"/>
  <c r="CB38" i="5"/>
  <c r="CA38" i="5"/>
  <c r="BZ38" i="5"/>
  <c r="BY38" i="5"/>
  <c r="BX38" i="5"/>
  <c r="BB38" i="5"/>
  <c r="AV38" i="5"/>
  <c r="AP38" i="5"/>
  <c r="AJ38" i="5"/>
  <c r="AD38" i="5"/>
  <c r="X38" i="5"/>
  <c r="R38" i="5"/>
  <c r="L38" i="5"/>
  <c r="DR37" i="5"/>
  <c r="DQ37" i="5"/>
  <c r="DP37" i="5"/>
  <c r="DO37" i="5"/>
  <c r="DN37" i="5"/>
  <c r="DL37" i="5"/>
  <c r="DK37" i="5"/>
  <c r="DJ37" i="5"/>
  <c r="DI37" i="5"/>
  <c r="DH37" i="5"/>
  <c r="DF37" i="5"/>
  <c r="DE37" i="5"/>
  <c r="DD37" i="5"/>
  <c r="DC37" i="5"/>
  <c r="DB37" i="5"/>
  <c r="CZ37" i="5"/>
  <c r="CY37" i="5"/>
  <c r="CX37" i="5"/>
  <c r="CW37" i="5"/>
  <c r="CV37" i="5"/>
  <c r="CT37" i="5"/>
  <c r="CS37" i="5"/>
  <c r="CR37" i="5"/>
  <c r="CQ37" i="5"/>
  <c r="CP37" i="5"/>
  <c r="CN37" i="5"/>
  <c r="CM37" i="5"/>
  <c r="CL37" i="5"/>
  <c r="CK37" i="5"/>
  <c r="CJ37" i="5"/>
  <c r="CH37" i="5"/>
  <c r="CG37" i="5"/>
  <c r="CF37" i="5"/>
  <c r="CE37" i="5"/>
  <c r="CD37" i="5"/>
  <c r="CB37" i="5"/>
  <c r="CA37" i="5"/>
  <c r="BZ37" i="5"/>
  <c r="BY37" i="5"/>
  <c r="BX37" i="5"/>
  <c r="BB37" i="5"/>
  <c r="AV37" i="5"/>
  <c r="AP37" i="5"/>
  <c r="AJ37" i="5"/>
  <c r="AD37" i="5"/>
  <c r="X37" i="5"/>
  <c r="R37" i="5"/>
  <c r="L37" i="5"/>
  <c r="DR36" i="5"/>
  <c r="DQ36" i="5"/>
  <c r="DP36" i="5"/>
  <c r="DO36" i="5"/>
  <c r="DN36" i="5"/>
  <c r="DL36" i="5"/>
  <c r="DK36" i="5"/>
  <c r="DJ36" i="5"/>
  <c r="DI36" i="5"/>
  <c r="DH36" i="5"/>
  <c r="DF36" i="5"/>
  <c r="DE36" i="5"/>
  <c r="DD36" i="5"/>
  <c r="DC36" i="5"/>
  <c r="DB36" i="5"/>
  <c r="CZ36" i="5"/>
  <c r="CY36" i="5"/>
  <c r="CX36" i="5"/>
  <c r="CW36" i="5"/>
  <c r="CV36" i="5"/>
  <c r="CT36" i="5"/>
  <c r="CS36" i="5"/>
  <c r="CR36" i="5"/>
  <c r="CQ36" i="5"/>
  <c r="CP36" i="5"/>
  <c r="CN36" i="5"/>
  <c r="CM36" i="5"/>
  <c r="CL36" i="5"/>
  <c r="CK36" i="5"/>
  <c r="CJ36" i="5"/>
  <c r="CH36" i="5"/>
  <c r="CG36" i="5"/>
  <c r="CF36" i="5"/>
  <c r="CE36" i="5"/>
  <c r="CD36" i="5"/>
  <c r="CB36" i="5"/>
  <c r="CA36" i="5"/>
  <c r="BZ36" i="5"/>
  <c r="BY36" i="5"/>
  <c r="BX36" i="5"/>
  <c r="BB36" i="5"/>
  <c r="AV36" i="5"/>
  <c r="AP36" i="5"/>
  <c r="AJ36" i="5"/>
  <c r="AD36" i="5"/>
  <c r="X36" i="5"/>
  <c r="R36" i="5"/>
  <c r="L36" i="5"/>
  <c r="DR35" i="5"/>
  <c r="DQ35" i="5"/>
  <c r="DP35" i="5"/>
  <c r="DO35" i="5"/>
  <c r="DN35" i="5"/>
  <c r="DL35" i="5"/>
  <c r="DK35" i="5"/>
  <c r="DJ35" i="5"/>
  <c r="DI35" i="5"/>
  <c r="DH35" i="5"/>
  <c r="DF35" i="5"/>
  <c r="DE35" i="5"/>
  <c r="DD35" i="5"/>
  <c r="DC35" i="5"/>
  <c r="DB35" i="5"/>
  <c r="CZ35" i="5"/>
  <c r="CY35" i="5"/>
  <c r="CX35" i="5"/>
  <c r="CW35" i="5"/>
  <c r="CV35" i="5"/>
  <c r="CT35" i="5"/>
  <c r="CS35" i="5"/>
  <c r="CR35" i="5"/>
  <c r="CQ35" i="5"/>
  <c r="CP35" i="5"/>
  <c r="CN35" i="5"/>
  <c r="CM35" i="5"/>
  <c r="CL35" i="5"/>
  <c r="CK35" i="5"/>
  <c r="CJ35" i="5"/>
  <c r="CH35" i="5"/>
  <c r="CG35" i="5"/>
  <c r="CF35" i="5"/>
  <c r="CE35" i="5"/>
  <c r="CD35" i="5"/>
  <c r="CB35" i="5"/>
  <c r="CA35" i="5"/>
  <c r="BZ35" i="5"/>
  <c r="BY35" i="5"/>
  <c r="BX35" i="5"/>
  <c r="BB35" i="5"/>
  <c r="AV35" i="5"/>
  <c r="AP35" i="5"/>
  <c r="AJ35" i="5"/>
  <c r="AD35" i="5"/>
  <c r="X35" i="5"/>
  <c r="R35" i="5"/>
  <c r="L35" i="5"/>
  <c r="DR34" i="5"/>
  <c r="DQ34" i="5"/>
  <c r="DP34" i="5"/>
  <c r="DO34" i="5"/>
  <c r="DN34" i="5"/>
  <c r="DL34" i="5"/>
  <c r="DK34" i="5"/>
  <c r="DJ34" i="5"/>
  <c r="DI34" i="5"/>
  <c r="DH34" i="5"/>
  <c r="DF34" i="5"/>
  <c r="DE34" i="5"/>
  <c r="DD34" i="5"/>
  <c r="DC34" i="5"/>
  <c r="DB34" i="5"/>
  <c r="CZ34" i="5"/>
  <c r="CY34" i="5"/>
  <c r="CX34" i="5"/>
  <c r="CW34" i="5"/>
  <c r="CV34" i="5"/>
  <c r="CT34" i="5"/>
  <c r="CS34" i="5"/>
  <c r="CR34" i="5"/>
  <c r="CQ34" i="5"/>
  <c r="CP34" i="5"/>
  <c r="CN34" i="5"/>
  <c r="CM34" i="5"/>
  <c r="CL34" i="5"/>
  <c r="CK34" i="5"/>
  <c r="CJ34" i="5"/>
  <c r="CH34" i="5"/>
  <c r="CG34" i="5"/>
  <c r="CF34" i="5"/>
  <c r="CE34" i="5"/>
  <c r="CD34" i="5"/>
  <c r="CB34" i="5"/>
  <c r="CA34" i="5"/>
  <c r="BZ34" i="5"/>
  <c r="BY34" i="5"/>
  <c r="BX34" i="5"/>
  <c r="BB34" i="5"/>
  <c r="AV34" i="5"/>
  <c r="AP34" i="5"/>
  <c r="AJ34" i="5"/>
  <c r="AD34" i="5"/>
  <c r="X34" i="5"/>
  <c r="R34" i="5"/>
  <c r="L34" i="5"/>
  <c r="DR33" i="5"/>
  <c r="DQ33" i="5"/>
  <c r="DP33" i="5"/>
  <c r="DO33" i="5"/>
  <c r="DN33" i="5"/>
  <c r="DL33" i="5"/>
  <c r="DK33" i="5"/>
  <c r="DJ33" i="5"/>
  <c r="DI33" i="5"/>
  <c r="DH33" i="5"/>
  <c r="DF33" i="5"/>
  <c r="DE33" i="5"/>
  <c r="DD33" i="5"/>
  <c r="DC33" i="5"/>
  <c r="DB33" i="5"/>
  <c r="CZ33" i="5"/>
  <c r="CY33" i="5"/>
  <c r="CX33" i="5"/>
  <c r="CW33" i="5"/>
  <c r="CV33" i="5"/>
  <c r="CT33" i="5"/>
  <c r="CS33" i="5"/>
  <c r="CR33" i="5"/>
  <c r="CQ33" i="5"/>
  <c r="CP33" i="5"/>
  <c r="CN33" i="5"/>
  <c r="CM33" i="5"/>
  <c r="CL33" i="5"/>
  <c r="CK33" i="5"/>
  <c r="CJ33" i="5"/>
  <c r="CH33" i="5"/>
  <c r="CG33" i="5"/>
  <c r="CF33" i="5"/>
  <c r="CE33" i="5"/>
  <c r="CD33" i="5"/>
  <c r="CB33" i="5"/>
  <c r="CA33" i="5"/>
  <c r="BZ33" i="5"/>
  <c r="BY33" i="5"/>
  <c r="BX33" i="5"/>
  <c r="BB33" i="5"/>
  <c r="AV33" i="5"/>
  <c r="AP33" i="5"/>
  <c r="AJ33" i="5"/>
  <c r="AD33" i="5"/>
  <c r="X33" i="5"/>
  <c r="R33" i="5"/>
  <c r="L33" i="5"/>
  <c r="DR32" i="5"/>
  <c r="DQ32" i="5"/>
  <c r="DP32" i="5"/>
  <c r="DO32" i="5"/>
  <c r="DN32" i="5"/>
  <c r="DL32" i="5"/>
  <c r="DK32" i="5"/>
  <c r="DJ32" i="5"/>
  <c r="DI32" i="5"/>
  <c r="DH32" i="5"/>
  <c r="DF32" i="5"/>
  <c r="DE32" i="5"/>
  <c r="DD32" i="5"/>
  <c r="DC32" i="5"/>
  <c r="DB32" i="5"/>
  <c r="CZ32" i="5"/>
  <c r="CY32" i="5"/>
  <c r="CX32" i="5"/>
  <c r="CW32" i="5"/>
  <c r="CV32" i="5"/>
  <c r="CT32" i="5"/>
  <c r="CS32" i="5"/>
  <c r="CR32" i="5"/>
  <c r="CQ32" i="5"/>
  <c r="CP32" i="5"/>
  <c r="CN32" i="5"/>
  <c r="CM32" i="5"/>
  <c r="CL32" i="5"/>
  <c r="CK32" i="5"/>
  <c r="CJ32" i="5"/>
  <c r="CH32" i="5"/>
  <c r="CG32" i="5"/>
  <c r="CF32" i="5"/>
  <c r="CE32" i="5"/>
  <c r="CD32" i="5"/>
  <c r="CB32" i="5"/>
  <c r="CA32" i="5"/>
  <c r="BZ32" i="5"/>
  <c r="BY32" i="5"/>
  <c r="BX32" i="5"/>
  <c r="BB32" i="5"/>
  <c r="AV32" i="5"/>
  <c r="AP32" i="5"/>
  <c r="AJ32" i="5"/>
  <c r="AD32" i="5"/>
  <c r="X32" i="5"/>
  <c r="R32" i="5"/>
  <c r="L32" i="5"/>
  <c r="DR31" i="5"/>
  <c r="DQ31" i="5"/>
  <c r="DP31" i="5"/>
  <c r="DO31" i="5"/>
  <c r="DN31" i="5"/>
  <c r="DL31" i="5"/>
  <c r="DK31" i="5"/>
  <c r="DJ31" i="5"/>
  <c r="DI31" i="5"/>
  <c r="DH31" i="5"/>
  <c r="DF31" i="5"/>
  <c r="DE31" i="5"/>
  <c r="DD31" i="5"/>
  <c r="DC31" i="5"/>
  <c r="DB31" i="5"/>
  <c r="CZ31" i="5"/>
  <c r="CY31" i="5"/>
  <c r="CX31" i="5"/>
  <c r="CW31" i="5"/>
  <c r="CV31" i="5"/>
  <c r="CT31" i="5"/>
  <c r="CS31" i="5"/>
  <c r="CR31" i="5"/>
  <c r="CQ31" i="5"/>
  <c r="CP31" i="5"/>
  <c r="CN31" i="5"/>
  <c r="CM31" i="5"/>
  <c r="CL31" i="5"/>
  <c r="CK31" i="5"/>
  <c r="CJ31" i="5"/>
  <c r="CH31" i="5"/>
  <c r="CG31" i="5"/>
  <c r="CF31" i="5"/>
  <c r="CE31" i="5"/>
  <c r="CD31" i="5"/>
  <c r="CB31" i="5"/>
  <c r="CA31" i="5"/>
  <c r="BZ31" i="5"/>
  <c r="BY31" i="5"/>
  <c r="BX31" i="5"/>
  <c r="BB31" i="5"/>
  <c r="AV31" i="5"/>
  <c r="AP31" i="5"/>
  <c r="AJ31" i="5"/>
  <c r="AD31" i="5"/>
  <c r="X31" i="5"/>
  <c r="R31" i="5"/>
  <c r="L31" i="5"/>
  <c r="DR30" i="5"/>
  <c r="DQ30" i="5"/>
  <c r="DP30" i="5"/>
  <c r="DO30" i="5"/>
  <c r="DN30" i="5"/>
  <c r="DL30" i="5"/>
  <c r="DK30" i="5"/>
  <c r="DJ30" i="5"/>
  <c r="DI30" i="5"/>
  <c r="DH30" i="5"/>
  <c r="DF30" i="5"/>
  <c r="DE30" i="5"/>
  <c r="DD30" i="5"/>
  <c r="DC30" i="5"/>
  <c r="DB30" i="5"/>
  <c r="CZ30" i="5"/>
  <c r="CY30" i="5"/>
  <c r="CX30" i="5"/>
  <c r="CW30" i="5"/>
  <c r="CV30" i="5"/>
  <c r="CT30" i="5"/>
  <c r="CS30" i="5"/>
  <c r="CR30" i="5"/>
  <c r="CQ30" i="5"/>
  <c r="CP30" i="5"/>
  <c r="CN30" i="5"/>
  <c r="CM30" i="5"/>
  <c r="CL30" i="5"/>
  <c r="CK30" i="5"/>
  <c r="CJ30" i="5"/>
  <c r="CH30" i="5"/>
  <c r="CG30" i="5"/>
  <c r="CF30" i="5"/>
  <c r="CE30" i="5"/>
  <c r="CD30" i="5"/>
  <c r="CB30" i="5"/>
  <c r="CA30" i="5"/>
  <c r="BZ30" i="5"/>
  <c r="BY30" i="5"/>
  <c r="BX30" i="5"/>
  <c r="BB30" i="5"/>
  <c r="AV30" i="5"/>
  <c r="AP30" i="5"/>
  <c r="AJ30" i="5"/>
  <c r="AD30" i="5"/>
  <c r="X30" i="5"/>
  <c r="R30" i="5"/>
  <c r="L30" i="5"/>
  <c r="DR29" i="5"/>
  <c r="DQ29" i="5"/>
  <c r="DP29" i="5"/>
  <c r="DO29" i="5"/>
  <c r="DN29" i="5"/>
  <c r="DL29" i="5"/>
  <c r="DK29" i="5"/>
  <c r="DJ29" i="5"/>
  <c r="DI29" i="5"/>
  <c r="DH29" i="5"/>
  <c r="DF29" i="5"/>
  <c r="DE29" i="5"/>
  <c r="DD29" i="5"/>
  <c r="DC29" i="5"/>
  <c r="DB29" i="5"/>
  <c r="CZ29" i="5"/>
  <c r="CY29" i="5"/>
  <c r="CX29" i="5"/>
  <c r="CW29" i="5"/>
  <c r="CV29" i="5"/>
  <c r="CT29" i="5"/>
  <c r="CS29" i="5"/>
  <c r="CR29" i="5"/>
  <c r="CQ29" i="5"/>
  <c r="CP29" i="5"/>
  <c r="CN29" i="5"/>
  <c r="CM29" i="5"/>
  <c r="CL29" i="5"/>
  <c r="CK29" i="5"/>
  <c r="CJ29" i="5"/>
  <c r="CH29" i="5"/>
  <c r="CG29" i="5"/>
  <c r="CF29" i="5"/>
  <c r="CE29" i="5"/>
  <c r="CD29" i="5"/>
  <c r="CB29" i="5"/>
  <c r="CA29" i="5"/>
  <c r="BZ29" i="5"/>
  <c r="BY29" i="5"/>
  <c r="BX29" i="5"/>
  <c r="BB29" i="5"/>
  <c r="AV29" i="5"/>
  <c r="AP29" i="5"/>
  <c r="AJ29" i="5"/>
  <c r="AD29" i="5"/>
  <c r="X29" i="5"/>
  <c r="R29" i="5"/>
  <c r="L29" i="5"/>
  <c r="DR28" i="5"/>
  <c r="DQ28" i="5"/>
  <c r="DP28" i="5"/>
  <c r="DO28" i="5"/>
  <c r="DN28" i="5"/>
  <c r="DL28" i="5"/>
  <c r="DK28" i="5"/>
  <c r="DJ28" i="5"/>
  <c r="DI28" i="5"/>
  <c r="DH28" i="5"/>
  <c r="DF28" i="5"/>
  <c r="DE28" i="5"/>
  <c r="DD28" i="5"/>
  <c r="DC28" i="5"/>
  <c r="DB28" i="5"/>
  <c r="CZ28" i="5"/>
  <c r="CY28" i="5"/>
  <c r="CX28" i="5"/>
  <c r="CW28" i="5"/>
  <c r="CV28" i="5"/>
  <c r="CT28" i="5"/>
  <c r="CS28" i="5"/>
  <c r="CR28" i="5"/>
  <c r="CQ28" i="5"/>
  <c r="CP28" i="5"/>
  <c r="CN28" i="5"/>
  <c r="CM28" i="5"/>
  <c r="CL28" i="5"/>
  <c r="CK28" i="5"/>
  <c r="CJ28" i="5"/>
  <c r="CH28" i="5"/>
  <c r="CG28" i="5"/>
  <c r="CF28" i="5"/>
  <c r="CE28" i="5"/>
  <c r="CD28" i="5"/>
  <c r="CB28" i="5"/>
  <c r="CA28" i="5"/>
  <c r="BZ28" i="5"/>
  <c r="BY28" i="5"/>
  <c r="BX28" i="5"/>
  <c r="BB28" i="5"/>
  <c r="AV28" i="5"/>
  <c r="AP28" i="5"/>
  <c r="AJ28" i="5"/>
  <c r="AD28" i="5"/>
  <c r="X28" i="5"/>
  <c r="R28" i="5"/>
  <c r="L28" i="5"/>
  <c r="DR27" i="5"/>
  <c r="DQ27" i="5"/>
  <c r="DP27" i="5"/>
  <c r="DO27" i="5"/>
  <c r="DN27" i="5"/>
  <c r="DL27" i="5"/>
  <c r="DK27" i="5"/>
  <c r="DJ27" i="5"/>
  <c r="DI27" i="5"/>
  <c r="DH27" i="5"/>
  <c r="DF27" i="5"/>
  <c r="DE27" i="5"/>
  <c r="DD27" i="5"/>
  <c r="DC27" i="5"/>
  <c r="DB27" i="5"/>
  <c r="CZ27" i="5"/>
  <c r="CY27" i="5"/>
  <c r="CX27" i="5"/>
  <c r="CW27" i="5"/>
  <c r="CV27" i="5"/>
  <c r="CT27" i="5"/>
  <c r="CS27" i="5"/>
  <c r="CR27" i="5"/>
  <c r="CQ27" i="5"/>
  <c r="CP27" i="5"/>
  <c r="CN27" i="5"/>
  <c r="CM27" i="5"/>
  <c r="CL27" i="5"/>
  <c r="CK27" i="5"/>
  <c r="CJ27" i="5"/>
  <c r="CH27" i="5"/>
  <c r="CG27" i="5"/>
  <c r="CF27" i="5"/>
  <c r="CE27" i="5"/>
  <c r="CD27" i="5"/>
  <c r="CB27" i="5"/>
  <c r="CA27" i="5"/>
  <c r="BZ27" i="5"/>
  <c r="BY27" i="5"/>
  <c r="BX27" i="5"/>
  <c r="BB27" i="5"/>
  <c r="AV27" i="5"/>
  <c r="AP27" i="5"/>
  <c r="AJ27" i="5"/>
  <c r="AD27" i="5"/>
  <c r="X27" i="5"/>
  <c r="R27" i="5"/>
  <c r="L27" i="5"/>
  <c r="DR26" i="5"/>
  <c r="DQ26" i="5"/>
  <c r="DP26" i="5"/>
  <c r="DO26" i="5"/>
  <c r="DN26" i="5"/>
  <c r="DL26" i="5"/>
  <c r="DK26" i="5"/>
  <c r="DJ26" i="5"/>
  <c r="DI26" i="5"/>
  <c r="DH26" i="5"/>
  <c r="DF26" i="5"/>
  <c r="DE26" i="5"/>
  <c r="DD26" i="5"/>
  <c r="DC26" i="5"/>
  <c r="DB26" i="5"/>
  <c r="CZ26" i="5"/>
  <c r="CY26" i="5"/>
  <c r="CX26" i="5"/>
  <c r="CW26" i="5"/>
  <c r="CV26" i="5"/>
  <c r="CT26" i="5"/>
  <c r="CS26" i="5"/>
  <c r="CR26" i="5"/>
  <c r="CQ26" i="5"/>
  <c r="CP26" i="5"/>
  <c r="CN26" i="5"/>
  <c r="CM26" i="5"/>
  <c r="CL26" i="5"/>
  <c r="CK26" i="5"/>
  <c r="CJ26" i="5"/>
  <c r="CH26" i="5"/>
  <c r="CG26" i="5"/>
  <c r="CF26" i="5"/>
  <c r="CE26" i="5"/>
  <c r="CD26" i="5"/>
  <c r="CB26" i="5"/>
  <c r="CA26" i="5"/>
  <c r="BZ26" i="5"/>
  <c r="BY26" i="5"/>
  <c r="BX26" i="5"/>
  <c r="BB26" i="5"/>
  <c r="AV26" i="5"/>
  <c r="AP26" i="5"/>
  <c r="AJ26" i="5"/>
  <c r="AD26" i="5"/>
  <c r="X26" i="5"/>
  <c r="R26" i="5"/>
  <c r="L26" i="5"/>
  <c r="DR25" i="5"/>
  <c r="DQ25" i="5"/>
  <c r="DP25" i="5"/>
  <c r="DO25" i="5"/>
  <c r="DN25" i="5"/>
  <c r="DL25" i="5"/>
  <c r="DK25" i="5"/>
  <c r="DJ25" i="5"/>
  <c r="DI25" i="5"/>
  <c r="DH25" i="5"/>
  <c r="DF25" i="5"/>
  <c r="DE25" i="5"/>
  <c r="DD25" i="5"/>
  <c r="DC25" i="5"/>
  <c r="DB25" i="5"/>
  <c r="CZ25" i="5"/>
  <c r="CY25" i="5"/>
  <c r="CX25" i="5"/>
  <c r="CW25" i="5"/>
  <c r="CV25" i="5"/>
  <c r="CT25" i="5"/>
  <c r="CS25" i="5"/>
  <c r="CR25" i="5"/>
  <c r="CQ25" i="5"/>
  <c r="CP25" i="5"/>
  <c r="CN25" i="5"/>
  <c r="CM25" i="5"/>
  <c r="CL25" i="5"/>
  <c r="CK25" i="5"/>
  <c r="CJ25" i="5"/>
  <c r="CH25" i="5"/>
  <c r="CG25" i="5"/>
  <c r="CF25" i="5"/>
  <c r="CE25" i="5"/>
  <c r="CD25" i="5"/>
  <c r="CB25" i="5"/>
  <c r="CA25" i="5"/>
  <c r="BZ25" i="5"/>
  <c r="BY25" i="5"/>
  <c r="BX25" i="5"/>
  <c r="BB25" i="5"/>
  <c r="AV25" i="5"/>
  <c r="AP25" i="5"/>
  <c r="AJ25" i="5"/>
  <c r="AD25" i="5"/>
  <c r="X25" i="5"/>
  <c r="R25" i="5"/>
  <c r="L25" i="5"/>
  <c r="DR24" i="5"/>
  <c r="DQ24" i="5"/>
  <c r="DP24" i="5"/>
  <c r="DO24" i="5"/>
  <c r="DN24" i="5"/>
  <c r="DL24" i="5"/>
  <c r="DK24" i="5"/>
  <c r="DJ24" i="5"/>
  <c r="DI24" i="5"/>
  <c r="DH24" i="5"/>
  <c r="DF24" i="5"/>
  <c r="DE24" i="5"/>
  <c r="DD24" i="5"/>
  <c r="DC24" i="5"/>
  <c r="DB24" i="5"/>
  <c r="CZ24" i="5"/>
  <c r="CY24" i="5"/>
  <c r="CX24" i="5"/>
  <c r="CW24" i="5"/>
  <c r="CV24" i="5"/>
  <c r="CT24" i="5"/>
  <c r="CS24" i="5"/>
  <c r="CR24" i="5"/>
  <c r="CQ24" i="5"/>
  <c r="CP24" i="5"/>
  <c r="CN24" i="5"/>
  <c r="CM24" i="5"/>
  <c r="CL24" i="5"/>
  <c r="CK24" i="5"/>
  <c r="CJ24" i="5"/>
  <c r="CH24" i="5"/>
  <c r="CG24" i="5"/>
  <c r="CF24" i="5"/>
  <c r="CE24" i="5"/>
  <c r="CD24" i="5"/>
  <c r="CB24" i="5"/>
  <c r="CA24" i="5"/>
  <c r="BZ24" i="5"/>
  <c r="BY24" i="5"/>
  <c r="BX24" i="5"/>
  <c r="BB24" i="5"/>
  <c r="AV24" i="5"/>
  <c r="AP24" i="5"/>
  <c r="AJ24" i="5"/>
  <c r="AD24" i="5"/>
  <c r="X24" i="5"/>
  <c r="R24" i="5"/>
  <c r="L24" i="5"/>
  <c r="DR23" i="5"/>
  <c r="DQ23" i="5"/>
  <c r="DP23" i="5"/>
  <c r="DO23" i="5"/>
  <c r="DN23" i="5"/>
  <c r="DL23" i="5"/>
  <c r="DK23" i="5"/>
  <c r="DJ23" i="5"/>
  <c r="DI23" i="5"/>
  <c r="DH23" i="5"/>
  <c r="DF23" i="5"/>
  <c r="DE23" i="5"/>
  <c r="DD23" i="5"/>
  <c r="DC23" i="5"/>
  <c r="DB23" i="5"/>
  <c r="CZ23" i="5"/>
  <c r="CY23" i="5"/>
  <c r="CX23" i="5"/>
  <c r="CW23" i="5"/>
  <c r="CV23" i="5"/>
  <c r="CT23" i="5"/>
  <c r="CS23" i="5"/>
  <c r="CR23" i="5"/>
  <c r="CQ23" i="5"/>
  <c r="CP23" i="5"/>
  <c r="CN23" i="5"/>
  <c r="CM23" i="5"/>
  <c r="CL23" i="5"/>
  <c r="CK23" i="5"/>
  <c r="CJ23" i="5"/>
  <c r="CH23" i="5"/>
  <c r="CG23" i="5"/>
  <c r="CF23" i="5"/>
  <c r="CE23" i="5"/>
  <c r="CD23" i="5"/>
  <c r="CB23" i="5"/>
  <c r="CA23" i="5"/>
  <c r="BZ23" i="5"/>
  <c r="BY23" i="5"/>
  <c r="BX23" i="5"/>
  <c r="BB23" i="5"/>
  <c r="AV23" i="5"/>
  <c r="AP23" i="5"/>
  <c r="AJ23" i="5"/>
  <c r="AD23" i="5"/>
  <c r="X23" i="5"/>
  <c r="R23" i="5"/>
  <c r="L23" i="5"/>
  <c r="DR22" i="5"/>
  <c r="DQ22" i="5"/>
  <c r="DP22" i="5"/>
  <c r="DO22" i="5"/>
  <c r="DN22" i="5"/>
  <c r="DL22" i="5"/>
  <c r="DK22" i="5"/>
  <c r="DJ22" i="5"/>
  <c r="DI22" i="5"/>
  <c r="DH22" i="5"/>
  <c r="DF22" i="5"/>
  <c r="DE22" i="5"/>
  <c r="DD22" i="5"/>
  <c r="DC22" i="5"/>
  <c r="DB22" i="5"/>
  <c r="CZ22" i="5"/>
  <c r="CY22" i="5"/>
  <c r="CX22" i="5"/>
  <c r="CW22" i="5"/>
  <c r="CV22" i="5"/>
  <c r="CT22" i="5"/>
  <c r="CS22" i="5"/>
  <c r="CR22" i="5"/>
  <c r="CQ22" i="5"/>
  <c r="CP22" i="5"/>
  <c r="CN22" i="5"/>
  <c r="CM22" i="5"/>
  <c r="CL22" i="5"/>
  <c r="CK22" i="5"/>
  <c r="CJ22" i="5"/>
  <c r="CH22" i="5"/>
  <c r="CG22" i="5"/>
  <c r="CF22" i="5"/>
  <c r="CE22" i="5"/>
  <c r="CD22" i="5"/>
  <c r="CB22" i="5"/>
  <c r="CA22" i="5"/>
  <c r="BZ22" i="5"/>
  <c r="BY22" i="5"/>
  <c r="BX22" i="5"/>
  <c r="BB22" i="5"/>
  <c r="AV22" i="5"/>
  <c r="AP22" i="5"/>
  <c r="AJ22" i="5"/>
  <c r="AD22" i="5"/>
  <c r="X22" i="5"/>
  <c r="R22" i="5"/>
  <c r="L22" i="5"/>
  <c r="DR21" i="5"/>
  <c r="DQ21" i="5"/>
  <c r="DP21" i="5"/>
  <c r="DO21" i="5"/>
  <c r="DN21" i="5"/>
  <c r="DL21" i="5"/>
  <c r="DK21" i="5"/>
  <c r="DJ21" i="5"/>
  <c r="DI21" i="5"/>
  <c r="DH21" i="5"/>
  <c r="DF21" i="5"/>
  <c r="DE21" i="5"/>
  <c r="DD21" i="5"/>
  <c r="DC21" i="5"/>
  <c r="DB21" i="5"/>
  <c r="CZ21" i="5"/>
  <c r="CY21" i="5"/>
  <c r="CX21" i="5"/>
  <c r="CW21" i="5"/>
  <c r="CV21" i="5"/>
  <c r="CT21" i="5"/>
  <c r="CS21" i="5"/>
  <c r="CR21" i="5"/>
  <c r="CQ21" i="5"/>
  <c r="CP21" i="5"/>
  <c r="CN21" i="5"/>
  <c r="CM21" i="5"/>
  <c r="CL21" i="5"/>
  <c r="CK21" i="5"/>
  <c r="CJ21" i="5"/>
  <c r="CH21" i="5"/>
  <c r="CG21" i="5"/>
  <c r="CF21" i="5"/>
  <c r="CE21" i="5"/>
  <c r="CD21" i="5"/>
  <c r="CB21" i="5"/>
  <c r="CA21" i="5"/>
  <c r="BZ21" i="5"/>
  <c r="BY21" i="5"/>
  <c r="BX21" i="5"/>
  <c r="BB21" i="5"/>
  <c r="AV21" i="5"/>
  <c r="AP21" i="5"/>
  <c r="AJ21" i="5"/>
  <c r="AD21" i="5"/>
  <c r="X21" i="5"/>
  <c r="R21" i="5"/>
  <c r="L21" i="5"/>
  <c r="DR20" i="5"/>
  <c r="DQ20" i="5"/>
  <c r="DP20" i="5"/>
  <c r="DO20" i="5"/>
  <c r="DN20" i="5"/>
  <c r="DL20" i="5"/>
  <c r="DK20" i="5"/>
  <c r="DJ20" i="5"/>
  <c r="DI20" i="5"/>
  <c r="DH20" i="5"/>
  <c r="DF20" i="5"/>
  <c r="DE20" i="5"/>
  <c r="DD20" i="5"/>
  <c r="DC20" i="5"/>
  <c r="DB20" i="5"/>
  <c r="CZ20" i="5"/>
  <c r="CY20" i="5"/>
  <c r="CX20" i="5"/>
  <c r="CW20" i="5"/>
  <c r="CV20" i="5"/>
  <c r="CT20" i="5"/>
  <c r="CS20" i="5"/>
  <c r="CR20" i="5"/>
  <c r="CQ20" i="5"/>
  <c r="CP20" i="5"/>
  <c r="CN20" i="5"/>
  <c r="CM20" i="5"/>
  <c r="CL20" i="5"/>
  <c r="CK20" i="5"/>
  <c r="CJ20" i="5"/>
  <c r="CH20" i="5"/>
  <c r="CG20" i="5"/>
  <c r="CF20" i="5"/>
  <c r="CE20" i="5"/>
  <c r="CD20" i="5"/>
  <c r="CB20" i="5"/>
  <c r="CA20" i="5"/>
  <c r="BZ20" i="5"/>
  <c r="BY20" i="5"/>
  <c r="BX20" i="5"/>
  <c r="BB20" i="5"/>
  <c r="AV20" i="5"/>
  <c r="AP20" i="5"/>
  <c r="AJ20" i="5"/>
  <c r="AD20" i="5"/>
  <c r="X20" i="5"/>
  <c r="R20" i="5"/>
  <c r="L20" i="5"/>
  <c r="DR19" i="5"/>
  <c r="DQ19" i="5"/>
  <c r="DP19" i="5"/>
  <c r="DO19" i="5"/>
  <c r="DN19" i="5"/>
  <c r="DL19" i="5"/>
  <c r="DK19" i="5"/>
  <c r="DJ19" i="5"/>
  <c r="DI19" i="5"/>
  <c r="DH19" i="5"/>
  <c r="DF19" i="5"/>
  <c r="DE19" i="5"/>
  <c r="DD19" i="5"/>
  <c r="DC19" i="5"/>
  <c r="DB19" i="5"/>
  <c r="CZ19" i="5"/>
  <c r="CY19" i="5"/>
  <c r="CX19" i="5"/>
  <c r="CW19" i="5"/>
  <c r="CV19" i="5"/>
  <c r="CT19" i="5"/>
  <c r="CS19" i="5"/>
  <c r="CR19" i="5"/>
  <c r="CQ19" i="5"/>
  <c r="CP19" i="5"/>
  <c r="CN19" i="5"/>
  <c r="CM19" i="5"/>
  <c r="CL19" i="5"/>
  <c r="CK19" i="5"/>
  <c r="CJ19" i="5"/>
  <c r="CH19" i="5"/>
  <c r="CG19" i="5"/>
  <c r="CF19" i="5"/>
  <c r="CE19" i="5"/>
  <c r="CD19" i="5"/>
  <c r="CB19" i="5"/>
  <c r="CA19" i="5"/>
  <c r="BZ19" i="5"/>
  <c r="BY19" i="5"/>
  <c r="BX19" i="5"/>
  <c r="BB19" i="5"/>
  <c r="AV19" i="5"/>
  <c r="AP19" i="5"/>
  <c r="AJ19" i="5"/>
  <c r="AD19" i="5"/>
  <c r="X19" i="5"/>
  <c r="R19" i="5"/>
  <c r="L19" i="5"/>
  <c r="DR18" i="5"/>
  <c r="DQ18" i="5"/>
  <c r="DP18" i="5"/>
  <c r="DO18" i="5"/>
  <c r="DN18" i="5"/>
  <c r="DL18" i="5"/>
  <c r="DK18" i="5"/>
  <c r="DJ18" i="5"/>
  <c r="DI18" i="5"/>
  <c r="DH18" i="5"/>
  <c r="DF18" i="5"/>
  <c r="DE18" i="5"/>
  <c r="DD18" i="5"/>
  <c r="DC18" i="5"/>
  <c r="DB18" i="5"/>
  <c r="CZ18" i="5"/>
  <c r="CY18" i="5"/>
  <c r="CX18" i="5"/>
  <c r="CW18" i="5"/>
  <c r="CV18" i="5"/>
  <c r="CT18" i="5"/>
  <c r="CS18" i="5"/>
  <c r="CR18" i="5"/>
  <c r="CQ18" i="5"/>
  <c r="CP18" i="5"/>
  <c r="CN18" i="5"/>
  <c r="CM18" i="5"/>
  <c r="CL18" i="5"/>
  <c r="CK18" i="5"/>
  <c r="CJ18" i="5"/>
  <c r="CH18" i="5"/>
  <c r="CG18" i="5"/>
  <c r="CF18" i="5"/>
  <c r="CE18" i="5"/>
  <c r="CD18" i="5"/>
  <c r="CB18" i="5"/>
  <c r="CA18" i="5"/>
  <c r="BZ18" i="5"/>
  <c r="BY18" i="5"/>
  <c r="BX18" i="5"/>
  <c r="BB18" i="5"/>
  <c r="AV18" i="5"/>
  <c r="AP18" i="5"/>
  <c r="AJ18" i="5"/>
  <c r="AD18" i="5"/>
  <c r="X18" i="5"/>
  <c r="R18" i="5"/>
  <c r="L18" i="5"/>
  <c r="DR17" i="5"/>
  <c r="DQ17" i="5"/>
  <c r="DP17" i="5"/>
  <c r="DO17" i="5"/>
  <c r="DN17" i="5"/>
  <c r="DL17" i="5"/>
  <c r="DK17" i="5"/>
  <c r="DJ17" i="5"/>
  <c r="DI17" i="5"/>
  <c r="DH17" i="5"/>
  <c r="DF17" i="5"/>
  <c r="DE17" i="5"/>
  <c r="DD17" i="5"/>
  <c r="DC17" i="5"/>
  <c r="DB17" i="5"/>
  <c r="CZ17" i="5"/>
  <c r="CY17" i="5"/>
  <c r="CX17" i="5"/>
  <c r="CW17" i="5"/>
  <c r="CV17" i="5"/>
  <c r="CT17" i="5"/>
  <c r="CS17" i="5"/>
  <c r="CR17" i="5"/>
  <c r="CQ17" i="5"/>
  <c r="CP17" i="5"/>
  <c r="CN17" i="5"/>
  <c r="CM17" i="5"/>
  <c r="CL17" i="5"/>
  <c r="CK17" i="5"/>
  <c r="CJ17" i="5"/>
  <c r="CH17" i="5"/>
  <c r="CG17" i="5"/>
  <c r="CF17" i="5"/>
  <c r="CE17" i="5"/>
  <c r="CD17" i="5"/>
  <c r="CB17" i="5"/>
  <c r="CA17" i="5"/>
  <c r="BZ17" i="5"/>
  <c r="BY17" i="5"/>
  <c r="BX17" i="5"/>
  <c r="BB17" i="5"/>
  <c r="AV17" i="5"/>
  <c r="AP17" i="5"/>
  <c r="AJ17" i="5"/>
  <c r="AD17" i="5"/>
  <c r="X17" i="5"/>
  <c r="R17" i="5"/>
  <c r="L17" i="5"/>
  <c r="DR16" i="5"/>
  <c r="DQ16" i="5"/>
  <c r="DP16" i="5"/>
  <c r="DO16" i="5"/>
  <c r="DN16" i="5"/>
  <c r="DL16" i="5"/>
  <c r="DK16" i="5"/>
  <c r="DJ16" i="5"/>
  <c r="DI16" i="5"/>
  <c r="DH16" i="5"/>
  <c r="DF16" i="5"/>
  <c r="DE16" i="5"/>
  <c r="DD16" i="5"/>
  <c r="DC16" i="5"/>
  <c r="DB16" i="5"/>
  <c r="CZ16" i="5"/>
  <c r="CY16" i="5"/>
  <c r="CX16" i="5"/>
  <c r="CW16" i="5"/>
  <c r="CV16" i="5"/>
  <c r="CT16" i="5"/>
  <c r="CS16" i="5"/>
  <c r="CR16" i="5"/>
  <c r="CQ16" i="5"/>
  <c r="CP16" i="5"/>
  <c r="CN16" i="5"/>
  <c r="CM16" i="5"/>
  <c r="CL16" i="5"/>
  <c r="CK16" i="5"/>
  <c r="CJ16" i="5"/>
  <c r="CH16" i="5"/>
  <c r="CG16" i="5"/>
  <c r="CF16" i="5"/>
  <c r="CE16" i="5"/>
  <c r="CD16" i="5"/>
  <c r="CB16" i="5"/>
  <c r="CA16" i="5"/>
  <c r="BZ16" i="5"/>
  <c r="BY16" i="5"/>
  <c r="BX16" i="5"/>
  <c r="BB16" i="5"/>
  <c r="AV16" i="5"/>
  <c r="AP16" i="5"/>
  <c r="AJ16" i="5"/>
  <c r="AD16" i="5"/>
  <c r="X16" i="5"/>
  <c r="R16" i="5"/>
  <c r="L16" i="5"/>
  <c r="DR15" i="5"/>
  <c r="DQ15" i="5"/>
  <c r="DP15" i="5"/>
  <c r="DO15" i="5"/>
  <c r="DN15" i="5"/>
  <c r="DL15" i="5"/>
  <c r="DK15" i="5"/>
  <c r="DJ15" i="5"/>
  <c r="DI15" i="5"/>
  <c r="DH15" i="5"/>
  <c r="DF15" i="5"/>
  <c r="DE15" i="5"/>
  <c r="DD15" i="5"/>
  <c r="DC15" i="5"/>
  <c r="DB15" i="5"/>
  <c r="CZ15" i="5"/>
  <c r="CY15" i="5"/>
  <c r="CX15" i="5"/>
  <c r="CW15" i="5"/>
  <c r="CV15" i="5"/>
  <c r="CT15" i="5"/>
  <c r="CS15" i="5"/>
  <c r="CR15" i="5"/>
  <c r="CQ15" i="5"/>
  <c r="CP15" i="5"/>
  <c r="CN15" i="5"/>
  <c r="CM15" i="5"/>
  <c r="CL15" i="5"/>
  <c r="CK15" i="5"/>
  <c r="CJ15" i="5"/>
  <c r="CH15" i="5"/>
  <c r="CG15" i="5"/>
  <c r="CF15" i="5"/>
  <c r="CE15" i="5"/>
  <c r="CD15" i="5"/>
  <c r="CB15" i="5"/>
  <c r="CA15" i="5"/>
  <c r="BZ15" i="5"/>
  <c r="BY15" i="5"/>
  <c r="BX15" i="5"/>
  <c r="BB15" i="5"/>
  <c r="AV15" i="5"/>
  <c r="AP15" i="5"/>
  <c r="AJ15" i="5"/>
  <c r="AD15" i="5"/>
  <c r="X15" i="5"/>
  <c r="R15" i="5"/>
  <c r="L15" i="5"/>
  <c r="DR14" i="5"/>
  <c r="DQ14" i="5"/>
  <c r="DP14" i="5"/>
  <c r="DO14" i="5"/>
  <c r="DN14" i="5"/>
  <c r="DL14" i="5"/>
  <c r="DK14" i="5"/>
  <c r="DJ14" i="5"/>
  <c r="DI14" i="5"/>
  <c r="DH14" i="5"/>
  <c r="DF14" i="5"/>
  <c r="DE14" i="5"/>
  <c r="DD14" i="5"/>
  <c r="DC14" i="5"/>
  <c r="DB14" i="5"/>
  <c r="CZ14" i="5"/>
  <c r="CY14" i="5"/>
  <c r="CX14" i="5"/>
  <c r="CW14" i="5"/>
  <c r="CV14" i="5"/>
  <c r="CT14" i="5"/>
  <c r="CS14" i="5"/>
  <c r="CR14" i="5"/>
  <c r="CQ14" i="5"/>
  <c r="CP14" i="5"/>
  <c r="CN14" i="5"/>
  <c r="CM14" i="5"/>
  <c r="CL14" i="5"/>
  <c r="CK14" i="5"/>
  <c r="CJ14" i="5"/>
  <c r="CH14" i="5"/>
  <c r="CG14" i="5"/>
  <c r="CF14" i="5"/>
  <c r="CE14" i="5"/>
  <c r="CD14" i="5"/>
  <c r="CB14" i="5"/>
  <c r="CA14" i="5"/>
  <c r="BZ14" i="5"/>
  <c r="BY14" i="5"/>
  <c r="BX14" i="5"/>
  <c r="BB14" i="5"/>
  <c r="AV14" i="5"/>
  <c r="AP14" i="5"/>
  <c r="AJ14" i="5"/>
  <c r="AD14" i="5"/>
  <c r="X14" i="5"/>
  <c r="R14" i="5"/>
  <c r="L14" i="5"/>
  <c r="DR13" i="5"/>
  <c r="DQ13" i="5"/>
  <c r="DP13" i="5"/>
  <c r="DO13" i="5"/>
  <c r="DN13" i="5"/>
  <c r="DL13" i="5"/>
  <c r="DK13" i="5"/>
  <c r="DJ13" i="5"/>
  <c r="DI13" i="5"/>
  <c r="DH13" i="5"/>
  <c r="DF13" i="5"/>
  <c r="DE13" i="5"/>
  <c r="DD13" i="5"/>
  <c r="DC13" i="5"/>
  <c r="DB13" i="5"/>
  <c r="CZ13" i="5"/>
  <c r="CY13" i="5"/>
  <c r="CX13" i="5"/>
  <c r="CW13" i="5"/>
  <c r="CV13" i="5"/>
  <c r="CT13" i="5"/>
  <c r="CS13" i="5"/>
  <c r="CR13" i="5"/>
  <c r="CQ13" i="5"/>
  <c r="CP13" i="5"/>
  <c r="CN13" i="5"/>
  <c r="CM13" i="5"/>
  <c r="CL13" i="5"/>
  <c r="CK13" i="5"/>
  <c r="CJ13" i="5"/>
  <c r="CH13" i="5"/>
  <c r="CG13" i="5"/>
  <c r="CF13" i="5"/>
  <c r="CE13" i="5"/>
  <c r="CD13" i="5"/>
  <c r="CB13" i="5"/>
  <c r="CA13" i="5"/>
  <c r="BZ13" i="5"/>
  <c r="BY13" i="5"/>
  <c r="BX13" i="5"/>
  <c r="BB13" i="5"/>
  <c r="AV13" i="5"/>
  <c r="AP13" i="5"/>
  <c r="AJ13" i="5"/>
  <c r="AD13" i="5"/>
  <c r="X13" i="5"/>
  <c r="R13" i="5"/>
  <c r="L13" i="5"/>
  <c r="DR12" i="5"/>
  <c r="DQ12" i="5"/>
  <c r="DP12" i="5"/>
  <c r="DO12" i="5"/>
  <c r="DN12" i="5"/>
  <c r="DL12" i="5"/>
  <c r="DK12" i="5"/>
  <c r="DJ12" i="5"/>
  <c r="DI12" i="5"/>
  <c r="DH12" i="5"/>
  <c r="DF12" i="5"/>
  <c r="DE12" i="5"/>
  <c r="DD12" i="5"/>
  <c r="DC12" i="5"/>
  <c r="DB12" i="5"/>
  <c r="CZ12" i="5"/>
  <c r="CY12" i="5"/>
  <c r="CX12" i="5"/>
  <c r="CW12" i="5"/>
  <c r="CV12" i="5"/>
  <c r="CT12" i="5"/>
  <c r="CS12" i="5"/>
  <c r="CR12" i="5"/>
  <c r="CQ12" i="5"/>
  <c r="CP12" i="5"/>
  <c r="CN12" i="5"/>
  <c r="CM12" i="5"/>
  <c r="CL12" i="5"/>
  <c r="CK12" i="5"/>
  <c r="CJ12" i="5"/>
  <c r="CH12" i="5"/>
  <c r="CG12" i="5"/>
  <c r="CF12" i="5"/>
  <c r="CE12" i="5"/>
  <c r="CD12" i="5"/>
  <c r="CB12" i="5"/>
  <c r="CA12" i="5"/>
  <c r="BZ12" i="5"/>
  <c r="BY12" i="5"/>
  <c r="BX12" i="5"/>
  <c r="BJ12" i="5"/>
  <c r="BJ13" i="5" s="1"/>
  <c r="BJ14" i="5" s="1"/>
  <c r="BJ15" i="5" s="1"/>
  <c r="BJ16" i="5" s="1"/>
  <c r="BJ17" i="5" s="1"/>
  <c r="BJ18" i="5" s="1"/>
  <c r="BJ19" i="5" s="1"/>
  <c r="BJ20" i="5" s="1"/>
  <c r="BJ21" i="5" s="1"/>
  <c r="BJ22" i="5" s="1"/>
  <c r="BJ23" i="5" s="1"/>
  <c r="BJ24" i="5" s="1"/>
  <c r="BJ25" i="5" s="1"/>
  <c r="BJ26" i="5" s="1"/>
  <c r="BJ27" i="5" s="1"/>
  <c r="BJ28" i="5" s="1"/>
  <c r="BJ29" i="5" s="1"/>
  <c r="BJ30" i="5" s="1"/>
  <c r="BJ31" i="5" s="1"/>
  <c r="BJ32" i="5" s="1"/>
  <c r="BJ33" i="5" s="1"/>
  <c r="BJ34" i="5" s="1"/>
  <c r="BJ35" i="5" s="1"/>
  <c r="BJ36" i="5" s="1"/>
  <c r="BJ37" i="5" s="1"/>
  <c r="BJ38" i="5" s="1"/>
  <c r="BJ39" i="5" s="1"/>
  <c r="BJ40" i="5" s="1"/>
  <c r="BJ41" i="5" s="1"/>
  <c r="BJ42" i="5" s="1"/>
  <c r="BJ43" i="5" s="1"/>
  <c r="BJ44" i="5" s="1"/>
  <c r="BJ45" i="5" s="1"/>
  <c r="BJ46" i="5" s="1"/>
  <c r="BJ47" i="5" s="1"/>
  <c r="BJ48" i="5" s="1"/>
  <c r="BJ49" i="5" s="1"/>
  <c r="BJ50" i="5" s="1"/>
  <c r="BJ51" i="5" s="1"/>
  <c r="BJ52" i="5" s="1"/>
  <c r="BJ53" i="5" s="1"/>
  <c r="BJ54" i="5" s="1"/>
  <c r="BJ55" i="5" s="1"/>
  <c r="BJ56" i="5" s="1"/>
  <c r="BB12" i="5"/>
  <c r="AV12" i="5"/>
  <c r="AP12" i="5"/>
  <c r="AJ12" i="5"/>
  <c r="AD12" i="5"/>
  <c r="X12" i="5"/>
  <c r="R12" i="5"/>
  <c r="L12" i="5"/>
  <c r="B12" i="5"/>
  <c r="B13" i="5" s="1"/>
  <c r="DR11" i="5"/>
  <c r="DQ11" i="5"/>
  <c r="DP11" i="5"/>
  <c r="DO11" i="5"/>
  <c r="DN11" i="5"/>
  <c r="DL11" i="5"/>
  <c r="DK11" i="5"/>
  <c r="DJ11" i="5"/>
  <c r="DI11" i="5"/>
  <c r="DH11" i="5"/>
  <c r="DF11" i="5"/>
  <c r="DE11" i="5"/>
  <c r="DD11" i="5"/>
  <c r="DC11" i="5"/>
  <c r="DB11" i="5"/>
  <c r="CZ11" i="5"/>
  <c r="CY11" i="5"/>
  <c r="CX11" i="5"/>
  <c r="CW11" i="5"/>
  <c r="CV11" i="5"/>
  <c r="CT11" i="5"/>
  <c r="CS11" i="5"/>
  <c r="CR11" i="5"/>
  <c r="CQ11" i="5"/>
  <c r="CP11" i="5"/>
  <c r="CN11" i="5"/>
  <c r="CM11" i="5"/>
  <c r="CL11" i="5"/>
  <c r="CK11" i="5"/>
  <c r="CJ11" i="5"/>
  <c r="CH11" i="5"/>
  <c r="CG11" i="5"/>
  <c r="CF11" i="5"/>
  <c r="CE11" i="5"/>
  <c r="CD11" i="5"/>
  <c r="CB11" i="5"/>
  <c r="CA11" i="5"/>
  <c r="BZ11" i="5"/>
  <c r="BY11" i="5"/>
  <c r="BX11" i="5"/>
  <c r="BJ11" i="5"/>
  <c r="BB11" i="5"/>
  <c r="AV11" i="5"/>
  <c r="AP11" i="5"/>
  <c r="AJ11" i="5"/>
  <c r="AD11" i="5"/>
  <c r="X11" i="5"/>
  <c r="R11" i="5"/>
  <c r="L11" i="5"/>
  <c r="B11" i="5"/>
  <c r="DR10" i="5"/>
  <c r="DQ10" i="5"/>
  <c r="DP10" i="5"/>
  <c r="DO10" i="5"/>
  <c r="DN10" i="5"/>
  <c r="DL10" i="5"/>
  <c r="DK10" i="5"/>
  <c r="DJ10" i="5"/>
  <c r="DI10" i="5"/>
  <c r="DH10" i="5"/>
  <c r="DF10" i="5"/>
  <c r="DE10" i="5"/>
  <c r="DD10" i="5"/>
  <c r="DC10" i="5"/>
  <c r="DB10" i="5"/>
  <c r="CZ10" i="5"/>
  <c r="CY10" i="5"/>
  <c r="CX10" i="5"/>
  <c r="CW10" i="5"/>
  <c r="CV10" i="5"/>
  <c r="CT10" i="5"/>
  <c r="CS10" i="5"/>
  <c r="CR10" i="5"/>
  <c r="CQ10" i="5"/>
  <c r="CP10" i="5"/>
  <c r="CN10" i="5"/>
  <c r="CM10" i="5"/>
  <c r="CL10" i="5"/>
  <c r="CK10" i="5"/>
  <c r="CJ10" i="5"/>
  <c r="CH10" i="5"/>
  <c r="CG10" i="5"/>
  <c r="CF10" i="5"/>
  <c r="CE10" i="5"/>
  <c r="CD10" i="5"/>
  <c r="CB10" i="5"/>
  <c r="CA10" i="5"/>
  <c r="BZ10" i="5"/>
  <c r="BY10" i="5"/>
  <c r="BX10" i="5"/>
  <c r="BB10" i="5"/>
  <c r="AV10" i="5"/>
  <c r="AP10" i="5"/>
  <c r="AJ10" i="5"/>
  <c r="AD10" i="5"/>
  <c r="X10" i="5"/>
  <c r="R10" i="5"/>
  <c r="L10" i="5"/>
  <c r="BS1" i="5"/>
  <c r="BB1" i="5"/>
  <c r="C103" i="4"/>
  <c r="C100" i="4"/>
  <c r="C96" i="4"/>
  <c r="C92" i="4"/>
  <c r="C83" i="4"/>
  <c r="C71" i="4"/>
  <c r="BJ58" i="4"/>
  <c r="B58" i="4"/>
  <c r="BA55" i="4"/>
  <c r="AZ55" i="4"/>
  <c r="AY55" i="4"/>
  <c r="AX55" i="4"/>
  <c r="AW55" i="4"/>
  <c r="BB55" i="4" s="1"/>
  <c r="AU55" i="4"/>
  <c r="AU58" i="4" s="1"/>
  <c r="AT55" i="4"/>
  <c r="AS55" i="4"/>
  <c r="AS58" i="4" s="1"/>
  <c r="AR55" i="4"/>
  <c r="AQ55" i="4"/>
  <c r="AO55" i="4"/>
  <c r="AN55" i="4"/>
  <c r="AM55" i="4"/>
  <c r="AP55" i="4" s="1"/>
  <c r="AL55" i="4"/>
  <c r="AK55" i="4"/>
  <c r="AI55" i="4"/>
  <c r="AH55" i="4"/>
  <c r="AG55" i="4"/>
  <c r="AF55" i="4"/>
  <c r="AE55" i="4"/>
  <c r="AJ55" i="4" s="1"/>
  <c r="AC55" i="4"/>
  <c r="AB55" i="4"/>
  <c r="AB58" i="4" s="1"/>
  <c r="AA55" i="4"/>
  <c r="Z55" i="4"/>
  <c r="Y55" i="4"/>
  <c r="AD55" i="4" s="1"/>
  <c r="W55" i="4"/>
  <c r="X55" i="4" s="1"/>
  <c r="V55" i="4"/>
  <c r="U55" i="4"/>
  <c r="T55" i="4"/>
  <c r="S55" i="4"/>
  <c r="Q55" i="4"/>
  <c r="P55" i="4"/>
  <c r="O55" i="4"/>
  <c r="N55" i="4"/>
  <c r="M55" i="4"/>
  <c r="K55" i="4"/>
  <c r="J55" i="4"/>
  <c r="I55" i="4"/>
  <c r="H55" i="4"/>
  <c r="G55" i="4"/>
  <c r="DR54" i="4"/>
  <c r="DQ54" i="4"/>
  <c r="DP54" i="4"/>
  <c r="DO54" i="4"/>
  <c r="DN54" i="4"/>
  <c r="DL54" i="4"/>
  <c r="DK54" i="4"/>
  <c r="DJ54" i="4"/>
  <c r="DI54" i="4"/>
  <c r="DH54" i="4"/>
  <c r="DF54" i="4"/>
  <c r="DE54" i="4"/>
  <c r="DD54" i="4"/>
  <c r="DC54" i="4"/>
  <c r="DB54" i="4"/>
  <c r="CZ54" i="4"/>
  <c r="CY54" i="4"/>
  <c r="CX54" i="4"/>
  <c r="CW54" i="4"/>
  <c r="CV54" i="4"/>
  <c r="CT54" i="4"/>
  <c r="CS54" i="4"/>
  <c r="CR54" i="4"/>
  <c r="CQ54" i="4"/>
  <c r="CP54" i="4"/>
  <c r="CN54" i="4"/>
  <c r="CM54" i="4"/>
  <c r="CL54" i="4"/>
  <c r="CK54" i="4"/>
  <c r="CJ54" i="4"/>
  <c r="CH54" i="4"/>
  <c r="CG54" i="4"/>
  <c r="CF54" i="4"/>
  <c r="CE54" i="4"/>
  <c r="CD54" i="4"/>
  <c r="CB54" i="4"/>
  <c r="CA54" i="4"/>
  <c r="BZ54" i="4"/>
  <c r="BY54" i="4"/>
  <c r="BX54" i="4"/>
  <c r="BB54" i="4"/>
  <c r="AV54" i="4"/>
  <c r="AP54" i="4"/>
  <c r="AJ54" i="4"/>
  <c r="AD54" i="4"/>
  <c r="X54" i="4"/>
  <c r="R54" i="4"/>
  <c r="L54" i="4"/>
  <c r="BV54" i="4" s="1"/>
  <c r="DR53" i="4"/>
  <c r="DQ53" i="4"/>
  <c r="DP53" i="4"/>
  <c r="DO53" i="4"/>
  <c r="DN53" i="4"/>
  <c r="DL53" i="4"/>
  <c r="DK53" i="4"/>
  <c r="DJ53" i="4"/>
  <c r="DI53" i="4"/>
  <c r="DH53" i="4"/>
  <c r="DF53" i="4"/>
  <c r="DE53" i="4"/>
  <c r="DD53" i="4"/>
  <c r="DC53" i="4"/>
  <c r="DB53" i="4"/>
  <c r="CZ53" i="4"/>
  <c r="CY53" i="4"/>
  <c r="CX53" i="4"/>
  <c r="CW53" i="4"/>
  <c r="CV53" i="4"/>
  <c r="CT53" i="4"/>
  <c r="CS53" i="4"/>
  <c r="CR53" i="4"/>
  <c r="CQ53" i="4"/>
  <c r="CP53" i="4"/>
  <c r="CN53" i="4"/>
  <c r="CM53" i="4"/>
  <c r="CL53" i="4"/>
  <c r="CK53" i="4"/>
  <c r="CJ53" i="4"/>
  <c r="CH53" i="4"/>
  <c r="CG53" i="4"/>
  <c r="CF53" i="4"/>
  <c r="CE53" i="4"/>
  <c r="CD53" i="4"/>
  <c r="CB53" i="4"/>
  <c r="CA53" i="4"/>
  <c r="BZ53" i="4"/>
  <c r="BY53" i="4"/>
  <c r="BX53" i="4"/>
  <c r="BB53" i="4"/>
  <c r="AV53" i="4"/>
  <c r="AP53" i="4"/>
  <c r="AJ53" i="4"/>
  <c r="AD53" i="4"/>
  <c r="X53" i="4"/>
  <c r="R53" i="4"/>
  <c r="L53" i="4"/>
  <c r="BV53" i="4" s="1"/>
  <c r="DR52" i="4"/>
  <c r="DQ52" i="4"/>
  <c r="DP52" i="4"/>
  <c r="DO52" i="4"/>
  <c r="DN52" i="4"/>
  <c r="DL52" i="4"/>
  <c r="DK52" i="4"/>
  <c r="DJ52" i="4"/>
  <c r="DI52" i="4"/>
  <c r="DH52" i="4"/>
  <c r="DF52" i="4"/>
  <c r="DE52" i="4"/>
  <c r="DD52" i="4"/>
  <c r="DC52" i="4"/>
  <c r="DB52" i="4"/>
  <c r="CZ52" i="4"/>
  <c r="CY52" i="4"/>
  <c r="CX52" i="4"/>
  <c r="CW52" i="4"/>
  <c r="CV52" i="4"/>
  <c r="CT52" i="4"/>
  <c r="CS52" i="4"/>
  <c r="CR52" i="4"/>
  <c r="CQ52" i="4"/>
  <c r="CP52" i="4"/>
  <c r="CN52" i="4"/>
  <c r="CM52" i="4"/>
  <c r="CL52" i="4"/>
  <c r="CK52" i="4"/>
  <c r="CJ52" i="4"/>
  <c r="CH52" i="4"/>
  <c r="CG52" i="4"/>
  <c r="CF52" i="4"/>
  <c r="CE52" i="4"/>
  <c r="CD52" i="4"/>
  <c r="CB52" i="4"/>
  <c r="CA52" i="4"/>
  <c r="BZ52" i="4"/>
  <c r="BY52" i="4"/>
  <c r="BX52" i="4"/>
  <c r="BG52" i="4" s="1"/>
  <c r="BB52" i="4"/>
  <c r="AV52" i="4"/>
  <c r="AP52" i="4"/>
  <c r="AJ52" i="4"/>
  <c r="AD52" i="4"/>
  <c r="X52" i="4"/>
  <c r="BV52" i="4" s="1"/>
  <c r="R52" i="4"/>
  <c r="L52" i="4"/>
  <c r="DR51" i="4"/>
  <c r="DQ51" i="4"/>
  <c r="DP51" i="4"/>
  <c r="DO51" i="4"/>
  <c r="DN51" i="4"/>
  <c r="DL51" i="4"/>
  <c r="DK51" i="4"/>
  <c r="DJ51" i="4"/>
  <c r="DI51" i="4"/>
  <c r="DH51" i="4"/>
  <c r="DF51" i="4"/>
  <c r="DE51" i="4"/>
  <c r="DD51" i="4"/>
  <c r="DC51" i="4"/>
  <c r="DB51" i="4"/>
  <c r="CZ51" i="4"/>
  <c r="CY51" i="4"/>
  <c r="CX51" i="4"/>
  <c r="CW51" i="4"/>
  <c r="CV51" i="4"/>
  <c r="CT51" i="4"/>
  <c r="CS51" i="4"/>
  <c r="CR51" i="4"/>
  <c r="CQ51" i="4"/>
  <c r="CP51" i="4"/>
  <c r="CN51" i="4"/>
  <c r="CM51" i="4"/>
  <c r="CL51" i="4"/>
  <c r="CK51" i="4"/>
  <c r="CJ51" i="4"/>
  <c r="CH51" i="4"/>
  <c r="CG51" i="4"/>
  <c r="CF51" i="4"/>
  <c r="CE51" i="4"/>
  <c r="CD51" i="4"/>
  <c r="CB51" i="4"/>
  <c r="CA51" i="4"/>
  <c r="BZ51" i="4"/>
  <c r="BY51" i="4"/>
  <c r="BX51" i="4"/>
  <c r="BB51" i="4"/>
  <c r="AV51" i="4"/>
  <c r="AP51" i="4"/>
  <c r="AJ51" i="4"/>
  <c r="AD51" i="4"/>
  <c r="X51" i="4"/>
  <c r="R51" i="4"/>
  <c r="L51" i="4"/>
  <c r="BV51" i="4" s="1"/>
  <c r="DR50" i="4"/>
  <c r="DQ50" i="4"/>
  <c r="DP50" i="4"/>
  <c r="DO50" i="4"/>
  <c r="DN50" i="4"/>
  <c r="DL50" i="4"/>
  <c r="DK50" i="4"/>
  <c r="DJ50" i="4"/>
  <c r="DI50" i="4"/>
  <c r="DH50" i="4"/>
  <c r="DF50" i="4"/>
  <c r="DE50" i="4"/>
  <c r="DD50" i="4"/>
  <c r="DC50" i="4"/>
  <c r="DB50" i="4"/>
  <c r="CZ50" i="4"/>
  <c r="CY50" i="4"/>
  <c r="CX50" i="4"/>
  <c r="CW50" i="4"/>
  <c r="CV50" i="4"/>
  <c r="CT50" i="4"/>
  <c r="CS50" i="4"/>
  <c r="CR50" i="4"/>
  <c r="CQ50" i="4"/>
  <c r="CP50" i="4"/>
  <c r="CN50" i="4"/>
  <c r="CM50" i="4"/>
  <c r="CL50" i="4"/>
  <c r="CK50" i="4"/>
  <c r="CJ50" i="4"/>
  <c r="CH50" i="4"/>
  <c r="CG50" i="4"/>
  <c r="CF50" i="4"/>
  <c r="CE50" i="4"/>
  <c r="CD50" i="4"/>
  <c r="CB50" i="4"/>
  <c r="CA50" i="4"/>
  <c r="BZ50" i="4"/>
  <c r="BY50" i="4"/>
  <c r="BX50" i="4"/>
  <c r="BG50" i="4" s="1"/>
  <c r="BB50" i="4"/>
  <c r="AV50" i="4"/>
  <c r="AP50" i="4"/>
  <c r="AJ50" i="4"/>
  <c r="AD50" i="4"/>
  <c r="X50" i="4"/>
  <c r="BV50" i="4" s="1"/>
  <c r="R50" i="4"/>
  <c r="L50" i="4"/>
  <c r="DR49" i="4"/>
  <c r="DQ49" i="4"/>
  <c r="DP49" i="4"/>
  <c r="DO49" i="4"/>
  <c r="DN49" i="4"/>
  <c r="DL49" i="4"/>
  <c r="DK49" i="4"/>
  <c r="DJ49" i="4"/>
  <c r="DI49" i="4"/>
  <c r="DH49" i="4"/>
  <c r="DF49" i="4"/>
  <c r="DE49" i="4"/>
  <c r="DD49" i="4"/>
  <c r="DC49" i="4"/>
  <c r="DB49" i="4"/>
  <c r="CZ49" i="4"/>
  <c r="CY49" i="4"/>
  <c r="CX49" i="4"/>
  <c r="CW49" i="4"/>
  <c r="CV49" i="4"/>
  <c r="CT49" i="4"/>
  <c r="CS49" i="4"/>
  <c r="CR49" i="4"/>
  <c r="CQ49" i="4"/>
  <c r="CP49" i="4"/>
  <c r="CN49" i="4"/>
  <c r="CM49" i="4"/>
  <c r="CL49" i="4"/>
  <c r="CK49" i="4"/>
  <c r="CJ49" i="4"/>
  <c r="CH49" i="4"/>
  <c r="CG49" i="4"/>
  <c r="CF49" i="4"/>
  <c r="CE49" i="4"/>
  <c r="CD49" i="4"/>
  <c r="CB49" i="4"/>
  <c r="CA49" i="4"/>
  <c r="BZ49" i="4"/>
  <c r="BY49" i="4"/>
  <c r="BX49" i="4"/>
  <c r="BB49" i="4"/>
  <c r="AV49" i="4"/>
  <c r="AP49" i="4"/>
  <c r="AJ49" i="4"/>
  <c r="AD49" i="4"/>
  <c r="X49" i="4"/>
  <c r="R49" i="4"/>
  <c r="L49" i="4"/>
  <c r="BV49" i="4" s="1"/>
  <c r="DR48" i="4"/>
  <c r="DQ48" i="4"/>
  <c r="DP48" i="4"/>
  <c r="DO48" i="4"/>
  <c r="DN48" i="4"/>
  <c r="DL48" i="4"/>
  <c r="DK48" i="4"/>
  <c r="DJ48" i="4"/>
  <c r="DI48" i="4"/>
  <c r="DH48" i="4"/>
  <c r="DF48" i="4"/>
  <c r="DE48" i="4"/>
  <c r="DD48" i="4"/>
  <c r="DC48" i="4"/>
  <c r="DB48" i="4"/>
  <c r="CZ48" i="4"/>
  <c r="CY48" i="4"/>
  <c r="CX48" i="4"/>
  <c r="CW48" i="4"/>
  <c r="CV48" i="4"/>
  <c r="CT48" i="4"/>
  <c r="CS48" i="4"/>
  <c r="CR48" i="4"/>
  <c r="CQ48" i="4"/>
  <c r="CP48" i="4"/>
  <c r="CN48" i="4"/>
  <c r="CM48" i="4"/>
  <c r="CL48" i="4"/>
  <c r="CK48" i="4"/>
  <c r="CJ48" i="4"/>
  <c r="CH48" i="4"/>
  <c r="CG48" i="4"/>
  <c r="CF48" i="4"/>
  <c r="CE48" i="4"/>
  <c r="CD48" i="4"/>
  <c r="CB48" i="4"/>
  <c r="CA48" i="4"/>
  <c r="BZ48" i="4"/>
  <c r="BY48" i="4"/>
  <c r="BX48" i="4"/>
  <c r="BG48" i="4" s="1"/>
  <c r="BB48" i="4"/>
  <c r="AV48" i="4"/>
  <c r="AP48" i="4"/>
  <c r="AJ48" i="4"/>
  <c r="AD48" i="4"/>
  <c r="X48" i="4"/>
  <c r="BV48" i="4" s="1"/>
  <c r="R48" i="4"/>
  <c r="L48" i="4"/>
  <c r="DR47" i="4"/>
  <c r="DQ47" i="4"/>
  <c r="DP47" i="4"/>
  <c r="DO47" i="4"/>
  <c r="DN47" i="4"/>
  <c r="DL47" i="4"/>
  <c r="DK47" i="4"/>
  <c r="DJ47" i="4"/>
  <c r="DI47" i="4"/>
  <c r="DH47" i="4"/>
  <c r="DF47" i="4"/>
  <c r="DE47" i="4"/>
  <c r="DD47" i="4"/>
  <c r="DC47" i="4"/>
  <c r="DB47" i="4"/>
  <c r="CZ47" i="4"/>
  <c r="CY47" i="4"/>
  <c r="CX47" i="4"/>
  <c r="CW47" i="4"/>
  <c r="CV47" i="4"/>
  <c r="CT47" i="4"/>
  <c r="CS47" i="4"/>
  <c r="CR47" i="4"/>
  <c r="CQ47" i="4"/>
  <c r="CP47" i="4"/>
  <c r="CN47" i="4"/>
  <c r="CM47" i="4"/>
  <c r="CL47" i="4"/>
  <c r="CK47" i="4"/>
  <c r="CJ47" i="4"/>
  <c r="CH47" i="4"/>
  <c r="CG47" i="4"/>
  <c r="CF47" i="4"/>
  <c r="CE47" i="4"/>
  <c r="CD47" i="4"/>
  <c r="CB47" i="4"/>
  <c r="CA47" i="4"/>
  <c r="BZ47" i="4"/>
  <c r="BY47" i="4"/>
  <c r="BX47" i="4"/>
  <c r="BB47" i="4"/>
  <c r="AV47" i="4"/>
  <c r="AP47" i="4"/>
  <c r="AJ47" i="4"/>
  <c r="AD47" i="4"/>
  <c r="X47" i="4"/>
  <c r="R47" i="4"/>
  <c r="L47" i="4"/>
  <c r="BV47" i="4" s="1"/>
  <c r="DR46" i="4"/>
  <c r="DQ46" i="4"/>
  <c r="DP46" i="4"/>
  <c r="DO46" i="4"/>
  <c r="DN46" i="4"/>
  <c r="DL46" i="4"/>
  <c r="DK46" i="4"/>
  <c r="DJ46" i="4"/>
  <c r="DI46" i="4"/>
  <c r="DH46" i="4"/>
  <c r="DF46" i="4"/>
  <c r="DE46" i="4"/>
  <c r="DD46" i="4"/>
  <c r="DC46" i="4"/>
  <c r="DB46" i="4"/>
  <c r="CZ46" i="4"/>
  <c r="CY46" i="4"/>
  <c r="CX46" i="4"/>
  <c r="CW46" i="4"/>
  <c r="CV46" i="4"/>
  <c r="CT46" i="4"/>
  <c r="CS46" i="4"/>
  <c r="CR46" i="4"/>
  <c r="CQ46" i="4"/>
  <c r="CP46" i="4"/>
  <c r="CN46" i="4"/>
  <c r="CM46" i="4"/>
  <c r="CL46" i="4"/>
  <c r="CK46" i="4"/>
  <c r="CJ46" i="4"/>
  <c r="CH46" i="4"/>
  <c r="CG46" i="4"/>
  <c r="CF46" i="4"/>
  <c r="CE46" i="4"/>
  <c r="CD46" i="4"/>
  <c r="CB46" i="4"/>
  <c r="CA46" i="4"/>
  <c r="BZ46" i="4"/>
  <c r="BY46" i="4"/>
  <c r="BX46" i="4"/>
  <c r="BG46" i="4" s="1"/>
  <c r="BB46" i="4"/>
  <c r="AV46" i="4"/>
  <c r="AP46" i="4"/>
  <c r="AJ46" i="4"/>
  <c r="AD46" i="4"/>
  <c r="X46" i="4"/>
  <c r="BV46" i="4" s="1"/>
  <c r="R46" i="4"/>
  <c r="L46" i="4"/>
  <c r="DR45" i="4"/>
  <c r="DQ45" i="4"/>
  <c r="DP45" i="4"/>
  <c r="DO45" i="4"/>
  <c r="DN45" i="4"/>
  <c r="DL45" i="4"/>
  <c r="DK45" i="4"/>
  <c r="DJ45" i="4"/>
  <c r="DI45" i="4"/>
  <c r="DH45" i="4"/>
  <c r="DF45" i="4"/>
  <c r="DE45" i="4"/>
  <c r="DD45" i="4"/>
  <c r="DC45" i="4"/>
  <c r="DB45" i="4"/>
  <c r="CZ45" i="4"/>
  <c r="CY45" i="4"/>
  <c r="CX45" i="4"/>
  <c r="CW45" i="4"/>
  <c r="CV45" i="4"/>
  <c r="CT45" i="4"/>
  <c r="CS45" i="4"/>
  <c r="CR45" i="4"/>
  <c r="CQ45" i="4"/>
  <c r="CP45" i="4"/>
  <c r="CN45" i="4"/>
  <c r="CM45" i="4"/>
  <c r="CL45" i="4"/>
  <c r="CK45" i="4"/>
  <c r="CJ45" i="4"/>
  <c r="CH45" i="4"/>
  <c r="CG45" i="4"/>
  <c r="CF45" i="4"/>
  <c r="CE45" i="4"/>
  <c r="CD45" i="4"/>
  <c r="CB45" i="4"/>
  <c r="CA45" i="4"/>
  <c r="BZ45" i="4"/>
  <c r="BY45" i="4"/>
  <c r="BX45" i="4"/>
  <c r="BB45" i="4"/>
  <c r="AV45" i="4"/>
  <c r="AP45" i="4"/>
  <c r="AJ45" i="4"/>
  <c r="AD45" i="4"/>
  <c r="X45" i="4"/>
  <c r="R45" i="4"/>
  <c r="L45" i="4"/>
  <c r="BV45" i="4" s="1"/>
  <c r="DR41" i="4"/>
  <c r="DQ41" i="4"/>
  <c r="DP41" i="4"/>
  <c r="DO41" i="4"/>
  <c r="DN41" i="4"/>
  <c r="DL41" i="4"/>
  <c r="DK41" i="4"/>
  <c r="DJ41" i="4"/>
  <c r="DI41" i="4"/>
  <c r="DH41" i="4"/>
  <c r="DF41" i="4"/>
  <c r="DE41" i="4"/>
  <c r="DD41" i="4"/>
  <c r="DC41" i="4"/>
  <c r="DB41" i="4"/>
  <c r="CZ41" i="4"/>
  <c r="CY41" i="4"/>
  <c r="CX41" i="4"/>
  <c r="CW41" i="4"/>
  <c r="CV41" i="4"/>
  <c r="CT41" i="4"/>
  <c r="CS41" i="4"/>
  <c r="CR41" i="4"/>
  <c r="CQ41" i="4"/>
  <c r="CP41" i="4"/>
  <c r="CN41" i="4"/>
  <c r="CM41" i="4"/>
  <c r="CL41" i="4"/>
  <c r="CK41" i="4"/>
  <c r="CJ41" i="4"/>
  <c r="CH41" i="4"/>
  <c r="CG41" i="4"/>
  <c r="CF41" i="4"/>
  <c r="CE41" i="4"/>
  <c r="CD41" i="4"/>
  <c r="CB41" i="4"/>
  <c r="CA41" i="4"/>
  <c r="BZ41" i="4"/>
  <c r="BY41" i="4"/>
  <c r="BX41" i="4"/>
  <c r="BB41" i="4"/>
  <c r="AV41" i="4"/>
  <c r="AP41" i="4"/>
  <c r="AJ41" i="4"/>
  <c r="AD41" i="4"/>
  <c r="X41" i="4"/>
  <c r="R41" i="4"/>
  <c r="L41" i="4"/>
  <c r="DR40" i="4"/>
  <c r="DQ40" i="4"/>
  <c r="DP40" i="4"/>
  <c r="DO40" i="4"/>
  <c r="DN40" i="4"/>
  <c r="DL40" i="4"/>
  <c r="DK40" i="4"/>
  <c r="DJ40" i="4"/>
  <c r="DI40" i="4"/>
  <c r="DH40" i="4"/>
  <c r="DF40" i="4"/>
  <c r="DE40" i="4"/>
  <c r="DD40" i="4"/>
  <c r="DC40" i="4"/>
  <c r="DB40" i="4"/>
  <c r="CZ40" i="4"/>
  <c r="CY40" i="4"/>
  <c r="CX40" i="4"/>
  <c r="CW40" i="4"/>
  <c r="CV40" i="4"/>
  <c r="CT40" i="4"/>
  <c r="CS40" i="4"/>
  <c r="CR40" i="4"/>
  <c r="CQ40" i="4"/>
  <c r="CP40" i="4"/>
  <c r="CN40" i="4"/>
  <c r="CM40" i="4"/>
  <c r="CL40" i="4"/>
  <c r="CK40" i="4"/>
  <c r="CJ40" i="4"/>
  <c r="CH40" i="4"/>
  <c r="CG40" i="4"/>
  <c r="CF40" i="4"/>
  <c r="CE40" i="4"/>
  <c r="CD40" i="4"/>
  <c r="CB40" i="4"/>
  <c r="CA40" i="4"/>
  <c r="BZ40" i="4"/>
  <c r="BY40" i="4"/>
  <c r="BX40" i="4"/>
  <c r="BJ40" i="4"/>
  <c r="BJ41" i="4" s="1"/>
  <c r="BJ42" i="4" s="1"/>
  <c r="BJ45" i="4" s="1"/>
  <c r="BJ46" i="4" s="1"/>
  <c r="BJ47" i="4" s="1"/>
  <c r="BJ48" i="4" s="1"/>
  <c r="BJ49" i="4" s="1"/>
  <c r="BJ50" i="4" s="1"/>
  <c r="BJ51" i="4" s="1"/>
  <c r="BJ52" i="4" s="1"/>
  <c r="BJ53" i="4" s="1"/>
  <c r="BJ54" i="4" s="1"/>
  <c r="BB40" i="4"/>
  <c r="AV40" i="4"/>
  <c r="AP40" i="4"/>
  <c r="AJ40" i="4"/>
  <c r="AD40" i="4"/>
  <c r="X40" i="4"/>
  <c r="R40" i="4"/>
  <c r="L40" i="4"/>
  <c r="AU37" i="4"/>
  <c r="AU42" i="4" s="1"/>
  <c r="AM37" i="4"/>
  <c r="AM42" i="4" s="1"/>
  <c r="AE37" i="4"/>
  <c r="W37" i="4"/>
  <c r="W42" i="4" s="1"/>
  <c r="O37" i="4"/>
  <c r="O42" i="4" s="1"/>
  <c r="G37" i="4"/>
  <c r="DR36" i="4"/>
  <c r="DQ36" i="4"/>
  <c r="DP36" i="4"/>
  <c r="DO36" i="4"/>
  <c r="DN36" i="4"/>
  <c r="DL36" i="4"/>
  <c r="DK36" i="4"/>
  <c r="DJ36" i="4"/>
  <c r="DI36" i="4"/>
  <c r="DH36" i="4"/>
  <c r="DF36" i="4"/>
  <c r="DE36" i="4"/>
  <c r="DD36" i="4"/>
  <c r="DC36" i="4"/>
  <c r="DB36" i="4"/>
  <c r="CZ36" i="4"/>
  <c r="CY36" i="4"/>
  <c r="CX36" i="4"/>
  <c r="CW36" i="4"/>
  <c r="CV36" i="4"/>
  <c r="CT36" i="4"/>
  <c r="CS36" i="4"/>
  <c r="CR36" i="4"/>
  <c r="CQ36" i="4"/>
  <c r="CP36" i="4"/>
  <c r="CN36" i="4"/>
  <c r="CM36" i="4"/>
  <c r="CL36" i="4"/>
  <c r="CK36" i="4"/>
  <c r="CJ36" i="4"/>
  <c r="CH36" i="4"/>
  <c r="CG36" i="4"/>
  <c r="CF36" i="4"/>
  <c r="CE36" i="4"/>
  <c r="CD36" i="4"/>
  <c r="CB36" i="4"/>
  <c r="CA36" i="4"/>
  <c r="BZ36" i="4"/>
  <c r="BY36" i="4"/>
  <c r="BX36" i="4"/>
  <c r="BB36" i="4"/>
  <c r="AV36" i="4"/>
  <c r="AP36" i="4"/>
  <c r="AJ36" i="4"/>
  <c r="AD36" i="4"/>
  <c r="X36" i="4"/>
  <c r="R36" i="4"/>
  <c r="L36" i="4"/>
  <c r="DR35" i="4"/>
  <c r="DQ35" i="4"/>
  <c r="DP35" i="4"/>
  <c r="DO35" i="4"/>
  <c r="DN35" i="4"/>
  <c r="DL35" i="4"/>
  <c r="DK35" i="4"/>
  <c r="DJ35" i="4"/>
  <c r="DI35" i="4"/>
  <c r="DH35" i="4"/>
  <c r="DF35" i="4"/>
  <c r="DE35" i="4"/>
  <c r="DD35" i="4"/>
  <c r="DC35" i="4"/>
  <c r="DB35" i="4"/>
  <c r="CZ35" i="4"/>
  <c r="CY35" i="4"/>
  <c r="CX35" i="4"/>
  <c r="CW35" i="4"/>
  <c r="CV35" i="4"/>
  <c r="CT35" i="4"/>
  <c r="CS35" i="4"/>
  <c r="CR35" i="4"/>
  <c r="CQ35" i="4"/>
  <c r="CP35" i="4"/>
  <c r="CN35" i="4"/>
  <c r="CM35" i="4"/>
  <c r="CL35" i="4"/>
  <c r="CK35" i="4"/>
  <c r="CJ35" i="4"/>
  <c r="CH35" i="4"/>
  <c r="CG35" i="4"/>
  <c r="CF35" i="4"/>
  <c r="CE35" i="4"/>
  <c r="CD35" i="4"/>
  <c r="CB35" i="4"/>
  <c r="CA35" i="4"/>
  <c r="BZ35" i="4"/>
  <c r="BY35" i="4"/>
  <c r="BX35" i="4"/>
  <c r="BB35" i="4"/>
  <c r="AV35" i="4"/>
  <c r="AP35" i="4"/>
  <c r="AJ35" i="4"/>
  <c r="AD35" i="4"/>
  <c r="X35" i="4"/>
  <c r="R35" i="4"/>
  <c r="L35" i="4"/>
  <c r="BA32" i="4"/>
  <c r="AU32" i="4"/>
  <c r="AT32" i="4"/>
  <c r="AS32" i="4"/>
  <c r="AN32" i="4"/>
  <c r="AM32" i="4"/>
  <c r="AL32" i="4"/>
  <c r="AK32" i="4"/>
  <c r="AF32" i="4"/>
  <c r="AE32" i="4"/>
  <c r="AC32" i="4"/>
  <c r="W32" i="4"/>
  <c r="V32" i="4"/>
  <c r="U32" i="4"/>
  <c r="P32" i="4"/>
  <c r="O32" i="4"/>
  <c r="N32" i="4"/>
  <c r="M32" i="4"/>
  <c r="H32" i="4"/>
  <c r="G32" i="4"/>
  <c r="DR31" i="4"/>
  <c r="DQ31" i="4"/>
  <c r="DP31" i="4"/>
  <c r="DO31" i="4"/>
  <c r="DN31" i="4"/>
  <c r="DL31" i="4"/>
  <c r="DK31" i="4"/>
  <c r="DJ31" i="4"/>
  <c r="DI31" i="4"/>
  <c r="DH31" i="4"/>
  <c r="DF31" i="4"/>
  <c r="DE31" i="4"/>
  <c r="DD31" i="4"/>
  <c r="DC31" i="4"/>
  <c r="DB31" i="4"/>
  <c r="CZ31" i="4"/>
  <c r="CY31" i="4"/>
  <c r="CX31" i="4"/>
  <c r="CW31" i="4"/>
  <c r="CV31" i="4"/>
  <c r="CT31" i="4"/>
  <c r="CS31" i="4"/>
  <c r="CR31" i="4"/>
  <c r="CQ31" i="4"/>
  <c r="CP31" i="4"/>
  <c r="CN31" i="4"/>
  <c r="CM31" i="4"/>
  <c r="CL31" i="4"/>
  <c r="CK31" i="4"/>
  <c r="CJ31" i="4"/>
  <c r="CH31" i="4"/>
  <c r="CG31" i="4"/>
  <c r="CF31" i="4"/>
  <c r="CE31" i="4"/>
  <c r="CD31" i="4"/>
  <c r="CB31" i="4"/>
  <c r="CA31" i="4"/>
  <c r="BZ31" i="4"/>
  <c r="BY31" i="4"/>
  <c r="BX31" i="4"/>
  <c r="BJ31" i="4"/>
  <c r="BJ32" i="4" s="1"/>
  <c r="BB31" i="4"/>
  <c r="AV31" i="4"/>
  <c r="AP31" i="4"/>
  <c r="AJ31" i="4"/>
  <c r="AD31" i="4"/>
  <c r="X31" i="4"/>
  <c r="R31" i="4"/>
  <c r="L31" i="4"/>
  <c r="BA30" i="4"/>
  <c r="AZ30" i="4"/>
  <c r="AZ32" i="4" s="1"/>
  <c r="AY30" i="4"/>
  <c r="AY32" i="4" s="1"/>
  <c r="AX30" i="4"/>
  <c r="AX32" i="4" s="1"/>
  <c r="AW30" i="4"/>
  <c r="AW32" i="4" s="1"/>
  <c r="AU30" i="4"/>
  <c r="AT30" i="4"/>
  <c r="AS30" i="4"/>
  <c r="AR30" i="4"/>
  <c r="AR32" i="4" s="1"/>
  <c r="AQ30" i="4"/>
  <c r="AQ32" i="4" s="1"/>
  <c r="AV32" i="4" s="1"/>
  <c r="AP30" i="4"/>
  <c r="AO30" i="4"/>
  <c r="AO32" i="4" s="1"/>
  <c r="AN30" i="4"/>
  <c r="AM30" i="4"/>
  <c r="AL30" i="4"/>
  <c r="AK30" i="4"/>
  <c r="AI30" i="4"/>
  <c r="AI32" i="4" s="1"/>
  <c r="AH30" i="4"/>
  <c r="AG30" i="4"/>
  <c r="AG32" i="4" s="1"/>
  <c r="AF30" i="4"/>
  <c r="AE30" i="4"/>
  <c r="AC30" i="4"/>
  <c r="AB30" i="4"/>
  <c r="AB32" i="4" s="1"/>
  <c r="AA30" i="4"/>
  <c r="AA32" i="4" s="1"/>
  <c r="Z30" i="4"/>
  <c r="Z32" i="4" s="1"/>
  <c r="Y30" i="4"/>
  <c r="Y32" i="4" s="1"/>
  <c r="W30" i="4"/>
  <c r="V30" i="4"/>
  <c r="U30" i="4"/>
  <c r="T30" i="4"/>
  <c r="T32" i="4" s="1"/>
  <c r="S30" i="4"/>
  <c r="S32" i="4" s="1"/>
  <c r="R30" i="4"/>
  <c r="Q30" i="4"/>
  <c r="Q32" i="4" s="1"/>
  <c r="P30" i="4"/>
  <c r="O30" i="4"/>
  <c r="N30" i="4"/>
  <c r="M30" i="4"/>
  <c r="K30" i="4"/>
  <c r="K32" i="4" s="1"/>
  <c r="J30" i="4"/>
  <c r="I30" i="4"/>
  <c r="I32" i="4" s="1"/>
  <c r="H30" i="4"/>
  <c r="G30" i="4"/>
  <c r="DR29" i="4"/>
  <c r="DQ29" i="4"/>
  <c r="DP29" i="4"/>
  <c r="DO29" i="4"/>
  <c r="DN29" i="4"/>
  <c r="DL29" i="4"/>
  <c r="DK29" i="4"/>
  <c r="DJ29" i="4"/>
  <c r="DI29" i="4"/>
  <c r="DH29" i="4"/>
  <c r="DF29" i="4"/>
  <c r="DE29" i="4"/>
  <c r="DD29" i="4"/>
  <c r="DC29" i="4"/>
  <c r="DB29" i="4"/>
  <c r="CZ29" i="4"/>
  <c r="CY29" i="4"/>
  <c r="CX29" i="4"/>
  <c r="CW29" i="4"/>
  <c r="CV29" i="4"/>
  <c r="CT29" i="4"/>
  <c r="CS29" i="4"/>
  <c r="CR29" i="4"/>
  <c r="CQ29" i="4"/>
  <c r="CP29" i="4"/>
  <c r="CN29" i="4"/>
  <c r="CM29" i="4"/>
  <c r="CL29" i="4"/>
  <c r="CK29" i="4"/>
  <c r="CJ29" i="4"/>
  <c r="CH29" i="4"/>
  <c r="CG29" i="4"/>
  <c r="CF29" i="4"/>
  <c r="CE29" i="4"/>
  <c r="CD29" i="4"/>
  <c r="CB29" i="4"/>
  <c r="CA29" i="4"/>
  <c r="BZ29" i="4"/>
  <c r="BY29" i="4"/>
  <c r="BX29" i="4"/>
  <c r="BB29" i="4"/>
  <c r="AV29" i="4"/>
  <c r="AP29" i="4"/>
  <c r="AJ29" i="4"/>
  <c r="AD29" i="4"/>
  <c r="X29" i="4"/>
  <c r="R29" i="4"/>
  <c r="L29" i="4"/>
  <c r="DR28" i="4"/>
  <c r="DQ28" i="4"/>
  <c r="DP28" i="4"/>
  <c r="DO28" i="4"/>
  <c r="DN28" i="4"/>
  <c r="DL28" i="4"/>
  <c r="DK28" i="4"/>
  <c r="DJ28" i="4"/>
  <c r="DI28" i="4"/>
  <c r="DH28" i="4"/>
  <c r="DF28" i="4"/>
  <c r="DE28" i="4"/>
  <c r="DD28" i="4"/>
  <c r="DC28" i="4"/>
  <c r="DB28" i="4"/>
  <c r="CZ28" i="4"/>
  <c r="CY28" i="4"/>
  <c r="CX28" i="4"/>
  <c r="CW28" i="4"/>
  <c r="CV28" i="4"/>
  <c r="CT28" i="4"/>
  <c r="CS28" i="4"/>
  <c r="CR28" i="4"/>
  <c r="CQ28" i="4"/>
  <c r="CP28" i="4"/>
  <c r="CN28" i="4"/>
  <c r="CM28" i="4"/>
  <c r="CL28" i="4"/>
  <c r="CK28" i="4"/>
  <c r="CJ28" i="4"/>
  <c r="CH28" i="4"/>
  <c r="CG28" i="4"/>
  <c r="CF28" i="4"/>
  <c r="CE28" i="4"/>
  <c r="CD28" i="4"/>
  <c r="CB28" i="4"/>
  <c r="CA28" i="4"/>
  <c r="BZ28" i="4"/>
  <c r="BY28" i="4"/>
  <c r="BX28" i="4"/>
  <c r="BB28" i="4"/>
  <c r="AV28" i="4"/>
  <c r="AP28" i="4"/>
  <c r="AJ28" i="4"/>
  <c r="AD28" i="4"/>
  <c r="X28" i="4"/>
  <c r="R28" i="4"/>
  <c r="L28" i="4"/>
  <c r="FO27" i="4"/>
  <c r="FN27" i="4"/>
  <c r="FM27" i="4"/>
  <c r="FL27" i="4"/>
  <c r="FK27" i="4"/>
  <c r="FI27" i="4"/>
  <c r="FH27" i="4"/>
  <c r="FG27" i="4"/>
  <c r="FF27" i="4"/>
  <c r="FE27" i="4"/>
  <c r="FC27" i="4"/>
  <c r="FB27" i="4"/>
  <c r="FA27" i="4"/>
  <c r="EZ27" i="4"/>
  <c r="EY27" i="4"/>
  <c r="EW27" i="4"/>
  <c r="EV27" i="4"/>
  <c r="EU27" i="4"/>
  <c r="ET27" i="4"/>
  <c r="ES27" i="4"/>
  <c r="EQ27" i="4"/>
  <c r="EP27" i="4"/>
  <c r="EO27" i="4"/>
  <c r="EN27" i="4"/>
  <c r="EM27" i="4"/>
  <c r="EK27" i="4"/>
  <c r="EJ27" i="4"/>
  <c r="EI27" i="4"/>
  <c r="EH27" i="4"/>
  <c r="EG27" i="4"/>
  <c r="EE27" i="4"/>
  <c r="ED27" i="4"/>
  <c r="EC27" i="4"/>
  <c r="EB27" i="4"/>
  <c r="EA27" i="4"/>
  <c r="DY27" i="4"/>
  <c r="DX27" i="4"/>
  <c r="DW27" i="4"/>
  <c r="DV27" i="4"/>
  <c r="DU27" i="4"/>
  <c r="DR27" i="4"/>
  <c r="DQ27" i="4"/>
  <c r="DP27" i="4"/>
  <c r="DO27" i="4"/>
  <c r="DN27" i="4"/>
  <c r="DL27" i="4"/>
  <c r="DK27" i="4"/>
  <c r="DJ27" i="4"/>
  <c r="DI27" i="4"/>
  <c r="DH27" i="4"/>
  <c r="DF27" i="4"/>
  <c r="DE27" i="4"/>
  <c r="DD27" i="4"/>
  <c r="DC27" i="4"/>
  <c r="DB27" i="4"/>
  <c r="CZ27" i="4"/>
  <c r="CY27" i="4"/>
  <c r="CX27" i="4"/>
  <c r="CW27" i="4"/>
  <c r="CV27" i="4"/>
  <c r="CT27" i="4"/>
  <c r="CS27" i="4"/>
  <c r="CR27" i="4"/>
  <c r="CQ27" i="4"/>
  <c r="CP27" i="4"/>
  <c r="CN27" i="4"/>
  <c r="CM27" i="4"/>
  <c r="CL27" i="4"/>
  <c r="CK27" i="4"/>
  <c r="CJ27" i="4"/>
  <c r="CH27" i="4"/>
  <c r="CG27" i="4"/>
  <c r="CF27" i="4"/>
  <c r="CE27" i="4"/>
  <c r="CD27" i="4"/>
  <c r="CB27" i="4"/>
  <c r="CA27" i="4"/>
  <c r="BZ27" i="4"/>
  <c r="BY27" i="4"/>
  <c r="BX27" i="4"/>
  <c r="BJ27" i="4"/>
  <c r="BJ28" i="4" s="1"/>
  <c r="BJ29" i="4" s="1"/>
  <c r="BJ30" i="4" s="1"/>
  <c r="BB27" i="4"/>
  <c r="AV27" i="4"/>
  <c r="AP27" i="4"/>
  <c r="AJ27" i="4"/>
  <c r="AD27" i="4"/>
  <c r="X27" i="4"/>
  <c r="R27" i="4"/>
  <c r="L27" i="4"/>
  <c r="DR26" i="4"/>
  <c r="DQ26" i="4"/>
  <c r="DP26" i="4"/>
  <c r="DO26" i="4"/>
  <c r="DN26" i="4"/>
  <c r="DL26" i="4"/>
  <c r="DK26" i="4"/>
  <c r="DJ26" i="4"/>
  <c r="DI26" i="4"/>
  <c r="DH26" i="4"/>
  <c r="DF26" i="4"/>
  <c r="DE26" i="4"/>
  <c r="DD26" i="4"/>
  <c r="DC26" i="4"/>
  <c r="DB26" i="4"/>
  <c r="CZ26" i="4"/>
  <c r="CY26" i="4"/>
  <c r="CX26" i="4"/>
  <c r="CW26" i="4"/>
  <c r="CV26" i="4"/>
  <c r="CT26" i="4"/>
  <c r="CS26" i="4"/>
  <c r="CR26" i="4"/>
  <c r="CQ26" i="4"/>
  <c r="CP26" i="4"/>
  <c r="CN26" i="4"/>
  <c r="CM26" i="4"/>
  <c r="CL26" i="4"/>
  <c r="CK26" i="4"/>
  <c r="CJ26" i="4"/>
  <c r="CH26" i="4"/>
  <c r="CG26" i="4"/>
  <c r="CF26" i="4"/>
  <c r="CE26" i="4"/>
  <c r="CD26" i="4"/>
  <c r="CB26" i="4"/>
  <c r="CA26" i="4"/>
  <c r="BZ26" i="4"/>
  <c r="BY26" i="4"/>
  <c r="BX26" i="4"/>
  <c r="BJ26" i="4"/>
  <c r="BB26" i="4"/>
  <c r="AV26" i="4"/>
  <c r="AP26" i="4"/>
  <c r="AJ26" i="4"/>
  <c r="AD26" i="4"/>
  <c r="X26" i="4"/>
  <c r="R26" i="4"/>
  <c r="L26" i="4"/>
  <c r="DR25" i="4"/>
  <c r="DQ25" i="4"/>
  <c r="DP25" i="4"/>
  <c r="DO25" i="4"/>
  <c r="DN25" i="4"/>
  <c r="DL25" i="4"/>
  <c r="DK25" i="4"/>
  <c r="DJ25" i="4"/>
  <c r="DI25" i="4"/>
  <c r="DH25" i="4"/>
  <c r="DF25" i="4"/>
  <c r="DE25" i="4"/>
  <c r="DD25" i="4"/>
  <c r="DC25" i="4"/>
  <c r="DB25" i="4"/>
  <c r="CZ25" i="4"/>
  <c r="CY25" i="4"/>
  <c r="CX25" i="4"/>
  <c r="CW25" i="4"/>
  <c r="CV25" i="4"/>
  <c r="CT25" i="4"/>
  <c r="CS25" i="4"/>
  <c r="CR25" i="4"/>
  <c r="CQ25" i="4"/>
  <c r="CP25" i="4"/>
  <c r="CN25" i="4"/>
  <c r="CM25" i="4"/>
  <c r="CL25" i="4"/>
  <c r="CK25" i="4"/>
  <c r="CJ25" i="4"/>
  <c r="CH25" i="4"/>
  <c r="CG25" i="4"/>
  <c r="CF25" i="4"/>
  <c r="CE25" i="4"/>
  <c r="CD25" i="4"/>
  <c r="CB25" i="4"/>
  <c r="CA25" i="4"/>
  <c r="BZ25" i="4"/>
  <c r="BY25" i="4"/>
  <c r="BX25" i="4"/>
  <c r="BJ25" i="4"/>
  <c r="BB25" i="4"/>
  <c r="AV25" i="4"/>
  <c r="AP25" i="4"/>
  <c r="AJ25" i="4"/>
  <c r="AD25" i="4"/>
  <c r="X25" i="4"/>
  <c r="R25" i="4"/>
  <c r="L25" i="4"/>
  <c r="B25" i="4"/>
  <c r="B26" i="4" s="1"/>
  <c r="B27" i="4" s="1"/>
  <c r="B28" i="4" s="1"/>
  <c r="B29" i="4" s="1"/>
  <c r="B30" i="4" s="1"/>
  <c r="B31" i="4" s="1"/>
  <c r="B32" i="4" s="1"/>
  <c r="B35" i="4" s="1"/>
  <c r="B36" i="4" s="1"/>
  <c r="B37" i="4" s="1"/>
  <c r="B40" i="4" s="1"/>
  <c r="B41" i="4" s="1"/>
  <c r="B42" i="4" s="1"/>
  <c r="B45" i="4" s="1"/>
  <c r="B46" i="4" s="1"/>
  <c r="B47" i="4" s="1"/>
  <c r="B48" i="4" s="1"/>
  <c r="B49" i="4" s="1"/>
  <c r="B50" i="4" s="1"/>
  <c r="B51" i="4" s="1"/>
  <c r="B52" i="4" s="1"/>
  <c r="B53" i="4" s="1"/>
  <c r="B54" i="4" s="1"/>
  <c r="BA22" i="4"/>
  <c r="BA37" i="4" s="1"/>
  <c r="BA42" i="4" s="1"/>
  <c r="AZ22" i="4"/>
  <c r="AZ37" i="4" s="1"/>
  <c r="AZ42" i="4" s="1"/>
  <c r="AU22" i="4"/>
  <c r="AT22" i="4"/>
  <c r="AT37" i="4" s="1"/>
  <c r="AT42" i="4" s="1"/>
  <c r="AT58" i="4" s="1"/>
  <c r="AS22" i="4"/>
  <c r="AS37" i="4" s="1"/>
  <c r="AS42" i="4" s="1"/>
  <c r="AM22" i="4"/>
  <c r="AL22" i="4"/>
  <c r="AL37" i="4" s="1"/>
  <c r="AL42" i="4" s="1"/>
  <c r="AL58" i="4" s="1"/>
  <c r="AK22" i="4"/>
  <c r="AE22" i="4"/>
  <c r="AC22" i="4"/>
  <c r="AC37" i="4" s="1"/>
  <c r="AC42" i="4" s="1"/>
  <c r="W22" i="4"/>
  <c r="V22" i="4"/>
  <c r="V37" i="4" s="1"/>
  <c r="V42" i="4" s="1"/>
  <c r="V58" i="4" s="1"/>
  <c r="U22" i="4"/>
  <c r="O22" i="4"/>
  <c r="N22" i="4"/>
  <c r="N37" i="4" s="1"/>
  <c r="N42" i="4" s="1"/>
  <c r="N58" i="4" s="1"/>
  <c r="M22" i="4"/>
  <c r="G22" i="4"/>
  <c r="L22" i="4" s="1"/>
  <c r="FP21" i="4"/>
  <c r="FO21" i="4"/>
  <c r="FN21" i="4"/>
  <c r="FM21" i="4"/>
  <c r="FL21" i="4"/>
  <c r="FK21" i="4"/>
  <c r="FJ21" i="4"/>
  <c r="FI21" i="4"/>
  <c r="FH21" i="4"/>
  <c r="FG21" i="4"/>
  <c r="FF21" i="4"/>
  <c r="FE21" i="4"/>
  <c r="FC21" i="4"/>
  <c r="FB21" i="4"/>
  <c r="FA21" i="4"/>
  <c r="EZ21" i="4"/>
  <c r="EY21" i="4"/>
  <c r="EX21" i="4"/>
  <c r="EW21" i="4"/>
  <c r="EV21" i="4"/>
  <c r="EU21" i="4"/>
  <c r="ET21" i="4"/>
  <c r="ES21" i="4"/>
  <c r="ER21" i="4"/>
  <c r="EQ21" i="4"/>
  <c r="EP21" i="4"/>
  <c r="EO21" i="4"/>
  <c r="EN21" i="4"/>
  <c r="EM21" i="4"/>
  <c r="EK21" i="4"/>
  <c r="EJ21" i="4"/>
  <c r="EI21" i="4"/>
  <c r="EH21" i="4"/>
  <c r="EG21" i="4"/>
  <c r="EE21" i="4"/>
  <c r="ED21" i="4"/>
  <c r="EC21" i="4"/>
  <c r="EB21" i="4"/>
  <c r="EA21" i="4"/>
  <c r="DY21" i="4"/>
  <c r="DX21" i="4"/>
  <c r="DW21" i="4"/>
  <c r="DV21" i="4"/>
  <c r="DU21" i="4"/>
  <c r="DR21" i="4"/>
  <c r="DQ21" i="4"/>
  <c r="DP21" i="4"/>
  <c r="DO21" i="4"/>
  <c r="DN21" i="4"/>
  <c r="DL21" i="4"/>
  <c r="DK21" i="4"/>
  <c r="DJ21" i="4"/>
  <c r="DI21" i="4"/>
  <c r="DH21" i="4"/>
  <c r="DF21" i="4"/>
  <c r="DE21" i="4"/>
  <c r="DD21" i="4"/>
  <c r="DC21" i="4"/>
  <c r="DB21" i="4"/>
  <c r="CZ21" i="4"/>
  <c r="CY21" i="4"/>
  <c r="CX21" i="4"/>
  <c r="CW21" i="4"/>
  <c r="CV21" i="4"/>
  <c r="CT21" i="4"/>
  <c r="CS21" i="4"/>
  <c r="CR21" i="4"/>
  <c r="CQ21" i="4"/>
  <c r="CP21" i="4"/>
  <c r="CN21" i="4"/>
  <c r="CM21" i="4"/>
  <c r="CL21" i="4"/>
  <c r="CK21" i="4"/>
  <c r="CJ21" i="4"/>
  <c r="CH21" i="4"/>
  <c r="CG21" i="4"/>
  <c r="CF21" i="4"/>
  <c r="CE21" i="4"/>
  <c r="CD21" i="4"/>
  <c r="CB21" i="4"/>
  <c r="CA21" i="4"/>
  <c r="BZ21" i="4"/>
  <c r="BY21" i="4"/>
  <c r="BX21" i="4"/>
  <c r="BB21" i="4"/>
  <c r="AV21" i="4"/>
  <c r="AP21" i="4"/>
  <c r="FD21" i="4" s="1"/>
  <c r="AJ21" i="4"/>
  <c r="AD21" i="4"/>
  <c r="X21" i="4"/>
  <c r="EL21" i="4" s="1"/>
  <c r="R21" i="4"/>
  <c r="EF21" i="4" s="1"/>
  <c r="L21" i="4"/>
  <c r="DZ21" i="4" s="1"/>
  <c r="BH19" i="4"/>
  <c r="BA19" i="4"/>
  <c r="AZ19" i="4"/>
  <c r="AY19" i="4"/>
  <c r="AY22" i="4" s="1"/>
  <c r="AY37" i="4" s="1"/>
  <c r="AY42" i="4" s="1"/>
  <c r="AY58" i="4" s="1"/>
  <c r="AX19" i="4"/>
  <c r="AX22" i="4" s="1"/>
  <c r="AX37" i="4" s="1"/>
  <c r="AX42" i="4" s="1"/>
  <c r="AW19" i="4"/>
  <c r="BB19" i="4" s="1"/>
  <c r="AV19" i="4"/>
  <c r="AU19" i="4"/>
  <c r="AT19" i="4"/>
  <c r="AS19" i="4"/>
  <c r="AR19" i="4"/>
  <c r="AR22" i="4" s="1"/>
  <c r="AR37" i="4" s="1"/>
  <c r="AR42" i="4" s="1"/>
  <c r="AQ19" i="4"/>
  <c r="AQ22" i="4" s="1"/>
  <c r="AO19" i="4"/>
  <c r="AO22" i="4" s="1"/>
  <c r="AO37" i="4" s="1"/>
  <c r="AO42" i="4" s="1"/>
  <c r="AN19" i="4"/>
  <c r="AM19" i="4"/>
  <c r="AL19" i="4"/>
  <c r="AK19" i="4"/>
  <c r="AI19" i="4"/>
  <c r="AI22" i="4" s="1"/>
  <c r="AH19" i="4"/>
  <c r="AH22" i="4" s="1"/>
  <c r="AG19" i="4"/>
  <c r="AG22" i="4" s="1"/>
  <c r="AG37" i="4" s="1"/>
  <c r="AG42" i="4" s="1"/>
  <c r="AF19" i="4"/>
  <c r="AF22" i="4" s="1"/>
  <c r="AF37" i="4" s="1"/>
  <c r="AF42" i="4" s="1"/>
  <c r="AE19" i="4"/>
  <c r="AC19" i="4"/>
  <c r="AB19" i="4"/>
  <c r="AB22" i="4" s="1"/>
  <c r="AB37" i="4" s="1"/>
  <c r="AB42" i="4" s="1"/>
  <c r="AA19" i="4"/>
  <c r="AA22" i="4" s="1"/>
  <c r="Z19" i="4"/>
  <c r="Z22" i="4" s="1"/>
  <c r="Y19" i="4"/>
  <c r="AD19" i="4" s="1"/>
  <c r="X19" i="4"/>
  <c r="W19" i="4"/>
  <c r="V19" i="4"/>
  <c r="U19" i="4"/>
  <c r="T19" i="4"/>
  <c r="T22" i="4" s="1"/>
  <c r="T37" i="4" s="1"/>
  <c r="T42" i="4" s="1"/>
  <c r="S19" i="4"/>
  <c r="S22" i="4" s="1"/>
  <c r="Q19" i="4"/>
  <c r="Q22" i="4" s="1"/>
  <c r="P19" i="4"/>
  <c r="O19" i="4"/>
  <c r="N19" i="4"/>
  <c r="M19" i="4"/>
  <c r="K19" i="4"/>
  <c r="K22" i="4" s="1"/>
  <c r="K37" i="4" s="1"/>
  <c r="K42" i="4" s="1"/>
  <c r="K58" i="4" s="1"/>
  <c r="J19" i="4"/>
  <c r="J22" i="4" s="1"/>
  <c r="I19" i="4"/>
  <c r="I22" i="4" s="1"/>
  <c r="H19" i="4"/>
  <c r="H22" i="4" s="1"/>
  <c r="H37" i="4" s="1"/>
  <c r="H42" i="4" s="1"/>
  <c r="G19" i="4"/>
  <c r="L19" i="4" s="1"/>
  <c r="DR18" i="4"/>
  <c r="DQ18" i="4"/>
  <c r="DP18" i="4"/>
  <c r="DO18" i="4"/>
  <c r="DN18" i="4"/>
  <c r="DL18" i="4"/>
  <c r="DK18" i="4"/>
  <c r="DJ18" i="4"/>
  <c r="DI18" i="4"/>
  <c r="DH18" i="4"/>
  <c r="DF18" i="4"/>
  <c r="DE18" i="4"/>
  <c r="DD18" i="4"/>
  <c r="DC18" i="4"/>
  <c r="DB18" i="4"/>
  <c r="CZ18" i="4"/>
  <c r="CY18" i="4"/>
  <c r="CX18" i="4"/>
  <c r="CW18" i="4"/>
  <c r="CV18" i="4"/>
  <c r="CT18" i="4"/>
  <c r="CS18" i="4"/>
  <c r="CR18" i="4"/>
  <c r="CQ18" i="4"/>
  <c r="CP18" i="4"/>
  <c r="CN18" i="4"/>
  <c r="CM18" i="4"/>
  <c r="CL18" i="4"/>
  <c r="CK18" i="4"/>
  <c r="CJ18" i="4"/>
  <c r="CH18" i="4"/>
  <c r="CG18" i="4"/>
  <c r="CF18" i="4"/>
  <c r="CE18" i="4"/>
  <c r="CD18" i="4"/>
  <c r="CB18" i="4"/>
  <c r="CA18" i="4"/>
  <c r="BZ18" i="4"/>
  <c r="BY18" i="4"/>
  <c r="BX18" i="4"/>
  <c r="BB18" i="4"/>
  <c r="AV18" i="4"/>
  <c r="AP18" i="4"/>
  <c r="AJ18" i="4"/>
  <c r="AD18" i="4"/>
  <c r="X18" i="4"/>
  <c r="R18" i="4"/>
  <c r="L18" i="4"/>
  <c r="DR17" i="4"/>
  <c r="DQ17" i="4"/>
  <c r="DP17" i="4"/>
  <c r="DO17" i="4"/>
  <c r="DN17" i="4"/>
  <c r="DL17" i="4"/>
  <c r="DK17" i="4"/>
  <c r="DJ17" i="4"/>
  <c r="DI17" i="4"/>
  <c r="DH17" i="4"/>
  <c r="DF17" i="4"/>
  <c r="DE17" i="4"/>
  <c r="DD17" i="4"/>
  <c r="DC17" i="4"/>
  <c r="DB17" i="4"/>
  <c r="CZ17" i="4"/>
  <c r="CY17" i="4"/>
  <c r="CX17" i="4"/>
  <c r="CW17" i="4"/>
  <c r="CV17" i="4"/>
  <c r="CT17" i="4"/>
  <c r="CS17" i="4"/>
  <c r="CR17" i="4"/>
  <c r="CQ17" i="4"/>
  <c r="CP17" i="4"/>
  <c r="CN17" i="4"/>
  <c r="CM17" i="4"/>
  <c r="CL17" i="4"/>
  <c r="CK17" i="4"/>
  <c r="CJ17" i="4"/>
  <c r="CH17" i="4"/>
  <c r="CG17" i="4"/>
  <c r="CF17" i="4"/>
  <c r="CE17" i="4"/>
  <c r="CD17" i="4"/>
  <c r="CB17" i="4"/>
  <c r="CA17" i="4"/>
  <c r="BZ17" i="4"/>
  <c r="BY17" i="4"/>
  <c r="BX17" i="4"/>
  <c r="BB17" i="4"/>
  <c r="AV17" i="4"/>
  <c r="AP17" i="4"/>
  <c r="AJ17" i="4"/>
  <c r="AD17" i="4"/>
  <c r="X17" i="4"/>
  <c r="R17" i="4"/>
  <c r="L17" i="4"/>
  <c r="DR16" i="4"/>
  <c r="DQ16" i="4"/>
  <c r="DP16" i="4"/>
  <c r="DO16" i="4"/>
  <c r="DN16" i="4"/>
  <c r="DL16" i="4"/>
  <c r="DK16" i="4"/>
  <c r="DJ16" i="4"/>
  <c r="DI16" i="4"/>
  <c r="DH16" i="4"/>
  <c r="DF16" i="4"/>
  <c r="DE16" i="4"/>
  <c r="DD16" i="4"/>
  <c r="DC16" i="4"/>
  <c r="DB16" i="4"/>
  <c r="CZ16" i="4"/>
  <c r="CY16" i="4"/>
  <c r="CX16" i="4"/>
  <c r="CW16" i="4"/>
  <c r="CV16" i="4"/>
  <c r="CT16" i="4"/>
  <c r="CS16" i="4"/>
  <c r="CR16" i="4"/>
  <c r="CQ16" i="4"/>
  <c r="CP16" i="4"/>
  <c r="CN16" i="4"/>
  <c r="CM16" i="4"/>
  <c r="CL16" i="4"/>
  <c r="CK16" i="4"/>
  <c r="CJ16" i="4"/>
  <c r="CH16" i="4"/>
  <c r="CG16" i="4"/>
  <c r="CF16" i="4"/>
  <c r="CE16" i="4"/>
  <c r="CD16" i="4"/>
  <c r="CB16" i="4"/>
  <c r="CA16" i="4"/>
  <c r="BZ16" i="4"/>
  <c r="BY16" i="4"/>
  <c r="BX16" i="4"/>
  <c r="BB16" i="4"/>
  <c r="AV16" i="4"/>
  <c r="AP16" i="4"/>
  <c r="AJ16" i="4"/>
  <c r="AD16" i="4"/>
  <c r="X16" i="4"/>
  <c r="R16" i="4"/>
  <c r="L16" i="4"/>
  <c r="DR15" i="4"/>
  <c r="DQ15" i="4"/>
  <c r="DP15" i="4"/>
  <c r="DO15" i="4"/>
  <c r="DN15" i="4"/>
  <c r="DL15" i="4"/>
  <c r="DK15" i="4"/>
  <c r="DJ15" i="4"/>
  <c r="DI15" i="4"/>
  <c r="DH15" i="4"/>
  <c r="DF15" i="4"/>
  <c r="DE15" i="4"/>
  <c r="DD15" i="4"/>
  <c r="DC15" i="4"/>
  <c r="DB15" i="4"/>
  <c r="CZ15" i="4"/>
  <c r="CY15" i="4"/>
  <c r="CX15" i="4"/>
  <c r="CW15" i="4"/>
  <c r="CV15" i="4"/>
  <c r="CT15" i="4"/>
  <c r="CS15" i="4"/>
  <c r="CR15" i="4"/>
  <c r="CQ15" i="4"/>
  <c r="CP15" i="4"/>
  <c r="CN15" i="4"/>
  <c r="CM15" i="4"/>
  <c r="CL15" i="4"/>
  <c r="CK15" i="4"/>
  <c r="CJ15" i="4"/>
  <c r="CH15" i="4"/>
  <c r="CG15" i="4"/>
  <c r="CF15" i="4"/>
  <c r="CE15" i="4"/>
  <c r="CD15" i="4"/>
  <c r="CB15" i="4"/>
  <c r="CA15" i="4"/>
  <c r="BZ15" i="4"/>
  <c r="BY15" i="4"/>
  <c r="BX15" i="4"/>
  <c r="BB15" i="4"/>
  <c r="AV15" i="4"/>
  <c r="AP15" i="4"/>
  <c r="AJ15" i="4"/>
  <c r="AD15" i="4"/>
  <c r="X15" i="4"/>
  <c r="R15" i="4"/>
  <c r="L15" i="4"/>
  <c r="DR13" i="4"/>
  <c r="DQ13" i="4"/>
  <c r="DP13" i="4"/>
  <c r="DO13" i="4"/>
  <c r="DN13" i="4"/>
  <c r="DL13" i="4"/>
  <c r="DK13" i="4"/>
  <c r="DJ13" i="4"/>
  <c r="DI13" i="4"/>
  <c r="DH13" i="4"/>
  <c r="DF13" i="4"/>
  <c r="DE13" i="4"/>
  <c r="DD13" i="4"/>
  <c r="DC13" i="4"/>
  <c r="DB13" i="4"/>
  <c r="CZ13" i="4"/>
  <c r="CY13" i="4"/>
  <c r="CX13" i="4"/>
  <c r="CW13" i="4"/>
  <c r="CV13" i="4"/>
  <c r="CT13" i="4"/>
  <c r="CS13" i="4"/>
  <c r="CR13" i="4"/>
  <c r="CQ13" i="4"/>
  <c r="CP13" i="4"/>
  <c r="CN13" i="4"/>
  <c r="CM13" i="4"/>
  <c r="CL13" i="4"/>
  <c r="CK13" i="4"/>
  <c r="CJ13" i="4"/>
  <c r="CH13" i="4"/>
  <c r="CG13" i="4"/>
  <c r="CF13" i="4"/>
  <c r="CE13" i="4"/>
  <c r="CD13" i="4"/>
  <c r="CB13" i="4"/>
  <c r="CA13" i="4"/>
  <c r="BZ13" i="4"/>
  <c r="BY13" i="4"/>
  <c r="BX13" i="4"/>
  <c r="BB13" i="4"/>
  <c r="AV13" i="4"/>
  <c r="AP13" i="4"/>
  <c r="AJ13" i="4"/>
  <c r="AD13" i="4"/>
  <c r="X13" i="4"/>
  <c r="R13" i="4"/>
  <c r="L13" i="4"/>
  <c r="B13" i="4"/>
  <c r="FP12" i="4"/>
  <c r="EL12" i="4"/>
  <c r="EF12" i="4"/>
  <c r="DZ12" i="4"/>
  <c r="DR12" i="4"/>
  <c r="DQ12" i="4"/>
  <c r="DP12" i="4"/>
  <c r="DO12" i="4"/>
  <c r="DN12" i="4"/>
  <c r="DL12" i="4"/>
  <c r="DK12" i="4"/>
  <c r="DJ12" i="4"/>
  <c r="DI12" i="4"/>
  <c r="DH12" i="4"/>
  <c r="DF12" i="4"/>
  <c r="DE12" i="4"/>
  <c r="DD12" i="4"/>
  <c r="DC12" i="4"/>
  <c r="DB12" i="4"/>
  <c r="CZ12" i="4"/>
  <c r="CY12" i="4"/>
  <c r="CX12" i="4"/>
  <c r="CW12" i="4"/>
  <c r="CV12" i="4"/>
  <c r="CT12" i="4"/>
  <c r="CS12" i="4"/>
  <c r="CR12" i="4"/>
  <c r="CQ12" i="4"/>
  <c r="CP12" i="4"/>
  <c r="CN12" i="4"/>
  <c r="CM12" i="4"/>
  <c r="CL12" i="4"/>
  <c r="CK12" i="4"/>
  <c r="CJ12" i="4"/>
  <c r="CH12" i="4"/>
  <c r="CG12" i="4"/>
  <c r="CF12" i="4"/>
  <c r="CE12" i="4"/>
  <c r="CD12" i="4"/>
  <c r="CB12" i="4"/>
  <c r="CA12" i="4"/>
  <c r="BZ12" i="4"/>
  <c r="BY12" i="4"/>
  <c r="BX12" i="4"/>
  <c r="BB12" i="4"/>
  <c r="AV12" i="4"/>
  <c r="FJ12" i="4" s="1"/>
  <c r="AP12" i="4"/>
  <c r="FD12" i="4" s="1"/>
  <c r="AJ12" i="4"/>
  <c r="EX12" i="4" s="1"/>
  <c r="AD12" i="4"/>
  <c r="ER12" i="4" s="1"/>
  <c r="X12" i="4"/>
  <c r="R12" i="4"/>
  <c r="L12" i="4"/>
  <c r="DR11" i="4"/>
  <c r="DQ11" i="4"/>
  <c r="DP11" i="4"/>
  <c r="DO11" i="4"/>
  <c r="DN11" i="4"/>
  <c r="DL11" i="4"/>
  <c r="DK11" i="4"/>
  <c r="DJ11" i="4"/>
  <c r="DI11" i="4"/>
  <c r="DH11" i="4"/>
  <c r="DF11" i="4"/>
  <c r="DE11" i="4"/>
  <c r="DD11" i="4"/>
  <c r="DC11" i="4"/>
  <c r="DB11" i="4"/>
  <c r="CZ11" i="4"/>
  <c r="CY11" i="4"/>
  <c r="CX11" i="4"/>
  <c r="CW11" i="4"/>
  <c r="CV11" i="4"/>
  <c r="CT11" i="4"/>
  <c r="CS11" i="4"/>
  <c r="CR11" i="4"/>
  <c r="CQ11" i="4"/>
  <c r="CP11" i="4"/>
  <c r="CN11" i="4"/>
  <c r="CM11" i="4"/>
  <c r="CL11" i="4"/>
  <c r="CK11" i="4"/>
  <c r="CJ11" i="4"/>
  <c r="CH11" i="4"/>
  <c r="CG11" i="4"/>
  <c r="CF11" i="4"/>
  <c r="CE11" i="4"/>
  <c r="CD11" i="4"/>
  <c r="CB11" i="4"/>
  <c r="CA11" i="4"/>
  <c r="BZ11" i="4"/>
  <c r="BY11" i="4"/>
  <c r="BX11" i="4"/>
  <c r="BJ11" i="4"/>
  <c r="BJ12" i="4" s="1"/>
  <c r="BJ13" i="4" s="1"/>
  <c r="BB11" i="4"/>
  <c r="AV11" i="4"/>
  <c r="AP11" i="4"/>
  <c r="AJ11" i="4"/>
  <c r="AD11" i="4"/>
  <c r="X11" i="4"/>
  <c r="R11" i="4"/>
  <c r="L11" i="4"/>
  <c r="B11" i="4"/>
  <c r="B12" i="4" s="1"/>
  <c r="DR10" i="4"/>
  <c r="DQ10" i="4"/>
  <c r="DP10" i="4"/>
  <c r="DO10" i="4"/>
  <c r="DN10" i="4"/>
  <c r="DL10" i="4"/>
  <c r="DK10" i="4"/>
  <c r="DJ10" i="4"/>
  <c r="DI10" i="4"/>
  <c r="DH10" i="4"/>
  <c r="DF10" i="4"/>
  <c r="DE10" i="4"/>
  <c r="DD10" i="4"/>
  <c r="DC10" i="4"/>
  <c r="DB10" i="4"/>
  <c r="CZ10" i="4"/>
  <c r="CY10" i="4"/>
  <c r="CX10" i="4"/>
  <c r="CW10" i="4"/>
  <c r="CV10" i="4"/>
  <c r="CT10" i="4"/>
  <c r="CS10" i="4"/>
  <c r="CR10" i="4"/>
  <c r="CQ10" i="4"/>
  <c r="CP10" i="4"/>
  <c r="CN10" i="4"/>
  <c r="CM10" i="4"/>
  <c r="CL10" i="4"/>
  <c r="CK10" i="4"/>
  <c r="CJ10" i="4"/>
  <c r="CH10" i="4"/>
  <c r="CG10" i="4"/>
  <c r="CF10" i="4"/>
  <c r="CE10" i="4"/>
  <c r="CD10" i="4"/>
  <c r="CB10" i="4"/>
  <c r="CA10" i="4"/>
  <c r="BZ10" i="4"/>
  <c r="BY10" i="4"/>
  <c r="BX10" i="4"/>
  <c r="BB10" i="4"/>
  <c r="AV10" i="4"/>
  <c r="AP10" i="4"/>
  <c r="AJ10" i="4"/>
  <c r="AD10" i="4"/>
  <c r="X10" i="4"/>
  <c r="R10" i="4"/>
  <c r="L10" i="4"/>
  <c r="BS1" i="4"/>
  <c r="BB1" i="4"/>
  <c r="AT1" i="3"/>
  <c r="BJ1" i="3"/>
  <c r="K9" i="3"/>
  <c r="P9" i="3"/>
  <c r="U9" i="3"/>
  <c r="Z9" i="3"/>
  <c r="AE9" i="3"/>
  <c r="AJ9" i="3"/>
  <c r="AO9" i="3"/>
  <c r="AT9" i="3"/>
  <c r="BO9" i="3"/>
  <c r="AY9" i="3" s="1"/>
  <c r="BP9" i="3"/>
  <c r="BQ9" i="3"/>
  <c r="BR9" i="3"/>
  <c r="BT9" i="3"/>
  <c r="BU9" i="3"/>
  <c r="BV9" i="3"/>
  <c r="BW9" i="3"/>
  <c r="BY9" i="3"/>
  <c r="BZ9" i="3"/>
  <c r="CA9" i="3"/>
  <c r="CB9" i="3"/>
  <c r="CD9" i="3"/>
  <c r="CE9" i="3"/>
  <c r="CF9" i="3"/>
  <c r="CG9" i="3"/>
  <c r="CI9" i="3"/>
  <c r="CJ9" i="3"/>
  <c r="CK9" i="3"/>
  <c r="CL9" i="3"/>
  <c r="CN9" i="3"/>
  <c r="CO9" i="3"/>
  <c r="CP9" i="3"/>
  <c r="CQ9" i="3"/>
  <c r="CS9" i="3"/>
  <c r="CT9" i="3"/>
  <c r="CU9" i="3"/>
  <c r="CV9" i="3"/>
  <c r="CX9" i="3"/>
  <c r="CY9" i="3"/>
  <c r="CZ9" i="3"/>
  <c r="DA9" i="3"/>
  <c r="B10" i="3"/>
  <c r="K10" i="3"/>
  <c r="P10" i="3"/>
  <c r="U10" i="3"/>
  <c r="Z10" i="3"/>
  <c r="AE10" i="3"/>
  <c r="AJ10" i="3"/>
  <c r="AO10" i="3"/>
  <c r="AT10" i="3"/>
  <c r="BB10" i="3"/>
  <c r="BB11" i="3" s="1"/>
  <c r="BB12" i="3" s="1"/>
  <c r="BB13" i="3" s="1"/>
  <c r="BB14" i="3" s="1"/>
  <c r="BB15" i="3" s="1"/>
  <c r="BB16" i="3" s="1"/>
  <c r="BB17" i="3" s="1"/>
  <c r="BB18" i="3" s="1"/>
  <c r="BB19" i="3" s="1"/>
  <c r="BB20" i="3" s="1"/>
  <c r="BB21" i="3" s="1"/>
  <c r="BB22" i="3" s="1"/>
  <c r="BB23" i="3" s="1"/>
  <c r="BB24" i="3" s="1"/>
  <c r="BB25" i="3" s="1"/>
  <c r="BB26" i="3" s="1"/>
  <c r="BB27" i="3" s="1"/>
  <c r="BB28" i="3" s="1"/>
  <c r="BB29" i="3" s="1"/>
  <c r="BB30" i="3" s="1"/>
  <c r="BB31" i="3" s="1"/>
  <c r="BB32" i="3" s="1"/>
  <c r="BB33" i="3" s="1"/>
  <c r="BB34" i="3" s="1"/>
  <c r="BB35" i="3" s="1"/>
  <c r="BB36" i="3" s="1"/>
  <c r="BB37" i="3" s="1"/>
  <c r="BB38" i="3" s="1"/>
  <c r="BB39" i="3" s="1"/>
  <c r="BB40" i="3" s="1"/>
  <c r="BB41" i="3" s="1"/>
  <c r="BB42" i="3" s="1"/>
  <c r="BB43" i="3" s="1"/>
  <c r="BB44" i="3" s="1"/>
  <c r="BB45" i="3" s="1"/>
  <c r="BB46" i="3" s="1"/>
  <c r="BB47" i="3" s="1"/>
  <c r="BO10" i="3"/>
  <c r="BP10" i="3"/>
  <c r="AY10" i="3" s="1"/>
  <c r="BQ10" i="3"/>
  <c r="BR10" i="3"/>
  <c r="BT10" i="3"/>
  <c r="BU10" i="3"/>
  <c r="BV10" i="3"/>
  <c r="BW10" i="3"/>
  <c r="BY10" i="3"/>
  <c r="BZ10" i="3"/>
  <c r="CA10" i="3"/>
  <c r="CB10" i="3"/>
  <c r="CD10" i="3"/>
  <c r="CE10" i="3"/>
  <c r="CF10" i="3"/>
  <c r="CG10" i="3"/>
  <c r="CI10" i="3"/>
  <c r="CJ10" i="3"/>
  <c r="CK10" i="3"/>
  <c r="CL10" i="3"/>
  <c r="CN10" i="3"/>
  <c r="CO10" i="3"/>
  <c r="CP10" i="3"/>
  <c r="CQ10" i="3"/>
  <c r="CS10" i="3"/>
  <c r="CT10" i="3"/>
  <c r="CU10" i="3"/>
  <c r="CV10" i="3"/>
  <c r="CX10" i="3"/>
  <c r="CY10" i="3"/>
  <c r="CZ10" i="3"/>
  <c r="DA10" i="3"/>
  <c r="B11" i="3"/>
  <c r="K11" i="3"/>
  <c r="P11" i="3"/>
  <c r="U11" i="3"/>
  <c r="Z11" i="3"/>
  <c r="AE11" i="3"/>
  <c r="AJ11" i="3"/>
  <c r="AO11" i="3"/>
  <c r="AT11" i="3"/>
  <c r="BO11" i="3"/>
  <c r="BP11" i="3"/>
  <c r="BQ11" i="3"/>
  <c r="BR11" i="3"/>
  <c r="BT11" i="3"/>
  <c r="BU11" i="3"/>
  <c r="BV11" i="3"/>
  <c r="AY11" i="3" s="1"/>
  <c r="BW11" i="3"/>
  <c r="BY11" i="3"/>
  <c r="BZ11" i="3"/>
  <c r="CA11" i="3"/>
  <c r="CB11" i="3"/>
  <c r="CD11" i="3"/>
  <c r="CE11" i="3"/>
  <c r="CF11" i="3"/>
  <c r="CG11" i="3"/>
  <c r="CI11" i="3"/>
  <c r="CJ11" i="3"/>
  <c r="CK11" i="3"/>
  <c r="CL11" i="3"/>
  <c r="CN11" i="3"/>
  <c r="CO11" i="3"/>
  <c r="CP11" i="3"/>
  <c r="CQ11" i="3"/>
  <c r="CS11" i="3"/>
  <c r="CT11" i="3"/>
  <c r="CU11" i="3"/>
  <c r="CV11" i="3"/>
  <c r="CX11" i="3"/>
  <c r="CY11" i="3"/>
  <c r="CZ11" i="3"/>
  <c r="DA11" i="3"/>
  <c r="B12" i="3"/>
  <c r="K12" i="3"/>
  <c r="P12" i="3"/>
  <c r="U12" i="3"/>
  <c r="Z12" i="3"/>
  <c r="AE12" i="3"/>
  <c r="AJ12" i="3"/>
  <c r="AO12" i="3"/>
  <c r="AT12" i="3"/>
  <c r="BO12" i="3"/>
  <c r="AY12" i="3" s="1"/>
  <c r="BP12" i="3"/>
  <c r="BQ12" i="3"/>
  <c r="BR12" i="3"/>
  <c r="BT12" i="3"/>
  <c r="BU12" i="3"/>
  <c r="BV12" i="3"/>
  <c r="BW12" i="3"/>
  <c r="BY12" i="3"/>
  <c r="BZ12" i="3"/>
  <c r="CA12" i="3"/>
  <c r="CB12" i="3"/>
  <c r="CD12" i="3"/>
  <c r="CE12" i="3"/>
  <c r="CF12" i="3"/>
  <c r="CG12" i="3"/>
  <c r="CI12" i="3"/>
  <c r="CJ12" i="3"/>
  <c r="CK12" i="3"/>
  <c r="CL12" i="3"/>
  <c r="CN12" i="3"/>
  <c r="CO12" i="3"/>
  <c r="CP12" i="3"/>
  <c r="CQ12" i="3"/>
  <c r="CS12" i="3"/>
  <c r="CT12" i="3"/>
  <c r="CU12" i="3"/>
  <c r="CV12" i="3"/>
  <c r="CX12" i="3"/>
  <c r="CY12" i="3"/>
  <c r="CZ12" i="3"/>
  <c r="DA12" i="3"/>
  <c r="B13" i="3"/>
  <c r="K13" i="3"/>
  <c r="P13" i="3"/>
  <c r="U13" i="3"/>
  <c r="Z13" i="3"/>
  <c r="AE13" i="3"/>
  <c r="AJ13" i="3"/>
  <c r="AO13" i="3"/>
  <c r="AT13" i="3"/>
  <c r="BO13" i="3"/>
  <c r="AY13" i="3" s="1"/>
  <c r="BP13" i="3"/>
  <c r="BQ13" i="3"/>
  <c r="BR13" i="3"/>
  <c r="BT13" i="3"/>
  <c r="BU13" i="3"/>
  <c r="BV13" i="3"/>
  <c r="BW13" i="3"/>
  <c r="BY13" i="3"/>
  <c r="BZ13" i="3"/>
  <c r="CA13" i="3"/>
  <c r="CB13" i="3"/>
  <c r="CD13" i="3"/>
  <c r="CE13" i="3"/>
  <c r="CF13" i="3"/>
  <c r="CG13" i="3"/>
  <c r="CI13" i="3"/>
  <c r="CJ13" i="3"/>
  <c r="CK13" i="3"/>
  <c r="CL13" i="3"/>
  <c r="CN13" i="3"/>
  <c r="CO13" i="3"/>
  <c r="CP13" i="3"/>
  <c r="CQ13" i="3"/>
  <c r="CS13" i="3"/>
  <c r="CT13" i="3"/>
  <c r="CU13" i="3"/>
  <c r="CV13" i="3"/>
  <c r="CX13" i="3"/>
  <c r="CY13" i="3"/>
  <c r="CZ13" i="3"/>
  <c r="DA13" i="3"/>
  <c r="B14" i="3"/>
  <c r="K14" i="3"/>
  <c r="P14" i="3"/>
  <c r="U14" i="3"/>
  <c r="Z14" i="3"/>
  <c r="AE14" i="3"/>
  <c r="AJ14" i="3"/>
  <c r="AO14" i="3"/>
  <c r="AT14" i="3"/>
  <c r="BO14" i="3"/>
  <c r="AY14" i="3" s="1"/>
  <c r="BP14" i="3"/>
  <c r="BQ14" i="3"/>
  <c r="BR14" i="3"/>
  <c r="BT14" i="3"/>
  <c r="BU14" i="3"/>
  <c r="BV14" i="3"/>
  <c r="BW14" i="3"/>
  <c r="BY14" i="3"/>
  <c r="BZ14" i="3"/>
  <c r="CA14" i="3"/>
  <c r="CB14" i="3"/>
  <c r="CD14" i="3"/>
  <c r="CE14" i="3"/>
  <c r="CF14" i="3"/>
  <c r="CG14" i="3"/>
  <c r="CI14" i="3"/>
  <c r="CJ14" i="3"/>
  <c r="CK14" i="3"/>
  <c r="CL14" i="3"/>
  <c r="CN14" i="3"/>
  <c r="CO14" i="3"/>
  <c r="CP14" i="3"/>
  <c r="CQ14" i="3"/>
  <c r="CS14" i="3"/>
  <c r="CT14" i="3"/>
  <c r="CU14" i="3"/>
  <c r="CV14" i="3"/>
  <c r="CX14" i="3"/>
  <c r="CY14" i="3"/>
  <c r="CZ14" i="3"/>
  <c r="DA14" i="3"/>
  <c r="K15" i="3"/>
  <c r="P15" i="3"/>
  <c r="U15" i="3"/>
  <c r="Z15" i="3"/>
  <c r="AE15" i="3"/>
  <c r="AJ15" i="3"/>
  <c r="AO15" i="3"/>
  <c r="AT15" i="3"/>
  <c r="BO15" i="3"/>
  <c r="AY15" i="3" s="1"/>
  <c r="BP15" i="3"/>
  <c r="BQ15" i="3"/>
  <c r="BR15" i="3"/>
  <c r="BT15" i="3"/>
  <c r="BU15" i="3"/>
  <c r="BV15" i="3"/>
  <c r="BW15" i="3"/>
  <c r="BY15" i="3"/>
  <c r="BZ15" i="3"/>
  <c r="CA15" i="3"/>
  <c r="CB15" i="3"/>
  <c r="CD15" i="3"/>
  <c r="CE15" i="3"/>
  <c r="CF15" i="3"/>
  <c r="CG15" i="3"/>
  <c r="CI15" i="3"/>
  <c r="CJ15" i="3"/>
  <c r="CK15" i="3"/>
  <c r="CL15" i="3"/>
  <c r="CN15" i="3"/>
  <c r="CO15" i="3"/>
  <c r="CP15" i="3"/>
  <c r="CQ15" i="3"/>
  <c r="CS15" i="3"/>
  <c r="CT15" i="3"/>
  <c r="CU15" i="3"/>
  <c r="CV15" i="3"/>
  <c r="CX15" i="3"/>
  <c r="CY15" i="3"/>
  <c r="CZ15" i="3"/>
  <c r="DA15" i="3"/>
  <c r="K16" i="3"/>
  <c r="P16" i="3"/>
  <c r="U16" i="3"/>
  <c r="Z16" i="3"/>
  <c r="AE16" i="3"/>
  <c r="AJ16" i="3"/>
  <c r="AO16" i="3"/>
  <c r="AT16" i="3"/>
  <c r="BO16" i="3"/>
  <c r="AY16" i="3" s="1"/>
  <c r="BP16" i="3"/>
  <c r="BQ16" i="3"/>
  <c r="BR16" i="3"/>
  <c r="BT16" i="3"/>
  <c r="BU16" i="3"/>
  <c r="BV16" i="3"/>
  <c r="BW16" i="3"/>
  <c r="BY16" i="3"/>
  <c r="BZ16" i="3"/>
  <c r="CA16" i="3"/>
  <c r="CB16" i="3"/>
  <c r="CD16" i="3"/>
  <c r="CE16" i="3"/>
  <c r="CF16" i="3"/>
  <c r="CG16" i="3"/>
  <c r="CI16" i="3"/>
  <c r="CJ16" i="3"/>
  <c r="CK16" i="3"/>
  <c r="CL16" i="3"/>
  <c r="CN16" i="3"/>
  <c r="CO16" i="3"/>
  <c r="CP16" i="3"/>
  <c r="CQ16" i="3"/>
  <c r="CS16" i="3"/>
  <c r="CT16" i="3"/>
  <c r="CU16" i="3"/>
  <c r="CV16" i="3"/>
  <c r="CX16" i="3"/>
  <c r="CY16" i="3"/>
  <c r="CZ16" i="3"/>
  <c r="DA16" i="3"/>
  <c r="K17" i="3"/>
  <c r="P17" i="3"/>
  <c r="U17" i="3"/>
  <c r="Z17" i="3"/>
  <c r="AE17" i="3"/>
  <c r="AJ17" i="3"/>
  <c r="AO17" i="3"/>
  <c r="AT17" i="3"/>
  <c r="BO17" i="3"/>
  <c r="BP17" i="3"/>
  <c r="AY17" i="3" s="1"/>
  <c r="BQ17" i="3"/>
  <c r="BR17" i="3"/>
  <c r="BT17" i="3"/>
  <c r="BU17" i="3"/>
  <c r="BV17" i="3"/>
  <c r="BW17" i="3"/>
  <c r="BY17" i="3"/>
  <c r="BZ17" i="3"/>
  <c r="CA17" i="3"/>
  <c r="CB17" i="3"/>
  <c r="CD17" i="3"/>
  <c r="CE17" i="3"/>
  <c r="CF17" i="3"/>
  <c r="CG17" i="3"/>
  <c r="CI17" i="3"/>
  <c r="CJ17" i="3"/>
  <c r="CK17" i="3"/>
  <c r="CL17" i="3"/>
  <c r="CN17" i="3"/>
  <c r="CO17" i="3"/>
  <c r="CP17" i="3"/>
  <c r="CQ17" i="3"/>
  <c r="CS17" i="3"/>
  <c r="CT17" i="3"/>
  <c r="CU17" i="3"/>
  <c r="CV17" i="3"/>
  <c r="CX17" i="3"/>
  <c r="CY17" i="3"/>
  <c r="CZ17" i="3"/>
  <c r="DA17" i="3"/>
  <c r="K18" i="3"/>
  <c r="P18" i="3"/>
  <c r="U18" i="3"/>
  <c r="Z18" i="3"/>
  <c r="AE18" i="3"/>
  <c r="AJ18" i="3"/>
  <c r="AO18" i="3"/>
  <c r="AT18" i="3"/>
  <c r="BO18" i="3"/>
  <c r="BP18" i="3"/>
  <c r="AY18" i="3" s="1"/>
  <c r="BQ18" i="3"/>
  <c r="BR18" i="3"/>
  <c r="BT18" i="3"/>
  <c r="BU18" i="3"/>
  <c r="BV18" i="3"/>
  <c r="BW18" i="3"/>
  <c r="BY18" i="3"/>
  <c r="BZ18" i="3"/>
  <c r="CA18" i="3"/>
  <c r="CB18" i="3"/>
  <c r="CD18" i="3"/>
  <c r="CE18" i="3"/>
  <c r="CF18" i="3"/>
  <c r="CG18" i="3"/>
  <c r="CI18" i="3"/>
  <c r="CJ18" i="3"/>
  <c r="CK18" i="3"/>
  <c r="CL18" i="3"/>
  <c r="CN18" i="3"/>
  <c r="CO18" i="3"/>
  <c r="CP18" i="3"/>
  <c r="CQ18" i="3"/>
  <c r="CS18" i="3"/>
  <c r="CT18" i="3"/>
  <c r="CU18" i="3"/>
  <c r="CV18" i="3"/>
  <c r="CX18" i="3"/>
  <c r="CY18" i="3"/>
  <c r="CZ18" i="3"/>
  <c r="DA18" i="3"/>
  <c r="K19" i="3"/>
  <c r="P19" i="3"/>
  <c r="U19" i="3"/>
  <c r="Z19" i="3"/>
  <c r="AE19" i="3"/>
  <c r="AJ19" i="3"/>
  <c r="AO19" i="3"/>
  <c r="AT19" i="3"/>
  <c r="BO19" i="3"/>
  <c r="BP19" i="3"/>
  <c r="BQ19" i="3"/>
  <c r="BR19" i="3"/>
  <c r="BT19" i="3"/>
  <c r="BU19" i="3"/>
  <c r="BV19" i="3"/>
  <c r="AY19" i="3" s="1"/>
  <c r="BW19" i="3"/>
  <c r="BY19" i="3"/>
  <c r="BZ19" i="3"/>
  <c r="CA19" i="3"/>
  <c r="CB19" i="3"/>
  <c r="CD19" i="3"/>
  <c r="CE19" i="3"/>
  <c r="CF19" i="3"/>
  <c r="CG19" i="3"/>
  <c r="CI19" i="3"/>
  <c r="CJ19" i="3"/>
  <c r="CK19" i="3"/>
  <c r="CL19" i="3"/>
  <c r="CN19" i="3"/>
  <c r="CO19" i="3"/>
  <c r="CP19" i="3"/>
  <c r="CQ19" i="3"/>
  <c r="CS19" i="3"/>
  <c r="CT19" i="3"/>
  <c r="CU19" i="3"/>
  <c r="CV19" i="3"/>
  <c r="CX19" i="3"/>
  <c r="CY19" i="3"/>
  <c r="CZ19" i="3"/>
  <c r="DA19" i="3"/>
  <c r="K20" i="3"/>
  <c r="P20" i="3"/>
  <c r="U20" i="3"/>
  <c r="Z20" i="3"/>
  <c r="AE20" i="3"/>
  <c r="AJ20" i="3"/>
  <c r="AO20" i="3"/>
  <c r="AT20" i="3"/>
  <c r="BO20" i="3"/>
  <c r="AY20" i="3" s="1"/>
  <c r="BP20" i="3"/>
  <c r="BQ20" i="3"/>
  <c r="BR20" i="3"/>
  <c r="BT20" i="3"/>
  <c r="BU20" i="3"/>
  <c r="BV20" i="3"/>
  <c r="BW20" i="3"/>
  <c r="BY20" i="3"/>
  <c r="BZ20" i="3"/>
  <c r="CA20" i="3"/>
  <c r="CB20" i="3"/>
  <c r="CD20" i="3"/>
  <c r="CE20" i="3"/>
  <c r="CF20" i="3"/>
  <c r="CG20" i="3"/>
  <c r="CI20" i="3"/>
  <c r="CJ20" i="3"/>
  <c r="CK20" i="3"/>
  <c r="CL20" i="3"/>
  <c r="CN20" i="3"/>
  <c r="CO20" i="3"/>
  <c r="CP20" i="3"/>
  <c r="CQ20" i="3"/>
  <c r="CS20" i="3"/>
  <c r="CT20" i="3"/>
  <c r="CU20" i="3"/>
  <c r="CV20" i="3"/>
  <c r="CX20" i="3"/>
  <c r="CY20" i="3"/>
  <c r="CZ20" i="3"/>
  <c r="DA20" i="3"/>
  <c r="K21" i="3"/>
  <c r="P21" i="3"/>
  <c r="U21" i="3"/>
  <c r="Z21" i="3"/>
  <c r="AE21" i="3"/>
  <c r="AJ21" i="3"/>
  <c r="AO21" i="3"/>
  <c r="AT21" i="3"/>
  <c r="BO21" i="3"/>
  <c r="AY21" i="3" s="1"/>
  <c r="BP21" i="3"/>
  <c r="BQ21" i="3"/>
  <c r="BR21" i="3"/>
  <c r="BT21" i="3"/>
  <c r="BU21" i="3"/>
  <c r="BV21" i="3"/>
  <c r="BW21" i="3"/>
  <c r="BY21" i="3"/>
  <c r="BZ21" i="3"/>
  <c r="CA21" i="3"/>
  <c r="CB21" i="3"/>
  <c r="CD21" i="3"/>
  <c r="CE21" i="3"/>
  <c r="CF21" i="3"/>
  <c r="CG21" i="3"/>
  <c r="CI21" i="3"/>
  <c r="CJ21" i="3"/>
  <c r="CK21" i="3"/>
  <c r="CL21" i="3"/>
  <c r="CN21" i="3"/>
  <c r="CO21" i="3"/>
  <c r="CP21" i="3"/>
  <c r="CQ21" i="3"/>
  <c r="CS21" i="3"/>
  <c r="CT21" i="3"/>
  <c r="CU21" i="3"/>
  <c r="CV21" i="3"/>
  <c r="CX21" i="3"/>
  <c r="CY21" i="3"/>
  <c r="CZ21" i="3"/>
  <c r="DA21" i="3"/>
  <c r="K22" i="3"/>
  <c r="P22" i="3"/>
  <c r="U22" i="3"/>
  <c r="Z22" i="3"/>
  <c r="AE22" i="3"/>
  <c r="AJ22" i="3"/>
  <c r="AO22" i="3"/>
  <c r="AT22" i="3"/>
  <c r="BO22" i="3"/>
  <c r="AY22" i="3" s="1"/>
  <c r="BP22" i="3"/>
  <c r="BQ22" i="3"/>
  <c r="BR22" i="3"/>
  <c r="BT22" i="3"/>
  <c r="BU22" i="3"/>
  <c r="BV22" i="3"/>
  <c r="BW22" i="3"/>
  <c r="BY22" i="3"/>
  <c r="BZ22" i="3"/>
  <c r="CA22" i="3"/>
  <c r="CB22" i="3"/>
  <c r="CD22" i="3"/>
  <c r="CE22" i="3"/>
  <c r="CF22" i="3"/>
  <c r="CG22" i="3"/>
  <c r="CI22" i="3"/>
  <c r="CJ22" i="3"/>
  <c r="CK22" i="3"/>
  <c r="CL22" i="3"/>
  <c r="CN22" i="3"/>
  <c r="CO22" i="3"/>
  <c r="CP22" i="3"/>
  <c r="CQ22" i="3"/>
  <c r="CS22" i="3"/>
  <c r="CT22" i="3"/>
  <c r="CU22" i="3"/>
  <c r="CV22" i="3"/>
  <c r="CX22" i="3"/>
  <c r="CY22" i="3"/>
  <c r="CZ22" i="3"/>
  <c r="DA22" i="3"/>
  <c r="K23" i="3"/>
  <c r="P23" i="3"/>
  <c r="U23" i="3"/>
  <c r="Z23" i="3"/>
  <c r="AE23" i="3"/>
  <c r="AJ23" i="3"/>
  <c r="AO23" i="3"/>
  <c r="AT23" i="3"/>
  <c r="BO23" i="3"/>
  <c r="AY23" i="3" s="1"/>
  <c r="BP23" i="3"/>
  <c r="BQ23" i="3"/>
  <c r="BR23" i="3"/>
  <c r="BT23" i="3"/>
  <c r="BU23" i="3"/>
  <c r="BV23" i="3"/>
  <c r="BW23" i="3"/>
  <c r="BY23" i="3"/>
  <c r="BZ23" i="3"/>
  <c r="CA23" i="3"/>
  <c r="CB23" i="3"/>
  <c r="CD23" i="3"/>
  <c r="CE23" i="3"/>
  <c r="CF23" i="3"/>
  <c r="CG23" i="3"/>
  <c r="CI23" i="3"/>
  <c r="CJ23" i="3"/>
  <c r="CK23" i="3"/>
  <c r="CL23" i="3"/>
  <c r="CN23" i="3"/>
  <c r="CO23" i="3"/>
  <c r="CP23" i="3"/>
  <c r="CQ23" i="3"/>
  <c r="CS23" i="3"/>
  <c r="CT23" i="3"/>
  <c r="CU23" i="3"/>
  <c r="CV23" i="3"/>
  <c r="CX23" i="3"/>
  <c r="CY23" i="3"/>
  <c r="CZ23" i="3"/>
  <c r="DA23" i="3"/>
  <c r="K24" i="3"/>
  <c r="P24" i="3"/>
  <c r="U24" i="3"/>
  <c r="Z24" i="3"/>
  <c r="AE24" i="3"/>
  <c r="AJ24" i="3"/>
  <c r="AO24" i="3"/>
  <c r="AT24" i="3"/>
  <c r="BO24" i="3"/>
  <c r="AY24" i="3" s="1"/>
  <c r="BP24" i="3"/>
  <c r="BQ24" i="3"/>
  <c r="BR24" i="3"/>
  <c r="BT24" i="3"/>
  <c r="BU24" i="3"/>
  <c r="BV24" i="3"/>
  <c r="BW24" i="3"/>
  <c r="BY24" i="3"/>
  <c r="BZ24" i="3"/>
  <c r="CA24" i="3"/>
  <c r="CB24" i="3"/>
  <c r="CD24" i="3"/>
  <c r="CE24" i="3"/>
  <c r="CF24" i="3"/>
  <c r="CG24" i="3"/>
  <c r="CI24" i="3"/>
  <c r="CJ24" i="3"/>
  <c r="CK24" i="3"/>
  <c r="CL24" i="3"/>
  <c r="CN24" i="3"/>
  <c r="CO24" i="3"/>
  <c r="CP24" i="3"/>
  <c r="CQ24" i="3"/>
  <c r="CS24" i="3"/>
  <c r="CT24" i="3"/>
  <c r="CU24" i="3"/>
  <c r="CV24" i="3"/>
  <c r="CX24" i="3"/>
  <c r="CY24" i="3"/>
  <c r="CZ24" i="3"/>
  <c r="DA24" i="3"/>
  <c r="K25" i="3"/>
  <c r="P25" i="3"/>
  <c r="U25" i="3"/>
  <c r="Z25" i="3"/>
  <c r="AE25" i="3"/>
  <c r="AJ25" i="3"/>
  <c r="AO25" i="3"/>
  <c r="AT25" i="3"/>
  <c r="BO25" i="3"/>
  <c r="BP25" i="3"/>
  <c r="AY25" i="3" s="1"/>
  <c r="BQ25" i="3"/>
  <c r="BR25" i="3"/>
  <c r="BT25" i="3"/>
  <c r="BU25" i="3"/>
  <c r="BV25" i="3"/>
  <c r="BW25" i="3"/>
  <c r="BY25" i="3"/>
  <c r="BZ25" i="3"/>
  <c r="CA25" i="3"/>
  <c r="CB25" i="3"/>
  <c r="CD25" i="3"/>
  <c r="CE25" i="3"/>
  <c r="CF25" i="3"/>
  <c r="CG25" i="3"/>
  <c r="CI25" i="3"/>
  <c r="CJ25" i="3"/>
  <c r="CK25" i="3"/>
  <c r="CL25" i="3"/>
  <c r="CN25" i="3"/>
  <c r="CO25" i="3"/>
  <c r="CP25" i="3"/>
  <c r="CQ25" i="3"/>
  <c r="CS25" i="3"/>
  <c r="CT25" i="3"/>
  <c r="CU25" i="3"/>
  <c r="CV25" i="3"/>
  <c r="CX25" i="3"/>
  <c r="CY25" i="3"/>
  <c r="CZ25" i="3"/>
  <c r="DA25" i="3"/>
  <c r="K26" i="3"/>
  <c r="P26" i="3"/>
  <c r="U26" i="3"/>
  <c r="Z26" i="3"/>
  <c r="AE26" i="3"/>
  <c r="AJ26" i="3"/>
  <c r="AO26" i="3"/>
  <c r="AT26" i="3"/>
  <c r="BO26" i="3"/>
  <c r="BP26" i="3"/>
  <c r="AY26" i="3" s="1"/>
  <c r="BQ26" i="3"/>
  <c r="BR26" i="3"/>
  <c r="BT26" i="3"/>
  <c r="BU26" i="3"/>
  <c r="BV26" i="3"/>
  <c r="BW26" i="3"/>
  <c r="BY26" i="3"/>
  <c r="BZ26" i="3"/>
  <c r="CA26" i="3"/>
  <c r="CB26" i="3"/>
  <c r="CD26" i="3"/>
  <c r="CE26" i="3"/>
  <c r="CF26" i="3"/>
  <c r="CG26" i="3"/>
  <c r="CI26" i="3"/>
  <c r="CJ26" i="3"/>
  <c r="CK26" i="3"/>
  <c r="CL26" i="3"/>
  <c r="CN26" i="3"/>
  <c r="CO26" i="3"/>
  <c r="CP26" i="3"/>
  <c r="CQ26" i="3"/>
  <c r="CS26" i="3"/>
  <c r="CT26" i="3"/>
  <c r="CU26" i="3"/>
  <c r="CV26" i="3"/>
  <c r="CX26" i="3"/>
  <c r="CY26" i="3"/>
  <c r="CZ26" i="3"/>
  <c r="DA26" i="3"/>
  <c r="K27" i="3"/>
  <c r="P27" i="3"/>
  <c r="U27" i="3"/>
  <c r="Z27" i="3"/>
  <c r="AE27" i="3"/>
  <c r="AJ27" i="3"/>
  <c r="AO27" i="3"/>
  <c r="AT27" i="3"/>
  <c r="BO27" i="3"/>
  <c r="BP27" i="3"/>
  <c r="BQ27" i="3"/>
  <c r="BR27" i="3"/>
  <c r="BT27" i="3"/>
  <c r="BU27" i="3"/>
  <c r="BV27" i="3"/>
  <c r="AY27" i="3" s="1"/>
  <c r="BW27" i="3"/>
  <c r="BY27" i="3"/>
  <c r="BZ27" i="3"/>
  <c r="CA27" i="3"/>
  <c r="CB27" i="3"/>
  <c r="CD27" i="3"/>
  <c r="CE27" i="3"/>
  <c r="CF27" i="3"/>
  <c r="CG27" i="3"/>
  <c r="CI27" i="3"/>
  <c r="CJ27" i="3"/>
  <c r="CK27" i="3"/>
  <c r="CL27" i="3"/>
  <c r="CN27" i="3"/>
  <c r="CO27" i="3"/>
  <c r="CP27" i="3"/>
  <c r="CQ27" i="3"/>
  <c r="CS27" i="3"/>
  <c r="CT27" i="3"/>
  <c r="CU27" i="3"/>
  <c r="CV27" i="3"/>
  <c r="CX27" i="3"/>
  <c r="CY27" i="3"/>
  <c r="CZ27" i="3"/>
  <c r="DA27" i="3"/>
  <c r="K28" i="3"/>
  <c r="P28" i="3"/>
  <c r="U28" i="3"/>
  <c r="Z28" i="3"/>
  <c r="AE28" i="3"/>
  <c r="AJ28" i="3"/>
  <c r="AO28" i="3"/>
  <c r="AT28" i="3"/>
  <c r="BO28" i="3"/>
  <c r="BP28" i="3"/>
  <c r="BQ28" i="3"/>
  <c r="BR28" i="3"/>
  <c r="AY28" i="3" s="1"/>
  <c r="BT28" i="3"/>
  <c r="BU28" i="3"/>
  <c r="BV28" i="3"/>
  <c r="BW28" i="3"/>
  <c r="BY28" i="3"/>
  <c r="BZ28" i="3"/>
  <c r="CA28" i="3"/>
  <c r="CB28" i="3"/>
  <c r="CD28" i="3"/>
  <c r="CE28" i="3"/>
  <c r="CF28" i="3"/>
  <c r="CG28" i="3"/>
  <c r="CI28" i="3"/>
  <c r="CJ28" i="3"/>
  <c r="CK28" i="3"/>
  <c r="CL28" i="3"/>
  <c r="CN28" i="3"/>
  <c r="CO28" i="3"/>
  <c r="CP28" i="3"/>
  <c r="CQ28" i="3"/>
  <c r="CS28" i="3"/>
  <c r="CT28" i="3"/>
  <c r="CU28" i="3"/>
  <c r="CV28" i="3"/>
  <c r="CX28" i="3"/>
  <c r="CY28" i="3"/>
  <c r="CZ28" i="3"/>
  <c r="DA28" i="3"/>
  <c r="K29" i="3"/>
  <c r="P29" i="3"/>
  <c r="U29" i="3"/>
  <c r="Z29" i="3"/>
  <c r="AE29" i="3"/>
  <c r="AJ29" i="3"/>
  <c r="AO29" i="3"/>
  <c r="AT29" i="3"/>
  <c r="BO29" i="3"/>
  <c r="AY29" i="3" s="1"/>
  <c r="BP29" i="3"/>
  <c r="BQ29" i="3"/>
  <c r="BR29" i="3"/>
  <c r="BT29" i="3"/>
  <c r="BU29" i="3"/>
  <c r="BV29" i="3"/>
  <c r="BW29" i="3"/>
  <c r="BY29" i="3"/>
  <c r="BZ29" i="3"/>
  <c r="CA29" i="3"/>
  <c r="CB29" i="3"/>
  <c r="CD29" i="3"/>
  <c r="CE29" i="3"/>
  <c r="CF29" i="3"/>
  <c r="CG29" i="3"/>
  <c r="CI29" i="3"/>
  <c r="CJ29" i="3"/>
  <c r="CK29" i="3"/>
  <c r="CL29" i="3"/>
  <c r="CN29" i="3"/>
  <c r="CO29" i="3"/>
  <c r="CP29" i="3"/>
  <c r="CQ29" i="3"/>
  <c r="CS29" i="3"/>
  <c r="CT29" i="3"/>
  <c r="CU29" i="3"/>
  <c r="CV29" i="3"/>
  <c r="CX29" i="3"/>
  <c r="CY29" i="3"/>
  <c r="CZ29" i="3"/>
  <c r="DA29" i="3"/>
  <c r="K30" i="3"/>
  <c r="P30" i="3"/>
  <c r="U30" i="3"/>
  <c r="Z30" i="3"/>
  <c r="AE30" i="3"/>
  <c r="AJ30" i="3"/>
  <c r="AO30" i="3"/>
  <c r="AT30" i="3"/>
  <c r="BO30" i="3"/>
  <c r="AY30" i="3" s="1"/>
  <c r="BP30" i="3"/>
  <c r="BQ30" i="3"/>
  <c r="BR30" i="3"/>
  <c r="BT30" i="3"/>
  <c r="BU30" i="3"/>
  <c r="BV30" i="3"/>
  <c r="BW30" i="3"/>
  <c r="BY30" i="3"/>
  <c r="BZ30" i="3"/>
  <c r="CA30" i="3"/>
  <c r="CB30" i="3"/>
  <c r="CD30" i="3"/>
  <c r="CE30" i="3"/>
  <c r="CF30" i="3"/>
  <c r="CG30" i="3"/>
  <c r="CI30" i="3"/>
  <c r="CJ30" i="3"/>
  <c r="CK30" i="3"/>
  <c r="CL30" i="3"/>
  <c r="CN30" i="3"/>
  <c r="CO30" i="3"/>
  <c r="CP30" i="3"/>
  <c r="CQ30" i="3"/>
  <c r="CS30" i="3"/>
  <c r="CT30" i="3"/>
  <c r="CU30" i="3"/>
  <c r="CV30" i="3"/>
  <c r="CX30" i="3"/>
  <c r="CY30" i="3"/>
  <c r="CZ30" i="3"/>
  <c r="DA30" i="3"/>
  <c r="K31" i="3"/>
  <c r="P31" i="3"/>
  <c r="U31" i="3"/>
  <c r="Z31" i="3"/>
  <c r="AE31" i="3"/>
  <c r="AJ31" i="3"/>
  <c r="AO31" i="3"/>
  <c r="AT31" i="3"/>
  <c r="BO31" i="3"/>
  <c r="AY31" i="3" s="1"/>
  <c r="BP31" i="3"/>
  <c r="BQ31" i="3"/>
  <c r="BR31" i="3"/>
  <c r="BT31" i="3"/>
  <c r="BU31" i="3"/>
  <c r="BV31" i="3"/>
  <c r="BW31" i="3"/>
  <c r="BY31" i="3"/>
  <c r="BZ31" i="3"/>
  <c r="CA31" i="3"/>
  <c r="CB31" i="3"/>
  <c r="CD31" i="3"/>
  <c r="CE31" i="3"/>
  <c r="CF31" i="3"/>
  <c r="CG31" i="3"/>
  <c r="CI31" i="3"/>
  <c r="CJ31" i="3"/>
  <c r="CK31" i="3"/>
  <c r="CL31" i="3"/>
  <c r="CN31" i="3"/>
  <c r="CO31" i="3"/>
  <c r="CP31" i="3"/>
  <c r="CQ31" i="3"/>
  <c r="CS31" i="3"/>
  <c r="CT31" i="3"/>
  <c r="CU31" i="3"/>
  <c r="CV31" i="3"/>
  <c r="CX31" i="3"/>
  <c r="CY31" i="3"/>
  <c r="CZ31" i="3"/>
  <c r="DA31" i="3"/>
  <c r="K32" i="3"/>
  <c r="P32" i="3"/>
  <c r="BM32" i="3" s="1"/>
  <c r="U32" i="3"/>
  <c r="Z32" i="3"/>
  <c r="AE32" i="3"/>
  <c r="AJ32" i="3"/>
  <c r="AO32" i="3"/>
  <c r="AT32" i="3"/>
  <c r="BO32" i="3"/>
  <c r="AY32" i="3" s="1"/>
  <c r="BP32" i="3"/>
  <c r="BQ32" i="3"/>
  <c r="BR32" i="3"/>
  <c r="BT32" i="3"/>
  <c r="BU32" i="3"/>
  <c r="BV32" i="3"/>
  <c r="BW32" i="3"/>
  <c r="BY32" i="3"/>
  <c r="BZ32" i="3"/>
  <c r="CA32" i="3"/>
  <c r="CB32" i="3"/>
  <c r="CD32" i="3"/>
  <c r="CE32" i="3"/>
  <c r="CF32" i="3"/>
  <c r="CG32" i="3"/>
  <c r="CI32" i="3"/>
  <c r="CJ32" i="3"/>
  <c r="CK32" i="3"/>
  <c r="CL32" i="3"/>
  <c r="CN32" i="3"/>
  <c r="CO32" i="3"/>
  <c r="CP32" i="3"/>
  <c r="CQ32" i="3"/>
  <c r="CS32" i="3"/>
  <c r="CT32" i="3"/>
  <c r="CU32" i="3"/>
  <c r="CV32" i="3"/>
  <c r="CX32" i="3"/>
  <c r="CY32" i="3"/>
  <c r="CZ32" i="3"/>
  <c r="DA32" i="3"/>
  <c r="K33" i="3"/>
  <c r="P33" i="3"/>
  <c r="U33" i="3"/>
  <c r="Z33" i="3"/>
  <c r="AE33" i="3"/>
  <c r="AJ33" i="3"/>
  <c r="BM33" i="3" s="1"/>
  <c r="AO33" i="3"/>
  <c r="AT33" i="3"/>
  <c r="BO33" i="3"/>
  <c r="BP33" i="3"/>
  <c r="BQ33" i="3"/>
  <c r="BR33" i="3"/>
  <c r="BT33" i="3"/>
  <c r="BU33" i="3"/>
  <c r="BV33" i="3"/>
  <c r="BW33" i="3"/>
  <c r="BY33" i="3"/>
  <c r="BZ33" i="3"/>
  <c r="CA33" i="3"/>
  <c r="CB33" i="3"/>
  <c r="CD33" i="3"/>
  <c r="CE33" i="3"/>
  <c r="CF33" i="3"/>
  <c r="CG33" i="3"/>
  <c r="CI33" i="3"/>
  <c r="CJ33" i="3"/>
  <c r="CK33" i="3"/>
  <c r="CL33" i="3"/>
  <c r="CN33" i="3"/>
  <c r="CO33" i="3"/>
  <c r="CP33" i="3"/>
  <c r="CQ33" i="3"/>
  <c r="CS33" i="3"/>
  <c r="CT33" i="3"/>
  <c r="CU33" i="3"/>
  <c r="CV33" i="3"/>
  <c r="CX33" i="3"/>
  <c r="CY33" i="3"/>
  <c r="CZ33" i="3"/>
  <c r="DA33" i="3"/>
  <c r="K34" i="3"/>
  <c r="P34" i="3"/>
  <c r="BM34" i="3" s="1"/>
  <c r="U34" i="3"/>
  <c r="Z34" i="3"/>
  <c r="AE34" i="3"/>
  <c r="AJ34" i="3"/>
  <c r="AO34" i="3"/>
  <c r="AT34" i="3"/>
  <c r="BO34" i="3"/>
  <c r="AY34" i="3" s="1"/>
  <c r="BP34" i="3"/>
  <c r="BQ34" i="3"/>
  <c r="BR34" i="3"/>
  <c r="BT34" i="3"/>
  <c r="BU34" i="3"/>
  <c r="BV34" i="3"/>
  <c r="BW34" i="3"/>
  <c r="BY34" i="3"/>
  <c r="BZ34" i="3"/>
  <c r="CA34" i="3"/>
  <c r="CB34" i="3"/>
  <c r="CD34" i="3"/>
  <c r="CE34" i="3"/>
  <c r="CF34" i="3"/>
  <c r="CG34" i="3"/>
  <c r="CI34" i="3"/>
  <c r="CJ34" i="3"/>
  <c r="CK34" i="3"/>
  <c r="CL34" i="3"/>
  <c r="CN34" i="3"/>
  <c r="CO34" i="3"/>
  <c r="CP34" i="3"/>
  <c r="CQ34" i="3"/>
  <c r="CS34" i="3"/>
  <c r="CT34" i="3"/>
  <c r="CU34" i="3"/>
  <c r="CV34" i="3"/>
  <c r="CX34" i="3"/>
  <c r="CY34" i="3"/>
  <c r="CZ34" i="3"/>
  <c r="DA34" i="3"/>
  <c r="K35" i="3"/>
  <c r="P35" i="3"/>
  <c r="U35" i="3"/>
  <c r="Z35" i="3"/>
  <c r="AE35" i="3"/>
  <c r="AJ35" i="3"/>
  <c r="BM35" i="3" s="1"/>
  <c r="AO35" i="3"/>
  <c r="AT35" i="3"/>
  <c r="BO35" i="3"/>
  <c r="BP35" i="3"/>
  <c r="BQ35" i="3"/>
  <c r="BR35" i="3"/>
  <c r="BT35" i="3"/>
  <c r="BU35" i="3"/>
  <c r="BV35" i="3"/>
  <c r="BW35" i="3"/>
  <c r="BY35" i="3"/>
  <c r="BZ35" i="3"/>
  <c r="CA35" i="3"/>
  <c r="CB35" i="3"/>
  <c r="CD35" i="3"/>
  <c r="CE35" i="3"/>
  <c r="CF35" i="3"/>
  <c r="CG35" i="3"/>
  <c r="CI35" i="3"/>
  <c r="CJ35" i="3"/>
  <c r="CK35" i="3"/>
  <c r="CL35" i="3"/>
  <c r="CN35" i="3"/>
  <c r="CO35" i="3"/>
  <c r="CP35" i="3"/>
  <c r="CQ35" i="3"/>
  <c r="CS35" i="3"/>
  <c r="CT35" i="3"/>
  <c r="CU35" i="3"/>
  <c r="CV35" i="3"/>
  <c r="CX35" i="3"/>
  <c r="CY35" i="3"/>
  <c r="CZ35" i="3"/>
  <c r="DA35" i="3"/>
  <c r="K36" i="3"/>
  <c r="P36" i="3"/>
  <c r="BM36" i="3" s="1"/>
  <c r="U36" i="3"/>
  <c r="Z36" i="3"/>
  <c r="AE36" i="3"/>
  <c r="AJ36" i="3"/>
  <c r="AO36" i="3"/>
  <c r="AT36" i="3"/>
  <c r="BO36" i="3"/>
  <c r="AY36" i="3" s="1"/>
  <c r="BP36" i="3"/>
  <c r="BQ36" i="3"/>
  <c r="BR36" i="3"/>
  <c r="BT36" i="3"/>
  <c r="BU36" i="3"/>
  <c r="BV36" i="3"/>
  <c r="BW36" i="3"/>
  <c r="BY36" i="3"/>
  <c r="BZ36" i="3"/>
  <c r="CA36" i="3"/>
  <c r="CB36" i="3"/>
  <c r="CD36" i="3"/>
  <c r="CE36" i="3"/>
  <c r="CF36" i="3"/>
  <c r="CG36" i="3"/>
  <c r="CI36" i="3"/>
  <c r="CJ36" i="3"/>
  <c r="CK36" i="3"/>
  <c r="CL36" i="3"/>
  <c r="CN36" i="3"/>
  <c r="CO36" i="3"/>
  <c r="CP36" i="3"/>
  <c r="CQ36" i="3"/>
  <c r="CS36" i="3"/>
  <c r="CT36" i="3"/>
  <c r="CU36" i="3"/>
  <c r="CV36" i="3"/>
  <c r="CX36" i="3"/>
  <c r="CY36" i="3"/>
  <c r="CZ36" i="3"/>
  <c r="DA36" i="3"/>
  <c r="K37" i="3"/>
  <c r="P37" i="3"/>
  <c r="U37" i="3"/>
  <c r="Z37" i="3"/>
  <c r="AE37" i="3"/>
  <c r="AJ37" i="3"/>
  <c r="BM37" i="3" s="1"/>
  <c r="AO37" i="3"/>
  <c r="AT37" i="3"/>
  <c r="BO37" i="3"/>
  <c r="BP37" i="3"/>
  <c r="BQ37" i="3"/>
  <c r="BR37" i="3"/>
  <c r="BT37" i="3"/>
  <c r="BU37" i="3"/>
  <c r="BV37" i="3"/>
  <c r="BW37" i="3"/>
  <c r="BY37" i="3"/>
  <c r="BZ37" i="3"/>
  <c r="CA37" i="3"/>
  <c r="CB37" i="3"/>
  <c r="CD37" i="3"/>
  <c r="CE37" i="3"/>
  <c r="CF37" i="3"/>
  <c r="CG37" i="3"/>
  <c r="CI37" i="3"/>
  <c r="CJ37" i="3"/>
  <c r="CK37" i="3"/>
  <c r="CL37" i="3"/>
  <c r="CN37" i="3"/>
  <c r="CO37" i="3"/>
  <c r="CP37" i="3"/>
  <c r="CQ37" i="3"/>
  <c r="CS37" i="3"/>
  <c r="CT37" i="3"/>
  <c r="CU37" i="3"/>
  <c r="CV37" i="3"/>
  <c r="CX37" i="3"/>
  <c r="CY37" i="3"/>
  <c r="CZ37" i="3"/>
  <c r="DA37" i="3"/>
  <c r="K38" i="3"/>
  <c r="P38" i="3"/>
  <c r="BM38" i="3" s="1"/>
  <c r="U38" i="3"/>
  <c r="Z38" i="3"/>
  <c r="AE38" i="3"/>
  <c r="AJ38" i="3"/>
  <c r="AO38" i="3"/>
  <c r="AT38" i="3"/>
  <c r="BO38" i="3"/>
  <c r="AY38" i="3" s="1"/>
  <c r="BP38" i="3"/>
  <c r="BQ38" i="3"/>
  <c r="BR38" i="3"/>
  <c r="BT38" i="3"/>
  <c r="BU38" i="3"/>
  <c r="BV38" i="3"/>
  <c r="BW38" i="3"/>
  <c r="BY38" i="3"/>
  <c r="BZ38" i="3"/>
  <c r="CA38" i="3"/>
  <c r="CB38" i="3"/>
  <c r="CD38" i="3"/>
  <c r="CE38" i="3"/>
  <c r="CF38" i="3"/>
  <c r="CG38" i="3"/>
  <c r="CI38" i="3"/>
  <c r="CJ38" i="3"/>
  <c r="CK38" i="3"/>
  <c r="CL38" i="3"/>
  <c r="CN38" i="3"/>
  <c r="CO38" i="3"/>
  <c r="CP38" i="3"/>
  <c r="CQ38" i="3"/>
  <c r="CS38" i="3"/>
  <c r="CT38" i="3"/>
  <c r="CU38" i="3"/>
  <c r="CV38" i="3"/>
  <c r="CX38" i="3"/>
  <c r="CY38" i="3"/>
  <c r="CZ38" i="3"/>
  <c r="DA38" i="3"/>
  <c r="K39" i="3"/>
  <c r="P39" i="3"/>
  <c r="U39" i="3"/>
  <c r="Z39" i="3"/>
  <c r="BM39" i="3" s="1"/>
  <c r="AE39" i="3"/>
  <c r="AJ39" i="3"/>
  <c r="AO39" i="3"/>
  <c r="AT39" i="3"/>
  <c r="BO39" i="3"/>
  <c r="AY39" i="3" s="1"/>
  <c r="BP39" i="3"/>
  <c r="BQ39" i="3"/>
  <c r="BR39" i="3"/>
  <c r="BT39" i="3"/>
  <c r="BU39" i="3"/>
  <c r="BV39" i="3"/>
  <c r="BW39" i="3"/>
  <c r="BY39" i="3"/>
  <c r="BZ39" i="3"/>
  <c r="CA39" i="3"/>
  <c r="CB39" i="3"/>
  <c r="CD39" i="3"/>
  <c r="CE39" i="3"/>
  <c r="CF39" i="3"/>
  <c r="CG39" i="3"/>
  <c r="CI39" i="3"/>
  <c r="CJ39" i="3"/>
  <c r="CK39" i="3"/>
  <c r="CL39" i="3"/>
  <c r="CN39" i="3"/>
  <c r="CO39" i="3"/>
  <c r="CP39" i="3"/>
  <c r="CQ39" i="3"/>
  <c r="CS39" i="3"/>
  <c r="CT39" i="3"/>
  <c r="CU39" i="3"/>
  <c r="CV39" i="3"/>
  <c r="CX39" i="3"/>
  <c r="CY39" i="3"/>
  <c r="CZ39" i="3"/>
  <c r="DA39" i="3"/>
  <c r="K40" i="3"/>
  <c r="P40" i="3"/>
  <c r="BM40" i="3" s="1"/>
  <c r="U40" i="3"/>
  <c r="Z40" i="3"/>
  <c r="AE40" i="3"/>
  <c r="AJ40" i="3"/>
  <c r="AO40" i="3"/>
  <c r="AT40" i="3"/>
  <c r="BO40" i="3"/>
  <c r="AY40" i="3" s="1"/>
  <c r="BP40" i="3"/>
  <c r="BQ40" i="3"/>
  <c r="BR40" i="3"/>
  <c r="BT40" i="3"/>
  <c r="BU40" i="3"/>
  <c r="BV40" i="3"/>
  <c r="BW40" i="3"/>
  <c r="BY40" i="3"/>
  <c r="BZ40" i="3"/>
  <c r="CA40" i="3"/>
  <c r="CB40" i="3"/>
  <c r="CD40" i="3"/>
  <c r="CE40" i="3"/>
  <c r="CF40" i="3"/>
  <c r="CG40" i="3"/>
  <c r="CI40" i="3"/>
  <c r="CJ40" i="3"/>
  <c r="CK40" i="3"/>
  <c r="CL40" i="3"/>
  <c r="CN40" i="3"/>
  <c r="CO40" i="3"/>
  <c r="CP40" i="3"/>
  <c r="CQ40" i="3"/>
  <c r="CS40" i="3"/>
  <c r="CT40" i="3"/>
  <c r="CU40" i="3"/>
  <c r="CV40" i="3"/>
  <c r="CX40" i="3"/>
  <c r="CY40" i="3"/>
  <c r="CZ40" i="3"/>
  <c r="DA40" i="3"/>
  <c r="K41" i="3"/>
  <c r="P41" i="3"/>
  <c r="U41" i="3"/>
  <c r="Z41" i="3"/>
  <c r="BM41" i="3" s="1"/>
  <c r="AE41" i="3"/>
  <c r="AJ41" i="3"/>
  <c r="AO41" i="3"/>
  <c r="AT41" i="3"/>
  <c r="BO41" i="3"/>
  <c r="AY41" i="3" s="1"/>
  <c r="BP41" i="3"/>
  <c r="BQ41" i="3"/>
  <c r="BR41" i="3"/>
  <c r="BT41" i="3"/>
  <c r="BU41" i="3"/>
  <c r="BV41" i="3"/>
  <c r="BW41" i="3"/>
  <c r="BY41" i="3"/>
  <c r="BZ41" i="3"/>
  <c r="CA41" i="3"/>
  <c r="CB41" i="3"/>
  <c r="CD41" i="3"/>
  <c r="CE41" i="3"/>
  <c r="CF41" i="3"/>
  <c r="CG41" i="3"/>
  <c r="CI41" i="3"/>
  <c r="CJ41" i="3"/>
  <c r="CK41" i="3"/>
  <c r="CL41" i="3"/>
  <c r="CN41" i="3"/>
  <c r="CO41" i="3"/>
  <c r="CP41" i="3"/>
  <c r="CQ41" i="3"/>
  <c r="CS41" i="3"/>
  <c r="CT41" i="3"/>
  <c r="CU41" i="3"/>
  <c r="CV41" i="3"/>
  <c r="CX41" i="3"/>
  <c r="CY41" i="3"/>
  <c r="CZ41" i="3"/>
  <c r="DA41" i="3"/>
  <c r="K42" i="3"/>
  <c r="P42" i="3"/>
  <c r="U42" i="3"/>
  <c r="Z42" i="3"/>
  <c r="AE42" i="3"/>
  <c r="AJ42" i="3"/>
  <c r="AO42" i="3"/>
  <c r="AT42" i="3"/>
  <c r="BM42" i="3"/>
  <c r="BO42" i="3"/>
  <c r="BP42" i="3"/>
  <c r="BQ42" i="3"/>
  <c r="BR42" i="3"/>
  <c r="BT42" i="3"/>
  <c r="BU42" i="3"/>
  <c r="AY42" i="3" s="1"/>
  <c r="BV42" i="3"/>
  <c r="BW42" i="3"/>
  <c r="BY42" i="3"/>
  <c r="BZ42" i="3"/>
  <c r="CA42" i="3"/>
  <c r="CB42" i="3"/>
  <c r="CD42" i="3"/>
  <c r="CE42" i="3"/>
  <c r="CF42" i="3"/>
  <c r="CG42" i="3"/>
  <c r="CI42" i="3"/>
  <c r="CJ42" i="3"/>
  <c r="CK42" i="3"/>
  <c r="CL42" i="3"/>
  <c r="CN42" i="3"/>
  <c r="CO42" i="3"/>
  <c r="CP42" i="3"/>
  <c r="CQ42" i="3"/>
  <c r="CS42" i="3"/>
  <c r="CT42" i="3"/>
  <c r="CU42" i="3"/>
  <c r="CV42" i="3"/>
  <c r="CX42" i="3"/>
  <c r="CY42" i="3"/>
  <c r="CZ42" i="3"/>
  <c r="DA42" i="3"/>
  <c r="K43" i="3"/>
  <c r="P43" i="3"/>
  <c r="U43" i="3"/>
  <c r="Z43" i="3"/>
  <c r="AE43" i="3"/>
  <c r="BM43" i="3" s="1"/>
  <c r="AJ43" i="3"/>
  <c r="AO43" i="3"/>
  <c r="AT43" i="3"/>
  <c r="BO43" i="3"/>
  <c r="BP43" i="3"/>
  <c r="BQ43" i="3"/>
  <c r="BR43" i="3"/>
  <c r="BT43" i="3"/>
  <c r="BU43" i="3"/>
  <c r="BV43" i="3"/>
  <c r="BW43" i="3"/>
  <c r="BY43" i="3"/>
  <c r="BZ43" i="3"/>
  <c r="CA43" i="3"/>
  <c r="CB43" i="3"/>
  <c r="CD43" i="3"/>
  <c r="CE43" i="3"/>
  <c r="CF43" i="3"/>
  <c r="CG43" i="3"/>
  <c r="CI43" i="3"/>
  <c r="CJ43" i="3"/>
  <c r="CK43" i="3"/>
  <c r="CL43" i="3"/>
  <c r="CN43" i="3"/>
  <c r="CO43" i="3"/>
  <c r="CP43" i="3"/>
  <c r="CQ43" i="3"/>
  <c r="CS43" i="3"/>
  <c r="CT43" i="3"/>
  <c r="CU43" i="3"/>
  <c r="CV43" i="3"/>
  <c r="CX43" i="3"/>
  <c r="CY43" i="3"/>
  <c r="CZ43" i="3"/>
  <c r="DA43" i="3"/>
  <c r="K44" i="3"/>
  <c r="P44" i="3"/>
  <c r="U44" i="3"/>
  <c r="Z44" i="3"/>
  <c r="AE44" i="3"/>
  <c r="BM44" i="3" s="1"/>
  <c r="AJ44" i="3"/>
  <c r="AO44" i="3"/>
  <c r="AT44" i="3"/>
  <c r="BO44" i="3"/>
  <c r="BP44" i="3"/>
  <c r="BQ44" i="3"/>
  <c r="BR44" i="3"/>
  <c r="BT44" i="3"/>
  <c r="BU44" i="3"/>
  <c r="BV44" i="3"/>
  <c r="BW44" i="3"/>
  <c r="BY44" i="3"/>
  <c r="BZ44" i="3"/>
  <c r="CA44" i="3"/>
  <c r="CB44" i="3"/>
  <c r="CD44" i="3"/>
  <c r="CE44" i="3"/>
  <c r="CF44" i="3"/>
  <c r="CG44" i="3"/>
  <c r="CI44" i="3"/>
  <c r="CJ44" i="3"/>
  <c r="CK44" i="3"/>
  <c r="CL44" i="3"/>
  <c r="CN44" i="3"/>
  <c r="CO44" i="3"/>
  <c r="CP44" i="3"/>
  <c r="CQ44" i="3"/>
  <c r="CS44" i="3"/>
  <c r="CT44" i="3"/>
  <c r="CU44" i="3"/>
  <c r="CV44" i="3"/>
  <c r="CX44" i="3"/>
  <c r="CY44" i="3"/>
  <c r="CZ44" i="3"/>
  <c r="DA44" i="3"/>
  <c r="K45" i="3"/>
  <c r="P45" i="3"/>
  <c r="BM45" i="3" s="1"/>
  <c r="U45" i="3"/>
  <c r="Z45" i="3"/>
  <c r="AE45" i="3"/>
  <c r="AJ45" i="3"/>
  <c r="AO45" i="3"/>
  <c r="AT45" i="3"/>
  <c r="BO45" i="3"/>
  <c r="AY45" i="3" s="1"/>
  <c r="BP45" i="3"/>
  <c r="BQ45" i="3"/>
  <c r="BR45" i="3"/>
  <c r="BT45" i="3"/>
  <c r="BU45" i="3"/>
  <c r="BV45" i="3"/>
  <c r="BW45" i="3"/>
  <c r="BY45" i="3"/>
  <c r="BZ45" i="3"/>
  <c r="CA45" i="3"/>
  <c r="CB45" i="3"/>
  <c r="CD45" i="3"/>
  <c r="CE45" i="3"/>
  <c r="CF45" i="3"/>
  <c r="CG45" i="3"/>
  <c r="CI45" i="3"/>
  <c r="CJ45" i="3"/>
  <c r="CK45" i="3"/>
  <c r="CL45" i="3"/>
  <c r="CN45" i="3"/>
  <c r="CO45" i="3"/>
  <c r="CP45" i="3"/>
  <c r="CQ45" i="3"/>
  <c r="CS45" i="3"/>
  <c r="CT45" i="3"/>
  <c r="CU45" i="3"/>
  <c r="CV45" i="3"/>
  <c r="CX45" i="3"/>
  <c r="CY45" i="3"/>
  <c r="CZ45" i="3"/>
  <c r="DA45" i="3"/>
  <c r="K46" i="3"/>
  <c r="P46" i="3"/>
  <c r="BM46" i="3" s="1"/>
  <c r="U46" i="3"/>
  <c r="Z46" i="3"/>
  <c r="AE46" i="3"/>
  <c r="AJ46" i="3"/>
  <c r="AO46" i="3"/>
  <c r="AT46" i="3"/>
  <c r="BO46" i="3"/>
  <c r="AY46" i="3" s="1"/>
  <c r="BP46" i="3"/>
  <c r="BQ46" i="3"/>
  <c r="BR46" i="3"/>
  <c r="BT46" i="3"/>
  <c r="BU46" i="3"/>
  <c r="BV46" i="3"/>
  <c r="BW46" i="3"/>
  <c r="BY46" i="3"/>
  <c r="BZ46" i="3"/>
  <c r="CA46" i="3"/>
  <c r="CB46" i="3"/>
  <c r="CD46" i="3"/>
  <c r="CE46" i="3"/>
  <c r="CF46" i="3"/>
  <c r="CG46" i="3"/>
  <c r="CI46" i="3"/>
  <c r="CJ46" i="3"/>
  <c r="CK46" i="3"/>
  <c r="CL46" i="3"/>
  <c r="CN46" i="3"/>
  <c r="CO46" i="3"/>
  <c r="CP46" i="3"/>
  <c r="CQ46" i="3"/>
  <c r="CS46" i="3"/>
  <c r="CT46" i="3"/>
  <c r="CU46" i="3"/>
  <c r="CV46" i="3"/>
  <c r="CX46" i="3"/>
  <c r="CY46" i="3"/>
  <c r="CZ46" i="3"/>
  <c r="DA46" i="3"/>
  <c r="G47" i="3"/>
  <c r="K47" i="3" s="1"/>
  <c r="H47" i="3"/>
  <c r="I47" i="3"/>
  <c r="J47" i="3"/>
  <c r="DK27" i="2" s="1"/>
  <c r="L47" i="3"/>
  <c r="M47" i="3"/>
  <c r="N47" i="3"/>
  <c r="O47" i="3"/>
  <c r="P47" i="3"/>
  <c r="Q47" i="3"/>
  <c r="R47" i="3"/>
  <c r="U47" i="3" s="1"/>
  <c r="S47" i="3"/>
  <c r="T47" i="3"/>
  <c r="V47" i="3"/>
  <c r="W47" i="3"/>
  <c r="X47" i="3"/>
  <c r="DY28" i="2" s="1"/>
  <c r="Y47" i="3"/>
  <c r="Z47" i="3"/>
  <c r="AA47" i="3"/>
  <c r="AB47" i="3"/>
  <c r="AC47" i="3"/>
  <c r="AD47" i="3"/>
  <c r="AE47" i="3"/>
  <c r="AF47" i="3"/>
  <c r="AJ47" i="3" s="1"/>
  <c r="AG47" i="3"/>
  <c r="AH47" i="3"/>
  <c r="EI28" i="2" s="1"/>
  <c r="AI47" i="3"/>
  <c r="AK47" i="3"/>
  <c r="AO47" i="3" s="1"/>
  <c r="AL47" i="3"/>
  <c r="AM47" i="3"/>
  <c r="AN47" i="3"/>
  <c r="AP47" i="3"/>
  <c r="EQ26" i="2" s="1"/>
  <c r="AQ47" i="3"/>
  <c r="AR47" i="3"/>
  <c r="AS47" i="3"/>
  <c r="K50" i="3"/>
  <c r="P50" i="3"/>
  <c r="U50" i="3"/>
  <c r="Z50" i="3"/>
  <c r="AE50" i="3"/>
  <c r="AJ50" i="3"/>
  <c r="AO50" i="3"/>
  <c r="AT50" i="3"/>
  <c r="BO50" i="3"/>
  <c r="BP50" i="3"/>
  <c r="AY50" i="3" s="1"/>
  <c r="BQ50" i="3"/>
  <c r="BR50" i="3"/>
  <c r="BT50" i="3"/>
  <c r="BU50" i="3"/>
  <c r="BV50" i="3"/>
  <c r="BW50" i="3"/>
  <c r="BY50" i="3"/>
  <c r="BZ50" i="3"/>
  <c r="CA50" i="3"/>
  <c r="CB50" i="3"/>
  <c r="CD50" i="3"/>
  <c r="CE50" i="3"/>
  <c r="CF50" i="3"/>
  <c r="CG50" i="3"/>
  <c r="CI50" i="3"/>
  <c r="CJ50" i="3"/>
  <c r="CK50" i="3"/>
  <c r="CL50" i="3"/>
  <c r="CN50" i="3"/>
  <c r="CO50" i="3"/>
  <c r="CP50" i="3"/>
  <c r="CQ50" i="3"/>
  <c r="CS50" i="3"/>
  <c r="CT50" i="3"/>
  <c r="CU50" i="3"/>
  <c r="CV50" i="3"/>
  <c r="CX50" i="3"/>
  <c r="CY50" i="3"/>
  <c r="CZ50" i="3"/>
  <c r="DA50" i="3"/>
  <c r="B51" i="3"/>
  <c r="K51" i="3"/>
  <c r="P51" i="3"/>
  <c r="U51" i="3"/>
  <c r="Z51" i="3"/>
  <c r="AE51" i="3"/>
  <c r="AJ51" i="3"/>
  <c r="AO51" i="3"/>
  <c r="AT51" i="3"/>
  <c r="BB51" i="3"/>
  <c r="BO51" i="3"/>
  <c r="BP51" i="3"/>
  <c r="BQ51" i="3"/>
  <c r="BR51" i="3"/>
  <c r="BT51" i="3"/>
  <c r="BU51" i="3"/>
  <c r="BV51" i="3"/>
  <c r="BW51" i="3"/>
  <c r="BY51" i="3"/>
  <c r="BZ51" i="3"/>
  <c r="CA51" i="3"/>
  <c r="CB51" i="3"/>
  <c r="CD51" i="3"/>
  <c r="CE51" i="3"/>
  <c r="CF51" i="3"/>
  <c r="CG51" i="3"/>
  <c r="CI51" i="3"/>
  <c r="CJ51" i="3"/>
  <c r="CK51" i="3"/>
  <c r="CL51" i="3"/>
  <c r="CN51" i="3"/>
  <c r="CO51" i="3"/>
  <c r="CP51" i="3"/>
  <c r="AY51" i="3" s="1"/>
  <c r="CQ51" i="3"/>
  <c r="CS51" i="3"/>
  <c r="CT51" i="3"/>
  <c r="CU51" i="3"/>
  <c r="CV51" i="3"/>
  <c r="CX51" i="3"/>
  <c r="CY51" i="3"/>
  <c r="CZ51" i="3"/>
  <c r="DA51" i="3"/>
  <c r="B52" i="3"/>
  <c r="K52" i="3"/>
  <c r="P52" i="3"/>
  <c r="U52" i="3"/>
  <c r="Z52" i="3"/>
  <c r="AE52" i="3"/>
  <c r="AJ52" i="3"/>
  <c r="AO52" i="3"/>
  <c r="AT52" i="3"/>
  <c r="BB52" i="3"/>
  <c r="BO52" i="3"/>
  <c r="AY52" i="3" s="1"/>
  <c r="BP52" i="3"/>
  <c r="BQ52" i="3"/>
  <c r="BR52" i="3"/>
  <c r="BT52" i="3"/>
  <c r="BU52" i="3"/>
  <c r="BV52" i="3"/>
  <c r="BW52" i="3"/>
  <c r="BY52" i="3"/>
  <c r="BZ52" i="3"/>
  <c r="CA52" i="3"/>
  <c r="CB52" i="3"/>
  <c r="CD52" i="3"/>
  <c r="CE52" i="3"/>
  <c r="CF52" i="3"/>
  <c r="CG52" i="3"/>
  <c r="CI52" i="3"/>
  <c r="CJ52" i="3"/>
  <c r="CK52" i="3"/>
  <c r="CL52" i="3"/>
  <c r="CN52" i="3"/>
  <c r="CO52" i="3"/>
  <c r="CP52" i="3"/>
  <c r="CQ52" i="3"/>
  <c r="CS52" i="3"/>
  <c r="CT52" i="3"/>
  <c r="CU52" i="3"/>
  <c r="CV52" i="3"/>
  <c r="CX52" i="3"/>
  <c r="CY52" i="3"/>
  <c r="CZ52" i="3"/>
  <c r="DA52" i="3"/>
  <c r="B53" i="3"/>
  <c r="K53" i="3"/>
  <c r="P53" i="3"/>
  <c r="U53" i="3"/>
  <c r="Z53" i="3"/>
  <c r="AE53" i="3"/>
  <c r="AJ53" i="3"/>
  <c r="AO53" i="3"/>
  <c r="AT53" i="3"/>
  <c r="BB53" i="3"/>
  <c r="BO53" i="3"/>
  <c r="AY53" i="3" s="1"/>
  <c r="BP53" i="3"/>
  <c r="BQ53" i="3"/>
  <c r="BR53" i="3"/>
  <c r="BT53" i="3"/>
  <c r="BU53" i="3"/>
  <c r="BV53" i="3"/>
  <c r="BW53" i="3"/>
  <c r="BY53" i="3"/>
  <c r="BZ53" i="3"/>
  <c r="CA53" i="3"/>
  <c r="CB53" i="3"/>
  <c r="CD53" i="3"/>
  <c r="CE53" i="3"/>
  <c r="CF53" i="3"/>
  <c r="CG53" i="3"/>
  <c r="CI53" i="3"/>
  <c r="CJ53" i="3"/>
  <c r="CK53" i="3"/>
  <c r="CL53" i="3"/>
  <c r="CN53" i="3"/>
  <c r="CO53" i="3"/>
  <c r="CP53" i="3"/>
  <c r="CQ53" i="3"/>
  <c r="CS53" i="3"/>
  <c r="CT53" i="3"/>
  <c r="CU53" i="3"/>
  <c r="CV53" i="3"/>
  <c r="CX53" i="3"/>
  <c r="CY53" i="3"/>
  <c r="CZ53" i="3"/>
  <c r="DA53" i="3"/>
  <c r="B54" i="3"/>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126" i="3" s="1"/>
  <c r="K54" i="3"/>
  <c r="P54" i="3"/>
  <c r="U54" i="3"/>
  <c r="Z54" i="3"/>
  <c r="AE54" i="3"/>
  <c r="AJ54" i="3"/>
  <c r="AO54" i="3"/>
  <c r="AT54" i="3"/>
  <c r="BB54" i="3"/>
  <c r="BO54" i="3"/>
  <c r="AY54" i="3" s="1"/>
  <c r="BP54" i="3"/>
  <c r="BQ54" i="3"/>
  <c r="BR54" i="3"/>
  <c r="BT54" i="3"/>
  <c r="BU54" i="3"/>
  <c r="BV54" i="3"/>
  <c r="BW54" i="3"/>
  <c r="BY54" i="3"/>
  <c r="BZ54" i="3"/>
  <c r="CA54" i="3"/>
  <c r="CB54" i="3"/>
  <c r="CD54" i="3"/>
  <c r="CE54" i="3"/>
  <c r="CF54" i="3"/>
  <c r="CG54" i="3"/>
  <c r="CI54" i="3"/>
  <c r="CJ54" i="3"/>
  <c r="CK54" i="3"/>
  <c r="CL54" i="3"/>
  <c r="CN54" i="3"/>
  <c r="CO54" i="3"/>
  <c r="CP54" i="3"/>
  <c r="CQ54" i="3"/>
  <c r="CS54" i="3"/>
  <c r="CT54" i="3"/>
  <c r="CU54" i="3"/>
  <c r="CV54" i="3"/>
  <c r="CX54" i="3"/>
  <c r="CY54" i="3"/>
  <c r="CZ54" i="3"/>
  <c r="DA54" i="3"/>
  <c r="K55" i="3"/>
  <c r="P55" i="3"/>
  <c r="U55" i="3"/>
  <c r="Z55" i="3"/>
  <c r="AE55" i="3"/>
  <c r="AJ55" i="3"/>
  <c r="AO55" i="3"/>
  <c r="AT55" i="3"/>
  <c r="BB55" i="3"/>
  <c r="BO55" i="3"/>
  <c r="AY55" i="3" s="1"/>
  <c r="BP55" i="3"/>
  <c r="BQ55" i="3"/>
  <c r="BR55" i="3"/>
  <c r="BT55" i="3"/>
  <c r="BU55" i="3"/>
  <c r="BV55" i="3"/>
  <c r="BW55" i="3"/>
  <c r="BY55" i="3"/>
  <c r="BZ55" i="3"/>
  <c r="CA55" i="3"/>
  <c r="CB55" i="3"/>
  <c r="CD55" i="3"/>
  <c r="CE55" i="3"/>
  <c r="CF55" i="3"/>
  <c r="CG55" i="3"/>
  <c r="CI55" i="3"/>
  <c r="CJ55" i="3"/>
  <c r="CK55" i="3"/>
  <c r="CL55" i="3"/>
  <c r="CN55" i="3"/>
  <c r="CO55" i="3"/>
  <c r="CP55" i="3"/>
  <c r="CQ55" i="3"/>
  <c r="CS55" i="3"/>
  <c r="CT55" i="3"/>
  <c r="CU55" i="3"/>
  <c r="CV55" i="3"/>
  <c r="CX55" i="3"/>
  <c r="CY55" i="3"/>
  <c r="CZ55" i="3"/>
  <c r="DA55" i="3"/>
  <c r="K56" i="3"/>
  <c r="P56" i="3"/>
  <c r="U56" i="3"/>
  <c r="Z56" i="3"/>
  <c r="AE56" i="3"/>
  <c r="AJ56" i="3"/>
  <c r="AO56" i="3"/>
  <c r="AT56" i="3"/>
  <c r="BB56" i="3"/>
  <c r="BB57" i="3" s="1"/>
  <c r="BB58" i="3" s="1"/>
  <c r="BB59" i="3" s="1"/>
  <c r="BB60" i="3" s="1"/>
  <c r="BB61" i="3" s="1"/>
  <c r="BB62" i="3" s="1"/>
  <c r="BB63" i="3" s="1"/>
  <c r="BB64" i="3" s="1"/>
  <c r="BB65" i="3" s="1"/>
  <c r="BB66" i="3" s="1"/>
  <c r="BB67" i="3" s="1"/>
  <c r="BB68" i="3" s="1"/>
  <c r="BB69" i="3" s="1"/>
  <c r="BB70" i="3" s="1"/>
  <c r="BB71" i="3" s="1"/>
  <c r="BB72" i="3" s="1"/>
  <c r="BB73" i="3" s="1"/>
  <c r="BB74" i="3" s="1"/>
  <c r="BB75" i="3" s="1"/>
  <c r="BB76" i="3" s="1"/>
  <c r="BB77" i="3" s="1"/>
  <c r="BB78" i="3" s="1"/>
  <c r="BB79" i="3" s="1"/>
  <c r="BB80" i="3" s="1"/>
  <c r="BB81" i="3" s="1"/>
  <c r="BB82" i="3" s="1"/>
  <c r="BB83" i="3" s="1"/>
  <c r="BB84" i="3" s="1"/>
  <c r="BB85" i="3" s="1"/>
  <c r="BB86" i="3" s="1"/>
  <c r="BB87" i="3" s="1"/>
  <c r="BB88" i="3" s="1"/>
  <c r="BO56" i="3"/>
  <c r="BP56" i="3"/>
  <c r="BQ56" i="3"/>
  <c r="AY56" i="3" s="1"/>
  <c r="BR56" i="3"/>
  <c r="BT56" i="3"/>
  <c r="BU56" i="3"/>
  <c r="BV56" i="3"/>
  <c r="BW56" i="3"/>
  <c r="BY56" i="3"/>
  <c r="BZ56" i="3"/>
  <c r="CA56" i="3"/>
  <c r="CB56" i="3"/>
  <c r="CD56" i="3"/>
  <c r="CE56" i="3"/>
  <c r="CF56" i="3"/>
  <c r="CG56" i="3"/>
  <c r="CI56" i="3"/>
  <c r="CJ56" i="3"/>
  <c r="CK56" i="3"/>
  <c r="CL56" i="3"/>
  <c r="CN56" i="3"/>
  <c r="CO56" i="3"/>
  <c r="CP56" i="3"/>
  <c r="CQ56" i="3"/>
  <c r="CS56" i="3"/>
  <c r="CT56" i="3"/>
  <c r="CU56" i="3"/>
  <c r="CV56" i="3"/>
  <c r="CX56" i="3"/>
  <c r="CY56" i="3"/>
  <c r="CZ56" i="3"/>
  <c r="DA56" i="3"/>
  <c r="K57" i="3"/>
  <c r="P57" i="3"/>
  <c r="U57" i="3"/>
  <c r="Z57" i="3"/>
  <c r="AE57" i="3"/>
  <c r="AJ57" i="3"/>
  <c r="AO57" i="3"/>
  <c r="AT57" i="3"/>
  <c r="BO57" i="3"/>
  <c r="AY57" i="3" s="1"/>
  <c r="BP57" i="3"/>
  <c r="BQ57" i="3"/>
  <c r="BR57" i="3"/>
  <c r="BT57" i="3"/>
  <c r="BU57" i="3"/>
  <c r="BV57" i="3"/>
  <c r="BW57" i="3"/>
  <c r="BY57" i="3"/>
  <c r="BZ57" i="3"/>
  <c r="CA57" i="3"/>
  <c r="CB57" i="3"/>
  <c r="CD57" i="3"/>
  <c r="CE57" i="3"/>
  <c r="CF57" i="3"/>
  <c r="CG57" i="3"/>
  <c r="CI57" i="3"/>
  <c r="CJ57" i="3"/>
  <c r="CK57" i="3"/>
  <c r="CL57" i="3"/>
  <c r="CN57" i="3"/>
  <c r="CO57" i="3"/>
  <c r="CP57" i="3"/>
  <c r="CQ57" i="3"/>
  <c r="CS57" i="3"/>
  <c r="CT57" i="3"/>
  <c r="CU57" i="3"/>
  <c r="CV57" i="3"/>
  <c r="CX57" i="3"/>
  <c r="CY57" i="3"/>
  <c r="CZ57" i="3"/>
  <c r="DA57" i="3"/>
  <c r="K58" i="3"/>
  <c r="P58" i="3"/>
  <c r="U58" i="3"/>
  <c r="Z58" i="3"/>
  <c r="AE58" i="3"/>
  <c r="AJ58" i="3"/>
  <c r="AO58" i="3"/>
  <c r="AT58" i="3"/>
  <c r="BO58" i="3"/>
  <c r="BP58" i="3"/>
  <c r="AY58" i="3" s="1"/>
  <c r="BQ58" i="3"/>
  <c r="BR58" i="3"/>
  <c r="BT58" i="3"/>
  <c r="BU58" i="3"/>
  <c r="BV58" i="3"/>
  <c r="BW58" i="3"/>
  <c r="BY58" i="3"/>
  <c r="BZ58" i="3"/>
  <c r="CA58" i="3"/>
  <c r="CB58" i="3"/>
  <c r="CD58" i="3"/>
  <c r="CE58" i="3"/>
  <c r="CF58" i="3"/>
  <c r="CG58" i="3"/>
  <c r="CI58" i="3"/>
  <c r="CJ58" i="3"/>
  <c r="CK58" i="3"/>
  <c r="CL58" i="3"/>
  <c r="CN58" i="3"/>
  <c r="CO58" i="3"/>
  <c r="CP58" i="3"/>
  <c r="CQ58" i="3"/>
  <c r="CS58" i="3"/>
  <c r="CT58" i="3"/>
  <c r="CU58" i="3"/>
  <c r="CV58" i="3"/>
  <c r="CX58" i="3"/>
  <c r="CY58" i="3"/>
  <c r="CZ58" i="3"/>
  <c r="DA58" i="3"/>
  <c r="K59" i="3"/>
  <c r="P59" i="3"/>
  <c r="U59" i="3"/>
  <c r="Z59" i="3"/>
  <c r="AE59" i="3"/>
  <c r="AJ59" i="3"/>
  <c r="AO59" i="3"/>
  <c r="AT59" i="3"/>
  <c r="BO59" i="3"/>
  <c r="BP59" i="3"/>
  <c r="BQ59" i="3"/>
  <c r="BR59" i="3"/>
  <c r="BT59" i="3"/>
  <c r="BU59" i="3"/>
  <c r="BV59" i="3"/>
  <c r="BW59" i="3"/>
  <c r="BY59" i="3"/>
  <c r="BZ59" i="3"/>
  <c r="CA59" i="3"/>
  <c r="CB59" i="3"/>
  <c r="CD59" i="3"/>
  <c r="CE59" i="3"/>
  <c r="CF59" i="3"/>
  <c r="CG59" i="3"/>
  <c r="CI59" i="3"/>
  <c r="CJ59" i="3"/>
  <c r="CK59" i="3"/>
  <c r="CL59" i="3"/>
  <c r="CN59" i="3"/>
  <c r="CO59" i="3"/>
  <c r="CP59" i="3"/>
  <c r="AY59" i="3" s="1"/>
  <c r="CQ59" i="3"/>
  <c r="CS59" i="3"/>
  <c r="CT59" i="3"/>
  <c r="CU59" i="3"/>
  <c r="CV59" i="3"/>
  <c r="CX59" i="3"/>
  <c r="CY59" i="3"/>
  <c r="CZ59" i="3"/>
  <c r="DA59" i="3"/>
  <c r="K60" i="3"/>
  <c r="P60" i="3"/>
  <c r="U60" i="3"/>
  <c r="Z60" i="3"/>
  <c r="AE60" i="3"/>
  <c r="AJ60" i="3"/>
  <c r="AO60" i="3"/>
  <c r="AT60" i="3"/>
  <c r="BO60" i="3"/>
  <c r="AY60" i="3" s="1"/>
  <c r="BP60" i="3"/>
  <c r="BQ60" i="3"/>
  <c r="BR60" i="3"/>
  <c r="BT60" i="3"/>
  <c r="BU60" i="3"/>
  <c r="BV60" i="3"/>
  <c r="BW60" i="3"/>
  <c r="BY60" i="3"/>
  <c r="BZ60" i="3"/>
  <c r="CA60" i="3"/>
  <c r="CB60" i="3"/>
  <c r="CD60" i="3"/>
  <c r="CE60" i="3"/>
  <c r="CF60" i="3"/>
  <c r="CG60" i="3"/>
  <c r="CI60" i="3"/>
  <c r="CJ60" i="3"/>
  <c r="CK60" i="3"/>
  <c r="CL60" i="3"/>
  <c r="CN60" i="3"/>
  <c r="CO60" i="3"/>
  <c r="CP60" i="3"/>
  <c r="CQ60" i="3"/>
  <c r="CS60" i="3"/>
  <c r="CT60" i="3"/>
  <c r="CU60" i="3"/>
  <c r="CV60" i="3"/>
  <c r="CX60" i="3"/>
  <c r="CY60" i="3"/>
  <c r="CZ60" i="3"/>
  <c r="DA60" i="3"/>
  <c r="K61" i="3"/>
  <c r="P61" i="3"/>
  <c r="U61" i="3"/>
  <c r="Z61" i="3"/>
  <c r="AE61" i="3"/>
  <c r="AJ61" i="3"/>
  <c r="AO61" i="3"/>
  <c r="AT61" i="3"/>
  <c r="BO61" i="3"/>
  <c r="AY61" i="3" s="1"/>
  <c r="BP61" i="3"/>
  <c r="BQ61" i="3"/>
  <c r="BR61" i="3"/>
  <c r="BT61" i="3"/>
  <c r="BU61" i="3"/>
  <c r="BV61" i="3"/>
  <c r="BW61" i="3"/>
  <c r="BY61" i="3"/>
  <c r="BZ61" i="3"/>
  <c r="CA61" i="3"/>
  <c r="CB61" i="3"/>
  <c r="CD61" i="3"/>
  <c r="CE61" i="3"/>
  <c r="CF61" i="3"/>
  <c r="CG61" i="3"/>
  <c r="CI61" i="3"/>
  <c r="CJ61" i="3"/>
  <c r="CK61" i="3"/>
  <c r="CL61" i="3"/>
  <c r="CN61" i="3"/>
  <c r="CO61" i="3"/>
  <c r="CP61" i="3"/>
  <c r="CQ61" i="3"/>
  <c r="CS61" i="3"/>
  <c r="CT61" i="3"/>
  <c r="CU61" i="3"/>
  <c r="CV61" i="3"/>
  <c r="CX61" i="3"/>
  <c r="CY61" i="3"/>
  <c r="CZ61" i="3"/>
  <c r="DA61" i="3"/>
  <c r="K62" i="3"/>
  <c r="P62" i="3"/>
  <c r="U62" i="3"/>
  <c r="Z62" i="3"/>
  <c r="AE62" i="3"/>
  <c r="AJ62" i="3"/>
  <c r="AO62" i="3"/>
  <c r="AT62" i="3"/>
  <c r="BO62" i="3"/>
  <c r="AY62" i="3" s="1"/>
  <c r="BP62" i="3"/>
  <c r="BQ62" i="3"/>
  <c r="BR62" i="3"/>
  <c r="BT62" i="3"/>
  <c r="BU62" i="3"/>
  <c r="BV62" i="3"/>
  <c r="BW62" i="3"/>
  <c r="BY62" i="3"/>
  <c r="BZ62" i="3"/>
  <c r="CA62" i="3"/>
  <c r="CB62" i="3"/>
  <c r="CD62" i="3"/>
  <c r="CE62" i="3"/>
  <c r="CF62" i="3"/>
  <c r="CG62" i="3"/>
  <c r="CI62" i="3"/>
  <c r="CJ62" i="3"/>
  <c r="CK62" i="3"/>
  <c r="CL62" i="3"/>
  <c r="CN62" i="3"/>
  <c r="CO62" i="3"/>
  <c r="CP62" i="3"/>
  <c r="CQ62" i="3"/>
  <c r="CS62" i="3"/>
  <c r="CT62" i="3"/>
  <c r="CU62" i="3"/>
  <c r="CV62" i="3"/>
  <c r="CX62" i="3"/>
  <c r="CY62" i="3"/>
  <c r="CZ62" i="3"/>
  <c r="DA62" i="3"/>
  <c r="K63" i="3"/>
  <c r="P63" i="3"/>
  <c r="U63" i="3"/>
  <c r="Z63" i="3"/>
  <c r="AE63" i="3"/>
  <c r="AJ63" i="3"/>
  <c r="AO63" i="3"/>
  <c r="AT63" i="3"/>
  <c r="BO63" i="3"/>
  <c r="AY63" i="3" s="1"/>
  <c r="BP63" i="3"/>
  <c r="BQ63" i="3"/>
  <c r="BR63" i="3"/>
  <c r="BT63" i="3"/>
  <c r="BU63" i="3"/>
  <c r="BV63" i="3"/>
  <c r="BW63" i="3"/>
  <c r="BY63" i="3"/>
  <c r="BZ63" i="3"/>
  <c r="CA63" i="3"/>
  <c r="CB63" i="3"/>
  <c r="CD63" i="3"/>
  <c r="CE63" i="3"/>
  <c r="CF63" i="3"/>
  <c r="CG63" i="3"/>
  <c r="CI63" i="3"/>
  <c r="CJ63" i="3"/>
  <c r="CK63" i="3"/>
  <c r="CL63" i="3"/>
  <c r="CN63" i="3"/>
  <c r="CO63" i="3"/>
  <c r="CP63" i="3"/>
  <c r="CQ63" i="3"/>
  <c r="CS63" i="3"/>
  <c r="CT63" i="3"/>
  <c r="CU63" i="3"/>
  <c r="CV63" i="3"/>
  <c r="CX63" i="3"/>
  <c r="CY63" i="3"/>
  <c r="CZ63" i="3"/>
  <c r="DA63" i="3"/>
  <c r="K64" i="3"/>
  <c r="P64" i="3"/>
  <c r="U64" i="3"/>
  <c r="Z64" i="3"/>
  <c r="AE64" i="3"/>
  <c r="AJ64" i="3"/>
  <c r="AO64" i="3"/>
  <c r="AT64" i="3"/>
  <c r="BO64" i="3"/>
  <c r="BP64" i="3"/>
  <c r="BQ64" i="3"/>
  <c r="AY64" i="3" s="1"/>
  <c r="BR64" i="3"/>
  <c r="BT64" i="3"/>
  <c r="BU64" i="3"/>
  <c r="BV64" i="3"/>
  <c r="BW64" i="3"/>
  <c r="BY64" i="3"/>
  <c r="BZ64" i="3"/>
  <c r="CA64" i="3"/>
  <c r="CB64" i="3"/>
  <c r="CD64" i="3"/>
  <c r="CE64" i="3"/>
  <c r="CF64" i="3"/>
  <c r="CG64" i="3"/>
  <c r="CI64" i="3"/>
  <c r="CJ64" i="3"/>
  <c r="CK64" i="3"/>
  <c r="CL64" i="3"/>
  <c r="CN64" i="3"/>
  <c r="CO64" i="3"/>
  <c r="CP64" i="3"/>
  <c r="CQ64" i="3"/>
  <c r="CS64" i="3"/>
  <c r="CT64" i="3"/>
  <c r="CU64" i="3"/>
  <c r="CV64" i="3"/>
  <c r="CX64" i="3"/>
  <c r="CY64" i="3"/>
  <c r="CZ64" i="3"/>
  <c r="DA64" i="3"/>
  <c r="K65" i="3"/>
  <c r="P65" i="3"/>
  <c r="U65" i="3"/>
  <c r="Z65" i="3"/>
  <c r="AE65" i="3"/>
  <c r="AJ65" i="3"/>
  <c r="AO65" i="3"/>
  <c r="AT65" i="3"/>
  <c r="BO65" i="3"/>
  <c r="AY65" i="3" s="1"/>
  <c r="BP65" i="3"/>
  <c r="BQ65" i="3"/>
  <c r="BR65" i="3"/>
  <c r="BT65" i="3"/>
  <c r="BU65" i="3"/>
  <c r="BV65" i="3"/>
  <c r="BW65" i="3"/>
  <c r="BY65" i="3"/>
  <c r="BZ65" i="3"/>
  <c r="CA65" i="3"/>
  <c r="CB65" i="3"/>
  <c r="CD65" i="3"/>
  <c r="CE65" i="3"/>
  <c r="CF65" i="3"/>
  <c r="CG65" i="3"/>
  <c r="CI65" i="3"/>
  <c r="CJ65" i="3"/>
  <c r="CK65" i="3"/>
  <c r="CL65" i="3"/>
  <c r="CN65" i="3"/>
  <c r="CO65" i="3"/>
  <c r="CP65" i="3"/>
  <c r="CQ65" i="3"/>
  <c r="CS65" i="3"/>
  <c r="CT65" i="3"/>
  <c r="CU65" i="3"/>
  <c r="CV65" i="3"/>
  <c r="CX65" i="3"/>
  <c r="CY65" i="3"/>
  <c r="CZ65" i="3"/>
  <c r="DA65" i="3"/>
  <c r="K66" i="3"/>
  <c r="P66" i="3"/>
  <c r="U66" i="3"/>
  <c r="Z66" i="3"/>
  <c r="AE66" i="3"/>
  <c r="AJ66" i="3"/>
  <c r="AO66" i="3"/>
  <c r="AT66" i="3"/>
  <c r="BO66" i="3"/>
  <c r="BP66" i="3"/>
  <c r="AY66" i="3" s="1"/>
  <c r="BQ66" i="3"/>
  <c r="BR66" i="3"/>
  <c r="BT66" i="3"/>
  <c r="BU66" i="3"/>
  <c r="BV66" i="3"/>
  <c r="BW66" i="3"/>
  <c r="BY66" i="3"/>
  <c r="BZ66" i="3"/>
  <c r="CA66" i="3"/>
  <c r="CB66" i="3"/>
  <c r="CD66" i="3"/>
  <c r="CE66" i="3"/>
  <c r="CF66" i="3"/>
  <c r="CG66" i="3"/>
  <c r="CI66" i="3"/>
  <c r="CJ66" i="3"/>
  <c r="CK66" i="3"/>
  <c r="CL66" i="3"/>
  <c r="CN66" i="3"/>
  <c r="CO66" i="3"/>
  <c r="CP66" i="3"/>
  <c r="CQ66" i="3"/>
  <c r="CS66" i="3"/>
  <c r="CT66" i="3"/>
  <c r="CU66" i="3"/>
  <c r="CV66" i="3"/>
  <c r="CX66" i="3"/>
  <c r="CY66" i="3"/>
  <c r="CZ66" i="3"/>
  <c r="DA66" i="3"/>
  <c r="K67" i="3"/>
  <c r="P67" i="3"/>
  <c r="U67" i="3"/>
  <c r="Z67" i="3"/>
  <c r="AE67" i="3"/>
  <c r="AJ67" i="3"/>
  <c r="AO67" i="3"/>
  <c r="AT67" i="3"/>
  <c r="BO67" i="3"/>
  <c r="BP67" i="3"/>
  <c r="BQ67" i="3"/>
  <c r="BR67" i="3"/>
  <c r="BT67" i="3"/>
  <c r="BU67" i="3"/>
  <c r="BV67" i="3"/>
  <c r="AY67" i="3" s="1"/>
  <c r="BW67" i="3"/>
  <c r="BY67" i="3"/>
  <c r="BZ67" i="3"/>
  <c r="CA67" i="3"/>
  <c r="CB67" i="3"/>
  <c r="CD67" i="3"/>
  <c r="CE67" i="3"/>
  <c r="CF67" i="3"/>
  <c r="CG67" i="3"/>
  <c r="CI67" i="3"/>
  <c r="CJ67" i="3"/>
  <c r="CK67" i="3"/>
  <c r="CL67" i="3"/>
  <c r="CN67" i="3"/>
  <c r="CO67" i="3"/>
  <c r="CP67" i="3"/>
  <c r="CQ67" i="3"/>
  <c r="CS67" i="3"/>
  <c r="CT67" i="3"/>
  <c r="CU67" i="3"/>
  <c r="CV67" i="3"/>
  <c r="CX67" i="3"/>
  <c r="CY67" i="3"/>
  <c r="CZ67" i="3"/>
  <c r="DA67" i="3"/>
  <c r="K68" i="3"/>
  <c r="P68" i="3"/>
  <c r="U68" i="3"/>
  <c r="Z68" i="3"/>
  <c r="AE68" i="3"/>
  <c r="AJ68" i="3"/>
  <c r="AO68" i="3"/>
  <c r="AT68" i="3"/>
  <c r="BO68" i="3"/>
  <c r="AY68" i="3" s="1"/>
  <c r="BP68" i="3"/>
  <c r="BQ68" i="3"/>
  <c r="BR68" i="3"/>
  <c r="BT68" i="3"/>
  <c r="BU68" i="3"/>
  <c r="BV68" i="3"/>
  <c r="BW68" i="3"/>
  <c r="BY68" i="3"/>
  <c r="BZ68" i="3"/>
  <c r="CA68" i="3"/>
  <c r="CB68" i="3"/>
  <c r="CD68" i="3"/>
  <c r="CE68" i="3"/>
  <c r="CF68" i="3"/>
  <c r="CG68" i="3"/>
  <c r="CI68" i="3"/>
  <c r="CJ68" i="3"/>
  <c r="CK68" i="3"/>
  <c r="CL68" i="3"/>
  <c r="CN68" i="3"/>
  <c r="CO68" i="3"/>
  <c r="CP68" i="3"/>
  <c r="CQ68" i="3"/>
  <c r="CS68" i="3"/>
  <c r="CT68" i="3"/>
  <c r="CU68" i="3"/>
  <c r="CV68" i="3"/>
  <c r="CX68" i="3"/>
  <c r="CY68" i="3"/>
  <c r="CZ68" i="3"/>
  <c r="DA68" i="3"/>
  <c r="K69" i="3"/>
  <c r="P69" i="3"/>
  <c r="U69" i="3"/>
  <c r="Z69" i="3"/>
  <c r="AE69" i="3"/>
  <c r="AJ69" i="3"/>
  <c r="AO69" i="3"/>
  <c r="AT69" i="3"/>
  <c r="BO69" i="3"/>
  <c r="AY69" i="3" s="1"/>
  <c r="BP69" i="3"/>
  <c r="BQ69" i="3"/>
  <c r="BR69" i="3"/>
  <c r="BT69" i="3"/>
  <c r="BU69" i="3"/>
  <c r="BV69" i="3"/>
  <c r="BW69" i="3"/>
  <c r="BY69" i="3"/>
  <c r="BZ69" i="3"/>
  <c r="CA69" i="3"/>
  <c r="CB69" i="3"/>
  <c r="CD69" i="3"/>
  <c r="CE69" i="3"/>
  <c r="CF69" i="3"/>
  <c r="CG69" i="3"/>
  <c r="CI69" i="3"/>
  <c r="CJ69" i="3"/>
  <c r="CK69" i="3"/>
  <c r="CL69" i="3"/>
  <c r="CN69" i="3"/>
  <c r="CO69" i="3"/>
  <c r="CP69" i="3"/>
  <c r="CQ69" i="3"/>
  <c r="CS69" i="3"/>
  <c r="CT69" i="3"/>
  <c r="CU69" i="3"/>
  <c r="CV69" i="3"/>
  <c r="CX69" i="3"/>
  <c r="CY69" i="3"/>
  <c r="CZ69" i="3"/>
  <c r="DA69" i="3"/>
  <c r="K70" i="3"/>
  <c r="P70" i="3"/>
  <c r="U70" i="3"/>
  <c r="Z70" i="3"/>
  <c r="AE70" i="3"/>
  <c r="AJ70" i="3"/>
  <c r="AO70" i="3"/>
  <c r="AT70" i="3"/>
  <c r="BO70" i="3"/>
  <c r="AY70" i="3" s="1"/>
  <c r="BP70" i="3"/>
  <c r="BQ70" i="3"/>
  <c r="BR70" i="3"/>
  <c r="BT70" i="3"/>
  <c r="BU70" i="3"/>
  <c r="BV70" i="3"/>
  <c r="BW70" i="3"/>
  <c r="BY70" i="3"/>
  <c r="BZ70" i="3"/>
  <c r="CA70" i="3"/>
  <c r="CB70" i="3"/>
  <c r="CD70" i="3"/>
  <c r="CE70" i="3"/>
  <c r="CF70" i="3"/>
  <c r="CG70" i="3"/>
  <c r="CI70" i="3"/>
  <c r="CJ70" i="3"/>
  <c r="CK70" i="3"/>
  <c r="CL70" i="3"/>
  <c r="CN70" i="3"/>
  <c r="CO70" i="3"/>
  <c r="CP70" i="3"/>
  <c r="CQ70" i="3"/>
  <c r="CS70" i="3"/>
  <c r="CT70" i="3"/>
  <c r="CU70" i="3"/>
  <c r="CV70" i="3"/>
  <c r="CX70" i="3"/>
  <c r="CY70" i="3"/>
  <c r="CZ70" i="3"/>
  <c r="DA70" i="3"/>
  <c r="K71" i="3"/>
  <c r="P71" i="3"/>
  <c r="U71" i="3"/>
  <c r="Z71" i="3"/>
  <c r="AE71" i="3"/>
  <c r="AJ71" i="3"/>
  <c r="AO71" i="3"/>
  <c r="AT71" i="3"/>
  <c r="BO71" i="3"/>
  <c r="AY71" i="3" s="1"/>
  <c r="BP71" i="3"/>
  <c r="BQ71" i="3"/>
  <c r="BR71" i="3"/>
  <c r="BT71" i="3"/>
  <c r="BU71" i="3"/>
  <c r="BV71" i="3"/>
  <c r="BW71" i="3"/>
  <c r="BY71" i="3"/>
  <c r="BZ71" i="3"/>
  <c r="CA71" i="3"/>
  <c r="CB71" i="3"/>
  <c r="CD71" i="3"/>
  <c r="CE71" i="3"/>
  <c r="CF71" i="3"/>
  <c r="CG71" i="3"/>
  <c r="CI71" i="3"/>
  <c r="CJ71" i="3"/>
  <c r="CK71" i="3"/>
  <c r="CL71" i="3"/>
  <c r="CN71" i="3"/>
  <c r="CO71" i="3"/>
  <c r="CP71" i="3"/>
  <c r="CQ71" i="3"/>
  <c r="CS71" i="3"/>
  <c r="CT71" i="3"/>
  <c r="CU71" i="3"/>
  <c r="CV71" i="3"/>
  <c r="CX71" i="3"/>
  <c r="CY71" i="3"/>
  <c r="CZ71" i="3"/>
  <c r="DA71" i="3"/>
  <c r="K72" i="3"/>
  <c r="P72" i="3"/>
  <c r="U72" i="3"/>
  <c r="Z72" i="3"/>
  <c r="AE72" i="3"/>
  <c r="AJ72" i="3"/>
  <c r="AO72" i="3"/>
  <c r="AT72" i="3"/>
  <c r="BO72" i="3"/>
  <c r="BP72" i="3"/>
  <c r="BQ72" i="3"/>
  <c r="AY72" i="3" s="1"/>
  <c r="BR72" i="3"/>
  <c r="BT72" i="3"/>
  <c r="BU72" i="3"/>
  <c r="BV72" i="3"/>
  <c r="BW72" i="3"/>
  <c r="BY72" i="3"/>
  <c r="BZ72" i="3"/>
  <c r="CA72" i="3"/>
  <c r="CB72" i="3"/>
  <c r="CD72" i="3"/>
  <c r="CE72" i="3"/>
  <c r="CF72" i="3"/>
  <c r="CG72" i="3"/>
  <c r="CI72" i="3"/>
  <c r="CJ72" i="3"/>
  <c r="CK72" i="3"/>
  <c r="CL72" i="3"/>
  <c r="CN72" i="3"/>
  <c r="CO72" i="3"/>
  <c r="CP72" i="3"/>
  <c r="CQ72" i="3"/>
  <c r="CS72" i="3"/>
  <c r="CT72" i="3"/>
  <c r="CU72" i="3"/>
  <c r="CV72" i="3"/>
  <c r="CX72" i="3"/>
  <c r="CY72" i="3"/>
  <c r="CZ72" i="3"/>
  <c r="DA72" i="3"/>
  <c r="K73" i="3"/>
  <c r="P73" i="3"/>
  <c r="U73" i="3"/>
  <c r="Z73" i="3"/>
  <c r="BM73" i="3" s="1"/>
  <c r="AE73" i="3"/>
  <c r="AJ73" i="3"/>
  <c r="AO73" i="3"/>
  <c r="AT73" i="3"/>
  <c r="BO73" i="3"/>
  <c r="BP73" i="3"/>
  <c r="BQ73" i="3"/>
  <c r="BR73" i="3"/>
  <c r="BT73" i="3"/>
  <c r="BU73" i="3"/>
  <c r="BV73" i="3"/>
  <c r="BW73" i="3"/>
  <c r="BY73" i="3"/>
  <c r="BZ73" i="3"/>
  <c r="CA73" i="3"/>
  <c r="CB73" i="3"/>
  <c r="CD73" i="3"/>
  <c r="CE73" i="3"/>
  <c r="CF73" i="3"/>
  <c r="CG73" i="3"/>
  <c r="CI73" i="3"/>
  <c r="CJ73" i="3"/>
  <c r="CK73" i="3"/>
  <c r="CL73" i="3"/>
  <c r="CN73" i="3"/>
  <c r="CO73" i="3"/>
  <c r="CP73" i="3"/>
  <c r="CQ73" i="3"/>
  <c r="CS73" i="3"/>
  <c r="CT73" i="3"/>
  <c r="CU73" i="3"/>
  <c r="CV73" i="3"/>
  <c r="CX73" i="3"/>
  <c r="CY73" i="3"/>
  <c r="CZ73" i="3"/>
  <c r="DA73" i="3"/>
  <c r="K74" i="3"/>
  <c r="P74" i="3"/>
  <c r="U74" i="3"/>
  <c r="Z74" i="3"/>
  <c r="AE74" i="3"/>
  <c r="AJ74" i="3"/>
  <c r="AO74" i="3"/>
  <c r="AT74" i="3"/>
  <c r="BM74" i="3"/>
  <c r="BO74" i="3"/>
  <c r="BP74" i="3"/>
  <c r="BQ74" i="3"/>
  <c r="BR74" i="3"/>
  <c r="BT74" i="3"/>
  <c r="BU74" i="3"/>
  <c r="AY74" i="3" s="1"/>
  <c r="BV74" i="3"/>
  <c r="BW74" i="3"/>
  <c r="BY74" i="3"/>
  <c r="BZ74" i="3"/>
  <c r="CA74" i="3"/>
  <c r="CB74" i="3"/>
  <c r="CD74" i="3"/>
  <c r="CE74" i="3"/>
  <c r="CF74" i="3"/>
  <c r="CG74" i="3"/>
  <c r="CI74" i="3"/>
  <c r="CJ74" i="3"/>
  <c r="CK74" i="3"/>
  <c r="CL74" i="3"/>
  <c r="CN74" i="3"/>
  <c r="CO74" i="3"/>
  <c r="CP74" i="3"/>
  <c r="CQ74" i="3"/>
  <c r="CS74" i="3"/>
  <c r="CT74" i="3"/>
  <c r="CU74" i="3"/>
  <c r="CV74" i="3"/>
  <c r="CX74" i="3"/>
  <c r="CY74" i="3"/>
  <c r="CZ74" i="3"/>
  <c r="DA74" i="3"/>
  <c r="K75" i="3"/>
  <c r="P75" i="3"/>
  <c r="U75" i="3"/>
  <c r="Z75" i="3"/>
  <c r="BM75" i="3" s="1"/>
  <c r="AE75" i="3"/>
  <c r="AJ75" i="3"/>
  <c r="AO75" i="3"/>
  <c r="AT75" i="3"/>
  <c r="BO75" i="3"/>
  <c r="BP75" i="3"/>
  <c r="BQ75" i="3"/>
  <c r="BR75" i="3"/>
  <c r="BT75" i="3"/>
  <c r="BU75" i="3"/>
  <c r="BV75" i="3"/>
  <c r="BW75" i="3"/>
  <c r="BY75" i="3"/>
  <c r="BZ75" i="3"/>
  <c r="CA75" i="3"/>
  <c r="CB75" i="3"/>
  <c r="CD75" i="3"/>
  <c r="CE75" i="3"/>
  <c r="CF75" i="3"/>
  <c r="CG75" i="3"/>
  <c r="CI75" i="3"/>
  <c r="CJ75" i="3"/>
  <c r="CK75" i="3"/>
  <c r="CL75" i="3"/>
  <c r="CN75" i="3"/>
  <c r="CO75" i="3"/>
  <c r="CP75" i="3"/>
  <c r="CQ75" i="3"/>
  <c r="CS75" i="3"/>
  <c r="CT75" i="3"/>
  <c r="CU75" i="3"/>
  <c r="CV75" i="3"/>
  <c r="CX75" i="3"/>
  <c r="CY75" i="3"/>
  <c r="CZ75" i="3"/>
  <c r="DA75" i="3"/>
  <c r="K76" i="3"/>
  <c r="P76" i="3"/>
  <c r="U76" i="3"/>
  <c r="Z76" i="3"/>
  <c r="AE76" i="3"/>
  <c r="AJ76" i="3"/>
  <c r="AO76" i="3"/>
  <c r="AT76" i="3"/>
  <c r="BM76" i="3"/>
  <c r="BO76" i="3"/>
  <c r="BP76" i="3"/>
  <c r="BQ76" i="3"/>
  <c r="BR76" i="3"/>
  <c r="BT76" i="3"/>
  <c r="BU76" i="3"/>
  <c r="AY76" i="3" s="1"/>
  <c r="BV76" i="3"/>
  <c r="BW76" i="3"/>
  <c r="BY76" i="3"/>
  <c r="BZ76" i="3"/>
  <c r="CA76" i="3"/>
  <c r="CB76" i="3"/>
  <c r="CD76" i="3"/>
  <c r="CE76" i="3"/>
  <c r="CF76" i="3"/>
  <c r="CG76" i="3"/>
  <c r="CI76" i="3"/>
  <c r="CJ76" i="3"/>
  <c r="CK76" i="3"/>
  <c r="CL76" i="3"/>
  <c r="CN76" i="3"/>
  <c r="CO76" i="3"/>
  <c r="CP76" i="3"/>
  <c r="CQ76" i="3"/>
  <c r="CS76" i="3"/>
  <c r="CT76" i="3"/>
  <c r="CU76" i="3"/>
  <c r="CV76" i="3"/>
  <c r="CX76" i="3"/>
  <c r="CY76" i="3"/>
  <c r="CZ76" i="3"/>
  <c r="DA76" i="3"/>
  <c r="K77" i="3"/>
  <c r="P77" i="3"/>
  <c r="U77" i="3"/>
  <c r="Z77" i="3"/>
  <c r="BM77" i="3" s="1"/>
  <c r="AE77" i="3"/>
  <c r="AJ77" i="3"/>
  <c r="AO77" i="3"/>
  <c r="AT77" i="3"/>
  <c r="BO77" i="3"/>
  <c r="AY77" i="3" s="1"/>
  <c r="BP77" i="3"/>
  <c r="BQ77" i="3"/>
  <c r="BR77" i="3"/>
  <c r="BT77" i="3"/>
  <c r="BU77" i="3"/>
  <c r="BV77" i="3"/>
  <c r="BW77" i="3"/>
  <c r="BY77" i="3"/>
  <c r="BZ77" i="3"/>
  <c r="CA77" i="3"/>
  <c r="CB77" i="3"/>
  <c r="CD77" i="3"/>
  <c r="CE77" i="3"/>
  <c r="CF77" i="3"/>
  <c r="CG77" i="3"/>
  <c r="CI77" i="3"/>
  <c r="CJ77" i="3"/>
  <c r="CK77" i="3"/>
  <c r="CL77" i="3"/>
  <c r="CN77" i="3"/>
  <c r="CO77" i="3"/>
  <c r="CP77" i="3"/>
  <c r="CQ77" i="3"/>
  <c r="CS77" i="3"/>
  <c r="CT77" i="3"/>
  <c r="CU77" i="3"/>
  <c r="CV77" i="3"/>
  <c r="CX77" i="3"/>
  <c r="CY77" i="3"/>
  <c r="CZ77" i="3"/>
  <c r="DA77" i="3"/>
  <c r="K78" i="3"/>
  <c r="P78" i="3"/>
  <c r="U78" i="3"/>
  <c r="Z78" i="3"/>
  <c r="AE78" i="3"/>
  <c r="AJ78" i="3"/>
  <c r="AO78" i="3"/>
  <c r="AT78" i="3"/>
  <c r="BM78" i="3"/>
  <c r="BO78" i="3"/>
  <c r="BP78" i="3"/>
  <c r="BQ78" i="3"/>
  <c r="BR78" i="3"/>
  <c r="BT78" i="3"/>
  <c r="BU78" i="3"/>
  <c r="AY78" i="3" s="1"/>
  <c r="BV78" i="3"/>
  <c r="BW78" i="3"/>
  <c r="BY78" i="3"/>
  <c r="BZ78" i="3"/>
  <c r="CA78" i="3"/>
  <c r="CB78" i="3"/>
  <c r="CD78" i="3"/>
  <c r="CE78" i="3"/>
  <c r="CF78" i="3"/>
  <c r="CG78" i="3"/>
  <c r="CI78" i="3"/>
  <c r="CJ78" i="3"/>
  <c r="CK78" i="3"/>
  <c r="CL78" i="3"/>
  <c r="CN78" i="3"/>
  <c r="CO78" i="3"/>
  <c r="CP78" i="3"/>
  <c r="CQ78" i="3"/>
  <c r="CS78" i="3"/>
  <c r="CT78" i="3"/>
  <c r="CU78" i="3"/>
  <c r="CV78" i="3"/>
  <c r="CX78" i="3"/>
  <c r="CY78" i="3"/>
  <c r="CZ78" i="3"/>
  <c r="DA78" i="3"/>
  <c r="K79" i="3"/>
  <c r="P79" i="3"/>
  <c r="U79" i="3"/>
  <c r="Z79" i="3"/>
  <c r="BM79" i="3" s="1"/>
  <c r="AE79" i="3"/>
  <c r="AJ79" i="3"/>
  <c r="AO79" i="3"/>
  <c r="AT79" i="3"/>
  <c r="BO79" i="3"/>
  <c r="BP79" i="3"/>
  <c r="BQ79" i="3"/>
  <c r="BR79" i="3"/>
  <c r="BT79" i="3"/>
  <c r="BU79" i="3"/>
  <c r="BV79" i="3"/>
  <c r="BW79" i="3"/>
  <c r="BY79" i="3"/>
  <c r="BZ79" i="3"/>
  <c r="CA79" i="3"/>
  <c r="CB79" i="3"/>
  <c r="CD79" i="3"/>
  <c r="CE79" i="3"/>
  <c r="CF79" i="3"/>
  <c r="CG79" i="3"/>
  <c r="CI79" i="3"/>
  <c r="CJ79" i="3"/>
  <c r="CK79" i="3"/>
  <c r="CL79" i="3"/>
  <c r="CN79" i="3"/>
  <c r="CO79" i="3"/>
  <c r="CP79" i="3"/>
  <c r="CQ79" i="3"/>
  <c r="CS79" i="3"/>
  <c r="CT79" i="3"/>
  <c r="CU79" i="3"/>
  <c r="CV79" i="3"/>
  <c r="CX79" i="3"/>
  <c r="CY79" i="3"/>
  <c r="CZ79" i="3"/>
  <c r="DA79" i="3"/>
  <c r="K80" i="3"/>
  <c r="P80" i="3"/>
  <c r="U80" i="3"/>
  <c r="Z80" i="3"/>
  <c r="AE80" i="3"/>
  <c r="AJ80" i="3"/>
  <c r="AO80" i="3"/>
  <c r="AT80" i="3"/>
  <c r="BM80" i="3"/>
  <c r="BO80" i="3"/>
  <c r="BP80" i="3"/>
  <c r="BQ80" i="3"/>
  <c r="BR80" i="3"/>
  <c r="BT80" i="3"/>
  <c r="BU80" i="3"/>
  <c r="AY80" i="3" s="1"/>
  <c r="BV80" i="3"/>
  <c r="BW80" i="3"/>
  <c r="BY80" i="3"/>
  <c r="BZ80" i="3"/>
  <c r="CA80" i="3"/>
  <c r="CB80" i="3"/>
  <c r="CD80" i="3"/>
  <c r="CE80" i="3"/>
  <c r="CF80" i="3"/>
  <c r="CG80" i="3"/>
  <c r="CI80" i="3"/>
  <c r="CJ80" i="3"/>
  <c r="CK80" i="3"/>
  <c r="CL80" i="3"/>
  <c r="CN80" i="3"/>
  <c r="CO80" i="3"/>
  <c r="CP80" i="3"/>
  <c r="CQ80" i="3"/>
  <c r="CS80" i="3"/>
  <c r="CT80" i="3"/>
  <c r="CU80" i="3"/>
  <c r="CV80" i="3"/>
  <c r="CX80" i="3"/>
  <c r="CY80" i="3"/>
  <c r="CZ80" i="3"/>
  <c r="DA80" i="3"/>
  <c r="K81" i="3"/>
  <c r="P81" i="3"/>
  <c r="U81" i="3"/>
  <c r="Z81" i="3"/>
  <c r="BM81" i="3" s="1"/>
  <c r="AE81" i="3"/>
  <c r="AJ81" i="3"/>
  <c r="AO81" i="3"/>
  <c r="AT81" i="3"/>
  <c r="BO81" i="3"/>
  <c r="BP81" i="3"/>
  <c r="BQ81" i="3"/>
  <c r="BR81" i="3"/>
  <c r="BT81" i="3"/>
  <c r="BU81" i="3"/>
  <c r="BV81" i="3"/>
  <c r="BW81" i="3"/>
  <c r="BY81" i="3"/>
  <c r="BZ81" i="3"/>
  <c r="CA81" i="3"/>
  <c r="CB81" i="3"/>
  <c r="CD81" i="3"/>
  <c r="CE81" i="3"/>
  <c r="CF81" i="3"/>
  <c r="CG81" i="3"/>
  <c r="CI81" i="3"/>
  <c r="CJ81" i="3"/>
  <c r="CK81" i="3"/>
  <c r="CL81" i="3"/>
  <c r="CN81" i="3"/>
  <c r="CO81" i="3"/>
  <c r="CP81" i="3"/>
  <c r="CQ81" i="3"/>
  <c r="CS81" i="3"/>
  <c r="CT81" i="3"/>
  <c r="CU81" i="3"/>
  <c r="CV81" i="3"/>
  <c r="CX81" i="3"/>
  <c r="CY81" i="3"/>
  <c r="CZ81" i="3"/>
  <c r="DA81" i="3"/>
  <c r="K82" i="3"/>
  <c r="P82" i="3"/>
  <c r="U82" i="3"/>
  <c r="Z82" i="3"/>
  <c r="AE82" i="3"/>
  <c r="AJ82" i="3"/>
  <c r="AO82" i="3"/>
  <c r="AT82" i="3"/>
  <c r="BM82" i="3"/>
  <c r="BO82" i="3"/>
  <c r="BP82" i="3"/>
  <c r="BQ82" i="3"/>
  <c r="BR82" i="3"/>
  <c r="BT82" i="3"/>
  <c r="BU82" i="3"/>
  <c r="AY82" i="3" s="1"/>
  <c r="BV82" i="3"/>
  <c r="BW82" i="3"/>
  <c r="BY82" i="3"/>
  <c r="BZ82" i="3"/>
  <c r="CA82" i="3"/>
  <c r="CB82" i="3"/>
  <c r="CD82" i="3"/>
  <c r="CE82" i="3"/>
  <c r="CF82" i="3"/>
  <c r="CG82" i="3"/>
  <c r="CI82" i="3"/>
  <c r="CJ82" i="3"/>
  <c r="CK82" i="3"/>
  <c r="CL82" i="3"/>
  <c r="CN82" i="3"/>
  <c r="CO82" i="3"/>
  <c r="CP82" i="3"/>
  <c r="CQ82" i="3"/>
  <c r="CS82" i="3"/>
  <c r="CT82" i="3"/>
  <c r="CU82" i="3"/>
  <c r="CV82" i="3"/>
  <c r="CX82" i="3"/>
  <c r="CY82" i="3"/>
  <c r="CZ82" i="3"/>
  <c r="DA82" i="3"/>
  <c r="K83" i="3"/>
  <c r="P83" i="3"/>
  <c r="U83" i="3"/>
  <c r="Z83" i="3"/>
  <c r="BM83" i="3" s="1"/>
  <c r="AE83" i="3"/>
  <c r="AJ83" i="3"/>
  <c r="AO83" i="3"/>
  <c r="AT83" i="3"/>
  <c r="BO83" i="3"/>
  <c r="BP83" i="3"/>
  <c r="BQ83" i="3"/>
  <c r="BR83" i="3"/>
  <c r="BT83" i="3"/>
  <c r="BU83" i="3"/>
  <c r="BV83" i="3"/>
  <c r="BW83" i="3"/>
  <c r="BY83" i="3"/>
  <c r="BZ83" i="3"/>
  <c r="CA83" i="3"/>
  <c r="CB83" i="3"/>
  <c r="CD83" i="3"/>
  <c r="CE83" i="3"/>
  <c r="CF83" i="3"/>
  <c r="CG83" i="3"/>
  <c r="CI83" i="3"/>
  <c r="CJ83" i="3"/>
  <c r="CK83" i="3"/>
  <c r="CL83" i="3"/>
  <c r="CN83" i="3"/>
  <c r="CO83" i="3"/>
  <c r="CP83" i="3"/>
  <c r="CQ83" i="3"/>
  <c r="CS83" i="3"/>
  <c r="CT83" i="3"/>
  <c r="CU83" i="3"/>
  <c r="CV83" i="3"/>
  <c r="CX83" i="3"/>
  <c r="CY83" i="3"/>
  <c r="CZ83" i="3"/>
  <c r="DA83" i="3"/>
  <c r="K84" i="3"/>
  <c r="P84" i="3"/>
  <c r="U84" i="3"/>
  <c r="Z84" i="3"/>
  <c r="AE84" i="3"/>
  <c r="AJ84" i="3"/>
  <c r="AO84" i="3"/>
  <c r="AT84" i="3"/>
  <c r="BM84" i="3"/>
  <c r="BO84" i="3"/>
  <c r="BP84" i="3"/>
  <c r="BQ84" i="3"/>
  <c r="BR84" i="3"/>
  <c r="BT84" i="3"/>
  <c r="BU84" i="3"/>
  <c r="AY84" i="3" s="1"/>
  <c r="BV84" i="3"/>
  <c r="BW84" i="3"/>
  <c r="BY84" i="3"/>
  <c r="BZ84" i="3"/>
  <c r="CA84" i="3"/>
  <c r="CB84" i="3"/>
  <c r="CD84" i="3"/>
  <c r="CE84" i="3"/>
  <c r="CF84" i="3"/>
  <c r="CG84" i="3"/>
  <c r="CI84" i="3"/>
  <c r="CJ84" i="3"/>
  <c r="CK84" i="3"/>
  <c r="CL84" i="3"/>
  <c r="CN84" i="3"/>
  <c r="CO84" i="3"/>
  <c r="CP84" i="3"/>
  <c r="CQ84" i="3"/>
  <c r="CS84" i="3"/>
  <c r="CT84" i="3"/>
  <c r="CU84" i="3"/>
  <c r="CV84" i="3"/>
  <c r="CX84" i="3"/>
  <c r="CY84" i="3"/>
  <c r="CZ84" i="3"/>
  <c r="DA84" i="3"/>
  <c r="K85" i="3"/>
  <c r="P85" i="3"/>
  <c r="U85" i="3"/>
  <c r="Z85" i="3"/>
  <c r="BM85" i="3" s="1"/>
  <c r="AE85" i="3"/>
  <c r="AJ85" i="3"/>
  <c r="AO85" i="3"/>
  <c r="AT85" i="3"/>
  <c r="BO85" i="3"/>
  <c r="AY85" i="3" s="1"/>
  <c r="BP85" i="3"/>
  <c r="BQ85" i="3"/>
  <c r="BR85" i="3"/>
  <c r="BT85" i="3"/>
  <c r="BU85" i="3"/>
  <c r="BV85" i="3"/>
  <c r="BW85" i="3"/>
  <c r="BY85" i="3"/>
  <c r="BZ85" i="3"/>
  <c r="CA85" i="3"/>
  <c r="CB85" i="3"/>
  <c r="CD85" i="3"/>
  <c r="CE85" i="3"/>
  <c r="CF85" i="3"/>
  <c r="CG85" i="3"/>
  <c r="CI85" i="3"/>
  <c r="CJ85" i="3"/>
  <c r="CK85" i="3"/>
  <c r="CL85" i="3"/>
  <c r="CN85" i="3"/>
  <c r="CO85" i="3"/>
  <c r="CP85" i="3"/>
  <c r="CQ85" i="3"/>
  <c r="CS85" i="3"/>
  <c r="CT85" i="3"/>
  <c r="CU85" i="3"/>
  <c r="CV85" i="3"/>
  <c r="CX85" i="3"/>
  <c r="CY85" i="3"/>
  <c r="CZ85" i="3"/>
  <c r="DA85" i="3"/>
  <c r="K86" i="3"/>
  <c r="P86" i="3"/>
  <c r="U86" i="3"/>
  <c r="Z86" i="3"/>
  <c r="AE86" i="3"/>
  <c r="AJ86" i="3"/>
  <c r="AO86" i="3"/>
  <c r="AT86" i="3"/>
  <c r="BM86" i="3"/>
  <c r="BO86" i="3"/>
  <c r="BP86" i="3"/>
  <c r="BQ86" i="3"/>
  <c r="BR86" i="3"/>
  <c r="BT86" i="3"/>
  <c r="BU86" i="3"/>
  <c r="AY86" i="3" s="1"/>
  <c r="BV86" i="3"/>
  <c r="BW86" i="3"/>
  <c r="BY86" i="3"/>
  <c r="BZ86" i="3"/>
  <c r="CA86" i="3"/>
  <c r="CB86" i="3"/>
  <c r="CD86" i="3"/>
  <c r="CE86" i="3"/>
  <c r="CF86" i="3"/>
  <c r="CG86" i="3"/>
  <c r="CI86" i="3"/>
  <c r="CJ86" i="3"/>
  <c r="CK86" i="3"/>
  <c r="CL86" i="3"/>
  <c r="CN86" i="3"/>
  <c r="CO86" i="3"/>
  <c r="CP86" i="3"/>
  <c r="CQ86" i="3"/>
  <c r="CS86" i="3"/>
  <c r="CT86" i="3"/>
  <c r="CU86" i="3"/>
  <c r="CV86" i="3"/>
  <c r="CX86" i="3"/>
  <c r="CY86" i="3"/>
  <c r="CZ86" i="3"/>
  <c r="DA86" i="3"/>
  <c r="K87" i="3"/>
  <c r="P87" i="3"/>
  <c r="U87" i="3"/>
  <c r="Z87" i="3"/>
  <c r="BM87" i="3" s="1"/>
  <c r="AE87" i="3"/>
  <c r="AJ87" i="3"/>
  <c r="AO87" i="3"/>
  <c r="AT87" i="3"/>
  <c r="BO87" i="3"/>
  <c r="AY87" i="3" s="1"/>
  <c r="BP87" i="3"/>
  <c r="BQ87" i="3"/>
  <c r="BR87" i="3"/>
  <c r="BT87" i="3"/>
  <c r="BU87" i="3"/>
  <c r="BV87" i="3"/>
  <c r="BW87" i="3"/>
  <c r="BY87" i="3"/>
  <c r="BZ87" i="3"/>
  <c r="CA87" i="3"/>
  <c r="CB87" i="3"/>
  <c r="CD87" i="3"/>
  <c r="CE87" i="3"/>
  <c r="CF87" i="3"/>
  <c r="CG87" i="3"/>
  <c r="CI87" i="3"/>
  <c r="CJ87" i="3"/>
  <c r="CK87" i="3"/>
  <c r="CL87" i="3"/>
  <c r="CN87" i="3"/>
  <c r="CO87" i="3"/>
  <c r="CP87" i="3"/>
  <c r="CQ87" i="3"/>
  <c r="CS87" i="3"/>
  <c r="CT87" i="3"/>
  <c r="CU87" i="3"/>
  <c r="CV87" i="3"/>
  <c r="CX87" i="3"/>
  <c r="CY87" i="3"/>
  <c r="CZ87" i="3"/>
  <c r="DA87" i="3"/>
  <c r="G88" i="3"/>
  <c r="K88" i="3" s="1"/>
  <c r="H88" i="3"/>
  <c r="I88" i="3"/>
  <c r="J88" i="3"/>
  <c r="L88" i="3"/>
  <c r="P88" i="3" s="1"/>
  <c r="M88" i="3"/>
  <c r="N88" i="3"/>
  <c r="O88" i="3"/>
  <c r="Q88" i="3"/>
  <c r="U88" i="3" s="1"/>
  <c r="R88" i="3"/>
  <c r="S88" i="3"/>
  <c r="T88" i="3"/>
  <c r="V88" i="3"/>
  <c r="Z88" i="3" s="1"/>
  <c r="W88" i="3"/>
  <c r="X88" i="3"/>
  <c r="Y88" i="3"/>
  <c r="AA88" i="3"/>
  <c r="AB88" i="3"/>
  <c r="AC88" i="3"/>
  <c r="AD88" i="3"/>
  <c r="AE88" i="3"/>
  <c r="AF88" i="3"/>
  <c r="AG88" i="3"/>
  <c r="AJ88" i="3" s="1"/>
  <c r="AH88" i="3"/>
  <c r="AI88" i="3"/>
  <c r="AK88" i="3"/>
  <c r="AL88" i="3"/>
  <c r="AM88" i="3"/>
  <c r="AN88" i="3"/>
  <c r="AO88" i="3"/>
  <c r="AP88" i="3"/>
  <c r="AQ88" i="3"/>
  <c r="AR88" i="3"/>
  <c r="AS88" i="3"/>
  <c r="AT88" i="3"/>
  <c r="B102" i="3"/>
  <c r="B103" i="3"/>
  <c r="B104" i="3"/>
  <c r="B105" i="3"/>
  <c r="C102" i="2"/>
  <c r="C99" i="2"/>
  <c r="C95" i="2"/>
  <c r="C91" i="2"/>
  <c r="C82" i="2"/>
  <c r="B77" i="2"/>
  <c r="B78" i="2" s="1"/>
  <c r="B79" i="2" s="1"/>
  <c r="B80" i="2" s="1"/>
  <c r="B81" i="2" s="1"/>
  <c r="B83" i="2" s="1"/>
  <c r="B84" i="2" s="1"/>
  <c r="B85" i="2" s="1"/>
  <c r="B86" i="2" s="1"/>
  <c r="B87" i="2" s="1"/>
  <c r="B88" i="2" s="1"/>
  <c r="B89" i="2" s="1"/>
  <c r="B90" i="2" s="1"/>
  <c r="B92" i="2" s="1"/>
  <c r="B93" i="2" s="1"/>
  <c r="B94" i="2" s="1"/>
  <c r="B96" i="2" s="1"/>
  <c r="B97" i="2" s="1"/>
  <c r="B98" i="2" s="1"/>
  <c r="B72" i="2"/>
  <c r="B73" i="2" s="1"/>
  <c r="B74" i="2" s="1"/>
  <c r="B75" i="2" s="1"/>
  <c r="B76" i="2" s="1"/>
  <c r="C70" i="2"/>
  <c r="BB57" i="2"/>
  <c r="AS54" i="2"/>
  <c r="AR54" i="2"/>
  <c r="AQ54" i="2"/>
  <c r="AP54" i="2"/>
  <c r="AT54" i="2" s="1"/>
  <c r="AN54" i="2"/>
  <c r="AO54" i="2" s="1"/>
  <c r="AM54" i="2"/>
  <c r="AL54" i="2"/>
  <c r="AK54" i="2"/>
  <c r="AI54" i="2"/>
  <c r="AH54" i="2"/>
  <c r="AG54" i="2"/>
  <c r="AF54" i="2"/>
  <c r="AJ54" i="2" s="1"/>
  <c r="AE54" i="2"/>
  <c r="AD54" i="2"/>
  <c r="AC54" i="2"/>
  <c r="AB54" i="2"/>
  <c r="AA54" i="2"/>
  <c r="Y54" i="2"/>
  <c r="X54" i="2"/>
  <c r="W54" i="2"/>
  <c r="Z54" i="2" s="1"/>
  <c r="V54" i="2"/>
  <c r="T54" i="2"/>
  <c r="S54" i="2"/>
  <c r="R54" i="2"/>
  <c r="Q54" i="2"/>
  <c r="O54" i="2"/>
  <c r="P54" i="2" s="1"/>
  <c r="N54" i="2"/>
  <c r="M54" i="2"/>
  <c r="L54" i="2"/>
  <c r="J54" i="2"/>
  <c r="I54" i="2"/>
  <c r="H54" i="2"/>
  <c r="G54" i="2"/>
  <c r="DA53" i="2"/>
  <c r="CZ53" i="2"/>
  <c r="CY53" i="2"/>
  <c r="CX53" i="2"/>
  <c r="CV53" i="2"/>
  <c r="CU53" i="2"/>
  <c r="CT53" i="2"/>
  <c r="CS53" i="2"/>
  <c r="CQ53" i="2"/>
  <c r="CP53" i="2"/>
  <c r="CO53" i="2"/>
  <c r="CN53" i="2"/>
  <c r="CL53" i="2"/>
  <c r="CK53" i="2"/>
  <c r="CJ53" i="2"/>
  <c r="CI53" i="2"/>
  <c r="CG53" i="2"/>
  <c r="CF53" i="2"/>
  <c r="CE53" i="2"/>
  <c r="CD53" i="2"/>
  <c r="CB53" i="2"/>
  <c r="CA53" i="2"/>
  <c r="BZ53" i="2"/>
  <c r="BY53" i="2"/>
  <c r="BW53" i="2"/>
  <c r="BV53" i="2"/>
  <c r="BU53" i="2"/>
  <c r="BT53" i="2"/>
  <c r="BR53" i="2"/>
  <c r="BQ53" i="2"/>
  <c r="BP53" i="2"/>
  <c r="BO53" i="2"/>
  <c r="AT53" i="2"/>
  <c r="AO53" i="2"/>
  <c r="AJ53" i="2"/>
  <c r="AE53" i="2"/>
  <c r="Z53" i="2"/>
  <c r="U53" i="2"/>
  <c r="P53" i="2"/>
  <c r="K53" i="2"/>
  <c r="DA52" i="2"/>
  <c r="CZ52" i="2"/>
  <c r="CY52" i="2"/>
  <c r="CX52" i="2"/>
  <c r="CV52" i="2"/>
  <c r="CU52" i="2"/>
  <c r="CT52" i="2"/>
  <c r="CS52" i="2"/>
  <c r="CQ52" i="2"/>
  <c r="CP52" i="2"/>
  <c r="CO52" i="2"/>
  <c r="CN52" i="2"/>
  <c r="CL52" i="2"/>
  <c r="CK52" i="2"/>
  <c r="CJ52" i="2"/>
  <c r="CI52" i="2"/>
  <c r="CG52" i="2"/>
  <c r="CF52" i="2"/>
  <c r="CE52" i="2"/>
  <c r="CD52" i="2"/>
  <c r="CB52" i="2"/>
  <c r="CA52" i="2"/>
  <c r="BZ52" i="2"/>
  <c r="BY52" i="2"/>
  <c r="BW52" i="2"/>
  <c r="AY52" i="2" s="1"/>
  <c r="BV52" i="2"/>
  <c r="BU52" i="2"/>
  <c r="BT52" i="2"/>
  <c r="BR52" i="2"/>
  <c r="BQ52" i="2"/>
  <c r="BP52" i="2"/>
  <c r="BO52" i="2"/>
  <c r="BM52" i="2"/>
  <c r="AT52" i="2"/>
  <c r="AO52" i="2"/>
  <c r="AJ52" i="2"/>
  <c r="AE52" i="2"/>
  <c r="Z52" i="2"/>
  <c r="U52" i="2"/>
  <c r="P52" i="2"/>
  <c r="K52" i="2"/>
  <c r="DA51" i="2"/>
  <c r="CZ51" i="2"/>
  <c r="CY51" i="2"/>
  <c r="CX51" i="2"/>
  <c r="CV51" i="2"/>
  <c r="CU51" i="2"/>
  <c r="CT51" i="2"/>
  <c r="CS51" i="2"/>
  <c r="CQ51" i="2"/>
  <c r="CP51" i="2"/>
  <c r="CO51" i="2"/>
  <c r="CN51" i="2"/>
  <c r="CL51" i="2"/>
  <c r="CK51" i="2"/>
  <c r="CJ51" i="2"/>
  <c r="CI51" i="2"/>
  <c r="CG51" i="2"/>
  <c r="CF51" i="2"/>
  <c r="CE51" i="2"/>
  <c r="CD51" i="2"/>
  <c r="CB51" i="2"/>
  <c r="CA51" i="2"/>
  <c r="BZ51" i="2"/>
  <c r="BY51" i="2"/>
  <c r="BW51" i="2"/>
  <c r="BV51" i="2"/>
  <c r="BU51" i="2"/>
  <c r="BT51" i="2"/>
  <c r="BR51" i="2"/>
  <c r="BQ51" i="2"/>
  <c r="BP51" i="2"/>
  <c r="BO51" i="2"/>
  <c r="AT51" i="2"/>
  <c r="AO51" i="2"/>
  <c r="AJ51" i="2"/>
  <c r="AE51" i="2"/>
  <c r="Z51" i="2"/>
  <c r="U51" i="2"/>
  <c r="P51" i="2"/>
  <c r="K51" i="2"/>
  <c r="DA50" i="2"/>
  <c r="CZ50" i="2"/>
  <c r="CY50" i="2"/>
  <c r="CX50" i="2"/>
  <c r="CV50" i="2"/>
  <c r="CU50" i="2"/>
  <c r="CT50" i="2"/>
  <c r="CS50" i="2"/>
  <c r="CQ50" i="2"/>
  <c r="CP50" i="2"/>
  <c r="CO50" i="2"/>
  <c r="CN50" i="2"/>
  <c r="CL50" i="2"/>
  <c r="CK50" i="2"/>
  <c r="CJ50" i="2"/>
  <c r="CI50" i="2"/>
  <c r="CG50" i="2"/>
  <c r="CF50" i="2"/>
  <c r="CE50" i="2"/>
  <c r="CD50" i="2"/>
  <c r="CB50" i="2"/>
  <c r="CA50" i="2"/>
  <c r="BZ50" i="2"/>
  <c r="BY50" i="2"/>
  <c r="BW50" i="2"/>
  <c r="BV50" i="2"/>
  <c r="BU50" i="2"/>
  <c r="BT50" i="2"/>
  <c r="BR50" i="2"/>
  <c r="BQ50" i="2"/>
  <c r="BP50" i="2"/>
  <c r="BO50" i="2"/>
  <c r="AY50" i="2" s="1"/>
  <c r="AT50" i="2"/>
  <c r="AO50" i="2"/>
  <c r="AJ50" i="2"/>
  <c r="AE50" i="2"/>
  <c r="Z50" i="2"/>
  <c r="U50" i="2"/>
  <c r="BM50" i="2" s="1"/>
  <c r="P50" i="2"/>
  <c r="K50" i="2"/>
  <c r="DA49" i="2"/>
  <c r="CZ49" i="2"/>
  <c r="CY49" i="2"/>
  <c r="CX49" i="2"/>
  <c r="CV49" i="2"/>
  <c r="CU49" i="2"/>
  <c r="CT49" i="2"/>
  <c r="CS49" i="2"/>
  <c r="CQ49" i="2"/>
  <c r="CP49" i="2"/>
  <c r="CO49" i="2"/>
  <c r="CN49" i="2"/>
  <c r="CL49" i="2"/>
  <c r="CK49" i="2"/>
  <c r="CJ49" i="2"/>
  <c r="CI49" i="2"/>
  <c r="CG49" i="2"/>
  <c r="CF49" i="2"/>
  <c r="CE49" i="2"/>
  <c r="CD49" i="2"/>
  <c r="CB49" i="2"/>
  <c r="CA49" i="2"/>
  <c r="BZ49" i="2"/>
  <c r="BY49" i="2"/>
  <c r="BW49" i="2"/>
  <c r="BV49" i="2"/>
  <c r="BU49" i="2"/>
  <c r="BT49" i="2"/>
  <c r="BR49" i="2"/>
  <c r="BQ49" i="2"/>
  <c r="BP49" i="2"/>
  <c r="BO49" i="2"/>
  <c r="AT49" i="2"/>
  <c r="AO49" i="2"/>
  <c r="AJ49" i="2"/>
  <c r="AE49" i="2"/>
  <c r="Z49" i="2"/>
  <c r="U49" i="2"/>
  <c r="P49" i="2"/>
  <c r="K49" i="2"/>
  <c r="DA48" i="2"/>
  <c r="CZ48" i="2"/>
  <c r="CY48" i="2"/>
  <c r="CX48" i="2"/>
  <c r="CV48" i="2"/>
  <c r="CU48" i="2"/>
  <c r="CT48" i="2"/>
  <c r="CS48" i="2"/>
  <c r="CQ48" i="2"/>
  <c r="CP48" i="2"/>
  <c r="CO48" i="2"/>
  <c r="CN48" i="2"/>
  <c r="CL48" i="2"/>
  <c r="CK48" i="2"/>
  <c r="CJ48" i="2"/>
  <c r="CI48" i="2"/>
  <c r="CG48" i="2"/>
  <c r="CF48" i="2"/>
  <c r="CE48" i="2"/>
  <c r="CD48" i="2"/>
  <c r="CB48" i="2"/>
  <c r="CA48" i="2"/>
  <c r="BZ48" i="2"/>
  <c r="BY48" i="2"/>
  <c r="BW48" i="2"/>
  <c r="AY48" i="2" s="1"/>
  <c r="BV48" i="2"/>
  <c r="BU48" i="2"/>
  <c r="BT48" i="2"/>
  <c r="BR48" i="2"/>
  <c r="BQ48" i="2"/>
  <c r="BP48" i="2"/>
  <c r="BO48" i="2"/>
  <c r="BM48" i="2"/>
  <c r="AT48" i="2"/>
  <c r="AO48" i="2"/>
  <c r="AJ48" i="2"/>
  <c r="AE48" i="2"/>
  <c r="Z48" i="2"/>
  <c r="U48" i="2"/>
  <c r="P48" i="2"/>
  <c r="K48" i="2"/>
  <c r="DA47" i="2"/>
  <c r="CZ47" i="2"/>
  <c r="CY47" i="2"/>
  <c r="CX47" i="2"/>
  <c r="CV47" i="2"/>
  <c r="CU47" i="2"/>
  <c r="CT47" i="2"/>
  <c r="CS47" i="2"/>
  <c r="CQ47" i="2"/>
  <c r="CP47" i="2"/>
  <c r="CO47" i="2"/>
  <c r="CN47" i="2"/>
  <c r="CL47" i="2"/>
  <c r="CK47" i="2"/>
  <c r="CJ47" i="2"/>
  <c r="CI47" i="2"/>
  <c r="CG47" i="2"/>
  <c r="CF47" i="2"/>
  <c r="CE47" i="2"/>
  <c r="CD47" i="2"/>
  <c r="CB47" i="2"/>
  <c r="CA47" i="2"/>
  <c r="BZ47" i="2"/>
  <c r="BY47" i="2"/>
  <c r="BW47" i="2"/>
  <c r="BV47" i="2"/>
  <c r="BU47" i="2"/>
  <c r="BT47" i="2"/>
  <c r="BR47" i="2"/>
  <c r="BQ47" i="2"/>
  <c r="BP47" i="2"/>
  <c r="BO47" i="2"/>
  <c r="AT47" i="2"/>
  <c r="AO47" i="2"/>
  <c r="AJ47" i="2"/>
  <c r="AE47" i="2"/>
  <c r="Z47" i="2"/>
  <c r="U47" i="2"/>
  <c r="P47" i="2"/>
  <c r="K47" i="2"/>
  <c r="DA46" i="2"/>
  <c r="CZ46" i="2"/>
  <c r="CY46" i="2"/>
  <c r="CX46" i="2"/>
  <c r="CV46" i="2"/>
  <c r="CU46" i="2"/>
  <c r="CT46" i="2"/>
  <c r="CS46" i="2"/>
  <c r="CQ46" i="2"/>
  <c r="CP46" i="2"/>
  <c r="CO46" i="2"/>
  <c r="CN46" i="2"/>
  <c r="CL46" i="2"/>
  <c r="CK46" i="2"/>
  <c r="CJ46" i="2"/>
  <c r="CI46" i="2"/>
  <c r="CG46" i="2"/>
  <c r="CF46" i="2"/>
  <c r="CE46" i="2"/>
  <c r="CD46" i="2"/>
  <c r="CB46" i="2"/>
  <c r="CA46" i="2"/>
  <c r="BZ46" i="2"/>
  <c r="BY46" i="2"/>
  <c r="BW46" i="2"/>
  <c r="BV46" i="2"/>
  <c r="BU46" i="2"/>
  <c r="BT46" i="2"/>
  <c r="BR46" i="2"/>
  <c r="BQ46" i="2"/>
  <c r="BP46" i="2"/>
  <c r="BO46" i="2"/>
  <c r="AT46" i="2"/>
  <c r="AO46" i="2"/>
  <c r="AJ46" i="2"/>
  <c r="AE46" i="2"/>
  <c r="Z46" i="2"/>
  <c r="U46" i="2"/>
  <c r="BM46" i="2" s="1"/>
  <c r="P46" i="2"/>
  <c r="K46" i="2"/>
  <c r="DA45" i="2"/>
  <c r="CZ45" i="2"/>
  <c r="CY45" i="2"/>
  <c r="CX45" i="2"/>
  <c r="CV45" i="2"/>
  <c r="CU45" i="2"/>
  <c r="CT45" i="2"/>
  <c r="CS45" i="2"/>
  <c r="CQ45" i="2"/>
  <c r="CP45" i="2"/>
  <c r="CO45" i="2"/>
  <c r="CN45" i="2"/>
  <c r="CL45" i="2"/>
  <c r="CK45" i="2"/>
  <c r="CJ45" i="2"/>
  <c r="CI45" i="2"/>
  <c r="CG45" i="2"/>
  <c r="CF45" i="2"/>
  <c r="CE45" i="2"/>
  <c r="CD45" i="2"/>
  <c r="CB45" i="2"/>
  <c r="CA45" i="2"/>
  <c r="BZ45" i="2"/>
  <c r="BY45" i="2"/>
  <c r="BW45" i="2"/>
  <c r="BV45" i="2"/>
  <c r="BU45" i="2"/>
  <c r="BT45" i="2"/>
  <c r="BR45" i="2"/>
  <c r="BQ45" i="2"/>
  <c r="BP45" i="2"/>
  <c r="BO45" i="2"/>
  <c r="AT45" i="2"/>
  <c r="AO45" i="2"/>
  <c r="AJ45" i="2"/>
  <c r="AE45" i="2"/>
  <c r="Z45" i="2"/>
  <c r="U45" i="2"/>
  <c r="P45" i="2"/>
  <c r="K45" i="2"/>
  <c r="DA44" i="2"/>
  <c r="CZ44" i="2"/>
  <c r="CY44" i="2"/>
  <c r="CX44" i="2"/>
  <c r="CV44" i="2"/>
  <c r="CU44" i="2"/>
  <c r="CT44" i="2"/>
  <c r="CS44" i="2"/>
  <c r="CQ44" i="2"/>
  <c r="CP44" i="2"/>
  <c r="CO44" i="2"/>
  <c r="CN44" i="2"/>
  <c r="CL44" i="2"/>
  <c r="CK44" i="2"/>
  <c r="CJ44" i="2"/>
  <c r="CI44" i="2"/>
  <c r="CG44" i="2"/>
  <c r="CF44" i="2"/>
  <c r="CE44" i="2"/>
  <c r="CD44" i="2"/>
  <c r="CB44" i="2"/>
  <c r="CA44" i="2"/>
  <c r="BZ44" i="2"/>
  <c r="BY44" i="2"/>
  <c r="BW44" i="2"/>
  <c r="AY44" i="2" s="1"/>
  <c r="BV44" i="2"/>
  <c r="BU44" i="2"/>
  <c r="BT44" i="2"/>
  <c r="BR44" i="2"/>
  <c r="BQ44" i="2"/>
  <c r="BP44" i="2"/>
  <c r="BO44" i="2"/>
  <c r="BM44" i="2"/>
  <c r="AT44" i="2"/>
  <c r="AO44" i="2"/>
  <c r="AJ44" i="2"/>
  <c r="AE44" i="2"/>
  <c r="Z44" i="2"/>
  <c r="U44" i="2"/>
  <c r="P44" i="2"/>
  <c r="K44" i="2"/>
  <c r="AR41" i="2"/>
  <c r="AR57" i="2" s="1"/>
  <c r="AQ41" i="2"/>
  <c r="AQ57" i="2" s="1"/>
  <c r="S41" i="2"/>
  <c r="S57" i="2" s="1"/>
  <c r="DA40" i="2"/>
  <c r="CZ40" i="2"/>
  <c r="CY40" i="2"/>
  <c r="CX40" i="2"/>
  <c r="CV40" i="2"/>
  <c r="CU40" i="2"/>
  <c r="CT40" i="2"/>
  <c r="CS40" i="2"/>
  <c r="CQ40" i="2"/>
  <c r="CP40" i="2"/>
  <c r="CO40" i="2"/>
  <c r="CN40" i="2"/>
  <c r="CL40" i="2"/>
  <c r="CK40" i="2"/>
  <c r="CJ40" i="2"/>
  <c r="CI40" i="2"/>
  <c r="CG40" i="2"/>
  <c r="CF40" i="2"/>
  <c r="CE40" i="2"/>
  <c r="CD40" i="2"/>
  <c r="CB40" i="2"/>
  <c r="CA40" i="2"/>
  <c r="BZ40" i="2"/>
  <c r="BY40" i="2"/>
  <c r="BW40" i="2"/>
  <c r="BV40" i="2"/>
  <c r="BU40" i="2"/>
  <c r="BT40" i="2"/>
  <c r="AY40" i="2" s="1"/>
  <c r="BR40" i="2"/>
  <c r="BQ40" i="2"/>
  <c r="BP40" i="2"/>
  <c r="BO40" i="2"/>
  <c r="AT40" i="2"/>
  <c r="AO40" i="2"/>
  <c r="AJ40" i="2"/>
  <c r="AE40" i="2"/>
  <c r="Z40" i="2"/>
  <c r="U40" i="2"/>
  <c r="P40" i="2"/>
  <c r="K40" i="2"/>
  <c r="DA39" i="2"/>
  <c r="CZ39" i="2"/>
  <c r="CY39" i="2"/>
  <c r="CX39" i="2"/>
  <c r="CV39" i="2"/>
  <c r="CU39" i="2"/>
  <c r="CT39" i="2"/>
  <c r="CS39" i="2"/>
  <c r="CQ39" i="2"/>
  <c r="CP39" i="2"/>
  <c r="CO39" i="2"/>
  <c r="CN39" i="2"/>
  <c r="CL39" i="2"/>
  <c r="CK39" i="2"/>
  <c r="CJ39" i="2"/>
  <c r="CI39" i="2"/>
  <c r="CG39" i="2"/>
  <c r="CF39" i="2"/>
  <c r="CE39" i="2"/>
  <c r="CD39" i="2"/>
  <c r="CB39" i="2"/>
  <c r="CA39" i="2"/>
  <c r="BZ39" i="2"/>
  <c r="BY39" i="2"/>
  <c r="BW39" i="2"/>
  <c r="BV39" i="2"/>
  <c r="BU39" i="2"/>
  <c r="BT39" i="2"/>
  <c r="BR39" i="2"/>
  <c r="BQ39" i="2"/>
  <c r="BP39" i="2"/>
  <c r="BO39" i="2"/>
  <c r="AY39" i="2" s="1"/>
  <c r="BB39" i="2"/>
  <c r="BB40" i="2" s="1"/>
  <c r="BB41" i="2" s="1"/>
  <c r="BB44" i="2" s="1"/>
  <c r="BB45" i="2" s="1"/>
  <c r="BB46" i="2" s="1"/>
  <c r="BB47" i="2" s="1"/>
  <c r="BB48" i="2" s="1"/>
  <c r="BB49" i="2" s="1"/>
  <c r="BB50" i="2" s="1"/>
  <c r="BB51" i="2" s="1"/>
  <c r="BB52" i="2" s="1"/>
  <c r="BB53" i="2" s="1"/>
  <c r="AT39" i="2"/>
  <c r="AO39" i="2"/>
  <c r="AJ39" i="2"/>
  <c r="AE39" i="2"/>
  <c r="Z39" i="2"/>
  <c r="U39" i="2"/>
  <c r="P39" i="2"/>
  <c r="K39" i="2"/>
  <c r="AQ36" i="2"/>
  <c r="AP36" i="2"/>
  <c r="AP41" i="2" s="1"/>
  <c r="AH36" i="2"/>
  <c r="AH41" i="2" s="1"/>
  <c r="AH57" i="2" s="1"/>
  <c r="S36" i="2"/>
  <c r="R36" i="2"/>
  <c r="R41" i="2" s="1"/>
  <c r="R57" i="2" s="1"/>
  <c r="J36" i="2"/>
  <c r="J41" i="2" s="1"/>
  <c r="J57" i="2" s="1"/>
  <c r="DA35" i="2"/>
  <c r="CZ35" i="2"/>
  <c r="CY35" i="2"/>
  <c r="CX35" i="2"/>
  <c r="CV35" i="2"/>
  <c r="CU35" i="2"/>
  <c r="CT35" i="2"/>
  <c r="CS35" i="2"/>
  <c r="CQ35" i="2"/>
  <c r="CP35" i="2"/>
  <c r="CO35" i="2"/>
  <c r="CN35" i="2"/>
  <c r="CL35" i="2"/>
  <c r="CK35" i="2"/>
  <c r="CJ35" i="2"/>
  <c r="CI35" i="2"/>
  <c r="CG35" i="2"/>
  <c r="CF35" i="2"/>
  <c r="CE35" i="2"/>
  <c r="CD35" i="2"/>
  <c r="CB35" i="2"/>
  <c r="CA35" i="2"/>
  <c r="BZ35" i="2"/>
  <c r="BY35" i="2"/>
  <c r="BW35" i="2"/>
  <c r="BV35" i="2"/>
  <c r="BU35" i="2"/>
  <c r="BT35" i="2"/>
  <c r="BR35" i="2"/>
  <c r="BQ35" i="2"/>
  <c r="AY35" i="2" s="1"/>
  <c r="BP35" i="2"/>
  <c r="BO35" i="2"/>
  <c r="AT35" i="2"/>
  <c r="AO35" i="2"/>
  <c r="AJ35" i="2"/>
  <c r="AE35" i="2"/>
  <c r="Z35" i="2"/>
  <c r="U35" i="2"/>
  <c r="P35" i="2"/>
  <c r="K35" i="2"/>
  <c r="DA34" i="2"/>
  <c r="CZ34" i="2"/>
  <c r="CY34" i="2"/>
  <c r="CX34" i="2"/>
  <c r="CV34" i="2"/>
  <c r="CU34" i="2"/>
  <c r="CT34" i="2"/>
  <c r="CS34" i="2"/>
  <c r="CQ34" i="2"/>
  <c r="CP34" i="2"/>
  <c r="CO34" i="2"/>
  <c r="CN34" i="2"/>
  <c r="CL34" i="2"/>
  <c r="CK34" i="2"/>
  <c r="CJ34" i="2"/>
  <c r="CI34" i="2"/>
  <c r="CG34" i="2"/>
  <c r="CF34" i="2"/>
  <c r="CE34" i="2"/>
  <c r="CD34" i="2"/>
  <c r="CB34" i="2"/>
  <c r="CA34" i="2"/>
  <c r="BZ34" i="2"/>
  <c r="BY34" i="2"/>
  <c r="BW34" i="2"/>
  <c r="BV34" i="2"/>
  <c r="BU34" i="2"/>
  <c r="BT34" i="2"/>
  <c r="AY34" i="2" s="1"/>
  <c r="BR34" i="2"/>
  <c r="BQ34" i="2"/>
  <c r="BP34" i="2"/>
  <c r="BO34" i="2"/>
  <c r="AT34" i="2"/>
  <c r="AO34" i="2"/>
  <c r="AJ34" i="2"/>
  <c r="AE34" i="2"/>
  <c r="Z34" i="2"/>
  <c r="U34" i="2"/>
  <c r="P34" i="2"/>
  <c r="K34" i="2"/>
  <c r="AP31" i="2"/>
  <c r="AN31" i="2"/>
  <c r="AM31" i="2"/>
  <c r="AH31" i="2"/>
  <c r="AG31" i="2"/>
  <c r="AF31" i="2"/>
  <c r="AJ31" i="2" s="1"/>
  <c r="AD31" i="2"/>
  <c r="Y31" i="2"/>
  <c r="X31" i="2"/>
  <c r="W31" i="2"/>
  <c r="R31" i="2"/>
  <c r="Q31" i="2"/>
  <c r="O31" i="2"/>
  <c r="J31" i="2"/>
  <c r="I31" i="2"/>
  <c r="H31" i="2"/>
  <c r="G31" i="2"/>
  <c r="DA30" i="2"/>
  <c r="CZ30" i="2"/>
  <c r="CY30" i="2"/>
  <c r="CX30" i="2"/>
  <c r="CV30" i="2"/>
  <c r="CU30" i="2"/>
  <c r="CT30" i="2"/>
  <c r="CS30" i="2"/>
  <c r="CQ30" i="2"/>
  <c r="CP30" i="2"/>
  <c r="CO30" i="2"/>
  <c r="CN30" i="2"/>
  <c r="CL30" i="2"/>
  <c r="CK30" i="2"/>
  <c r="CJ30" i="2"/>
  <c r="CI30" i="2"/>
  <c r="CG30" i="2"/>
  <c r="CF30" i="2"/>
  <c r="CE30" i="2"/>
  <c r="CD30" i="2"/>
  <c r="CB30" i="2"/>
  <c r="CA30" i="2"/>
  <c r="BZ30" i="2"/>
  <c r="BY30" i="2"/>
  <c r="BW30" i="2"/>
  <c r="BV30" i="2"/>
  <c r="BU30" i="2"/>
  <c r="BT30" i="2"/>
  <c r="BR30" i="2"/>
  <c r="BQ30" i="2"/>
  <c r="BP30" i="2"/>
  <c r="BO30" i="2"/>
  <c r="AT30" i="2"/>
  <c r="AO30" i="2"/>
  <c r="AJ30" i="2"/>
  <c r="AE30" i="2"/>
  <c r="Z30" i="2"/>
  <c r="U30" i="2"/>
  <c r="P30" i="2"/>
  <c r="K30" i="2"/>
  <c r="AS29" i="2"/>
  <c r="AS31" i="2" s="1"/>
  <c r="AT31" i="2" s="1"/>
  <c r="AR29" i="2"/>
  <c r="AR31" i="2" s="1"/>
  <c r="AR36" i="2" s="1"/>
  <c r="AQ29" i="2"/>
  <c r="AQ31" i="2" s="1"/>
  <c r="AP29" i="2"/>
  <c r="AN29" i="2"/>
  <c r="AM29" i="2"/>
  <c r="AL29" i="2"/>
  <c r="AL31" i="2" s="1"/>
  <c r="AK29" i="2"/>
  <c r="AJ29" i="2"/>
  <c r="AI29" i="2"/>
  <c r="AI31" i="2" s="1"/>
  <c r="AH29" i="2"/>
  <c r="AG29" i="2"/>
  <c r="AF29" i="2"/>
  <c r="AD29" i="2"/>
  <c r="AC29" i="2"/>
  <c r="AC31" i="2" s="1"/>
  <c r="AB29" i="2"/>
  <c r="AB31" i="2" s="1"/>
  <c r="AB36" i="2" s="1"/>
  <c r="AB41" i="2" s="1"/>
  <c r="AB57" i="2" s="1"/>
  <c r="AA29" i="2"/>
  <c r="Y29" i="2"/>
  <c r="X29" i="2"/>
  <c r="W29" i="2"/>
  <c r="V29" i="2"/>
  <c r="Z29" i="2" s="1"/>
  <c r="T29" i="2"/>
  <c r="T31" i="2" s="1"/>
  <c r="T36" i="2" s="1"/>
  <c r="T41" i="2" s="1"/>
  <c r="T57" i="2" s="1"/>
  <c r="S29" i="2"/>
  <c r="S31" i="2" s="1"/>
  <c r="R29" i="2"/>
  <c r="Q29" i="2"/>
  <c r="O29" i="2"/>
  <c r="N29" i="2"/>
  <c r="N31" i="2" s="1"/>
  <c r="M29" i="2"/>
  <c r="M31" i="2" s="1"/>
  <c r="L29" i="2"/>
  <c r="K29" i="2"/>
  <c r="J29" i="2"/>
  <c r="I29" i="2"/>
  <c r="H29" i="2"/>
  <c r="G29" i="2"/>
  <c r="ET28" i="2"/>
  <c r="ES28" i="2"/>
  <c r="ER28" i="2"/>
  <c r="EO28" i="2"/>
  <c r="EN28" i="2"/>
  <c r="EM28" i="2"/>
  <c r="EL28" i="2"/>
  <c r="EJ28" i="2"/>
  <c r="EH28" i="2"/>
  <c r="EE28" i="2"/>
  <c r="ED28" i="2"/>
  <c r="EC28" i="2"/>
  <c r="EB28" i="2"/>
  <c r="DZ28" i="2"/>
  <c r="DX28" i="2"/>
  <c r="DW28" i="2"/>
  <c r="DU28" i="2"/>
  <c r="DT28" i="2"/>
  <c r="DS28" i="2"/>
  <c r="DR28" i="2"/>
  <c r="DP28" i="2"/>
  <c r="DO28" i="2"/>
  <c r="DN28" i="2"/>
  <c r="DM28" i="2"/>
  <c r="DJ28" i="2"/>
  <c r="DI28" i="2"/>
  <c r="DH28" i="2"/>
  <c r="DA28" i="2"/>
  <c r="CZ28" i="2"/>
  <c r="CY28" i="2"/>
  <c r="CX28" i="2"/>
  <c r="CV28" i="2"/>
  <c r="CU28" i="2"/>
  <c r="CT28" i="2"/>
  <c r="CS28" i="2"/>
  <c r="CQ28" i="2"/>
  <c r="CP28" i="2"/>
  <c r="CO28" i="2"/>
  <c r="CN28" i="2"/>
  <c r="CL28" i="2"/>
  <c r="CK28" i="2"/>
  <c r="CJ28" i="2"/>
  <c r="CI28" i="2"/>
  <c r="CG28" i="2"/>
  <c r="CF28" i="2"/>
  <c r="CE28" i="2"/>
  <c r="CD28" i="2"/>
  <c r="CB28" i="2"/>
  <c r="CA28" i="2"/>
  <c r="BZ28" i="2"/>
  <c r="BY28" i="2"/>
  <c r="BW28" i="2"/>
  <c r="AY28" i="2" s="1"/>
  <c r="BV28" i="2"/>
  <c r="BU28" i="2"/>
  <c r="BT28" i="2"/>
  <c r="BR28" i="2"/>
  <c r="BQ28" i="2"/>
  <c r="BP28" i="2"/>
  <c r="BO28" i="2"/>
  <c r="AT28" i="2"/>
  <c r="AO28" i="2"/>
  <c r="AJ28" i="2"/>
  <c r="AE28" i="2"/>
  <c r="Z28" i="2"/>
  <c r="U28" i="2"/>
  <c r="P28" i="2"/>
  <c r="K28" i="2"/>
  <c r="ET27" i="2"/>
  <c r="ES27" i="2"/>
  <c r="ER27" i="2"/>
  <c r="EO27" i="2"/>
  <c r="EN27" i="2"/>
  <c r="EM27" i="2"/>
  <c r="EL27" i="2"/>
  <c r="EJ27" i="2"/>
  <c r="EH27" i="2"/>
  <c r="EE27" i="2"/>
  <c r="ED27" i="2"/>
  <c r="EC27" i="2"/>
  <c r="EB27" i="2"/>
  <c r="DZ27" i="2"/>
  <c r="DX27" i="2"/>
  <c r="DW27" i="2"/>
  <c r="DU27" i="2"/>
  <c r="DT27" i="2"/>
  <c r="DS27" i="2"/>
  <c r="DR27" i="2"/>
  <c r="DP27" i="2"/>
  <c r="DO27" i="2"/>
  <c r="DN27" i="2"/>
  <c r="DM27" i="2"/>
  <c r="DJ27" i="2"/>
  <c r="DI27" i="2"/>
  <c r="DH27" i="2"/>
  <c r="DA27" i="2"/>
  <c r="CZ27" i="2"/>
  <c r="CY27" i="2"/>
  <c r="CX27" i="2"/>
  <c r="CV27" i="2"/>
  <c r="CU27" i="2"/>
  <c r="CT27" i="2"/>
  <c r="CS27" i="2"/>
  <c r="CQ27" i="2"/>
  <c r="CP27" i="2"/>
  <c r="CO27" i="2"/>
  <c r="CN27" i="2"/>
  <c r="CL27" i="2"/>
  <c r="CK27" i="2"/>
  <c r="CJ27" i="2"/>
  <c r="CI27" i="2"/>
  <c r="CG27" i="2"/>
  <c r="CF27" i="2"/>
  <c r="CE27" i="2"/>
  <c r="CD27" i="2"/>
  <c r="CB27" i="2"/>
  <c r="CA27" i="2"/>
  <c r="BZ27" i="2"/>
  <c r="BY27" i="2"/>
  <c r="BW27" i="2"/>
  <c r="BV27" i="2"/>
  <c r="BU27" i="2"/>
  <c r="BT27" i="2"/>
  <c r="BR27" i="2"/>
  <c r="BQ27" i="2"/>
  <c r="BP27" i="2"/>
  <c r="BO27" i="2"/>
  <c r="AT27" i="2"/>
  <c r="AO27" i="2"/>
  <c r="AJ27" i="2"/>
  <c r="AE27" i="2"/>
  <c r="Z27" i="2"/>
  <c r="U27" i="2"/>
  <c r="P27" i="2"/>
  <c r="K27" i="2"/>
  <c r="ET26" i="2"/>
  <c r="ES26" i="2"/>
  <c r="ER26" i="2"/>
  <c r="EO26" i="2"/>
  <c r="EN26" i="2"/>
  <c r="EM26" i="2"/>
  <c r="EL26" i="2"/>
  <c r="EJ26" i="2"/>
  <c r="EH26" i="2"/>
  <c r="EE26" i="2"/>
  <c r="ED26" i="2"/>
  <c r="EC26" i="2"/>
  <c r="EB26" i="2"/>
  <c r="DZ26" i="2"/>
  <c r="DX26" i="2"/>
  <c r="DW26" i="2"/>
  <c r="DU26" i="2"/>
  <c r="DT26" i="2"/>
  <c r="DS26" i="2"/>
  <c r="DR26" i="2"/>
  <c r="DP26" i="2"/>
  <c r="DO26" i="2"/>
  <c r="DN26" i="2"/>
  <c r="DM26" i="2"/>
  <c r="DJ26" i="2"/>
  <c r="DI26" i="2"/>
  <c r="DH26" i="2"/>
  <c r="DA26" i="2"/>
  <c r="CZ26" i="2"/>
  <c r="CY26" i="2"/>
  <c r="CX26" i="2"/>
  <c r="CV26" i="2"/>
  <c r="CU26" i="2"/>
  <c r="CT26" i="2"/>
  <c r="CS26" i="2"/>
  <c r="CQ26" i="2"/>
  <c r="CP26" i="2"/>
  <c r="CO26" i="2"/>
  <c r="CN26" i="2"/>
  <c r="CL26" i="2"/>
  <c r="CK26" i="2"/>
  <c r="CJ26" i="2"/>
  <c r="CI26" i="2"/>
  <c r="CG26" i="2"/>
  <c r="CF26" i="2"/>
  <c r="CE26" i="2"/>
  <c r="CD26" i="2"/>
  <c r="CB26" i="2"/>
  <c r="CA26" i="2"/>
  <c r="BZ26" i="2"/>
  <c r="BY26" i="2"/>
  <c r="BW26" i="2"/>
  <c r="BV26" i="2"/>
  <c r="BU26" i="2"/>
  <c r="BT26" i="2"/>
  <c r="BR26" i="2"/>
  <c r="BQ26" i="2"/>
  <c r="BP26" i="2"/>
  <c r="BO26" i="2"/>
  <c r="AY26" i="2" s="1"/>
  <c r="AT26" i="2"/>
  <c r="AO26" i="2"/>
  <c r="AJ26" i="2"/>
  <c r="AE26" i="2"/>
  <c r="Z26" i="2"/>
  <c r="U26" i="2"/>
  <c r="P26" i="2"/>
  <c r="K26" i="2"/>
  <c r="DA25" i="2"/>
  <c r="CZ25" i="2"/>
  <c r="CY25" i="2"/>
  <c r="CX25" i="2"/>
  <c r="CV25" i="2"/>
  <c r="CU25" i="2"/>
  <c r="CT25" i="2"/>
  <c r="CS25" i="2"/>
  <c r="CQ25" i="2"/>
  <c r="CP25" i="2"/>
  <c r="CO25" i="2"/>
  <c r="CN25" i="2"/>
  <c r="CL25" i="2"/>
  <c r="CK25" i="2"/>
  <c r="CJ25" i="2"/>
  <c r="CI25" i="2"/>
  <c r="CG25" i="2"/>
  <c r="CF25" i="2"/>
  <c r="CE25" i="2"/>
  <c r="CD25" i="2"/>
  <c r="CB25" i="2"/>
  <c r="CA25" i="2"/>
  <c r="BZ25" i="2"/>
  <c r="BY25" i="2"/>
  <c r="BW25" i="2"/>
  <c r="BV25" i="2"/>
  <c r="BU25" i="2"/>
  <c r="BT25" i="2"/>
  <c r="BR25" i="2"/>
  <c r="BQ25" i="2"/>
  <c r="BP25" i="2"/>
  <c r="BO25" i="2"/>
  <c r="AT25" i="2"/>
  <c r="AO25" i="2"/>
  <c r="AJ25" i="2"/>
  <c r="AE25" i="2"/>
  <c r="Z25" i="2"/>
  <c r="U25" i="2"/>
  <c r="P25" i="2"/>
  <c r="K25" i="2"/>
  <c r="DA24" i="2"/>
  <c r="CZ24" i="2"/>
  <c r="CY24" i="2"/>
  <c r="CX24" i="2"/>
  <c r="CV24" i="2"/>
  <c r="CU24" i="2"/>
  <c r="CT24" i="2"/>
  <c r="CS24" i="2"/>
  <c r="CQ24" i="2"/>
  <c r="CP24" i="2"/>
  <c r="CO24" i="2"/>
  <c r="CN24" i="2"/>
  <c r="CL24" i="2"/>
  <c r="CK24" i="2"/>
  <c r="CJ24" i="2"/>
  <c r="CI24" i="2"/>
  <c r="CG24" i="2"/>
  <c r="CF24" i="2"/>
  <c r="CE24" i="2"/>
  <c r="CD24" i="2"/>
  <c r="CB24" i="2"/>
  <c r="CA24" i="2"/>
  <c r="BZ24" i="2"/>
  <c r="BY24" i="2"/>
  <c r="BW24" i="2"/>
  <c r="BV24" i="2"/>
  <c r="BU24" i="2"/>
  <c r="BT24" i="2"/>
  <c r="BR24" i="2"/>
  <c r="BQ24" i="2"/>
  <c r="BP24" i="2"/>
  <c r="BO24" i="2"/>
  <c r="AY24" i="2" s="1"/>
  <c r="AT24" i="2"/>
  <c r="AO24" i="2"/>
  <c r="AJ24" i="2"/>
  <c r="AE24" i="2"/>
  <c r="Z24" i="2"/>
  <c r="U24" i="2"/>
  <c r="P24" i="2"/>
  <c r="K24" i="2"/>
  <c r="AR21" i="2"/>
  <c r="AQ21" i="2"/>
  <c r="AP21" i="2"/>
  <c r="AN21" i="2"/>
  <c r="AN36" i="2" s="1"/>
  <c r="AN41" i="2" s="1"/>
  <c r="AN57" i="2" s="1"/>
  <c r="AI21" i="2"/>
  <c r="AI36" i="2" s="1"/>
  <c r="AI41" i="2" s="1"/>
  <c r="AI57" i="2" s="1"/>
  <c r="AH21" i="2"/>
  <c r="AG21" i="2"/>
  <c r="AG36" i="2" s="1"/>
  <c r="AG41" i="2" s="1"/>
  <c r="AG57" i="2" s="1"/>
  <c r="AF21" i="2"/>
  <c r="AB21" i="2"/>
  <c r="AA21" i="2"/>
  <c r="Y21" i="2"/>
  <c r="Y36" i="2" s="1"/>
  <c r="Y41" i="2" s="1"/>
  <c r="Y57" i="2" s="1"/>
  <c r="W21" i="2"/>
  <c r="W36" i="2" s="1"/>
  <c r="W41" i="2" s="1"/>
  <c r="W57" i="2" s="1"/>
  <c r="T21" i="2"/>
  <c r="S21" i="2"/>
  <c r="R21" i="2"/>
  <c r="Q21" i="2"/>
  <c r="U21" i="2" s="1"/>
  <c r="O21" i="2"/>
  <c r="L21" i="2"/>
  <c r="J21" i="2"/>
  <c r="ET20" i="2"/>
  <c r="ES20" i="2"/>
  <c r="ER20" i="2"/>
  <c r="EQ20" i="2"/>
  <c r="EO20" i="2"/>
  <c r="EN20" i="2"/>
  <c r="EM20" i="2"/>
  <c r="EL20" i="2"/>
  <c r="EJ20" i="2"/>
  <c r="EI20" i="2"/>
  <c r="EH20" i="2"/>
  <c r="EG20" i="2"/>
  <c r="EE20" i="2"/>
  <c r="ED20" i="2"/>
  <c r="EC20" i="2"/>
  <c r="EB20" i="2"/>
  <c r="DZ20" i="2"/>
  <c r="DY20" i="2"/>
  <c r="DX20" i="2"/>
  <c r="DW20" i="2"/>
  <c r="DU20" i="2"/>
  <c r="DT20" i="2"/>
  <c r="DS20" i="2"/>
  <c r="DR20" i="2"/>
  <c r="DP20" i="2"/>
  <c r="DO20" i="2"/>
  <c r="DN20" i="2"/>
  <c r="DM20" i="2"/>
  <c r="DK20" i="2"/>
  <c r="DJ20" i="2"/>
  <c r="DI20" i="2"/>
  <c r="DH20" i="2"/>
  <c r="DA20" i="2"/>
  <c r="CZ20" i="2"/>
  <c r="CY20" i="2"/>
  <c r="CX20" i="2"/>
  <c r="CV20" i="2"/>
  <c r="CU20" i="2"/>
  <c r="CT20" i="2"/>
  <c r="CS20" i="2"/>
  <c r="CQ20" i="2"/>
  <c r="CP20" i="2"/>
  <c r="CO20" i="2"/>
  <c r="CN20" i="2"/>
  <c r="CL20" i="2"/>
  <c r="CK20" i="2"/>
  <c r="CJ20" i="2"/>
  <c r="CI20" i="2"/>
  <c r="CG20" i="2"/>
  <c r="CF20" i="2"/>
  <c r="CE20" i="2"/>
  <c r="CD20" i="2"/>
  <c r="CB20" i="2"/>
  <c r="CA20" i="2"/>
  <c r="BZ20" i="2"/>
  <c r="BY20" i="2"/>
  <c r="BW20" i="2"/>
  <c r="BV20" i="2"/>
  <c r="BU20" i="2"/>
  <c r="BT20" i="2"/>
  <c r="BR20" i="2"/>
  <c r="BQ20" i="2"/>
  <c r="BP20" i="2"/>
  <c r="AY20" i="2" s="1"/>
  <c r="BO20" i="2"/>
  <c r="AT20" i="2"/>
  <c r="AO20" i="2"/>
  <c r="AJ20" i="2"/>
  <c r="AE20" i="2"/>
  <c r="Z20" i="2"/>
  <c r="U20" i="2"/>
  <c r="P20" i="2"/>
  <c r="K20" i="2"/>
  <c r="AT18" i="2"/>
  <c r="AS18" i="2"/>
  <c r="AS21" i="2" s="1"/>
  <c r="AR18" i="2"/>
  <c r="AQ18" i="2"/>
  <c r="AP18" i="2"/>
  <c r="AN18" i="2"/>
  <c r="AM18" i="2"/>
  <c r="AM21" i="2" s="1"/>
  <c r="AM36" i="2" s="1"/>
  <c r="AM41" i="2" s="1"/>
  <c r="AM57" i="2" s="1"/>
  <c r="AL18" i="2"/>
  <c r="AL21" i="2" s="1"/>
  <c r="AO21" i="2" s="1"/>
  <c r="AK18" i="2"/>
  <c r="AK21" i="2" s="1"/>
  <c r="AI18" i="2"/>
  <c r="AH18" i="2"/>
  <c r="AG18" i="2"/>
  <c r="AF18" i="2"/>
  <c r="AD18" i="2"/>
  <c r="AD21" i="2" s="1"/>
  <c r="AC18" i="2"/>
  <c r="AC21" i="2" s="1"/>
  <c r="AC36" i="2" s="1"/>
  <c r="AC41" i="2" s="1"/>
  <c r="AC57" i="2" s="1"/>
  <c r="AB18" i="2"/>
  <c r="AA18" i="2"/>
  <c r="Y18" i="2"/>
  <c r="X18" i="2"/>
  <c r="X21" i="2" s="1"/>
  <c r="X36" i="2" s="1"/>
  <c r="X41" i="2" s="1"/>
  <c r="X57" i="2" s="1"/>
  <c r="W18" i="2"/>
  <c r="V18" i="2"/>
  <c r="T18" i="2"/>
  <c r="S18" i="2"/>
  <c r="R18" i="2"/>
  <c r="Q18" i="2"/>
  <c r="U18" i="2" s="1"/>
  <c r="P18" i="2"/>
  <c r="O18" i="2"/>
  <c r="N18" i="2"/>
  <c r="N21" i="2" s="1"/>
  <c r="M18" i="2"/>
  <c r="M21" i="2" s="1"/>
  <c r="P21" i="2" s="1"/>
  <c r="L18" i="2"/>
  <c r="J18" i="2"/>
  <c r="I18" i="2"/>
  <c r="I21" i="2" s="1"/>
  <c r="I36" i="2" s="1"/>
  <c r="I41" i="2" s="1"/>
  <c r="I57" i="2" s="1"/>
  <c r="H18" i="2"/>
  <c r="H21" i="2" s="1"/>
  <c r="H36" i="2" s="1"/>
  <c r="H41" i="2" s="1"/>
  <c r="H57" i="2" s="1"/>
  <c r="G18" i="2"/>
  <c r="K18" i="2" s="1"/>
  <c r="DA17" i="2"/>
  <c r="CZ17" i="2"/>
  <c r="CY17" i="2"/>
  <c r="CX17" i="2"/>
  <c r="CV17" i="2"/>
  <c r="CU17" i="2"/>
  <c r="CT17" i="2"/>
  <c r="CS17" i="2"/>
  <c r="CQ17" i="2"/>
  <c r="CP17" i="2"/>
  <c r="CO17" i="2"/>
  <c r="CN17" i="2"/>
  <c r="CL17" i="2"/>
  <c r="CK17" i="2"/>
  <c r="CJ17" i="2"/>
  <c r="CI17" i="2"/>
  <c r="CG17" i="2"/>
  <c r="CF17" i="2"/>
  <c r="CE17" i="2"/>
  <c r="CD17" i="2"/>
  <c r="CB17" i="2"/>
  <c r="CA17" i="2"/>
  <c r="BZ17" i="2"/>
  <c r="BY17" i="2"/>
  <c r="BW17" i="2"/>
  <c r="BV17" i="2"/>
  <c r="BU17" i="2"/>
  <c r="BT17" i="2"/>
  <c r="BR17" i="2"/>
  <c r="BQ17" i="2"/>
  <c r="BP17" i="2"/>
  <c r="BO17" i="2"/>
  <c r="BB17" i="2"/>
  <c r="BB18" i="2" s="1"/>
  <c r="BB20" i="2" s="1"/>
  <c r="BB21" i="2" s="1"/>
  <c r="BB24" i="2" s="1"/>
  <c r="BB25" i="2" s="1"/>
  <c r="BB26" i="2" s="1"/>
  <c r="BB27" i="2" s="1"/>
  <c r="BB28" i="2" s="1"/>
  <c r="BB29" i="2" s="1"/>
  <c r="BB30" i="2" s="1"/>
  <c r="BB31" i="2" s="1"/>
  <c r="AT17" i="2"/>
  <c r="AO17" i="2"/>
  <c r="AJ17" i="2"/>
  <c r="AE17" i="2"/>
  <c r="Z17" i="2"/>
  <c r="U17" i="2"/>
  <c r="P17" i="2"/>
  <c r="K17" i="2"/>
  <c r="DA16" i="2"/>
  <c r="CZ16" i="2"/>
  <c r="CY16" i="2"/>
  <c r="CX16" i="2"/>
  <c r="CV16" i="2"/>
  <c r="CU16" i="2"/>
  <c r="CT16" i="2"/>
  <c r="CS16" i="2"/>
  <c r="CQ16" i="2"/>
  <c r="CP16" i="2"/>
  <c r="CO16" i="2"/>
  <c r="CN16" i="2"/>
  <c r="CL16" i="2"/>
  <c r="CK16" i="2"/>
  <c r="CJ16" i="2"/>
  <c r="CI16" i="2"/>
  <c r="CG16" i="2"/>
  <c r="CF16" i="2"/>
  <c r="CE16" i="2"/>
  <c r="CD16" i="2"/>
  <c r="CB16" i="2"/>
  <c r="CA16" i="2"/>
  <c r="BZ16" i="2"/>
  <c r="BY16" i="2"/>
  <c r="BW16" i="2"/>
  <c r="BV16" i="2"/>
  <c r="BU16" i="2"/>
  <c r="BT16" i="2"/>
  <c r="BR16" i="2"/>
  <c r="BQ16" i="2"/>
  <c r="AY16" i="2" s="1"/>
  <c r="BP16" i="2"/>
  <c r="BO16" i="2"/>
  <c r="AT16" i="2"/>
  <c r="AO16" i="2"/>
  <c r="AJ16" i="2"/>
  <c r="AE16" i="2"/>
  <c r="Z16" i="2"/>
  <c r="U16" i="2"/>
  <c r="P16" i="2"/>
  <c r="K16" i="2"/>
  <c r="B16" i="2"/>
  <c r="B17" i="2" s="1"/>
  <c r="B18" i="2" s="1"/>
  <c r="B20" i="2" s="1"/>
  <c r="B21" i="2" s="1"/>
  <c r="B24" i="2" s="1"/>
  <c r="B25" i="2" s="1"/>
  <c r="B26" i="2" s="1"/>
  <c r="B27" i="2" s="1"/>
  <c r="B28" i="2" s="1"/>
  <c r="B29" i="2" s="1"/>
  <c r="B30" i="2" s="1"/>
  <c r="B31" i="2" s="1"/>
  <c r="B34" i="2" s="1"/>
  <c r="B35" i="2" s="1"/>
  <c r="B36" i="2" s="1"/>
  <c r="B39" i="2" s="1"/>
  <c r="B40" i="2" s="1"/>
  <c r="B41" i="2" s="1"/>
  <c r="B44" i="2" s="1"/>
  <c r="B45" i="2" s="1"/>
  <c r="B46" i="2" s="1"/>
  <c r="B47" i="2" s="1"/>
  <c r="B48" i="2" s="1"/>
  <c r="B49" i="2" s="1"/>
  <c r="B50" i="2" s="1"/>
  <c r="B51" i="2" s="1"/>
  <c r="B52" i="2" s="1"/>
  <c r="B53" i="2" s="1"/>
  <c r="B54" i="2" s="1"/>
  <c r="B57" i="2" s="1"/>
  <c r="DA15" i="2"/>
  <c r="CZ15" i="2"/>
  <c r="CY15" i="2"/>
  <c r="CX15" i="2"/>
  <c r="CV15" i="2"/>
  <c r="CU15" i="2"/>
  <c r="CT15" i="2"/>
  <c r="CS15" i="2"/>
  <c r="CQ15" i="2"/>
  <c r="CP15" i="2"/>
  <c r="CO15" i="2"/>
  <c r="CN15" i="2"/>
  <c r="CL15" i="2"/>
  <c r="CK15" i="2"/>
  <c r="CJ15" i="2"/>
  <c r="CI15" i="2"/>
  <c r="CG15" i="2"/>
  <c r="CF15" i="2"/>
  <c r="CE15" i="2"/>
  <c r="CD15" i="2"/>
  <c r="CB15" i="2"/>
  <c r="CA15" i="2"/>
  <c r="BZ15" i="2"/>
  <c r="BY15" i="2"/>
  <c r="BW15" i="2"/>
  <c r="BV15" i="2"/>
  <c r="BU15" i="2"/>
  <c r="BT15" i="2"/>
  <c r="BR15" i="2"/>
  <c r="BQ15" i="2"/>
  <c r="BP15" i="2"/>
  <c r="BO15" i="2"/>
  <c r="AY15" i="2" s="1"/>
  <c r="BB15" i="2"/>
  <c r="BB16" i="2" s="1"/>
  <c r="AT15" i="2"/>
  <c r="AO15" i="2"/>
  <c r="AJ15" i="2"/>
  <c r="AE15" i="2"/>
  <c r="Z15" i="2"/>
  <c r="U15" i="2"/>
  <c r="P15" i="2"/>
  <c r="K15" i="2"/>
  <c r="B15" i="2"/>
  <c r="DA14" i="2"/>
  <c r="CZ14" i="2"/>
  <c r="CY14" i="2"/>
  <c r="CX14" i="2"/>
  <c r="CV14" i="2"/>
  <c r="CU14" i="2"/>
  <c r="CT14" i="2"/>
  <c r="CS14" i="2"/>
  <c r="CQ14" i="2"/>
  <c r="CP14" i="2"/>
  <c r="CO14" i="2"/>
  <c r="CN14" i="2"/>
  <c r="CL14" i="2"/>
  <c r="CK14" i="2"/>
  <c r="CJ14" i="2"/>
  <c r="CI14" i="2"/>
  <c r="CG14" i="2"/>
  <c r="CF14" i="2"/>
  <c r="CE14" i="2"/>
  <c r="CD14" i="2"/>
  <c r="CB14" i="2"/>
  <c r="CA14" i="2"/>
  <c r="BZ14" i="2"/>
  <c r="BY14" i="2"/>
  <c r="BW14" i="2"/>
  <c r="BV14" i="2"/>
  <c r="BU14" i="2"/>
  <c r="BT14" i="2"/>
  <c r="BR14" i="2"/>
  <c r="BQ14" i="2"/>
  <c r="BP14" i="2"/>
  <c r="BO14" i="2"/>
  <c r="AT14" i="2"/>
  <c r="AO14" i="2"/>
  <c r="AJ14" i="2"/>
  <c r="AE14" i="2"/>
  <c r="Z14" i="2"/>
  <c r="U14" i="2"/>
  <c r="P14" i="2"/>
  <c r="K14" i="2"/>
  <c r="DA12" i="2"/>
  <c r="CZ12" i="2"/>
  <c r="CY12" i="2"/>
  <c r="CX12" i="2"/>
  <c r="CV12" i="2"/>
  <c r="CU12" i="2"/>
  <c r="CT12" i="2"/>
  <c r="CS12" i="2"/>
  <c r="CQ12" i="2"/>
  <c r="CP12" i="2"/>
  <c r="CO12" i="2"/>
  <c r="CN12" i="2"/>
  <c r="CL12" i="2"/>
  <c r="CK12" i="2"/>
  <c r="CJ12" i="2"/>
  <c r="CI12" i="2"/>
  <c r="CG12" i="2"/>
  <c r="CF12" i="2"/>
  <c r="CE12" i="2"/>
  <c r="CD12" i="2"/>
  <c r="CB12" i="2"/>
  <c r="CA12" i="2"/>
  <c r="BZ12" i="2"/>
  <c r="BY12" i="2"/>
  <c r="BW12" i="2"/>
  <c r="BV12" i="2"/>
  <c r="BU12" i="2"/>
  <c r="BT12" i="2"/>
  <c r="BR12" i="2"/>
  <c r="BQ12" i="2"/>
  <c r="BP12" i="2"/>
  <c r="BO12" i="2"/>
  <c r="AT12" i="2"/>
  <c r="AO12" i="2"/>
  <c r="AJ12" i="2"/>
  <c r="AE12" i="2"/>
  <c r="Z12" i="2"/>
  <c r="U12" i="2"/>
  <c r="P12" i="2"/>
  <c r="K12" i="2"/>
  <c r="ET11" i="2"/>
  <c r="ES11" i="2"/>
  <c r="ER11" i="2"/>
  <c r="EQ11" i="2"/>
  <c r="EO11" i="2"/>
  <c r="EN11" i="2"/>
  <c r="EM11" i="2"/>
  <c r="EL11" i="2"/>
  <c r="EJ11" i="2"/>
  <c r="EI11" i="2"/>
  <c r="EH11" i="2"/>
  <c r="EG11" i="2"/>
  <c r="EE11" i="2"/>
  <c r="ED11" i="2"/>
  <c r="EC11" i="2"/>
  <c r="EB11" i="2"/>
  <c r="DZ11" i="2"/>
  <c r="DY11" i="2"/>
  <c r="DX11" i="2"/>
  <c r="DW11" i="2"/>
  <c r="DU11" i="2"/>
  <c r="DT11" i="2"/>
  <c r="DS11" i="2"/>
  <c r="DR11" i="2"/>
  <c r="DP11" i="2"/>
  <c r="DO11" i="2"/>
  <c r="DN11" i="2"/>
  <c r="DM11" i="2"/>
  <c r="DK11" i="2"/>
  <c r="DJ11" i="2"/>
  <c r="DI11" i="2"/>
  <c r="DH11" i="2"/>
  <c r="DA11" i="2"/>
  <c r="CZ11" i="2"/>
  <c r="CY11" i="2"/>
  <c r="CX11" i="2"/>
  <c r="CV11" i="2"/>
  <c r="CU11" i="2"/>
  <c r="CT11" i="2"/>
  <c r="CS11" i="2"/>
  <c r="CQ11" i="2"/>
  <c r="CP11" i="2"/>
  <c r="CO11" i="2"/>
  <c r="CN11" i="2"/>
  <c r="CL11" i="2"/>
  <c r="CK11" i="2"/>
  <c r="CJ11" i="2"/>
  <c r="CI11" i="2"/>
  <c r="CG11" i="2"/>
  <c r="CF11" i="2"/>
  <c r="CE11" i="2"/>
  <c r="CD11" i="2"/>
  <c r="CB11" i="2"/>
  <c r="CA11" i="2"/>
  <c r="BZ11" i="2"/>
  <c r="BY11" i="2"/>
  <c r="BW11" i="2"/>
  <c r="BV11" i="2"/>
  <c r="BU11" i="2"/>
  <c r="BT11" i="2"/>
  <c r="BR11" i="2"/>
  <c r="BQ11" i="2"/>
  <c r="BP11" i="2"/>
  <c r="BO11" i="2"/>
  <c r="AY11" i="2" s="1"/>
  <c r="BB11" i="2"/>
  <c r="BB12" i="2" s="1"/>
  <c r="AT11" i="2"/>
  <c r="AO11" i="2"/>
  <c r="AJ11" i="2"/>
  <c r="AE11" i="2"/>
  <c r="Z11" i="2"/>
  <c r="U11" i="2"/>
  <c r="P11" i="2"/>
  <c r="K11" i="2"/>
  <c r="B11" i="2"/>
  <c r="B12" i="2" s="1"/>
  <c r="DA10" i="2"/>
  <c r="CZ10" i="2"/>
  <c r="CY10" i="2"/>
  <c r="CX10" i="2"/>
  <c r="CV10" i="2"/>
  <c r="CU10" i="2"/>
  <c r="CT10" i="2"/>
  <c r="CS10" i="2"/>
  <c r="CQ10" i="2"/>
  <c r="CP10" i="2"/>
  <c r="CO10" i="2"/>
  <c r="CN10" i="2"/>
  <c r="CL10" i="2"/>
  <c r="CK10" i="2"/>
  <c r="CJ10" i="2"/>
  <c r="CI10" i="2"/>
  <c r="CG10" i="2"/>
  <c r="CF10" i="2"/>
  <c r="CE10" i="2"/>
  <c r="CD10" i="2"/>
  <c r="CB10" i="2"/>
  <c r="CA10" i="2"/>
  <c r="BZ10" i="2"/>
  <c r="BY10" i="2"/>
  <c r="BW10" i="2"/>
  <c r="BV10" i="2"/>
  <c r="BU10" i="2"/>
  <c r="BT10" i="2"/>
  <c r="BR10" i="2"/>
  <c r="BQ10" i="2"/>
  <c r="BP10" i="2"/>
  <c r="BO10" i="2"/>
  <c r="AY10" i="2" s="1"/>
  <c r="BB10" i="2"/>
  <c r="AT10" i="2"/>
  <c r="AO10" i="2"/>
  <c r="AJ10" i="2"/>
  <c r="AE10" i="2"/>
  <c r="Z10" i="2"/>
  <c r="U10" i="2"/>
  <c r="P10" i="2"/>
  <c r="K10" i="2"/>
  <c r="B10" i="2"/>
  <c r="EQ9" i="2"/>
  <c r="EL9" i="2"/>
  <c r="EG9" i="2"/>
  <c r="EB9" i="2"/>
  <c r="DW9" i="2"/>
  <c r="DR9" i="2"/>
  <c r="DM9" i="2"/>
  <c r="DH9" i="2"/>
  <c r="DA9" i="2"/>
  <c r="CZ9" i="2"/>
  <c r="CY9" i="2"/>
  <c r="CX9" i="2"/>
  <c r="CV9" i="2"/>
  <c r="CU9" i="2"/>
  <c r="CT9" i="2"/>
  <c r="CS9" i="2"/>
  <c r="CQ9" i="2"/>
  <c r="CP9" i="2"/>
  <c r="CO9" i="2"/>
  <c r="CN9" i="2"/>
  <c r="CL9" i="2"/>
  <c r="CK9" i="2"/>
  <c r="CJ9" i="2"/>
  <c r="CI9" i="2"/>
  <c r="CG9" i="2"/>
  <c r="CF9" i="2"/>
  <c r="CE9" i="2"/>
  <c r="CD9" i="2"/>
  <c r="CB9" i="2"/>
  <c r="CA9" i="2"/>
  <c r="BZ9" i="2"/>
  <c r="BY9" i="2"/>
  <c r="BW9" i="2"/>
  <c r="BV9" i="2"/>
  <c r="AY9" i="2" s="1"/>
  <c r="BU9" i="2"/>
  <c r="BT9" i="2"/>
  <c r="BR9" i="2"/>
  <c r="BQ9" i="2"/>
  <c r="BP9" i="2"/>
  <c r="BO9" i="2"/>
  <c r="AT9" i="2"/>
  <c r="AO9" i="2"/>
  <c r="AJ9" i="2"/>
  <c r="AE9" i="2"/>
  <c r="Z9" i="2"/>
  <c r="U9" i="2"/>
  <c r="P9" i="2"/>
  <c r="K9" i="2"/>
  <c r="BJ1" i="2"/>
  <c r="AT1" i="2"/>
  <c r="BG10" i="4" l="1"/>
  <c r="BG31" i="5"/>
  <c r="BG63" i="5"/>
  <c r="BG65" i="5"/>
  <c r="BG67" i="5"/>
  <c r="BG70" i="5"/>
  <c r="BG79" i="5"/>
  <c r="P27" i="7"/>
  <c r="J142" i="7"/>
  <c r="R37" i="17"/>
  <c r="Q51" i="19"/>
  <c r="Q76" i="19"/>
  <c r="AK133" i="32"/>
  <c r="AK134" i="32"/>
  <c r="Q29" i="35"/>
  <c r="BG15" i="5"/>
  <c r="BG23" i="5"/>
  <c r="BG39" i="5"/>
  <c r="BG60" i="5"/>
  <c r="BG68" i="5"/>
  <c r="I135" i="7"/>
  <c r="K142" i="7"/>
  <c r="K152" i="7"/>
  <c r="I162" i="7"/>
  <c r="I172" i="7"/>
  <c r="I190" i="7"/>
  <c r="J214" i="7"/>
  <c r="J43" i="15"/>
  <c r="V33" i="18"/>
  <c r="Q61" i="19"/>
  <c r="Q111" i="19"/>
  <c r="BG15" i="28"/>
  <c r="BG25" i="28"/>
  <c r="BG27" i="28"/>
  <c r="BG31" i="28"/>
  <c r="S29" i="29"/>
  <c r="S46" i="29"/>
  <c r="S21" i="30"/>
  <c r="AK84" i="32"/>
  <c r="AK132" i="32"/>
  <c r="AK136" i="32"/>
  <c r="R19" i="36"/>
  <c r="P62" i="7"/>
  <c r="P90" i="7"/>
  <c r="K136" i="7"/>
  <c r="I147" i="7"/>
  <c r="I155" i="7"/>
  <c r="I164" i="7"/>
  <c r="I194" i="7"/>
  <c r="M21" i="15"/>
  <c r="AX21" i="15" s="1"/>
  <c r="Q83" i="19"/>
  <c r="AK12" i="32"/>
  <c r="AK89" i="32"/>
  <c r="AB34" i="35"/>
  <c r="I137" i="7"/>
  <c r="J155" i="7"/>
  <c r="J180" i="7"/>
  <c r="J194" i="7"/>
  <c r="J240" i="7"/>
  <c r="M40" i="15"/>
  <c r="N47" i="15" s="1"/>
  <c r="J46" i="15"/>
  <c r="Q93" i="19"/>
  <c r="AK8" i="32"/>
  <c r="AK9" i="32"/>
  <c r="AK19" i="32"/>
  <c r="AK28" i="32"/>
  <c r="AK32" i="32"/>
  <c r="AK40" i="32"/>
  <c r="AK58" i="32"/>
  <c r="AK87" i="32"/>
  <c r="AK88" i="32"/>
  <c r="AK107" i="32"/>
  <c r="AK117" i="32"/>
  <c r="AL169" i="32"/>
  <c r="W15" i="34"/>
  <c r="Q27" i="35"/>
  <c r="R26" i="36"/>
  <c r="P16" i="7"/>
  <c r="P123" i="7"/>
  <c r="K138" i="7"/>
  <c r="K148" i="7"/>
  <c r="K156" i="7"/>
  <c r="I166" i="7"/>
  <c r="K183" i="7"/>
  <c r="L148" i="11"/>
  <c r="I39" i="12"/>
  <c r="Q56" i="19"/>
  <c r="Q71" i="19"/>
  <c r="AK10" i="32"/>
  <c r="AK86" i="32"/>
  <c r="AK164" i="32"/>
  <c r="W13" i="33"/>
  <c r="R24" i="36"/>
  <c r="K39" i="15"/>
  <c r="R38" i="17"/>
  <c r="Q49" i="19"/>
  <c r="Q95" i="19"/>
  <c r="W14" i="34"/>
  <c r="W17" i="34"/>
  <c r="R31" i="36"/>
  <c r="I141" i="7"/>
  <c r="J149" i="7"/>
  <c r="J184" i="7"/>
  <c r="J223" i="7"/>
  <c r="J244" i="7"/>
  <c r="S20" i="12"/>
  <c r="M46" i="15"/>
  <c r="I48" i="15"/>
  <c r="R29" i="17"/>
  <c r="Q58" i="19"/>
  <c r="R66" i="19"/>
  <c r="BG35" i="28"/>
  <c r="S31" i="29"/>
  <c r="S23" i="30"/>
  <c r="S25" i="30"/>
  <c r="S16" i="31"/>
  <c r="AK85" i="32"/>
  <c r="AK135" i="32"/>
  <c r="AK142" i="32"/>
  <c r="W17" i="33"/>
  <c r="R27" i="36"/>
  <c r="R34" i="36"/>
  <c r="R43" i="36"/>
  <c r="BG61" i="5"/>
  <c r="BG64" i="5"/>
  <c r="BG72" i="5"/>
  <c r="BG81" i="5"/>
  <c r="BG83" i="5"/>
  <c r="BG84" i="5"/>
  <c r="BG86" i="5"/>
  <c r="BG89" i="5"/>
  <c r="G237" i="7"/>
  <c r="I145" i="11"/>
  <c r="J39" i="15"/>
  <c r="K44" i="15" s="1"/>
  <c r="J45" i="15"/>
  <c r="I46" i="15"/>
  <c r="M48" i="15"/>
  <c r="R28" i="17"/>
  <c r="Q46" i="19"/>
  <c r="Q53" i="19"/>
  <c r="Q88" i="19"/>
  <c r="Q101" i="19"/>
  <c r="Q118" i="19"/>
  <c r="BG26" i="28"/>
  <c r="BG30" i="28"/>
  <c r="BG36" i="28"/>
  <c r="S28" i="29"/>
  <c r="S35" i="29"/>
  <c r="S45" i="29"/>
  <c r="S18" i="30"/>
  <c r="S10" i="31"/>
  <c r="S13" i="31"/>
  <c r="S14" i="31"/>
  <c r="S15" i="31"/>
  <c r="AK20" i="32"/>
  <c r="AK41" i="32"/>
  <c r="AK46" i="32"/>
  <c r="AK50" i="32"/>
  <c r="AK80" i="32"/>
  <c r="AK94" i="32"/>
  <c r="AK98" i="32"/>
  <c r="AK108" i="32"/>
  <c r="AK118" i="32"/>
  <c r="AK125" i="32"/>
  <c r="AK143" i="32"/>
  <c r="AK156" i="32"/>
  <c r="AL170" i="32"/>
  <c r="W10" i="33"/>
  <c r="W21" i="33"/>
  <c r="W20" i="34"/>
  <c r="Q26" i="35"/>
  <c r="AZ9" i="2"/>
  <c r="BG12" i="5"/>
  <c r="BG36" i="5"/>
  <c r="BG69" i="5"/>
  <c r="BG88" i="5"/>
  <c r="G226" i="7"/>
  <c r="S33" i="12"/>
  <c r="H39" i="15"/>
  <c r="BG12" i="4"/>
  <c r="BG15" i="4"/>
  <c r="BG20" i="5"/>
  <c r="BG28" i="5"/>
  <c r="BG77" i="5"/>
  <c r="BG80" i="5"/>
  <c r="AZ11" i="2"/>
  <c r="BG11" i="5"/>
  <c r="BG17" i="5"/>
  <c r="BG25" i="5"/>
  <c r="BG33" i="5"/>
  <c r="BG66" i="5"/>
  <c r="BG74" i="5"/>
  <c r="BG85" i="5"/>
  <c r="P28" i="7"/>
  <c r="P65" i="7"/>
  <c r="P116" i="7"/>
  <c r="J138" i="7"/>
  <c r="K144" i="7"/>
  <c r="J151" i="7"/>
  <c r="I160" i="7"/>
  <c r="I163" i="7" s="1"/>
  <c r="J165" i="7"/>
  <c r="I174" i="7"/>
  <c r="G185" i="7"/>
  <c r="I199" i="7"/>
  <c r="I217" i="7"/>
  <c r="I227" i="7"/>
  <c r="K240" i="7"/>
  <c r="I249" i="7"/>
  <c r="L39" i="15"/>
  <c r="H43" i="15"/>
  <c r="L45" i="15"/>
  <c r="G40" i="15"/>
  <c r="K46" i="15"/>
  <c r="Q73" i="19"/>
  <c r="Q90" i="19"/>
  <c r="Q110" i="19"/>
  <c r="BG36" i="27"/>
  <c r="BG11" i="28"/>
  <c r="BG19" i="28"/>
  <c r="S17" i="31"/>
  <c r="S19" i="31"/>
  <c r="S20" i="31"/>
  <c r="AK18" i="32"/>
  <c r="AK39" i="32"/>
  <c r="AK49" i="32"/>
  <c r="AK70" i="32"/>
  <c r="AK78" i="32"/>
  <c r="AK97" i="32"/>
  <c r="AK106" i="32"/>
  <c r="AK116" i="32"/>
  <c r="AK124" i="32"/>
  <c r="AK145" i="32"/>
  <c r="AK163" i="32"/>
  <c r="AL167" i="32"/>
  <c r="AK170" i="32"/>
  <c r="W7" i="33"/>
  <c r="W22" i="33"/>
  <c r="W6" i="34"/>
  <c r="W13" i="34"/>
  <c r="R16" i="36"/>
  <c r="R32" i="36"/>
  <c r="BG82" i="5"/>
  <c r="P29" i="7"/>
  <c r="P43" i="7"/>
  <c r="P45" i="7"/>
  <c r="P124" i="7"/>
  <c r="J134" i="7"/>
  <c r="J218" i="7"/>
  <c r="J227" i="7"/>
  <c r="J249" i="7"/>
  <c r="I141" i="11"/>
  <c r="J148" i="11"/>
  <c r="M39" i="15"/>
  <c r="N44" i="15" s="1"/>
  <c r="N49" i="15" s="1"/>
  <c r="H40" i="15"/>
  <c r="Q64" i="19"/>
  <c r="Q82" i="19"/>
  <c r="BG12" i="27"/>
  <c r="BG13" i="27"/>
  <c r="BG16" i="27"/>
  <c r="BG17" i="27"/>
  <c r="BG18" i="27"/>
  <c r="BG40" i="27"/>
  <c r="BG13" i="28"/>
  <c r="BG14" i="28"/>
  <c r="BG18" i="28"/>
  <c r="BG20" i="28"/>
  <c r="S18" i="31"/>
  <c r="S21" i="31"/>
  <c r="S22" i="31"/>
  <c r="S23" i="31"/>
  <c r="S24" i="31"/>
  <c r="AK27" i="32"/>
  <c r="AK31" i="32"/>
  <c r="AK38" i="32"/>
  <c r="AK56" i="32"/>
  <c r="AK69" i="32"/>
  <c r="AK77" i="32"/>
  <c r="AK105" i="32"/>
  <c r="AK115" i="32"/>
  <c r="AK144" i="32"/>
  <c r="AK151" i="32"/>
  <c r="AL162" i="32"/>
  <c r="AL163" i="32"/>
  <c r="W8" i="34"/>
  <c r="W22" i="34"/>
  <c r="W29" i="34"/>
  <c r="BG40" i="4"/>
  <c r="BG16" i="4"/>
  <c r="BG17" i="4"/>
  <c r="BG27" i="4"/>
  <c r="BG29" i="4"/>
  <c r="BG13" i="5"/>
  <c r="BG14" i="5"/>
  <c r="BG16" i="5"/>
  <c r="BG19" i="5"/>
  <c r="BG21" i="5"/>
  <c r="BG22" i="5"/>
  <c r="BG24" i="5"/>
  <c r="BG27" i="5"/>
  <c r="BG29" i="5"/>
  <c r="BG30" i="5"/>
  <c r="BG35" i="5"/>
  <c r="BG37" i="5"/>
  <c r="BG38" i="5"/>
  <c r="BG40" i="5"/>
  <c r="BG59" i="5"/>
  <c r="P14" i="7"/>
  <c r="P117" i="7"/>
  <c r="K134" i="7"/>
  <c r="J147" i="7"/>
  <c r="J161" i="7"/>
  <c r="K179" i="7"/>
  <c r="K218" i="7"/>
  <c r="K250" i="7"/>
  <c r="K148" i="11"/>
  <c r="I40" i="15"/>
  <c r="V47" i="18"/>
  <c r="Q47" i="19"/>
  <c r="Q54" i="19"/>
  <c r="Q63" i="19"/>
  <c r="Q81" i="19"/>
  <c r="Q100" i="19"/>
  <c r="Q106" i="19"/>
  <c r="BG35" i="27"/>
  <c r="BG41" i="27"/>
  <c r="BG21" i="28"/>
  <c r="BG22" i="28"/>
  <c r="BG23" i="28"/>
  <c r="BG28" i="28"/>
  <c r="BG32" i="28"/>
  <c r="BG33" i="28"/>
  <c r="BG34" i="28"/>
  <c r="S24" i="30"/>
  <c r="S26" i="31"/>
  <c r="AK13" i="32"/>
  <c r="AK37" i="32"/>
  <c r="AK48" i="32"/>
  <c r="AK61" i="32"/>
  <c r="AK68" i="32"/>
  <c r="AK76" i="32"/>
  <c r="AK96" i="32"/>
  <c r="AK104" i="32"/>
  <c r="AK114" i="32"/>
  <c r="AK123" i="32"/>
  <c r="AK127" i="32"/>
  <c r="AK152" i="32"/>
  <c r="AL164" i="32"/>
  <c r="W8" i="33"/>
  <c r="W20" i="33"/>
  <c r="W7" i="34"/>
  <c r="W28" i="34"/>
  <c r="P26" i="35"/>
  <c r="P29" i="35"/>
  <c r="R42" i="36"/>
  <c r="BG28" i="4"/>
  <c r="BG13" i="4"/>
  <c r="BG25" i="4"/>
  <c r="BG10" i="5"/>
  <c r="BG11" i="4"/>
  <c r="BG18" i="4"/>
  <c r="BG21" i="4"/>
  <c r="BG26" i="5"/>
  <c r="BG32" i="5"/>
  <c r="BG34" i="5"/>
  <c r="BG71" i="5"/>
  <c r="P68" i="7"/>
  <c r="K140" i="7"/>
  <c r="J153" i="7"/>
  <c r="K161" i="7"/>
  <c r="I168" i="7"/>
  <c r="J190" i="7"/>
  <c r="I232" i="7"/>
  <c r="I243" i="7"/>
  <c r="G39" i="15"/>
  <c r="H44" i="15" s="1"/>
  <c r="J40" i="15"/>
  <c r="R22" i="17"/>
  <c r="R47" i="17"/>
  <c r="Q50" i="19"/>
  <c r="Q57" i="19"/>
  <c r="Q105" i="19"/>
  <c r="Q119" i="19"/>
  <c r="BG25" i="27"/>
  <c r="BG28" i="27"/>
  <c r="BG12" i="28"/>
  <c r="BG24" i="28"/>
  <c r="BG29" i="28"/>
  <c r="BG37" i="28"/>
  <c r="BG38" i="28"/>
  <c r="BG39" i="28"/>
  <c r="S44" i="29"/>
  <c r="S27" i="30"/>
  <c r="AK23" i="32"/>
  <c r="AK30" i="32"/>
  <c r="AK67" i="32"/>
  <c r="AK75" i="32"/>
  <c r="AK103" i="32"/>
  <c r="AK113" i="32"/>
  <c r="AK146" i="32"/>
  <c r="AK153" i="32"/>
  <c r="AK162" i="32"/>
  <c r="AK166" i="32"/>
  <c r="AL166" i="32"/>
  <c r="AK167" i="32"/>
  <c r="AK168" i="32"/>
  <c r="AL168" i="32"/>
  <c r="W14" i="33"/>
  <c r="W27" i="34"/>
  <c r="Q28" i="35"/>
  <c r="R15" i="36"/>
  <c r="R39" i="36"/>
  <c r="BG62" i="5"/>
  <c r="BG87" i="5"/>
  <c r="I117" i="11"/>
  <c r="J114" i="11" s="1"/>
  <c r="J117" i="11" s="1"/>
  <c r="K114" i="11" s="1"/>
  <c r="K117" i="11" s="1"/>
  <c r="L114" i="11" s="1"/>
  <c r="L117" i="11" s="1"/>
  <c r="M114" i="11" s="1"/>
  <c r="M117" i="11" s="1"/>
  <c r="M6" i="15"/>
  <c r="AX6" i="15" s="1"/>
  <c r="L43" i="15"/>
  <c r="H45" i="15"/>
  <c r="K40" i="15"/>
  <c r="K48" i="15"/>
  <c r="R21" i="17"/>
  <c r="R46" i="17"/>
  <c r="R52" i="19"/>
  <c r="Q72" i="19"/>
  <c r="Q78" i="19"/>
  <c r="BG11" i="27"/>
  <c r="BG26" i="27"/>
  <c r="BG29" i="27"/>
  <c r="BG16" i="28"/>
  <c r="BG17" i="28"/>
  <c r="S30" i="29"/>
  <c r="S22" i="30"/>
  <c r="S26" i="30"/>
  <c r="S5" i="31"/>
  <c r="S6" i="31"/>
  <c r="S7" i="31"/>
  <c r="S8" i="31"/>
  <c r="AK22" i="32"/>
  <c r="AK47" i="32"/>
  <c r="AK51" i="32"/>
  <c r="AK60" i="32"/>
  <c r="AK66" i="32"/>
  <c r="AK95" i="32"/>
  <c r="AK99" i="32"/>
  <c r="AK122" i="32"/>
  <c r="AK126" i="32"/>
  <c r="AK141" i="32"/>
  <c r="AK154" i="32"/>
  <c r="AK165" i="32"/>
  <c r="AL165" i="32"/>
  <c r="W6" i="33"/>
  <c r="R40" i="36"/>
  <c r="BG26" i="4"/>
  <c r="BG18" i="5"/>
  <c r="BG73" i="5"/>
  <c r="BG75" i="5"/>
  <c r="BG76" i="5"/>
  <c r="BG78" i="5"/>
  <c r="P15" i="7"/>
  <c r="I106" i="11"/>
  <c r="H40" i="12"/>
  <c r="I39" i="15"/>
  <c r="J44" i="15" s="1"/>
  <c r="M43" i="15"/>
  <c r="I45" i="15"/>
  <c r="L40" i="15"/>
  <c r="M47" i="15" s="1"/>
  <c r="H46" i="15"/>
  <c r="L48" i="15"/>
  <c r="R7" i="17"/>
  <c r="R14" i="17"/>
  <c r="V43" i="18"/>
  <c r="Q60" i="19"/>
  <c r="Q62" i="19"/>
  <c r="Q65" i="19"/>
  <c r="Q77" i="19"/>
  <c r="Q94" i="19"/>
  <c r="Q102" i="19"/>
  <c r="BG10" i="27"/>
  <c r="BG21" i="27"/>
  <c r="BG27" i="27"/>
  <c r="BG31" i="27"/>
  <c r="BG40" i="28"/>
  <c r="S33" i="29"/>
  <c r="S9" i="31"/>
  <c r="S11" i="31"/>
  <c r="S12" i="31"/>
  <c r="AK11" i="32"/>
  <c r="AK21" i="32"/>
  <c r="AK29" i="32"/>
  <c r="AK42" i="32"/>
  <c r="AK65" i="32"/>
  <c r="AK155" i="32"/>
  <c r="AK169" i="32"/>
  <c r="AK171" i="32"/>
  <c r="W15" i="33"/>
  <c r="W21" i="34"/>
  <c r="P27" i="35"/>
  <c r="M35" i="6"/>
  <c r="K35" i="6"/>
  <c r="T31" i="6"/>
  <c r="G35" i="6"/>
  <c r="O35" i="6"/>
  <c r="S35" i="6"/>
  <c r="N35" i="6"/>
  <c r="I35" i="6"/>
  <c r="Q35" i="6"/>
  <c r="T22" i="6"/>
  <c r="L35" i="6"/>
  <c r="T34" i="6"/>
  <c r="T13" i="6"/>
  <c r="T18" i="6" s="1"/>
  <c r="T21" i="6"/>
  <c r="T26" i="6"/>
  <c r="DJ20" i="38"/>
  <c r="AT20" i="38"/>
  <c r="AB20" i="38"/>
  <c r="AG20" i="38"/>
  <c r="DN20" i="38"/>
  <c r="AY20" i="38"/>
  <c r="O25" i="38"/>
  <c r="DA20" i="38"/>
  <c r="N20" i="38"/>
  <c r="DR20" i="38"/>
  <c r="W20" i="38"/>
  <c r="X20" i="38" s="1"/>
  <c r="CH20" i="38"/>
  <c r="CI20" i="38" s="1"/>
  <c r="BP20" i="38"/>
  <c r="J20" i="38"/>
  <c r="CR25" i="38"/>
  <c r="BL20" i="38"/>
  <c r="AG17" i="38"/>
  <c r="CR20" i="38"/>
  <c r="Q8" i="35"/>
  <c r="AN24" i="33"/>
  <c r="DB148" i="32"/>
  <c r="AL148" i="32" s="1"/>
  <c r="DB147" i="32"/>
  <c r="AL147" i="32" s="1"/>
  <c r="DB157" i="32"/>
  <c r="AL157" i="32" s="1"/>
  <c r="AL8" i="32"/>
  <c r="DB151" i="32"/>
  <c r="AL151" i="32" s="1"/>
  <c r="BX59" i="28"/>
  <c r="BH10" i="28"/>
  <c r="DW59" i="28"/>
  <c r="BH16" i="28"/>
  <c r="BH26" i="28"/>
  <c r="BH30" i="28"/>
  <c r="BG41" i="28"/>
  <c r="BG55" i="28"/>
  <c r="B71" i="28"/>
  <c r="B13" i="28"/>
  <c r="BH19" i="28"/>
  <c r="BH27" i="28"/>
  <c r="BH31" i="28"/>
  <c r="BG45" i="28"/>
  <c r="BG47" i="28"/>
  <c r="BG43" i="28"/>
  <c r="BH20" i="28"/>
  <c r="BH28" i="28"/>
  <c r="BH32" i="28"/>
  <c r="BG49" i="28"/>
  <c r="BH15" i="28"/>
  <c r="BG51" i="28"/>
  <c r="BH24" i="28"/>
  <c r="BH29" i="28"/>
  <c r="BG53" i="28"/>
  <c r="BG10" i="28"/>
  <c r="B70" i="28"/>
  <c r="H58" i="27"/>
  <c r="Q58" i="27"/>
  <c r="AA58" i="27"/>
  <c r="AK37" i="27"/>
  <c r="AP22" i="27"/>
  <c r="AP32" i="27"/>
  <c r="I58" i="27"/>
  <c r="AB58" i="27"/>
  <c r="AU58" i="27"/>
  <c r="L32" i="27"/>
  <c r="AV32" i="27"/>
  <c r="J58" i="27"/>
  <c r="T58" i="27"/>
  <c r="AC58" i="27"/>
  <c r="L22" i="27"/>
  <c r="G37" i="27"/>
  <c r="P58" i="27"/>
  <c r="K58" i="27"/>
  <c r="U58" i="27"/>
  <c r="AX58" i="27"/>
  <c r="M37" i="27"/>
  <c r="R22" i="27"/>
  <c r="AE37" i="27"/>
  <c r="AJ22" i="27"/>
  <c r="AN37" i="27"/>
  <c r="AN42" i="27" s="1"/>
  <c r="AN58" i="27" s="1"/>
  <c r="AG37" i="27"/>
  <c r="AG42" i="27" s="1"/>
  <c r="AG58" i="27" s="1"/>
  <c r="R32" i="27"/>
  <c r="N37" i="27"/>
  <c r="N42" i="27" s="1"/>
  <c r="N58" i="27" s="1"/>
  <c r="V37" i="27"/>
  <c r="V42" i="27" s="1"/>
  <c r="V58" i="27" s="1"/>
  <c r="AF37" i="27"/>
  <c r="AF42" i="27" s="1"/>
  <c r="AF58" i="27" s="1"/>
  <c r="AO37" i="27"/>
  <c r="AO42" i="27" s="1"/>
  <c r="AO58" i="27" s="1"/>
  <c r="X32" i="27"/>
  <c r="AZ58" i="27"/>
  <c r="O37" i="27"/>
  <c r="O42" i="27" s="1"/>
  <c r="W37" i="27"/>
  <c r="W42" i="27" s="1"/>
  <c r="W58" i="27" s="1"/>
  <c r="AY37" i="27"/>
  <c r="AY42" i="27" s="1"/>
  <c r="AY58" i="27" s="1"/>
  <c r="AH58" i="27"/>
  <c r="AR58" i="27"/>
  <c r="BA58" i="27"/>
  <c r="Z22" i="27"/>
  <c r="Z37" i="27" s="1"/>
  <c r="Z42" i="27" s="1"/>
  <c r="Z58" i="27" s="1"/>
  <c r="L19" i="27"/>
  <c r="AJ19" i="27"/>
  <c r="S22" i="27"/>
  <c r="AQ22" i="27"/>
  <c r="X55" i="27"/>
  <c r="AV55" i="27"/>
  <c r="O58" i="27"/>
  <c r="AM58" i="27"/>
  <c r="L30" i="27"/>
  <c r="AJ30" i="27"/>
  <c r="Y37" i="27"/>
  <c r="AW37" i="27"/>
  <c r="AX22" i="27"/>
  <c r="AX37" i="27" s="1"/>
  <c r="AX42" i="27" s="1"/>
  <c r="AD30" i="27"/>
  <c r="BB30" i="27"/>
  <c r="AA24" i="25"/>
  <c r="BW90" i="24"/>
  <c r="AN6" i="24"/>
  <c r="S37" i="23"/>
  <c r="S35" i="23"/>
  <c r="AC45" i="23"/>
  <c r="AY32" i="21"/>
  <c r="AY33" i="21"/>
  <c r="AY34" i="21"/>
  <c r="AY35" i="21"/>
  <c r="AY36" i="21"/>
  <c r="AY37" i="21"/>
  <c r="AY38" i="21"/>
  <c r="AY39" i="21"/>
  <c r="AY40" i="21"/>
  <c r="AY41" i="21"/>
  <c r="AY43" i="21"/>
  <c r="AY45" i="21"/>
  <c r="AY42" i="21"/>
  <c r="B65" i="21"/>
  <c r="B14" i="21"/>
  <c r="AY44" i="21"/>
  <c r="AY46" i="21"/>
  <c r="B64" i="21"/>
  <c r="K31" i="20"/>
  <c r="V36" i="20"/>
  <c r="Z21" i="20"/>
  <c r="AH36" i="20"/>
  <c r="AH41" i="20" s="1"/>
  <c r="AH57" i="20" s="1"/>
  <c r="AE21" i="20"/>
  <c r="G36" i="20"/>
  <c r="K21" i="20"/>
  <c r="Y36" i="20"/>
  <c r="Y41" i="20" s="1"/>
  <c r="Y57" i="20" s="1"/>
  <c r="AI36" i="20"/>
  <c r="AI41" i="20" s="1"/>
  <c r="AI57" i="20" s="1"/>
  <c r="H36" i="20"/>
  <c r="H41" i="20" s="1"/>
  <c r="H57" i="20" s="1"/>
  <c r="P21" i="20"/>
  <c r="AK41" i="20"/>
  <c r="AO36" i="20"/>
  <c r="AF36" i="20"/>
  <c r="AJ21" i="20"/>
  <c r="AJ31" i="20"/>
  <c r="AT31" i="20"/>
  <c r="Z31" i="20"/>
  <c r="AY45" i="20"/>
  <c r="AT21" i="20"/>
  <c r="AP36" i="20"/>
  <c r="S36" i="20"/>
  <c r="S41" i="20" s="1"/>
  <c r="S57" i="20" s="1"/>
  <c r="AR36" i="20"/>
  <c r="AR41" i="20" s="1"/>
  <c r="AR57" i="20" s="1"/>
  <c r="AY47" i="20"/>
  <c r="AT18" i="20"/>
  <c r="Q21" i="20"/>
  <c r="AO21" i="20"/>
  <c r="P29" i="20"/>
  <c r="AA31" i="20"/>
  <c r="AE31" i="20" s="1"/>
  <c r="AO18" i="20"/>
  <c r="Z18" i="20"/>
  <c r="AJ29" i="20"/>
  <c r="L36" i="20"/>
  <c r="K18" i="20"/>
  <c r="U29" i="20"/>
  <c r="AA36" i="20"/>
  <c r="AJ18" i="20"/>
  <c r="AT29" i="20"/>
  <c r="K29" i="20"/>
  <c r="R38" i="19"/>
  <c r="R45" i="19"/>
  <c r="R59" i="19"/>
  <c r="V36" i="18"/>
  <c r="V37" i="18"/>
  <c r="V28" i="18"/>
  <c r="V20" i="18"/>
  <c r="V21" i="18"/>
  <c r="V32" i="18"/>
  <c r="V45" i="18"/>
  <c r="V12" i="18"/>
  <c r="V19" i="18"/>
  <c r="V23" i="18"/>
  <c r="V38" i="18"/>
  <c r="V39" i="18"/>
  <c r="V46" i="18"/>
  <c r="V13" i="18"/>
  <c r="V29" i="18"/>
  <c r="V44" i="18"/>
  <c r="S23" i="17"/>
  <c r="AJ17" i="17"/>
  <c r="AI41" i="17"/>
  <c r="S41" i="17" s="1"/>
  <c r="AL17" i="17"/>
  <c r="AI32" i="17"/>
  <c r="S32" i="17" s="1"/>
  <c r="AF10" i="17"/>
  <c r="AL48" i="17"/>
  <c r="S48" i="17" s="1"/>
  <c r="AG10" i="17"/>
  <c r="AG17" i="17"/>
  <c r="AH17" i="17"/>
  <c r="I47" i="15"/>
  <c r="AE21" i="15"/>
  <c r="O49" i="15"/>
  <c r="W49" i="15"/>
  <c r="AW38" i="15"/>
  <c r="AE6" i="15"/>
  <c r="L47" i="15"/>
  <c r="P49" i="15"/>
  <c r="X49" i="15"/>
  <c r="AH56" i="15"/>
  <c r="AD36" i="15"/>
  <c r="L44" i="15"/>
  <c r="I44" i="15"/>
  <c r="I49" i="15" s="1"/>
  <c r="U47" i="15"/>
  <c r="U49" i="15" s="1"/>
  <c r="S7" i="12"/>
  <c r="I40" i="12"/>
  <c r="J40" i="12"/>
  <c r="L40" i="12"/>
  <c r="S8" i="11"/>
  <c r="I129" i="11"/>
  <c r="I111" i="11"/>
  <c r="I113" i="11" s="1"/>
  <c r="I147" i="11"/>
  <c r="P42" i="7"/>
  <c r="H137" i="7"/>
  <c r="H141" i="7"/>
  <c r="G181" i="7"/>
  <c r="G198" i="7"/>
  <c r="G204" i="7"/>
  <c r="G222" i="7"/>
  <c r="H249" i="7"/>
  <c r="H227" i="7"/>
  <c r="H223" i="7"/>
  <c r="H194" i="7"/>
  <c r="H190" i="7"/>
  <c r="H155" i="7"/>
  <c r="H151" i="7"/>
  <c r="H147" i="7"/>
  <c r="H244" i="7"/>
  <c r="H240" i="7"/>
  <c r="H218" i="7"/>
  <c r="H214" i="7"/>
  <c r="H169" i="7"/>
  <c r="H165" i="7"/>
  <c r="H161" i="7"/>
  <c r="H142" i="7"/>
  <c r="H138" i="7"/>
  <c r="H134" i="7"/>
  <c r="H250" i="7"/>
  <c r="H235" i="7"/>
  <c r="H224" i="7"/>
  <c r="H191" i="7"/>
  <c r="H187" i="7"/>
  <c r="H183" i="7"/>
  <c r="H186" i="7" s="1"/>
  <c r="H179" i="7"/>
  <c r="H182" i="7" s="1"/>
  <c r="H156" i="7"/>
  <c r="H152" i="7"/>
  <c r="H148" i="7"/>
  <c r="H241" i="7"/>
  <c r="H230" i="7"/>
  <c r="H219" i="7"/>
  <c r="H215" i="7"/>
  <c r="H208" i="7"/>
  <c r="H174" i="7"/>
  <c r="H166" i="7"/>
  <c r="H162" i="7"/>
  <c r="H143" i="7"/>
  <c r="H139" i="7"/>
  <c r="H135" i="7"/>
  <c r="H251" i="7"/>
  <c r="H247" i="7"/>
  <c r="H236" i="7"/>
  <c r="H225" i="7"/>
  <c r="H203" i="7"/>
  <c r="H188" i="7"/>
  <c r="H184" i="7"/>
  <c r="H180" i="7"/>
  <c r="H157" i="7"/>
  <c r="H153" i="7"/>
  <c r="H149" i="7"/>
  <c r="H242" i="7"/>
  <c r="H231" i="7"/>
  <c r="H216" i="7"/>
  <c r="H198" i="7"/>
  <c r="H175" i="7"/>
  <c r="H171" i="7"/>
  <c r="H144" i="7"/>
  <c r="H140" i="7"/>
  <c r="H136" i="7"/>
  <c r="H248" i="7"/>
  <c r="H237" i="7"/>
  <c r="H226" i="7"/>
  <c r="P35" i="7"/>
  <c r="G171" i="7"/>
  <c r="G175" i="7"/>
  <c r="H181" i="7"/>
  <c r="H204" i="7"/>
  <c r="H222" i="7"/>
  <c r="G248" i="7"/>
  <c r="P49" i="7"/>
  <c r="Q55" i="7"/>
  <c r="Q73" i="7"/>
  <c r="P82" i="7"/>
  <c r="P106" i="7"/>
  <c r="H199" i="7"/>
  <c r="P46" i="7"/>
  <c r="P67" i="7"/>
  <c r="H172" i="7"/>
  <c r="G193" i="7"/>
  <c r="G216" i="7"/>
  <c r="H232" i="7"/>
  <c r="H150" i="7"/>
  <c r="AA131" i="7"/>
  <c r="P53" i="7"/>
  <c r="Q59" i="7"/>
  <c r="P64" i="7"/>
  <c r="P85" i="7"/>
  <c r="P92" i="7"/>
  <c r="P109" i="7"/>
  <c r="P115" i="7"/>
  <c r="P122" i="7"/>
  <c r="P129" i="7"/>
  <c r="H160" i="7"/>
  <c r="H168" i="7"/>
  <c r="H193" i="7"/>
  <c r="H217" i="7"/>
  <c r="H243" i="7"/>
  <c r="Q45" i="7"/>
  <c r="Q62" i="7"/>
  <c r="P77" i="7"/>
  <c r="P100" i="7"/>
  <c r="Q105" i="7"/>
  <c r="G154" i="7"/>
  <c r="H164" i="7"/>
  <c r="H167" i="7" s="1"/>
  <c r="P61" i="7"/>
  <c r="Q98" i="7"/>
  <c r="P104" i="7"/>
  <c r="P111" i="7"/>
  <c r="P118" i="7"/>
  <c r="P125" i="7"/>
  <c r="G243" i="7"/>
  <c r="G232" i="7"/>
  <c r="G217" i="7"/>
  <c r="G199" i="7"/>
  <c r="G172" i="7"/>
  <c r="G168" i="7"/>
  <c r="G164" i="7"/>
  <c r="G160" i="7"/>
  <c r="G141" i="7"/>
  <c r="G137" i="7"/>
  <c r="G249" i="7"/>
  <c r="G227" i="7"/>
  <c r="G223" i="7"/>
  <c r="G194" i="7"/>
  <c r="G190" i="7"/>
  <c r="G155" i="7"/>
  <c r="G151" i="7"/>
  <c r="G147" i="7"/>
  <c r="G244" i="7"/>
  <c r="G240" i="7"/>
  <c r="G218" i="7"/>
  <c r="G214" i="7"/>
  <c r="G169" i="7"/>
  <c r="G165" i="7"/>
  <c r="G161" i="7"/>
  <c r="G142" i="7"/>
  <c r="G138" i="7"/>
  <c r="G134" i="7"/>
  <c r="G250" i="7"/>
  <c r="G235" i="7"/>
  <c r="G224" i="7"/>
  <c r="G191" i="7"/>
  <c r="G187" i="7"/>
  <c r="G183" i="7"/>
  <c r="G186" i="7" s="1"/>
  <c r="G179" i="7"/>
  <c r="G182" i="7" s="1"/>
  <c r="G156" i="7"/>
  <c r="G152" i="7"/>
  <c r="G148" i="7"/>
  <c r="G241" i="7"/>
  <c r="G230" i="7"/>
  <c r="G219" i="7"/>
  <c r="G215" i="7"/>
  <c r="G208" i="7"/>
  <c r="G174" i="7"/>
  <c r="G166" i="7"/>
  <c r="G162" i="7"/>
  <c r="G143" i="7"/>
  <c r="G139" i="7"/>
  <c r="G135" i="7"/>
  <c r="G251" i="7"/>
  <c r="G247" i="7"/>
  <c r="G236" i="7"/>
  <c r="G225" i="7"/>
  <c r="G203" i="7"/>
  <c r="G188" i="7"/>
  <c r="G184" i="7"/>
  <c r="G180" i="7"/>
  <c r="G157" i="7"/>
  <c r="G153" i="7"/>
  <c r="G149" i="7"/>
  <c r="G242" i="7"/>
  <c r="G231" i="7"/>
  <c r="G136" i="7"/>
  <c r="G140" i="7"/>
  <c r="G144" i="7"/>
  <c r="G150" i="7"/>
  <c r="H154" i="7"/>
  <c r="H211" i="7"/>
  <c r="J137" i="7"/>
  <c r="J141" i="7"/>
  <c r="K147" i="7"/>
  <c r="I150" i="7"/>
  <c r="K151" i="7"/>
  <c r="I154" i="7"/>
  <c r="K155" i="7"/>
  <c r="J160" i="7"/>
  <c r="J164" i="7"/>
  <c r="J168" i="7"/>
  <c r="J170" i="7" s="1"/>
  <c r="J172" i="7"/>
  <c r="I181" i="7"/>
  <c r="I185" i="7"/>
  <c r="K190" i="7"/>
  <c r="K192" i="7" s="1"/>
  <c r="I193" i="7"/>
  <c r="I195" i="7" s="1"/>
  <c r="K194" i="7"/>
  <c r="J199" i="7"/>
  <c r="I204" i="7"/>
  <c r="I211" i="7"/>
  <c r="J217" i="7"/>
  <c r="I222" i="7"/>
  <c r="K223" i="7"/>
  <c r="I226" i="7"/>
  <c r="K227" i="7"/>
  <c r="J232" i="7"/>
  <c r="I237" i="7"/>
  <c r="J243" i="7"/>
  <c r="I248" i="7"/>
  <c r="K249" i="7"/>
  <c r="I136" i="7"/>
  <c r="K137" i="7"/>
  <c r="I140" i="7"/>
  <c r="K141" i="7"/>
  <c r="I144" i="7"/>
  <c r="J150" i="7"/>
  <c r="J154" i="7"/>
  <c r="K160" i="7"/>
  <c r="K164" i="7"/>
  <c r="K168" i="7"/>
  <c r="K170" i="7" s="1"/>
  <c r="I171" i="7"/>
  <c r="I173" i="7" s="1"/>
  <c r="K172" i="7"/>
  <c r="K173" i="7" s="1"/>
  <c r="I175" i="7"/>
  <c r="I176" i="7" s="1"/>
  <c r="J181" i="7"/>
  <c r="J185" i="7"/>
  <c r="J193" i="7"/>
  <c r="J195" i="7" s="1"/>
  <c r="I198" i="7"/>
  <c r="I200" i="7" s="1"/>
  <c r="K199" i="7"/>
  <c r="J204" i="7"/>
  <c r="J211" i="7"/>
  <c r="I216" i="7"/>
  <c r="K217" i="7"/>
  <c r="J222" i="7"/>
  <c r="J226" i="7"/>
  <c r="I231" i="7"/>
  <c r="K232" i="7"/>
  <c r="J237" i="7"/>
  <c r="I242" i="7"/>
  <c r="K243" i="7"/>
  <c r="J248" i="7"/>
  <c r="J136" i="7"/>
  <c r="J140" i="7"/>
  <c r="J144" i="7"/>
  <c r="I149" i="7"/>
  <c r="K150" i="7"/>
  <c r="I153" i="7"/>
  <c r="K154" i="7"/>
  <c r="I157" i="7"/>
  <c r="J171" i="7"/>
  <c r="J175" i="7"/>
  <c r="I180" i="7"/>
  <c r="K181" i="7"/>
  <c r="K182" i="7" s="1"/>
  <c r="I184" i="7"/>
  <c r="K185" i="7"/>
  <c r="K186" i="7" s="1"/>
  <c r="I188" i="7"/>
  <c r="K193" i="7"/>
  <c r="J198" i="7"/>
  <c r="I203" i="7"/>
  <c r="K204" i="7"/>
  <c r="K211" i="7"/>
  <c r="J216" i="7"/>
  <c r="K222" i="7"/>
  <c r="I225" i="7"/>
  <c r="K226" i="7"/>
  <c r="J231" i="7"/>
  <c r="I236" i="7"/>
  <c r="K237" i="7"/>
  <c r="J242" i="7"/>
  <c r="I247" i="7"/>
  <c r="K248" i="7"/>
  <c r="I251" i="7"/>
  <c r="J188" i="7"/>
  <c r="K198" i="7"/>
  <c r="J203" i="7"/>
  <c r="I208" i="7"/>
  <c r="I215" i="7"/>
  <c r="K216" i="7"/>
  <c r="I219" i="7"/>
  <c r="J225" i="7"/>
  <c r="I230" i="7"/>
  <c r="K231" i="7"/>
  <c r="J236" i="7"/>
  <c r="I241" i="7"/>
  <c r="K242" i="7"/>
  <c r="J247" i="7"/>
  <c r="J251" i="7"/>
  <c r="J135" i="7"/>
  <c r="J139" i="7"/>
  <c r="J143" i="7"/>
  <c r="I148" i="7"/>
  <c r="K149" i="7"/>
  <c r="I152" i="7"/>
  <c r="K153" i="7"/>
  <c r="I156" i="7"/>
  <c r="K157" i="7"/>
  <c r="J162" i="7"/>
  <c r="J166" i="7"/>
  <c r="J174" i="7"/>
  <c r="J176" i="7" s="1"/>
  <c r="I179" i="7"/>
  <c r="I182" i="7" s="1"/>
  <c r="K180" i="7"/>
  <c r="I183" i="7"/>
  <c r="K184" i="7"/>
  <c r="I187" i="7"/>
  <c r="I189" i="7" s="1"/>
  <c r="K188" i="7"/>
  <c r="K189" i="7" s="1"/>
  <c r="I191" i="7"/>
  <c r="I192" i="7" s="1"/>
  <c r="K203" i="7"/>
  <c r="J208" i="7"/>
  <c r="J215" i="7"/>
  <c r="J219" i="7"/>
  <c r="I224" i="7"/>
  <c r="K225" i="7"/>
  <c r="J230" i="7"/>
  <c r="I235" i="7"/>
  <c r="K236" i="7"/>
  <c r="J241" i="7"/>
  <c r="K247" i="7"/>
  <c r="I250" i="7"/>
  <c r="K251" i="7"/>
  <c r="I134" i="7"/>
  <c r="K135" i="7"/>
  <c r="I138" i="7"/>
  <c r="K139" i="7"/>
  <c r="I142" i="7"/>
  <c r="K143" i="7"/>
  <c r="J148" i="7"/>
  <c r="J152" i="7"/>
  <c r="J156" i="7"/>
  <c r="I161" i="7"/>
  <c r="K162" i="7"/>
  <c r="I165" i="7"/>
  <c r="K166" i="7"/>
  <c r="I169" i="7"/>
  <c r="I170" i="7" s="1"/>
  <c r="K174" i="7"/>
  <c r="K176" i="7" s="1"/>
  <c r="J179" i="7"/>
  <c r="J183" i="7"/>
  <c r="J187" i="7"/>
  <c r="J189" i="7" s="1"/>
  <c r="J191" i="7"/>
  <c r="J192" i="7" s="1"/>
  <c r="K208" i="7"/>
  <c r="I214" i="7"/>
  <c r="K215" i="7"/>
  <c r="I218" i="7"/>
  <c r="K219" i="7"/>
  <c r="J224" i="7"/>
  <c r="K230" i="7"/>
  <c r="J235" i="7"/>
  <c r="I240" i="7"/>
  <c r="J20" i="6"/>
  <c r="R20" i="6"/>
  <c r="T20" i="6" s="1"/>
  <c r="BG91" i="5"/>
  <c r="BG93" i="5"/>
  <c r="BG95" i="5"/>
  <c r="BG97" i="5"/>
  <c r="BG99" i="5"/>
  <c r="BG101" i="5"/>
  <c r="BG102" i="5"/>
  <c r="BG103" i="5"/>
  <c r="B122" i="5"/>
  <c r="B14" i="5"/>
  <c r="BG42" i="5"/>
  <c r="BG46" i="5"/>
  <c r="B121" i="5"/>
  <c r="AD32" i="4"/>
  <c r="BG54" i="4"/>
  <c r="Q37" i="4"/>
  <c r="Q42" i="4" s="1"/>
  <c r="Q58" i="4" s="1"/>
  <c r="I37" i="4"/>
  <c r="I42" i="4" s="1"/>
  <c r="I58" i="4" s="1"/>
  <c r="X22" i="4"/>
  <c r="S37" i="4"/>
  <c r="AA37" i="4"/>
  <c r="AA42" i="4" s="1"/>
  <c r="AA58" i="4" s="1"/>
  <c r="BH27" i="4"/>
  <c r="BH29" i="4"/>
  <c r="L30" i="4"/>
  <c r="J32" i="4"/>
  <c r="L32" i="4" s="1"/>
  <c r="X32" i="4"/>
  <c r="BG31" i="4"/>
  <c r="T58" i="4"/>
  <c r="AC58" i="4"/>
  <c r="AV22" i="4"/>
  <c r="AQ37" i="4"/>
  <c r="AJ30" i="4"/>
  <c r="AH32" i="4"/>
  <c r="AH37" i="4" s="1"/>
  <c r="P22" i="4"/>
  <c r="P37" i="4" s="1"/>
  <c r="P42" i="4" s="1"/>
  <c r="P58" i="4" s="1"/>
  <c r="R19" i="4"/>
  <c r="H58" i="4"/>
  <c r="AI37" i="4"/>
  <c r="AI42" i="4" s="1"/>
  <c r="AI58" i="4" s="1"/>
  <c r="BH12" i="4"/>
  <c r="J37" i="4"/>
  <c r="J42" i="4" s="1"/>
  <c r="J58" i="4" s="1"/>
  <c r="BH21" i="4"/>
  <c r="BG45" i="4"/>
  <c r="BG47" i="4"/>
  <c r="BG49" i="4"/>
  <c r="BG51" i="4"/>
  <c r="BG53" i="4"/>
  <c r="AN58" i="4"/>
  <c r="AX58" i="4"/>
  <c r="AJ22" i="4"/>
  <c r="AK37" i="4"/>
  <c r="AP22" i="4"/>
  <c r="AE42" i="4"/>
  <c r="AE58" i="4" s="1"/>
  <c r="U37" i="4"/>
  <c r="U42" i="4" s="1"/>
  <c r="U58" i="4" s="1"/>
  <c r="BB32" i="4"/>
  <c r="R32" i="4"/>
  <c r="AF58" i="4"/>
  <c r="AO58" i="4"/>
  <c r="Z37" i="4"/>
  <c r="Z42" i="4" s="1"/>
  <c r="M37" i="4"/>
  <c r="R22" i="4"/>
  <c r="AJ19" i="4"/>
  <c r="AN22" i="4"/>
  <c r="AN37" i="4" s="1"/>
  <c r="AN42" i="4" s="1"/>
  <c r="AP19" i="4"/>
  <c r="AG58" i="4"/>
  <c r="AZ58" i="4"/>
  <c r="Z58" i="4"/>
  <c r="BH28" i="4"/>
  <c r="AP32" i="4"/>
  <c r="BG35" i="4"/>
  <c r="BG36" i="4"/>
  <c r="G42" i="4"/>
  <c r="BG41" i="4"/>
  <c r="O58" i="4"/>
  <c r="AR58" i="4"/>
  <c r="BA58" i="4"/>
  <c r="AM58" i="4"/>
  <c r="Y22" i="4"/>
  <c r="AW22" i="4"/>
  <c r="AD30" i="4"/>
  <c r="BB30" i="4"/>
  <c r="R55" i="4"/>
  <c r="L55" i="4"/>
  <c r="AV55" i="4"/>
  <c r="W58" i="4"/>
  <c r="X30" i="4"/>
  <c r="AV30" i="4"/>
  <c r="AY75" i="3"/>
  <c r="B107" i="3"/>
  <c r="AY79" i="3"/>
  <c r="AY73" i="3"/>
  <c r="BO89" i="3"/>
  <c r="AY83" i="3"/>
  <c r="AY81" i="3"/>
  <c r="AY43" i="3"/>
  <c r="AY33" i="3"/>
  <c r="AY44" i="3"/>
  <c r="AY37" i="3"/>
  <c r="AY35" i="3"/>
  <c r="EQ27" i="2"/>
  <c r="DK28" i="2"/>
  <c r="AZ28" i="2" s="1"/>
  <c r="EQ28" i="2"/>
  <c r="B106" i="3"/>
  <c r="AT47" i="3"/>
  <c r="EG26" i="2"/>
  <c r="EG27" i="2"/>
  <c r="EG28" i="2"/>
  <c r="DY26" i="2"/>
  <c r="EI26" i="2"/>
  <c r="DY27" i="2"/>
  <c r="AZ27" i="2" s="1"/>
  <c r="EI27" i="2"/>
  <c r="B15" i="3"/>
  <c r="DK26" i="2"/>
  <c r="AZ26" i="2" s="1"/>
  <c r="AA36" i="2"/>
  <c r="AY46" i="2"/>
  <c r="AP57" i="2"/>
  <c r="N36" i="2"/>
  <c r="N41" i="2" s="1"/>
  <c r="N57" i="2" s="1"/>
  <c r="V21" i="2"/>
  <c r="Z18" i="2"/>
  <c r="AE18" i="2"/>
  <c r="O36" i="2"/>
  <c r="O41" i="2" s="1"/>
  <c r="O57" i="2" s="1"/>
  <c r="AY30" i="2"/>
  <c r="U31" i="2"/>
  <c r="AF36" i="2"/>
  <c r="BM47" i="2"/>
  <c r="BM51" i="2"/>
  <c r="AY17" i="2"/>
  <c r="AJ18" i="2"/>
  <c r="AO18" i="2"/>
  <c r="AY27" i="2"/>
  <c r="P29" i="2"/>
  <c r="L31" i="2"/>
  <c r="U29" i="2"/>
  <c r="K31" i="2"/>
  <c r="Q36" i="2"/>
  <c r="AY47" i="2"/>
  <c r="AY51" i="2"/>
  <c r="G21" i="2"/>
  <c r="V31" i="2"/>
  <c r="Z31" i="2" s="1"/>
  <c r="AY14" i="2"/>
  <c r="AY12" i="2"/>
  <c r="AE21" i="2"/>
  <c r="AT21" i="2"/>
  <c r="BM45" i="2"/>
  <c r="AY45" i="2" s="1"/>
  <c r="BM49" i="2"/>
  <c r="AY49" i="2" s="1"/>
  <c r="BM53" i="2"/>
  <c r="AY53" i="2" s="1"/>
  <c r="K54" i="2"/>
  <c r="AZ20" i="2"/>
  <c r="AK36" i="2"/>
  <c r="AS36" i="2"/>
  <c r="AS41" i="2" s="1"/>
  <c r="AS57" i="2" s="1"/>
  <c r="AJ21" i="2"/>
  <c r="AY25" i="2"/>
  <c r="U54" i="2"/>
  <c r="AL36" i="2"/>
  <c r="AL41" i="2" s="1"/>
  <c r="AL57" i="2" s="1"/>
  <c r="AA31" i="2"/>
  <c r="AE31" i="2" s="1"/>
  <c r="AE29" i="2"/>
  <c r="AT36" i="2"/>
  <c r="M36" i="2"/>
  <c r="M41" i="2" s="1"/>
  <c r="M57" i="2" s="1"/>
  <c r="AD36" i="2"/>
  <c r="AD41" i="2" s="1"/>
  <c r="AD57" i="2" s="1"/>
  <c r="AK31" i="2"/>
  <c r="AO31" i="2" s="1"/>
  <c r="AO29" i="2"/>
  <c r="AT29" i="2"/>
  <c r="K200" i="7" l="1"/>
  <c r="J173" i="7"/>
  <c r="H170" i="7"/>
  <c r="H189" i="7"/>
  <c r="I167" i="7"/>
  <c r="H49" i="15"/>
  <c r="J182" i="7"/>
  <c r="J167" i="7"/>
  <c r="J163" i="7"/>
  <c r="N41" i="12"/>
  <c r="H47" i="15"/>
  <c r="G195" i="7"/>
  <c r="H173" i="7"/>
  <c r="M44" i="15"/>
  <c r="M49" i="15" s="1"/>
  <c r="J47" i="15"/>
  <c r="J49" i="15" s="1"/>
  <c r="H195" i="7"/>
  <c r="H163" i="7"/>
  <c r="J186" i="7"/>
  <c r="G170" i="7"/>
  <c r="K47" i="15"/>
  <c r="K49" i="15" s="1"/>
  <c r="I186" i="7"/>
  <c r="G176" i="7"/>
  <c r="L49" i="15"/>
  <c r="T35" i="6"/>
  <c r="BQ20" i="38"/>
  <c r="DS20" i="38"/>
  <c r="O20" i="38"/>
  <c r="CV174" i="32"/>
  <c r="B72" i="28"/>
  <c r="B14" i="28"/>
  <c r="X22" i="27"/>
  <c r="S37" i="27"/>
  <c r="AK42" i="27"/>
  <c r="AP37" i="27"/>
  <c r="AD22" i="27"/>
  <c r="BB37" i="27"/>
  <c r="AW42" i="27"/>
  <c r="AE42" i="27"/>
  <c r="AJ37" i="27"/>
  <c r="AD37" i="27"/>
  <c r="Y42" i="27"/>
  <c r="G42" i="27"/>
  <c r="L37" i="27"/>
  <c r="AV22" i="27"/>
  <c r="AQ37" i="27"/>
  <c r="BB22" i="27"/>
  <c r="M42" i="27"/>
  <c r="R37" i="27"/>
  <c r="B66" i="21"/>
  <c r="B15" i="21"/>
  <c r="AT36" i="20"/>
  <c r="AP41" i="20"/>
  <c r="AE36" i="20"/>
  <c r="AA41" i="20"/>
  <c r="AK57" i="20"/>
  <c r="AO57" i="20" s="1"/>
  <c r="AO41" i="20"/>
  <c r="G41" i="20"/>
  <c r="K36" i="20"/>
  <c r="U21" i="20"/>
  <c r="Q36" i="20"/>
  <c r="Z36" i="20"/>
  <c r="V41" i="20"/>
  <c r="AF41" i="20"/>
  <c r="AJ36" i="20"/>
  <c r="P36" i="20"/>
  <c r="L41" i="20"/>
  <c r="S17" i="17"/>
  <c r="AF73" i="17"/>
  <c r="S10" i="17"/>
  <c r="I120" i="11"/>
  <c r="I108" i="11"/>
  <c r="I110" i="11" s="1"/>
  <c r="J111" i="11"/>
  <c r="J113" i="11" s="1"/>
  <c r="I132" i="11"/>
  <c r="I131" i="11"/>
  <c r="I128" i="11"/>
  <c r="J129" i="11"/>
  <c r="I130" i="11"/>
  <c r="H200" i="7"/>
  <c r="G200" i="7"/>
  <c r="K167" i="7"/>
  <c r="H192" i="7"/>
  <c r="K205" i="7"/>
  <c r="J205" i="7"/>
  <c r="I205" i="7"/>
  <c r="K163" i="7"/>
  <c r="G189" i="7"/>
  <c r="H205" i="7"/>
  <c r="G173" i="7"/>
  <c r="J200" i="7"/>
  <c r="G163" i="7"/>
  <c r="K195" i="7"/>
  <c r="G192" i="7"/>
  <c r="G167" i="7"/>
  <c r="H176" i="7"/>
  <c r="G205" i="7"/>
  <c r="B123" i="5"/>
  <c r="B15" i="5"/>
  <c r="AH42" i="4"/>
  <c r="AH58" i="4" s="1"/>
  <c r="AJ37" i="4"/>
  <c r="AJ58" i="4"/>
  <c r="AV37" i="4"/>
  <c r="AQ42" i="4"/>
  <c r="AW37" i="4"/>
  <c r="BB22" i="4"/>
  <c r="L37" i="4"/>
  <c r="AK42" i="4"/>
  <c r="AP37" i="4"/>
  <c r="AJ32" i="4"/>
  <c r="M42" i="4"/>
  <c r="R37" i="4"/>
  <c r="Y37" i="4"/>
  <c r="AD22" i="4"/>
  <c r="AJ42" i="4"/>
  <c r="L42" i="4"/>
  <c r="G58" i="4"/>
  <c r="L58" i="4" s="1"/>
  <c r="S42" i="4"/>
  <c r="X37" i="4"/>
  <c r="B108" i="3"/>
  <c r="B16" i="3"/>
  <c r="AE36" i="2"/>
  <c r="AA41" i="2"/>
  <c r="U36" i="2"/>
  <c r="Q41" i="2"/>
  <c r="AK41" i="2"/>
  <c r="AO36" i="2"/>
  <c r="V36" i="2"/>
  <c r="Z21" i="2"/>
  <c r="AF41" i="2"/>
  <c r="AJ36" i="2"/>
  <c r="AT41" i="2"/>
  <c r="L36" i="2"/>
  <c r="P31" i="2"/>
  <c r="G36" i="2"/>
  <c r="K21" i="2"/>
  <c r="AT57" i="2"/>
  <c r="B15" i="28" l="1"/>
  <c r="B73" i="28"/>
  <c r="AQ42" i="27"/>
  <c r="AV37" i="27"/>
  <c r="BB42" i="27"/>
  <c r="AW58" i="27"/>
  <c r="BB58" i="27" s="1"/>
  <c r="L42" i="27"/>
  <c r="G58" i="27"/>
  <c r="L58" i="27" s="1"/>
  <c r="AP42" i="27"/>
  <c r="AK58" i="27"/>
  <c r="AP58" i="27" s="1"/>
  <c r="AJ42" i="27"/>
  <c r="AE58" i="27"/>
  <c r="AJ58" i="27" s="1"/>
  <c r="S42" i="27"/>
  <c r="X37" i="27"/>
  <c r="AD42" i="27"/>
  <c r="Y58" i="27"/>
  <c r="AD58" i="27" s="1"/>
  <c r="R42" i="27"/>
  <c r="M58" i="27"/>
  <c r="R58" i="27" s="1"/>
  <c r="B67" i="21"/>
  <c r="B16" i="21"/>
  <c r="P41" i="20"/>
  <c r="L57" i="20"/>
  <c r="P57" i="20" s="1"/>
  <c r="Z41" i="20"/>
  <c r="V57" i="20"/>
  <c r="Z57" i="20" s="1"/>
  <c r="U36" i="20"/>
  <c r="Q41" i="20"/>
  <c r="AT41" i="20"/>
  <c r="AP57" i="20"/>
  <c r="AT57" i="20" s="1"/>
  <c r="G57" i="20"/>
  <c r="K57" i="20" s="1"/>
  <c r="K41" i="20"/>
  <c r="AJ41" i="20"/>
  <c r="AF57" i="20"/>
  <c r="AJ57" i="20" s="1"/>
  <c r="AE41" i="20"/>
  <c r="AA57" i="20"/>
  <c r="AE57" i="20" s="1"/>
  <c r="J130" i="11"/>
  <c r="I122" i="11"/>
  <c r="J131" i="11"/>
  <c r="I123" i="11"/>
  <c r="K111" i="11"/>
  <c r="K113" i="11" s="1"/>
  <c r="J132" i="11"/>
  <c r="I133" i="11"/>
  <c r="I124" i="11"/>
  <c r="J108" i="11"/>
  <c r="J110" i="11" s="1"/>
  <c r="K129" i="11"/>
  <c r="J128" i="11"/>
  <c r="I121" i="11"/>
  <c r="J120" i="11"/>
  <c r="B124" i="5"/>
  <c r="B16" i="5"/>
  <c r="AD37" i="4"/>
  <c r="Y42" i="4"/>
  <c r="X42" i="4"/>
  <c r="S58" i="4"/>
  <c r="X58" i="4" s="1"/>
  <c r="BB37" i="4"/>
  <c r="AW42" i="4"/>
  <c r="AQ58" i="4"/>
  <c r="AV58" i="4" s="1"/>
  <c r="AV42" i="4"/>
  <c r="R42" i="4"/>
  <c r="M58" i="4"/>
  <c r="R58" i="4" s="1"/>
  <c r="AP42" i="4"/>
  <c r="AK58" i="4"/>
  <c r="AP58" i="4" s="1"/>
  <c r="B17" i="3"/>
  <c r="B109" i="3"/>
  <c r="AF57" i="2"/>
  <c r="AJ57" i="2" s="1"/>
  <c r="AJ41" i="2"/>
  <c r="U41" i="2"/>
  <c r="Q57" i="2"/>
  <c r="U57" i="2" s="1"/>
  <c r="G41" i="2"/>
  <c r="K36" i="2"/>
  <c r="AK57" i="2"/>
  <c r="AO57" i="2" s="1"/>
  <c r="AO41" i="2"/>
  <c r="V41" i="2"/>
  <c r="Z36" i="2"/>
  <c r="L41" i="2"/>
  <c r="P36" i="2"/>
  <c r="AE41" i="2"/>
  <c r="AA57" i="2"/>
  <c r="AE57" i="2" s="1"/>
  <c r="B74" i="28" l="1"/>
  <c r="B16" i="28"/>
  <c r="X42" i="27"/>
  <c r="S58" i="27"/>
  <c r="X58" i="27" s="1"/>
  <c r="AV42" i="27"/>
  <c r="AQ58" i="27"/>
  <c r="AV58" i="27" s="1"/>
  <c r="B68" i="21"/>
  <c r="B17" i="21"/>
  <c r="Q57" i="20"/>
  <c r="U57" i="20" s="1"/>
  <c r="U41" i="20"/>
  <c r="I125" i="11"/>
  <c r="I136" i="11" s="1"/>
  <c r="J133" i="11"/>
  <c r="J123" i="11"/>
  <c r="J124" i="11"/>
  <c r="K108" i="11"/>
  <c r="K110" i="11" s="1"/>
  <c r="K120" i="11"/>
  <c r="J121" i="11"/>
  <c r="J122" i="11"/>
  <c r="K131" i="11"/>
  <c r="K130" i="11"/>
  <c r="L129" i="11"/>
  <c r="M129" i="11"/>
  <c r="K128" i="11"/>
  <c r="L111" i="11"/>
  <c r="L113" i="11" s="1"/>
  <c r="K132" i="11"/>
  <c r="B125" i="5"/>
  <c r="B17" i="5"/>
  <c r="AD42" i="4"/>
  <c r="Y58" i="4"/>
  <c r="AD58" i="4" s="1"/>
  <c r="BB42" i="4"/>
  <c r="AW58" i="4"/>
  <c r="BB58" i="4" s="1"/>
  <c r="B110" i="3"/>
  <c r="B18" i="3"/>
  <c r="Z41" i="2"/>
  <c r="V57" i="2"/>
  <c r="Z57" i="2" s="1"/>
  <c r="K41" i="2"/>
  <c r="G57" i="2"/>
  <c r="K57" i="2" s="1"/>
  <c r="P41" i="2"/>
  <c r="L57" i="2"/>
  <c r="P57" i="2" s="1"/>
  <c r="B75" i="28" l="1"/>
  <c r="B17" i="28"/>
  <c r="B18" i="21"/>
  <c r="B69" i="21"/>
  <c r="J125" i="11"/>
  <c r="J136" i="11" s="1"/>
  <c r="K121" i="11"/>
  <c r="M130" i="11"/>
  <c r="L130" i="11"/>
  <c r="L131" i="11"/>
  <c r="M131" i="11"/>
  <c r="M120" i="11"/>
  <c r="L120" i="11"/>
  <c r="M111" i="11"/>
  <c r="M113" i="11" s="1"/>
  <c r="M132" i="11" s="1"/>
  <c r="L132" i="11"/>
  <c r="K124" i="11"/>
  <c r="L108" i="11"/>
  <c r="L110" i="11" s="1"/>
  <c r="L128" i="11"/>
  <c r="L133" i="11" s="1"/>
  <c r="M128" i="11"/>
  <c r="K122" i="11"/>
  <c r="K133" i="11"/>
  <c r="K123" i="11"/>
  <c r="B18" i="5"/>
  <c r="B126" i="5"/>
  <c r="B111" i="3"/>
  <c r="B19" i="3"/>
  <c r="K125" i="11" l="1"/>
  <c r="K136" i="11" s="1"/>
  <c r="B18" i="28"/>
  <c r="B76" i="28"/>
  <c r="B70" i="21"/>
  <c r="B19" i="21"/>
  <c r="L122" i="11"/>
  <c r="M122" i="11"/>
  <c r="L124" i="11"/>
  <c r="M108" i="11"/>
  <c r="M110" i="11" s="1"/>
  <c r="M124" i="11" s="1"/>
  <c r="L121" i="11"/>
  <c r="M121" i="11"/>
  <c r="M133" i="11"/>
  <c r="M123" i="11"/>
  <c r="L123" i="11"/>
  <c r="B19" i="5"/>
  <c r="B127" i="5"/>
  <c r="B20" i="3"/>
  <c r="B112" i="3"/>
  <c r="M125" i="11" l="1"/>
  <c r="M136" i="11" s="1"/>
  <c r="B19" i="28"/>
  <c r="B77" i="28"/>
  <c r="B71" i="21"/>
  <c r="B20" i="21"/>
  <c r="L125" i="11"/>
  <c r="L136" i="11" s="1"/>
  <c r="B128" i="5"/>
  <c r="B20" i="5"/>
  <c r="B113" i="3"/>
  <c r="B21" i="3"/>
  <c r="B78" i="28" l="1"/>
  <c r="B20" i="28"/>
  <c r="B21" i="21"/>
  <c r="B72" i="21"/>
  <c r="B21" i="5"/>
  <c r="B129" i="5"/>
  <c r="B114" i="3"/>
  <c r="B22" i="3"/>
  <c r="B21" i="28" l="1"/>
  <c r="B79" i="28"/>
  <c r="B22" i="21"/>
  <c r="B73" i="21"/>
  <c r="B130" i="5"/>
  <c r="B22" i="5"/>
  <c r="B23" i="3"/>
  <c r="B115" i="3"/>
  <c r="B80" i="28" l="1"/>
  <c r="B22" i="28"/>
  <c r="B74" i="21"/>
  <c r="B23" i="21"/>
  <c r="B131" i="5"/>
  <c r="B23" i="5"/>
  <c r="B116" i="3"/>
  <c r="B24" i="3"/>
  <c r="B81" i="28" l="1"/>
  <c r="B23" i="28"/>
  <c r="B75" i="21"/>
  <c r="B24" i="21"/>
  <c r="B132" i="5"/>
  <c r="B24" i="5"/>
  <c r="B25" i="3"/>
  <c r="B117" i="3"/>
  <c r="B82" i="28" l="1"/>
  <c r="B24" i="28"/>
  <c r="B76" i="21"/>
  <c r="B25" i="21"/>
  <c r="B133" i="5"/>
  <c r="B25" i="5"/>
  <c r="B118" i="3"/>
  <c r="B26" i="3"/>
  <c r="B83" i="28" l="1"/>
  <c r="B25" i="28"/>
  <c r="B26" i="21"/>
  <c r="B77" i="21"/>
  <c r="B26" i="5"/>
  <c r="B134" i="5"/>
  <c r="B119" i="3"/>
  <c r="B27" i="3"/>
  <c r="B26" i="28" l="1"/>
  <c r="B84" i="28"/>
  <c r="B78" i="21"/>
  <c r="B27" i="21"/>
  <c r="B27" i="5"/>
  <c r="B135" i="5"/>
  <c r="B28" i="3"/>
  <c r="B120" i="3"/>
  <c r="B85" i="28" l="1"/>
  <c r="B27" i="28"/>
  <c r="B79" i="21"/>
  <c r="B28" i="21"/>
  <c r="B136" i="5"/>
  <c r="B28" i="5"/>
  <c r="B121" i="3"/>
  <c r="B29" i="3"/>
  <c r="B28" i="28" l="1"/>
  <c r="B86" i="28"/>
  <c r="B29" i="21"/>
  <c r="B80" i="21"/>
  <c r="B29" i="5"/>
  <c r="B137" i="5"/>
  <c r="B122" i="3"/>
  <c r="B30" i="3"/>
  <c r="B87" i="28" l="1"/>
  <c r="B29" i="28"/>
  <c r="B81" i="21"/>
  <c r="B30" i="21"/>
  <c r="B138" i="5"/>
  <c r="B30" i="5"/>
  <c r="B123" i="3"/>
  <c r="B31" i="3"/>
  <c r="B30" i="28" l="1"/>
  <c r="B88" i="28"/>
  <c r="B82" i="21"/>
  <c r="B31" i="21"/>
  <c r="B139" i="5"/>
  <c r="B31" i="5"/>
  <c r="B124" i="3"/>
  <c r="B32" i="3"/>
  <c r="B33" i="3" s="1"/>
  <c r="B34" i="3" s="1"/>
  <c r="B35" i="3" s="1"/>
  <c r="B36" i="3" s="1"/>
  <c r="B37" i="3" s="1"/>
  <c r="B38" i="3" s="1"/>
  <c r="B39" i="3" s="1"/>
  <c r="B40" i="3" s="1"/>
  <c r="B41" i="3" s="1"/>
  <c r="B89" i="28" l="1"/>
  <c r="B31" i="28"/>
  <c r="B83" i="21"/>
  <c r="B32" i="21"/>
  <c r="B33" i="21" s="1"/>
  <c r="B34" i="21" s="1"/>
  <c r="B35" i="21" s="1"/>
  <c r="B36" i="21" s="1"/>
  <c r="B37" i="21" s="1"/>
  <c r="B38" i="21" s="1"/>
  <c r="B39" i="21" s="1"/>
  <c r="B40" i="21" s="1"/>
  <c r="B41" i="21" s="1"/>
  <c r="B42" i="21" s="1"/>
  <c r="B43" i="21" s="1"/>
  <c r="B44" i="21" s="1"/>
  <c r="B45" i="21" s="1"/>
  <c r="B46" i="21" s="1"/>
  <c r="B47" i="21" s="1"/>
  <c r="B85" i="21" s="1"/>
  <c r="B140" i="5"/>
  <c r="B32" i="5"/>
  <c r="B90" i="28" l="1"/>
  <c r="B32" i="28"/>
  <c r="B141" i="5"/>
  <c r="B33" i="5"/>
  <c r="B91" i="28" l="1"/>
  <c r="B33" i="28"/>
  <c r="B34" i="5"/>
  <c r="B142" i="5"/>
  <c r="B34" i="28" l="1"/>
  <c r="B92" i="28"/>
  <c r="B35" i="5"/>
  <c r="B143" i="5"/>
  <c r="B35" i="28" l="1"/>
  <c r="B93" i="28"/>
  <c r="B144" i="5"/>
  <c r="B36" i="5"/>
  <c r="B94" i="28" l="1"/>
  <c r="B36" i="28"/>
  <c r="B37" i="5"/>
  <c r="B145" i="5"/>
  <c r="B37" i="28" l="1"/>
  <c r="B95" i="28"/>
  <c r="B146" i="5"/>
  <c r="B38" i="5"/>
  <c r="B96" i="28" l="1"/>
  <c r="B38" i="28"/>
  <c r="B147" i="5"/>
  <c r="B39" i="5"/>
  <c r="B97" i="28" l="1"/>
  <c r="B39" i="28"/>
  <c r="B148" i="5"/>
  <c r="B40" i="5"/>
  <c r="B41" i="5" s="1"/>
  <c r="B42" i="5" s="1"/>
  <c r="B43" i="5" s="1"/>
  <c r="B44" i="5" s="1"/>
  <c r="B45" i="5" s="1"/>
  <c r="B46" i="5" s="1"/>
  <c r="B47" i="5" s="1"/>
  <c r="B48" i="5" s="1"/>
  <c r="B49" i="5" s="1"/>
  <c r="B50" i="5" s="1"/>
  <c r="B51" i="5" s="1"/>
  <c r="B52" i="5" s="1"/>
  <c r="B53" i="5" s="1"/>
  <c r="B54" i="5" s="1"/>
  <c r="B55" i="5" s="1"/>
  <c r="B56" i="5" s="1"/>
  <c r="B151" i="5" s="1"/>
  <c r="B98" i="28" l="1"/>
  <c r="B40" i="28"/>
  <c r="B41" i="28" s="1"/>
  <c r="B42" i="28" s="1"/>
  <c r="B43" i="28" s="1"/>
  <c r="B44" i="28" s="1"/>
  <c r="B45" i="28" s="1"/>
  <c r="B46" i="28" s="1"/>
  <c r="B47" i="28" s="1"/>
  <c r="B48" i="28" s="1"/>
  <c r="B49" i="28" s="1"/>
  <c r="B50" i="28" s="1"/>
  <c r="B51" i="28" s="1"/>
  <c r="B52" i="28" s="1"/>
  <c r="B53" i="28" s="1"/>
  <c r="B54" i="28" s="1"/>
  <c r="B55" i="28" s="1"/>
  <c r="B56" i="28" s="1"/>
  <c r="B101" i="28" s="1"/>
</calcChain>
</file>

<file path=xl/sharedStrings.xml><?xml version="1.0" encoding="utf-8"?>
<sst xmlns="http://schemas.openxmlformats.org/spreadsheetml/2006/main" count="20040" uniqueCount="8417">
  <si>
    <t>WS1 - Wholesale water operating and capital expenditure by business unit</t>
  </si>
  <si>
    <t>Data validation</t>
  </si>
  <si>
    <t>Item references</t>
  </si>
  <si>
    <t>For the 12 months ended 31 March 2018</t>
  </si>
  <si>
    <t>For the 12 months ended 31 March 2019</t>
  </si>
  <si>
    <t>For the 12 months ended 31 March 2020</t>
  </si>
  <si>
    <t>For the 12 months ended 31 March 2021</t>
  </si>
  <si>
    <t>For the 12 months ended 31 March 2022</t>
  </si>
  <si>
    <t>For the 12 months ended 31 March 2023</t>
  </si>
  <si>
    <t>For the 12 months ended 31 March 2024</t>
  </si>
  <si>
    <t>For the 12 months ended 31 March 2025</t>
  </si>
  <si>
    <t>For the 12 months ended 31 March 20XX</t>
  </si>
  <si>
    <t>Completion checks</t>
  </si>
  <si>
    <t>Validation</t>
  </si>
  <si>
    <t>Line description</t>
  </si>
  <si>
    <t>Item reference</t>
  </si>
  <si>
    <t>Units</t>
  </si>
  <si>
    <t>DPs</t>
  </si>
  <si>
    <t>Water resources</t>
  </si>
  <si>
    <t>Raw water distribution</t>
  </si>
  <si>
    <t>Water treatment</t>
  </si>
  <si>
    <t>Treated water distribution</t>
  </si>
  <si>
    <t>Total</t>
  </si>
  <si>
    <t>Calculation, copy or download rule</t>
  </si>
  <si>
    <t>Validation description</t>
  </si>
  <si>
    <t>Completion</t>
  </si>
  <si>
    <t>Please include a description in column C if adding an atypical expenditure</t>
  </si>
  <si>
    <t>Please complete all cells in row</t>
  </si>
  <si>
    <t>Line 3 should equal the sum of lines 6 to 9 (Service Charges) in WS5.</t>
  </si>
  <si>
    <t>Power in Line 1 should be equal to Power reported in Line 1, WR2.</t>
  </si>
  <si>
    <t>Price base</t>
  </si>
  <si>
    <t>Outturn (nominal)</t>
  </si>
  <si>
    <t>2017-18 FYA (CPIH deflated)</t>
  </si>
  <si>
    <t>Outturn (nominal), 2017-18 FYA (CPIH deflated)</t>
  </si>
  <si>
    <t>Line 10 should equal the sum of lines 4 and 14 in WS8.</t>
  </si>
  <si>
    <t>Sum of lines 14-16 should equal line 39 in WS2 (Total water enhancement capital expenditure )</t>
  </si>
  <si>
    <t>A</t>
  </si>
  <si>
    <t>Operating expenditure (excluding Atypical expenditure)</t>
  </si>
  <si>
    <t>Data in section D should be numerical (£m)</t>
  </si>
  <si>
    <t>Power</t>
  </si>
  <si>
    <t>See item</t>
  </si>
  <si>
    <t>£m</t>
  </si>
  <si>
    <t>Power should be equal to Power reported in WR2.</t>
  </si>
  <si>
    <t>WS1001WR</t>
  </si>
  <si>
    <t>WS1001RWD</t>
  </si>
  <si>
    <t>WS1001WT</t>
  </si>
  <si>
    <t>WS1001TWD</t>
  </si>
  <si>
    <t>WS1001CAW</t>
  </si>
  <si>
    <t>Income treated as negative expenditure</t>
  </si>
  <si>
    <t>references</t>
  </si>
  <si>
    <t>WS1002WR</t>
  </si>
  <si>
    <t>WS1002RWD</t>
  </si>
  <si>
    <t>WS1002WT</t>
  </si>
  <si>
    <t>WS1002TWD</t>
  </si>
  <si>
    <t>WS1002CAW</t>
  </si>
  <si>
    <t>Abstraction Charges / Discharge consent</t>
  </si>
  <si>
    <t>in columns</t>
  </si>
  <si>
    <t>Value in line 3 should equal the sum of lines 6 to 9 (Service Charges) in WS5.</t>
  </si>
  <si>
    <t>WS1003WR</t>
  </si>
  <si>
    <t>WS1003RWD</t>
  </si>
  <si>
    <t>WS1003WT</t>
  </si>
  <si>
    <t>WS1003TWD</t>
  </si>
  <si>
    <t>WS1003CAW</t>
  </si>
  <si>
    <t>Bulk supply</t>
  </si>
  <si>
    <t>BB to BJ</t>
  </si>
  <si>
    <t>WS1004WR</t>
  </si>
  <si>
    <t>WS1004RWD</t>
  </si>
  <si>
    <t>WS1004WT</t>
  </si>
  <si>
    <t>WS1004TWD</t>
  </si>
  <si>
    <t>WS1004CAW</t>
  </si>
  <si>
    <t>Other operating expenditure</t>
  </si>
  <si>
    <t>~ Renewals expensed in year (Infrastructure)</t>
  </si>
  <si>
    <t>WS1005WR</t>
  </si>
  <si>
    <t>WS1005RWD</t>
  </si>
  <si>
    <t>WS1005WT</t>
  </si>
  <si>
    <t>WS1005TWD</t>
  </si>
  <si>
    <t>WS1005CAW</t>
  </si>
  <si>
    <t>~ Renewals expensed in year (Non-Infrastructure)</t>
  </si>
  <si>
    <t>WS1006WR</t>
  </si>
  <si>
    <t>WS1006RWD</t>
  </si>
  <si>
    <t>WS1006WT</t>
  </si>
  <si>
    <t>WS1006TWD</t>
  </si>
  <si>
    <t>WS1006CAW</t>
  </si>
  <si>
    <t>~ Other operating expenditure excluding renewals</t>
  </si>
  <si>
    <t>WS1007WR</t>
  </si>
  <si>
    <t>WS1007RWD</t>
  </si>
  <si>
    <t>WS1007WT</t>
  </si>
  <si>
    <t>WS1007TWD</t>
  </si>
  <si>
    <t>WS1007CAW</t>
  </si>
  <si>
    <t>Local authority and Cumulo rates</t>
  </si>
  <si>
    <t>WS1008WR</t>
  </si>
  <si>
    <t>WS1008RWD</t>
  </si>
  <si>
    <t>WS1008WT</t>
  </si>
  <si>
    <t>WS1008TWD</t>
  </si>
  <si>
    <t>WS1008CAW</t>
  </si>
  <si>
    <t>Total operating expenditure excluding third party services</t>
  </si>
  <si>
    <t>Sum of lines 1 to 8</t>
  </si>
  <si>
    <t>WS1009WR</t>
  </si>
  <si>
    <t>WS1009RWD</t>
  </si>
  <si>
    <t>WS1009WT</t>
  </si>
  <si>
    <t>WS1009TWD</t>
  </si>
  <si>
    <t>WS1009CAW</t>
  </si>
  <si>
    <t>Third party services</t>
  </si>
  <si>
    <t>Value in line 10 should equal the sum of lines 4 and 14 in WS8.</t>
  </si>
  <si>
    <t>WS1010WR</t>
  </si>
  <si>
    <t>WS1010RWD</t>
  </si>
  <si>
    <t>WS1010WT</t>
  </si>
  <si>
    <t>WS1010TWD</t>
  </si>
  <si>
    <t>WS1010CAW</t>
  </si>
  <si>
    <t>Total operating expenditure</t>
  </si>
  <si>
    <t>Sum of lines 9 and 10.</t>
  </si>
  <si>
    <t>WS1011WR</t>
  </si>
  <si>
    <t>WS1011RWD</t>
  </si>
  <si>
    <t>WS1011WT</t>
  </si>
  <si>
    <t>WS1011TWD</t>
  </si>
  <si>
    <t>WS1011CAW</t>
  </si>
  <si>
    <t>B</t>
  </si>
  <si>
    <t>Capital Expenditure (excluding Atypical expenditure)</t>
  </si>
  <si>
    <t>Maintaining the long term capability of the assets ~ infra</t>
  </si>
  <si>
    <t>WS1012WR</t>
  </si>
  <si>
    <t>WS1012RWD</t>
  </si>
  <si>
    <t>WS1012WT</t>
  </si>
  <si>
    <t>WS1012TWD</t>
  </si>
  <si>
    <t>WS1012CAW</t>
  </si>
  <si>
    <t>Maintaining the long term capability of the assets ~ non-infra</t>
  </si>
  <si>
    <t>WS1013WR</t>
  </si>
  <si>
    <t>WS1013RWD</t>
  </si>
  <si>
    <t>WS1013WT</t>
  </si>
  <si>
    <t>WS1013TWD</t>
  </si>
  <si>
    <t>WS1013CAW</t>
  </si>
  <si>
    <t>Other capital expenditure ~ infra</t>
  </si>
  <si>
    <t>WS1014WR</t>
  </si>
  <si>
    <t>WS1014RWD</t>
  </si>
  <si>
    <t>WS1014WT</t>
  </si>
  <si>
    <t>WS1014TWD</t>
  </si>
  <si>
    <t>WS1014CAW</t>
  </si>
  <si>
    <t>Other capital expenditure ~ non-infra</t>
  </si>
  <si>
    <t>WS1015WR</t>
  </si>
  <si>
    <t>WS1015RWD</t>
  </si>
  <si>
    <t>WS1015WT</t>
  </si>
  <si>
    <t>WS1015TWD</t>
  </si>
  <si>
    <t>WS1015CAW</t>
  </si>
  <si>
    <t>Infrastructure network reinforcement</t>
  </si>
  <si>
    <t>WS1016WR</t>
  </si>
  <si>
    <t>WS1016RWD</t>
  </si>
  <si>
    <t>WS1016WT</t>
  </si>
  <si>
    <t>WS1016TWD</t>
  </si>
  <si>
    <t>WS1016CAW</t>
  </si>
  <si>
    <t>Total gross capital expenditure excluding third party services</t>
  </si>
  <si>
    <t>Sum of lines 12 to 16.</t>
  </si>
  <si>
    <t>WS1017WR</t>
  </si>
  <si>
    <t>WS1017RWD</t>
  </si>
  <si>
    <t>WS1017WT</t>
  </si>
  <si>
    <t>WS1017TWD</t>
  </si>
  <si>
    <t>WS1017CAW</t>
  </si>
  <si>
    <t>WS1018WR</t>
  </si>
  <si>
    <t>WS1018RWD</t>
  </si>
  <si>
    <t>WS1018WT</t>
  </si>
  <si>
    <t>WS1018TWD</t>
  </si>
  <si>
    <t>WS1018CAW</t>
  </si>
  <si>
    <t>Total gross capital expenditure</t>
  </si>
  <si>
    <t>Sum of lines 17 and 18.</t>
  </si>
  <si>
    <t>WS1019WR</t>
  </si>
  <si>
    <t>WS1019RWD</t>
  </si>
  <si>
    <t>WS1019WT</t>
  </si>
  <si>
    <t>WS1019TWD</t>
  </si>
  <si>
    <t>WS1019CAW</t>
  </si>
  <si>
    <t>C</t>
  </si>
  <si>
    <t>Totex</t>
  </si>
  <si>
    <t>Grants and contributions ~ operating expenditure</t>
  </si>
  <si>
    <t>WS1025WR</t>
  </si>
  <si>
    <t>WS1025RWD</t>
  </si>
  <si>
    <t>WS1025WT</t>
  </si>
  <si>
    <t>WS1025TWD</t>
  </si>
  <si>
    <t>WS1025CAW</t>
  </si>
  <si>
    <t>Grants and contributions ~ capital expenditure</t>
  </si>
  <si>
    <t>WS1026WR</t>
  </si>
  <si>
    <t>WS1026RWD</t>
  </si>
  <si>
    <t>WS1026WT</t>
  </si>
  <si>
    <t>WS1026TWD</t>
  </si>
  <si>
    <t>WS1026CAW</t>
  </si>
  <si>
    <t>Sum of lines 11 and 19 minus line 20 minues line 21.</t>
  </si>
  <si>
    <t>WS1021WR</t>
  </si>
  <si>
    <t>WS1021RWD</t>
  </si>
  <si>
    <t>WS1021WT</t>
  </si>
  <si>
    <t>WS1021TWD</t>
  </si>
  <si>
    <t>WS1021CAW</t>
  </si>
  <si>
    <t>D</t>
  </si>
  <si>
    <t>Cash Expenditure (excluding Atypical expenditure)</t>
  </si>
  <si>
    <t>Pension deficit recovery payments</t>
  </si>
  <si>
    <t>WS1022WR</t>
  </si>
  <si>
    <t>WS1022RWD</t>
  </si>
  <si>
    <t>WS1022WT</t>
  </si>
  <si>
    <t>WS1022TWD</t>
  </si>
  <si>
    <t>WS1022CAW</t>
  </si>
  <si>
    <t>Other cash items</t>
  </si>
  <si>
    <t>WS1023WR</t>
  </si>
  <si>
    <t>WS1023RWD</t>
  </si>
  <si>
    <t>WS1023WT</t>
  </si>
  <si>
    <t>WS1023TWD</t>
  </si>
  <si>
    <t>WS1023CAW</t>
  </si>
  <si>
    <t>Totex including cash items</t>
  </si>
  <si>
    <t>Sum of lines 22, 23 and 24.</t>
  </si>
  <si>
    <t>WS1024WR</t>
  </si>
  <si>
    <t>WS1024RWD</t>
  </si>
  <si>
    <t>WS1024WT</t>
  </si>
  <si>
    <t>WS1024TWD</t>
  </si>
  <si>
    <t>WS1024CAW</t>
  </si>
  <si>
    <t>E</t>
  </si>
  <si>
    <t>Atypical expenditure</t>
  </si>
  <si>
    <t>Flooding Capex</t>
  </si>
  <si>
    <t>If data is entered in section D, the Item Description in column C cannot be left blank.</t>
  </si>
  <si>
    <t>BP3357001</t>
  </si>
  <si>
    <t>BP3357001WR</t>
  </si>
  <si>
    <t>BP3357001RWD</t>
  </si>
  <si>
    <t>BP3357001WT</t>
  </si>
  <si>
    <t>BP3357001TWD</t>
  </si>
  <si>
    <t>BP3357001CAW</t>
  </si>
  <si>
    <t>Item 1</t>
  </si>
  <si>
    <t>Item 2</t>
  </si>
  <si>
    <t>BP3357002</t>
  </si>
  <si>
    <t>BP3357002WR</t>
  </si>
  <si>
    <t>BP3357002RWD</t>
  </si>
  <si>
    <t>BP3357002WT</t>
  </si>
  <si>
    <t>BP3357002TWD</t>
  </si>
  <si>
    <t>BP3357002CAW</t>
  </si>
  <si>
    <t>Rates Refund opex</t>
  </si>
  <si>
    <t>BP3357003</t>
  </si>
  <si>
    <t>BP3357003WR</t>
  </si>
  <si>
    <t>BP3357003RWD</t>
  </si>
  <si>
    <t>BP3357003WT</t>
  </si>
  <si>
    <t>BP3357003TWD</t>
  </si>
  <si>
    <t>BP3357003CAW</t>
  </si>
  <si>
    <t>Item 3</t>
  </si>
  <si>
    <t>Item 4</t>
  </si>
  <si>
    <t>BP3357004</t>
  </si>
  <si>
    <t>BP3357004WR</t>
  </si>
  <si>
    <t>BP3357004RWD</t>
  </si>
  <si>
    <t>BP3357004WT</t>
  </si>
  <si>
    <t>BP3357004TWD</t>
  </si>
  <si>
    <t>BP3357004CAW</t>
  </si>
  <si>
    <t>Item 5</t>
  </si>
  <si>
    <t>BP3357005</t>
  </si>
  <si>
    <t>BP3357005WR</t>
  </si>
  <si>
    <t>BP3357005RWD</t>
  </si>
  <si>
    <t>BP3357005WT</t>
  </si>
  <si>
    <t>BP3357005TWD</t>
  </si>
  <si>
    <t>BP3357005CAW</t>
  </si>
  <si>
    <t>Item 6</t>
  </si>
  <si>
    <t>BP3357006</t>
  </si>
  <si>
    <t>BP3357006WR</t>
  </si>
  <si>
    <t>BP3357006RWD</t>
  </si>
  <si>
    <t>BP3357006WT</t>
  </si>
  <si>
    <t>BP3357006TWD</t>
  </si>
  <si>
    <t>BP3357006CAW</t>
  </si>
  <si>
    <t>Item 7</t>
  </si>
  <si>
    <t>BP3357007</t>
  </si>
  <si>
    <t>BP3357007WR</t>
  </si>
  <si>
    <t>BP3357007RWD</t>
  </si>
  <si>
    <t>BP3357007WT</t>
  </si>
  <si>
    <t>BP3357007TWD</t>
  </si>
  <si>
    <t>BP3357007CAW</t>
  </si>
  <si>
    <t>Item 8</t>
  </si>
  <si>
    <t>BP3357008</t>
  </si>
  <si>
    <t>BP3357008WR</t>
  </si>
  <si>
    <t>BP3357008RWD</t>
  </si>
  <si>
    <t>BP3357008WT</t>
  </si>
  <si>
    <t>BP3357008TWD</t>
  </si>
  <si>
    <t>BP3357008CAW</t>
  </si>
  <si>
    <t>Item 9</t>
  </si>
  <si>
    <t>BP3357009</t>
  </si>
  <si>
    <t>BP3357009WR</t>
  </si>
  <si>
    <t>BP3357009RWD</t>
  </si>
  <si>
    <t>BP3357009WT</t>
  </si>
  <si>
    <t>BP3357009TWD</t>
  </si>
  <si>
    <t>BP3357009CAW</t>
  </si>
  <si>
    <t>Item 10</t>
  </si>
  <si>
    <t>BP3357010</t>
  </si>
  <si>
    <t>BP3357010WR</t>
  </si>
  <si>
    <t>BP3357010RWD</t>
  </si>
  <si>
    <t>BP3357010WT</t>
  </si>
  <si>
    <t>BP3357010TWD</t>
  </si>
  <si>
    <t>BP3357010CAW</t>
  </si>
  <si>
    <t>Total atypical expenditure</t>
  </si>
  <si>
    <t>Sum of lines 26 to 35</t>
  </si>
  <si>
    <t>BP3357020WR</t>
  </si>
  <si>
    <t>BP3357020RWD</t>
  </si>
  <si>
    <t>BP3357020WT</t>
  </si>
  <si>
    <t>BP3357020TWD</t>
  </si>
  <si>
    <t>BP3357020CAW</t>
  </si>
  <si>
    <t>F</t>
  </si>
  <si>
    <t xml:space="preserve">Total expenditure </t>
  </si>
  <si>
    <t>Water totex including cash items and atypical expenditure</t>
  </si>
  <si>
    <t>Sum of lines 25 and 36.</t>
  </si>
  <si>
    <t>Total expenditure</t>
  </si>
  <si>
    <t>W3026TEWR</t>
  </si>
  <si>
    <t>W3026TERWD</t>
  </si>
  <si>
    <t>W3026TEWT</t>
  </si>
  <si>
    <t>W3026TETWD</t>
  </si>
  <si>
    <t>W3026TECAW</t>
  </si>
  <si>
    <t>KEY</t>
  </si>
  <si>
    <t>Input</t>
  </si>
  <si>
    <t>Copy</t>
  </si>
  <si>
    <t>Calculation</t>
  </si>
  <si>
    <t>Pre populated</t>
  </si>
  <si>
    <t>WS1 guidance and line definitions</t>
  </si>
  <si>
    <r>
      <t xml:space="preserve">This table identifies totex by business unit and atypical expenditure </t>
    </r>
    <r>
      <rPr>
        <sz val="10"/>
        <color rgb="FF0078C9"/>
        <rFont val="Franklin Gothic Demi"/>
        <family val="2"/>
      </rPr>
      <t>and reflects table 1 of the 2017 Cost Assessment submission</t>
    </r>
    <r>
      <rPr>
        <sz val="10"/>
        <rFont val="Arial"/>
        <family val="2"/>
      </rPr>
      <t>.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t>
    </r>
  </si>
  <si>
    <t>Line</t>
  </si>
  <si>
    <t>Definition</t>
  </si>
  <si>
    <t>Block A</t>
  </si>
  <si>
    <t>All energy costs, including the climate change levy and the carbon reduction commitment.  Any cost savings from power generated internally should be netted off these costs.</t>
  </si>
  <si>
    <t xml:space="preserve">Income received from sales which are external to the appointed business and which directly relate to the water processes. It should be input as a negative number. This will include: 
- Electricity sales from sources such as Hydro, PV, and wind to external parties.
- Electricity sales from back-up generators under the National Grid ‘STOR’.
- Renewables Obligation Certificates (ROCs) and payments made under the non-domestic RHI and Feed-in Tariff schemes. 
</t>
  </si>
  <si>
    <t xml:space="preserve">Total cost of service charges (abstraction licences and permits to discharge)  by the Environment Agency or Canal and River Trust.
Assuming no atypicals, please ensure total equals WS5 sum of lines 6 to 9. </t>
  </si>
  <si>
    <t>Total payments for bulk imports. If a supply is a shared supply and is jointly owned, the costs associated with it should not be reported here but in the appropriate cost line.</t>
  </si>
  <si>
    <t>Infrastructure Renewals which are expensed rather than capitalised in statutory accounts</t>
  </si>
  <si>
    <t>Non Infrastructure Renewals which are expensed rather than capitalised in statutory accounts</t>
  </si>
  <si>
    <t xml:space="preserve">Any other operating costs (ie. excluding interest, taxation and LA rates). </t>
  </si>
  <si>
    <t>The cost of local authority rates. This should include both the local authority rates and cumulo rates</t>
  </si>
  <si>
    <r>
      <t xml:space="preserve">Total operating costs excluding third party services.   The sum of </t>
    </r>
    <r>
      <rPr>
        <sz val="10"/>
        <color rgb="FF0078C9"/>
        <rFont val="Arial"/>
        <family val="2"/>
      </rPr>
      <t>WS1 lines 1 to 8</t>
    </r>
    <r>
      <rPr>
        <sz val="10"/>
        <rFont val="Arial"/>
        <family val="2"/>
      </rPr>
      <t>.</t>
    </r>
  </si>
  <si>
    <t>Operating expenditure for providing third party services. See appendix 1 of RAG 4</t>
  </si>
  <si>
    <r>
      <t xml:space="preserve">Total operating expenditure for the wholesale business only within each business category. The sum of </t>
    </r>
    <r>
      <rPr>
        <sz val="10"/>
        <color rgb="FF0078C9"/>
        <rFont val="Arial"/>
        <family val="2"/>
      </rPr>
      <t>WS1 lines 9 and 10.</t>
    </r>
  </si>
  <si>
    <t>Block B</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</si>
  <si>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</si>
  <si>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</si>
  <si>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r>
      <t xml:space="preserve">Any capital expenditure on infrastructure assets other than defined in </t>
    </r>
    <r>
      <rPr>
        <sz val="10"/>
        <color rgb="FF0078C9"/>
        <rFont val="Arial"/>
        <family val="2"/>
      </rPr>
      <t>WS1 line 12</t>
    </r>
    <r>
      <rPr>
        <sz val="10"/>
        <rFont val="Arial"/>
        <family val="2"/>
      </rPr>
      <t xml:space="preserve"> excluding third party capex.</t>
    </r>
  </si>
  <si>
    <r>
      <t xml:space="preserve">Any capital expenditure on non-infrastructure assets other than defined in </t>
    </r>
    <r>
      <rPr>
        <sz val="10"/>
        <color rgb="FF0078C9"/>
        <rFont val="Arial"/>
        <family val="2"/>
      </rPr>
      <t>WS1 line 13</t>
    </r>
    <r>
      <rPr>
        <sz val="10"/>
        <rFont val="Arial"/>
        <family val="2"/>
      </rPr>
      <t xml:space="preserve"> excluding third party capex.</t>
    </r>
  </si>
  <si>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</si>
  <si>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r>
      <t xml:space="preserve">Total gross capital expenditure excluding third party services -  the sum of </t>
    </r>
    <r>
      <rPr>
        <sz val="10"/>
        <color rgb="FF0078C9"/>
        <rFont val="Arial"/>
        <family val="2"/>
      </rPr>
      <t>WS1 lines 12 to 16</t>
    </r>
    <r>
      <rPr>
        <sz val="10"/>
        <rFont val="Arial"/>
        <family val="2"/>
      </rPr>
      <t>.</t>
    </r>
  </si>
  <si>
    <t xml:space="preserve">Capital expenditure for providing third party services. </t>
  </si>
  <si>
    <r>
      <t xml:space="preserve">The sum of </t>
    </r>
    <r>
      <rPr>
        <sz val="10"/>
        <color rgb="FF0078C9"/>
        <rFont val="Arial"/>
        <family val="2"/>
      </rPr>
      <t>WS1 lines 17 and 18.</t>
    </r>
  </si>
  <si>
    <t>Block C</t>
  </si>
  <si>
    <t>Grants and contributions operating expenditure as reported in Table 4D/4E of RAG4. Input as a positive number.  The sum of lines 20 and 21 will be equal to table App 28 line 13 for years 2015-2025.</t>
  </si>
  <si>
    <t>Grants and contributions - capital expenditure as reported in Table 4D/4E of RAG4. Input as a positive number.  The sum of lines 20 and 21 will be equal to table App 28 line 13 for years 2015-2025.</t>
  </si>
  <si>
    <r>
      <t xml:space="preserve">The sum of </t>
    </r>
    <r>
      <rPr>
        <sz val="10"/>
        <color rgb="FF0078C9"/>
        <rFont val="Arial"/>
        <family val="2"/>
      </rPr>
      <t>WS1 lines 11 and 19 minus the sum of lines 20 and 21.</t>
    </r>
  </si>
  <si>
    <t>Block D</t>
  </si>
  <si>
    <t>Actual pension deficit recovery payments including costs capitalised and any group recharges for pension deficit costs.</t>
  </si>
  <si>
    <t>Other cash items not including in the accounting charge.</t>
  </si>
  <si>
    <r>
      <t xml:space="preserve">The sum of </t>
    </r>
    <r>
      <rPr>
        <sz val="10"/>
        <color rgb="FF0078C9"/>
        <rFont val="Arial"/>
        <family val="2"/>
      </rPr>
      <t>WS1 lines 22 to 24.</t>
    </r>
  </si>
  <si>
    <t>Block E</t>
  </si>
  <si>
    <t>26-35</t>
  </si>
  <si>
    <t>Please specify atypical items in the lines below.  Aytpical items are defined as unusual items outside ordinary activities.  This would include items such as office moves and one-off reorganisations. For avoidance of doubt these items should not be included in lines 1-24 above</t>
  </si>
  <si>
    <r>
      <t xml:space="preserve">Sum of </t>
    </r>
    <r>
      <rPr>
        <sz val="10"/>
        <color rgb="FF0078C9"/>
        <rFont val="Arial"/>
        <family val="2"/>
      </rPr>
      <t>WS1 lines 26 to 35.</t>
    </r>
  </si>
  <si>
    <t>Block F</t>
  </si>
  <si>
    <r>
      <t xml:space="preserve">Sum of </t>
    </r>
    <r>
      <rPr>
        <sz val="10"/>
        <color rgb="FF0078C9"/>
        <rFont val="Arial"/>
        <family val="2"/>
      </rPr>
      <t>WS1 lines 25 and 36.</t>
    </r>
  </si>
  <si>
    <r>
      <t xml:space="preserve">Total water enhancement capital / operating expenditure. Calculated as the sum of table </t>
    </r>
    <r>
      <rPr>
        <sz val="10"/>
        <color rgb="FF0078C9"/>
        <rFont val="Arial"/>
        <family val="2"/>
      </rPr>
      <t>WS2 lines 1 to 38</t>
    </r>
    <r>
      <rPr>
        <sz val="10"/>
        <rFont val="Arial"/>
        <family val="2"/>
      </rPr>
      <t xml:space="preserve"> inclusive for capital expenditure and table </t>
    </r>
    <r>
      <rPr>
        <sz val="10"/>
        <color rgb="FF0078C9"/>
        <rFont val="Arial"/>
        <family val="2"/>
      </rPr>
      <t>WS2 lines 40 to 77</t>
    </r>
    <r>
      <rPr>
        <sz val="10"/>
        <rFont val="Arial"/>
        <family val="2"/>
      </rPr>
      <t xml:space="preserve"> for operating expenditure.</t>
    </r>
  </si>
  <si>
    <t>Other capital / operating expenditure by purpose [Company to insert other purposes as required and explain in commentary]. Regard should be had for the desirability of maintaining consistency with corresponding lines in previous data submissions when using these lines.</t>
  </si>
  <si>
    <t>24-38 / 63-77</t>
  </si>
  <si>
    <t>Metering (excluding cost of providing metering to new service connections) for businesses and other non-household customers.</t>
  </si>
  <si>
    <t>Metering (excluding cost of providing metering to new service connections) for meters introduced by companies (irrespective of whether these meters are used for charging).</t>
  </si>
  <si>
    <t>Metering (excluding cost of providing metering to new service connections) for optants.</t>
  </si>
  <si>
    <r>
      <t xml:space="preserve">Capital / operating expenditure relating to reducing abstraction licences (unless captured elsewhere in this table, principally in </t>
    </r>
    <r>
      <rPr>
        <sz val="10"/>
        <color rgb="FF0078C9"/>
        <rFont val="Arial"/>
        <family val="2"/>
      </rPr>
      <t>WS2 line 1 or 14</t>
    </r>
    <r>
      <rPr>
        <sz val="10"/>
        <rFont val="Arial"/>
        <family val="2"/>
      </rPr>
      <t>).</t>
    </r>
  </si>
  <si>
    <t xml:space="preserve">Capital / operating expenditure on environmental investigations and options appraisals listed in the NEP (or WINEP) for AMP5, AMP6 or AMP7 except where line definitions require costs to be reported elsewhere in this table eg line 2. </t>
  </si>
  <si>
    <t xml:space="preserve">Capital / operating expenditure on WFD-driven measures to improve, protect or ensure no deterioration in the status or potential of surface water or groundwater where the meassures arise from PR14 investigations or sustainable abstraction work. </t>
  </si>
  <si>
    <t>Capital / operating expenditure on schemes to either avoid additional treatment or reduce current treatment (surface and groundwaters) in AMP7 and which is associated with Drinking Water Protected Areas under Article 7 of the Water Framework Directive.</t>
  </si>
  <si>
    <t>Capital / operating expenditure on schemes driven by other (ie. non-SEMD) security requirements, for example to improve cyber security or to enhance the security of network and information systems.</t>
  </si>
  <si>
    <t>Capital / operating expenditure on schemes to protect CNI and NI assets and on assessments of potential further improvements to comply with the Security and Emergency Measures Direction 1998 including associated Advice Notes, and including emergency response and resilience requirements.  For AMP5 this is the capital / operating expenditure to deliver the outputs included in the sewerage service quality enhancement schedule (Annex 4 - S) to comply with the SEMD (driver code SEMD).</t>
  </si>
  <si>
    <t>Capital / operating expenditure to improve resilience. This relates to expenditure to manage the risk of giving consumers an appropriate level of service protection in the face of extreme events caused by hazards that are beyond their control. To include expenditure to meet new, more onerous requirements stemming from the National Flood Resilience Review. For AMP5 this is the capital / operating expenditure to deliver the outputs included in the supplementary report for improving resilience (e.g. under driver code ESL04).</t>
  </si>
  <si>
    <t>Capital / operating expenditure to address raw water deterioration.</t>
  </si>
  <si>
    <t>The capital / operating cost of connecting a new property (including the cost of a meter, communication pipe and boundary stop tap valve etc)</t>
  </si>
  <si>
    <t>Capital / operating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t>
  </si>
  <si>
    <t>Capital / operating expenditure to enhance the supply / demand balance. Includes expenditure associated with schemes to deliver demand side (distribution and customer options) enhancements to supply / demand capacity in dry year annual average conditions.</t>
  </si>
  <si>
    <t>Capital / operating expenditure to enhance the supply/demand balance. Includes expenditure associated with schemes to deliver demand side (distribution and customer options) enhancements to supply / demand capacity in dry year critical / peak conditions.</t>
  </si>
  <si>
    <t>Capital / operating expenditure to enhance the supply/demand balance. Includes expenditure associated with schemes to deliver supply side (resource and production options) enhancements to supply demand capacity in dry year annual average conditions.</t>
  </si>
  <si>
    <t>Capital / operating expenditure to enhance the supply / demand balance. Includes expenditure associated with schemes to deliver supply side (resource and production options) enhancements to supply / demand capacity in dry year critical / peak conditions.</t>
  </si>
  <si>
    <t>Capital / operating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t>
  </si>
  <si>
    <t xml:space="preserve">Capital / operating expenditure to deliver improvements to consumer acceptability of the drinking water (relating to colour, taste and odour)
</t>
  </si>
  <si>
    <t>Capital / operating expenditure to reduce the number of properties with low pressure.</t>
  </si>
  <si>
    <t>Capital / operating expenditure required to deal with invasive non-native species.</t>
  </si>
  <si>
    <t>Capital / operating expenditure on quality enhancement schemes listed in the NEP (or WINEP) either to improve intakes to prevent the entrainment of fish, provide eel or fish passes or take alternative measures to meet the requirements of the Eels Regulations or carry out investigations required to confirm the level of entrainment and/or the appropriate technical solution. For AMP7 these are the outputs required by the Environment Agency (or Natural Resources Wales) under driver codes EE_IMP and EE_INV.</t>
  </si>
  <si>
    <t>Capital / operating expenditure to deliver projects required to deal with the environmental impact of water abstraction during the report year.</t>
  </si>
  <si>
    <t>Blocks A and B Enhancement capex and opex by purpose</t>
  </si>
  <si>
    <r>
      <t xml:space="preserve">This table identifies enhancement expenditure and reflects </t>
    </r>
    <r>
      <rPr>
        <sz val="10"/>
        <color rgb="FF0078C9"/>
        <rFont val="Franklin Gothic Demi"/>
        <family val="2"/>
      </rPr>
      <t>table 2 of the 2017 Cost Assessment submission</t>
    </r>
    <r>
      <rPr>
        <sz val="10"/>
        <rFont val="Arial"/>
        <family val="2"/>
      </rPr>
      <t xml:space="preserve">.  One difference from table 2 is that this table does not collect historic data. References to AMP5 and AMP5 driver codes in the line definitions are therefore redundant but have been retained for simplicity. Where a quality enhancement scheme (or the proportionally allocated component of a quality enhancement scheme) has more than one cost driver, companies should allocate the expenditure attributable to the primary driver to the relevant line. Any net additional cost for delivering any further drivers should be included in the (different) relevant line.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t>
    </r>
    <r>
      <rPr>
        <sz val="10"/>
        <color rgb="FF0078C9"/>
        <rFont val="Arial"/>
        <family val="2"/>
      </rPr>
      <t>exclude</t>
    </r>
    <r>
      <rPr>
        <sz val="10"/>
        <rFont val="Arial"/>
        <family val="2"/>
      </rPr>
      <t xml:space="preserve"> the company’s proposed transition expenditure as this is reported separately in table WS10.</t>
    </r>
  </si>
  <si>
    <t>WS2 guidance and line definitions</t>
  </si>
  <si>
    <t>Pre-populated</t>
  </si>
  <si>
    <t>WS2047CAW</t>
  </si>
  <si>
    <t>WS2047TWD</t>
  </si>
  <si>
    <t>WS2047WT</t>
  </si>
  <si>
    <t>WS2047RWD</t>
  </si>
  <si>
    <t>WS2047WR</t>
  </si>
  <si>
    <t xml:space="preserve">Total water enhancement operating expenditure </t>
  </si>
  <si>
    <t>Sum of lines 40 to 77</t>
  </si>
  <si>
    <t>Operating expenditure purpose ~ WATER additional line 15 [Other categories]</t>
  </si>
  <si>
    <t>WS2046CAW</t>
  </si>
  <si>
    <t>WS2046TWD</t>
  </si>
  <si>
    <t>WS2046WT</t>
  </si>
  <si>
    <t>WS2046RWD</t>
  </si>
  <si>
    <t>WS2046WR</t>
  </si>
  <si>
    <t>WS2046</t>
  </si>
  <si>
    <t>If there is a value entered for the row, column C cannot be blank.</t>
  </si>
  <si>
    <t>Operating expenditure purpose ~ WATER additional line 14 [Other categories]</t>
  </si>
  <si>
    <t>WS2045CAW</t>
  </si>
  <si>
    <t>WS2045TWD</t>
  </si>
  <si>
    <t>WS2045WT</t>
  </si>
  <si>
    <t>WS2045RWD</t>
  </si>
  <si>
    <t>WS2045WR</t>
  </si>
  <si>
    <t>WS2045</t>
  </si>
  <si>
    <t>Operating expenditure purpose ~ WATER additional line 13 [Other categories]</t>
  </si>
  <si>
    <t>WS2044CAW</t>
  </si>
  <si>
    <t>WS2044TWD</t>
  </si>
  <si>
    <t>WS2044WT</t>
  </si>
  <si>
    <t>WS2044RWD</t>
  </si>
  <si>
    <t>WS2044WR</t>
  </si>
  <si>
    <t>WS2044</t>
  </si>
  <si>
    <t>Operating expenditure purpose ~ WATER additional line 12 [Other categories]</t>
  </si>
  <si>
    <t>WS2043CAW</t>
  </si>
  <si>
    <t>WS2043TWD</t>
  </si>
  <si>
    <t>WS2043WT</t>
  </si>
  <si>
    <t>WS2043RWD</t>
  </si>
  <si>
    <t>WS2043WR</t>
  </si>
  <si>
    <t>WS2043</t>
  </si>
  <si>
    <t>Operating expenditure purpose ~ WATER additional line 11 [Other categories]</t>
  </si>
  <si>
    <t>WS2042CAW</t>
  </si>
  <si>
    <t>WS2042TWD</t>
  </si>
  <si>
    <t>WS2042WT</t>
  </si>
  <si>
    <t>WS2042RWD</t>
  </si>
  <si>
    <t>WS2042WR</t>
  </si>
  <si>
    <t>WS2042</t>
  </si>
  <si>
    <t>Operating expenditure purpose ~ WATER additional line 10 [Other categories]</t>
  </si>
  <si>
    <t>WS2041CAW</t>
  </si>
  <si>
    <t>WS2041TWD</t>
  </si>
  <si>
    <t>WS2041WT</t>
  </si>
  <si>
    <t>WS2041RWD</t>
  </si>
  <si>
    <t>WS2041WR</t>
  </si>
  <si>
    <t>WS2041</t>
  </si>
  <si>
    <t>Operating expenditure purpose ~ WATER additional line 9 [Other categories]</t>
  </si>
  <si>
    <t>WS2040CAW</t>
  </si>
  <si>
    <t>WS2040TWD</t>
  </si>
  <si>
    <t>WS2040WT</t>
  </si>
  <si>
    <t>WS2040RWD</t>
  </si>
  <si>
    <t>WS2040WR</t>
  </si>
  <si>
    <t>WS2040</t>
  </si>
  <si>
    <t>Operating expenditure purpose ~ WATER additional line 8 [Other categories]</t>
  </si>
  <si>
    <t>WS2039CAW</t>
  </si>
  <si>
    <t>WS2039TWD</t>
  </si>
  <si>
    <t>WS2039WT</t>
  </si>
  <si>
    <t>WS2039RWD</t>
  </si>
  <si>
    <t>WS2039WR</t>
  </si>
  <si>
    <t>WS2039</t>
  </si>
  <si>
    <t>Strategic regional water resource solutions</t>
  </si>
  <si>
    <t>Operating expenditure purpose ~ WATER additional line 7 [Other categories]</t>
  </si>
  <si>
    <t>WS2038CAW</t>
  </si>
  <si>
    <t>WS2038TWD</t>
  </si>
  <si>
    <t>WS2038WT</t>
  </si>
  <si>
    <t>WS2038RWD</t>
  </si>
  <si>
    <t>WS2038WR</t>
  </si>
  <si>
    <t>WS2038</t>
  </si>
  <si>
    <t>Accounting Adjustments - IAS16</t>
  </si>
  <si>
    <t>Operating expenditure purpose ~ WATER additional line 6 [Other categories]</t>
  </si>
  <si>
    <t>WS2037CAW</t>
  </si>
  <si>
    <t>WS2037TWD</t>
  </si>
  <si>
    <t>WS2037WT</t>
  </si>
  <si>
    <t>WS2037RWD</t>
  </si>
  <si>
    <t>WS2037WR</t>
  </si>
  <si>
    <t>WS2037</t>
  </si>
  <si>
    <t>Operating expenditure purpose ~ WATER additional line 5 [Other categories]</t>
  </si>
  <si>
    <t>WS2036CAW</t>
  </si>
  <si>
    <t>WS2036TWD</t>
  </si>
  <si>
    <t>WS2036WT</t>
  </si>
  <si>
    <t>WS2036RWD</t>
  </si>
  <si>
    <t>WS2036WR</t>
  </si>
  <si>
    <t>WS2036</t>
  </si>
  <si>
    <t>Improving Water Quality - UQ</t>
  </si>
  <si>
    <t>Operating expenditure purpose ~ WATER additional line 4 [Other categories]</t>
  </si>
  <si>
    <t>WS2035CAW</t>
  </si>
  <si>
    <t>WS2035TWD</t>
  </si>
  <si>
    <t>WS2035WT</t>
  </si>
  <si>
    <t>WS2035RWD</t>
  </si>
  <si>
    <t>WS2035WR</t>
  </si>
  <si>
    <t>WS2035</t>
  </si>
  <si>
    <t>Reduction in Interruptions to Supply - UQ</t>
  </si>
  <si>
    <t>Operating expenditure purpose ~ WATER additional line 3 [Other categories]</t>
  </si>
  <si>
    <t>WS2034CAW</t>
  </si>
  <si>
    <t>WS2034TWD</t>
  </si>
  <si>
    <t>WS2034WT</t>
  </si>
  <si>
    <t>WS2034RWD</t>
  </si>
  <si>
    <t>WS2034WR</t>
  </si>
  <si>
    <t>WS2034</t>
  </si>
  <si>
    <t>Leakage Reduction - UQ</t>
  </si>
  <si>
    <t>Operating expenditure purpose ~ WATER additional line 2 [Other categories]</t>
  </si>
  <si>
    <t>WS2033CAW</t>
  </si>
  <si>
    <t>WS2033TWD</t>
  </si>
  <si>
    <t>WS2033WT</t>
  </si>
  <si>
    <t>WS2033RWD</t>
  </si>
  <si>
    <t>WS2033WR</t>
  </si>
  <si>
    <t>WS2033</t>
  </si>
  <si>
    <t>Exclusions</t>
  </si>
  <si>
    <t>Operating expenditure purpose ~ WATER additional line 1 [Other categories]</t>
  </si>
  <si>
    <t>WS2032CAW</t>
  </si>
  <si>
    <t>WS2032TWD</t>
  </si>
  <si>
    <t>WS2032WT</t>
  </si>
  <si>
    <t>WS2032RWD</t>
  </si>
  <si>
    <t>WS2032WR</t>
  </si>
  <si>
    <t>WS2032</t>
  </si>
  <si>
    <t>Drought Management Plan</t>
  </si>
  <si>
    <t>WS2031CAW</t>
  </si>
  <si>
    <t>WS2031TWD</t>
  </si>
  <si>
    <t>WS2031WT</t>
  </si>
  <si>
    <t>WS2031RWD</t>
  </si>
  <si>
    <t>WS2031WR</t>
  </si>
  <si>
    <t>Metering (excluding cost of providing metering to new service connections) for businesses</t>
  </si>
  <si>
    <t>WS2030CAW</t>
  </si>
  <si>
    <t>WS2030TWD</t>
  </si>
  <si>
    <t>WS2030WT</t>
  </si>
  <si>
    <t>WS2030RWD</t>
  </si>
  <si>
    <t>WS2030WR</t>
  </si>
  <si>
    <t>Metering (excluding cost of providing metering to new service connections) for meters introduced by companies</t>
  </si>
  <si>
    <t>WS2029CAW</t>
  </si>
  <si>
    <t>WS2029TWD</t>
  </si>
  <si>
    <t>WS2029WT</t>
  </si>
  <si>
    <t>WS2029RWD</t>
  </si>
  <si>
    <t>WS2029WR</t>
  </si>
  <si>
    <t>Metering (excluding cost of providing metering to new service connections) for meters requested by optants</t>
  </si>
  <si>
    <t>WS2028CAW</t>
  </si>
  <si>
    <t>WS2028TWD</t>
  </si>
  <si>
    <t>WS2028WT</t>
  </si>
  <si>
    <t>WS2028RWD</t>
  </si>
  <si>
    <t>WS2028WR</t>
  </si>
  <si>
    <t>Improvements to river flows</t>
  </si>
  <si>
    <t>WS2027CAW</t>
  </si>
  <si>
    <t>WS2027TWD</t>
  </si>
  <si>
    <t>WS2027WT</t>
  </si>
  <si>
    <t>WS2027RWD</t>
  </si>
  <si>
    <t>WS2027WR</t>
  </si>
  <si>
    <t>WINEP / NEP ~ Investigations</t>
  </si>
  <si>
    <t>WS2026CAW</t>
  </si>
  <si>
    <t>WS2026TWD</t>
  </si>
  <si>
    <t>WS2026WT</t>
  </si>
  <si>
    <t>WS2026RWD</t>
  </si>
  <si>
    <t>WS2026WR</t>
  </si>
  <si>
    <t>WINEP / NEP ~ Water Framework Directive measures</t>
  </si>
  <si>
    <t>WS2025CAW</t>
  </si>
  <si>
    <t>WS2025TWD</t>
  </si>
  <si>
    <t>WS2025WT</t>
  </si>
  <si>
    <t>WS2025RWD</t>
  </si>
  <si>
    <t>WS2025WR</t>
  </si>
  <si>
    <t>WINEP / NEP ~ Drinking Water Protected Areas (schemes)</t>
  </si>
  <si>
    <t>WS2024CAW</t>
  </si>
  <si>
    <t>WS2024TWD</t>
  </si>
  <si>
    <t>WS2024WT</t>
  </si>
  <si>
    <t>WS2024RWD</t>
  </si>
  <si>
    <t>WS2024WR</t>
  </si>
  <si>
    <t>Non-SEMD related security enhancement</t>
  </si>
  <si>
    <t>WS2023CAW</t>
  </si>
  <si>
    <t>WS2023TWD</t>
  </si>
  <si>
    <t>WS2023WT</t>
  </si>
  <si>
    <t>WS2023RWD</t>
  </si>
  <si>
    <t>WS2023WR</t>
  </si>
  <si>
    <t>SEMD</t>
  </si>
  <si>
    <t>WS2022CAW</t>
  </si>
  <si>
    <t>WS2022TWD</t>
  </si>
  <si>
    <t>WS2022WT</t>
  </si>
  <si>
    <t>WS2022RWD</t>
  </si>
  <si>
    <t>WS2022WR</t>
  </si>
  <si>
    <t>Resilience</t>
  </si>
  <si>
    <t>WS2021CAW</t>
  </si>
  <si>
    <t>WS2021TWD</t>
  </si>
  <si>
    <t>WS2021WT</t>
  </si>
  <si>
    <t>WS2021RWD</t>
  </si>
  <si>
    <t>WS2021WR</t>
  </si>
  <si>
    <t>Investment to address raw water deterioration (THM, nitrates, Crypto, pesticides, others)</t>
  </si>
  <si>
    <t>WS2020CAW</t>
  </si>
  <si>
    <t>WS2020TWD</t>
  </si>
  <si>
    <t>WS2020WT</t>
  </si>
  <si>
    <t>WS2020RWD</t>
  </si>
  <si>
    <t>WS2020WR</t>
  </si>
  <si>
    <t>New connections element of new development (CPs, meters)</t>
  </si>
  <si>
    <t>WS2019CAW</t>
  </si>
  <si>
    <t>WS2019TWD</t>
  </si>
  <si>
    <t>WS2019WT</t>
  </si>
  <si>
    <t>WS2019RWD</t>
  </si>
  <si>
    <t>WS2019WR</t>
  </si>
  <si>
    <t>New developments</t>
  </si>
  <si>
    <t>WS2018CAW</t>
  </si>
  <si>
    <t>WS2018TWD</t>
  </si>
  <si>
    <t>WS2018WT</t>
  </si>
  <si>
    <t>WS2018RWD</t>
  </si>
  <si>
    <t>WS2018WR</t>
  </si>
  <si>
    <t>Demand side enhancements to the supply/demand balance (dry year annual average conditions)</t>
  </si>
  <si>
    <t>WS2017CAW</t>
  </si>
  <si>
    <t>WS2017TWD</t>
  </si>
  <si>
    <t>WS2017WT</t>
  </si>
  <si>
    <t>WS2017RWD</t>
  </si>
  <si>
    <t>WS2017WR</t>
  </si>
  <si>
    <t>Demand side enhancements to the supply/demand balance (dry year critical / peak conditions)</t>
  </si>
  <si>
    <t>WS2016CAW</t>
  </si>
  <si>
    <t>WS2016TWD</t>
  </si>
  <si>
    <t>WS2016WT</t>
  </si>
  <si>
    <t>WS2016RWD</t>
  </si>
  <si>
    <t>WS2016WR</t>
  </si>
  <si>
    <t>Supply side enhancements to the supply/demand balance (dry year annual average conditions)</t>
  </si>
  <si>
    <t>WS2015CAW</t>
  </si>
  <si>
    <t>WS2015TWD</t>
  </si>
  <si>
    <t>WS2015WT</t>
  </si>
  <si>
    <t>WS2015RWD</t>
  </si>
  <si>
    <t>WS2015WR</t>
  </si>
  <si>
    <t>Supply side enhancements to the supply/demand balance (dry year critical / peak conditions)</t>
  </si>
  <si>
    <t>WS2014CAW</t>
  </si>
  <si>
    <t>WS2014TWD</t>
  </si>
  <si>
    <t>WS2014WT</t>
  </si>
  <si>
    <t>WS2014RWD</t>
  </si>
  <si>
    <t>WS2014WR</t>
  </si>
  <si>
    <t>Meeting lead standards</t>
  </si>
  <si>
    <t>WS2013CAW</t>
  </si>
  <si>
    <t>WS2013TWD</t>
  </si>
  <si>
    <t>WS2013WT</t>
  </si>
  <si>
    <t>WS2013RWD</t>
  </si>
  <si>
    <t>WS2013WR</t>
  </si>
  <si>
    <t>Improving taste / odour / colour</t>
  </si>
  <si>
    <t>WS2012CAW</t>
  </si>
  <si>
    <t>WS2012TWD</t>
  </si>
  <si>
    <t>WS2012WT</t>
  </si>
  <si>
    <t>WS2012RWD</t>
  </si>
  <si>
    <t>WS2012WR</t>
  </si>
  <si>
    <t>Addressing low pressure</t>
  </si>
  <si>
    <t>WS2011CAW</t>
  </si>
  <si>
    <t>WS2011TWD</t>
  </si>
  <si>
    <t>WS2011WT</t>
  </si>
  <si>
    <t>WS2011RWD</t>
  </si>
  <si>
    <t>WS2011WR</t>
  </si>
  <si>
    <t>WINEP / NEP ~ Invasive non-native species</t>
  </si>
  <si>
    <t>WS2010CAW</t>
  </si>
  <si>
    <t>WS2010TWD</t>
  </si>
  <si>
    <t>WS2010WT</t>
  </si>
  <si>
    <t>WS2010RWD</t>
  </si>
  <si>
    <t>WS2010WR</t>
  </si>
  <si>
    <t>WINEP / NEP ~ Eels Regulations (measures at intakes)</t>
  </si>
  <si>
    <t>WS2009CAW</t>
  </si>
  <si>
    <t>WS2009TWD</t>
  </si>
  <si>
    <t>WS2009WT</t>
  </si>
  <si>
    <t>WS2009RWD</t>
  </si>
  <si>
    <t>WS2009WR</t>
  </si>
  <si>
    <t>WINEP / NEP ~ Making ecological improvements at abstractions (Habitats Directive, SSSI, NERC, BAPs)</t>
  </si>
  <si>
    <t>Enhancement expenditure by purpose ~ operating</t>
  </si>
  <si>
    <t>BA2070CAW</t>
  </si>
  <si>
    <t>BA2070TWD</t>
  </si>
  <si>
    <t>BA2070WT</t>
  </si>
  <si>
    <t>BA2070RWD</t>
  </si>
  <si>
    <t>BA2070WR</t>
  </si>
  <si>
    <t xml:space="preserve">Total water enhancement capital expenditure </t>
  </si>
  <si>
    <t>Sum of lines 1 to 38</t>
  </si>
  <si>
    <t>Capital expenditure purpose ~ WATER additional line 15 [Other categories]</t>
  </si>
  <si>
    <t>W3A00015CAW</t>
  </si>
  <si>
    <t>W3A00015TWD</t>
  </si>
  <si>
    <t>W3A00015WT</t>
  </si>
  <si>
    <t>W3A00015RWD</t>
  </si>
  <si>
    <t>W3A00015WR</t>
  </si>
  <si>
    <t>W3A00015</t>
  </si>
  <si>
    <t>Capital expenditure purpose ~ WATER additional line 14 [Other categories]</t>
  </si>
  <si>
    <t>W3A00014CAW</t>
  </si>
  <si>
    <t>W3A00014TWD</t>
  </si>
  <si>
    <t>W3A00014WT</t>
  </si>
  <si>
    <t>W3A00014RWD</t>
  </si>
  <si>
    <t>W3A00014WR</t>
  </si>
  <si>
    <t>W3A00014</t>
  </si>
  <si>
    <t>Capital expenditure purpose ~ WATER additional line 13 [Other categories]</t>
  </si>
  <si>
    <t>W3A00013CAW</t>
  </si>
  <si>
    <t>W3A00013TWD</t>
  </si>
  <si>
    <t>W3A00013WT</t>
  </si>
  <si>
    <t>W3A00013RWD</t>
  </si>
  <si>
    <t>W3A00013WR</t>
  </si>
  <si>
    <t>W3A00013</t>
  </si>
  <si>
    <t>Capital expenditure purpose ~ WATER additional line 12 [Other categories]</t>
  </si>
  <si>
    <t>W3A00012CAW</t>
  </si>
  <si>
    <t>W3A00012TWD</t>
  </si>
  <si>
    <t>W3A00012WT</t>
  </si>
  <si>
    <t>W3A00012RWD</t>
  </si>
  <si>
    <t>W3A00012WR</t>
  </si>
  <si>
    <t>W3A00012</t>
  </si>
  <si>
    <t>Capital expenditure purpose ~ WATER additional line 11 [Other categories]</t>
  </si>
  <si>
    <t>W3A00011CAW</t>
  </si>
  <si>
    <t>W3A00011TWD</t>
  </si>
  <si>
    <t>W3A00011WT</t>
  </si>
  <si>
    <t>W3A00011RWD</t>
  </si>
  <si>
    <t>W3A00011WR</t>
  </si>
  <si>
    <t>W3A00011</t>
  </si>
  <si>
    <t>Capital expenditure purpose ~ WATER additional line 10 [Other categories]</t>
  </si>
  <si>
    <t>W3A00010CAW</t>
  </si>
  <si>
    <t>W3A00010TWD</t>
  </si>
  <si>
    <t>W3A00010WT</t>
  </si>
  <si>
    <t>W3A00010RWD</t>
  </si>
  <si>
    <t>W3A00010WR</t>
  </si>
  <si>
    <t>W3A00010</t>
  </si>
  <si>
    <t>Capital expenditure purpose ~ WATER additional line 9 [Other categories]</t>
  </si>
  <si>
    <t>W3A00009CAW</t>
  </si>
  <si>
    <t>W3A00009TWD</t>
  </si>
  <si>
    <t>W3A00009WT</t>
  </si>
  <si>
    <t>W3A00009RWD</t>
  </si>
  <si>
    <t>W3A00009WR</t>
  </si>
  <si>
    <t>W3A00009</t>
  </si>
  <si>
    <t>Capital expenditure purpose ~ WATER additional line 8 [Other categories]</t>
  </si>
  <si>
    <t>W3A00008CAW</t>
  </si>
  <si>
    <t>W3A00008TWD</t>
  </si>
  <si>
    <t>W3A00008WT</t>
  </si>
  <si>
    <t>W3A00008RWD</t>
  </si>
  <si>
    <t>W3A00008WR</t>
  </si>
  <si>
    <t>W3A00008</t>
  </si>
  <si>
    <t>Capital expenditure purpose ~ WATER additional line 7 [Other categories]</t>
  </si>
  <si>
    <t>W3A00007CAW</t>
  </si>
  <si>
    <t>W3A00007TWD</t>
  </si>
  <si>
    <t>W3A00007WT</t>
  </si>
  <si>
    <t>W3A00007RWD</t>
  </si>
  <si>
    <t>W3A00007WR</t>
  </si>
  <si>
    <t>W3A00007</t>
  </si>
  <si>
    <t>Capital expenditure purpose ~ WATER additional line 6 [Other categories]</t>
  </si>
  <si>
    <t>W3A00006CAW</t>
  </si>
  <si>
    <t>W3A00006TWD</t>
  </si>
  <si>
    <t>W3A00006WT</t>
  </si>
  <si>
    <t>W3A00006RWD</t>
  </si>
  <si>
    <t>W3A00006WR</t>
  </si>
  <si>
    <t>W3A00006</t>
  </si>
  <si>
    <t>Capital expenditure purpose ~ WATER additional line 5 [Other categories]</t>
  </si>
  <si>
    <t>W3A00005CAW</t>
  </si>
  <si>
    <t>W3A00005TWD</t>
  </si>
  <si>
    <t>W3A00005WT</t>
  </si>
  <si>
    <t>W3A00005RWD</t>
  </si>
  <si>
    <t>W3A00005WR</t>
  </si>
  <si>
    <t>W3A00005</t>
  </si>
  <si>
    <t>Capital expenditure purpose ~ WATER additional line 4 [Other categories]</t>
  </si>
  <si>
    <t>W3A00004CAW</t>
  </si>
  <si>
    <t>W3A00004TWD</t>
  </si>
  <si>
    <t>W3A00004WT</t>
  </si>
  <si>
    <t>W3A00004RWD</t>
  </si>
  <si>
    <t>W3A00004WR</t>
  </si>
  <si>
    <t>W3A00004</t>
  </si>
  <si>
    <t>Capital expenditure purpose ~ WATER additional line 3 [Other categories]</t>
  </si>
  <si>
    <t>W3A00003CAW</t>
  </si>
  <si>
    <t>W3A00003TWD</t>
  </si>
  <si>
    <t>W3A00003WT</t>
  </si>
  <si>
    <t>W3A00003RWD</t>
  </si>
  <si>
    <t>W3A00003WR</t>
  </si>
  <si>
    <t>W3A00003</t>
  </si>
  <si>
    <t>Capital expenditure purpose ~ WATER additional line 2 [Other categories]</t>
  </si>
  <si>
    <t>W3A00002CAW</t>
  </si>
  <si>
    <t>W3A00002TWD</t>
  </si>
  <si>
    <t>W3A00002WT</t>
  </si>
  <si>
    <t>W3A00002RWD</t>
  </si>
  <si>
    <t>W3A00002WR</t>
  </si>
  <si>
    <t>W3A00002</t>
  </si>
  <si>
    <t>Capital expenditure purpose ~ WATER additional line 1 [Other categories]</t>
  </si>
  <si>
    <t>W3A00001CAW</t>
  </si>
  <si>
    <t>W3A00001TWD</t>
  </si>
  <si>
    <t>W3A00001WT</t>
  </si>
  <si>
    <t>W3A00001RWD</t>
  </si>
  <si>
    <t>W3A00001WR</t>
  </si>
  <si>
    <t>W3A00001</t>
  </si>
  <si>
    <t>W3028NHOCAW</t>
  </si>
  <si>
    <t>W3028NHOTWD</t>
  </si>
  <si>
    <t>W3028NHOWT</t>
  </si>
  <si>
    <t>W3028NHORWD</t>
  </si>
  <si>
    <t>W3028NHOWR</t>
  </si>
  <si>
    <t>W3028COMCAW</t>
  </si>
  <si>
    <t>W3028COMTWD</t>
  </si>
  <si>
    <t>W3028COMWT</t>
  </si>
  <si>
    <t>W3028COMRWD</t>
  </si>
  <si>
    <t>W3028COMWR</t>
  </si>
  <si>
    <t>W3028OPTCAW</t>
  </si>
  <si>
    <t>W3028OPTTWD</t>
  </si>
  <si>
    <t>W3028OPTWT</t>
  </si>
  <si>
    <t>W3028OPTRWD</t>
  </si>
  <si>
    <t>W3028OPTWR</t>
  </si>
  <si>
    <t>W3027CAW</t>
  </si>
  <si>
    <t>W3027TWD</t>
  </si>
  <si>
    <t>W3027WT</t>
  </si>
  <si>
    <t>W3027RWD</t>
  </si>
  <si>
    <t>W3027WR</t>
  </si>
  <si>
    <t>WS2008CAW</t>
  </si>
  <si>
    <t>WS2008TWD</t>
  </si>
  <si>
    <t>WS2008WT</t>
  </si>
  <si>
    <t>WS2008RWD</t>
  </si>
  <si>
    <t>WS2008WR</t>
  </si>
  <si>
    <t>WS2007CAW</t>
  </si>
  <si>
    <t>WS2007TWD</t>
  </si>
  <si>
    <t>WS2007WT</t>
  </si>
  <si>
    <t>WS2007RWD</t>
  </si>
  <si>
    <t>WS2007WR</t>
  </si>
  <si>
    <t>WS2006CAW</t>
  </si>
  <si>
    <t>WS2006TWD</t>
  </si>
  <si>
    <t>WS2006WT</t>
  </si>
  <si>
    <t>WS2006RWD</t>
  </si>
  <si>
    <t>WS2006WR</t>
  </si>
  <si>
    <t>WS2005CAW</t>
  </si>
  <si>
    <t>WS2005TWD</t>
  </si>
  <si>
    <t>WS2005WT</t>
  </si>
  <si>
    <t>WS2005RWD</t>
  </si>
  <si>
    <t>WS2005WR</t>
  </si>
  <si>
    <t>W3012CAW</t>
  </si>
  <si>
    <t>W3012TWD</t>
  </si>
  <si>
    <t>W3012WT</t>
  </si>
  <si>
    <t>W3012RWD</t>
  </si>
  <si>
    <t>W3012WR</t>
  </si>
  <si>
    <t>W3011CAW</t>
  </si>
  <si>
    <t>W3011TWD</t>
  </si>
  <si>
    <t>W3011WT</t>
  </si>
  <si>
    <t>W3011RWD</t>
  </si>
  <si>
    <t>W3011WR</t>
  </si>
  <si>
    <t>W3010CAW</t>
  </si>
  <si>
    <t>W3010TWD</t>
  </si>
  <si>
    <t>W3010WT</t>
  </si>
  <si>
    <t>W3010RWD</t>
  </si>
  <si>
    <t>W3010WR</t>
  </si>
  <si>
    <t>WS2004CAW</t>
  </si>
  <si>
    <t>WS2004TWD</t>
  </si>
  <si>
    <t>WS2004WT</t>
  </si>
  <si>
    <t>WS2004RWD</t>
  </si>
  <si>
    <t>WS2004WR</t>
  </si>
  <si>
    <t>W3009CAW</t>
  </si>
  <si>
    <t>W3009TWD</t>
  </si>
  <si>
    <t>W3009WT</t>
  </si>
  <si>
    <t>W3009RWD</t>
  </si>
  <si>
    <t>W3009WR</t>
  </si>
  <si>
    <t>W3008DCAW</t>
  </si>
  <si>
    <t>W3008DTWD</t>
  </si>
  <si>
    <t>W3008DWT</t>
  </si>
  <si>
    <t>W3008DRWD</t>
  </si>
  <si>
    <t>W3008DWR</t>
  </si>
  <si>
    <t>W3007DCAW</t>
  </si>
  <si>
    <t>W3007DTWD</t>
  </si>
  <si>
    <t>W3007DWT</t>
  </si>
  <si>
    <t>W3007DRWD</t>
  </si>
  <si>
    <t>W3007DWR</t>
  </si>
  <si>
    <t>W3008SCAW</t>
  </si>
  <si>
    <t>W3008STWD</t>
  </si>
  <si>
    <t>W3008SWT</t>
  </si>
  <si>
    <t>W3008SRWD</t>
  </si>
  <si>
    <t>W3008SWR</t>
  </si>
  <si>
    <t>W3007SCAW</t>
  </si>
  <si>
    <t>W3007STWD</t>
  </si>
  <si>
    <t>W3007SWT</t>
  </si>
  <si>
    <t>W3007SRWD</t>
  </si>
  <si>
    <t>W3007SWR</t>
  </si>
  <si>
    <t>W3006CAW</t>
  </si>
  <si>
    <t>W3006TWD</t>
  </si>
  <si>
    <t>W3006WT</t>
  </si>
  <si>
    <t>W3006RWD</t>
  </si>
  <si>
    <t>W3006WR</t>
  </si>
  <si>
    <t>W3003CAW</t>
  </si>
  <si>
    <t>W3003TWD</t>
  </si>
  <si>
    <t>W3003WT</t>
  </si>
  <si>
    <t>W3003RWD</t>
  </si>
  <si>
    <t>W3003WR</t>
  </si>
  <si>
    <t>W3002CAW</t>
  </si>
  <si>
    <t>W3002TWD</t>
  </si>
  <si>
    <t>W3002WT</t>
  </si>
  <si>
    <t>W3002RWD</t>
  </si>
  <si>
    <t>W3002WR</t>
  </si>
  <si>
    <t>WS2003CAW</t>
  </si>
  <si>
    <t>WS2003TWD</t>
  </si>
  <si>
    <t>WS2003WT</t>
  </si>
  <si>
    <t>WS2003RWD</t>
  </si>
  <si>
    <t>WS2003WR</t>
  </si>
  <si>
    <t>WS2002CAW</t>
  </si>
  <si>
    <t>WS2002TWD</t>
  </si>
  <si>
    <t>WS2002WT</t>
  </si>
  <si>
    <t>WS2002RWD</t>
  </si>
  <si>
    <t>WS2002WR</t>
  </si>
  <si>
    <t>WS2001CAW</t>
  </si>
  <si>
    <t>WS2001TWD</t>
  </si>
  <si>
    <t>WS2001WT</t>
  </si>
  <si>
    <t>WS2001RWD</t>
  </si>
  <si>
    <t>WS2001WR</t>
  </si>
  <si>
    <t>Enhancement expenditure by purpose ~ capital</t>
  </si>
  <si>
    <t>Please include a description in column C if adding an 'other category' line.</t>
  </si>
  <si>
    <t>20XX-XX</t>
  </si>
  <si>
    <t>2024-25</t>
  </si>
  <si>
    <t>2023-24</t>
  </si>
  <si>
    <t>2022-23</t>
  </si>
  <si>
    <t>2021-22</t>
  </si>
  <si>
    <t>2020-21</t>
  </si>
  <si>
    <t>2019-20</t>
  </si>
  <si>
    <t>2018-19</t>
  </si>
  <si>
    <t>2017-18</t>
  </si>
  <si>
    <t>WS2 - Wholesale water capital and operating enhancement expenditure by purpose</t>
  </si>
  <si>
    <t>WWS1 - Wholesale wastewater operating and capital expenditure by business unit</t>
  </si>
  <si>
    <t>Sewage collection</t>
  </si>
  <si>
    <t>Sewage treatment</t>
  </si>
  <si>
    <t>Sludge</t>
  </si>
  <si>
    <t>Totals in Line 3 should equal the Totals sum of Lines 7-9 of WWS5 (providing no atypical costs).</t>
  </si>
  <si>
    <t>Sludge transport</t>
  </si>
  <si>
    <t>Sludge treatment</t>
  </si>
  <si>
    <t>Sludge disposal</t>
  </si>
  <si>
    <t>Totals in Line 10 should equal the equivalent sum of Lines 3 and 13 of WWS8 (providing no atypical costs).</t>
  </si>
  <si>
    <t>Totals in Line 9 should equal sum of Totals in Lines 8 and 16 in Bio3.</t>
  </si>
  <si>
    <t>2017-18 FYA (CPIH adjusted)</t>
  </si>
  <si>
    <t>Sum of Lines 14-16 should equal Line 47 of WWS2.</t>
  </si>
  <si>
    <t>Operating expenditure</t>
  </si>
  <si>
    <t>WWS1001SC</t>
  </si>
  <si>
    <t>WWS1001ST</t>
  </si>
  <si>
    <t>WWS1001STP</t>
  </si>
  <si>
    <t>WWS1001SDT</t>
  </si>
  <si>
    <t>WWS1001SDD</t>
  </si>
  <si>
    <t>WWS1001CAS</t>
  </si>
  <si>
    <t>WWS1002SC</t>
  </si>
  <si>
    <t>WWS1002ST</t>
  </si>
  <si>
    <t>WWS1002STP</t>
  </si>
  <si>
    <t>WWS1002SDT</t>
  </si>
  <si>
    <t>WWS1002SDD</t>
  </si>
  <si>
    <t>WWS1002CAS</t>
  </si>
  <si>
    <t>Service charges / Discharge Consents</t>
  </si>
  <si>
    <t>Totals in Line 3 should equal the equivalent sum of Lines 7-9 of WWS5 (providing no atypical costs).</t>
  </si>
  <si>
    <t>WWS1003SC</t>
  </si>
  <si>
    <t>WWS1003ST</t>
  </si>
  <si>
    <t>WWS1003STP</t>
  </si>
  <si>
    <t>WWS1003SDT</t>
  </si>
  <si>
    <t>WWS1003SDD</t>
  </si>
  <si>
    <t>WWS1003CAS</t>
  </si>
  <si>
    <t>Bulk discharge</t>
  </si>
  <si>
    <t>BJ to BS</t>
  </si>
  <si>
    <t>WWS1004SC</t>
  </si>
  <si>
    <t>WWS1004ST</t>
  </si>
  <si>
    <t>WWS1004STP</t>
  </si>
  <si>
    <t>WWS1004SDT</t>
  </si>
  <si>
    <t>WWS1004SDD</t>
  </si>
  <si>
    <t>WWS1004CAS</t>
  </si>
  <si>
    <t>WWS1005SC</t>
  </si>
  <si>
    <t>WWS1005ST</t>
  </si>
  <si>
    <t>WWS1005STP</t>
  </si>
  <si>
    <t>WWS1005SDT</t>
  </si>
  <si>
    <t>WWS1005SDD</t>
  </si>
  <si>
    <t>WWS1005CAS</t>
  </si>
  <si>
    <t>WWS1006SC</t>
  </si>
  <si>
    <t>WWS1006ST</t>
  </si>
  <si>
    <t>WWS1006STP</t>
  </si>
  <si>
    <t>WWS1006SDT</t>
  </si>
  <si>
    <t>WWS1006SDD</t>
  </si>
  <si>
    <t>WWS1006CAS</t>
  </si>
  <si>
    <t>WWS1007SC</t>
  </si>
  <si>
    <t>WWS1007ST</t>
  </si>
  <si>
    <t>WWS1007STP</t>
  </si>
  <si>
    <t>WWS1007SDT</t>
  </si>
  <si>
    <t>WWS1007SDD</t>
  </si>
  <si>
    <t>WWS1007CAS</t>
  </si>
  <si>
    <t>WWS1008SC</t>
  </si>
  <si>
    <t>WWS1008ST</t>
  </si>
  <si>
    <t>WWS1008STP</t>
  </si>
  <si>
    <t>WWS1008SDT</t>
  </si>
  <si>
    <t>WWS1008SDD</t>
  </si>
  <si>
    <t>WWS1008CAS</t>
  </si>
  <si>
    <t>Total operating expenditure (excluding third party services)</t>
  </si>
  <si>
    <t>Sum of lines 1 to 8.</t>
  </si>
  <si>
    <t>Total sludge in Line 9 should equal sum of Totals in Lines 8 and 16 in Bio3.</t>
  </si>
  <si>
    <t>WWS1009SC</t>
  </si>
  <si>
    <t>WWS1009ST</t>
  </si>
  <si>
    <t>WWS1009STP</t>
  </si>
  <si>
    <t>WWS1009SDT</t>
  </si>
  <si>
    <t>WWS1009SDD</t>
  </si>
  <si>
    <t>WWS1009CAS</t>
  </si>
  <si>
    <t>WWS1010SC</t>
  </si>
  <si>
    <t>WWS1010ST</t>
  </si>
  <si>
    <t>WWS1010STP</t>
  </si>
  <si>
    <t>WWS1010SDT</t>
  </si>
  <si>
    <t>WWS1010SDD</t>
  </si>
  <si>
    <t>WWS1010CAS</t>
  </si>
  <si>
    <t>WWS1011SC</t>
  </si>
  <si>
    <t>WWS1011ST</t>
  </si>
  <si>
    <t>WWS1011STP</t>
  </si>
  <si>
    <t>WWS1011SDT</t>
  </si>
  <si>
    <t>WWS1011SDD</t>
  </si>
  <si>
    <t>WWS1011CAS</t>
  </si>
  <si>
    <t>Capital expenditure</t>
  </si>
  <si>
    <t>WWS1012SC</t>
  </si>
  <si>
    <t>WWS1012ST</t>
  </si>
  <si>
    <t>WWS1012STP</t>
  </si>
  <si>
    <t>WWS1012SDT</t>
  </si>
  <si>
    <t>WWS1012SDD</t>
  </si>
  <si>
    <t>WWS1012CAS</t>
  </si>
  <si>
    <t>Maintaining the long term capability of the assets ~ non~infra</t>
  </si>
  <si>
    <t>WWS1013SC</t>
  </si>
  <si>
    <t>WWS1013ST</t>
  </si>
  <si>
    <t>WWS1013STP</t>
  </si>
  <si>
    <t>WWS1013SDT</t>
  </si>
  <si>
    <t>WWS1013SDD</t>
  </si>
  <si>
    <t>WWS1013CAS</t>
  </si>
  <si>
    <t>WWS1014SC</t>
  </si>
  <si>
    <t>WWS1014ST</t>
  </si>
  <si>
    <t>WWS1014STP</t>
  </si>
  <si>
    <t>WWS1014SDT</t>
  </si>
  <si>
    <t>WWS1014SDD</t>
  </si>
  <si>
    <t>WWS1014CAS</t>
  </si>
  <si>
    <t>Other capital expenditure ~ non~infra</t>
  </si>
  <si>
    <t>WWS1015SC</t>
  </si>
  <si>
    <t>WWS1015ST</t>
  </si>
  <si>
    <t>WWS1015STP</t>
  </si>
  <si>
    <t>WWS1015SDT</t>
  </si>
  <si>
    <t>WWS1015SDD</t>
  </si>
  <si>
    <t>WWS1015CAS</t>
  </si>
  <si>
    <t>WWS1016SC</t>
  </si>
  <si>
    <t>WWS1016ST</t>
  </si>
  <si>
    <t>WWS1016STP</t>
  </si>
  <si>
    <t>WWS1016SDT</t>
  </si>
  <si>
    <t>WWS1016SDD</t>
  </si>
  <si>
    <t>WWS1016CAS</t>
  </si>
  <si>
    <t>WWS1017SC</t>
  </si>
  <si>
    <t>WWS1017ST</t>
  </si>
  <si>
    <t>WWS1017STP</t>
  </si>
  <si>
    <t>WWS1017SDT</t>
  </si>
  <si>
    <t>WWS1017SDD</t>
  </si>
  <si>
    <t>WWS1017CAS</t>
  </si>
  <si>
    <t>WWS1018SC</t>
  </si>
  <si>
    <t>WWS1018ST</t>
  </si>
  <si>
    <t>WWS1018STP</t>
  </si>
  <si>
    <t>WWS1018SDT</t>
  </si>
  <si>
    <t>WWS1018SDD</t>
  </si>
  <si>
    <t>WWS1018CAS</t>
  </si>
  <si>
    <t>WWS1019SC</t>
  </si>
  <si>
    <t>WWS1019ST</t>
  </si>
  <si>
    <t>WWS1019STP</t>
  </si>
  <si>
    <t>WWS1019SDT</t>
  </si>
  <si>
    <t>WWS1019SDD</t>
  </si>
  <si>
    <t>WWS1019CAS</t>
  </si>
  <si>
    <t>WWS1025SC</t>
  </si>
  <si>
    <t>WWS1025ST</t>
  </si>
  <si>
    <t>WWS1025STP</t>
  </si>
  <si>
    <t>WWS1025SDP</t>
  </si>
  <si>
    <t>WWS1025SDD</t>
  </si>
  <si>
    <t>WWS1025CAS</t>
  </si>
  <si>
    <t>WWS1026SC</t>
  </si>
  <si>
    <t>WWS1026ST</t>
  </si>
  <si>
    <t>WWS1026STP</t>
  </si>
  <si>
    <t>WWS1026SDP</t>
  </si>
  <si>
    <t>WWS1026SDD</t>
  </si>
  <si>
    <t>WWS1026CAS</t>
  </si>
  <si>
    <t>Sum of lines 11 and 19 minus the sum of lines 20 and 21.</t>
  </si>
  <si>
    <t>WWS1021SC</t>
  </si>
  <si>
    <t>WWS1021ST</t>
  </si>
  <si>
    <t>WWS1021STP</t>
  </si>
  <si>
    <t>WWS1021SDP</t>
  </si>
  <si>
    <t>WWS1021SDD</t>
  </si>
  <si>
    <t>WWS1021CAS</t>
  </si>
  <si>
    <t>Cash expenditure</t>
  </si>
  <si>
    <t>WWS1022SC</t>
  </si>
  <si>
    <t>WWS1022ST</t>
  </si>
  <si>
    <t>WWS1022STP</t>
  </si>
  <si>
    <t>WWS1022SDT</t>
  </si>
  <si>
    <t>WWS1022SDD</t>
  </si>
  <si>
    <t>WWS1022CAS</t>
  </si>
  <si>
    <t>WWS1023SC</t>
  </si>
  <si>
    <t>WWS1023ST</t>
  </si>
  <si>
    <t>WWS1023STP</t>
  </si>
  <si>
    <t>WWS1023SDT</t>
  </si>
  <si>
    <t>WWS1023SDD</t>
  </si>
  <si>
    <t>WWS1023CAS</t>
  </si>
  <si>
    <t>WWS1024SC</t>
  </si>
  <si>
    <t>WWS1024ST</t>
  </si>
  <si>
    <t>WWS1024STP</t>
  </si>
  <si>
    <t>WWS1024SDT</t>
  </si>
  <si>
    <t>WWS1024SDD</t>
  </si>
  <si>
    <t>WWS1024CAS</t>
  </si>
  <si>
    <t>BP3357001SC</t>
  </si>
  <si>
    <t>BP3357001ST</t>
  </si>
  <si>
    <t>BP3357001STP</t>
  </si>
  <si>
    <t>BP3357001SDT</t>
  </si>
  <si>
    <t>BP3357001SDD</t>
  </si>
  <si>
    <t>BP3357001CAS</t>
  </si>
  <si>
    <t>Flooding Opex</t>
  </si>
  <si>
    <t>BP3357002SC</t>
  </si>
  <si>
    <t>BP3357002ST</t>
  </si>
  <si>
    <t>BP3357002STP</t>
  </si>
  <si>
    <t>BP3357002SDT</t>
  </si>
  <si>
    <t>BP3357002SDD</t>
  </si>
  <si>
    <t>BP3357002CAS</t>
  </si>
  <si>
    <t>BP3357003SC</t>
  </si>
  <si>
    <t>BP3357003ST</t>
  </si>
  <si>
    <t>BP3357003STP</t>
  </si>
  <si>
    <t>BP3357003SDT</t>
  </si>
  <si>
    <t>BP3357003SDD</t>
  </si>
  <si>
    <t>BP3357003CAS</t>
  </si>
  <si>
    <t>BP3357004SC</t>
  </si>
  <si>
    <t>BP3357004ST</t>
  </si>
  <si>
    <t>BP3357004STP</t>
  </si>
  <si>
    <t>BP3357004SDT</t>
  </si>
  <si>
    <t>BP3357004SDD</t>
  </si>
  <si>
    <t>BP3357004CAS</t>
  </si>
  <si>
    <t>BP3357005SC</t>
  </si>
  <si>
    <t>BP3357005ST</t>
  </si>
  <si>
    <t>BP3357005STP</t>
  </si>
  <si>
    <t>BP3357005SDT</t>
  </si>
  <si>
    <t>BP3357005SDD</t>
  </si>
  <si>
    <t>BP3357005CAS</t>
  </si>
  <si>
    <t>BP3357006SC</t>
  </si>
  <si>
    <t>BP3357006ST</t>
  </si>
  <si>
    <t>BP3357006STP</t>
  </si>
  <si>
    <t>BP3357006SDT</t>
  </si>
  <si>
    <t>BP3357006SDD</t>
  </si>
  <si>
    <t>BP3357006CAS</t>
  </si>
  <si>
    <t>BP3357007SC</t>
  </si>
  <si>
    <t>BP3357007ST</t>
  </si>
  <si>
    <t>BP3357007STP</t>
  </si>
  <si>
    <t>BP3357007SDT</t>
  </si>
  <si>
    <t>BP3357007SDD</t>
  </si>
  <si>
    <t>BP3357007CAS</t>
  </si>
  <si>
    <t>BP3357008SC</t>
  </si>
  <si>
    <t>BP3357008ST</t>
  </si>
  <si>
    <t>BP3357008STP</t>
  </si>
  <si>
    <t>BP3357008SDT</t>
  </si>
  <si>
    <t>BP3357008SDD</t>
  </si>
  <si>
    <t>BP3357008CAS</t>
  </si>
  <si>
    <t>BP3357009SC</t>
  </si>
  <si>
    <t>BP3357009ST</t>
  </si>
  <si>
    <t>BP3357009STP</t>
  </si>
  <si>
    <t>BP3357009SDT</t>
  </si>
  <si>
    <t>BP3357009SDD</t>
  </si>
  <si>
    <t>BP3357009CAS</t>
  </si>
  <si>
    <t>BP3357010SC</t>
  </si>
  <si>
    <t>BP3357010ST</t>
  </si>
  <si>
    <t>BP3357010STP</t>
  </si>
  <si>
    <t>BP3357010SDT</t>
  </si>
  <si>
    <t>BP3357010SDD</t>
  </si>
  <si>
    <t>BP3357010CAS</t>
  </si>
  <si>
    <t>Sum of lines 26 to 35.</t>
  </si>
  <si>
    <t>BP3357020SC</t>
  </si>
  <si>
    <t>BP3357020ST</t>
  </si>
  <si>
    <t>BP3357020STP</t>
  </si>
  <si>
    <t>BP3357020SDT</t>
  </si>
  <si>
    <t>BP3357020SDD</t>
  </si>
  <si>
    <t>BP3357020CAS</t>
  </si>
  <si>
    <t>S3040TCASC</t>
  </si>
  <si>
    <t>S3040TCAST</t>
  </si>
  <si>
    <t>S3040TCASTP</t>
  </si>
  <si>
    <t>S3040TCASDT</t>
  </si>
  <si>
    <t>S3040TCASDD</t>
  </si>
  <si>
    <t>S3040TCAS</t>
  </si>
  <si>
    <t>WWS1 guidance and line definitions</t>
  </si>
  <si>
    <r>
      <t xml:space="preserve">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</si>
  <si>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t>Income received from sales which are external to the appointed business and which directly relate to the wastewater processes. It should be input as a negative number. 
This will include:
Electricity sales from sources such as CHP to external parties.
Electricity sales from back-up generators under the National Grid ‘STOR’.
Bio-methane gas sales to the National Grid. 
Renewables Obligation Certificates (ROCs) and payments made under the non-domestic RHI and Feed-in Tariff schemes. 
Sludge and sludge products such as cake, granules etc. to external parties.</t>
  </si>
  <si>
    <t>Total cost of service charges by the Environment Agency or Canal and River Trust for discharge permits.</t>
  </si>
  <si>
    <t xml:space="preserve">Any other operating costs  </t>
  </si>
  <si>
    <r>
      <t xml:space="preserve">Total operating costs excluding third party services. Calculated as the sum of </t>
    </r>
    <r>
      <rPr>
        <sz val="10"/>
        <color rgb="FF0078C9"/>
        <rFont val="Arial"/>
        <family val="2"/>
      </rPr>
      <t>WWS1 lines 1 to 8</t>
    </r>
    <r>
      <rPr>
        <sz val="10"/>
        <rFont val="Arial"/>
        <family val="2"/>
      </rPr>
      <t>.</t>
    </r>
  </si>
  <si>
    <r>
      <t xml:space="preserve">Total operating expenditure for the wholesale business only within each business category. Calculated as the sum of </t>
    </r>
    <r>
      <rPr>
        <sz val="10"/>
        <color rgb="FF0078C9"/>
        <rFont val="Arial"/>
        <family val="2"/>
      </rPr>
      <t>WWS1 lines 9 and 10</t>
    </r>
    <r>
      <rPr>
        <sz val="10"/>
        <rFont val="Arial"/>
        <family val="2"/>
      </rPr>
      <t xml:space="preserve">. </t>
    </r>
  </si>
  <si>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</si>
  <si>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</si>
  <si>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r>
      <t xml:space="preserve">Any capital expenditure on infrastructure assets other than defined in </t>
    </r>
    <r>
      <rPr>
        <sz val="10"/>
        <color rgb="FF0078C9"/>
        <rFont val="Arial"/>
        <family val="2"/>
      </rPr>
      <t>WWS1 line 11</t>
    </r>
    <r>
      <rPr>
        <sz val="10"/>
        <rFont val="Arial"/>
        <family val="2"/>
      </rPr>
      <t xml:space="preserve"> excluding third party capex.</t>
    </r>
  </si>
  <si>
    <r>
      <t xml:space="preserve">Any capital expenditure on non-infrastructure assets other than defined in </t>
    </r>
    <r>
      <rPr>
        <sz val="10"/>
        <color rgb="FF0078C9"/>
        <rFont val="Arial"/>
        <family val="2"/>
      </rPr>
      <t>WWS1 line 12</t>
    </r>
    <r>
      <rPr>
        <sz val="10"/>
        <rFont val="Arial"/>
        <family val="2"/>
      </rPr>
      <t xml:space="preserve"> excluding third party capex.</t>
    </r>
  </si>
  <si>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sewerage undertaker's infrastructure charges.</t>
  </si>
  <si>
    <r>
      <t xml:space="preserve">Total gross capital expenditure excluding third party services. Calculated as the sum of </t>
    </r>
    <r>
      <rPr>
        <sz val="10"/>
        <color rgb="FF0078C9"/>
        <rFont val="Arial"/>
        <family val="2"/>
      </rPr>
      <t>WWS1 lines 12 to 16</t>
    </r>
    <r>
      <rPr>
        <sz val="10"/>
        <rFont val="Arial"/>
        <family val="2"/>
      </rPr>
      <t>.</t>
    </r>
  </si>
  <si>
    <r>
      <t xml:space="preserve">Total gross capital expenditure. Calculated as the sum of </t>
    </r>
    <r>
      <rPr>
        <sz val="10"/>
        <color rgb="FF0078C9"/>
        <rFont val="Arial"/>
        <family val="2"/>
      </rPr>
      <t>WWS1 lines 17 and 18</t>
    </r>
    <r>
      <rPr>
        <sz val="10"/>
        <rFont val="Arial"/>
        <family val="2"/>
      </rPr>
      <t>.</t>
    </r>
  </si>
  <si>
    <t>Grants and contributions operating expenditure as reported in Table 4D/4E of RAG4. Input as a positive number.  The sum of lines 20 and 21 will be equal to table App 28 line 29 for years 2015-2025</t>
  </si>
  <si>
    <t>Grants and contributions capital expenditure as reported in Table 4D/4E of RAG4. Input as a positive number.  The sum of lines 20 and 21 will be equal to table App 28 line 29 for years 2015-2025</t>
  </si>
  <si>
    <r>
      <t xml:space="preserve">Totex. Calculated as the sum of </t>
    </r>
    <r>
      <rPr>
        <sz val="10"/>
        <color rgb="FF0078C9"/>
        <rFont val="Arial"/>
        <family val="2"/>
      </rPr>
      <t>WWS1 lines 11 and 19 minus the sum of lines 20 and 21</t>
    </r>
    <r>
      <rPr>
        <sz val="10"/>
        <rFont val="Arial"/>
        <family val="2"/>
      </rPr>
      <t>.</t>
    </r>
  </si>
  <si>
    <r>
      <t xml:space="preserve">Totex including cash items. Calculated as the sum of </t>
    </r>
    <r>
      <rPr>
        <sz val="10"/>
        <color rgb="FF0078C9"/>
        <rFont val="Arial"/>
        <family val="2"/>
      </rPr>
      <t>WWS1 lines 22 to 24</t>
    </r>
    <r>
      <rPr>
        <sz val="10"/>
        <rFont val="Arial"/>
        <family val="2"/>
      </rPr>
      <t>.</t>
    </r>
  </si>
  <si>
    <t>Please specify atypical items in the lines below.  Atypical items are defined as unusual items outside ordinary activities.  This would include items such as office moves and one-off reorganisations.  For avoidance of doubt these items should not be included in lines 1-24 above</t>
  </si>
  <si>
    <r>
      <t xml:space="preserve">Total atypical expenditure. Calculated as the sum of </t>
    </r>
    <r>
      <rPr>
        <sz val="10"/>
        <color rgb="FF0078C9"/>
        <rFont val="Arial"/>
        <family val="2"/>
      </rPr>
      <t>WWS1 lines 26 to 35</t>
    </r>
    <r>
      <rPr>
        <sz val="10"/>
        <rFont val="Arial"/>
        <family val="2"/>
      </rPr>
      <t>.</t>
    </r>
  </si>
  <si>
    <r>
      <t xml:space="preserve">Total expenditure. Calculated as the sum of </t>
    </r>
    <r>
      <rPr>
        <sz val="10"/>
        <color rgb="FF0078C9"/>
        <rFont val="Arial"/>
        <family val="2"/>
      </rPr>
      <t>WWS1 lines 25 and 36</t>
    </r>
    <r>
      <rPr>
        <sz val="10"/>
        <rFont val="Arial"/>
        <family val="2"/>
      </rPr>
      <t>.</t>
    </r>
  </si>
  <si>
    <t>WWS2 - Wholesale wastewater capital and operating expenditure by purpose</t>
  </si>
  <si>
    <t>Enhancement expenditure by purpose - capital</t>
  </si>
  <si>
    <t>First time sewerage (s101A)</t>
  </si>
  <si>
    <t>BC31379SC</t>
  </si>
  <si>
    <t>BC31379ST</t>
  </si>
  <si>
    <t>BC31379STP</t>
  </si>
  <si>
    <t>BC31379SDT</t>
  </si>
  <si>
    <t>BC31379SDD</t>
  </si>
  <si>
    <t>BC31379CAS</t>
  </si>
  <si>
    <t>Sludge enhancement (quality)</t>
  </si>
  <si>
    <t>S3035QSC</t>
  </si>
  <si>
    <t>S3035QST</t>
  </si>
  <si>
    <t>S3035QSTP</t>
  </si>
  <si>
    <t>S3035QSDT</t>
  </si>
  <si>
    <t>S3035QSDD</t>
  </si>
  <si>
    <t>S3035QCAS</t>
  </si>
  <si>
    <t>Sludge enhancement (growth)</t>
  </si>
  <si>
    <t>S3036GSC</t>
  </si>
  <si>
    <t>S3036GST</t>
  </si>
  <si>
    <t>S3036GSTP</t>
  </si>
  <si>
    <t>S3036GSDT</t>
  </si>
  <si>
    <t>S3036GSDD</t>
  </si>
  <si>
    <t>S3036GCAS</t>
  </si>
  <si>
    <t>WINEP / NEP ~ Conservation drivers</t>
  </si>
  <si>
    <t>S3004SC</t>
  </si>
  <si>
    <t>S3004ST</t>
  </si>
  <si>
    <t>S3004STP</t>
  </si>
  <si>
    <t>S3004SDT</t>
  </si>
  <si>
    <t>S3004SDD</t>
  </si>
  <si>
    <t>S3004CAS</t>
  </si>
  <si>
    <t>WINEP / NEP ~ Eels Regulations (measures at outfalls)</t>
  </si>
  <si>
    <t>WWS2001SC</t>
  </si>
  <si>
    <t>WWS2001ST</t>
  </si>
  <si>
    <t>WWS2001STP</t>
  </si>
  <si>
    <t>WWS2001SDT</t>
  </si>
  <si>
    <t>WWS2001SDD</t>
  </si>
  <si>
    <t>WWS2001CAS</t>
  </si>
  <si>
    <t>WINEP / NEP ~ Event Duration Monitoring at intermittent discharges</t>
  </si>
  <si>
    <t>S3005SC</t>
  </si>
  <si>
    <t>S3005ST</t>
  </si>
  <si>
    <t>S3005STP</t>
  </si>
  <si>
    <t>S3005SDT</t>
  </si>
  <si>
    <t>S3005SDD</t>
  </si>
  <si>
    <t>S3005CAS</t>
  </si>
  <si>
    <t>WINEP / NEP ~ Flow monitoring at sewage treatment works</t>
  </si>
  <si>
    <t>S3006SC</t>
  </si>
  <si>
    <t>S3006ST</t>
  </si>
  <si>
    <t>S3006STP</t>
  </si>
  <si>
    <t>S3006SDT</t>
  </si>
  <si>
    <t>S3006SDD</t>
  </si>
  <si>
    <t>S3006CAS</t>
  </si>
  <si>
    <t>NEP ~ Monitoring of pass forward flows at CSOs</t>
  </si>
  <si>
    <t>S3007SC</t>
  </si>
  <si>
    <t>S3007ST</t>
  </si>
  <si>
    <t>S3007STP</t>
  </si>
  <si>
    <t>S3007SDT</t>
  </si>
  <si>
    <t>S3007SDD</t>
  </si>
  <si>
    <t>S3007CAS</t>
  </si>
  <si>
    <t>WINEP / NEP ~ Schemes to increase flow to full treatment</t>
  </si>
  <si>
    <t>WWS2002SC</t>
  </si>
  <si>
    <t>WWS2002ST</t>
  </si>
  <si>
    <t>WWS2002STP</t>
  </si>
  <si>
    <t>WWS2002SDT</t>
  </si>
  <si>
    <t>WWS2002SDD</t>
  </si>
  <si>
    <t>WWS2002CAS</t>
  </si>
  <si>
    <t>WINEP / NEP ~ Storage schemes at STWs to increase storm tank capacity</t>
  </si>
  <si>
    <t>WWS2003SC</t>
  </si>
  <si>
    <t>WWS2003ST</t>
  </si>
  <si>
    <t>WWS2003STP</t>
  </si>
  <si>
    <t>WWS2003SDT</t>
  </si>
  <si>
    <t>WWS2003SDD</t>
  </si>
  <si>
    <t>WWS2003CAS</t>
  </si>
  <si>
    <t>WINEP / NEP ~ Storage schemes in the network to reduce spill frequency at CSOs, etc</t>
  </si>
  <si>
    <t>WWS2004SC</t>
  </si>
  <si>
    <t>WWS2004ST</t>
  </si>
  <si>
    <t>WWS2004STP</t>
  </si>
  <si>
    <t>WWS2004SDT</t>
  </si>
  <si>
    <t>WWS2004SDD</t>
  </si>
  <si>
    <t>WWS2004CAS</t>
  </si>
  <si>
    <t>WINEP / NEP ~ Chemicals removal schemes</t>
  </si>
  <si>
    <t>WWS2005SC</t>
  </si>
  <si>
    <t>WWS2005ST</t>
  </si>
  <si>
    <t>WWS2005STP</t>
  </si>
  <si>
    <t>WWS2005SDT</t>
  </si>
  <si>
    <t>WWS2005SDD</t>
  </si>
  <si>
    <t>WWS2005CAS</t>
  </si>
  <si>
    <t>WINEP / NEP ~ Chemicals monitoring / investigations / options appraisals</t>
  </si>
  <si>
    <t>WWS2006SC</t>
  </si>
  <si>
    <t>WWS2006ST</t>
  </si>
  <si>
    <t>WWS2006STP</t>
  </si>
  <si>
    <t>WWS2006SDT</t>
  </si>
  <si>
    <t>WWS2006SDD</t>
  </si>
  <si>
    <t>WWS2006CAS</t>
  </si>
  <si>
    <t>NEP ~ National phosphorus removal technology investigations</t>
  </si>
  <si>
    <t>WWS2007SC</t>
  </si>
  <si>
    <t>WWS2007ST</t>
  </si>
  <si>
    <t>WWS2007STP</t>
  </si>
  <si>
    <t>WWS2007SDT</t>
  </si>
  <si>
    <t>WWS2007SDD</t>
  </si>
  <si>
    <t>WWS2007CAS</t>
  </si>
  <si>
    <t>WINEP / NEP ~ Groundwater schemes</t>
  </si>
  <si>
    <t>S3010SC</t>
  </si>
  <si>
    <t>S3010ST</t>
  </si>
  <si>
    <t>S3010STP</t>
  </si>
  <si>
    <t>S3010SDT</t>
  </si>
  <si>
    <t>S3010SDD</t>
  </si>
  <si>
    <t>S3010CAS</t>
  </si>
  <si>
    <t>S3011SC</t>
  </si>
  <si>
    <t>S3011ST</t>
  </si>
  <si>
    <t>S3011STP</t>
  </si>
  <si>
    <t>S3011SDT</t>
  </si>
  <si>
    <t>S3011SDD</t>
  </si>
  <si>
    <t>S3011CAS</t>
  </si>
  <si>
    <t>WINEP / NEP ~ Nutrients (N removal)</t>
  </si>
  <si>
    <t>S3012SC</t>
  </si>
  <si>
    <t>S3012ST</t>
  </si>
  <si>
    <t>S3012STP</t>
  </si>
  <si>
    <t>S3012SDT</t>
  </si>
  <si>
    <t>S3012SDD</t>
  </si>
  <si>
    <t>S3012CAS</t>
  </si>
  <si>
    <t>WINEP / NEP ~ Nutrients (P removal at activated sludge STWs)</t>
  </si>
  <si>
    <t>S3013SC</t>
  </si>
  <si>
    <t>S3013ST</t>
  </si>
  <si>
    <t>S3013STP</t>
  </si>
  <si>
    <t>S3013SDT</t>
  </si>
  <si>
    <t>S3013SDD</t>
  </si>
  <si>
    <t>S3013CAS</t>
  </si>
  <si>
    <t>WINEP / NEP ~ Nutrients (P removal at filter bed STWs)</t>
  </si>
  <si>
    <t>S3014SC</t>
  </si>
  <si>
    <t>S3014ST</t>
  </si>
  <si>
    <t>S3014STP</t>
  </si>
  <si>
    <t>S3014SDT</t>
  </si>
  <si>
    <t>S3014SDD</t>
  </si>
  <si>
    <t>S3014CAS</t>
  </si>
  <si>
    <t>WINEP / NEP ~ Reduction of sanitary parameters</t>
  </si>
  <si>
    <t>S3015SC</t>
  </si>
  <si>
    <t>S3015ST</t>
  </si>
  <si>
    <t>S3015STP</t>
  </si>
  <si>
    <t>S3015SDT</t>
  </si>
  <si>
    <t>S3015SDD</t>
  </si>
  <si>
    <t>S3015CAS</t>
  </si>
  <si>
    <t>WINEP / NEP ~ UV disinfection (or similar)</t>
  </si>
  <si>
    <t>S3016SC</t>
  </si>
  <si>
    <t>S3016ST</t>
  </si>
  <si>
    <t>S3016STP</t>
  </si>
  <si>
    <t>S3016SDT</t>
  </si>
  <si>
    <t>S3016SDD</t>
  </si>
  <si>
    <t>S3016CAS</t>
  </si>
  <si>
    <t>NEP ~ Discharge relocation</t>
  </si>
  <si>
    <t>S3017SC</t>
  </si>
  <si>
    <t>S3017ST</t>
  </si>
  <si>
    <t>S3017STP</t>
  </si>
  <si>
    <t>S3017SDT</t>
  </si>
  <si>
    <t>S3017SDD</t>
  </si>
  <si>
    <t>S3017CAS</t>
  </si>
  <si>
    <t>NEP ~ Flow 1 schemes</t>
  </si>
  <si>
    <t>S3018SC</t>
  </si>
  <si>
    <t>S3018ST</t>
  </si>
  <si>
    <t>S3018STP</t>
  </si>
  <si>
    <t>S3018SDT</t>
  </si>
  <si>
    <t>S3018SDD</t>
  </si>
  <si>
    <t>S3018CAS</t>
  </si>
  <si>
    <t>Odour</t>
  </si>
  <si>
    <t>S3019SC</t>
  </si>
  <si>
    <t>S3019ST</t>
  </si>
  <si>
    <t>S3019STP</t>
  </si>
  <si>
    <t>S3019SDT</t>
  </si>
  <si>
    <t>S3019SDD</t>
  </si>
  <si>
    <t>S3019CAS</t>
  </si>
  <si>
    <t>New development and growth</t>
  </si>
  <si>
    <t>S3020SC</t>
  </si>
  <si>
    <t>S3020ST</t>
  </si>
  <si>
    <t>S3020STP</t>
  </si>
  <si>
    <t>S3020SDT</t>
  </si>
  <si>
    <t>S3020SDD</t>
  </si>
  <si>
    <t>S3020CAS</t>
  </si>
  <si>
    <t>Growth at sewage treatment works (excluding sludge treatment)</t>
  </si>
  <si>
    <t>S3021SC</t>
  </si>
  <si>
    <t>S3021ST</t>
  </si>
  <si>
    <t>S3021STP</t>
  </si>
  <si>
    <t>S3021SDT</t>
  </si>
  <si>
    <t>S3021SDD</t>
  </si>
  <si>
    <t>S3021CAS</t>
  </si>
  <si>
    <t>S3022SC</t>
  </si>
  <si>
    <t>S3022ST</t>
  </si>
  <si>
    <t>S3022STP</t>
  </si>
  <si>
    <t>S3022SDT</t>
  </si>
  <si>
    <t>S3022SDD</t>
  </si>
  <si>
    <t>S3022CAS</t>
  </si>
  <si>
    <t>BC31785SC</t>
  </si>
  <si>
    <t>BC31785ST</t>
  </si>
  <si>
    <t>BC31785STP</t>
  </si>
  <si>
    <t>BC31785SDT</t>
  </si>
  <si>
    <t>BC31785SDD</t>
  </si>
  <si>
    <t>BC31785CAS</t>
  </si>
  <si>
    <t>WWS2008SC</t>
  </si>
  <si>
    <t>WWS2008ST</t>
  </si>
  <si>
    <t>WWS2008STP</t>
  </si>
  <si>
    <t>WWS2008SDT</t>
  </si>
  <si>
    <t>WWS2008SDD</t>
  </si>
  <si>
    <t>WWS2008CAS</t>
  </si>
  <si>
    <t>Reduce flooding risk for properties</t>
  </si>
  <si>
    <t>S3023SC</t>
  </si>
  <si>
    <t>S3023ST</t>
  </si>
  <si>
    <t>S3023STP</t>
  </si>
  <si>
    <t>S3023SDT</t>
  </si>
  <si>
    <t>S3023SDD</t>
  </si>
  <si>
    <t>S3023CAS</t>
  </si>
  <si>
    <t>Transferred private sewers and pumping stations</t>
  </si>
  <si>
    <t>S3024SC</t>
  </si>
  <si>
    <t>S3024ST</t>
  </si>
  <si>
    <t>S3024STP</t>
  </si>
  <si>
    <t>S3024SDT</t>
  </si>
  <si>
    <t>S3024SDD</t>
  </si>
  <si>
    <t>S3024CAS</t>
  </si>
  <si>
    <t>Bathing water ELoS</t>
  </si>
  <si>
    <t>S3A00001</t>
  </si>
  <si>
    <t>S3A00001SC</t>
  </si>
  <si>
    <t>S3A00001ST</t>
  </si>
  <si>
    <t>S3A00001STP</t>
  </si>
  <si>
    <t>S3A00001SDT</t>
  </si>
  <si>
    <t>S3A00001SDD</t>
  </si>
  <si>
    <t>S3A00001CAS</t>
  </si>
  <si>
    <t>Capital expenditure purpose ~ WASTEWATER additional line 1 [Other categories]</t>
  </si>
  <si>
    <t>Pollution ELoS</t>
  </si>
  <si>
    <t>S3A00002</t>
  </si>
  <si>
    <t>S3A00002SC</t>
  </si>
  <si>
    <t>S3A00002ST</t>
  </si>
  <si>
    <t>S3A00002STP</t>
  </si>
  <si>
    <t>S3A00002SDT</t>
  </si>
  <si>
    <t>S3A00002SDD</t>
  </si>
  <si>
    <t>S3A00002CAS</t>
  </si>
  <si>
    <t>Capital expenditure purpose ~ WASTEWATER additional line 2 [Other categories]</t>
  </si>
  <si>
    <t>Connections (if applicable)</t>
  </si>
  <si>
    <t>S3A00003</t>
  </si>
  <si>
    <t>S3A00003SC</t>
  </si>
  <si>
    <t>S3A00003ST</t>
  </si>
  <si>
    <t>S3A00003STP</t>
  </si>
  <si>
    <t>S3A00003SDT</t>
  </si>
  <si>
    <t>S3A00003SDD</t>
  </si>
  <si>
    <t>S3A00003CAS</t>
  </si>
  <si>
    <t>Capital expenditure purpose ~ WASTEWATER additional line 3 [Other categories]</t>
  </si>
  <si>
    <t>Emergency Overflow Appeals</t>
  </si>
  <si>
    <t>S3A00004</t>
  </si>
  <si>
    <t>S3A00004SC</t>
  </si>
  <si>
    <t>S3A00004ST</t>
  </si>
  <si>
    <t>S3A00004STP</t>
  </si>
  <si>
    <t>S3A00004SDT</t>
  </si>
  <si>
    <t>S3A00004SDD</t>
  </si>
  <si>
    <t>S3A00004CAS</t>
  </si>
  <si>
    <t>Capital expenditure purpose ~ WASTEWATER additional line 4 [Other categories]</t>
  </si>
  <si>
    <t>S3A00005</t>
  </si>
  <si>
    <t>S3A00005SC</t>
  </si>
  <si>
    <t>S3A00005ST</t>
  </si>
  <si>
    <t>S3A00005STP</t>
  </si>
  <si>
    <t>S3A00005SDT</t>
  </si>
  <si>
    <t>S3A00005SDD</t>
  </si>
  <si>
    <t>S3A00005CAS</t>
  </si>
  <si>
    <t>Capital expenditure purpose ~ WASTEWATER additional line 5 [Other categories]</t>
  </si>
  <si>
    <t>Pollution - UQ</t>
  </si>
  <si>
    <t>S3A00006</t>
  </si>
  <si>
    <t>S3A00006SC</t>
  </si>
  <si>
    <t>S3A00006ST</t>
  </si>
  <si>
    <t>S3A00006STP</t>
  </si>
  <si>
    <t>S3A00006SDT</t>
  </si>
  <si>
    <t>S3A00006SDD</t>
  </si>
  <si>
    <t>S3A00006CAS</t>
  </si>
  <si>
    <t>Capital expenditure purpose ~ WASTEWATER additional line 6 [Other categories]</t>
  </si>
  <si>
    <t>Internal Flooding - UQ</t>
  </si>
  <si>
    <t>S3A00007</t>
  </si>
  <si>
    <t>S3A00007SC</t>
  </si>
  <si>
    <t>S3A00007ST</t>
  </si>
  <si>
    <t>S3A00007STP</t>
  </si>
  <si>
    <t>S3A00007SDT</t>
  </si>
  <si>
    <t>S3A00007SDD</t>
  </si>
  <si>
    <t>S3A00007CAS</t>
  </si>
  <si>
    <t>Capital expenditure purpose ~ WASTEWATER additional line 7 [Other categories]</t>
  </si>
  <si>
    <t>S3A00008</t>
  </si>
  <si>
    <t>S3A00008SC</t>
  </si>
  <si>
    <t>S3A00008ST</t>
  </si>
  <si>
    <t>S3A00008STP</t>
  </si>
  <si>
    <t>S3A00008SDT</t>
  </si>
  <si>
    <t>S3A00008SDD</t>
  </si>
  <si>
    <t>S3A00008CAS</t>
  </si>
  <si>
    <t>Capital expenditure purpose ~ WASTEWATER additional line 8 [Other categories]</t>
  </si>
  <si>
    <t>Accounting Adjustment - IAS16</t>
  </si>
  <si>
    <t>S3A00009</t>
  </si>
  <si>
    <t>S3A00009SC</t>
  </si>
  <si>
    <t>S3A00009ST</t>
  </si>
  <si>
    <t>S3A00009STP</t>
  </si>
  <si>
    <t>S3A00009SDT</t>
  </si>
  <si>
    <t>S3A00009SDD</t>
  </si>
  <si>
    <t>S3A00009CAS</t>
  </si>
  <si>
    <t>Capital expenditure purpose ~ WASTEWATER additional line 9 [Other categories]</t>
  </si>
  <si>
    <t>WINEP / NEP ~ No Deterioration in Sanitary Parameters</t>
  </si>
  <si>
    <t>S3A00010</t>
  </si>
  <si>
    <t>S3A00010SC</t>
  </si>
  <si>
    <t>S3A00010ST</t>
  </si>
  <si>
    <t>S3A00010STP</t>
  </si>
  <si>
    <t>S3A00010SDT</t>
  </si>
  <si>
    <t>S3A00010SDD</t>
  </si>
  <si>
    <t>S3A00010CAS</t>
  </si>
  <si>
    <t>Capital expenditure purpose ~ WASTEWATER additional line 10 [Other categories]</t>
  </si>
  <si>
    <t>UWWTD Investigations</t>
  </si>
  <si>
    <t>S3A00011</t>
  </si>
  <si>
    <t>S3A00011SC</t>
  </si>
  <si>
    <t>S3A00011ST</t>
  </si>
  <si>
    <t>S3A00011STP</t>
  </si>
  <si>
    <t>S3A00011SDT</t>
  </si>
  <si>
    <t>S3A00011SDD</t>
  </si>
  <si>
    <t>S3A00011CAS</t>
  </si>
  <si>
    <t>Capital expenditure purpose ~ WASTEWATER additional line 11 [Other categories]</t>
  </si>
  <si>
    <t>Capital expenditure purpose ~ WASTEWATER additional line 12 [Other categories]</t>
  </si>
  <si>
    <t>S3A00012</t>
  </si>
  <si>
    <t>S3A00012SC</t>
  </si>
  <si>
    <t>S3A00012ST</t>
  </si>
  <si>
    <t>S3A00012STP</t>
  </si>
  <si>
    <t>S3A00012SDT</t>
  </si>
  <si>
    <t>S3A00012SDD</t>
  </si>
  <si>
    <t>S3A00012CAS</t>
  </si>
  <si>
    <t>Capital expenditure purpose ~ WASTEWATER additional line 13 [Other categories]</t>
  </si>
  <si>
    <t>S3A00013</t>
  </si>
  <si>
    <t>S3A00013SC</t>
  </si>
  <si>
    <t>S3A00013ST</t>
  </si>
  <si>
    <t>S3A00013STP</t>
  </si>
  <si>
    <t>S3A00013SDT</t>
  </si>
  <si>
    <t>S3A00013SDD</t>
  </si>
  <si>
    <t>S3A00013CAS</t>
  </si>
  <si>
    <t>Capital expenditure purpose ~ WASTEWATER additional line 14 [Other categories]</t>
  </si>
  <si>
    <t>S3A00014</t>
  </si>
  <si>
    <t>S3A00014SC</t>
  </si>
  <si>
    <t>S3A00014ST</t>
  </si>
  <si>
    <t>S3A00014STP</t>
  </si>
  <si>
    <t>S3A00014SDT</t>
  </si>
  <si>
    <t>S3A00014SDD</t>
  </si>
  <si>
    <t>S3A00014CAS</t>
  </si>
  <si>
    <t>Capital expenditure purpose ~ WASTEWATER additional line 15 [Other categories]</t>
  </si>
  <si>
    <t>S3A00015</t>
  </si>
  <si>
    <t>S3A00015SC</t>
  </si>
  <si>
    <t>S3A00015ST</t>
  </si>
  <si>
    <t>S3A00015STP</t>
  </si>
  <si>
    <t>S3A00015SDT</t>
  </si>
  <si>
    <t>S3A00015SDD</t>
  </si>
  <si>
    <t>S3A00015CAS</t>
  </si>
  <si>
    <t xml:space="preserve">Total wastewater enhancement capital expenditure </t>
  </si>
  <si>
    <t>Sum of lines 1 to 46.</t>
  </si>
  <si>
    <t>S3025ENHSC</t>
  </si>
  <si>
    <t>S3025ENHST</t>
  </si>
  <si>
    <t>S3025ENHSTP</t>
  </si>
  <si>
    <t>S3025ENHSDT</t>
  </si>
  <si>
    <t>S3025ENHSDD</t>
  </si>
  <si>
    <t>S3025ENHCAS</t>
  </si>
  <si>
    <t>Enhancement expenditure by purpose - operating</t>
  </si>
  <si>
    <t>WWS2009SC</t>
  </si>
  <si>
    <t>WWS2009ST</t>
  </si>
  <si>
    <t>WWS2009STP</t>
  </si>
  <si>
    <t>WWS2009SDT</t>
  </si>
  <si>
    <t>WWS2009SDD</t>
  </si>
  <si>
    <t>WWS2009CAS</t>
  </si>
  <si>
    <t>WWS2010SC</t>
  </si>
  <si>
    <t>WWS2010ST</t>
  </si>
  <si>
    <t>WWS2010STP</t>
  </si>
  <si>
    <t>WWS2010SDT</t>
  </si>
  <si>
    <t>WWS2010SDD</t>
  </si>
  <si>
    <t>WWS2010CAS</t>
  </si>
  <si>
    <t>WWS2011SC</t>
  </si>
  <si>
    <t>WWS2011ST</t>
  </si>
  <si>
    <t>WWS2011STP</t>
  </si>
  <si>
    <t>WWS2011SDT</t>
  </si>
  <si>
    <t>WWS2011SDD</t>
  </si>
  <si>
    <t>WWS2011CAS</t>
  </si>
  <si>
    <t>WWS2012SC</t>
  </si>
  <si>
    <t>WWS2012ST</t>
  </si>
  <si>
    <t>WWS2012STP</t>
  </si>
  <si>
    <t>WWS2012SDT</t>
  </si>
  <si>
    <t>WWS2012SDD</t>
  </si>
  <si>
    <t>WWS2012CAS</t>
  </si>
  <si>
    <t>WWS2013SC</t>
  </si>
  <si>
    <t>WWS2013ST</t>
  </si>
  <si>
    <t>WWS2013STP</t>
  </si>
  <si>
    <t>WWS2013SDT</t>
  </si>
  <si>
    <t>WWS2013SDD</t>
  </si>
  <si>
    <t>WWS2013CAS</t>
  </si>
  <si>
    <t>WWS2014SC</t>
  </si>
  <si>
    <t>WWS2014ST</t>
  </si>
  <si>
    <t>WWS2014STP</t>
  </si>
  <si>
    <t>WWS2014SDT</t>
  </si>
  <si>
    <t>WWS2014SDD</t>
  </si>
  <si>
    <t>WWS2014CAS</t>
  </si>
  <si>
    <t>WWS2015SC</t>
  </si>
  <si>
    <t>WWS2015ST</t>
  </si>
  <si>
    <t>WWS2015STP</t>
  </si>
  <si>
    <t>WWS2015SDT</t>
  </si>
  <si>
    <t>WWS2015SDD</t>
  </si>
  <si>
    <t>WWS2015CAS</t>
  </si>
  <si>
    <t>WWS2016SC</t>
  </si>
  <si>
    <t>WWS2016ST</t>
  </si>
  <si>
    <t>WWS2016STP</t>
  </si>
  <si>
    <t>WWS2016SDT</t>
  </si>
  <si>
    <t>WWS2016SDD</t>
  </si>
  <si>
    <t>WWS2016CAS</t>
  </si>
  <si>
    <t>WWS2017SC</t>
  </si>
  <si>
    <t>WWS2017ST</t>
  </si>
  <si>
    <t>WWS2017STP</t>
  </si>
  <si>
    <t>WWS2017SDT</t>
  </si>
  <si>
    <t>WWS2017SDD</t>
  </si>
  <si>
    <t>WWS2017CAS</t>
  </si>
  <si>
    <t>WWS2018SC</t>
  </si>
  <si>
    <t>WWS2018ST</t>
  </si>
  <si>
    <t>WWS2018STP</t>
  </si>
  <si>
    <t>WWS2018SDT</t>
  </si>
  <si>
    <t>WWS2018SDD</t>
  </si>
  <si>
    <t>WWS2018CAS</t>
  </si>
  <si>
    <t>WWS2019SC</t>
  </si>
  <si>
    <t>WWS2019ST</t>
  </si>
  <si>
    <t>WWS2019STP</t>
  </si>
  <si>
    <t>WWS2019SDT</t>
  </si>
  <si>
    <t>WWS2019SDD</t>
  </si>
  <si>
    <t>WWS2019CAS</t>
  </si>
  <si>
    <t>WWS2020SC</t>
  </si>
  <si>
    <t>WWS2020ST</t>
  </si>
  <si>
    <t>WWS2020STP</t>
  </si>
  <si>
    <t>WWS2020SDT</t>
  </si>
  <si>
    <t>WWS2020SDD</t>
  </si>
  <si>
    <t>WWS2020CAS</t>
  </si>
  <si>
    <t>WWS2021SC</t>
  </si>
  <si>
    <t>WWS2021ST</t>
  </si>
  <si>
    <t>WWS2021STP</t>
  </si>
  <si>
    <t>WWS2021SDT</t>
  </si>
  <si>
    <t>WWS2021SDD</t>
  </si>
  <si>
    <t>WWS2021CAS</t>
  </si>
  <si>
    <t>WWS2022SC</t>
  </si>
  <si>
    <t>WWS2022ST</t>
  </si>
  <si>
    <t>WWS2022STP</t>
  </si>
  <si>
    <t>WWS2022SDT</t>
  </si>
  <si>
    <t>WWS2022SDD</t>
  </si>
  <si>
    <t>WWS2022CAS</t>
  </si>
  <si>
    <t>WWS2023SC</t>
  </si>
  <si>
    <t>WWS2023ST</t>
  </si>
  <si>
    <t>WWS2023STP</t>
  </si>
  <si>
    <t>WWS2023SDT</t>
  </si>
  <si>
    <t>WWS2023SDD</t>
  </si>
  <si>
    <t>WWS2023CAS</t>
  </si>
  <si>
    <t>WWS2024SC</t>
  </si>
  <si>
    <t>WWS2024ST</t>
  </si>
  <si>
    <t>WWS2024STP</t>
  </si>
  <si>
    <t>WWS2024SDT</t>
  </si>
  <si>
    <t>WWS2024SDD</t>
  </si>
  <si>
    <t>WWS2024CAS</t>
  </si>
  <si>
    <t>WWS2025SC</t>
  </si>
  <si>
    <t>WWS2025ST</t>
  </si>
  <si>
    <t>WWS2025STP</t>
  </si>
  <si>
    <t>WWS2025SDT</t>
  </si>
  <si>
    <t>WWS2025SDD</t>
  </si>
  <si>
    <t>WWS2025CAS</t>
  </si>
  <si>
    <t>WWS2026SC</t>
  </si>
  <si>
    <t>WWS2026ST</t>
  </si>
  <si>
    <t>WWS2026STP</t>
  </si>
  <si>
    <t>WWS2026SDT</t>
  </si>
  <si>
    <t>WWS2026SDD</t>
  </si>
  <si>
    <t>WWS2026CAS</t>
  </si>
  <si>
    <t>WWS2027SC</t>
  </si>
  <si>
    <t>WWS2027ST</t>
  </si>
  <si>
    <t>WWS2027STP</t>
  </si>
  <si>
    <t>WWS2027SDT</t>
  </si>
  <si>
    <t>WWS2027SDD</t>
  </si>
  <si>
    <t>WWS2027CAS</t>
  </si>
  <si>
    <t>WWS2028SC</t>
  </si>
  <si>
    <t>WWS2028ST</t>
  </si>
  <si>
    <t>WWS2028STP</t>
  </si>
  <si>
    <t>WWS2028SDT</t>
  </si>
  <si>
    <t>WWS2028SDD</t>
  </si>
  <si>
    <t>WWS2028CAS</t>
  </si>
  <si>
    <t>WWS2029SC</t>
  </si>
  <si>
    <t>WWS2029ST</t>
  </si>
  <si>
    <t>WWS2029STP</t>
  </si>
  <si>
    <t>WWS2029SDT</t>
  </si>
  <si>
    <t>WWS2029SDD</t>
  </si>
  <si>
    <t>WWS2029CAS</t>
  </si>
  <si>
    <t>WWS2030SC</t>
  </si>
  <si>
    <t>WWS2030ST</t>
  </si>
  <si>
    <t>WWS2030STP</t>
  </si>
  <si>
    <t>WWS2030SDT</t>
  </si>
  <si>
    <t>WWS2030SDD</t>
  </si>
  <si>
    <t>WWS2030CAS</t>
  </si>
  <si>
    <t>WWS2031SC</t>
  </si>
  <si>
    <t>WWS2031ST</t>
  </si>
  <si>
    <t>WWS2031STP</t>
  </si>
  <si>
    <t>WWS2031SDT</t>
  </si>
  <si>
    <t>WWS2031SDD</t>
  </si>
  <si>
    <t>WWS2031CAS</t>
  </si>
  <si>
    <t>WWS2032SC</t>
  </si>
  <si>
    <t>WWS2032ST</t>
  </si>
  <si>
    <t>WWS2032STP</t>
  </si>
  <si>
    <t>WWS2032SDT</t>
  </si>
  <si>
    <t>WWS2032SDD</t>
  </si>
  <si>
    <t>WWS2032CAS</t>
  </si>
  <si>
    <t>WWS2033SC</t>
  </si>
  <si>
    <t>WWS2033ST</t>
  </si>
  <si>
    <t>WWS2033STP</t>
  </si>
  <si>
    <t>WWS2033SDT</t>
  </si>
  <si>
    <t>WWS2033SDD</t>
  </si>
  <si>
    <t>WWS2033CAS</t>
  </si>
  <si>
    <t>WWS2034SC</t>
  </si>
  <si>
    <t>WWS2034ST</t>
  </si>
  <si>
    <t>WWS2034STP</t>
  </si>
  <si>
    <t>WWS2034SDT</t>
  </si>
  <si>
    <t>WWS2034SDD</t>
  </si>
  <si>
    <t>WWS2034CAS</t>
  </si>
  <si>
    <t>WWS2035SC</t>
  </si>
  <si>
    <t>WWS2035ST</t>
  </si>
  <si>
    <t>WWS2035STP</t>
  </si>
  <si>
    <t>WWS2035SDT</t>
  </si>
  <si>
    <t>WWS2035SDD</t>
  </si>
  <si>
    <t>WWS2035CAS</t>
  </si>
  <si>
    <t>WWS2036SC</t>
  </si>
  <si>
    <t>WWS2036ST</t>
  </si>
  <si>
    <t>WWS2036STP</t>
  </si>
  <si>
    <t>WWS2036SDT</t>
  </si>
  <si>
    <t>WWS2036SDD</t>
  </si>
  <si>
    <t>WWS2036CAS</t>
  </si>
  <si>
    <t>WWS2037SC</t>
  </si>
  <si>
    <t>WWS2037ST</t>
  </si>
  <si>
    <t>WWS2037STP</t>
  </si>
  <si>
    <t>WWS2037SDT</t>
  </si>
  <si>
    <t>WWS2037SDD</t>
  </si>
  <si>
    <t>WWS2037CAS</t>
  </si>
  <si>
    <t>WWS2038SC</t>
  </si>
  <si>
    <t>WWS2038ST</t>
  </si>
  <si>
    <t>WWS2038STP</t>
  </si>
  <si>
    <t>WWS2038SDT</t>
  </si>
  <si>
    <t>WWS2038SDD</t>
  </si>
  <si>
    <t>WWS2038CAS</t>
  </si>
  <si>
    <t>WWS2055SC</t>
  </si>
  <si>
    <t>WWS2055ST</t>
  </si>
  <si>
    <t>WWS2055STP</t>
  </si>
  <si>
    <t>WWS2055SDT</t>
  </si>
  <si>
    <t>WWS2055SDD</t>
  </si>
  <si>
    <t>WWS2055CAS</t>
  </si>
  <si>
    <t>WWS2039</t>
  </si>
  <si>
    <t>WWS2039SC</t>
  </si>
  <si>
    <t>WWS2039ST</t>
  </si>
  <si>
    <t>WWS2039STP</t>
  </si>
  <si>
    <t>WWS2039SDT</t>
  </si>
  <si>
    <t>WWS2039SDD</t>
  </si>
  <si>
    <t>WWS2039CAS</t>
  </si>
  <si>
    <t>Operating expenditure purpose ~ WASTEWATER additional line 1 [Other categories]</t>
  </si>
  <si>
    <t>WWS2040</t>
  </si>
  <si>
    <t>WWS2040SC</t>
  </si>
  <si>
    <t>WWS2040ST</t>
  </si>
  <si>
    <t>WWS2040STP</t>
  </si>
  <si>
    <t>WWS2040SDT</t>
  </si>
  <si>
    <t>WWS2040SDD</t>
  </si>
  <si>
    <t>WWS2040CAS</t>
  </si>
  <si>
    <t>Operating expenditure purpose ~ WASTEWATER additional line 2 [Other categories]</t>
  </si>
  <si>
    <t>WWS2041</t>
  </si>
  <si>
    <t>WWS2041SC</t>
  </si>
  <si>
    <t>WWS2041ST</t>
  </si>
  <si>
    <t>WWS2041STP</t>
  </si>
  <si>
    <t>WWS2041SDT</t>
  </si>
  <si>
    <t>WWS2041SDD</t>
  </si>
  <si>
    <t>WWS2041CAS</t>
  </si>
  <si>
    <t>Operating expenditure purpose ~ WASTEWATER additional line 3 [Other categories]</t>
  </si>
  <si>
    <t>WWS2042</t>
  </si>
  <si>
    <t>WWS2042SC</t>
  </si>
  <si>
    <t>WWS2042ST</t>
  </si>
  <si>
    <t>WWS2042STP</t>
  </si>
  <si>
    <t>WWS2042SDT</t>
  </si>
  <si>
    <t>WWS2042SDD</t>
  </si>
  <si>
    <t>WWS2042CAS</t>
  </si>
  <si>
    <t>Operating expenditure purpose ~ WASTEWATER additional line 4 [Other categories]</t>
  </si>
  <si>
    <t>WWS2043</t>
  </si>
  <si>
    <t>WWS2043SC</t>
  </si>
  <si>
    <t>WWS2043ST</t>
  </si>
  <si>
    <t>WWS2043STP</t>
  </si>
  <si>
    <t>WWS2043SDT</t>
  </si>
  <si>
    <t>WWS2043SDD</t>
  </si>
  <si>
    <t>WWS2043CAS</t>
  </si>
  <si>
    <t>Operating expenditure purpose ~ WASTEWATER additional line 5 [Other categories]</t>
  </si>
  <si>
    <t>WWS2044</t>
  </si>
  <si>
    <t>WWS2044SC</t>
  </si>
  <si>
    <t>WWS2044ST</t>
  </si>
  <si>
    <t>WWS2044STP</t>
  </si>
  <si>
    <t>WWS2044SDT</t>
  </si>
  <si>
    <t>WWS2044SDD</t>
  </si>
  <si>
    <t>WWS2044CAS</t>
  </si>
  <si>
    <t>Operating expenditure purpose ~ WASTEWATER additional line 6 [Other categories]</t>
  </si>
  <si>
    <t>WWS2045</t>
  </si>
  <si>
    <t>WWS2045SC</t>
  </si>
  <si>
    <t>WWS2045ST</t>
  </si>
  <si>
    <t>WWS2045STP</t>
  </si>
  <si>
    <t>WWS2045SDT</t>
  </si>
  <si>
    <t>WWS2045SDD</t>
  </si>
  <si>
    <t>WWS2045CAS</t>
  </si>
  <si>
    <t>Operating expenditure purpose ~ WASTEWATER additional line 7 [Other categories]</t>
  </si>
  <si>
    <t>WWS2046</t>
  </si>
  <si>
    <t>WWS2046SC</t>
  </si>
  <si>
    <t>WWS2046ST</t>
  </si>
  <si>
    <t>WWS2046STP</t>
  </si>
  <si>
    <t>WWS2046SDT</t>
  </si>
  <si>
    <t>WWS2046SDD</t>
  </si>
  <si>
    <t>WWS2046CAS</t>
  </si>
  <si>
    <t>Operating expenditure purpose ~ WASTEWATER additional line 8 [Other categories]</t>
  </si>
  <si>
    <t>WWS2047</t>
  </si>
  <si>
    <t>WWS2047SC</t>
  </si>
  <si>
    <t>WWS2047ST</t>
  </si>
  <si>
    <t>WWS2047STP</t>
  </si>
  <si>
    <t>WWS2047SDT</t>
  </si>
  <si>
    <t>WWS2047SDD</t>
  </si>
  <si>
    <t>WWS2047CAS</t>
  </si>
  <si>
    <t>Operating expenditure purpose ~ WASTEWATER additional line 9 [Other categories]</t>
  </si>
  <si>
    <t>WWS2048</t>
  </si>
  <si>
    <t>WWS2048SC</t>
  </si>
  <si>
    <t>WWS2048ST</t>
  </si>
  <si>
    <t>WWS2048STP</t>
  </si>
  <si>
    <t>WWS2048SDT</t>
  </si>
  <si>
    <t>WWS2048SDD</t>
  </si>
  <si>
    <t>WWS2048CAS</t>
  </si>
  <si>
    <t>Operating expenditure purpose ~ WASTEWATER additional line 10 [Other categories]</t>
  </si>
  <si>
    <t>WWS2049</t>
  </si>
  <si>
    <t>WWS2049SC</t>
  </si>
  <si>
    <t>WWS2049ST</t>
  </si>
  <si>
    <t>WWS2049STP</t>
  </si>
  <si>
    <t>WWS2049SDT</t>
  </si>
  <si>
    <t>WWS2049SDD</t>
  </si>
  <si>
    <t>WWS2049CAS</t>
  </si>
  <si>
    <t>Operating expenditure purpose ~ WASTEWATER additional line 11 [Other categories]</t>
  </si>
  <si>
    <t>Operating expenditure purpose ~ WASTEWATER additional line 12 [Other categories]</t>
  </si>
  <si>
    <t>WWS2050</t>
  </si>
  <si>
    <t>WWS2050SC</t>
  </si>
  <si>
    <t>WWS2050ST</t>
  </si>
  <si>
    <t>WWS2050STP</t>
  </si>
  <si>
    <t>WWS2050SDT</t>
  </si>
  <si>
    <t>WWS2050SDD</t>
  </si>
  <si>
    <t>WWS2050CAS</t>
  </si>
  <si>
    <t>Operating expenditure purpose ~ WASTEWATER additional line 13 [Other categories]</t>
  </si>
  <si>
    <t>WWS2051</t>
  </si>
  <si>
    <t>WWS2051SC</t>
  </si>
  <si>
    <t>WWS2051ST</t>
  </si>
  <si>
    <t>WWS2051STP</t>
  </si>
  <si>
    <t>WWS2051SDT</t>
  </si>
  <si>
    <t>WWS2051SDD</t>
  </si>
  <si>
    <t>WWS2051CAS</t>
  </si>
  <si>
    <t>Operating expenditure purpose ~ WASTEWATER additional line 14 [Other categories]</t>
  </si>
  <si>
    <t>WWS2052</t>
  </si>
  <si>
    <t>WWS2052SC</t>
  </si>
  <si>
    <t>WWS2052ST</t>
  </si>
  <si>
    <t>WWS2052STP</t>
  </si>
  <si>
    <t>WWS2052SDT</t>
  </si>
  <si>
    <t>WWS2052SDD</t>
  </si>
  <si>
    <t>WWS2052CAS</t>
  </si>
  <si>
    <t>Operating expenditure purpose ~ WASTEWATER additional line 15 [Other categories]</t>
  </si>
  <si>
    <t>WWS2053</t>
  </si>
  <si>
    <t>WWS2053SC</t>
  </si>
  <si>
    <t>WWS2053ST</t>
  </si>
  <si>
    <t>WWS2053STP</t>
  </si>
  <si>
    <t>WWS2053SDT</t>
  </si>
  <si>
    <t>WWS2053SDD</t>
  </si>
  <si>
    <t>WWS2053CAS</t>
  </si>
  <si>
    <t xml:space="preserve">Total wastewater enhancement operating expenditure </t>
  </si>
  <si>
    <t>Sum of lines 48 to 93.</t>
  </si>
  <si>
    <t>WWS2054SC</t>
  </si>
  <si>
    <t>WWS2054ST</t>
  </si>
  <si>
    <t>WWS2054STP</t>
  </si>
  <si>
    <t>WWS2054SDT</t>
  </si>
  <si>
    <t>WWS2054SDD</t>
  </si>
  <si>
    <t>WWS2054CAS</t>
  </si>
  <si>
    <t>WWS2 guidance and line definitions</t>
  </si>
  <si>
    <r>
      <t xml:space="preserve">This table identifies enhancement expenditure and reflects </t>
    </r>
    <r>
      <rPr>
        <sz val="10"/>
        <color rgb="FF0078C9"/>
        <rFont val="Franklin Gothic Demi"/>
        <family val="2"/>
      </rPr>
      <t>table 9 of the 2017 Cost Assessment submission</t>
    </r>
    <r>
      <rPr>
        <sz val="10"/>
        <rFont val="Arial"/>
        <family val="2"/>
      </rPr>
      <t xml:space="preserve">. One difference from table 9 is that this table does not collect historic data. References to AMP5 and AMP5 driver codes in the line definitions are therefore redundant but have been retained for simplicity. Where a quality enhancement scheme (or the proportionally allocated component of a quality enhancement scheme) has more than one cost driver, companies should allocate the expenditure attributable to the primary driver to the relevant line. Any net additional cost for meeting the requirements of any further drivers should be included in the (different) relevant line. </t>
    </r>
    <r>
      <rPr>
        <b/>
        <sz val="10"/>
        <rFont val="Arial"/>
        <family val="2"/>
      </rPr>
      <t xml:space="preserve">The expenditure in this table must exclude that associated with a dummy price control (Thames Tideway) which should be entered separately in table </t>
    </r>
    <r>
      <rPr>
        <sz val="10"/>
        <color rgb="FF0078C9"/>
        <rFont val="Franklin Gothic Demi"/>
        <family val="2"/>
      </rPr>
      <t>Dmmy2</t>
    </r>
    <r>
      <rPr>
        <b/>
        <sz val="10"/>
        <rFont val="Arial"/>
        <family val="2"/>
      </rPr>
      <t xml:space="preserve">.
</t>
    </r>
    <r>
      <rPr>
        <sz val="10"/>
        <rFont val="Arial"/>
        <family val="2"/>
      </rPr>
      <t xml:space="preserve">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t>
    </r>
    <r>
      <rPr>
        <sz val="10"/>
        <color rgb="FF0078C9"/>
        <rFont val="Arial"/>
        <family val="2"/>
      </rPr>
      <t>table WWS10</t>
    </r>
    <r>
      <rPr>
        <sz val="10"/>
        <rFont val="Arial"/>
        <family val="2"/>
      </rPr>
      <t>.</t>
    </r>
  </si>
  <si>
    <t>Capital / operating expenditure for new and additional sewage treatment and sewerage assets for first time sewerage schemes to meet the duty under s101A of the Water Industry Act 1991.</t>
  </si>
  <si>
    <t>Capital / operating expenditure on sludge treatment and disposal assets and associated biogas treatment for meeting new environmental obligations listed in the WINEP / NEP. This is for both infrastructure and non-infrastructure assets.</t>
  </si>
  <si>
    <t>Capital / operating expenditure on sludge treatment and disposal assets and associated biogas treatment for providing new capacity for growth. This is for both infrastructure and non-infrastructure assets.</t>
  </si>
  <si>
    <t>Capital / operating expenditure on the primary cost driver at quality enhancement schemes listed in the NEP (or WINEP) for AMP5, AMP6 or AMP7 where the objective of the primary driver is to meet the requirements of conservation drivers (the Habitats and Birds Directives, the CRoW Act, the NERC Act, the Marine and Coastal Access Act, invasive non-native species and the UK Biodiversity Action Plan) over and above that on schemes and investigations for which expenditure is required to be reported elsewhere in this table (principally WWS2 lines 16 to 20).</t>
  </si>
  <si>
    <t>Capital / operating expenditure on quality enhancement schemes listed in the NEP (or WINEP) either to improve outfalls to prevent the entrainment of fish, provide eel or fish passes or take alternative measures to meet the requirements of the Eels Regulations or carry out investigations required to confirm the level of entrainment and/or the appropriate technical solution. For AMP7 these are the outputs required by the Environment Agency (or Natural Resources Wales) under driver codes EE_IMP and EE_INV.</t>
  </si>
  <si>
    <t>Capital / operating expenditure on quality enhancement schemes listed in the NEP (or WINEP) for AMP5, AMP6 or AMP7 to provide event and duration monitoring of intermittent discharges.  For AMP5 this is the Capital / operating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 For AMP7 these are the outputs required by the Environment Agency (or Natural Resources Wales) under driver codes U_MON1, U_MON2, U_MON3, U_EDMW, SW_MON and BW_MON.</t>
  </si>
  <si>
    <t>Capital / operating expenditure on quality enhancement schemes listed in the WINEP / NEP to provide flow monitoring at sewage treatment works (AMP6 driver code: Flow3, AMP7 driver codes: U_MON4, U_MON5).</t>
  </si>
  <si>
    <t>Capital / operating expenditure on quality enhancement schemes listed in the NEP for AMP6 to provide monitoring of pass forward flows at CSOs (driver code Flow4).</t>
  </si>
  <si>
    <t>Capital / operating expenditure on quality enhancement schemes listed in the WINEP / NEP to increase the flow the full treatment to 3PG+I+3E. Relevant Environment Agency driver code for AMP7 schemes is U_IMP5.</t>
  </si>
  <si>
    <t>Capital / operating expenditure on quality enhancement schemes listed in the WINEP / NEP to increase the storm tank capacity to 68 l/hd or to 2 hours retention at max flow into the tanks.</t>
  </si>
  <si>
    <t>Capital / operating expenditure on the primary cost driver of quality enhancement schemes listed in the NEP (or WINEP) for AMP5, AMP6 or AMP7 where the objective of the primary cost driver is to meet new or tightened spill frequency objectives at network assets, eg CSOs (whether or not there is an explicit spill frequency requirement) by the provision of new or additional storage volume.</t>
  </si>
  <si>
    <t>Capital / operating expenditure on improvements listed in the NEP (or WINEP) as part of the national 'Pathway to good measures for chemicals' programme or to prevent deterioration in chemical status or to achieve standstill limits for chemicals. (Relevant Environment Agency driver codes for AMP7: WFD_IMP_CHEM, WFD_NDLS, some WFD_ND and potentially L_IMP and LWFD_IMP).</t>
  </si>
  <si>
    <t>Capital / operating expenditure on monitoring, investigations, feasibility studies and improvements listed in the NEP (or WINEP) as part of the national Chemicals Investigation Programme (driver codes C1 - C3 in AMP5, C4 - C7 in AMP6 and WFD_INV_CHEM1-9 and WFD_MON_CHEM in AMP7).</t>
  </si>
  <si>
    <t>Capital / operating expenditure on monitoring, investigations, feasibility studies and improvements listed in the NEP as part of the national AMP6 Phosphorus removal technology investigations programme (driver codes P1 - Px).</t>
  </si>
  <si>
    <t>Capital / operating expenditure on the primary cost driver of quality enhancement schemes listed in the NEP (or WINEP) for AMP5, AMP6 or AMP7 where the objective of the primary cost driver is to meet one or more requirements of the EU Groundwater Directive.  For AMP5 this is the capital / operating expenditure to deliver the outputs included in the sewerage service quality enhancement schedule (Annex 4 – S) associated with driver codes G1, G2 and G3. (Expenditure associated with driver code G4 should be included in table WWS2 line 16). For AMP6 it is the capital / operating expenditure associated with driver code G1. For AMP7 the relevant Environment Agency driver codes are WFDGW_ND_GWQ and WFDGW_IMP_GWQ.</t>
  </si>
  <si>
    <t>Capital / operating expenditure on investigations listed in the NEP (or WINEP) for AMP5, AMP6 or AMP7 over and above that on investigations for which expenditure is required to be reported elsewhere in this table (principally WWS2 lines 13 and 14).</t>
  </si>
  <si>
    <t>Capital / operating expenditure on the primary cost driver of quality enhancement schemes listed in the NEP (or WINEP) for AMP5, AMP6 or AMP7 where the objective of the primary cost driver is to meet new or tightened consent conditions for nitrogen.</t>
  </si>
  <si>
    <t>Capital / operating expenditure on the primary cost driver of quality enhancement schemes listed in the NEP (or WINEP) for AMP5, AMP6 or AMP7 where the objective of the primary cost driver is to meet new or tightened consent conditions for phosphorus at an activated sludge STW.</t>
  </si>
  <si>
    <t>Capital / operating expenditure on the primary cost driver of quality enhancement schemes listed in the NEP (or WINEP) for AMP5, AMP6 or AMP7 where the objective of the primary cost driver is to meet new or tightened consent conditions for phosphorus at a biological filter STW.</t>
  </si>
  <si>
    <t>Capital / operating expenditure on the primary cost driver of quality enhancement schemes listed in the NEP (or WINEP) for AMP5, AMP6 or AMP7 where the objective of the primary cost driver is to meet new or tightened consent conditions for one or more of the sanitary parameters unless the objective is associated with a specific cost driver code for which there is a dedicated line elsewhere in this table (eg WFD_ND_GWQ (line 15/62) or Flow1 (line 23/70)). In such cases costs should be excluded from this line and entered in the line for the relevant cost driver code.</t>
  </si>
  <si>
    <t>Capital / operating expenditure on the primary cost driver at quality enhancement schemes listed in the NEP (or WINEP) for AMP5, AMP6 or AMP7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</si>
  <si>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 operating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</si>
  <si>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 operating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</si>
  <si>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 operating expenditure on schemes where the primary objective is to effect a step change improvement in odour control above base standards.</t>
  </si>
  <si>
    <t>Capital / operating expenditure associated with the provision of new development and growth in sewerage services.  Includes Capital / operating expenditure associated with the provision of local network assets for sewerage services to provide for new customers with no net deterioration of existing levels of service (new development) and Capital / operating expenditure associated with changes in sewage collected from new and existing customers whilst maintaining existing levels of service (growth). This should exclude Capital / operating expenditure for the purpose of reducing the risk to properties and external areas of flooding from sewers that should be reported in line 30, unless an increase in risk is clearly the result of new development.</t>
  </si>
  <si>
    <r>
      <t xml:space="preserve">Capital / operating expenditure associated with meeting or offsetting changes in demand from new and existing customers at sewage treatment works but excluding sludge treatment centres. Expenditure at sludge treatment centres should be reported in table </t>
    </r>
    <r>
      <rPr>
        <sz val="10"/>
        <color rgb="FF0078C9"/>
        <rFont val="Arial"/>
        <family val="2"/>
      </rPr>
      <t>WWS2 line 3</t>
    </r>
    <r>
      <rPr>
        <sz val="10"/>
        <color rgb="FF000000"/>
        <rFont val="Arial"/>
        <family val="2"/>
      </rPr>
      <t>.</t>
    </r>
  </si>
  <si>
    <t>Capital / operating expenditure to improve resilience. This relates to expenditure to manage the risk of failing to give consumers an appropriate level of service protection in the face of extreme events caused by hazards that are beyond their control. To include expenditure to meet new, more onerous requirements stemming from the National Flood Resilience Review. For AMP5 this is the Capital / operating expenditure to deliver the outputs included in the supplementary report for improving resilience (e.g. under driver code ESL6).</t>
  </si>
  <si>
    <t>Capital / operating expenditure to protect CNI and NI assets and on assessments of potential further improvements to comply with the Security and Emergency Measures Direction 1998 including associated Advice Notes, and including emergency response and resilience requirements.  For AMP5 this is the Capital / operating expenditure to deliver the outputs included in the sewerage service quality enhancement schedule (Annex 4 - S) to comply with the SEMD (driver code SEMD).</t>
  </si>
  <si>
    <t>Capital / operating expenditure on schemes driven by other (ie non-SEMD) security requirements, for example to improve cyber security or to enhance the security of network and information systems.</t>
  </si>
  <si>
    <r>
      <t xml:space="preserve">Capital / operating expenditure for the purpose of enhancing the public sewerage system to reduce the risk to properties and external areas of flooding from sewers. Exclude infrastructure renewals expenditure that should be reported in table </t>
    </r>
    <r>
      <rPr>
        <sz val="10"/>
        <color rgb="FF0078C9"/>
        <rFont val="Arial"/>
        <family val="2"/>
      </rPr>
      <t>WWS1 line 12</t>
    </r>
    <r>
      <rPr>
        <sz val="10"/>
        <color rgb="FF000000"/>
        <rFont val="Arial"/>
        <family val="2"/>
      </rPr>
      <t xml:space="preserve"> and expenditure associated with the provision of new sewers for new development and such other expenditure required in consequence of the new development that should be reported in table </t>
    </r>
    <r>
      <rPr>
        <sz val="10"/>
        <color theme="4" tint="-0.249977111117893"/>
        <rFont val="Arial"/>
        <family val="2"/>
      </rPr>
      <t>WWS2 line 25</t>
    </r>
    <r>
      <rPr>
        <sz val="10"/>
        <color rgb="FF000000"/>
        <rFont val="Arial"/>
        <family val="2"/>
      </rPr>
      <t>.</t>
    </r>
  </si>
  <si>
    <t>31 / 78</t>
  </si>
  <si>
    <t>Capital / operating expenditure on infrastructure and non-infrastructure assets falling within the scope of the transfer of private gravity sewers and lateral drains effected by schemes made by the Secretary of State / Welsh Ministers under the Water Industry (Schemes for Adoption of Private Sewers) Regulations 2011. Expenditure should be reported even if for accounting purposes companies may be treating it as maintenance (rather than enhancement).</t>
  </si>
  <si>
    <t>32 - 46 / 79 - 93</t>
  </si>
  <si>
    <r>
      <t xml:space="preserve">Total wastewater enhancement capital / operating expenditure. Calculated as the sum of table </t>
    </r>
    <r>
      <rPr>
        <sz val="10"/>
        <color rgb="FF0078C9"/>
        <rFont val="Arial"/>
        <family val="2"/>
      </rPr>
      <t>WWS2 lines 1 to 46</t>
    </r>
    <r>
      <rPr>
        <sz val="10"/>
        <color rgb="FF000000"/>
        <rFont val="Arial"/>
        <family val="2"/>
      </rPr>
      <t xml:space="preserve"> inclusive for capital expenditure and table </t>
    </r>
    <r>
      <rPr>
        <sz val="10"/>
        <color rgb="FF0078C9"/>
        <rFont val="Arial"/>
        <family val="2"/>
      </rPr>
      <t>WWS2 lines 48 to 93</t>
    </r>
    <r>
      <rPr>
        <sz val="10"/>
        <color rgb="FF000000"/>
        <rFont val="Arial"/>
        <family val="2"/>
      </rPr>
      <t xml:space="preserve"> for operating expenditure.</t>
    </r>
  </si>
  <si>
    <t>R5 - Business retail ~ non-exited companies operating in England</t>
  </si>
  <si>
    <t>2012-13</t>
  </si>
  <si>
    <t>2013-14</t>
  </si>
  <si>
    <t>2014-15</t>
  </si>
  <si>
    <t>2015-16</t>
  </si>
  <si>
    <t>2016-17</t>
  </si>
  <si>
    <t>2020-25</t>
  </si>
  <si>
    <t xml:space="preserve">Expenditure </t>
  </si>
  <si>
    <t>R4001</t>
  </si>
  <si>
    <t>Total depreciation on assets existing at 31 March 2015</t>
  </si>
  <si>
    <t>R4002</t>
  </si>
  <si>
    <t>Total depreciation on assets acquired between 1 April 2015 and 31 March 2020</t>
  </si>
  <si>
    <t>R40003</t>
  </si>
  <si>
    <t>Total depreciation on assets acquired after 1 April 2020</t>
  </si>
  <si>
    <t>R40004</t>
  </si>
  <si>
    <t>Pension deficit repair costs</t>
  </si>
  <si>
    <t>R40005</t>
  </si>
  <si>
    <t>Total business retail costs (opex plus depreciation, excluding financing costs)</t>
  </si>
  <si>
    <t>R40006</t>
  </si>
  <si>
    <t>Capital expenditure on assets principally used by retail</t>
  </si>
  <si>
    <t>R40007</t>
  </si>
  <si>
    <t>Services to developers (retail)</t>
  </si>
  <si>
    <t>R40008</t>
  </si>
  <si>
    <t>Miscellaneous costs</t>
  </si>
  <si>
    <t>R40009</t>
  </si>
  <si>
    <t>Total business retail costs, less services to developers and miscellaneous costs</t>
  </si>
  <si>
    <t>R40010</t>
  </si>
  <si>
    <t>Cross-check total business retail costs from tariffs</t>
  </si>
  <si>
    <t>R40011</t>
  </si>
  <si>
    <t>Total business projected wholesale charge allocated to tariffs</t>
  </si>
  <si>
    <t>R40012</t>
  </si>
  <si>
    <t>Total business retail service revenue</t>
  </si>
  <si>
    <t>R40013</t>
  </si>
  <si>
    <t>Aggregate net margin</t>
  </si>
  <si>
    <t>R5011</t>
  </si>
  <si>
    <t>%</t>
  </si>
  <si>
    <t>Customer numbers</t>
  </si>
  <si>
    <t>Businesses connected</t>
  </si>
  <si>
    <t>R40015</t>
  </si>
  <si>
    <t>000s</t>
  </si>
  <si>
    <t>Operating expenditure part funded through wholesale</t>
  </si>
  <si>
    <t>Demand~side water efficiency initiatives ~ gross retail expenditure</t>
  </si>
  <si>
    <t>R4004</t>
  </si>
  <si>
    <t>Demand~side water efficiency initiatives ~ funded by wholesale</t>
  </si>
  <si>
    <t>R4005</t>
  </si>
  <si>
    <t>Demand~side water efficiency initiatives ~ net retail expenditure</t>
  </si>
  <si>
    <t>R4006</t>
  </si>
  <si>
    <t>Customer~side leak repairs ~ gross retail expenditure</t>
  </si>
  <si>
    <t>R4007</t>
  </si>
  <si>
    <t>Customer~side leak repairs ~ funded by wholesale</t>
  </si>
  <si>
    <t>R4008</t>
  </si>
  <si>
    <t>Customer~side leak repairs ~ net retail expenditure</t>
  </si>
  <si>
    <t>R4009</t>
  </si>
  <si>
    <t>Total demand~side water efficiency and customer~side leak repairs not funded by wholesale (and so funded through retail)</t>
  </si>
  <si>
    <t>R4010</t>
  </si>
  <si>
    <t>Recharges for assets shared by retail and wholesale</t>
  </si>
  <si>
    <t>Recharge from wholesale for legacy assets principally used by wholesale (assets existing at 31 March 2015)</t>
  </si>
  <si>
    <t>R4020</t>
  </si>
  <si>
    <t>Income from wholesale for legacy assets principally used by retail (assets existing at 31 March 2015)</t>
  </si>
  <si>
    <t>R4021</t>
  </si>
  <si>
    <t>Recharge from wholesale assets acquired after 1 April 2015 principally used by wholesale</t>
  </si>
  <si>
    <t>R4022</t>
  </si>
  <si>
    <t>Income from wholesale assets acquired after 1 April 2015 principally used by retail</t>
  </si>
  <si>
    <t>R4023</t>
  </si>
  <si>
    <t>Tariff Band 1</t>
  </si>
  <si>
    <t>Tariff name ~ Tariff Band 1</t>
  </si>
  <si>
    <t>R4D01D01</t>
  </si>
  <si>
    <t>text</t>
  </si>
  <si>
    <t>-</t>
  </si>
  <si>
    <t>Water</t>
  </si>
  <si>
    <t>Margin type ~ Tariff Band 1</t>
  </si>
  <si>
    <t>R4028_B1</t>
  </si>
  <si>
    <t>Net</t>
  </si>
  <si>
    <t>Tariff categorisation ~ Tariff Band 1</t>
  </si>
  <si>
    <t>R4029_B1</t>
  </si>
  <si>
    <t>Unmetered</t>
  </si>
  <si>
    <t>Number of customers ~ Tariff Band 1</t>
  </si>
  <si>
    <t>R4D01D03</t>
  </si>
  <si>
    <t>nr</t>
  </si>
  <si>
    <t>Debtor days ~ Tariff Band 1</t>
  </si>
  <si>
    <t>R4D01D05</t>
  </si>
  <si>
    <t>Net margin percentage ~ Tariff Band 1</t>
  </si>
  <si>
    <t>R5E00001</t>
  </si>
  <si>
    <t>Gross margin percentage ~ Tariff Band 1</t>
  </si>
  <si>
    <t>R4033_B1</t>
  </si>
  <si>
    <t>Retail cost per customer ~ Tariff Band 1</t>
  </si>
  <si>
    <t>R4034_B1</t>
  </si>
  <si>
    <t>£</t>
  </si>
  <si>
    <t>Forecast allocated wholesale charge (nominal price base) ~ Tariff Band 1</t>
  </si>
  <si>
    <t>R4035_B1</t>
  </si>
  <si>
    <t>Tariff Band 2</t>
  </si>
  <si>
    <t>Tariff name ~ Tariff Band 2</t>
  </si>
  <si>
    <t>R4D02D01</t>
  </si>
  <si>
    <t>Margin type ~ Tariff Band 2</t>
  </si>
  <si>
    <t>R4028_B2</t>
  </si>
  <si>
    <t>Tariff categorisation ~ Tariff Band 2</t>
  </si>
  <si>
    <t>R4029_B2</t>
  </si>
  <si>
    <t>&lt; 5 Ml/a</t>
  </si>
  <si>
    <t>Number of customers ~ Tariff Band 2</t>
  </si>
  <si>
    <t>R4D02D03</t>
  </si>
  <si>
    <t>Debtor days ~ Tariff Band 2</t>
  </si>
  <si>
    <t>R4D02D05</t>
  </si>
  <si>
    <t>Net margin percentage ~ Tariff Band 2</t>
  </si>
  <si>
    <t>R5E00002</t>
  </si>
  <si>
    <t>Gross margin percentage ~ Tariff Band 2</t>
  </si>
  <si>
    <t>R4033_B2</t>
  </si>
  <si>
    <t>Retail cost per customer ~ Tariff Band 2</t>
  </si>
  <si>
    <t>R4034_B2</t>
  </si>
  <si>
    <t>Forecast allocated wholesale charge (nominal price base) ~ Tariff Band 2</t>
  </si>
  <si>
    <t>R4035_B2</t>
  </si>
  <si>
    <t>G</t>
  </si>
  <si>
    <t>Tariff Band 3</t>
  </si>
  <si>
    <t>Tariff name ~ Tariff Band 3</t>
  </si>
  <si>
    <t>R4D03D01</t>
  </si>
  <si>
    <t>Margin type ~ Tariff Band 3</t>
  </si>
  <si>
    <t>R4028_B3</t>
  </si>
  <si>
    <t>Gross</t>
  </si>
  <si>
    <t>Tariff categorisation ~ Tariff Band 3</t>
  </si>
  <si>
    <t>R4029_B3</t>
  </si>
  <si>
    <t>5 &lt; 50 Ml/a</t>
  </si>
  <si>
    <t>Number of customers ~ Tariff Band 3</t>
  </si>
  <si>
    <t>R4D03D03</t>
  </si>
  <si>
    <t>Debtor days ~ Tariff Band 3</t>
  </si>
  <si>
    <t>R4D03D05</t>
  </si>
  <si>
    <t>Net margin percentage ~ Tariff Band 3</t>
  </si>
  <si>
    <t>R5E00003</t>
  </si>
  <si>
    <t>Gross margin percentage ~ Tariff Band 3</t>
  </si>
  <si>
    <t>R4033_B3</t>
  </si>
  <si>
    <t>Retail cost per customer ~ Tariff Band 3</t>
  </si>
  <si>
    <t>R4034_B3</t>
  </si>
  <si>
    <t>Forecast allocated wholesale charge (nominal price base) ~ Tariff Band 3</t>
  </si>
  <si>
    <t>R4035_B3</t>
  </si>
  <si>
    <t>H</t>
  </si>
  <si>
    <t>Tariff Band 4</t>
  </si>
  <si>
    <t>Tariff name ~ Tariff Band 4</t>
  </si>
  <si>
    <t>R4D04D01</t>
  </si>
  <si>
    <t>Margin type ~ Tariff Band 4</t>
  </si>
  <si>
    <t>R4028_B4</t>
  </si>
  <si>
    <t>Tariff categorisation ~ Tariff Band 4</t>
  </si>
  <si>
    <t>R4029_B4</t>
  </si>
  <si>
    <r>
      <rPr>
        <sz val="9"/>
        <rFont val="Calibri"/>
        <family val="2"/>
      </rPr>
      <t>≥</t>
    </r>
    <r>
      <rPr>
        <sz val="6.3"/>
        <rFont val="Arial"/>
        <family val="2"/>
      </rPr>
      <t xml:space="preserve"> </t>
    </r>
    <r>
      <rPr>
        <sz val="9"/>
        <rFont val="Arial"/>
        <family val="2"/>
      </rPr>
      <t>50 Ml/a</t>
    </r>
  </si>
  <si>
    <t>Number of customers ~ Tariff Band 4</t>
  </si>
  <si>
    <t>R4D04D03</t>
  </si>
  <si>
    <t>Debtor days ~ Tariff Band 4</t>
  </si>
  <si>
    <t>R4D04D05</t>
  </si>
  <si>
    <t>Net margin percentage ~ Tariff Band 4</t>
  </si>
  <si>
    <t>R5E00004</t>
  </si>
  <si>
    <t>Gross margin percentage ~ Tariff Band 4</t>
  </si>
  <si>
    <t>R4033_B4</t>
  </si>
  <si>
    <t>Retail cost per customer ~ Tariff Band 4</t>
  </si>
  <si>
    <t>R4034_B4</t>
  </si>
  <si>
    <t>Forecast allocated wholesale charge (nominal price base) ~ Tariff Band 4</t>
  </si>
  <si>
    <t>R4035_B4</t>
  </si>
  <si>
    <t>I</t>
  </si>
  <si>
    <t>Tariff Band 5</t>
  </si>
  <si>
    <t>Tariff name ~ Tariff Band 5</t>
  </si>
  <si>
    <t>R4D05D01</t>
  </si>
  <si>
    <t>Sewerage</t>
  </si>
  <si>
    <t>Margin type ~ Tariff Band 5</t>
  </si>
  <si>
    <t>R4028_B5</t>
  </si>
  <si>
    <t>Tariff categorisation ~ Tariff Band 5</t>
  </si>
  <si>
    <t>R4029_B5</t>
  </si>
  <si>
    <t>Number of customers ~ Tariff Band 5</t>
  </si>
  <si>
    <t>R4D05D03</t>
  </si>
  <si>
    <t>Debtor days ~ Tariff Band 5</t>
  </si>
  <si>
    <t>R4D05D05</t>
  </si>
  <si>
    <t>Net margin percentage ~ Tariff Band 5</t>
  </si>
  <si>
    <t>R5E00005</t>
  </si>
  <si>
    <t>Gross margin percentage ~ Tariff Band 5</t>
  </si>
  <si>
    <t>R4033_B5</t>
  </si>
  <si>
    <t>Retail cost per customer ~ Tariff Band 5</t>
  </si>
  <si>
    <t>R4034_B5</t>
  </si>
  <si>
    <t>Forecast allocated wholesale charge (nominal price base) ~ Tariff Band 5</t>
  </si>
  <si>
    <t>R4035_B5</t>
  </si>
  <si>
    <t>J</t>
  </si>
  <si>
    <t>Tariff Band 6</t>
  </si>
  <si>
    <t>Tariff name ~ Tariff Band 6</t>
  </si>
  <si>
    <t>R4D06D01</t>
  </si>
  <si>
    <t>Margin type ~ Tariff Band 6</t>
  </si>
  <si>
    <t>R4028_B6</t>
  </si>
  <si>
    <t>Tariff categorisation ~ Tariff Band 6</t>
  </si>
  <si>
    <t>R4029_B6</t>
  </si>
  <si>
    <t>Number of customers ~ Tariff Band 6</t>
  </si>
  <si>
    <t>R4D06D03</t>
  </si>
  <si>
    <t>Debtor days ~ Tariff Band 6</t>
  </si>
  <si>
    <t>R4D06D05</t>
  </si>
  <si>
    <t>Net margin percentage ~ Tariff Band 6</t>
  </si>
  <si>
    <t>R5E00006</t>
  </si>
  <si>
    <t>Gross margin percentage ~ Tariff Band 6</t>
  </si>
  <si>
    <t>R4033_B6</t>
  </si>
  <si>
    <t>Retail cost per customer ~ Tariff Band 6</t>
  </si>
  <si>
    <t>R4034_B6</t>
  </si>
  <si>
    <t>Forecast allocated wholesale charge (nominal price base) ~ Tariff Band 6</t>
  </si>
  <si>
    <t>R4035_B6</t>
  </si>
  <si>
    <t>K</t>
  </si>
  <si>
    <t>Tariff Band 7</t>
  </si>
  <si>
    <t>Tariff name ~ Tariff Band 7</t>
  </si>
  <si>
    <t>R4D07D01</t>
  </si>
  <si>
    <t>Trade Effluent</t>
  </si>
  <si>
    <t>Margin type ~ Tariff Band 7</t>
  </si>
  <si>
    <t>R4028_B7</t>
  </si>
  <si>
    <t>Tariff categorisation ~ Tariff Band 7</t>
  </si>
  <si>
    <t>R4029_B7</t>
  </si>
  <si>
    <t>Number of customers ~ Tariff Band 7</t>
  </si>
  <si>
    <t>R4D07D03</t>
  </si>
  <si>
    <t>Debtor days ~ Tariff Band 7</t>
  </si>
  <si>
    <t>R4D07D05</t>
  </si>
  <si>
    <t>Net margin percentage ~ Tariff Band 7</t>
  </si>
  <si>
    <t>R5E00007</t>
  </si>
  <si>
    <t>Gross margin percentage ~ Tariff Band 7</t>
  </si>
  <si>
    <t>R4033_B7</t>
  </si>
  <si>
    <t>Retail cost per customer ~ Tariff Band 7</t>
  </si>
  <si>
    <t>R4034_B7</t>
  </si>
  <si>
    <t>Forecast allocated wholesale charge (nominal price base) ~ Tariff Band 7</t>
  </si>
  <si>
    <t>R4035_B7</t>
  </si>
  <si>
    <t>L</t>
  </si>
  <si>
    <t>Tariff Band 8</t>
  </si>
  <si>
    <t>Tariff name ~ Tariff Band 8</t>
  </si>
  <si>
    <t>R4D08D01</t>
  </si>
  <si>
    <t>Wastewater Services</t>
  </si>
  <si>
    <t>Margin type ~ Tariff Band 8</t>
  </si>
  <si>
    <t>R4028_B8</t>
  </si>
  <si>
    <t>Tariff categorisation ~ Tariff Band 8</t>
  </si>
  <si>
    <t>R4029_B8</t>
  </si>
  <si>
    <t>Number of customers ~ Tariff Band 8</t>
  </si>
  <si>
    <t>R4D08D03</t>
  </si>
  <si>
    <t>Debtor days ~ Tariff Band 8</t>
  </si>
  <si>
    <t>R4D08D05</t>
  </si>
  <si>
    <t>Net margin percentage ~ Tariff Band 8</t>
  </si>
  <si>
    <t>R5E00008</t>
  </si>
  <si>
    <t>Gross margin percentage ~ Tariff Band 8</t>
  </si>
  <si>
    <t>R4033_B8</t>
  </si>
  <si>
    <t>Retail cost per customer ~ Tariff Band 8</t>
  </si>
  <si>
    <t>R4034_B8</t>
  </si>
  <si>
    <t>Forecast allocated wholesale charge (nominal price base) ~ Tariff Band 8</t>
  </si>
  <si>
    <t>R4035_B8</t>
  </si>
  <si>
    <t>M</t>
  </si>
  <si>
    <t>Tariff Band 9</t>
  </si>
  <si>
    <t>Tariff name ~ Tariff Band 9</t>
  </si>
  <si>
    <t>R4D09D01</t>
  </si>
  <si>
    <t>Margin type ~ Tariff Band 9</t>
  </si>
  <si>
    <t>R4028_B9</t>
  </si>
  <si>
    <t>Tariff categorisation ~ Tariff Band 9</t>
  </si>
  <si>
    <t>R4029_B9</t>
  </si>
  <si>
    <t>≥ 50 Ml/a</t>
  </si>
  <si>
    <t>Number of customers ~ Tariff Band 9</t>
  </si>
  <si>
    <t>R4D09D03</t>
  </si>
  <si>
    <t>Debtor days ~ Tariff Band 9</t>
  </si>
  <si>
    <t>R4D09D05</t>
  </si>
  <si>
    <t>Net margin percentage ~ Tariff Band 9</t>
  </si>
  <si>
    <t>R5E00009</t>
  </si>
  <si>
    <t>Gross margin percentage ~ Tariff Band 9</t>
  </si>
  <si>
    <t>R4033_B9</t>
  </si>
  <si>
    <t>Retail cost per customer ~ Tariff Band 9</t>
  </si>
  <si>
    <t>R4034_B9</t>
  </si>
  <si>
    <t>Forecast allocated wholesale charge (nominal price base) ~ Tariff Band 9</t>
  </si>
  <si>
    <t>R4035_B9</t>
  </si>
  <si>
    <t>N</t>
  </si>
  <si>
    <t>Tariff Band 10</t>
  </si>
  <si>
    <t>Tariff name ~ Tariff Band 10</t>
  </si>
  <si>
    <t>R4D10D01</t>
  </si>
  <si>
    <t>Margin type ~ Tariff Band 10</t>
  </si>
  <si>
    <t>R4028_B10</t>
  </si>
  <si>
    <t>Tariff categorisation ~ Tariff Band 10</t>
  </si>
  <si>
    <t>R4029_B10</t>
  </si>
  <si>
    <t>Number of customers ~ Tariff Band 10</t>
  </si>
  <si>
    <t>R4D10D03</t>
  </si>
  <si>
    <t>Debtor days ~ Tariff Band 10</t>
  </si>
  <si>
    <t>R4D10D05</t>
  </si>
  <si>
    <t>Net margin percentage ~ Tariff Band 10</t>
  </si>
  <si>
    <t>R5E00010</t>
  </si>
  <si>
    <t>Gross margin percentage ~ Tariff Band 10</t>
  </si>
  <si>
    <t>R4033_B10</t>
  </si>
  <si>
    <t>Retail cost per customer ~ Tariff Band 10</t>
  </si>
  <si>
    <t>R4034_B10</t>
  </si>
  <si>
    <t>Forecast allocated wholesale charge (nominal price base) ~ Tariff Band 10</t>
  </si>
  <si>
    <t>R4035_B10</t>
  </si>
  <si>
    <t>Blocks E to N are repeated for each of the 10 available default tariff caps set out in the table</t>
  </si>
  <si>
    <t>Water wholesale component</t>
  </si>
  <si>
    <t>Wastewater wholesale component</t>
  </si>
  <si>
    <t>Total wholesale component</t>
  </si>
  <si>
    <t>Water retail component</t>
  </si>
  <si>
    <t>Wastewater retail component</t>
  </si>
  <si>
    <t>Total retail component</t>
  </si>
  <si>
    <t>Total revenue</t>
  </si>
  <si>
    <t>Water retail component unmeasured</t>
  </si>
  <si>
    <t>Wastewater retail component measured</t>
  </si>
  <si>
    <t xml:space="preserve">App26 - RoRE Scenarios </t>
  </si>
  <si>
    <t>Validation checks</t>
  </si>
  <si>
    <t>Revenue for a high RORE case (pre tax adjustment)</t>
  </si>
  <si>
    <t>All inputs should be positive,  or if not relevant,  put zero</t>
  </si>
  <si>
    <t>Water network plus total revenue impact ~ High RoRE case (pre tax adjustment)</t>
  </si>
  <si>
    <t>APP26001HC</t>
  </si>
  <si>
    <t>All inputs should be positive; if the item is not relevant, input zero</t>
  </si>
  <si>
    <t>Water network plus water trading incentive export revenue impact ~ High RoRE case (pre tax adjustment)</t>
  </si>
  <si>
    <t>APP26002HC</t>
  </si>
  <si>
    <t>Water network plus water trading incentive revenue impact ~ High RoRE case (pre tax adjustment)</t>
  </si>
  <si>
    <t>APP26003HC</t>
  </si>
  <si>
    <t>Water resources total revenue impact  ~ High RoRE case (pre tax adjustment)</t>
  </si>
  <si>
    <t>APP26004HC</t>
  </si>
  <si>
    <t xml:space="preserve">Water resources water trading export revenue impact ~ High RoRE case (pre tax adjustment) </t>
  </si>
  <si>
    <t>APP26005HC</t>
  </si>
  <si>
    <t xml:space="preserve">Water resources water trading incentive revenue impact ~ High RoRE case (pre tax adjustment) </t>
  </si>
  <si>
    <t>APP26006HC</t>
  </si>
  <si>
    <t>Wastewater network plus total revenue impact  ~ High RoRE case (pre tax adjustment)</t>
  </si>
  <si>
    <t>APP26007HC</t>
  </si>
  <si>
    <t>Bioresources total revenue impact  ~ High RoRE case (pre tax adjustment)</t>
  </si>
  <si>
    <t>APP26008HC</t>
  </si>
  <si>
    <t>Dummy control total revenue impact  ~ High RoRE case (pre tax adjustment)</t>
  </si>
  <si>
    <t>APP26009HC</t>
  </si>
  <si>
    <t>Residential retail total revenue impact ~ High RoRE case (pre tax adjustment)</t>
  </si>
  <si>
    <t>APP26010HC</t>
  </si>
  <si>
    <t>Business retail total revenue impact ~ High RoRE case (pre tax adjustment)</t>
  </si>
  <si>
    <t>APP26011HC</t>
  </si>
  <si>
    <t>Revenue for a low RORE case (pre tax adjustment)</t>
  </si>
  <si>
    <t>All inputs should be negative,  or if not relevant,  put zero</t>
  </si>
  <si>
    <t>Water network plus total revenue impact ~ Low RoRE case (pre tax adjustment)</t>
  </si>
  <si>
    <t>APP26001LC</t>
  </si>
  <si>
    <t>All inputs should be negative; if the item is not relevant, input zero</t>
  </si>
  <si>
    <t>Water network plus water trading incentive export revenue impact ~ Low RoRE case (pre tax adjustment)</t>
  </si>
  <si>
    <t>APP26002LC</t>
  </si>
  <si>
    <t>Water network plus water trading incentive revenue impact ~ Low RoRE case (pre tax adjustment)</t>
  </si>
  <si>
    <t>APP26003LC</t>
  </si>
  <si>
    <t>Water resources total revenue impact  ~ Low RoRE case (pre tax adjustment)</t>
  </si>
  <si>
    <t>APP26004LC</t>
  </si>
  <si>
    <t xml:space="preserve">Water resources water trading export revenue impact ~ Low RoRE case (pre tax adjustment) </t>
  </si>
  <si>
    <t>APP26005LC</t>
  </si>
  <si>
    <t xml:space="preserve">Water resources water trading incentive revenue impact ~ Low RoRE case (pre tax adjustment) </t>
  </si>
  <si>
    <t>APP26006LC</t>
  </si>
  <si>
    <t>Wastewater network plus total revenue impact  ~ Low RoRE case (pre tax adjustment)</t>
  </si>
  <si>
    <t>APP26007LC</t>
  </si>
  <si>
    <t>Bioresources total revenue impact  ~ Low RoRE case (pre tax adjustment)</t>
  </si>
  <si>
    <t>APP26008LC</t>
  </si>
  <si>
    <t>Dummy control total revenue impact  ~ Low RoRE case (pre tax adjustment)</t>
  </si>
  <si>
    <t>APP26009LC</t>
  </si>
  <si>
    <t>Residential retail total revenue impact ~ Low RoRE case (pre tax adjustment)</t>
  </si>
  <si>
    <t>APP26010LC</t>
  </si>
  <si>
    <t>Business retail total revenue impact ~ Low RoRE case (pre tax adjustment)</t>
  </si>
  <si>
    <t>APP26011LC</t>
  </si>
  <si>
    <t>Totex for a high RORE case (pre tax adjustment)</t>
  </si>
  <si>
    <t xml:space="preserve">Water network plus expenditure  ~ High RoRE case (pre tax adjustment) </t>
  </si>
  <si>
    <t>APP26012HC</t>
  </si>
  <si>
    <t>Water network plus water trading export expenditure impact ~ High RoRE case (pre tax adjustment)</t>
  </si>
  <si>
    <t>APP26013HC</t>
  </si>
  <si>
    <t>Uncertainty mechanisms impact (water network plus) ~ High RoRE case (pre tax adjustment)</t>
  </si>
  <si>
    <t>APP26014HC</t>
  </si>
  <si>
    <t xml:space="preserve">Water network plus cost impact  ~ High RoRE case (pre tax adjustment)  </t>
  </si>
  <si>
    <t>APP26015HC</t>
  </si>
  <si>
    <t>Water resources expenditure ~ High RoRE case (pre tax adjustment)</t>
  </si>
  <si>
    <t>APP26016HC</t>
  </si>
  <si>
    <t>Water resources water trading export expenditure impact ~ High RoRE case (pre tax adjustment)</t>
  </si>
  <si>
    <t>APP26017HC</t>
  </si>
  <si>
    <t>Uncertainty mechanisms impact (water resources) ~ High RoRE case (pre tax adjustment)</t>
  </si>
  <si>
    <t>APP26018HC</t>
  </si>
  <si>
    <t xml:space="preserve">Water resources cost impact ~ High RoRE case (pre tax adjustment) </t>
  </si>
  <si>
    <t>APP26019HC</t>
  </si>
  <si>
    <t xml:space="preserve">Wastewater network plus expenditure ~ High RoRE case (pre tax adjustment) </t>
  </si>
  <si>
    <t>APP26020HC</t>
  </si>
  <si>
    <t>Uncertainty mechanisms impact (wastewater network plus) ~ High RoRE case (pre tax adjustment)</t>
  </si>
  <si>
    <t>APP26021HC</t>
  </si>
  <si>
    <t xml:space="preserve">Wastewater network plus cost impact ~ High RoRE case (pre tax adjustment)  </t>
  </si>
  <si>
    <t>APP26022HC</t>
  </si>
  <si>
    <t xml:space="preserve">Bioresources expenditure ~ High RoRE case (pre tax adjustment) </t>
  </si>
  <si>
    <t>APP26023HC</t>
  </si>
  <si>
    <t>Uncertainty mechanisms impact (bioresources) ~ High RoRE case (pre tax adjustment)</t>
  </si>
  <si>
    <t>APP26024HC</t>
  </si>
  <si>
    <t xml:space="preserve">Bioresources cost impact ~ High RoRE case (pre tax adjustment) </t>
  </si>
  <si>
    <t>APP26025HC</t>
  </si>
  <si>
    <t xml:space="preserve">Dummy control expenditure ~ High RoRE case (pre tax adjustment) </t>
  </si>
  <si>
    <t>APP26026HC</t>
  </si>
  <si>
    <t>Uncertainty mechanisms impact (dummy control) ~ High RoRE case (pre tax adjustment)</t>
  </si>
  <si>
    <t>APP26027HC</t>
  </si>
  <si>
    <t xml:space="preserve">Dummy control cost impact ~ High RoRE case (pre tax adjustment) </t>
  </si>
  <si>
    <t>APP26028HC</t>
  </si>
  <si>
    <t>Sum of lines 37 and 38.</t>
  </si>
  <si>
    <t>Totex for a low RORE case (pre tax adjustment)</t>
  </si>
  <si>
    <t xml:space="preserve">Water network plus expenditure  ~ Low RoRE case (pre tax adjustment) </t>
  </si>
  <si>
    <t>APP26012LC</t>
  </si>
  <si>
    <t>Water network plus water trading export expenditure impact ~ Low RoRE case (pre tax adjustment)</t>
  </si>
  <si>
    <t>APP26013LC</t>
  </si>
  <si>
    <t>Uncertainty mechanisms impact (water network plus) ~ Low RoRE case (pre tax adjustment)</t>
  </si>
  <si>
    <t>APP26014LC</t>
  </si>
  <si>
    <t xml:space="preserve">Water network plus cost impact  ~ Low RoRE case (pre tax adjustment)  </t>
  </si>
  <si>
    <t>APP26015LC</t>
  </si>
  <si>
    <t>Water resources expenditure ~ Low RoRE case (pre tax adjustment)</t>
  </si>
  <si>
    <t>APP26016LC</t>
  </si>
  <si>
    <t>Water resources water trading export expenditure impact ~ Low RoRE case (pre tax adjustment)</t>
  </si>
  <si>
    <t>APP26017LC</t>
  </si>
  <si>
    <t>Uncertainty mechanisms impact (water resources) ~ Low RoRE case (pre tax adjustment)</t>
  </si>
  <si>
    <t>APP26018LC</t>
  </si>
  <si>
    <t xml:space="preserve">Water resources cost impact ~ Low RoRE case (pre tax adjustment) </t>
  </si>
  <si>
    <t>APP26019LC</t>
  </si>
  <si>
    <t xml:space="preserve">Wastewater network plus expenditure ~ Low RoRE case (pre tax adjustment) </t>
  </si>
  <si>
    <t>APP26020LC</t>
  </si>
  <si>
    <t>Uncertainty mechanisms impact (wastewater network plus) ~ Low RoRE case (pre tax adjustment)</t>
  </si>
  <si>
    <t>APP26021LC</t>
  </si>
  <si>
    <t xml:space="preserve">Wastewater network plus cost impact ~ Low RoRE case (pre tax adjustment)  </t>
  </si>
  <si>
    <t>APP26022LC</t>
  </si>
  <si>
    <t xml:space="preserve">Bioresources expenditure ~ Low RoRE case (pre tax adjustment) </t>
  </si>
  <si>
    <t>APP26023LC</t>
  </si>
  <si>
    <t>Uncertainty mechanisms impact (bioresources) ~ Low RoRE case (pre tax adjustment)</t>
  </si>
  <si>
    <t>APP26024LC</t>
  </si>
  <si>
    <t xml:space="preserve">Bioresources cost impact ~ Low RoRE case (pre tax adjustment) </t>
  </si>
  <si>
    <t>APP26025LC</t>
  </si>
  <si>
    <t xml:space="preserve">Dummy control expenditure ~ Low RoRE case (pre tax adjustment) </t>
  </si>
  <si>
    <t>APP26026LC</t>
  </si>
  <si>
    <t>Uncertainty mechanisms impact (dummy control) ~ Low RoRE case (pre tax adjustment)</t>
  </si>
  <si>
    <t>APP26027LC</t>
  </si>
  <si>
    <t xml:space="preserve">Dummy control cost impact ~ Low RoRE case (pre tax adjustment) </t>
  </si>
  <si>
    <t>APP26028LC</t>
  </si>
  <si>
    <t>Sum of lines 54 and 55.</t>
  </si>
  <si>
    <t>Residential retail for a high RORE case (pre tax adjustment)</t>
  </si>
  <si>
    <t>Residential retail cost impact ~ High RoRE case (pre tax adjustment)</t>
  </si>
  <si>
    <t>APP26029HC</t>
  </si>
  <si>
    <t>Uncertainty mechanisms impact (residential retail) ~ High RoRE case (pre tax adjustment)</t>
  </si>
  <si>
    <t>APP26030HC</t>
  </si>
  <si>
    <t>Residential retail cost impact ~ High RoRE case (pre tax adjustment) (Net)</t>
  </si>
  <si>
    <t>APP26031HC</t>
  </si>
  <si>
    <t>Sum of lines 57 and 58.</t>
  </si>
  <si>
    <t>Residential retail for a low RORE case (pre tax adjustment)</t>
  </si>
  <si>
    <t>Residential retail cost impact ~ Low RoRE case (pre tax adjustment)</t>
  </si>
  <si>
    <t>APP26029LC</t>
  </si>
  <si>
    <t>Uncertainty mechanisms impact (residential retail) ~ Low RoRE case (pre tax adjustment)</t>
  </si>
  <si>
    <t>APP26030LC</t>
  </si>
  <si>
    <t>Residential retail cost impact ~ Low RoRE case (pre tax adjustment) (Net)</t>
  </si>
  <si>
    <t>APP26031LC</t>
  </si>
  <si>
    <t>Sum of lines 60 and 61.</t>
  </si>
  <si>
    <t>Business retail for a high RORE case (pre tax adjustment)</t>
  </si>
  <si>
    <t>Business retail cost impact ~ High RoRE case (pre tax adjustment)</t>
  </si>
  <si>
    <t>APP26032HC</t>
  </si>
  <si>
    <t>Business retail for a low RORE case (pre tax adjustment)</t>
  </si>
  <si>
    <t>Business retail cost impact ~ Low RoRE case (pre tax adjustment)</t>
  </si>
  <si>
    <t>APP26032LC</t>
  </si>
  <si>
    <t>ODI for a high RORE case (pre tax adjustment)</t>
  </si>
  <si>
    <t>Total water network plus outcome delivery incentives (ODI) impact ~ High RoRE case (pre tax adjustment)</t>
  </si>
  <si>
    <t>APP26033HC</t>
  </si>
  <si>
    <t>Total water resources outcome delivery incentives (ODI) impact ~ High RoRE case (pre tax adjustment)</t>
  </si>
  <si>
    <t>APP26034HC</t>
  </si>
  <si>
    <t>Total wastewater network plus outcome delivery incentives (ODI) impact ~ High RoRE case (pre tax adjustment)</t>
  </si>
  <si>
    <t>APP26035HC</t>
  </si>
  <si>
    <t>Total bioresources outcome delivery incentives (ODI) impact ~ High RoRE case (pre tax adjustment)</t>
  </si>
  <si>
    <t>APP26036HC</t>
  </si>
  <si>
    <t>Total dummy control outcome delivery incentives (ODI) impact ~ High RoRE case (pre tax adjustment)</t>
  </si>
  <si>
    <t>APP26037HC</t>
  </si>
  <si>
    <t>Total residential retail outcome delivery incentives (ODI) impact  ~ High RoRE case (pre tax adjustment)</t>
  </si>
  <si>
    <t>APP26038HC</t>
  </si>
  <si>
    <t>ODI for a low RORE case (pre tax adjustment)</t>
  </si>
  <si>
    <t>Total water network plus outcome delivery incentives (ODI) impact ~ Low RoRE case (pre tax adjustment)</t>
  </si>
  <si>
    <t>APP26033LC</t>
  </si>
  <si>
    <t>Total water resources outcome delivery incentives (ODI) impact ~ Low RoRE case (pre tax adjustment)</t>
  </si>
  <si>
    <t>APP26034LC</t>
  </si>
  <si>
    <t>Total wastewater network plus outcome delivery incentives (ODI) impact ~ Low RoRE case (pre tax adjustment)</t>
  </si>
  <si>
    <t>APP26035LC</t>
  </si>
  <si>
    <t>Total bioresources outcome delivery incentives (ODI) impact ~ Low RoRE case (pre tax adjustment)</t>
  </si>
  <si>
    <t>APP26036LC</t>
  </si>
  <si>
    <t>Total dummy control outcome delivery incentives (ODI) impact ~ Low RoRE case (pre tax adjustment)</t>
  </si>
  <si>
    <t>APP26037LC</t>
  </si>
  <si>
    <t>Total residential retail outcome delivery incentives (ODI) impact  ~ Low RoRE case (pre tax adjustment)</t>
  </si>
  <si>
    <t>APP26038LC</t>
  </si>
  <si>
    <t>WaterworCX  for a high RORE case (pre tax adjustment)</t>
  </si>
  <si>
    <t>C-MeX impact residential retail ~ High RoRE case (pre tax adjustment)</t>
  </si>
  <si>
    <t>APP26039HC</t>
  </si>
  <si>
    <t>D-MeX impact water network plus ~ High RoRE case (pre tax adjustment)</t>
  </si>
  <si>
    <t>APP26040HC</t>
  </si>
  <si>
    <t>D-MeX impact wastewater network plus ~ High RoRE case (pre tax adjustment)</t>
  </si>
  <si>
    <t>APP26041HC</t>
  </si>
  <si>
    <t>WaterworCX  for a low RORE case (pre tax adjustment)</t>
  </si>
  <si>
    <t>C-MeX impact residential retail ~ Low RoRE case (pre tax adjustment)</t>
  </si>
  <si>
    <t>APP26039LC</t>
  </si>
  <si>
    <t>D-MeX impact water network plus ~ Low RoRE case (pre tax adjustment)</t>
  </si>
  <si>
    <t>APP26040LC</t>
  </si>
  <si>
    <t>D-MeX impact wastewater network plus ~ Low RoRE case (pre tax adjustment)</t>
  </si>
  <si>
    <t>APP26041LC</t>
  </si>
  <si>
    <t>Financing performance ~ cost of new debt for a high RORE case (pre tax adjustment)</t>
  </si>
  <si>
    <t>Water network plus financing impact ~ High RoRE case (pre tax adjustment)</t>
  </si>
  <si>
    <t>APP26042HC</t>
  </si>
  <si>
    <t>Water resources financing impact  ~ High RoRE case (pre tax adjustment)</t>
  </si>
  <si>
    <t>APP26043HC</t>
  </si>
  <si>
    <t>Wastewater network plus financing impact  ~ High RoRE case (pre tax adjustment)</t>
  </si>
  <si>
    <t>APP26044HC</t>
  </si>
  <si>
    <t>Bioresources financing impact  ~ High RoRE case (pre tax adjustment)</t>
  </si>
  <si>
    <t>APP26045HC</t>
  </si>
  <si>
    <t>Dummy control financing impact  ~ High RoRE case (pre tax adjustment)</t>
  </si>
  <si>
    <t>APP26046HC</t>
  </si>
  <si>
    <t>Financing performance ~ cost of new debt for a low RORE case (pre tax adjustment)</t>
  </si>
  <si>
    <t>Water network plus financing impact ~ Low RoRE case (pre tax adjustment)</t>
  </si>
  <si>
    <t>APP26042LC</t>
  </si>
  <si>
    <t>Water resources financing impact  ~ Low RoRE case (pre tax adjustment)</t>
  </si>
  <si>
    <t>APP26043LC</t>
  </si>
  <si>
    <t>Wastewater network plus financing impact  ~ Low RoRE case (pre tax adjustment)</t>
  </si>
  <si>
    <t>APP26044LC</t>
  </si>
  <si>
    <t>Bioresources financing impact  ~ Low RoRE case (pre tax adjustment)</t>
  </si>
  <si>
    <t>APP26045LC</t>
  </si>
  <si>
    <t>Dummy control financing impact  ~ Low RoRE case (pre tax adjustment)</t>
  </si>
  <si>
    <t>APP26046LC</t>
  </si>
  <si>
    <t>O</t>
  </si>
  <si>
    <t>Tax rate</t>
  </si>
  <si>
    <t>Corporation tax rate</t>
  </si>
  <si>
    <t>A3026_CPY</t>
  </si>
  <si>
    <t>Copied from App29 line 88.</t>
  </si>
  <si>
    <t>Dummy control tax rate</t>
  </si>
  <si>
    <t>APP26049</t>
  </si>
  <si>
    <t>The lines below in Blocks A1 to N1 are all calculated cells that apply corporation tax included in line 93</t>
  </si>
  <si>
    <t>A1</t>
  </si>
  <si>
    <t>Revenue for a high RORE case (post tax adjustment)</t>
  </si>
  <si>
    <t>Water network plus total revenue impact ~ High RoRE case (post tax adjustment)</t>
  </si>
  <si>
    <t>APP26A001HC</t>
  </si>
  <si>
    <t>Pre tax figure from lines in block A divided by 1 minus corporation tax in line 95.</t>
  </si>
  <si>
    <t>Water network plus water trading incentive export revenue impact ~ High RoRE case (post tax adjustment)</t>
  </si>
  <si>
    <t>APP26A002HC</t>
  </si>
  <si>
    <t>Water network plus water trading incentive revenue impact ~ High RoRE case (post tax adjustment)</t>
  </si>
  <si>
    <t>APP26A003HC</t>
  </si>
  <si>
    <t>Water resources total revenue impact  ~ High RoRE case (post tax adjustment)</t>
  </si>
  <si>
    <t>APP26A004HC</t>
  </si>
  <si>
    <t xml:space="preserve">Water resources water trading export revenue impact ~ High RoRE case (post tax adjustment) </t>
  </si>
  <si>
    <t>APP26A005HC</t>
  </si>
  <si>
    <t xml:space="preserve">Water resources water trading incentive revenue impact ~ High RoRE case (post tax adjustment) </t>
  </si>
  <si>
    <t>APP26A006HC</t>
  </si>
  <si>
    <t>Wastewater network plus total revenue impact  ~ High RoRE case (post tax adjustment)</t>
  </si>
  <si>
    <t>APP26A007HC</t>
  </si>
  <si>
    <t>Bioresources total revenue impact  ~ High RoRE case (post tax adjustment)</t>
  </si>
  <si>
    <t>APP26A008HC</t>
  </si>
  <si>
    <t>Dummy control total revenue impact  ~ High RoRE case (post tax adjustment)</t>
  </si>
  <si>
    <t>APP26A009HC</t>
  </si>
  <si>
    <t>Residential retail total revenue impact ~ High RoRE case (post tax adjustment)</t>
  </si>
  <si>
    <t>APP26A010HC</t>
  </si>
  <si>
    <t>Business retail total revenue impact ~ High RoRE case (post tax adjustment)</t>
  </si>
  <si>
    <t>APP26A011HC</t>
  </si>
  <si>
    <t>B1</t>
  </si>
  <si>
    <t>Revenue for a low RORE case (post tax adjustment)</t>
  </si>
  <si>
    <t>Water network plus total revenue impact ~ Low RoRE case (post tax adjustment)</t>
  </si>
  <si>
    <t>APP26A001LC</t>
  </si>
  <si>
    <t>Pre tax figure from lines in block B divided by 1 minus corporation tax in line 95.</t>
  </si>
  <si>
    <t>Water network plus water trading incentive export revenue impact ~ Low RoRE case (post tax adjustment)</t>
  </si>
  <si>
    <t>APP26A002LC</t>
  </si>
  <si>
    <t>Water network plus water trading incentive revenue impact ~ Low RoRE case (post tax adjustment)</t>
  </si>
  <si>
    <t>APP26A003LC</t>
  </si>
  <si>
    <t>Water resources total revenue impact  ~ Low RoRE case (post tax adjustment)</t>
  </si>
  <si>
    <t>APP26A004LC</t>
  </si>
  <si>
    <t xml:space="preserve">Water resources water trading export revenue impact ~ Low RoRE case (post tax adjustment) </t>
  </si>
  <si>
    <t>APP26A005LC</t>
  </si>
  <si>
    <t xml:space="preserve">Water resources water trading incentive revenue impact ~ Low RoRE case (post tax adjustment) </t>
  </si>
  <si>
    <t>APP26A006LC</t>
  </si>
  <si>
    <t>Wastewater network plus total revenue impact  ~ Low RoRE case (post tax adjustment)</t>
  </si>
  <si>
    <t>APP26A007LC</t>
  </si>
  <si>
    <t>Bioresources total revenue impact  ~ Low RoRE case (post tax adjustment)</t>
  </si>
  <si>
    <t>APP26A008LC</t>
  </si>
  <si>
    <t>Dummy control total revenue impact  ~ Low RoRE case (post tax adjustment)</t>
  </si>
  <si>
    <t>APP26A009LC</t>
  </si>
  <si>
    <t>Residential retail total revenue impact ~ Low RoRE case (post tax adjustment)</t>
  </si>
  <si>
    <t>APP26A010LC</t>
  </si>
  <si>
    <t>Business retail total revenue impact ~ Low RoRE case (post tax adjustment)</t>
  </si>
  <si>
    <t>APP26A011LC</t>
  </si>
  <si>
    <t>C1</t>
  </si>
  <si>
    <t>Totex for a high RORE case (post tax adjustment)</t>
  </si>
  <si>
    <t xml:space="preserve">Water network plus expenditure  ~ High RoRE case (post tax adjustment) </t>
  </si>
  <si>
    <t>APP26A012HC</t>
  </si>
  <si>
    <t>Pre tax figure from lines in block C divided by 1 minus corporation tax in line 95.</t>
  </si>
  <si>
    <t>Water network plus water trading export expenditure impact ~ High RoRE case (post tax adjustment)</t>
  </si>
  <si>
    <t>APP26A013HC</t>
  </si>
  <si>
    <t>Uncertainty mechanisms impact (water network plus) ~ High RoRE case (post tax adjustment)</t>
  </si>
  <si>
    <t>APP26A014HC</t>
  </si>
  <si>
    <t xml:space="preserve">Water network plus cost impact  ~ High RoRE case (post tax adjustment) (Net) </t>
  </si>
  <si>
    <t>APP26A015HC</t>
  </si>
  <si>
    <t>Sum of lines 119 and 121.</t>
  </si>
  <si>
    <t>Water resources expenditure ~ High RoRE case (post tax adjustment)</t>
  </si>
  <si>
    <t>APP26A016HC</t>
  </si>
  <si>
    <t>Water resources water trading export expenditure impact ~ High RoRE case (post tax adjustment)</t>
  </si>
  <si>
    <t>APP26A017HC</t>
  </si>
  <si>
    <t>Uncertainty mechanisms impact (water resources) ~ High RoRE case (post tax adjustment)</t>
  </si>
  <si>
    <t>APP26A018HC</t>
  </si>
  <si>
    <t>Water resources cost impact ~ High RoRE case (post tax adjustment) (Net)</t>
  </si>
  <si>
    <t>APP26A019HC</t>
  </si>
  <si>
    <t>Sum of lines 123 and 125.</t>
  </si>
  <si>
    <t xml:space="preserve">Wastewater network plus expenditure ~ High RoRE case (post tax adjustment) </t>
  </si>
  <si>
    <t>APP26A020HC</t>
  </si>
  <si>
    <t>Uncertainty mechanisms impact (wastewater network plus) ~ High RoRE case (post tax adjustment)</t>
  </si>
  <si>
    <t>APP26A021HC</t>
  </si>
  <si>
    <t xml:space="preserve">Wastewater network plus cost impact ~ High RoRE case (post tax adjustment) (Net) </t>
  </si>
  <si>
    <t>APP26A022HC</t>
  </si>
  <si>
    <t>Sum of lines 127 and 128.</t>
  </si>
  <si>
    <t xml:space="preserve">Bioresources expenditure ~ High RoRE case (post tax adjustment) </t>
  </si>
  <si>
    <t>APP26A023HC</t>
  </si>
  <si>
    <t>Uncertainty mechanisms impact (bioresources) ~ High RoRE case (post tax adjustment)</t>
  </si>
  <si>
    <t>APP26A024HC</t>
  </si>
  <si>
    <t>Bioresources cost impact ~ High RoRE case (post tax adjustment) (Net)</t>
  </si>
  <si>
    <t>APP26A025HC</t>
  </si>
  <si>
    <t>Sum of lines 130 and 131.</t>
  </si>
  <si>
    <t xml:space="preserve">Dummy control expenditure ~ High RoRE case (post tax adjustment) </t>
  </si>
  <si>
    <t>APP26A026HC</t>
  </si>
  <si>
    <t>Uncertainty mechanisms impact (dummy control) ~ High RoRE case (post tax adjustment)</t>
  </si>
  <si>
    <t>APP26A027HC</t>
  </si>
  <si>
    <t>Dummy control cost impact ~ High RoRE case (post tax adjustment) (Net)</t>
  </si>
  <si>
    <t>APP26A028HC</t>
  </si>
  <si>
    <t>Sum of lines 133 and 134.</t>
  </si>
  <si>
    <t>D1</t>
  </si>
  <si>
    <t>Totex for a low RORE case (post tax adjustment)</t>
  </si>
  <si>
    <t xml:space="preserve">Water network plus expenditure  ~ Low RoRE case (post tax adjustment) </t>
  </si>
  <si>
    <t>APP26A012LC</t>
  </si>
  <si>
    <t>Pre tax figure from lines in block D divided by 1 minus corporation tax in line 95.</t>
  </si>
  <si>
    <t>Water network plus water trading export expenditure impact ~ Low RoRE case (post tax adjustment)</t>
  </si>
  <si>
    <t>APP26A013LC</t>
  </si>
  <si>
    <t>Uncertainty mechanisms impact (water network plus) ~ Low RoRE case (post tax adjustment)</t>
  </si>
  <si>
    <t>APP26A014LC</t>
  </si>
  <si>
    <t xml:space="preserve">Water network plus cost impact  ~ Low RoRE case (post tax adjustment) (Net) </t>
  </si>
  <si>
    <t>APP26A015LC</t>
  </si>
  <si>
    <t>Sum of lines 136 and 138.</t>
  </si>
  <si>
    <t>Water resources expenditure ~ Low RoRE case (post tax adjustment)</t>
  </si>
  <si>
    <t>APP26A016LC</t>
  </si>
  <si>
    <t>Water resources water trading export expenditure impact ~ Low RoRE case (post tax adjustment)</t>
  </si>
  <si>
    <t>APP26A017LC</t>
  </si>
  <si>
    <t>Uncertainty mechanisms impact (water resources) ~ Low RoRE case (post tax adjustment)</t>
  </si>
  <si>
    <t>APP26A018LC</t>
  </si>
  <si>
    <t>Water resources cost impact ~ Low RoRE case (post tax adjustment) (Net)</t>
  </si>
  <si>
    <t>APP26A019LC</t>
  </si>
  <si>
    <t>Sum of lines 140 and 142.</t>
  </si>
  <si>
    <t xml:space="preserve">Wastewater network plus expenditure ~ Low RoRE case (post tax adjustment) </t>
  </si>
  <si>
    <t>APP26A020LC</t>
  </si>
  <si>
    <t>Uncertainty mechanisms impact (wastewater network plus) ~ Low RoRE case (post tax adjustment)</t>
  </si>
  <si>
    <t>APP26A021LC</t>
  </si>
  <si>
    <t xml:space="preserve">Wastewater network plus cost impact ~ Low RoRE case (post tax adjustment) (Net) </t>
  </si>
  <si>
    <t>APP26A022LC</t>
  </si>
  <si>
    <t>Sum of lines 144 and 145.</t>
  </si>
  <si>
    <t xml:space="preserve">Bioresources expenditure ~ Low RoRE case (post tax adjustment) </t>
  </si>
  <si>
    <t>APP26A023LC</t>
  </si>
  <si>
    <t>Uncertainty mechanisms impact (bioresources) ~ Low RoRE case (post tax adjustment)</t>
  </si>
  <si>
    <t>APP26A024LC</t>
  </si>
  <si>
    <t>Bioresources cost impact ~ Low RoRE case (post tax adjustment) (Net)</t>
  </si>
  <si>
    <t>APP26A025LC</t>
  </si>
  <si>
    <t>Sum of lines 147 and 148.</t>
  </si>
  <si>
    <t xml:space="preserve">Dummy control expenditure ~ Low RoRE case (post tax adjustment) </t>
  </si>
  <si>
    <t>APP26A026LC</t>
  </si>
  <si>
    <t>Uncertainty mechanisms impact (dummy control) ~ Low RoRE case (post tax adjustment)</t>
  </si>
  <si>
    <t>APP26A027LC</t>
  </si>
  <si>
    <t>Dummy control cost impact ~ Low RoRE case (post tax adjustment) (Net)</t>
  </si>
  <si>
    <t>APP26A028LC</t>
  </si>
  <si>
    <t>Sum of lines 150 and 151.</t>
  </si>
  <si>
    <t>E1</t>
  </si>
  <si>
    <t>Residential retail for a high RORE case (post tax adjustment)</t>
  </si>
  <si>
    <t>Residential retail cost impact ~ High RoRE case (post tax adjustment)</t>
  </si>
  <si>
    <t>APP26A029HC</t>
  </si>
  <si>
    <t>Pre tax figure from lines in block E divided by 1 minus corporation tax in line 95.</t>
  </si>
  <si>
    <t>Uncertainty mechanisms impact (residential retail) ~ High RoRE case (post tax adjustment)</t>
  </si>
  <si>
    <t>APP26A030HC</t>
  </si>
  <si>
    <t>Residential retail cost impact ~ High RoRE case (post tax adjustment) (Net)</t>
  </si>
  <si>
    <t>APP26A031HC</t>
  </si>
  <si>
    <t>Sum of lines 153 and 154.</t>
  </si>
  <si>
    <t>F1</t>
  </si>
  <si>
    <t>Residential retail for a low RORE case (post tax adjustment)</t>
  </si>
  <si>
    <t>Residential retail cost impact ~ Low RoRE case (post tax adjustment)</t>
  </si>
  <si>
    <t>APP26A029LC</t>
  </si>
  <si>
    <t>Pre tax figure from lines in block F divided by 1 minus corporation tax in line 95.</t>
  </si>
  <si>
    <t>Uncertainty mechanisms impact (residential retail) ~ Low RoRE case (post tax adjustment)</t>
  </si>
  <si>
    <t>APP26A030LC</t>
  </si>
  <si>
    <t>Residential retail cost impact ~ Low RoRE case (post tax adjustment) (Net)</t>
  </si>
  <si>
    <t>APP26A031LC</t>
  </si>
  <si>
    <t>Sum of lines 156 and 157.</t>
  </si>
  <si>
    <t>G1</t>
  </si>
  <si>
    <t>Business retail for a high RORE case (post tax adjustment)</t>
  </si>
  <si>
    <t>Business retail cost impact ~ High RoRE case (post tax adjustment)</t>
  </si>
  <si>
    <t>APP26A032HC</t>
  </si>
  <si>
    <t>Pre tax figure from line in block G divided by 1 minus corporation tax in line 95.</t>
  </si>
  <si>
    <t>H1</t>
  </si>
  <si>
    <t>Business retail for a low RORE case (post tax adjustment)</t>
  </si>
  <si>
    <t>Business retail cost impact ~ Low RoRE case (post tax adjustment)</t>
  </si>
  <si>
    <t>APP26A032LC</t>
  </si>
  <si>
    <t>Pre tax figure from line in block H divided by 1 minus corporation tax in line 95.</t>
  </si>
  <si>
    <t>I1</t>
  </si>
  <si>
    <t>ODI for a high RORE case (post tax adjustment)</t>
  </si>
  <si>
    <t>Total water network plus outcome delivery incentives (ODI) impact ~ High RoRE case (post tax adjustment)</t>
  </si>
  <si>
    <t>APP26A033HC</t>
  </si>
  <si>
    <t>Pre tax figure from lines in block I divided by 1 minus corporation tax in line 95.</t>
  </si>
  <si>
    <t>Total water resources outcome delivery incentives (ODI) impact ~ High RoRE case (post tax adjustment)</t>
  </si>
  <si>
    <t>APP26A034HC</t>
  </si>
  <si>
    <t>Total wastewater network plus outcome delivery incentives (ODI) impact ~ High RoRE case (post tax adjustment)</t>
  </si>
  <si>
    <t>APP26A035HC</t>
  </si>
  <si>
    <t>Total bioresources outcome delivery incentives (ODI) impact ~ High RoRE case (post tax adjustment)</t>
  </si>
  <si>
    <t>APP26A036HC</t>
  </si>
  <si>
    <t>Total dummy control outcome delivery incentives (ODI) impact ~ High RoRE case (post tax adjustment)</t>
  </si>
  <si>
    <t>APP26A037HC</t>
  </si>
  <si>
    <t>Total residential retail outcome delivery incentives (ODI) impact  ~ High RoRE case (post tax adjustment)</t>
  </si>
  <si>
    <t>APP26A038HC</t>
  </si>
  <si>
    <t>J1</t>
  </si>
  <si>
    <t>ODI for a low RORE case (post tax adjustment)</t>
  </si>
  <si>
    <t>Total water network plus outcome delivery incentives (ODI) impact ~ Low RoRE case (post tax adjustment)</t>
  </si>
  <si>
    <t>APP26A033LC</t>
  </si>
  <si>
    <t>Pre tax figure from lines in block J divided by 1 minus corporation tax in line 95.</t>
  </si>
  <si>
    <t>Total water resources outcome delivery incentives (ODI) impact ~ Low RoRE case (post tax adjustment)</t>
  </si>
  <si>
    <t>APP26A034LC</t>
  </si>
  <si>
    <t>Total wastewater network plus outcome delivery incentives (ODI) impact ~ Low RoRE case (post tax adjustment)</t>
  </si>
  <si>
    <t>APP26A035LC</t>
  </si>
  <si>
    <t>Total bioresources outcome delivery incentives (ODI) impact ~ Low RoRE case (post tax adjustment)</t>
  </si>
  <si>
    <t>APP26A036LC</t>
  </si>
  <si>
    <t>Total dummy control outcome delivery incentives (ODI) impact ~ Low RoRE case (post tax adjustment)</t>
  </si>
  <si>
    <t>APP26A037LC</t>
  </si>
  <si>
    <t>Total residential retail outcome delivery incentives (ODI) impact  ~ Low RoRE case (post tax adjustment)</t>
  </si>
  <si>
    <t>APP26A038LC</t>
  </si>
  <si>
    <t>K1</t>
  </si>
  <si>
    <t>WaterworCX  for a high RORE case (post tax adjustment)</t>
  </si>
  <si>
    <t>C-MeX impact residential retail ~ High RoRE case (post tax adjustment)</t>
  </si>
  <si>
    <t>APP26A039HC</t>
  </si>
  <si>
    <t>Pre tax figure from lines in block K divided by 1 minus corporation tax in line 95.</t>
  </si>
  <si>
    <t>D-MeX impact water network plus ~ High RoRE case (post tax adjustment)</t>
  </si>
  <si>
    <t>APP26A040HC</t>
  </si>
  <si>
    <t>D-MeX impact wastewater network plus ~ High RoRE case (post tax adjustment)</t>
  </si>
  <si>
    <t>APP26A041HC</t>
  </si>
  <si>
    <t>L1</t>
  </si>
  <si>
    <t>WaterworCX  for a low RORE case (post tax adjustment)</t>
  </si>
  <si>
    <t>C-MeX impact residential retail ~ Low RoRE case (post tax adjustment)</t>
  </si>
  <si>
    <t>APP26A039LC</t>
  </si>
  <si>
    <t>Pre tax figure from lines in block L divided by 1 minus corporation tax in line 95.</t>
  </si>
  <si>
    <t>D-MeX impact water network plus ~ Low RoRE case (post tax adjustment)</t>
  </si>
  <si>
    <t>APP26A040LC</t>
  </si>
  <si>
    <t>D-MeX impact wastewater network plus ~ Low RoRE case (post tax adjustment)</t>
  </si>
  <si>
    <t>APP26A041LC</t>
  </si>
  <si>
    <t>M1</t>
  </si>
  <si>
    <t>Financing performance ~ cost of new debt for a high RORE case (post tax adjustment)</t>
  </si>
  <si>
    <t>Water network plus financing impact ~ High RoRE case (post tax adjustment)</t>
  </si>
  <si>
    <t>APP26A042HC</t>
  </si>
  <si>
    <t>Pre tax figure from lines in block M divided by 1 minus corporation tax in line 95.</t>
  </si>
  <si>
    <t>Water resources financing impact  ~ High RoRE case (post tax adjustment)</t>
  </si>
  <si>
    <t>APP26A043HC</t>
  </si>
  <si>
    <t>Wastewater network plus financing impact  ~ High RoRE case (post tax adjustment)</t>
  </si>
  <si>
    <t>APP26A044HC</t>
  </si>
  <si>
    <t>Bioresources financing impact  ~ High RoRE case (post tax adjustment)</t>
  </si>
  <si>
    <t>APP26A045HC</t>
  </si>
  <si>
    <t>Dummy control financing impact  ~ High RoRE case (post tax adjustment)</t>
  </si>
  <si>
    <t>APP26A046HC</t>
  </si>
  <si>
    <t>N1</t>
  </si>
  <si>
    <t>Financing performance ~ cost of new debt for a low RORE case (post tax adjustment)</t>
  </si>
  <si>
    <t>Water network plus financing impact ~ Low RoRE case (post tax adjustment)</t>
  </si>
  <si>
    <t>APP26A042LC</t>
  </si>
  <si>
    <t>Pre tax figure from lines in block N divided by 1 minus corporation tax in line 95.</t>
  </si>
  <si>
    <t>Water resources financing impact  ~ Low RoRE case (post tax adjustment)</t>
  </si>
  <si>
    <t>APP26A043LC</t>
  </si>
  <si>
    <t>Wastewater network plus financing impact  ~ Low RoRE case (post tax adjustment)</t>
  </si>
  <si>
    <t>APP26A044LC</t>
  </si>
  <si>
    <t>Bioresources financing impact  ~ Low RoRE case (post tax adjustment)</t>
  </si>
  <si>
    <t>APP26A045LC</t>
  </si>
  <si>
    <t>Dummy control financing impact  ~ Low RoRE case (post tax adjustment)</t>
  </si>
  <si>
    <t>APP26A046LC</t>
  </si>
  <si>
    <t>App26 guidance and line definitions</t>
  </si>
  <si>
    <t xml:space="preserve">This table outlines the scenario data required as a result of running both a high and low case as variants of the main business plan. Unless specified otherwise, all figures in this table should be recorded as the change relative to the base case. Futher information on table completion can be found in the guidance on Business plan data tables.
The blocks in the table in which data should be entered are blocks A to N plus block O. All monetary values should be the pre tax figure e.g the ODI figure should be the figure earned/incurred before any tax effects are taken into account.
In practice ODIs may be in period, through revenue in the next AMP or through RCV . However, for the purpose of RoRE scenarios, you should assume that the impact of ODIs is  in the year in which they are earned/incurred not when they are paid /recovered. This figure will then be grossed up for tax in the table on this basis.
Blocks A1 to N1 then automatically gross up the before tax figures using the tax rate in block O.
Blocks A, B, G, H, I, J ,K, L, M &amp; N, and lines 24, 26, 28, 30, 33, 36, 39, 41, 43, 45, 47, 50, 53, 56, 59 and 62 are inputs to the financial model.
                                                                                                                                                                                                                                                                                                                                                </t>
  </si>
  <si>
    <t>Blocks A and B Revenue for a high and low RORE case (pre tax adjustment)</t>
  </si>
  <si>
    <t>1,12</t>
  </si>
  <si>
    <t>Water network plus total revenue impact: Scenario impact on annual water network plus revenue before tax - excluding impact of incentive adjustments (including those for Water trading). The sign convention is that outperformance against the base case should be positive and underperformance negative.</t>
  </si>
  <si>
    <t>2,13</t>
  </si>
  <si>
    <t xml:space="preserve">Water network plus water trading export revenue impact. This line should reflect the incremental revenue due to changes in water exports resulting from the scenario. The sign convention is that outperformance against the base case should be positive and underperformance negative. </t>
  </si>
  <si>
    <t>3,14</t>
  </si>
  <si>
    <t xml:space="preserve">Water network plus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</si>
  <si>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4,15</t>
  </si>
  <si>
    <t>Water resources total revenue impact: Scenario impact on annual water resources revenue before tax - excluding impact of incentive adjustments (including those for Water trading). The sign convention is that outperformance against the base case should be positive and underperformance negative.</t>
  </si>
  <si>
    <t>5,16</t>
  </si>
  <si>
    <t>Water resources water trading export revenue impact. This line should reflect the incremental revenue due to changes in water exports resulting from the scenario  The sign convention is that outperformance against the base case should be positive and underperformance negative.</t>
  </si>
  <si>
    <t>6,17</t>
  </si>
  <si>
    <t xml:space="preserve">Water resources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</si>
  <si>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7,18</t>
  </si>
  <si>
    <t>Wastewater network plus total revenue impact: Scenario impact on annual Wastewater network plus revenue before tax - excluding impact of incentive adjustments. The sign convention is that outperformance against the base case should be positive and underperformance negative.</t>
  </si>
  <si>
    <t>8,19</t>
  </si>
  <si>
    <t>Bioresources total revenue impact: Scenario impact on annual bioresources water revenue before tax  - excluding impact of incentive adjustments. The sign convention is that outperformance against the base case should be positive and underperformance negative.</t>
  </si>
  <si>
    <t>9, 20</t>
  </si>
  <si>
    <t>Dummy control revenue</t>
  </si>
  <si>
    <t>10,21</t>
  </si>
  <si>
    <t>Residential retail total revenue impact: Scenario impact on annual Residential retail revenue - excluding impact of incentive adjustments. The sign convention is that outperformance against the base case should be positive and underperformance negative.</t>
  </si>
  <si>
    <t>11,22</t>
  </si>
  <si>
    <t>Business retail total revenue impact: Scenario impact on annual Business retail revenue  - excluding impact of incentive adjustments. The sign convention is that outperformance against the base case should be positive and underperformance negative</t>
  </si>
  <si>
    <t>Blocks C and D totex for a high and low RORE case (pre tax adjustment)</t>
  </si>
  <si>
    <t>23,40</t>
  </si>
  <si>
    <r>
      <t xml:space="preserve">Water network plus total expenditure (Totex) impact: Scenario impact on annual 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23 includes App26 line 24. App26 line 40 includes App26 line 41</t>
    </r>
    <r>
      <rPr>
        <sz val="10"/>
        <rFont val="Arial"/>
        <family val="2"/>
      </rPr>
      <t xml:space="preserve">. </t>
    </r>
  </si>
  <si>
    <t>24, 41</t>
  </si>
  <si>
    <t>Water network plus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</si>
  <si>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25, 42</t>
  </si>
  <si>
    <t xml:space="preserve">Uncertainty Mechanisms impact (Water network plus): Scenario impact on the amount that is recovered under the proposed uncertainty mechanisms, such as notified items, change protocols, etc for 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should be done in the financial model   </t>
  </si>
  <si>
    <t>26, 43</t>
  </si>
  <si>
    <t>Water network plus cost impact  ~ High RoRE case (pre tax adjustment)  - calculated cell.</t>
  </si>
  <si>
    <t>27, 44</t>
  </si>
  <si>
    <r>
      <t xml:space="preserve">Water resources total expenditure (Totex) impact: Scenario impact on annual water resources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27 includes App26 line 28. App26 line 44 includes App26 line 45</t>
    </r>
    <r>
      <rPr>
        <sz val="10"/>
        <rFont val="Arial"/>
        <family val="2"/>
      </rPr>
      <t>.</t>
    </r>
  </si>
  <si>
    <t>28, 45</t>
  </si>
  <si>
    <t>Water resources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</si>
  <si>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29, 46</t>
  </si>
  <si>
    <t xml:space="preserve">Uncertainty Mechanisms impact (Water resources): Scenario impact on the amount that is recovered under the proposed uncertainty mechanisms, such as notified items, change protocols, etc for Water 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can be done in the financial model.    </t>
  </si>
  <si>
    <t>30, 47</t>
  </si>
  <si>
    <t>Water resources cost impact ~ High and Low RoRE case (pre tax adjustment) - calculated cell.</t>
  </si>
  <si>
    <t>31, 48</t>
  </si>
  <si>
    <t xml:space="preserve">Wastewater network plus total expenditure (Totex) impact: Scenario impact on annual Wastewater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</si>
  <si>
    <t>32, 49</t>
  </si>
  <si>
    <t xml:space="preserve">Uncertainty Mechanisms impact (Wastewater network plus): Scenario impact on the amount that is recovered under the proposed uncertainty mechanisms, such as notified items, change protocols, etc for Wastewater.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case).This figure should not include an adjustment for the Totex cost sharing rate. This adjustment, if required, can be done in the financial model.    </t>
  </si>
  <si>
    <t>33, 50</t>
  </si>
  <si>
    <t>Wastewater network plus cost impact ~ High and Low RoRE case (pre tax adjustment) - calculated cell.</t>
  </si>
  <si>
    <t>34, 51</t>
  </si>
  <si>
    <t xml:space="preserve">Bioresources total expenditure (Totex) impact: Scenario impact on annual bioresources water expenditure (Totex). The sign conventions are that an outperformance against base Totex (high RoRE case) should be entered as a positive number, an underperformance (low RoRE case) should have a negative sign.   </t>
  </si>
  <si>
    <t>35, 52</t>
  </si>
  <si>
    <t xml:space="preserve">Uncertainty Mechanisms impact (bioresources): Scenario impact on the amount that is recovered under the proposed uncertainty mechanisms, such as notified items, change protocols, etc for bioresources.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
  </si>
  <si>
    <t>36, 53</t>
  </si>
  <si>
    <t>Bioresources cost impact ~ High and Low RoRE  (pre tax adjustment) - calculated cell.</t>
  </si>
  <si>
    <t>37, 54</t>
  </si>
  <si>
    <t xml:space="preserve">Dummy control expenditure ~ High and Low RoRE cases (pre tax adjustment) </t>
  </si>
  <si>
    <t>38, 55</t>
  </si>
  <si>
    <t>Uncertainty mechanisms impact (dummy control) ~ High and Low RoRE cases (pre tax adjustment)</t>
  </si>
  <si>
    <t>39, 56</t>
  </si>
  <si>
    <t>Dummy control cost impact ~ High and Low RoRE cases (pre tax adjustment) - calculated cell.</t>
  </si>
  <si>
    <t>Blocks E and F Residential retail for a high and low RORE case (pre tax adjustment)</t>
  </si>
  <si>
    <t>57, 60</t>
  </si>
  <si>
    <t>Residential retail cost impact: Scenario impact on total Residential retail costs. This should include both operating expenditure incurred and depreciation. Sign convention is the same as for Totex: outperformance is positive and underperformance negative.</t>
  </si>
  <si>
    <t>58, 61</t>
  </si>
  <si>
    <t xml:space="preserve">Uncertainty Mechanisms impact (Residential retail) Scenario impact on the amount that is recovered under the proposed uncertainty mechanisms, such as notified items, change protocols, etc for retail. The impact should be recorded in the year where the corresponding expenditure is recorded. The sign conventions should be opposite to those used in the Residential retail operating expendituire line. If the operating expenditure number is positive (high RoRE case) then the impact of the uncertainty mechanism should have a negative sign and a positive sign if the operating expenditure number is negative (low RoRE case).    </t>
  </si>
  <si>
    <t>59, 62</t>
  </si>
  <si>
    <t xml:space="preserve">Residential retail cost impact - calculated field </t>
  </si>
  <si>
    <t>Blocks G and H Business retail for a high and low RORE case (pre tax adjustment)</t>
  </si>
  <si>
    <t>63, 64</t>
  </si>
  <si>
    <t xml:space="preserve">Business retail cost impact. Scenario impact on Business retail costs. This should include both operating expenditure incurred and depreciation. Sign convention is the same as for Totex: outperformance is positive and underperformance negative. </t>
  </si>
  <si>
    <t>Blocks I and J ODI for a high and low RORE case (pre tax adjustment)</t>
  </si>
  <si>
    <t>65, 71</t>
  </si>
  <si>
    <t xml:space="preserve">Total 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</si>
  <si>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66, 72</t>
  </si>
  <si>
    <t xml:space="preserve">Total water 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</si>
  <si>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67, 73</t>
  </si>
  <si>
    <t xml:space="preserve">Total wastewater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</si>
  <si>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68, 74</t>
  </si>
  <si>
    <t xml:space="preserve">Total bioresources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</si>
  <si>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69, 75</t>
  </si>
  <si>
    <t>Total dummy control outcome delivery incentives (ODI) impact excluding impact of C-MeX and D-MeX ~ High and Low RoRE cases (pre tax adjustment)</t>
  </si>
  <si>
    <t>70, 76</t>
  </si>
  <si>
    <t>Total residential retail outcome delivery incentives (ODI) impact excluding impact of C-MeX and D-MeX. The change in financial reward/penalty associated with the company's proposed ODIs resulting from the scenario impact. The reward/penalty impact should be recorded in the year in which it is earned/incurred (rather than when it is paid). Outperformance payments should be entered as positive values and underperformance penalties as negative values.</t>
  </si>
  <si>
    <t>Blocks K and L WaterworCX  for a high and low RORE case (pre tax adjustment)</t>
  </si>
  <si>
    <t>77, 80</t>
  </si>
  <si>
    <t xml:space="preserve">C-MeX impact: The change in the financial outperformance payment/underperformance penalty associated with the company's performance against the C-Mex (customer) measure due to the scenario impact. The outperformance payment/underperformance penalty should be recorded in the year in which it is earned/incurred rather than paid. Outperformance payments should be entered as positive values and underperformance penalties as negative values.  </t>
  </si>
  <si>
    <t>78, 81
79, 82</t>
  </si>
  <si>
    <t xml:space="preserve">D-MeX impact: The change in the financial outperformance payment/underperformance penalty associated with the company's performance against the D-Mex (Developer) measure due to the scenario impact. This is split into two parts: performance against network plus water and wastewater. The outperformance payment/underperformance penalty should be recorded in the year in which it is earned/incurred rather than paid. Outperformance payments should be entered as positive values and underperformance penalties as negative values.   </t>
  </si>
  <si>
    <t>Blocks M and N Financing performance ~ cost of new debt for a high and low RORE case (pre tax adjustment)</t>
  </si>
  <si>
    <t>83, 88</t>
  </si>
  <si>
    <t>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</si>
  <si>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84, 89</t>
  </si>
  <si>
    <t>Water resources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</si>
  <si>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85, 90</t>
  </si>
  <si>
    <t>WasteWater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</si>
  <si>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86, 91</t>
  </si>
  <si>
    <t>Bioresources financing impact. The incremental interest expense incurred by the company net of adjustment for cost of debt indexation mechanism, calculated on a notional basis. The sign conventions are that an outperformance against base interest expense (high RoRE case) should be entered as a positive number, an underperformance (low RoRE case), should have a negative sign.</t>
  </si>
  <si>
    <t>87, 92</t>
  </si>
  <si>
    <t>Dummy control financing impact.</t>
  </si>
  <si>
    <t>Block O</t>
  </si>
  <si>
    <t>93, 94</t>
  </si>
  <si>
    <r>
      <t xml:space="preserve">Corporation tax and dummy control tax rates to be used to adjust pre tax figures in blocks A to N. Corporation tax copied from </t>
    </r>
    <r>
      <rPr>
        <sz val="10"/>
        <color rgb="FF0078C9"/>
        <rFont val="Arial"/>
        <family val="2"/>
      </rPr>
      <t>App29 line 88</t>
    </r>
    <r>
      <rPr>
        <sz val="10"/>
        <rFont val="Arial"/>
        <family val="2"/>
      </rPr>
      <t>.</t>
    </r>
  </si>
  <si>
    <t>Column reference</t>
  </si>
  <si>
    <t>Calculated</t>
  </si>
  <si>
    <t>Yes</t>
  </si>
  <si>
    <t>No</t>
  </si>
  <si>
    <t>Underperformance penalty deadband</t>
  </si>
  <si>
    <t>Outperformance payment deadband</t>
  </si>
  <si>
    <t>Unique ID</t>
  </si>
  <si>
    <t>ODI type</t>
  </si>
  <si>
    <t>ODI form</t>
  </si>
  <si>
    <t>PC unit</t>
  </si>
  <si>
    <t>PC unit description</t>
  </si>
  <si>
    <t>Decimal places</t>
  </si>
  <si>
    <t>2011-12</t>
  </si>
  <si>
    <t>2025-26</t>
  </si>
  <si>
    <t>2026-27</t>
  </si>
  <si>
    <t>2027-28</t>
  </si>
  <si>
    <t>2028-29</t>
  </si>
  <si>
    <t>2029-30</t>
  </si>
  <si>
    <t>2030-31</t>
  </si>
  <si>
    <t>2031-32</t>
  </si>
  <si>
    <t>2032-33</t>
  </si>
  <si>
    <t>2033-34</t>
  </si>
  <si>
    <t>2034-35</t>
  </si>
  <si>
    <t>2035-36</t>
  </si>
  <si>
    <t>2036-37</t>
  </si>
  <si>
    <t>2037-38</t>
  </si>
  <si>
    <t>2038-39</t>
  </si>
  <si>
    <t>2039-40</t>
  </si>
  <si>
    <t>Out</t>
  </si>
  <si>
    <t xml:space="preserve">Revenue </t>
  </si>
  <si>
    <t>0</t>
  </si>
  <si>
    <t>Out &amp; under</t>
  </si>
  <si>
    <t>NFI</t>
  </si>
  <si>
    <t>Under</t>
  </si>
  <si>
    <t>score</t>
  </si>
  <si>
    <t>time</t>
  </si>
  <si>
    <t>Mains bursts</t>
  </si>
  <si>
    <t>Pollution incidents</t>
  </si>
  <si>
    <t>Sewer collapses</t>
  </si>
  <si>
    <t>Validation error</t>
  </si>
  <si>
    <t>App5 – PR14 reconciliation ~ performance commitments</t>
  </si>
  <si>
    <t>Column ref.</t>
  </si>
  <si>
    <t>PR19 price control allocation (%)</t>
  </si>
  <si>
    <r>
      <rPr>
        <sz val="16"/>
        <color rgb="FF0078C9"/>
        <rFont val="Franklin Gothic Demi"/>
        <family val="2"/>
      </rPr>
      <t>2018-19 forecast data</t>
    </r>
    <r>
      <rPr>
        <sz val="11"/>
        <color rgb="FF0078C9"/>
        <rFont val="Arial"/>
        <family val="2"/>
      </rPr>
      <t>, please enter actuals if/when available (monetary amounts in 2012-13 prices, net of tax)</t>
    </r>
  </si>
  <si>
    <r>
      <rPr>
        <sz val="16"/>
        <color rgb="FF0078C9"/>
        <rFont val="Franklin Gothic Demi"/>
        <family val="2"/>
      </rPr>
      <t>2019-20 forecast data</t>
    </r>
    <r>
      <rPr>
        <b/>
        <sz val="12"/>
        <color rgb="FF0078C9"/>
        <rFont val="Arial"/>
        <family val="2"/>
      </rPr>
      <t xml:space="preserve"> </t>
    </r>
    <r>
      <rPr>
        <sz val="11"/>
        <color rgb="FF0078C9"/>
        <rFont val="Arial"/>
        <family val="2"/>
      </rPr>
      <t>(monetary amounts in 2012-13 prices, net of tax)</t>
    </r>
  </si>
  <si>
    <t>Company</t>
  </si>
  <si>
    <t>PR14
price
control</t>
  </si>
  <si>
    <t>PC ref.
(company)</t>
  </si>
  <si>
    <t>Performance commitment</t>
  </si>
  <si>
    <t>In-period ODI</t>
  </si>
  <si>
    <t>2018-19 performance level
- forecast</t>
  </si>
  <si>
    <t>2018-19
PCL met?
forecast</t>
  </si>
  <si>
    <t>2018-19
forecast outperformance payment
or underperformance penalty
in-period ODIs</t>
  </si>
  <si>
    <t>2018-19
forecast outperformance payment
or underperformance penalty
in-period ODIs (£m)</t>
  </si>
  <si>
    <t>2018-19
forecast outperformance payment
or underperformance penalty
accrued at 31 March 2019</t>
  </si>
  <si>
    <t>2018-19
forecast outperformance payment
or underperformance penalty
accrued at 31 March 2019 (£m)</t>
  </si>
  <si>
    <t>2019-20 performance level
- forecast</t>
  </si>
  <si>
    <t>2019-20
PCL met?
Forecast</t>
  </si>
  <si>
    <t>2019-20
forecast outperformance payment
or underperformance penalty
in-period ODIs</t>
  </si>
  <si>
    <t>2019-20
forecast outperformance payment
or underperformance penalty
in-period ODIs (£m)</t>
  </si>
  <si>
    <t>2019-20
forecast outperformance payment
or underperformance penalty
accrued at 31 March 2020</t>
  </si>
  <si>
    <t>2019-20
forecast outperformance payment
or underperformance penalty
accrued at 31 March 2020 (£m)</t>
  </si>
  <si>
    <t>AFW</t>
  </si>
  <si>
    <t>WSW</t>
  </si>
  <si>
    <t>W-A1</t>
  </si>
  <si>
    <t>W-A1: Leakage</t>
  </si>
  <si>
    <t>Megalitres per day (Ml/d)</t>
  </si>
  <si>
    <t>W-A2</t>
  </si>
  <si>
    <t>W-A2: Average water use</t>
  </si>
  <si>
    <t>Litres per person per day (l/p/d)</t>
  </si>
  <si>
    <t>W-A3</t>
  </si>
  <si>
    <t>W-A3: Water available for use</t>
  </si>
  <si>
    <t>W-A4</t>
  </si>
  <si>
    <t>W-A4: Sustainable abstraction reductions</t>
  </si>
  <si>
    <t>W-A5</t>
  </si>
  <si>
    <t>W-A5: Abstraction incentive mechanism (AIM)</t>
  </si>
  <si>
    <t>TBC</t>
  </si>
  <si>
    <t>W-B1</t>
  </si>
  <si>
    <t>W-B1: Compliance with water quality standards (mean zonal compliance)</t>
  </si>
  <si>
    <t>Mean zonal compliance (%)</t>
  </si>
  <si>
    <t>W-B2</t>
  </si>
  <si>
    <t>W-B2: Customer contacts for discolouration</t>
  </si>
  <si>
    <t>No. per 1,000 population</t>
  </si>
  <si>
    <t>W-C1</t>
  </si>
  <si>
    <t>W-C1: Unplanned interruptions to supply over 12 hours</t>
  </si>
  <si>
    <t>No. of properties</t>
  </si>
  <si>
    <t>W-C2</t>
  </si>
  <si>
    <t>W-C2: Number of burst mains</t>
  </si>
  <si>
    <t>No. of burst mains per year</t>
  </si>
  <si>
    <t>W-C3</t>
  </si>
  <si>
    <t>W-C3: Affected customers not notified of planned interruptions</t>
  </si>
  <si>
    <t>No. of GSS events</t>
  </si>
  <si>
    <t>W-C4</t>
  </si>
  <si>
    <t>W-C4: Planned work taking longer to complete than notified</t>
  </si>
  <si>
    <t>HHR</t>
  </si>
  <si>
    <t>R-A1</t>
  </si>
  <si>
    <t>R-A1: SIM service score</t>
  </si>
  <si>
    <t>Service incentive mechanism (SIM) score</t>
  </si>
  <si>
    <t>R-A2</t>
  </si>
  <si>
    <t>R-A2: Value for money survey</t>
  </si>
  <si>
    <t>ANH</t>
  </si>
  <si>
    <t>W-A2: Water supply interruptions</t>
  </si>
  <si>
    <t>Minutes / property / year</t>
  </si>
  <si>
    <t>W-A3: Properties at risk of persistent low pressure</t>
  </si>
  <si>
    <t>W-A4: Water quality contacts</t>
  </si>
  <si>
    <t>W-B1: Value for money perception - variation from baseline against WaSCs (water)</t>
  </si>
  <si>
    <t>% variation from WaSC baseline</t>
  </si>
  <si>
    <t>W-C1: Percentage of population supplied by single supply system</t>
  </si>
  <si>
    <t>% population with single supply system</t>
  </si>
  <si>
    <t>W-C2: Frequency of service level restrictions (hosepipe bans)</t>
  </si>
  <si>
    <t>No. (frequency) per 10 years</t>
  </si>
  <si>
    <t>W-D1</t>
  </si>
  <si>
    <t>W-D1: Security of Supply Index (SoSI) - dry year annual average</t>
  </si>
  <si>
    <t>Security of Supply Index (SOSI)</t>
  </si>
  <si>
    <t>W-D2</t>
  </si>
  <si>
    <t>W-D2: Security of Supply Index (SoSI) - critical period (peak) demand</t>
  </si>
  <si>
    <t>W-D3</t>
  </si>
  <si>
    <t>W-D3: Per property consumption (PPC) (litres/household/day reduction)</t>
  </si>
  <si>
    <t>Litres per household per day (l/hh/d)</t>
  </si>
  <si>
    <t>W-D4</t>
  </si>
  <si>
    <t>W-D4: Leakage - three-year average</t>
  </si>
  <si>
    <t>W-E1</t>
  </si>
  <si>
    <t>W-E1: Percentage of SSSIs (by area) with favourable status</t>
  </si>
  <si>
    <t>% SSSIs with favourable status</t>
  </si>
  <si>
    <t>W-E2</t>
  </si>
  <si>
    <t>W-E2: Environmental compliance (water)</t>
  </si>
  <si>
    <t>No. of obligations delivered</t>
  </si>
  <si>
    <t>W-F1</t>
  </si>
  <si>
    <t>W-F1: Operational carbon (% reduction from 2015 baseline)</t>
  </si>
  <si>
    <t>% reduction from 2015 baseline</t>
  </si>
  <si>
    <t>W-F2</t>
  </si>
  <si>
    <t>W-F2: Embodied carbon (% reduction from 2010 baseline)</t>
  </si>
  <si>
    <t>% reduction from 2010 baseline</t>
  </si>
  <si>
    <t>W-G1</t>
  </si>
  <si>
    <t>W-G1: Survey of community perception</t>
  </si>
  <si>
    <t>% customer satisfaction</t>
  </si>
  <si>
    <t>na</t>
  </si>
  <si>
    <t>W-H1</t>
  </si>
  <si>
    <t>W-H1: Water infrastructure</t>
  </si>
  <si>
    <t>category</t>
  </si>
  <si>
    <t>Asset health indicator (RAG)</t>
  </si>
  <si>
    <t>W-H2</t>
  </si>
  <si>
    <t>W-H2: Water non-infrastructure</t>
  </si>
  <si>
    <t>W-I1</t>
  </si>
  <si>
    <t>W-I1: Mean zonal compliance (MZC)</t>
  </si>
  <si>
    <t>WSWW</t>
  </si>
  <si>
    <t>S-A2</t>
  </si>
  <si>
    <t>S-A2: Properties flooded internally from sewers - three-year average (reduction)</t>
  </si>
  <si>
    <t>No. of properties flooded internally (reduction)</t>
  </si>
  <si>
    <t>S-A3</t>
  </si>
  <si>
    <t>S-A3: Properties flooded externally from sewers - three-year average (reduction)</t>
  </si>
  <si>
    <t>No. of properties flooded externally (reduction)</t>
  </si>
  <si>
    <t>S-A4</t>
  </si>
  <si>
    <t>S-A4: Percentage of sewerage capacity schemes incorporating sustainable solutions</t>
  </si>
  <si>
    <t>% sustainable sewerage capacity schemes</t>
  </si>
  <si>
    <t>S-B1</t>
  </si>
  <si>
    <t>S-B1: Value for money perception variation from baseline against WaSCs (wastewater)</t>
  </si>
  <si>
    <t>S-C1</t>
  </si>
  <si>
    <t>S-C1: Percentage of bathing waters attaining excellent status</t>
  </si>
  <si>
    <t>% bathing waters - excellent status</t>
  </si>
  <si>
    <t>S-C2</t>
  </si>
  <si>
    <t>S-C2: Percentage of SSSIs (by area) with favourable status</t>
  </si>
  <si>
    <t>S-C3</t>
  </si>
  <si>
    <t>S-C3: Pollution incidents (category 3)</t>
  </si>
  <si>
    <t>No. of pollution incidents (cat 3)</t>
  </si>
  <si>
    <t>S-C4</t>
  </si>
  <si>
    <t>S-C4: Environmental compliance (wastewater)</t>
  </si>
  <si>
    <t>S-D1</t>
  </si>
  <si>
    <t>S-D1: Operational carbon (% reduction from 2015 baseline)</t>
  </si>
  <si>
    <t>S-D2</t>
  </si>
  <si>
    <t>S-D2: Embodied carbon (% reduction from 2010 baseline)</t>
  </si>
  <si>
    <t>S-E1</t>
  </si>
  <si>
    <t>S-E1: Survey of community perception</t>
  </si>
  <si>
    <t>S-F1</t>
  </si>
  <si>
    <t>S-F1: Sewerage infrastructure</t>
  </si>
  <si>
    <t>S-F2</t>
  </si>
  <si>
    <t>S-F2: Sewerage non-infrastructure</t>
  </si>
  <si>
    <t>R-A1: Qualitative service incentive mechanism (SIM) score</t>
  </si>
  <si>
    <t>Service incentive mechanism (SIM) score ranking (WaSCs)</t>
  </si>
  <si>
    <t>R-A2: Service incentive mechanism (SIM)</t>
  </si>
  <si>
    <t>R-A3</t>
  </si>
  <si>
    <t>R-A3: Customer Satisfaction Index prepared by UK Institute of Customer Service</t>
  </si>
  <si>
    <t>rank</t>
  </si>
  <si>
    <t>UK ICS Customer Satisfaction Index score ranking among utility companies</t>
  </si>
  <si>
    <t>R-B1</t>
  </si>
  <si>
    <t>R-B1: Fairness of bills perception - variation from baseline against WaSCs</t>
  </si>
  <si>
    <t>R-B2</t>
  </si>
  <si>
    <t>R-B2: Affordability perception - variation from baseline against WaSCs</t>
  </si>
  <si>
    <t>R-C1</t>
  </si>
  <si>
    <t>R-C1: Operational carbon (% reduction from 2015 baseline)</t>
  </si>
  <si>
    <t>R-C2</t>
  </si>
  <si>
    <t>R-C2: Embodied carbon (% reduction from 2010 baseline)</t>
  </si>
  <si>
    <t>R-D1</t>
  </si>
  <si>
    <t>R-D1: Survey of community perception</t>
  </si>
  <si>
    <t>BRL</t>
  </si>
  <si>
    <t>A1: Unplanned customer minutes lost</t>
  </si>
  <si>
    <t>A2</t>
  </si>
  <si>
    <t>A2: Asset reliability - infrastructure</t>
  </si>
  <si>
    <t>RCV</t>
  </si>
  <si>
    <t>Asset health indicator</t>
  </si>
  <si>
    <t>A3</t>
  </si>
  <si>
    <t>A3: Asset reliability - non-infrastructure</t>
  </si>
  <si>
    <t>B1: Population in centres &gt;25,000 at risk from asset failure</t>
  </si>
  <si>
    <t>No. of people (population)</t>
  </si>
  <si>
    <t>C1: Security of supply index (SOSI)</t>
  </si>
  <si>
    <t>C2</t>
  </si>
  <si>
    <t>C2: Hosepipe ban frequency</t>
  </si>
  <si>
    <t>No. of expected days that water restrictions are placed</t>
  </si>
  <si>
    <t>D1: Mean zonal compliance (MZC)</t>
  </si>
  <si>
    <t>E1: Negative water quality contacts</t>
  </si>
  <si>
    <t>No. of contacts per year</t>
  </si>
  <si>
    <t>F1: Leakage</t>
  </si>
  <si>
    <t>G1: Meter penetration</t>
  </si>
  <si>
    <t xml:space="preserve">% metered supplies </t>
  </si>
  <si>
    <t>H1: Total carbon emissions</t>
  </si>
  <si>
    <r>
      <t>kgCO</t>
    </r>
    <r>
      <rPr>
        <vertAlign val="subscript"/>
        <sz val="10"/>
        <rFont val="arial"/>
        <family val="2"/>
      </rPr>
      <t>2</t>
    </r>
    <r>
      <rPr>
        <sz val="10"/>
        <rFont val="Arial"/>
        <family val="2"/>
      </rPr>
      <t>e per person</t>
    </r>
  </si>
  <si>
    <t>H2</t>
  </si>
  <si>
    <t>H2: Raw water quality of sources</t>
  </si>
  <si>
    <t>Raw water quality indicator</t>
  </si>
  <si>
    <t>H3</t>
  </si>
  <si>
    <t>H3: Biodiversity index</t>
  </si>
  <si>
    <t>Biodiversity index</t>
  </si>
  <si>
    <t>H4</t>
  </si>
  <si>
    <t>H4: Waste disposal compliance</t>
  </si>
  <si>
    <t>% waste disposal compliance</t>
  </si>
  <si>
    <t>G2</t>
  </si>
  <si>
    <t>G2: Per capita consumption (PCC), measured as litres per head per day (l/h/d)</t>
  </si>
  <si>
    <t>Litres per head per day (l/h/d)</t>
  </si>
  <si>
    <t>I1: Percentage of customers in water poverty</t>
  </si>
  <si>
    <t>% customers in water poverty</t>
  </si>
  <si>
    <t>J1: Service incentive mechanism (SIM)</t>
  </si>
  <si>
    <t>Service incentive mechanism (SIM) score ranking</t>
  </si>
  <si>
    <t>J2</t>
  </si>
  <si>
    <t>J2: General satisfaction from surveys</t>
  </si>
  <si>
    <t>J3</t>
  </si>
  <si>
    <t>J3: Value for money</t>
  </si>
  <si>
    <t>K1: Ease of contact from surveys</t>
  </si>
  <si>
    <t>L1: Negative billing contacts</t>
  </si>
  <si>
    <t>DVW</t>
  </si>
  <si>
    <t>A1: Discoloured water contacts</t>
  </si>
  <si>
    <t>A2: Mean zonal compliance (MZC)</t>
  </si>
  <si>
    <t>A3: Delivery of the outcomes of the Legacy water treatment works (south west Wrexham) major scheme</t>
  </si>
  <si>
    <t>Pass/fail (until completion)</t>
  </si>
  <si>
    <t>A4</t>
  </si>
  <si>
    <t>A4: Delivery of the outcomes of the service reservoir water quality risk management schemes</t>
  </si>
  <si>
    <t>Pass/fail (for each scheme)</t>
  </si>
  <si>
    <t>B1: Average duration of interruptions - 3 hours or longer (planned and unplanned interruptions)</t>
  </si>
  <si>
    <t>Hours / property / year</t>
  </si>
  <si>
    <t>B2</t>
  </si>
  <si>
    <t>B2: Sustainable economic level of leakage</t>
  </si>
  <si>
    <t>Litres per property per day (l/prop/day)</t>
  </si>
  <si>
    <t>B3</t>
  </si>
  <si>
    <t>B3: Security of supply index (SOSI)</t>
  </si>
  <si>
    <t>B4</t>
  </si>
  <si>
    <t>B4: Number of bursts</t>
  </si>
  <si>
    <t>C1: Gross operational greenhouse gas emissions</t>
  </si>
  <si>
    <r>
      <t>tCO</t>
    </r>
    <r>
      <rPr>
        <vertAlign val="subscript"/>
        <sz val="10"/>
        <rFont val="arial"/>
        <family val="2"/>
      </rPr>
      <t>2</t>
    </r>
    <r>
      <rPr>
        <sz val="10"/>
        <rFont val="Arial"/>
        <family val="2"/>
      </rPr>
      <t>e</t>
    </r>
  </si>
  <si>
    <t>D1: Customers’ perception based on market research</t>
  </si>
  <si>
    <t>NHHR</t>
  </si>
  <si>
    <t>F1: Non-household Service incentive mechanism (SIM)</t>
  </si>
  <si>
    <t>E1: Per capita consumption and water efficiency</t>
  </si>
  <si>
    <t>Litres per capita per day</t>
  </si>
  <si>
    <t>E2</t>
  </si>
  <si>
    <t>E2: Service incentive mechanism (SIM)</t>
  </si>
  <si>
    <t>NES</t>
  </si>
  <si>
    <t>W-A1: Asset health measures - water</t>
  </si>
  <si>
    <t>N/A</t>
  </si>
  <si>
    <t>N/A (measured in separate PCs)</t>
  </si>
  <si>
    <t>W-B1: Satisfaction with taste and odour of tap water</t>
  </si>
  <si>
    <t>No. of complaints per year</t>
  </si>
  <si>
    <t>W-B2: Overall drinking water compliance</t>
  </si>
  <si>
    <t>W-B3</t>
  </si>
  <si>
    <t>W-B3: Discoloured water complaints</t>
  </si>
  <si>
    <t>W-C1: Interruptions to water supply for more than 3 hours (average time per property per year)</t>
  </si>
  <si>
    <t>Mins:secs per property per year</t>
  </si>
  <si>
    <t>mins:secs</t>
  </si>
  <si>
    <t>W-C2: Properties experiencing poor water pressure</t>
  </si>
  <si>
    <t>W-C3: Water mains bursts</t>
  </si>
  <si>
    <t>W-C4: Leakage (Ml/d) Northumbrian area</t>
  </si>
  <si>
    <t>W-C5</t>
  </si>
  <si>
    <t>W-C5: Leakage (Ml/d) Essex &amp; Suffolk area</t>
  </si>
  <si>
    <t>W-D1: NWL independent overall customer satisfaction score</t>
  </si>
  <si>
    <t>Score between 0 and 10</t>
  </si>
  <si>
    <t>W-D2: Service incentive mechanism (SIM)</t>
  </si>
  <si>
    <t>W-D3: Domestic customer satisfaction, net promoter score</t>
  </si>
  <si>
    <t>W-E1: NWL independent survey on keeping customers informed</t>
  </si>
  <si>
    <t>W-F1: Greenhouse gas emissions</t>
  </si>
  <si>
    <r>
      <t>ktCO</t>
    </r>
    <r>
      <rPr>
        <vertAlign val="subscript"/>
        <sz val="10"/>
        <rFont val="arial"/>
        <family val="2"/>
      </rPr>
      <t>2</t>
    </r>
    <r>
      <rPr>
        <sz val="10"/>
        <rFont val="Arial"/>
        <family val="2"/>
      </rPr>
      <t>e</t>
    </r>
  </si>
  <si>
    <t>W-F2: Annual environmental performance report</t>
  </si>
  <si>
    <t>CRAG report publication</t>
  </si>
  <si>
    <t>S-A1</t>
  </si>
  <si>
    <t>S-A1: Asset health measures - wastewater</t>
  </si>
  <si>
    <t>S-B1: Properties flooded externally</t>
  </si>
  <si>
    <t>No. of properties per year</t>
  </si>
  <si>
    <t>S-B2</t>
  </si>
  <si>
    <t>S-B2: Properties flooded internally</t>
  </si>
  <si>
    <t>No. of properties flooded internally per year</t>
  </si>
  <si>
    <t>S-B3</t>
  </si>
  <si>
    <t>S-B3: Repeat sewer flooding</t>
  </si>
  <si>
    <t>S-B4</t>
  </si>
  <si>
    <t>S-B4: Sewer collapses</t>
  </si>
  <si>
    <t>No. of sewer collapses per year - excluding TDSs</t>
  </si>
  <si>
    <t>S-B5</t>
  </si>
  <si>
    <t>S-B5: Transferred drains and sewers - internal sewer flooding</t>
  </si>
  <si>
    <t>S-B6</t>
  </si>
  <si>
    <t>S-B6: Transferred drains and sewers - external sewer flooding</t>
  </si>
  <si>
    <t>S-B7</t>
  </si>
  <si>
    <t>S-B7: Transferred drains and sewers - sewer collapses</t>
  </si>
  <si>
    <t>No. of sewer collapses per year - TDSs</t>
  </si>
  <si>
    <t>S-C1: Sewage treatment works discharge compliance</t>
  </si>
  <si>
    <t>No. discharge permit condition failures per year</t>
  </si>
  <si>
    <t>S-C2: Pollution incidents (category 3)</t>
  </si>
  <si>
    <t>S-C3: Bathing water compliance</t>
  </si>
  <si>
    <t>No. of bathing waters per year</t>
  </si>
  <si>
    <t>S-C4: Whitburn combined sewer overflow (CSO) scheme</t>
  </si>
  <si>
    <t>Delivery / non-delivery</t>
  </si>
  <si>
    <t>S-D1: NWL independent overall customer satisfaction score</t>
  </si>
  <si>
    <t>Customer satisfaction score out of 10</t>
  </si>
  <si>
    <t>S-D2: Service incentive mechanism (SIM)</t>
  </si>
  <si>
    <t>S-D3</t>
  </si>
  <si>
    <t>S-D3: Domestic customer satisfaction, net promoter score</t>
  </si>
  <si>
    <t>S-E1: NWL independent survey on keeping customers informed</t>
  </si>
  <si>
    <t>S-F1: Greenhouse gas emissions</t>
  </si>
  <si>
    <t>S-F2: Annual environmental performance report</t>
  </si>
  <si>
    <t>R-B1: NWL independent overall customer satisfaction score</t>
  </si>
  <si>
    <t>R-B2: Service incentive mechanism (SIM)</t>
  </si>
  <si>
    <t>R-B3</t>
  </si>
  <si>
    <t>R-B3: Domestic customer satisfaction, net promoter score</t>
  </si>
  <si>
    <t>R-C1: NWL independent value for money survey</t>
  </si>
  <si>
    <t>R-C2: Satisfied with value for money of water services - Northumbrian region (CCWater research)</t>
  </si>
  <si>
    <t>R-C3</t>
  </si>
  <si>
    <t>R-C3: Satisfied with value for money of sewerage services - Northumbrian region (CCWater research)</t>
  </si>
  <si>
    <t>R-C4</t>
  </si>
  <si>
    <t>R-C4: Satisfied with value for money of water services - Essex &amp; Suffolk region (CCWater research)</t>
  </si>
  <si>
    <t>R-D1: NWL independent survey on keeping customers informed</t>
  </si>
  <si>
    <t>R-E1</t>
  </si>
  <si>
    <t>R-E1: Greenhouse gas emissions</t>
  </si>
  <si>
    <t>R-E2</t>
  </si>
  <si>
    <t>R-E2: Annual environmental performance report</t>
  </si>
  <si>
    <t>R-F1</t>
  </si>
  <si>
    <t>R-F1: Delivering a consolidated Customer Information and Billing (CIB) system</t>
  </si>
  <si>
    <t>£ million cumulative depreciation</t>
  </si>
  <si>
    <t>PRT</t>
  </si>
  <si>
    <t>A1: Bursts</t>
  </si>
  <si>
    <t>A2: Water quality standards</t>
  </si>
  <si>
    <t>A3: Water quality contacts</t>
  </si>
  <si>
    <t>No. contacts per 1,000 population served</t>
  </si>
  <si>
    <t>A4: Temporary usage bans</t>
  </si>
  <si>
    <t>No. of temporary usage bans per year</t>
  </si>
  <si>
    <t>B1: Leakage</t>
  </si>
  <si>
    <t>C1: Interruptions to supply</t>
  </si>
  <si>
    <t>D1: Biodiversity</t>
  </si>
  <si>
    <t>% (completion of agreed actions)</t>
  </si>
  <si>
    <t>D2</t>
  </si>
  <si>
    <t>D2: Water Framework Directive (WFD)</t>
  </si>
  <si>
    <t>Programme completion</t>
  </si>
  <si>
    <t>D3</t>
  </si>
  <si>
    <t>D3: Carbon</t>
  </si>
  <si>
    <t>Energy sourced from renewables (% increase)</t>
  </si>
  <si>
    <t>E1: RoSPA Health and Safety accreditation</t>
  </si>
  <si>
    <t>RoSPA Gold award</t>
  </si>
  <si>
    <t>A1: Service incentive mechanism (SIM)</t>
  </si>
  <si>
    <t>B1: Reducing per capita consumption (PCC)</t>
  </si>
  <si>
    <t>C1: Survey of developers</t>
  </si>
  <si>
    <t>Satisfaction rate (%)</t>
  </si>
  <si>
    <t>SBW</t>
  </si>
  <si>
    <t>A1: Customer contacts: taste and appearance (water quality contacts)</t>
  </si>
  <si>
    <t>A2: WS (WQ) regulation compliance - mean zonal compliance (compliance with DWI regulations)</t>
  </si>
  <si>
    <t>B1: Reduce leakage (to less than or equal to 20.00 Ml/d by 2020)</t>
  </si>
  <si>
    <t>B2: Large scale interruptions (minimise risk of large scale interruption to 12,000 properties)</t>
  </si>
  <si>
    <t>1,000 properties</t>
  </si>
  <si>
    <t>B3: Decreasing average interruptions &gt;3 hours</t>
  </si>
  <si>
    <t>B4: Maintain serviceable assets</t>
  </si>
  <si>
    <t>B5</t>
  </si>
  <si>
    <t>B5: Metering - continue current strategy</t>
  </si>
  <si>
    <t>No. of additional meters installed</t>
  </si>
  <si>
    <t>B6</t>
  </si>
  <si>
    <t>B6: Reduce per capita consumption (PCC) to 136 litres/head/day by March 2020</t>
  </si>
  <si>
    <t>C1: Repair visible leaks</t>
  </si>
  <si>
    <t>% visible leaks repaired within 7 days</t>
  </si>
  <si>
    <t>D1: Reduce energy used in water delivery</t>
  </si>
  <si>
    <t>kWh/Ml (kilowatt hours per megalitre)</t>
  </si>
  <si>
    <t>D2: Help support a natural healthy water environment (in addition to NEP statutory obligation work)</t>
  </si>
  <si>
    <t>Annual review of environmental work</t>
  </si>
  <si>
    <t>E1: Contribute to our community (increase educational visits to schools, and working days for volunteer and charity work)</t>
  </si>
  <si>
    <t>No. of working days</t>
  </si>
  <si>
    <t>Service incentive mechanism (SIM) score (average)</t>
  </si>
  <si>
    <t>A2: New customer relationship management (CRM) system</t>
  </si>
  <si>
    <t>B1: Fair customer bills (efficient debt management: % of average bill)</t>
  </si>
  <si>
    <t>% of average bill</t>
  </si>
  <si>
    <t>SES</t>
  </si>
  <si>
    <t>A1: Security of supply index (SoSI) dry year average</t>
  </si>
  <si>
    <t>A2: Security of supply index (SoSI) critical period</t>
  </si>
  <si>
    <t>A3: Supply interruptions &gt;3 hours</t>
  </si>
  <si>
    <t>A4: Condition and reliability of the mains network - number of burst pipes a year</t>
  </si>
  <si>
    <t>A5</t>
  </si>
  <si>
    <t>A5: Drinking Water Inspectorate’s (DWI) index of water quality</t>
  </si>
  <si>
    <t>A6</t>
  </si>
  <si>
    <t>A6: Taste, odour and discolouration (number of contacts received)</t>
  </si>
  <si>
    <t>A7</t>
  </si>
  <si>
    <t>A7: Water softening programme</t>
  </si>
  <si>
    <t>Programme delivery</t>
  </si>
  <si>
    <t>C1: The number of times on average the Company has to impose restrictions on the use of water</t>
  </si>
  <si>
    <t>No. of restrictions in last 10 years</t>
  </si>
  <si>
    <t>C2: Percentage of properties that are connected to more than one treatment works (resilience measure)</t>
  </si>
  <si>
    <t>% props can be supplied from &gt;1 WTW</t>
  </si>
  <si>
    <t>E1: Level of leakage measured in megalitres per day (including customer supply pipe leakage)</t>
  </si>
  <si>
    <t>E2: Per capita consumption (PCC), measured in litres per head per day (l/h/d)</t>
  </si>
  <si>
    <t>E3</t>
  </si>
  <si>
    <t>E3: The number of children and adults engaged in environmental education activities</t>
  </si>
  <si>
    <t>No. people the company engages with</t>
  </si>
  <si>
    <t>E4</t>
  </si>
  <si>
    <t>E4: Greenhouse gas emissions per million litres of water supplied</t>
  </si>
  <si>
    <r>
      <t>kgCO</t>
    </r>
    <r>
      <rPr>
        <vertAlign val="subscript"/>
        <sz val="10"/>
        <rFont val="arial"/>
        <family val="2"/>
      </rPr>
      <t>2</t>
    </r>
    <r>
      <rPr>
        <sz val="10"/>
        <rFont val="Arial"/>
        <family val="2"/>
      </rPr>
      <t>e/Ml</t>
    </r>
  </si>
  <si>
    <t>E5</t>
  </si>
  <si>
    <t>E5: Number of severe pollution incidents (category 3 or worse, as reported by the Environment Agency)</t>
  </si>
  <si>
    <t>No. of pollution incidents (cats 1, 2 and 3)</t>
  </si>
  <si>
    <t>E6</t>
  </si>
  <si>
    <t>E6: Environmental investigations or catchment management schemes carried out as part of the NEP</t>
  </si>
  <si>
    <t>No. of NEP schemes</t>
  </si>
  <si>
    <t>B1: Number of customers that are in water poverty and receiving assistance</t>
  </si>
  <si>
    <t>No. of customers</t>
  </si>
  <si>
    <t>B2: Effectiveness of bad debt recovery (bad debt expressed as a percentage of turnover)</t>
  </si>
  <si>
    <t>Bad debt as % of total turnover</t>
  </si>
  <si>
    <t>B3: Customer perception of value for money</t>
  </si>
  <si>
    <t>D1: Customer satisfaction (level of satisfaction in response to the tracker survey (overall quality score))</t>
  </si>
  <si>
    <t>D2: Service incentive mechanism (SIM)</t>
  </si>
  <si>
    <t>D3: Total number of complaints</t>
  </si>
  <si>
    <t>No. per 1,000 billed properties</t>
  </si>
  <si>
    <t>SEW</t>
  </si>
  <si>
    <t>A1: Customer satisfaction - appearance of water</t>
  </si>
  <si>
    <t>Customer satisfaction score out of 5</t>
  </si>
  <si>
    <t>B1: Customer satisfaction - taste and odour of water</t>
  </si>
  <si>
    <t>C1: Customer satisfaction - level of leakage</t>
  </si>
  <si>
    <t>C2: Leakage (actual reported leakage per Ml/d per year)</t>
  </si>
  <si>
    <t>D1: Customer satisfaction - direct interaction experience</t>
  </si>
  <si>
    <t>D2: Service Incentive Mechanism (SIM)</t>
  </si>
  <si>
    <t>E1: Customer satisfaction - bills are value for money and affordable</t>
  </si>
  <si>
    <t>F1: Customer satisfaction - water supply is of sufficient pressure</t>
  </si>
  <si>
    <t>F2</t>
  </si>
  <si>
    <t>F2: Number of properties at risk of low pressure, as recorded on the DG2 register</t>
  </si>
  <si>
    <t>No. of properties on DG2 register</t>
  </si>
  <si>
    <t>G1: Customer satisfaction - frequency and duration of supply interruptions</t>
  </si>
  <si>
    <t>G2: Average time lost per property (measured in minutes, per property served)</t>
  </si>
  <si>
    <t>H1: Customer satisfaction - frequency of water use restrictions</t>
  </si>
  <si>
    <t>H2: Meeting the water resource deficit</t>
  </si>
  <si>
    <t>I1: Mean zonal compliance (MZC)</t>
  </si>
  <si>
    <t>J1: Number of breaches of abstraction licences, discharge consents and environmental permits</t>
  </si>
  <si>
    <t>No. of breaches</t>
  </si>
  <si>
    <t>J2: Number of pollution incidents (category 1-2)</t>
  </si>
  <si>
    <t>No. of pollution incidents (cat 1 and 2)</t>
  </si>
  <si>
    <t>K1: Number of breaches of health and safety regulations, as defined by the Health and Safety Executive</t>
  </si>
  <si>
    <t>No. of H&amp;S regulation breaches</t>
  </si>
  <si>
    <t>L1: Number of breaches of National Security obligations (Security and Emergency Measures Direction)</t>
  </si>
  <si>
    <t>No. of SEMD compliance breaches</t>
  </si>
  <si>
    <t>M1: Number of compliance breaches with statutory obligations and licence conditions, not already reported in performance on outcomes I through to K</t>
  </si>
  <si>
    <t>No. of other compliance breaches</t>
  </si>
  <si>
    <t>N1: Discolouration contacts</t>
  </si>
  <si>
    <t>N2</t>
  </si>
  <si>
    <t>N2: Above ground asset performance assessment</t>
  </si>
  <si>
    <t>N3</t>
  </si>
  <si>
    <t>N3: Number of company sites at risk of flooding</t>
  </si>
  <si>
    <t>No. of SEW sites at risk of flooding</t>
  </si>
  <si>
    <t>N4</t>
  </si>
  <si>
    <t>N4: Water mains bursts</t>
  </si>
  <si>
    <t>O1</t>
  </si>
  <si>
    <t>O1: Kg of carbon emissions per customer per year</t>
  </si>
  <si>
    <t>Kg of carbon emissions per customer per year</t>
  </si>
  <si>
    <t>O2</t>
  </si>
  <si>
    <t>O2: We will monitor our abstractions at low flows at environmentally sensitive sites (in line with AIM)</t>
  </si>
  <si>
    <t>TBC (in line with AIM)</t>
  </si>
  <si>
    <t>SRN</t>
  </si>
  <si>
    <t>1: Water asset health (mains bursts, TIM, WSW &amp; WSR coliform compliance, turbidity compliance)</t>
  </si>
  <si>
    <t>2: Water use restrictions</t>
  </si>
  <si>
    <t>No. of properties affected per ban</t>
  </si>
  <si>
    <t>3: Leakage (including customer supply-pipe leakage) - five-year average target</t>
  </si>
  <si>
    <t>4: Interruptions to supply</t>
  </si>
  <si>
    <t>5: Mean Zonal Compliance (MZC)</t>
  </si>
  <si>
    <t>5a</t>
  </si>
  <si>
    <t>5a: Drinking water quality - discolouration contacts</t>
  </si>
  <si>
    <t>6: Water pressure (number of properties on the DG2 low water pressure register)</t>
  </si>
  <si>
    <t>7: Distribution input</t>
  </si>
  <si>
    <t>8: Per capita consumption (PCC) - five-year average target</t>
  </si>
  <si>
    <t>1: Wastewater asset health (sewer collapses, WwTW PE compliance, external flooding - other causes)</t>
  </si>
  <si>
    <t>1a</t>
  </si>
  <si>
    <t>1a: Category 3 pollution incidents (including transferred assets and excluding private pumping stations)</t>
  </si>
  <si>
    <t>2: Internal flooding incidents</t>
  </si>
  <si>
    <t>No. of internal sewer flooding incidents</t>
  </si>
  <si>
    <t>3: External flooding incidents</t>
  </si>
  <si>
    <t>No. of external sewer flooding incidents</t>
  </si>
  <si>
    <t>4: Sewer blockages</t>
  </si>
  <si>
    <t>No. of sewer blockages per km</t>
  </si>
  <si>
    <t>5: Odour complaints (Portswood and Tonbridge treatment works)</t>
  </si>
  <si>
    <t>No. of odour complaints</t>
  </si>
  <si>
    <t>6: Wastewater treatment works numeric compliance</t>
  </si>
  <si>
    <t>% compliance with WwTW regulations</t>
  </si>
  <si>
    <t>7: Proportion of energy from renewable sources</t>
  </si>
  <si>
    <t>% energy from renewable sources</t>
  </si>
  <si>
    <t>8: Bathing waters with ‘excellent’ water quality (part 1)</t>
  </si>
  <si>
    <t>No. of bathing waters</t>
  </si>
  <si>
    <t>9: Bathing waters with ‘excellent’ water quality (part 2)</t>
  </si>
  <si>
    <t>10: Bathing waters with ‘excellent’ water quality (part 3)</t>
  </si>
  <si>
    <t>£ million estimated scheme costs</t>
  </si>
  <si>
    <t>11: Serious pollution incidents (category 1 and 2 pollution incidents, as reported by the EA on MD109)</t>
  </si>
  <si>
    <t>No. of pollution incidents (cats 1 and 2)</t>
  </si>
  <si>
    <t>12: Avoiding blocked drains</t>
  </si>
  <si>
    <t>% customers aware of avoidance measures</t>
  </si>
  <si>
    <t>13: Thanet sewers</t>
  </si>
  <si>
    <t>Scheme delivery</t>
  </si>
  <si>
    <t>14: Woolston STW</t>
  </si>
  <si>
    <t>15: Millbrook sludge</t>
  </si>
  <si>
    <t>Tonnes of dry solids removed</t>
  </si>
  <si>
    <t>1: First time resolution of customer contacts</t>
  </si>
  <si>
    <t>% customer contacts resolved 1st time</t>
  </si>
  <si>
    <t>2: Dealing with customers’ individual needs</t>
  </si>
  <si>
    <t>% customers agreeing with survey statement</t>
  </si>
  <si>
    <t>3: Awareness of water hardness measures</t>
  </si>
  <si>
    <t>% customers aware of water hardness measures</t>
  </si>
  <si>
    <t>4: Where your money goes</t>
  </si>
  <si>
    <t>% customers aware of where money goes</t>
  </si>
  <si>
    <t>5: Billing queries</t>
  </si>
  <si>
    <t>No. of billing queries</t>
  </si>
  <si>
    <t>6: Take up of assistance schemes (number of customers who are receiving support through one of our financial assistance schemes)</t>
  </si>
  <si>
    <t>No. of assistance scheme customers</t>
  </si>
  <si>
    <t>7: Value-for-money</t>
  </si>
  <si>
    <t>% of customers who feel they get vfm</t>
  </si>
  <si>
    <t>8: Service Incentive Mechanism (SIM)</t>
  </si>
  <si>
    <t>SSC</t>
  </si>
  <si>
    <t>1.1: Mean zonal compliance (MZC, combined company)</t>
  </si>
  <si>
    <t>1.2: Acceptability of water to customers (combined company)</t>
  </si>
  <si>
    <t>No. of contacts per 1,000 population</t>
  </si>
  <si>
    <t>2.1: Interruptions to supply (combined company)</t>
  </si>
  <si>
    <t>2.2: Serviceability infrastructure (combined company)</t>
  </si>
  <si>
    <t>2.3: Serviceability non-infrastructure (combined company)</t>
  </si>
  <si>
    <t>4.1: Leakage (South Staffordshire operating region)</t>
  </si>
  <si>
    <t>4.2: Leakage (Cambridge operating region)</t>
  </si>
  <si>
    <t>4.3: Water efficiency (household per capita consumption (PCC) reported annually, combined company)</t>
  </si>
  <si>
    <t>4.4: Biodiversity (cumulative total hectares of land under management per year, combined company)</t>
  </si>
  <si>
    <t>Cumulative total hectares of land</t>
  </si>
  <si>
    <t>4.5: Carbon emissions from power consumption (tonnes, combined company)</t>
  </si>
  <si>
    <r>
      <t>tCO</t>
    </r>
    <r>
      <rPr>
        <vertAlign val="subscript"/>
        <sz val="10"/>
        <rFont val="arial"/>
        <family val="2"/>
      </rPr>
      <t>2</t>
    </r>
    <r>
      <rPr>
        <sz val="10"/>
        <rFont val="Arial"/>
        <family val="2"/>
      </rPr>
      <t>e (tonnes CO</t>
    </r>
    <r>
      <rPr>
        <vertAlign val="subscript"/>
        <sz val="10"/>
        <rFont val="arial"/>
        <family val="2"/>
      </rPr>
      <t>2</t>
    </r>
    <r>
      <rPr>
        <sz val="10"/>
        <rFont val="Arial"/>
        <family val="2"/>
      </rPr>
      <t>e) in real savings</t>
    </r>
  </si>
  <si>
    <t>5.1: Independent customer surveys of value for money and affordability (combined company)</t>
  </si>
  <si>
    <t>% customers satisfied with vfm &amp; affordability</t>
  </si>
  <si>
    <t>5.2: Support for customers in debt (combined company)</t>
  </si>
  <si>
    <t>No. of customers engaged with on debt</t>
  </si>
  <si>
    <t>3.1: Service incentive mechanism (SIM, combined company)</t>
  </si>
  <si>
    <t>3.2: Customer satisfaction surveys (combined company)</t>
  </si>
  <si>
    <t>3.3: Community engagement (combined company)</t>
  </si>
  <si>
    <t>No. of employee days per year</t>
  </si>
  <si>
    <t>SVT</t>
  </si>
  <si>
    <t>W-A1: Number of complaints about drinking water quality</t>
  </si>
  <si>
    <t>No. of water quality complaints</t>
  </si>
  <si>
    <t>W-A2: Compliance with drinking water quality standards</t>
  </si>
  <si>
    <t>W-A3: Asset stewardship - number of sites with coliform failures (WTWs)</t>
  </si>
  <si>
    <t>No. of sites with coliform failures per year</t>
  </si>
  <si>
    <t>W-A4: Number of successful catchment management schemes</t>
  </si>
  <si>
    <t>No. catchment management schemes</t>
  </si>
  <si>
    <t>W-B1: Resource efficiency (distribution input per customer) - amount of water taken out of the environment</t>
  </si>
  <si>
    <t>W-B2: Leakage levels</t>
  </si>
  <si>
    <t>W-B3: Speed of response in repairing leaks (% fixed within 24 hours)</t>
  </si>
  <si>
    <t>% visible leaks fixed within 24 hours</t>
  </si>
  <si>
    <t>W-B4</t>
  </si>
  <si>
    <t>W-B4: Number of minutes customers go without supply each year (interruptions to supply &gt; 3 hours)</t>
  </si>
  <si>
    <t>W-B5</t>
  </si>
  <si>
    <t>W-B5: % of customers with resilient supplies (those that benefit from a second source of supply)</t>
  </si>
  <si>
    <t>% customers with 2nd supply source</t>
  </si>
  <si>
    <t>W-B6</t>
  </si>
  <si>
    <t>W-B6: Asset stewardship - mains bursts</t>
  </si>
  <si>
    <t>W-B7</t>
  </si>
  <si>
    <t>W-B7: Customers at risk of low pressure</t>
  </si>
  <si>
    <t>No. customers at risk of low pressure</t>
  </si>
  <si>
    <t>W-B8</t>
  </si>
  <si>
    <t>W-B8: Restrictions on water use</t>
  </si>
  <si>
    <t>No. water restrictions in five-year period</t>
  </si>
  <si>
    <t>W-B9</t>
  </si>
  <si>
    <t>W-B9: Timing delays on Birmingham resilience scheme</t>
  </si>
  <si>
    <t>Scheme delivery (3 components)</t>
  </si>
  <si>
    <t>W-B10</t>
  </si>
  <si>
    <t>W-B10: Non-delivery of the outcome of the Birmingham resilience scheme</t>
  </si>
  <si>
    <t>W-B11</t>
  </si>
  <si>
    <t>W-B11: Timing delays on community risk schemes</t>
  </si>
  <si>
    <t>W-B12</t>
  </si>
  <si>
    <t>W-B12: Non-delivery of the community risk schemes</t>
  </si>
  <si>
    <t>W-B13</t>
  </si>
  <si>
    <t xml:space="preserve">W-B13: Timing delays on Elan Valley Aqueduct (EVA) maintenance </t>
  </si>
  <si>
    <t>W-B14</t>
  </si>
  <si>
    <t>W-B14: Non-delivery of the Elan Valley Aqueduct (EVA) maintenance</t>
  </si>
  <si>
    <t>W-C1: Customers rating our services as good value for money (based on tracker survey)</t>
  </si>
  <si>
    <t>W-D1: Improvements in river water quality against WFD criteria</t>
  </si>
  <si>
    <t>No. WFD classification improvements</t>
  </si>
  <si>
    <t>W-D2: Asset stewardship - environmental compliance</t>
  </si>
  <si>
    <t>% environmental compliance</t>
  </si>
  <si>
    <t>W-D3: Biodiversity</t>
  </si>
  <si>
    <t>No. of hectares improved</t>
  </si>
  <si>
    <t>W-D4: Sites with eel protection at intakes</t>
  </si>
  <si>
    <t>No. sites with eel protection at intakes</t>
  </si>
  <si>
    <t>W-E1: Size of our carbon footprint</t>
  </si>
  <si>
    <t>W-F1: Improved understanding of our services through education</t>
  </si>
  <si>
    <t>No. of people - education programme</t>
  </si>
  <si>
    <t>S-A1: Number of internal sewer flooding incidents</t>
  </si>
  <si>
    <t>S-A2: Number of external sewer flooding incidents</t>
  </si>
  <si>
    <t>S-A3: Partnership working</t>
  </si>
  <si>
    <t>No. of partnership working projects</t>
  </si>
  <si>
    <t>S-A4: Asset stewardship - blockages</t>
  </si>
  <si>
    <t>No. of sewer blockages per year</t>
  </si>
  <si>
    <t>S-A5</t>
  </si>
  <si>
    <t>S-A5: Statutory obligations (Section 101A schemes)</t>
  </si>
  <si>
    <t>No. of connectable properties, identified as polluting or likely to pollute, associated with new Section 101A schemes</t>
  </si>
  <si>
    <t>S-B1: Customers rating our services as good value for money (based on tracker survey)</t>
  </si>
  <si>
    <t>S-C1: Improvements in river water quality against WFD criteria</t>
  </si>
  <si>
    <t>No. of WFD classification improvements</t>
  </si>
  <si>
    <t>S-C2: The number of category 3 pollution incidents</t>
  </si>
  <si>
    <t>S-C3: Asset stewardship - environmental compliance (basket of measures)</t>
  </si>
  <si>
    <t>S-C4: Biodiversity</t>
  </si>
  <si>
    <t>S-C5</t>
  </si>
  <si>
    <t>S-C5: Sustainable sewage treatment</t>
  </si>
  <si>
    <t>No. of WwTWs avoiding investment</t>
  </si>
  <si>
    <t>S-C6</t>
  </si>
  <si>
    <t>S-C6: Serious pollution incidents</t>
  </si>
  <si>
    <t>S-C7</t>
  </si>
  <si>
    <t>S-C7: Overall environmental performance (basket of environmental measures)</t>
  </si>
  <si>
    <t>No. of environmental targets met</t>
  </si>
  <si>
    <t>S-C8</t>
  </si>
  <si>
    <t>S-C8: The number of category 4 pollution incidents</t>
  </si>
  <si>
    <t>No. of pollution incidents (cat 4)</t>
  </si>
  <si>
    <t>S-D1: Size of our carbon footprint</t>
  </si>
  <si>
    <t>S-E1: Improved understanding of our services through education</t>
  </si>
  <si>
    <t>R-A1: Customer satisfaction with their service (based on a survey)</t>
  </si>
  <si>
    <t>Customer satisfaction ranking</t>
  </si>
  <si>
    <t>R-A2: Customers' experience of dealing with us (based on Ofwat's SIM)</t>
  </si>
  <si>
    <t>R-B1: Customers helped by a review of their tariff &amp; water usage &amp;/or supported by SVT social fund</t>
  </si>
  <si>
    <t>R-B2: Percentage of customers who do not pay (household bad debt divided by total household revenue)</t>
  </si>
  <si>
    <t>% of customers who do not pay</t>
  </si>
  <si>
    <t>SWT</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</si>
  <si>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</si>
  <si>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</si>
  <si>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</si>
  <si>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</si>
  <si>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</si>
  <si>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</si>
  <si>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No. of water restrictions</t>
  </si>
  <si>
    <t>W-B2: Ability to move water around the network</t>
  </si>
  <si>
    <t>Limited / partial / increased / substantial</t>
  </si>
  <si>
    <t>W-B3: Leakage levels (megalitres a day, Ml/d)</t>
  </si>
  <si>
    <t>W-B4: Time taken to fix significant leaks (days)</t>
  </si>
  <si>
    <t>No. of days taken to fix significant leaks</t>
  </si>
  <si>
    <t>W-B5: Security of supply index (SoSI)</t>
  </si>
  <si>
    <t>W-C1: Supplies interrupted due to flooded South West Water sites</t>
  </si>
  <si>
    <t>No. of events over AMP6</t>
  </si>
  <si>
    <t>W-D1: Operational customer contacts resolved first time (%)</t>
  </si>
  <si>
    <t>W-E1: Sustainable abstractions (EA/WFD classification)</t>
  </si>
  <si>
    <t>No. sites where improvement required</t>
  </si>
  <si>
    <t>W-E2: Sustainable abstractions (Environment Agency water stress status)</t>
  </si>
  <si>
    <t>Water scarcity status (defined by EA)</t>
  </si>
  <si>
    <t>W-E3a</t>
  </si>
  <si>
    <t>W-E3a: Catchment management (number of acres)</t>
  </si>
  <si>
    <t>No. of acres (cumulative)</t>
  </si>
  <si>
    <t>W-E3b</t>
  </si>
  <si>
    <t>W-E3b: Catchment management (number of farms)</t>
  </si>
  <si>
    <t>No. of farms (cumulative)</t>
  </si>
  <si>
    <t>W-E4</t>
  </si>
  <si>
    <t>W-E4: Pollution incidents (category 1 and 2)</t>
  </si>
  <si>
    <t>W-E5</t>
  </si>
  <si>
    <t>W-E5: Pollution incidents (category 3 and 4)</t>
  </si>
  <si>
    <t>No. of pollution incidents (cats 3 and 4)</t>
  </si>
  <si>
    <t>W-E6</t>
  </si>
  <si>
    <t>W-E6: Operational carbon emissions (ktCO2e)</t>
  </si>
  <si>
    <t>W-E7</t>
  </si>
  <si>
    <t>W-E7: Energy from renewable sources (%)</t>
  </si>
  <si>
    <t>W-F1: Customers paying a metered bill</t>
  </si>
  <si>
    <t>% domestic customers with metered bill</t>
  </si>
  <si>
    <t>S-A1: Internal sewer flooding incidents</t>
  </si>
  <si>
    <t>S-A2: External sewer flooding incidents</t>
  </si>
  <si>
    <t>S-A3: Odour contacts (wastewater treatment works)</t>
  </si>
  <si>
    <t>No. of odour contacts (WwTWs)</t>
  </si>
  <si>
    <t>S-A4: Asset reliability (pipes)</t>
  </si>
  <si>
    <t>S-A5: Asset reliability (process)</t>
  </si>
  <si>
    <t>S-A6</t>
  </si>
  <si>
    <t>S-A6: Compliance with sludge standard (%)</t>
  </si>
  <si>
    <t>% satisfactory sludge disposal compliance</t>
  </si>
  <si>
    <t>S-B1: Operational customer contacts resolved first time (%)</t>
  </si>
  <si>
    <t>S-C1: Wastewater treatment numeric compliance (%)</t>
  </si>
  <si>
    <t>% wastewater treatment numeric compliance</t>
  </si>
  <si>
    <t>S-C2: Wastewater population equivalent sanitary compliance (%)</t>
  </si>
  <si>
    <t>% wastewater p.e. sanitary compliance</t>
  </si>
  <si>
    <t>S-C3: Wastewater descriptive works permit compliance (%)</t>
  </si>
  <si>
    <t>% wastewater desc works permit compliance</t>
  </si>
  <si>
    <t>S-C4: Pollution incidents (category 1 and 2)</t>
  </si>
  <si>
    <t>S-C5: Pollution incidents (category 3 and 4)</t>
  </si>
  <si>
    <t>S-C6: Operational carbon emissions (ktCO2e)</t>
  </si>
  <si>
    <t>S-C7: Energy from renewable sources (%)</t>
  </si>
  <si>
    <t>S-D1: Bathing water quality</t>
  </si>
  <si>
    <t>No. of bathing waters meeting or exceeding agreed standard</t>
  </si>
  <si>
    <t>S-D2: Combined sewer overflow spills (number)</t>
  </si>
  <si>
    <t>No. of combined sewer overflow (CSO) spills per year</t>
  </si>
  <si>
    <t>S-D3: River water quality improved (km)</t>
  </si>
  <si>
    <t>Kilometres (km) of river water quality improved</t>
  </si>
  <si>
    <t>R-A1: Customer overall satisfaction (%)</t>
  </si>
  <si>
    <t>R-A3: Customer satisfaction with value for money</t>
  </si>
  <si>
    <t>R-B1: Customers assisted by water poverty initiatives</t>
  </si>
  <si>
    <t>No. of customers assisted by water poverty initiatives</t>
  </si>
  <si>
    <t>TMS</t>
  </si>
  <si>
    <t>WA1</t>
  </si>
  <si>
    <t>WA1: Improve handling of written complaints by increasing 1st time resolution</t>
  </si>
  <si>
    <t>% written complaints resolved 1st time</t>
  </si>
  <si>
    <t>WA2</t>
  </si>
  <si>
    <t>WA2: Number of written complaints per 10,000 connected properties</t>
  </si>
  <si>
    <t>No. written complaints / 10,000 properties</t>
  </si>
  <si>
    <t>WA3</t>
  </si>
  <si>
    <t>WA3: Customer satisfaction surveys (internal CSAT monitor)</t>
  </si>
  <si>
    <t>TW internal Customer satisfaction score (mean score out of 5)</t>
  </si>
  <si>
    <t>WA4</t>
  </si>
  <si>
    <t>WA4: Reduced water consumption from issuing water efficiency devices to customers</t>
  </si>
  <si>
    <t>Ml/d reduced water consumption (cumulative)</t>
  </si>
  <si>
    <t>WA5</t>
  </si>
  <si>
    <t>WA5: Provide a free repair service for customers with a customer side leak outside of the property</t>
  </si>
  <si>
    <t>Number against target above annual baseline no.</t>
  </si>
  <si>
    <t>WB1</t>
  </si>
  <si>
    <t>WB1: Asset health water infrastructure</t>
  </si>
  <si>
    <t>WB2</t>
  </si>
  <si>
    <t>WB2: Asset health water non-infrastructure</t>
  </si>
  <si>
    <t>WB3</t>
  </si>
  <si>
    <t>WB3: Compliance with drinking water quality standards (MZC) - Ofwat/ DWI KPI</t>
  </si>
  <si>
    <t>WB4</t>
  </si>
  <si>
    <t>WB4: Properties experiencing chronic low pressure (DG2)</t>
  </si>
  <si>
    <t>No. of properties with low pressure (DG2) at the end of the reporting year</t>
  </si>
  <si>
    <t>WB5</t>
  </si>
  <si>
    <t>WB5: Average hours lost supply per property served, due to interruptions &gt; 4 hours</t>
  </si>
  <si>
    <t>Hours lost supply per property served</t>
  </si>
  <si>
    <t>WB6</t>
  </si>
  <si>
    <t>WB6: Security of Supply Index - Ofwat KPI</t>
  </si>
  <si>
    <t>WB7</t>
  </si>
  <si>
    <t>WB7: Compliance with SEMD advice notes (with or without derogation)</t>
  </si>
  <si>
    <t>% compliance with SEMD advice notes</t>
  </si>
  <si>
    <t>WB8</t>
  </si>
  <si>
    <t>WB8: Ml/d of sites made resilient to future extreme rainfall events</t>
  </si>
  <si>
    <t>Ml/d of WTWs made resilient (cumulative)</t>
  </si>
  <si>
    <t>WC1</t>
  </si>
  <si>
    <t>WC1: Greenhouse gas emissions from water operations</t>
  </si>
  <si>
    <t>WC2</t>
  </si>
  <si>
    <t>WC2: Leakage</t>
  </si>
  <si>
    <t>Megalitres per day (Ml/d) (annual average)</t>
  </si>
  <si>
    <t>WC3</t>
  </si>
  <si>
    <t xml:space="preserve">WC3: Abstraction Incentive Mechanism (AIM) </t>
  </si>
  <si>
    <t>AIM score</t>
  </si>
  <si>
    <t>WC4</t>
  </si>
  <si>
    <t>WC4: We will educate our existing and future customers</t>
  </si>
  <si>
    <t>No. of children directly engaged</t>
  </si>
  <si>
    <t>WC5</t>
  </si>
  <si>
    <t>WC5: Deliver 100% of agreed measures to meet new environmental regulations</t>
  </si>
  <si>
    <t>% of agreed schemes completed</t>
  </si>
  <si>
    <t>WD1</t>
  </si>
  <si>
    <t>WD1: Energy imported less energy exported</t>
  </si>
  <si>
    <t>GWh (gigawatt-hours)</t>
  </si>
  <si>
    <t>SA1</t>
  </si>
  <si>
    <t>SA1: Improve handling of written complaints by increasing first time resolution</t>
  </si>
  <si>
    <t>SA2</t>
  </si>
  <si>
    <t>SA2: Number of written complaints per 10,000 connected properties</t>
  </si>
  <si>
    <t>SA3</t>
  </si>
  <si>
    <t>SA3: Customer satisfaction surveys (internal CSAT monitor)</t>
  </si>
  <si>
    <t>SB1</t>
  </si>
  <si>
    <t>SB1: Asset health wastewater non-infrastructure</t>
  </si>
  <si>
    <t>SB2</t>
  </si>
  <si>
    <t>SB2: Asset health wastewater infrastructure</t>
  </si>
  <si>
    <t>SB3</t>
  </si>
  <si>
    <t>SB3: Properties protected from flooding due to rainfall (including Counters Creek project)</t>
  </si>
  <si>
    <t>No. properties protected from flooding due to rainfall</t>
  </si>
  <si>
    <t>SB4</t>
  </si>
  <si>
    <t>SB4: Number of internal flooding incidents, excluding those due to overloaded sewers (SFOC)</t>
  </si>
  <si>
    <t>No. of internal sewer flooding (other causes) incidents</t>
  </si>
  <si>
    <t>SB5</t>
  </si>
  <si>
    <t>SB5: Contributing area disconnected from combined sewers by retrofitting sustainable drainage</t>
  </si>
  <si>
    <t>No. of hectares (cumulative)</t>
  </si>
  <si>
    <t>SB6</t>
  </si>
  <si>
    <t>SB6: Compliance with SEMD advice notes (with or without derogation)</t>
  </si>
  <si>
    <t>SB7</t>
  </si>
  <si>
    <t>SB7: Population equivalent of sites made resilient to future extreme rainfall events</t>
  </si>
  <si>
    <t>Population equivalent (cumulative)</t>
  </si>
  <si>
    <t>SB8</t>
  </si>
  <si>
    <t>SB8: Lee Tunnel including Shaft G</t>
  </si>
  <si>
    <t>SB9</t>
  </si>
  <si>
    <t>SB9: Deephams Wastewater Treatment Works</t>
  </si>
  <si>
    <t>SC1</t>
  </si>
  <si>
    <t>SC1: Greenhouse gas emissions from wastewater operations</t>
  </si>
  <si>
    <t>SC2</t>
  </si>
  <si>
    <t>SC2: Total category 1-3 pollution incidents from sewage related premises</t>
  </si>
  <si>
    <t>SC3</t>
  </si>
  <si>
    <t>SC3: Sewage treatment works discharge compliance</t>
  </si>
  <si>
    <t>% WwTW discharge compliance</t>
  </si>
  <si>
    <t>SC4</t>
  </si>
  <si>
    <t>SC4: Water bodies improved or protected from deterioration as a result of Thames Water's activities</t>
  </si>
  <si>
    <t>No. of water bodies improved or protected by catchment management</t>
  </si>
  <si>
    <t>SC5</t>
  </si>
  <si>
    <t>SC5: Satisfactory sludge disposal compliance</t>
  </si>
  <si>
    <t>SC6</t>
  </si>
  <si>
    <t>SC6: We will educate our existing and future customers</t>
  </si>
  <si>
    <t>SC7</t>
  </si>
  <si>
    <t>SC7: Modelled reduction in properties affected by odour</t>
  </si>
  <si>
    <t>No. of properties (modelled cumulative reduction)</t>
  </si>
  <si>
    <t>SC8</t>
  </si>
  <si>
    <t>SC8: Deliver 100% of agreed measures to meet new environmental regulations</t>
  </si>
  <si>
    <t>SC9</t>
  </si>
  <si>
    <t>SC9: Reduce the amount of phosphorus entering rivers to help improve aquatic plant and wildlife</t>
  </si>
  <si>
    <t>Kilograms of phosphorus removed per day</t>
  </si>
  <si>
    <t>SD1</t>
  </si>
  <si>
    <t>SD1: Energy imported less energy exported</t>
  </si>
  <si>
    <t>TTT</t>
  </si>
  <si>
    <t>T1A</t>
  </si>
  <si>
    <t>T1A: Successful procurement of the Infrastructure Provider (IP)</t>
  </si>
  <si>
    <t>Infrastructure Provider (IP) procurement</t>
  </si>
  <si>
    <t>T1B</t>
  </si>
  <si>
    <t>T1B: Thames Water will fulfil its land related commitments in line with the TTT programme requirements</t>
  </si>
  <si>
    <t>Land related commitments</t>
  </si>
  <si>
    <t>T1C</t>
  </si>
  <si>
    <t>T1C: Completion of category 2 and 3 construction works and timely availability of sites to the IP</t>
  </si>
  <si>
    <t>No. of sites (cumulative)</t>
  </si>
  <si>
    <t>T2</t>
  </si>
  <si>
    <t>T2: Thames Water will engage effectively with the IP, and other stakeholders, both in terms of integration and assurance</t>
  </si>
  <si>
    <t>Effective engagement with IP and stakeholders</t>
  </si>
  <si>
    <t>T3</t>
  </si>
  <si>
    <t>T3: Thames Water will engage with its customers to build understanding of the TTT project. Thames Water will liaise with the IP on its surveys of local communities impacted by construction</t>
  </si>
  <si>
    <t>Engagement to build TTT understanding</t>
  </si>
  <si>
    <t>RA1</t>
  </si>
  <si>
    <t>RA1: Minimise the number of written complaints received from customers (relating to charging and billing)</t>
  </si>
  <si>
    <t>RA2</t>
  </si>
  <si>
    <t>RA2: Improve handling of written complaints by increasing first time resolution - charging and billing</t>
  </si>
  <si>
    <t>RA3</t>
  </si>
  <si>
    <t>RA3: Improve customer satisfaction of retail customers - charging and billing service</t>
  </si>
  <si>
    <t>RA4</t>
  </si>
  <si>
    <t>RA4: Improve customer satisfaction of retail customers - operations contact centre</t>
  </si>
  <si>
    <t>RA5</t>
  </si>
  <si>
    <t>RA5: Increase the number of bills based on actual meter reads (in cycle)</t>
  </si>
  <si>
    <t>% bills based on actual meter reads</t>
  </si>
  <si>
    <t>RA6</t>
  </si>
  <si>
    <t>RA6: Service incentive mechanism (SIM)</t>
  </si>
  <si>
    <t>RB1</t>
  </si>
  <si>
    <t>RB1: Implement new online account management for customers supported by web-chat</t>
  </si>
  <si>
    <t>Delivery status</t>
  </si>
  <si>
    <t>RC1</t>
  </si>
  <si>
    <t>RC1: Increase the number of customers on payment plans (excluding Thames Tideway Tunnel)</t>
  </si>
  <si>
    <t>% of customers on DD payment plans</t>
  </si>
  <si>
    <t>RC2</t>
  </si>
  <si>
    <t>RC2: Increase cash collection rates (excluding Thames Tideway Tunnel)</t>
  </si>
  <si>
    <t>% of cash collected from billing in the year</t>
  </si>
  <si>
    <t>UU</t>
  </si>
  <si>
    <t>A1: Drinking Water Safety Plan risk score</t>
  </si>
  <si>
    <t>Drinking Water Safety Plan (DWSP) risk score</t>
  </si>
  <si>
    <t>A2: Water quality events DWI category 3 or above</t>
  </si>
  <si>
    <t>RCV or Revenue</t>
  </si>
  <si>
    <t>No. water quality events DWI cat 3 or above</t>
  </si>
  <si>
    <t>A3: Water Quality Service Index</t>
  </si>
  <si>
    <t>Water Quality Service Index (UU bespoke)</t>
  </si>
  <si>
    <t>B1: Average minutes supply lost per property (a year)</t>
  </si>
  <si>
    <t>Mins:secs supply lost per property per year</t>
  </si>
  <si>
    <t>B2: Reliable water service index</t>
  </si>
  <si>
    <t>Reliable water service index (UU bespoke)</t>
  </si>
  <si>
    <t>B3: Security of supply index (SoSI)</t>
  </si>
  <si>
    <t>B4: Total leakage at or below target</t>
  </si>
  <si>
    <t>Megalitres per day (Ml/d) variance from target</t>
  </si>
  <si>
    <t>B5: Resilience of impounding reservoirs</t>
  </si>
  <si>
    <t>Aggregate (cumulative) reduction in risk</t>
  </si>
  <si>
    <t>B6: Thirlmere transfer into West Cumbria</t>
  </si>
  <si>
    <t>% project complete based on earned value tied to milestones</t>
  </si>
  <si>
    <t>C1: Contribution to rivers improved - water programme (NEP schemes and abstraction changes at 4 AIM sites)</t>
  </si>
  <si>
    <t>Kilometres (km) of river improved (cumulative)</t>
  </si>
  <si>
    <t>D1: Delivering our commitments to developers, local authorities and highway authorities</t>
  </si>
  <si>
    <t>% of jobs completed within response times</t>
  </si>
  <si>
    <t>E1: Number of free water meters installed</t>
  </si>
  <si>
    <t>No. of free water meters installed per year</t>
  </si>
  <si>
    <t>S-A1: Private sewers service index</t>
  </si>
  <si>
    <t>Private sewers service index (UU bespoke)</t>
  </si>
  <si>
    <t>S-A2: Wastewater network performance index</t>
  </si>
  <si>
    <t>Wastewater network performance index (UU bespoke)</t>
  </si>
  <si>
    <t>S-B1: Future flood risk</t>
  </si>
  <si>
    <t>No. of properties at risk</t>
  </si>
  <si>
    <t>S-B2: Sewer flooding index</t>
  </si>
  <si>
    <t>Sewer flooding index (UU bespoke)</t>
  </si>
  <si>
    <t>S-C1: Contribution to bathing waters improved (includes NEP phase 3&amp;4 bathing water intermittent discharge projects)</t>
  </si>
  <si>
    <t>Bathing water equivalent (BWE)</t>
  </si>
  <si>
    <t>S-D1: Protecting rivers from deterioration due to population growth (includes Davyhulme non-delivery penalty)</t>
  </si>
  <si>
    <t>Kilometers (km) rivers protected from deterioration</t>
  </si>
  <si>
    <t>S-D2: Maintaining our wastewater treatment works (includes Oldham and Royton WwTWs special cost factor claims)</t>
  </si>
  <si>
    <t>Maintaining WwTWs index (UU bespoke)</t>
  </si>
  <si>
    <t>S-D3: Contribution to rivers improved - wastewater programme (includes Oldham, Royton and Windermere)</t>
  </si>
  <si>
    <t>S-D4a</t>
  </si>
  <si>
    <t>S-D4a: Wastewater serious (category 1 and 2) pollution incidents</t>
  </si>
  <si>
    <t>S-D4b</t>
  </si>
  <si>
    <t>S-D4b: Wastewater category 3 pollution incidents</t>
  </si>
  <si>
    <t>S-D5</t>
  </si>
  <si>
    <t>S-D5: Satisfactory sludge disposal</t>
  </si>
  <si>
    <t>A-1</t>
  </si>
  <si>
    <t>A-1: Service incentive mechanism (SIM)</t>
  </si>
  <si>
    <t>R-A2: Customer experience programme</t>
  </si>
  <si>
    <t>B1: Customers saying that we offer value for money</t>
  </si>
  <si>
    <t>B2: Per household consumption</t>
  </si>
  <si>
    <t>WSH</t>
  </si>
  <si>
    <t>A1: Safety of drinking water</t>
  </si>
  <si>
    <t>A2: Customer acceptability (drinking water) - contacts per 1,000 population</t>
  </si>
  <si>
    <t>A3: Reliability of supply - minutes lost per property per year</t>
  </si>
  <si>
    <t>Minutes of supply interruption per property per year</t>
  </si>
  <si>
    <t>B1: Abstraction for water for use - % compliance with abstraction licences, as regulated by NRW</t>
  </si>
  <si>
    <t>% compliance with abstraction licences (NRW regulated)</t>
  </si>
  <si>
    <t>C2: Carbon footprint - gigawatt-hours (GWh) of renewable energy generated</t>
  </si>
  <si>
    <t>D1: Service incentive mechanism (SIM)</t>
  </si>
  <si>
    <t>D2: ‘At risk’ customer services - number of customers who have experienced poor service</t>
  </si>
  <si>
    <t>No. of properties/ incidents on the internal 'at risk' register</t>
  </si>
  <si>
    <t>D5</t>
  </si>
  <si>
    <t>D5: Earning the trust of customers - % of customers surveyed that say they trust the company</t>
  </si>
  <si>
    <t>E1: Affordable bills - annual increase</t>
  </si>
  <si>
    <t>% above or below inflation (affordability of bills)</t>
  </si>
  <si>
    <t>F1: Asset serviceability</t>
  </si>
  <si>
    <t>F2: Leakage</t>
  </si>
  <si>
    <t>F3</t>
  </si>
  <si>
    <t>F3: Asset resilience - % of critical assets that are resilient against a set of criteria</t>
  </si>
  <si>
    <t>% critical assets that are resilient against a set of criteria</t>
  </si>
  <si>
    <t>B2: Treating used water - % compliance of WwTW</t>
  </si>
  <si>
    <t>% compliance against WwTW discharge permits</t>
  </si>
  <si>
    <t>B3: Preventing pollution - number of category 3 pollution incidents</t>
  </si>
  <si>
    <t>C1: Adapting to climate change - the volume of surface water removed from the system, expressed in number of properties equivalent</t>
  </si>
  <si>
    <t>Surface water removed expressed in no. props equivalent (cumulative)</t>
  </si>
  <si>
    <t>D3: Internal sewer flooding - properties flooded in the year</t>
  </si>
  <si>
    <t>No. of properties subjected to internal sewer flooding</t>
  </si>
  <si>
    <t>D5: Earning the trust of customers  - % of customers surveyed that say they trust the company</t>
  </si>
  <si>
    <t>D4</t>
  </si>
  <si>
    <t>D4: Business customer satisfaction</t>
  </si>
  <si>
    <t>E2: Help for disadvantaged customers (customers benefiting from social tariffs)</t>
  </si>
  <si>
    <t>No. of customers benefiting from social tariffs</t>
  </si>
  <si>
    <t>WSX</t>
  </si>
  <si>
    <t>B4: Compliance with abstraction licences</t>
  </si>
  <si>
    <t>% compliance with EA abstraction licences</t>
  </si>
  <si>
    <t>B5: Abstractions at Mere exported (follows principles of the AIM methodology)</t>
  </si>
  <si>
    <t>Megalitres per annum (Ml/a)</t>
  </si>
  <si>
    <t>B6: BAP landholding assessed and managed for biodiversity</t>
  </si>
  <si>
    <t>% WSX landholding assessed &amp; managed for biodiversity</t>
  </si>
  <si>
    <t>B7</t>
  </si>
  <si>
    <t>B7: Length of rivers with improved flows</t>
  </si>
  <si>
    <t>Kilometres (km) of river with improved flows (cumulative)</t>
  </si>
  <si>
    <t>D2: Restrictions on water use (hosepipe bans)</t>
  </si>
  <si>
    <t>No. of hosepipe bans (temporary use ban)</t>
  </si>
  <si>
    <t>D3: Water supply interruptions (&gt; 3 hours including planned, unplanned and third party interruptions)</t>
  </si>
  <si>
    <t>D4: Properties supplied by a single source (including the integrated supply grid)</t>
  </si>
  <si>
    <t>No. of properties supplied by a single source</t>
  </si>
  <si>
    <t>D5: Water main bursts</t>
  </si>
  <si>
    <t>No. of water main bursts per year</t>
  </si>
  <si>
    <t>F1: Volume of water leaked</t>
  </si>
  <si>
    <t>F2: Customer reported leaks fixed within a day</t>
  </si>
  <si>
    <t>% customer reported leaks fixed within a day</t>
  </si>
  <si>
    <t>G1: Customer contacts about drinking water quality</t>
  </si>
  <si>
    <t>No. contacts in the year about drinking water quality</t>
  </si>
  <si>
    <t>G2: Compliance with drinking water standards (MZC)</t>
  </si>
  <si>
    <t>A1: Agreed schemes delivered (named outputs with bathing water drivers in the NEP)</t>
  </si>
  <si>
    <t>% of agreed schemes delivered (NEP bathing water)</t>
  </si>
  <si>
    <t>A2: Beaches passing EU standards</t>
  </si>
  <si>
    <t>% bathing waters meeting the revised BWD standards</t>
  </si>
  <si>
    <t>B1: The EA’s Environmental Performance Assessment (ODI based on pollution incidents)</t>
  </si>
  <si>
    <t>EA’s Environmental Performance Assessment standing</t>
  </si>
  <si>
    <t>B2: Monitoring CSOs</t>
  </si>
  <si>
    <t>% CSOs presenting environmental risk with EDM installed</t>
  </si>
  <si>
    <t>B3: River water quality improved</t>
  </si>
  <si>
    <t>No. water bodies improved through WwTW investments</t>
  </si>
  <si>
    <t>C1: Internal flooding incidents</t>
  </si>
  <si>
    <t>No. of internal sewer flooding incidents / 10,000 properties</t>
  </si>
  <si>
    <t>C2: Risk of flooding from public sewers due to hydraulic inadequacy</t>
  </si>
  <si>
    <t>Flooding risk as measured by sewer flooding risk grid</t>
  </si>
  <si>
    <t>C3a</t>
  </si>
  <si>
    <t>C3a: North Bristol Sewer Scheme - Frome catchment</t>
  </si>
  <si>
    <t>Scheme delivery - Frome catchment</t>
  </si>
  <si>
    <t>C3b</t>
  </si>
  <si>
    <t>C3b: North Bristol Sewer Scheme - Trym catchment</t>
  </si>
  <si>
    <t>Scheme delivery - Trym catchment</t>
  </si>
  <si>
    <t>D1: Collapses and bursts on sewer network</t>
  </si>
  <si>
    <t>No. of sewer collapses and rising main bursts</t>
  </si>
  <si>
    <t>E1: Greenhouse gas emissions (annual greenhouse gas emissions from operational services)</t>
  </si>
  <si>
    <t>E2: Proportion of energy self-generated</t>
  </si>
  <si>
    <t>% of energy (electricity and gas) self-generated</t>
  </si>
  <si>
    <t>A1: SIM service score</t>
  </si>
  <si>
    <t>A2: Percentage rating service good/very good</t>
  </si>
  <si>
    <t>A3: Percentage rating good value for money</t>
  </si>
  <si>
    <t>A4: Percentage rating ease of resolution</t>
  </si>
  <si>
    <t>A5: Accessible communications</t>
  </si>
  <si>
    <t>Meet best practice</t>
  </si>
  <si>
    <t>B1a</t>
  </si>
  <si>
    <t>B1a: Volume of water used per person</t>
  </si>
  <si>
    <t>B1b</t>
  </si>
  <si>
    <t>B1b: Volume of water saved by water efficiency promotion</t>
  </si>
  <si>
    <t>B2: Bill as a proportion of disposable income</t>
  </si>
  <si>
    <t>Bill as a proportion (%) of disposable income</t>
  </si>
  <si>
    <t>YKY</t>
  </si>
  <si>
    <t>WA1: Drinking water quality</t>
  </si>
  <si>
    <t>SHLDER</t>
  </si>
  <si>
    <t>WA2: Significant drinking water events which require corrective action</t>
  </si>
  <si>
    <t>No. of corrective actions required by DWI with respect to potentially significant events notified</t>
  </si>
  <si>
    <t>WA3: Drinking water contacts</t>
  </si>
  <si>
    <t>Revenue or SHLDER</t>
  </si>
  <si>
    <t>No. of contacts (discolouration, taste &amp; odour and illness) in line with DWI reporting</t>
  </si>
  <si>
    <t>Underperformance penalty</t>
  </si>
  <si>
    <t>WA4: Water quality stability and reliability factor</t>
  </si>
  <si>
    <t>Stable</t>
  </si>
  <si>
    <t/>
  </si>
  <si>
    <t>WB1: Leakage</t>
  </si>
  <si>
    <t>Outperformance payment</t>
  </si>
  <si>
    <t>WB2: Water supply interruptions</t>
  </si>
  <si>
    <t>Minutes lost per property per year</t>
  </si>
  <si>
    <t>WB3: Water use</t>
  </si>
  <si>
    <t>WB4: Water network stability and reliability factor</t>
  </si>
  <si>
    <r>
      <t xml:space="preserve">WC1: Length of river improved </t>
    </r>
    <r>
      <rPr>
        <sz val="10"/>
        <color theme="0" tint="-0.499984740745262"/>
        <rFont val="Arial"/>
        <family val="2"/>
      </rPr>
      <t>(note: PC is part of a total commitment at Appointee level - see also SB4)</t>
    </r>
  </si>
  <si>
    <t>Kilometres (km) of river improved (modelled length)</t>
  </si>
  <si>
    <r>
      <t xml:space="preserve">WC2: Solutions delivered by working with others </t>
    </r>
    <r>
      <rPr>
        <sz val="10"/>
        <color theme="0" tint="-0.499984740745262"/>
        <rFont val="Arial"/>
        <family val="2"/>
      </rPr>
      <t>(note: PC is part of a total commitment at Appointee level - see also SB3)</t>
    </r>
  </si>
  <si>
    <t>No. of solutions delivered by working with others</t>
  </si>
  <si>
    <r>
      <t xml:space="preserve">WC3: Amount of land conserved and enhanced (total cumulative area) </t>
    </r>
    <r>
      <rPr>
        <sz val="10"/>
        <color theme="0" tint="-0.499984740745262"/>
        <rFont val="Arial"/>
        <family val="2"/>
      </rPr>
      <t>(note: PC is part of a total commitment at Appointee level - see also SB5)</t>
    </r>
  </si>
  <si>
    <t>No. of hectares of land conserved &amp; enhanced (cumulative)</t>
  </si>
  <si>
    <t>WC4: Recreational visitor satisfaction</t>
  </si>
  <si>
    <t>Assessment of customer satisfaction (qualitative survey)</t>
  </si>
  <si>
    <t>Published</t>
  </si>
  <si>
    <r>
      <t xml:space="preserve">WD1: Proportion of energy use generated by renewable technology </t>
    </r>
    <r>
      <rPr>
        <sz val="10"/>
        <color theme="0" tint="-0.499984740745262"/>
        <rFont val="Arial"/>
        <family val="2"/>
      </rPr>
      <t>(note: PC is part of a total commitment at Appointee level - see also SC1 and RC1)</t>
    </r>
  </si>
  <si>
    <t>% of energy use generated by renewable technology</t>
  </si>
  <si>
    <t>WD2</t>
  </si>
  <si>
    <r>
      <t xml:space="preserve">WD2: Proportion of waste diverted from landfill (re-used and recycled) </t>
    </r>
    <r>
      <rPr>
        <sz val="10"/>
        <color theme="0" tint="-0.499984740745262"/>
        <rFont val="Arial"/>
        <family val="2"/>
      </rPr>
      <t>(note: PC is part of a total commitment at Appointee level - see also SC2 and RC2)</t>
    </r>
  </si>
  <si>
    <t>% of waste diverted from landfill (re-used and recycled)</t>
  </si>
  <si>
    <t>SA1: Internal sewer flooding incidents</t>
  </si>
  <si>
    <t>SA2: External sewer flooding incidents</t>
  </si>
  <si>
    <t>SA3a</t>
  </si>
  <si>
    <t>SA3a: Pollution incidents - category 1 and 2</t>
  </si>
  <si>
    <t>SA3b</t>
  </si>
  <si>
    <t>SA3b: Pollution incidents - category 3</t>
  </si>
  <si>
    <t>SA4</t>
  </si>
  <si>
    <t>SA4: Sewer network stability and reliability factor</t>
  </si>
  <si>
    <t>SB1: Number of Yorkshire's designated bathing waters that exceed the required quality standard</t>
  </si>
  <si>
    <t>No. of bathing waters exceeding required standard</t>
  </si>
  <si>
    <t>SB2: Wastewater quality stability and reliability factor</t>
  </si>
  <si>
    <r>
      <t xml:space="preserve">SB3: Solutions delivered by working with others </t>
    </r>
    <r>
      <rPr>
        <sz val="10"/>
        <color theme="0" tint="-0.499984740745262"/>
        <rFont val="Arial"/>
        <family val="2"/>
      </rPr>
      <t>(note: PC is part of a total commitment at Appointee level - see also WC2)</t>
    </r>
  </si>
  <si>
    <r>
      <t xml:space="preserve">SB4: Length of river improved (against WFD component measures) </t>
    </r>
    <r>
      <rPr>
        <sz val="10"/>
        <color theme="0" tint="-0.499984740745262"/>
        <rFont val="Arial"/>
        <family val="2"/>
      </rPr>
      <t>(note: PC is part of a total commitment at Appointee level - see also WC1)</t>
    </r>
  </si>
  <si>
    <r>
      <t xml:space="preserve">SB5: Amount of land conserved and enhanced (total cumulative area) </t>
    </r>
    <r>
      <rPr>
        <sz val="10"/>
        <color theme="0" tint="-0.499984740745262"/>
        <rFont val="Arial"/>
        <family val="2"/>
      </rPr>
      <t>(note: PC is part of a total commitment at Appointee level - see also WC3)</t>
    </r>
  </si>
  <si>
    <r>
      <t xml:space="preserve">SC1: Proportion of energy use generated by renewable technology </t>
    </r>
    <r>
      <rPr>
        <sz val="10"/>
        <color theme="0" tint="-0.499984740745262"/>
        <rFont val="Arial"/>
        <family val="2"/>
      </rPr>
      <t>(note: PC is part of a total commitment at Appointee level - see also WD1 and RC1)</t>
    </r>
  </si>
  <si>
    <r>
      <t xml:space="preserve">SC2: Proportion of waste diverted from landfill (re-used and recycled) </t>
    </r>
    <r>
      <rPr>
        <sz val="10"/>
        <color theme="0" tint="-0.499984740745262"/>
        <rFont val="Arial"/>
        <family val="2"/>
      </rPr>
      <t>(note: PC is part of a total commitment at Appointee level - see also WD2 and RC2)</t>
    </r>
  </si>
  <si>
    <t>RA1: Service incentive mechanism (SIM)</t>
  </si>
  <si>
    <t>(SIM)</t>
  </si>
  <si>
    <t>RA2: Service commitment failures</t>
  </si>
  <si>
    <t>No. of GSS (Guaranteed Standards of Service) events</t>
  </si>
  <si>
    <t>RA3: Overall customer satisfaction (CCWater annual tracking survey)</t>
  </si>
  <si>
    <t>% overall customer satisfaction (CCWater tracking survey)</t>
  </si>
  <si>
    <t>RB1: Cost of bad debt to customers (expressed as proportion of bill)</t>
  </si>
  <si>
    <t>Cost of bad debt as % of average annual bill</t>
  </si>
  <si>
    <t>RB2</t>
  </si>
  <si>
    <t>RB2: Number of people who we help to pay their bill</t>
  </si>
  <si>
    <t>No. of customers who are assisted to pay their bill</t>
  </si>
  <si>
    <t>RB3</t>
  </si>
  <si>
    <t>RB3: Value for money (CCWater annual tracking survey)</t>
  </si>
  <si>
    <t>% customer satisfaction (CCWater tracking survey)</t>
  </si>
  <si>
    <r>
      <t xml:space="preserve">RC1: Proportion of energy use generated by renewable technology </t>
    </r>
    <r>
      <rPr>
        <sz val="10"/>
        <color theme="0" tint="-0.499984740745262"/>
        <rFont val="Arial"/>
        <family val="2"/>
      </rPr>
      <t>(note: PC is part of a total commitment at Appointee level - see also WD1 and SC1)</t>
    </r>
  </si>
  <si>
    <r>
      <t xml:space="preserve">RC2: Proportion of waste diverted from landfill (re-used and recycled) </t>
    </r>
    <r>
      <rPr>
        <sz val="10"/>
        <color theme="0" tint="-0.499984740745262"/>
        <rFont val="Arial"/>
        <family val="2"/>
      </rPr>
      <t>(note: PC is part of a total commitment at Appointee level - see also WD2 and SC2)</t>
    </r>
  </si>
  <si>
    <t>Key</t>
  </si>
  <si>
    <t>App5 guidance and column definitions</t>
  </si>
  <si>
    <t>General notes</t>
  </si>
  <si>
    <t>Before populating the table, companies should use the filter in column 2 ('Company') to display their own performance commitments and hide others.
Please leave the filter on when submitting the table.</t>
  </si>
  <si>
    <t>All monetary amounts in table App5 should be in 2012-13 prices, net of tax</t>
  </si>
  <si>
    <t xml:space="preserve">Negative values (including underperformance penalties) should be input using the minus sign </t>
  </si>
  <si>
    <t>For SIM performance, we are not expecting companies to forecast financial outperformance payments or underperformance penalties in table App5</t>
  </si>
  <si>
    <t>Companies should include all the ODI calculation steps in the PR14 reconciliation commentary</t>
  </si>
  <si>
    <t>Unique ID: unique identifier generated for the performance commitment. For example: PR14AFWWSW_W-A1 (pre-populated data)</t>
  </si>
  <si>
    <t>Company: water company acronym (pre-populated data)</t>
  </si>
  <si>
    <t>PR14 price control: price control in the PR14 final determination (pre-populated data)</t>
  </si>
  <si>
    <t>PR19 price control allocation: enter the allocation for each price control (as a percentage, to 1 decimal place)
Companies are not required to complete the PR19 price control allocations for performance commitments with reputational (i.e. non-financial) ODIs.</t>
  </si>
  <si>
    <t>PR19 price control allocation: the price control allocation total is calculated - it will be highlighted in red if the total does not equal 100%</t>
  </si>
  <si>
    <t>PC ref. (company): performance commitment reference (pre-populated data)</t>
  </si>
  <si>
    <t>Performance commitment: name of the performance commitment (pre-populated data)</t>
  </si>
  <si>
    <t>ODI type: type of outcome delivery incentive (pre-populated data)
•  NFI (no financial incentive)
•  OUT (outperformance payment only)
•  UNDER (underperformance penalty only)
•  OUT &amp; UNDER (outperformance payment and underperformance penalty)</t>
  </si>
  <si>
    <t>ODI form: form of outcome delivery incentive (pre-populated data)
•  Revenue = Revenue adjustment (note: under the existing SIM mechanism any outperformance payment or underperformance penalty will be an adjustment to revenue)
•  RCV = RCV adjustment
•  RCV or Revenue = RCV or Revenue adjustment (for example, where an outperformance payment is applied as an adjustment to the RCV and an underperformance penalty is applied as a revenue adjustment)
•  SHLDER = underperformance penalty is applied as an investment for the benefit of customers financed by shareholders with no RCV adjustment
•  Revenue or SHLDER = Revenue adjustment or underperformance penalty investment financed by shareholders with no RCV adjustment (for example, where an outperformance payment is applied as a revenue adjustment and an underperformance penalty is applied as an investment financed by shareholders with no RCV adjustment)</t>
  </si>
  <si>
    <t>In-period ODI: this indicator is set to 'Yes' or blank. In the PR14 FDs, three companies (Anglian Water, Severn Trent Water and South West Water) have in-period ODIs.
That is, PCs with financial outperformance payments and underperformance penalties that may be applied within the 2015-20 regulatory period (pre-populated data)</t>
  </si>
  <si>
    <t>PC unit: measurement unit for the performance commitment (pre-populated data)</t>
  </si>
  <si>
    <t>PC unit description: description of the PC unit (pre-populated data)</t>
  </si>
  <si>
    <t>Decimal places: number of decimal places for the performance commitment, where applicable (pre-populated data)</t>
  </si>
  <si>
    <t>2018-19 forecast data (please enter actuals if/when available)</t>
  </si>
  <si>
    <t xml:space="preserve">2018-19 performance level - forecast: this is the forecast performance level for the 2018-19 reporting year in the units the PC is measured in.
For example, if the PC is measured in Ml/day and the forecast performance level is 124.5 Ml/day, then enter 124.5
If the PC is measured as a monetary value it should be entered in 2012-13 prices, net of tax
This column applies to all PCs, including those with non-financial incentives and those where a performance commitment level has not been set for the 2018-19 reporting year.
</t>
  </si>
  <si>
    <t xml:space="preserve">2018-19 PCL met? forecast: if the performance commitment level for the 2018-19 reporting year is forecast to be met select ‘Yes’, where it is not select ‘No’.
If a performance commitment level has not been set for the 2018-19 reporting year select "-" (hyphen).
</t>
  </si>
  <si>
    <r>
      <rPr>
        <sz val="10"/>
        <rFont val="Arial"/>
        <family val="2"/>
      </rPr>
      <t xml:space="preserve">2018-19 forecast outperformance payment or underperformance penalty for in-period ODIs: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xml:space="preserve">.
•  if an outperformance payment is forecast to be earned in the 2018-19 reporting year select ‘Outperformance payment'
•  if an underperformance penalty is forecast to be earned in the 2018-19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2018-19 reporting year, not the cumulative value since 1 April 2015.
</t>
    </r>
    <r>
      <rPr>
        <sz val="10"/>
        <color rgb="FF00B050"/>
        <rFont val="Arial"/>
        <family val="2"/>
      </rPr>
      <t xml:space="preserve">
</t>
    </r>
    <r>
      <rPr>
        <sz val="10"/>
        <color rgb="FF857362"/>
        <rFont val="Arial"/>
        <family val="2"/>
      </rPr>
      <t xml:space="preserve">The forecast outperformance payment or underperformance penalty for the 2018-19 reporting year should be based on your current performance and your current expectation of 2018-19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</si>
  <si>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t>X</t>
  </si>
  <si>
    <r>
      <t xml:space="preserve">2018-19 forecast outperformance payment or underperformance penalty for in-period ODIs (£m):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If an outperformance payment or underperformance penalty is forecast to be earned in the 2018-19 reporting year, enter the monetary value.
£million to 4 decimal places, rounded. All monetary amounts should be in 2012-13 prices.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2018-19 reporting year, not the cumulative value since 1 April 2015.</t>
    </r>
  </si>
  <si>
    <r>
      <rPr>
        <sz val="10"/>
        <rFont val="Arial"/>
        <family val="2"/>
      </rPr>
      <t xml:space="preserve">2018-19 forecast outperformance payment or underperformance penalty for end-of-AMP: </t>
    </r>
    <r>
      <rPr>
        <b/>
        <sz val="10"/>
        <rFont val="Arial"/>
        <family val="2"/>
      </rPr>
      <t>this column applies only to PCs which have ODIs that are payable at the end of AMP6</t>
    </r>
    <r>
      <rPr>
        <sz val="10"/>
        <rFont val="Arial"/>
        <family val="2"/>
      </rPr>
      <t xml:space="preserve">.
•  if an outperformance payment is forecast to be earned in the 2018-19 reporting year select ‘Outperformance payment'
•  if an underperformance penalty is forecast to be earned in the 2018-19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2018-19 reporting year, not the cumulative value since 1 April 2015.
</t>
    </r>
    <r>
      <rPr>
        <sz val="10"/>
        <color rgb="FF857362"/>
        <rFont val="Arial"/>
        <family val="2"/>
      </rPr>
      <t>The forecast outperformance payment or underperformance penalty for the 2018-19 reporting year should be based on your current performance and your current expectation of 2018-19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t>
    </r>
  </si>
  <si>
    <r>
      <t xml:space="preserve">2018-19 forecast outperformance payment or underperformance penalty for end-of-AMP ODIs (£m): </t>
    </r>
    <r>
      <rPr>
        <b/>
        <sz val="10"/>
        <rFont val="Arial"/>
        <family val="2"/>
      </rPr>
      <t>this column applies only to PCs which have ODIs that are payable at the end of AMP6</t>
    </r>
    <r>
      <rPr>
        <sz val="10"/>
        <rFont val="Arial"/>
        <family val="2"/>
      </rPr>
      <t>.
If an outperformance payment or underperformance penalty is forecast to be earned in the 2018-19 reporting year, enter the monetary value.
£million to 4 decimal places, rounded. All monetary amounts should be in 2012-13 prices.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2018-19 reporting year, not the cumulative value since 1 April 2015.</t>
    </r>
  </si>
  <si>
    <t>2019-20 forecast data</t>
  </si>
  <si>
    <t xml:space="preserve">2019-20 performance level - forecast: this is the forecast performance level for the 2019-20 reporting year in the units the PC is measured in.
For example, if the PC is measured in Ml/day and the forecast performance level is 124.5 Ml/day, then enter 124.5
If the PC is measured as a monetary value it should be entered in 2012-13 prices, net of tax
This column applies to all PCs, including those with non-financial incentives and those where a performance commitment level has not been set for the 2019-20 reporting year.
</t>
  </si>
  <si>
    <t xml:space="preserve">2019-20 PCL met? forecast: if the performance commitment level for the 2019-20 reporting year is forecast to be met select ‘Yes’, where it is not select ‘No’.
If a performance commitment level has not been set for the 2019-20 reporting year select "-" (hyphen).
</t>
  </si>
  <si>
    <r>
      <t>2019-20 forecast outperformance payment or underperformance penalty for in-period ODIs:</t>
    </r>
    <r>
      <rPr>
        <b/>
        <sz val="10"/>
        <rFont val="Arial"/>
        <family val="2"/>
      </rPr>
      <t xml:space="preserve"> this column applies only to PCs which have ODIs that are payable within AMP6 rather than at the end of AMP6 (that is, some of the Anglian Water, Severn Trent Water and South West Water PCs)</t>
    </r>
    <r>
      <rPr>
        <sz val="10"/>
        <rFont val="Arial"/>
        <family val="2"/>
      </rPr>
      <t xml:space="preserve">.
•  if an outperformance payment is forecast to be earned in the 2019-20 reporting year select ‘Outperformance payment'
•  if an underperformance penalty is forecast to be earned in the 2019-20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2019-20 reporting year, not the cumulative value since 1 April 2015.
</t>
    </r>
    <r>
      <rPr>
        <sz val="10"/>
        <color rgb="FF857362"/>
        <rFont val="Arial"/>
        <family val="2"/>
      </rPr>
      <t xml:space="preserve">The forecast outperformance payment or underperformance penalty for the 2019-20 reporting year should be based on your current performance and your current expectation of 2019-20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</si>
  <si>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r>
      <t xml:space="preserve">2019-20 forecast outperformance payment or underperformance penalty for in-period ODIs (£m):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xml:space="preserve">.
If an outperformance payment or underperformance penalty is forecast to be earned in the 2019-20 reporting year, enter the monetary value.
£million to 4 decimal places, rounded. All monetary amounts should be in 2012-13 prices, net of tax.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2019-20 reporting year, not the cumulative value since 1 April 2015.
</t>
    </r>
  </si>
  <si>
    <r>
      <t xml:space="preserve">2019-20 forecast outperformance payment or underperformance penalty for end-of-AMP ODIs: </t>
    </r>
    <r>
      <rPr>
        <b/>
        <sz val="10"/>
        <rFont val="Arial"/>
        <family val="2"/>
      </rPr>
      <t>this column applies only to PCs which have ODIs that are payable at the end of AMP6</t>
    </r>
    <r>
      <rPr>
        <sz val="10"/>
        <rFont val="Arial"/>
        <family val="2"/>
      </rPr>
      <t xml:space="preserve">.
•  if an outperformance payment is forecast to be earned in the 2019-20 reporting year select ‘Outperformance payment'
•  if an underperformance penalty is forecast to be earned in the 2019-20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2019-20 reporting year, not the cumulative value since 1 April 2015.
</t>
    </r>
    <r>
      <rPr>
        <sz val="10"/>
        <color rgb="FF857362"/>
        <rFont val="Arial"/>
        <family val="2"/>
      </rPr>
      <t xml:space="preserve">The forecast outperformance payment or underperformance penalty for the 2019-20 reporting year should be based on your current performance and your current expectation of 2019-20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</si>
  <si>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r>
      <t xml:space="preserve">2019-20 forecast outperformance payment or underperformance penalty for end-of-AMP ODIs (£m): </t>
    </r>
    <r>
      <rPr>
        <b/>
        <sz val="10"/>
        <rFont val="Arial"/>
        <family val="2"/>
      </rPr>
      <t>this column applies only to PCs which have ODIs that are payable at the end of AMP6</t>
    </r>
    <r>
      <rPr>
        <sz val="10"/>
        <rFont val="Arial"/>
        <family val="2"/>
      </rPr>
      <t>.
If an outperformance payment or underperformance penalty is forecast to be earned in the 2019-20 reporting year, enter the monetary value.
£million to 4 decimal places, rounded. All monetary amounts should be in 2012-13 prices, net of tax.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2019-20 reporting year, not the cumulative value since 1 April 2015.</t>
    </r>
  </si>
  <si>
    <t>App6 – PR14 reconciliation ~ sub-measures</t>
  </si>
  <si>
    <r>
      <rPr>
        <b/>
        <sz val="12"/>
        <color rgb="FF0078C9"/>
        <rFont val="Arial"/>
        <family val="2"/>
      </rPr>
      <t xml:space="preserve">2018-19 forecast data
</t>
    </r>
    <r>
      <rPr>
        <sz val="11"/>
        <color rgb="FF0078C9"/>
        <rFont val="Arial"/>
        <family val="2"/>
      </rPr>
      <t xml:space="preserve">(PCs and sub-measures)
</t>
    </r>
    <r>
      <rPr>
        <sz val="10"/>
        <color rgb="FF0078C9"/>
        <rFont val="Arial"/>
        <family val="2"/>
      </rPr>
      <t>please enter actuals if/when available</t>
    </r>
  </si>
  <si>
    <r>
      <rPr>
        <b/>
        <sz val="12"/>
        <color rgb="FF0078C9"/>
        <rFont val="Arial"/>
        <family val="2"/>
      </rPr>
      <t>2019-20 forecast data</t>
    </r>
    <r>
      <rPr>
        <sz val="12"/>
        <color rgb="FF0078C9"/>
        <rFont val="Arial"/>
        <family val="2"/>
      </rPr>
      <t xml:space="preserve">
</t>
    </r>
    <r>
      <rPr>
        <sz val="11"/>
        <color rgb="FF0078C9"/>
        <rFont val="Arial"/>
        <family val="2"/>
      </rPr>
      <t xml:space="preserve">(PCs and sub-measures)
</t>
    </r>
  </si>
  <si>
    <t>PR14 price control</t>
  </si>
  <si>
    <t>PC
ODI type</t>
  </si>
  <si>
    <t xml:space="preserve">PC /
sub-measure
ID </t>
  </si>
  <si>
    <t>PC / sub-measure</t>
  </si>
  <si>
    <t>Unit</t>
  </si>
  <si>
    <t>2018-19
performance level
- forecast</t>
  </si>
  <si>
    <t>2018-19
performance level met?
forecast</t>
  </si>
  <si>
    <t>2019-20
performance level
- forecast</t>
  </si>
  <si>
    <t>2019-20
performance level met?
forecast</t>
  </si>
  <si>
    <t>00</t>
  </si>
  <si>
    <t>01</t>
  </si>
  <si>
    <t>Unplanned interruptions &gt;12 hours</t>
  </si>
  <si>
    <t>02</t>
  </si>
  <si>
    <t>Reactive mains bursts</t>
  </si>
  <si>
    <t>03</t>
  </si>
  <si>
    <t>Customer contacts - discolouration</t>
  </si>
  <si>
    <t>04</t>
  </si>
  <si>
    <t>Distribution maintenance index</t>
  </si>
  <si>
    <t>WTW with coliforms detected</t>
  </si>
  <si>
    <t>Percentage (%) service reservoirs with &gt;5% coliforms</t>
  </si>
  <si>
    <t>WTW turbidity</t>
  </si>
  <si>
    <t>Internal flooding (overloaded + other causes)</t>
  </si>
  <si>
    <t>Sewer blockages</t>
  </si>
  <si>
    <t>Population equivalent (PE) WwTW in breach of consent</t>
  </si>
  <si>
    <t>WwTW failing numeric consent</t>
  </si>
  <si>
    <t>Total bursts (number)</t>
  </si>
  <si>
    <t>DG2: low pressure (number of properties)</t>
  </si>
  <si>
    <t>Turbidity performance at treatment works (number)</t>
  </si>
  <si>
    <t>Unplanned maintenance events (number)</t>
  </si>
  <si>
    <t>Total bursts</t>
  </si>
  <si>
    <t>Interruptions &gt; 12 hours</t>
  </si>
  <si>
    <t>Iron non-compliance (as 100-Mean Zonal Compliance)</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</si>
  <si>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</si>
  <si>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</si>
  <si>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</si>
  <si>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</si>
  <si>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</si>
  <si>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</si>
  <si>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</si>
  <si>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</si>
  <si>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</si>
  <si>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</si>
  <si>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</si>
  <si>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</si>
  <si>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</si>
  <si>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</si>
  <si>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</si>
  <si>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</si>
  <si>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</si>
  <si>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</si>
  <si>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</si>
  <si>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</si>
  <si>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</si>
  <si>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</si>
  <si>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</si>
  <si>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</si>
  <si>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</si>
  <si>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</si>
  <si>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Supply interruptions &gt; 12 hours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</si>
  <si>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</si>
  <si>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</si>
  <si>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</si>
  <si>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</si>
  <si>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</si>
  <si>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</si>
  <si>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</si>
  <si>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</si>
  <si>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</si>
  <si>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</si>
  <si>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 of sites that do not exceed their 90%ile flow on sewage treatment works or maximum daily flow on water treatment works</t>
  </si>
  <si>
    <t>% of sites compliant with their abstraction permits</t>
  </si>
  <si>
    <t>Improvements in river water quality against WFD criteria</t>
  </si>
  <si>
    <t>Asset stewardship - environmental compliance</t>
  </si>
  <si>
    <t>Total number of category 1, 2, and 3 pollution incidents</t>
  </si>
  <si>
    <t>Biodiversity improvements</t>
  </si>
  <si>
    <t>W-A3 Asset reliability (pipes)</t>
  </si>
  <si>
    <t>Distribution Index TIM (as 100-Mean Zonal Compliance)</t>
  </si>
  <si>
    <t>W-A4 Asset reliability (process)</t>
  </si>
  <si>
    <t>Unplanned maintenance</t>
  </si>
  <si>
    <t>S-A4 Asset reliability (pipes)</t>
  </si>
  <si>
    <t>Pollution incidents (CSO + RM + FS)</t>
  </si>
  <si>
    <t>Properties flooded due to other causes</t>
  </si>
  <si>
    <t>Properties flooded due to overloaded sewers excluding severe weather</t>
  </si>
  <si>
    <t>Equipment failures</t>
  </si>
  <si>
    <t>S-A5 Asset reliability (process)</t>
  </si>
  <si>
    <t>Sewage treatment works (STW) non-compliance</t>
  </si>
  <si>
    <t>Population equivalent (PE) non-compliance</t>
  </si>
  <si>
    <t>Unplanned interruptions to customer &gt;12 hours (DG3)</t>
  </si>
  <si>
    <t>Iron mean zonal non-compliance</t>
  </si>
  <si>
    <t>Inadequate pressure (DG2)</t>
  </si>
  <si>
    <t>Planned network rehabilitation (kilometres)</t>
  </si>
  <si>
    <t>Customer complaints discolouration white water (nr per 1,000 population)</t>
  </si>
  <si>
    <t>Disinfection index (DWI)</t>
  </si>
  <si>
    <t>Reservoir integrity index</t>
  </si>
  <si>
    <t>DWQ compliance measures - turbidity (number of sites)</t>
  </si>
  <si>
    <t>Process control index</t>
  </si>
  <si>
    <t>DWQ compliance measures - enforcement actions</t>
  </si>
  <si>
    <t>Water quality complaints for chlorine (nr per 1,000 population)</t>
  </si>
  <si>
    <t>Water quality complaints for hardness (nr per 1,000 population)</t>
  </si>
  <si>
    <t>Unconsented pollution incidents (cat 1, 2 and 3) STWs, storm tanks, pumping stations and other</t>
  </si>
  <si>
    <t>Sewage treatment works discharges failing numeric consents %</t>
  </si>
  <si>
    <t>Total population equivalent served by sewage treatment works failing look-up table consents</t>
  </si>
  <si>
    <t>Number of sewer collapses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</si>
  <si>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</si>
  <si>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</si>
  <si>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</si>
  <si>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</si>
  <si>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</si>
  <si>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</si>
  <si>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</si>
  <si>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</si>
  <si>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Unwanted customer contacts for water quality (nr per year)</t>
  </si>
  <si>
    <t>Total bursts (nr/annum)</t>
  </si>
  <si>
    <t>Interruptions &gt;12hours (nr of properties/total nr of properties)</t>
  </si>
  <si>
    <t>Pressure (nr of properties on DG2 register/ total number of properties)</t>
  </si>
  <si>
    <t>Customer contacts for water availability (contacts/annum)</t>
  </si>
  <si>
    <t>Blockages</t>
  </si>
  <si>
    <t>Collapses</t>
  </si>
  <si>
    <t>Properties flooded internally</t>
  </si>
  <si>
    <t>Areas flooded externally</t>
  </si>
  <si>
    <t>Rising main bursts</t>
  </si>
  <si>
    <t>Properties flooded due to hydraulic overload</t>
  </si>
  <si>
    <t>Areas flooded due to other causes</t>
  </si>
  <si>
    <t>Areas flooded due to hydraulic overload</t>
  </si>
  <si>
    <t>Incidents of repeat flooding</t>
  </si>
  <si>
    <t>S-D2: Maintaining our wastewater treatment works</t>
  </si>
  <si>
    <t>WwTWs failing EA permit - small (size band 1-4)</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</si>
  <si>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</si>
  <si>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</si>
  <si>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</si>
  <si>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</si>
  <si>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</si>
  <si>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</si>
  <si>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</si>
  <si>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</si>
  <si>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</si>
  <si>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</si>
  <si>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</si>
  <si>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</si>
  <si>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DG2 pressure (nr)</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</si>
  <si>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</si>
  <si>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</si>
  <si>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</si>
  <si>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</si>
  <si>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</si>
  <si>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</si>
  <si>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</si>
  <si>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</si>
  <si>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</si>
  <si>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</si>
  <si>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</si>
  <si>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</si>
  <si>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</si>
  <si>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</si>
  <si>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</si>
  <si>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</si>
  <si>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</si>
  <si>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</si>
  <si>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</si>
  <si>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</si>
  <si>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Interruptions &gt;12 hours</t>
  </si>
  <si>
    <t>DG2 low pressure</t>
  </si>
  <si>
    <t>Customer contacts for discolouration (nr per 1,000 population)</t>
  </si>
  <si>
    <t>Distribution index TIM (100 - mean zonal compliance)</t>
  </si>
  <si>
    <t>yes</t>
  </si>
  <si>
    <t>Pollution incidents (CSO, RM, FS and SPS)</t>
  </si>
  <si>
    <t>Properties flooded due to overloaded sewers, excluding severe weather</t>
  </si>
  <si>
    <t>Sewage treatment works non-compliance</t>
  </si>
  <si>
    <t>Population equivalent non-compliance</t>
  </si>
  <si>
    <t>Input (sub-measure level data)</t>
  </si>
  <si>
    <t>Input (PC level data)</t>
  </si>
  <si>
    <t>Pre populated (sub-measure level data)</t>
  </si>
  <si>
    <t>Pre populated (PC level data)</t>
  </si>
  <si>
    <t>App6 guidance and column definitions</t>
  </si>
  <si>
    <t>General note</t>
  </si>
  <si>
    <t>Before populating the table, companies should use the filter in column 2 ('Company') to display their own performance commitments and hide others. Please leave the filter on when submitting the table.</t>
  </si>
  <si>
    <t>Unique ID: unique identifier generated for the performance commitment.
For example: PR14AFWWSW_W-A1 (pre-populated data)</t>
  </si>
  <si>
    <t>PC ODI type: type of outcome delivery incentive (pre-populated data)
•  NFI (no financial incentive)
•  OUT (outperformance payment only)
•  UNDER (underperformance penalty only)
•  OUT &amp; UNDER (outperformance payment and underperformance penalty)</t>
  </si>
  <si>
    <t>PC / sub-measure ID: 00 for the main PC, sub-measures numbered 01 upwards (pre-populated data)</t>
  </si>
  <si>
    <t>PC / sub-measure: name of the main PC or sub-measure (pre-populated data)</t>
  </si>
  <si>
    <t>Unit: the unit that the PC or sub-measure is measured in (pre-populated data)</t>
  </si>
  <si>
    <t xml:space="preserve">Decimal places: number of decimal places used, where applicable (pre-populated data) 
</t>
  </si>
  <si>
    <t>2018-19 forecast data (PCs and sub-measures), please enter actuals if/when available</t>
  </si>
  <si>
    <t>2018-19 performance level - forecast: this is the forecast performance level for the 2018-19 reporting year in the units that the PC / sub-measure is measured in.
For example, if the PC / sub-measure is measured as a percentage and the forecast performance level is 99.98%, then enter 99.98
This column applies to all PCs and sub-measures, including those with non-financial incentives and those where a reference / performance commitment level has not been set for the 2018-19 reporting year.</t>
  </si>
  <si>
    <t xml:space="preserve">2018-19 PCL met? forecast: if the reference / performance commitment level for the 2018-19 reporting year is forecast to be met select ‘Yes’, where it is not select ‘No’.
If a reference / performance commitment level has not been set for the 2018-19 reporting year select "-" (hyphen).
</t>
  </si>
  <si>
    <t>2019-20 forecast data (PCs and sub-measures)</t>
  </si>
  <si>
    <t>2019-20 performance level - forecast: this is the forecast performance level for the 2019-20 reporting year in the units that the PC / sub-measure is measured in.
For example, if the PC / sub-measure is measured as a percentage and the forecast performance level is 99.98%, then enter 99.98
This column applies to all PCs and sub-measures, including those with non-financial incentives and those where a reference / performance commitment level has not been set for the 2019-20 reporting year.</t>
  </si>
  <si>
    <t xml:space="preserve">2019-20 PCL met? forecast: if the reference / performance commitment level for the 2019-20 reporting year is forecast to be met select ‘Yes’, where it is not select ‘No’.
If a reference / performance commitment level has not been set for the 2019-20 reporting year select "-" (hyphen).
</t>
  </si>
  <si>
    <t>App8 - Appointee financing</t>
  </si>
  <si>
    <t>Financial</t>
  </si>
  <si>
    <t xml:space="preserve">Net debt </t>
  </si>
  <si>
    <t>A2001</t>
  </si>
  <si>
    <t>2017-18 FYE (CPIH deflated)</t>
  </si>
  <si>
    <t>Equity dividends paid</t>
  </si>
  <si>
    <t>A2002</t>
  </si>
  <si>
    <t>Cash inflow from equity financing</t>
  </si>
  <si>
    <t>A2003</t>
  </si>
  <si>
    <t>RCV year end balances</t>
  </si>
  <si>
    <t>Water RCV closing balance at 31 March 2020</t>
  </si>
  <si>
    <t>Wholesale water closing RCV at 31 March 2020 in 2012-13 prices (from PR14 FD)</t>
  </si>
  <si>
    <t>APP8001W</t>
  </si>
  <si>
    <t>2012-13 FYA (RPI)</t>
  </si>
  <si>
    <t>Pre downloaded FD14 data. 2012-13 FYA prices</t>
  </si>
  <si>
    <t>Wholesale water closing RCV at 31 March 2020 in 2017-18 year end prices before midnight adjustments</t>
  </si>
  <si>
    <t>APP8002W</t>
  </si>
  <si>
    <t>Input. This is an output from RCV adjustment feeder model</t>
  </si>
  <si>
    <t>Water ~ Total Adjustment RCV carry forward to PR19 at 2017-18 FYE CPIH deflated price base</t>
  </si>
  <si>
    <t>APP8003W</t>
  </si>
  <si>
    <t>Water ~ CIS RCV inflation correction at 2017-18 FYE CPIH deflated price base</t>
  </si>
  <si>
    <t>APP8004W</t>
  </si>
  <si>
    <t>Water ~ NPV effect of 50% of proceeds from disposals of interest in land at 2017-18 FYE CPIH deflated price base</t>
  </si>
  <si>
    <t>APP8005W</t>
  </si>
  <si>
    <t>Water ~ ODI RCV adjustment allocated to Water resources at 2017-18 FYE CPIH deflated price base</t>
  </si>
  <si>
    <t>APP8006W</t>
  </si>
  <si>
    <t>Water ~ ODI RCV adjustment allocated to Water network plus at 2017-18 FYE CPIH deflated price base</t>
  </si>
  <si>
    <t>APP8007W</t>
  </si>
  <si>
    <t>Water ~ Totex menu RCV adjustment at 2017-18 FYE CPIH deflated price base</t>
  </si>
  <si>
    <t>APP8008W</t>
  </si>
  <si>
    <t>Water ~ Other adjustment to wholesale RCV</t>
  </si>
  <si>
    <t>APP8009W</t>
  </si>
  <si>
    <t>Total wholesale water RCV at 31 March 2020 post midnight adjustments before allocation to price control units in 2017-18 FYE prices</t>
  </si>
  <si>
    <t>APP8010W</t>
  </si>
  <si>
    <t>Sum of lines 5 to 12</t>
  </si>
  <si>
    <t>Total wholesale water RCV at 31 March 2020 post midnight adjustments before allocation to price control units in 2017-18 FYA prices</t>
  </si>
  <si>
    <t>APP8011W</t>
  </si>
  <si>
    <t>Closing value converted from 2017-18 FYE prices to 2017-18 FYA prices using data in App23</t>
  </si>
  <si>
    <t>Water resources RCV balances</t>
  </si>
  <si>
    <t>Water resources % of total wholesale water RCV ~ 31 March 2020</t>
  </si>
  <si>
    <t>WS12019WR_CPY</t>
  </si>
  <si>
    <t>Copied from WS12 line 19</t>
  </si>
  <si>
    <t>Water resources RCV ~ 1 April 2020</t>
  </si>
  <si>
    <t>APP8012WR</t>
  </si>
  <si>
    <t>Water resources IFRS16 RCV adjustment</t>
  </si>
  <si>
    <t>APP8022WR</t>
  </si>
  <si>
    <t>Copied from App33 line 21 and converted from 2017-18 FYE prices to 2017-18 FYA prices using data in App23</t>
  </si>
  <si>
    <t>RPI:CPIH indexation split of opening RCV 1 April 2020</t>
  </si>
  <si>
    <t>APP8013WR</t>
  </si>
  <si>
    <t>Pre populated. Generic value</t>
  </si>
  <si>
    <t>Water resources 2020 RCV RPI inflated ~ 1 April (opening balance)</t>
  </si>
  <si>
    <t>APP8014WR</t>
  </si>
  <si>
    <t>Calculated. Opening 2020 RCV split 50%:50% to RPI and CPIH inflation pools in first year. Subsequent years opening balance is previous year closing balance. Values adjusted to take into account the CPIH/RPI wedge.</t>
  </si>
  <si>
    <t>A19011WR_RPI_CPY</t>
  </si>
  <si>
    <t>Copied from Wr3 line 5</t>
  </si>
  <si>
    <t>Water resources 2020 RCV RPI inflated ~ 31 March (closing balance)</t>
  </si>
  <si>
    <t>APP8015WR</t>
  </si>
  <si>
    <t>Calculated. Closing balance = Opening balance minus run off</t>
  </si>
  <si>
    <t>Water resources 2020 RCV CPIH inflated ~ 1 April (opening balance)</t>
  </si>
  <si>
    <t>APP8016WR</t>
  </si>
  <si>
    <t xml:space="preserve">Calculated. Opening 2020 RCV split 50%:50% to RPI and CPIH inflation pools in first year. Subsequent years opening balance is previous year closing balance </t>
  </si>
  <si>
    <t>A19011WR_CPIH_CPY</t>
  </si>
  <si>
    <t>Copied from Wr3 line 7</t>
  </si>
  <si>
    <t>Water resources 2020 RCV CPIH inflated ~ 31 March (closing balance)</t>
  </si>
  <si>
    <t>APP8017WR</t>
  </si>
  <si>
    <t>Water resources post 2020 investment CPIH inflated ~ 1 April (opening balance)</t>
  </si>
  <si>
    <t>APP8018WR</t>
  </si>
  <si>
    <t>New additions opening balance is zero</t>
  </si>
  <si>
    <t>Water resources post 2020 totex additions CPIH inflated</t>
  </si>
  <si>
    <t>APP8019WR</t>
  </si>
  <si>
    <t>WS1 line 21 * (1-WR4 line 19)</t>
  </si>
  <si>
    <t>A19039WR_CPY</t>
  </si>
  <si>
    <t>Copied from Wr3 line 3</t>
  </si>
  <si>
    <t>Water resources post 2020 investment CPIH inflated ~ 31 March (closing balance)</t>
  </si>
  <si>
    <t>APP8020WR</t>
  </si>
  <si>
    <t>Calculated. Closing balance = Opening balance plus totex additions minus run off</t>
  </si>
  <si>
    <t>Water network plus RCV</t>
  </si>
  <si>
    <t>Water network plus % of total wholesale water RCV ~ 31 March 2020</t>
  </si>
  <si>
    <t>WS12019WN_CPY</t>
  </si>
  <si>
    <t>Water network plus RCV ~ 1 April 2020</t>
  </si>
  <si>
    <t>APP8012WN</t>
  </si>
  <si>
    <t>Water network plus IFRS16 RCV adjustment</t>
  </si>
  <si>
    <t>APP8022WN</t>
  </si>
  <si>
    <t>Copied from App33 line 42 and converted from 2017-18 FYE prices to 2017-18 FYA prices using data in App23</t>
  </si>
  <si>
    <t>APP8013WN</t>
  </si>
  <si>
    <t>Water network plus RCV RPI inflated ~ 1 April (opening balance)</t>
  </si>
  <si>
    <t>APP8014WN</t>
  </si>
  <si>
    <t>A19011WN_RPI_CPY</t>
  </si>
  <si>
    <t>Copied from Wn3 line 5</t>
  </si>
  <si>
    <t>Water network plus RCV RPI inflated ~ 31 March (closing balance)</t>
  </si>
  <si>
    <t>APP8015WN</t>
  </si>
  <si>
    <t>Water network plus RCV CPIH inflated ~ 1 April (opening balance)</t>
  </si>
  <si>
    <t>APP8016WN</t>
  </si>
  <si>
    <t>A19011WN_CPIH_CPY</t>
  </si>
  <si>
    <t>Copied from Wn3 line 7</t>
  </si>
  <si>
    <t>Water network plus RCV CPIH inflated ~ 31 March (closing balance)</t>
  </si>
  <si>
    <t>APP8017WN</t>
  </si>
  <si>
    <t>Water network plus post 2020 investment CPIH inflated ~ 1 April (opening balance)</t>
  </si>
  <si>
    <t>APP8018WN</t>
  </si>
  <si>
    <t>Water network plus post 2020 totex additions CPIH inflated</t>
  </si>
  <si>
    <t>APP8019WN</t>
  </si>
  <si>
    <t>WS1 line 21 * (1 - WN4 line 14)</t>
  </si>
  <si>
    <t>A19039WN_CPY</t>
  </si>
  <si>
    <t>Copied from Wn3 line 3</t>
  </si>
  <si>
    <t>Water network plus post 2020 investment CPIH inflated ~ 31 March (closing balance)</t>
  </si>
  <si>
    <t>APP8020WN</t>
  </si>
  <si>
    <t>Wastewater RCV closing balance at 31 March 2020</t>
  </si>
  <si>
    <t>Wholesale wastewater closing RCV at 31 March 2020 in 2012-13 prices (PR14 FD)</t>
  </si>
  <si>
    <t>APP8001WW</t>
  </si>
  <si>
    <t>Wholesale wastewater closing RCV at 31 March 2020 in 2017-18 year end prices before midnight adjustments</t>
  </si>
  <si>
    <t>APP8002WW</t>
  </si>
  <si>
    <t>Wastewater ~ Total Adjustment RCV carry forward to PR19 at 2017-18 FYE CPIH deflated price base</t>
  </si>
  <si>
    <t>APP8003WW</t>
  </si>
  <si>
    <t>Wastewater ~ CIS RCV inflation correction at 2017-18 FYE CPIH deflated price base</t>
  </si>
  <si>
    <t>APP8004WW</t>
  </si>
  <si>
    <t>Wastewater ~ NPV effect of 50% of proceeds from disposals of interest in land at 2017-18 FYE CPIH deflated price base</t>
  </si>
  <si>
    <t>APP8005WW</t>
  </si>
  <si>
    <t>Wastewater ~ ODI RCV adjustment allocated to Wastewater network plus at 2017-18 FYE CPIH deflated price base</t>
  </si>
  <si>
    <t>APP8006WW</t>
  </si>
  <si>
    <t>Wastewater ~ Totex menu RCV adjustment at 2017-18 FYE CPIH deflated price base</t>
  </si>
  <si>
    <t>APP8008WW</t>
  </si>
  <si>
    <t>Wastewater ~ Other adjustment to wholesale RCV</t>
  </si>
  <si>
    <t>APP8009WW</t>
  </si>
  <si>
    <t>Total wholesale wastewater RCV at 31 March 2020 post midnight adjustments before allocation to price control units in 2017-18 FYE prices</t>
  </si>
  <si>
    <t>APP8010WW</t>
  </si>
  <si>
    <t>Sum of lines 42 to 48</t>
  </si>
  <si>
    <t>Total wholesale wastewater RCV at 31 March 2020 post midnight adjustments before allocation to price control units in 2017-18 FYA prices</t>
  </si>
  <si>
    <t>APP8011WW</t>
  </si>
  <si>
    <t>Bioresources RCV</t>
  </si>
  <si>
    <t>Bioresources RCV (prior to midnight adjustments) 31 March 2020</t>
  </si>
  <si>
    <t>RCV1011BIO_CPY</t>
  </si>
  <si>
    <t>2017-18 FYE (RPI)</t>
  </si>
  <si>
    <t>Copied from WWS12 line 19</t>
  </si>
  <si>
    <t>Bioresources RCV (prior to midnight adjustments) 31 March 2020 in 2017-18 FYA prices</t>
  </si>
  <si>
    <t>RCV1011BIO_FYA</t>
  </si>
  <si>
    <t>Bioresources RCV ~ 1 April 2020</t>
  </si>
  <si>
    <t>RCV1011BIO_FYA_CPY</t>
  </si>
  <si>
    <t xml:space="preserve">Copied. Bioresources RCV 31 March 2020 = Bioresources RCV 1 April 2020. </t>
  </si>
  <si>
    <t>Bioresources IFRS16 RCV adjustment</t>
  </si>
  <si>
    <t>APP8022BIO</t>
  </si>
  <si>
    <t>Copied from App33 line 63 and converted from 2017-18 FYE prices to 2017-18 FYA prices using data in App23</t>
  </si>
  <si>
    <t>Bioresouces RCV post IFRS16 RCV adjustment ~ 1 April 2020</t>
  </si>
  <si>
    <t>APP8023BIO</t>
  </si>
  <si>
    <t>Calculated. Opening RCV = Bioresources RCV 1 April 2020 plus IFRS16 RCV adjustment.</t>
  </si>
  <si>
    <t>APP8013BIO</t>
  </si>
  <si>
    <t>Bioresources 2020 RCV RPI inflated ~ 1 April (opening balance)</t>
  </si>
  <si>
    <t>APP8014BIO</t>
  </si>
  <si>
    <t>Calculated. Opening 2020 RCV split 50%:50% to RPI and CPIH inflation pools in first year. Subsequent years opening balance is previous year closing balance . Values adjusted to take into account the CPIH/RPI wedge.</t>
  </si>
  <si>
    <t>A19011BIO_RPI_CPY</t>
  </si>
  <si>
    <t>Copied from Bio4 line 5</t>
  </si>
  <si>
    <t>Bioresources 2020 RCV RPI inflated ~ 31 March (closing balance)</t>
  </si>
  <si>
    <t>APP8015BIO</t>
  </si>
  <si>
    <t>Bioresources 2020 RCV CPIH inflated ~ 1 April (opening balance)</t>
  </si>
  <si>
    <t>APP8016BIO</t>
  </si>
  <si>
    <t>A19011BIO_CPIH_CPY</t>
  </si>
  <si>
    <t>Copied from Bio4 line 7</t>
  </si>
  <si>
    <t>Bioresources 2020 RCV CPIH inflated ~ 31 March (closing balance)</t>
  </si>
  <si>
    <t>APP8017BIO</t>
  </si>
  <si>
    <t>Bioresources post 2020 investment CPIH inflated ~ 1 April (opening balance)</t>
  </si>
  <si>
    <t>APP8018BIO</t>
  </si>
  <si>
    <t>Bioresources post 2020 totex additions CPIH inflated</t>
  </si>
  <si>
    <t>APP8019BIO</t>
  </si>
  <si>
    <t>WWS1 line 21 * (1 - Bio 5 line 19)</t>
  </si>
  <si>
    <t>A19039BIO_CPY</t>
  </si>
  <si>
    <t>Copied from Bio 4 line 3</t>
  </si>
  <si>
    <t>Bioresources post 2020 investment CPIH inflated ~ 31 March (closing balance)</t>
  </si>
  <si>
    <t>APP8020BIO</t>
  </si>
  <si>
    <t>Wastewater network plus RCV</t>
  </si>
  <si>
    <t>Wastewater network plus RCV ~ 1 April 2020</t>
  </si>
  <si>
    <t>APP8012WWN</t>
  </si>
  <si>
    <t>Calculated. Total wholesale wastewater RCV at 31 March 2020 post midnight adjustment minus Bioresources RCV</t>
  </si>
  <si>
    <t>Wastewater network plus IFRS16 RCV adjustment</t>
  </si>
  <si>
    <t>APP8022WWN</t>
  </si>
  <si>
    <t>Copied from App33 line 84 and converted from 2017-18 FYE prices to 2017-18 FYA prices using data in App23</t>
  </si>
  <si>
    <t>Wastewater network plus RCV post IFRS16 RCV adjustment ~ 1 April 2020</t>
  </si>
  <si>
    <t>APP8023WWN</t>
  </si>
  <si>
    <t>Calculated. Opening RCV = Wastewater network plus RCV 1 April 2020 plus IFRS16 RCV adjustment.</t>
  </si>
  <si>
    <t>APP8013WWN</t>
  </si>
  <si>
    <t>Wastewater network plus RCV RPI inflated ~ 1 April (opening balance)</t>
  </si>
  <si>
    <t>APP8014WWN</t>
  </si>
  <si>
    <t>A19011WWN_RPI_CPY</t>
  </si>
  <si>
    <t>Copied from WWn5 line 5</t>
  </si>
  <si>
    <t>Wastewater network plus RCV RPI inflated ~ 31 March (closing balance)</t>
  </si>
  <si>
    <t>APP8015WWN</t>
  </si>
  <si>
    <t>Wastewater network plus RCV CPIH inflated ~ 1 April (opening balance)</t>
  </si>
  <si>
    <t>APP8016WWN</t>
  </si>
  <si>
    <t>A19011WWN_CPIH_CPY</t>
  </si>
  <si>
    <t>Copied from WWn5 line 7</t>
  </si>
  <si>
    <t>Wastewater network plus RCV CPIH inflated ~ 31 March (closing balance)</t>
  </si>
  <si>
    <t>APP8017WWN</t>
  </si>
  <si>
    <t>Wastewater network plus post 2020 investment CPIH inflated ~ 1 April (opening balance)</t>
  </si>
  <si>
    <t>APP8018WWN</t>
  </si>
  <si>
    <t>Wastewater network plus post 2020 totex additions CPIH inflated</t>
  </si>
  <si>
    <t>APP8019WWN</t>
  </si>
  <si>
    <t>WWS1 line 21 * (1 - WWn 6 line 14)</t>
  </si>
  <si>
    <t>A19039WWN_CPY</t>
  </si>
  <si>
    <t>Copied from WWn5 line 3</t>
  </si>
  <si>
    <t>Wastewater network plus post 2020 investment CPIH inflated ~ 31 March (closing balance)</t>
  </si>
  <si>
    <t>APP8020WWN</t>
  </si>
  <si>
    <t>Dummy RCV</t>
  </si>
  <si>
    <t>Dummy RCV (prior to midnight adjustments) 31 March 2020</t>
  </si>
  <si>
    <t>RCV1011DMMY</t>
  </si>
  <si>
    <t>Input.</t>
  </si>
  <si>
    <t>Dummy RCV (prior to midnight adjustments) 31 March 2020 in 2017-18 year end prices before midnight adjustments</t>
  </si>
  <si>
    <t>APP8002DMMY</t>
  </si>
  <si>
    <t>ODI end of period RCV adjustment allocated to dummy at 2017-18 FYE CPIH deflated price base</t>
  </si>
  <si>
    <t>APP8006DMMY</t>
  </si>
  <si>
    <t>APP8008DMMY</t>
  </si>
  <si>
    <t>Dummy ~ NPV effect of 100% of proceeds from disposals of interest in land at 2017-18 FYE CPIH deflated price base</t>
  </si>
  <si>
    <t>APP8005DMMY</t>
  </si>
  <si>
    <t>Dummy ~ Other adjustment to wholesale RCV</t>
  </si>
  <si>
    <t>APP8009DMMY</t>
  </si>
  <si>
    <t>Total dummy RCV at 31 March 2020 post midnight adjustments in 2017-18 FYE prices</t>
  </si>
  <si>
    <t>APP8010DMMY</t>
  </si>
  <si>
    <t>Sum of lines 84, 85 and 86</t>
  </si>
  <si>
    <t>Dummy RCV (post midnight adjustments) 31 March 2020 in 2017-18 FYA prices</t>
  </si>
  <si>
    <t>RCV1011DMMY_FYA</t>
  </si>
  <si>
    <t>Dummy IFRS16 RCV adjustment</t>
  </si>
  <si>
    <t>APP8022DMMY</t>
  </si>
  <si>
    <t>Copied from App33 line 105 and converted from 2017-18 FYE prices to 2017-18 FYA prices using data in App23</t>
  </si>
  <si>
    <t>Dummy RCV ~ 1 April 2020</t>
  </si>
  <si>
    <t>APP8012DMMY_CPY</t>
  </si>
  <si>
    <t xml:space="preserve">Calculated. Dummy RCV 1 April 2020 = Dummy RCV (post midnight adjustments) 31 March 2020 in 2017-18 FYA prices plus Dummy IFRS16 RCV adjustment. </t>
  </si>
  <si>
    <t>APP8013DMMY</t>
  </si>
  <si>
    <t>Dummy 2020 RCV RPI inflated ~ 1 April (opening balance)</t>
  </si>
  <si>
    <t>APP8014DMMY</t>
  </si>
  <si>
    <t>A19011_DMMY_RPI_CPY</t>
  </si>
  <si>
    <t>Copied from Dmmy7 line 5</t>
  </si>
  <si>
    <t>Dummy 2020 RCV RPI inflated ~ 31 March (closing balance)</t>
  </si>
  <si>
    <t>APP8015DMMY</t>
  </si>
  <si>
    <t>Dummy 2020 RCV CPIH inflated ~ 1 April (opening balance)</t>
  </si>
  <si>
    <t>APP8016DMMY</t>
  </si>
  <si>
    <t>A19011_DMMY_CPIH_CPY</t>
  </si>
  <si>
    <t>Copied from Dmmy7 line 7</t>
  </si>
  <si>
    <t>Dummy 2020 RCV CPIH inflated ~ 31 March (closing balance)</t>
  </si>
  <si>
    <t>APP8017DMMY</t>
  </si>
  <si>
    <t>Dummy post 2020 investment CPIH inflated ~ 1 April (opening balance)</t>
  </si>
  <si>
    <t>APP8018DMMY</t>
  </si>
  <si>
    <t>Dummy post 2020 totex additions CPIH inflated</t>
  </si>
  <si>
    <t>APP8019DMMY</t>
  </si>
  <si>
    <t>Dmmy1 line 21 * (1 - Dmmy8 line 19)</t>
  </si>
  <si>
    <t>A19039_DMMY_CPY</t>
  </si>
  <si>
    <t>Copied from Dmmy7 line 3</t>
  </si>
  <si>
    <t>Dummy post 2020 investment CPIH inflated ~ 31 March (closing balance)</t>
  </si>
  <si>
    <t>APP8020DMMY</t>
  </si>
  <si>
    <t>RCV balances at 31 March indexed by RPI</t>
  </si>
  <si>
    <t>Wholesale water resources RCV at 31 March ~ RPI indexed</t>
  </si>
  <si>
    <t>APP8015WR_CPY</t>
  </si>
  <si>
    <t>Copy from RPI indexed RCV lines in block B</t>
  </si>
  <si>
    <t>Wholesale water network plus RCV at 31 March ~ RPI indexed</t>
  </si>
  <si>
    <t>APP8015WN_CPY</t>
  </si>
  <si>
    <t>Wholesale wastewater network plus RCV at 31 March ~ RPI indexed</t>
  </si>
  <si>
    <t>APP8015WWN_CPY</t>
  </si>
  <si>
    <t>Wholesale bioresources RCV at 31 March ~ RPI indexed</t>
  </si>
  <si>
    <t>APP8015BIO_CPY</t>
  </si>
  <si>
    <t>Wholesale dummy RCV at 31 March ~ RPI indexed</t>
  </si>
  <si>
    <t>APP8015DMMY_CPY</t>
  </si>
  <si>
    <t>Total wholesale RCV at 31 March ~ RPI indexed</t>
  </si>
  <si>
    <t>APP8023</t>
  </si>
  <si>
    <t>Sum lines in block C.</t>
  </si>
  <si>
    <t>RCV balances at 31 March indexed by CPIH</t>
  </si>
  <si>
    <t>Wholesale water resources RCV at 31 March ~ CPIH indexed</t>
  </si>
  <si>
    <t>APP8021WR</t>
  </si>
  <si>
    <t>Calculated. Sum of two CPIH indexed RCV lines in block B</t>
  </si>
  <si>
    <t>Wholesale water network plus RCV at 31 March ~ CPIH indexed</t>
  </si>
  <si>
    <t>APP8021WN</t>
  </si>
  <si>
    <t>Wholesale wastewater network plus RCV at 31 March ~ CPIH indexed</t>
  </si>
  <si>
    <t>APP8021WWN</t>
  </si>
  <si>
    <t>Wholesale bioresources RCV at 31 March ~ CPIH indexed</t>
  </si>
  <si>
    <t>APP8021BIO</t>
  </si>
  <si>
    <t>Wholesale dummy RCV at 31 March ~ CPIH indexed</t>
  </si>
  <si>
    <t>APP8021DMMY</t>
  </si>
  <si>
    <t>Total wholesale RCV at 31 March ~ CPIH indexed</t>
  </si>
  <si>
    <t>APP8024</t>
  </si>
  <si>
    <t>Sum lines in block D</t>
  </si>
  <si>
    <t>Total of all RCV balances at 31 March</t>
  </si>
  <si>
    <t>Total wholesale RCV at 31 March</t>
  </si>
  <si>
    <t>APP8025</t>
  </si>
  <si>
    <t>Calculated. Sum of total lines in blocks C and D.</t>
  </si>
  <si>
    <t>RCV balances at 31 March - CPIH/RPI wedge calculation</t>
  </si>
  <si>
    <t>BB3805MH_CPY</t>
  </si>
  <si>
    <t>Copied from App23 line 13</t>
  </si>
  <si>
    <t>PB00113BP_CPY</t>
  </si>
  <si>
    <t>Copied from App23 line 28</t>
  </si>
  <si>
    <t>RPI Growth from 19/20 FYE to 20/21 FYA</t>
  </si>
  <si>
    <t>BB3805GR</t>
  </si>
  <si>
    <t>Calculated 20/21 FYA RPI indices divided by 19/20 March RPI</t>
  </si>
  <si>
    <t>APP23002_CPY</t>
  </si>
  <si>
    <t>Copied from App23 line 31</t>
  </si>
  <si>
    <t>BB3905MH_CPY</t>
  </si>
  <si>
    <t>Copied from App23 line 26</t>
  </si>
  <si>
    <t>PB00200_CPY</t>
  </si>
  <si>
    <t>Copied from App23 line 29</t>
  </si>
  <si>
    <t>CPI(H) Growth from 19/20 FYE to 20/21 FYA</t>
  </si>
  <si>
    <t>BB3905GR</t>
  </si>
  <si>
    <t>Calculated 20/21 FYA CPI(H) indices divided by 19/20 March CPI(H)</t>
  </si>
  <si>
    <t>APP23005_CPY</t>
  </si>
  <si>
    <t>Copied from App23 line 34</t>
  </si>
  <si>
    <t xml:space="preserve">6 month adjusted wedge between RPI and CPI(H) 2020/21 </t>
  </si>
  <si>
    <t>BB3705HY</t>
  </si>
  <si>
    <t>Calculated 1 plus line 117 divided by 1 plus line 121 minus 1</t>
  </si>
  <si>
    <t xml:space="preserve">Wedge between RPI and CPI(H) 2020/21 </t>
  </si>
  <si>
    <t>BB3605WDG</t>
  </si>
  <si>
    <t>Calculated 1 plus line 118 divided by 1 plus line 122 minus 1</t>
  </si>
  <si>
    <t>App8 guidance and line definitions</t>
  </si>
  <si>
    <t>The majority of the information contained in this table is either copied from another PR19 business plan table or is a calculated cell. 
Block A contains information about the opening net debt, equity dividends payable over the price control period and any cash flows relating to equity issues.
Block B contains a breakdown of a company's financial projections for opening and closing RCV balances split between each wholesale price control.
Blocks C and D contain closing balances indexed by RPI and CPIH respectively with block E providing a total wholesale RCV of all balances.
Block F is used to aid in calculating the correct RPI values in block B by taking account of the RPI/CPI(H) wedge.</t>
  </si>
  <si>
    <t>App9 - Adjustments to RCV from disposals of interest in land</t>
  </si>
  <si>
    <t>2014-20</t>
  </si>
  <si>
    <t>RCV midnight adjustment ~ land sales water</t>
  </si>
  <si>
    <t>Forecast at previous review</t>
  </si>
  <si>
    <t>A7001W</t>
  </si>
  <si>
    <t>Actual and current forecast sales</t>
  </si>
  <si>
    <t>BT39301PW</t>
  </si>
  <si>
    <t>£000</t>
  </si>
  <si>
    <t>Input; RAG 4.07 2E</t>
  </si>
  <si>
    <t>Impact of 50% of proceeds</t>
  </si>
  <si>
    <t>A7003W</t>
  </si>
  <si>
    <t>Calculated; (Line 2 minus line 1) divided by 2</t>
  </si>
  <si>
    <t>WACC - fully post tax on notional structure</t>
  </si>
  <si>
    <t>A7004AW</t>
  </si>
  <si>
    <t>RPI: Financial year average year on year %</t>
  </si>
  <si>
    <t>A7004BW</t>
  </si>
  <si>
    <t>Average of App23 line 31 years 2015-20</t>
  </si>
  <si>
    <t>Discount rate (nominal)</t>
  </si>
  <si>
    <t>A7004W</t>
  </si>
  <si>
    <t>Calculated; sum of line 4 and line 5</t>
  </si>
  <si>
    <t>Years for discounting purposes</t>
  </si>
  <si>
    <t>A7005YR</t>
  </si>
  <si>
    <t>Pre populate. Generic values (replicate code in PR14 RCV midnight adjustment model)</t>
  </si>
  <si>
    <t>Discount factor</t>
  </si>
  <si>
    <t>A7005W</t>
  </si>
  <si>
    <t>ratio</t>
  </si>
  <si>
    <t>Calculated using discount factor formulae using rate in line 6.</t>
  </si>
  <si>
    <t>PV effect of 50% of proceeds from disposals of interest in land</t>
  </si>
  <si>
    <t>A7006W</t>
  </si>
  <si>
    <t>2017-18 FYA (RPI)</t>
  </si>
  <si>
    <t>Calculated; Line 3 divided by line 8.</t>
  </si>
  <si>
    <t>NPV effect of 50% of proceeds from disposals of interest in land</t>
  </si>
  <si>
    <t>A7010W</t>
  </si>
  <si>
    <t>Sum of line 9 columns H to M with signage reversed. This is an input to the RCV adjustment feeder model</t>
  </si>
  <si>
    <t>Water ~ NPV effect of 50% of proceeds from disposals of interest in land at 2017-18 FYA CPIH deflated price base</t>
  </si>
  <si>
    <t>A7011W</t>
  </si>
  <si>
    <t>This is an output from the RCV adjustments model.</t>
  </si>
  <si>
    <t>RCV midnight adjustment ~ land sales wastewater</t>
  </si>
  <si>
    <t>A7001WW</t>
  </si>
  <si>
    <t>BT39301PS</t>
  </si>
  <si>
    <t>A7003WW</t>
  </si>
  <si>
    <t>Calculated; (Line 12 minus line 11) divided by 2</t>
  </si>
  <si>
    <t>A7004AWW</t>
  </si>
  <si>
    <t>A7004BWW</t>
  </si>
  <si>
    <t>A7004WW</t>
  </si>
  <si>
    <t>Calculated; sum of line 14 and line 15</t>
  </si>
  <si>
    <t>A7005WW</t>
  </si>
  <si>
    <t>Calculated using discount factor formulae using rate in line 16.</t>
  </si>
  <si>
    <t>A7006WW</t>
  </si>
  <si>
    <t>Calculated; Line 13 divided by line 18.</t>
  </si>
  <si>
    <t>A7010WW</t>
  </si>
  <si>
    <t>Sum of line 20 columns H to M with signage reversed. This is an input to the RCV adjustment feeder model.</t>
  </si>
  <si>
    <t>Wastewater ~ NPV effect of 50% of proceeds from disposals of interest in land at 2017-18 FYA CPIH deflated price base</t>
  </si>
  <si>
    <t>A7011WW</t>
  </si>
  <si>
    <t>RCV midnight adjustment ~ land sales for the dummy control</t>
  </si>
  <si>
    <t>A7001DMMY</t>
  </si>
  <si>
    <t>BT39301PTTT</t>
  </si>
  <si>
    <t>Impact of 100% of proceeds</t>
  </si>
  <si>
    <t>A7003DMMY</t>
  </si>
  <si>
    <t>Calculated; Line 24 minus line 23</t>
  </si>
  <si>
    <t>A7004ADMMY</t>
  </si>
  <si>
    <t>A7004BDMMY</t>
  </si>
  <si>
    <t>A7004DMMY</t>
  </si>
  <si>
    <t>Calculated; sum of line 26 and line 27</t>
  </si>
  <si>
    <t>A7005DMMY</t>
  </si>
  <si>
    <t>Calculated using discount factor formulae using rate in line 28.</t>
  </si>
  <si>
    <t>PV effect of 100% of proceeds from disposals of interest in land</t>
  </si>
  <si>
    <t>A7006DMMY</t>
  </si>
  <si>
    <t>Calculated; Line 25 divided by line 30.</t>
  </si>
  <si>
    <t>NPV effect of 100% of proceeds from disposals of interest in land</t>
  </si>
  <si>
    <t>A7010DMMY</t>
  </si>
  <si>
    <t>Sum of line 31 columns H to M with signage reversed. This is an input to the RCV adjustment feeder model.</t>
  </si>
  <si>
    <t>Wastewater ~ NPV effect of 100% of proceeds from disposals of interest in land at 2017-18 FYA CPIH deflated price base</t>
  </si>
  <si>
    <t>A7011DMMY</t>
  </si>
  <si>
    <t>App9 guidance and line definitions</t>
  </si>
  <si>
    <t>This table collates information actual and forecast land sale proceeds and applicable discount rate to calculate the RCV midnight adjustment arising from land disposals occuring in the years from 2014-15 to 2019-20.</t>
  </si>
  <si>
    <t>The water share of the forecast used for 2014-15 in the PR14 final determination RCV midnight adjustment model.</t>
  </si>
  <si>
    <t>Proceeds from land sales (net of associated offsetting costs). For 2014-15 to 2017-18 input actual data reported in RAG 4 table 2E. Forecasts are required for 2018-20.</t>
  </si>
  <si>
    <t>Calculated. Half of the proceeds from land sales.</t>
  </si>
  <si>
    <t>Real fully post tax WACC that applied at PR14.</t>
  </si>
  <si>
    <t xml:space="preserve">Calculated. Average of the year on year % change in the financial year average RPI for the 2015-20 period.
</t>
  </si>
  <si>
    <t xml:space="preserve">Calculated. The discount rate is the sum of the WACC and the RPI forecast.
</t>
  </si>
  <si>
    <t>Generic values.</t>
  </si>
  <si>
    <t xml:space="preserve">Calculated. The discount factor based on the discount rate and is centred on the base year.
</t>
  </si>
  <si>
    <t>Calculated. Present value of half of the cash flow arising from the land sales using the service specific discount factor.</t>
  </si>
  <si>
    <t>Calculated. The net present value adjustment for the RCV. This is the sum of the present values with signage reversed.</t>
  </si>
  <si>
    <t>The wastewater share of the forecast used for 2014-15 in the PR14 final determination RCV midnight adjustment model.</t>
  </si>
  <si>
    <t>The dummy control share of the forecast used for 2014-15 in the PR14 final determination RCV midnight adjustment model.</t>
  </si>
  <si>
    <t>Calculated.</t>
  </si>
  <si>
    <t>App18 - Share capital and dividends</t>
  </si>
  <si>
    <t>Equity shares</t>
  </si>
  <si>
    <t>Nominal share value</t>
  </si>
  <si>
    <t>A22001</t>
  </si>
  <si>
    <t>Closing number of ordinary shares</t>
  </si>
  <si>
    <t>A22002</t>
  </si>
  <si>
    <t>m</t>
  </si>
  <si>
    <t>This should be expressed in millions of shares (e.g. 3.02 rather than 3,020,000).</t>
  </si>
  <si>
    <t>Closing equity share value</t>
  </si>
  <si>
    <t>A22003</t>
  </si>
  <si>
    <t>Line 1 multiplied by line 2</t>
  </si>
  <si>
    <t>Number of ordinary shares issued in the year</t>
  </si>
  <si>
    <t>A22004</t>
  </si>
  <si>
    <t xml:space="preserve">Share premium </t>
  </si>
  <si>
    <t>A22017</t>
  </si>
  <si>
    <t>Total called up share capital and share premium</t>
  </si>
  <si>
    <t>A22018</t>
  </si>
  <si>
    <t xml:space="preserve">Line 3 plus line 5. </t>
  </si>
  <si>
    <t>Equity dividends</t>
  </si>
  <si>
    <t>Special ordinary dividend declared per share</t>
  </si>
  <si>
    <t>A22006</t>
  </si>
  <si>
    <t>Ordinary dividend</t>
  </si>
  <si>
    <t>A22007</t>
  </si>
  <si>
    <t>Complete line 8, or lines 9 and 10 or line 11 depending on dividend policy.</t>
  </si>
  <si>
    <t>Dividend yield</t>
  </si>
  <si>
    <t>A22008</t>
  </si>
  <si>
    <t>Real dividend growth</t>
  </si>
  <si>
    <t>A22009</t>
  </si>
  <si>
    <t>Percentage of profits distributed</t>
  </si>
  <si>
    <t>A22010</t>
  </si>
  <si>
    <t>Interim dividends</t>
  </si>
  <si>
    <t>A22011</t>
  </si>
  <si>
    <t>Complete line 12 or 13 depending on interim dividend policy.</t>
  </si>
  <si>
    <t>% of ordinary dividend paid as interim dividend</t>
  </si>
  <si>
    <t>A22012</t>
  </si>
  <si>
    <t>% of dividends issued as scrip shares</t>
  </si>
  <si>
    <t>A22013</t>
  </si>
  <si>
    <t>Preference shares</t>
  </si>
  <si>
    <t>C00137</t>
  </si>
  <si>
    <t>2019-20 value from line 15 plus line 16 less line 17.</t>
  </si>
  <si>
    <t>Preference shares issued in the year</t>
  </si>
  <si>
    <t>A22014</t>
  </si>
  <si>
    <t>Preference shares repaid in the year</t>
  </si>
  <si>
    <t>A22015</t>
  </si>
  <si>
    <t>Preference share dividends paid</t>
  </si>
  <si>
    <t>A22016</t>
  </si>
  <si>
    <t>App18 guidance and line definitions</t>
  </si>
  <si>
    <r>
      <t xml:space="preserve">Companies should complete this table with information regarding their share structure and its anticipated dividend policy which need to be input into the financial model.
Three methods for calculating ordinary dividends are allowed in the financial model:
1. The growth method: the previous year's dividends multiplied by inflation plus real growth. In this method, companies should complete the opening ordinary dividend figure in line 8 for 2019-20 and the real dividend growth rate in line 10.
2. The distribution method: distributable profit for the year multiplied by percentage distributed. In this method, companies should complete line 11.
3. Ordinary dividends payable in each year are entered directly in line 8.
Companies can set interim dividends as a proportion of ordinary dividends by inputting a rate into line 13 or entering direct into line 8.
This table should be completed in nominal prices except for line 10 'Real dividend growth' which should be entered on real price basis i.e. 2017-18 Financial Year Average (CPIH deflated).
Total equity dividends paid in the year as described in section B of the table should reconcile to </t>
    </r>
    <r>
      <rPr>
        <sz val="10"/>
        <color rgb="FF0078C9"/>
        <rFont val="Franklin Gothic Demi"/>
        <family val="2"/>
      </rPr>
      <t>line 2 of App8</t>
    </r>
    <r>
      <rPr>
        <sz val="10"/>
        <rFont val="Arial"/>
        <family val="2"/>
      </rPr>
      <t xml:space="preserve"> allowing for indexation.
We are treating preference shares as debt.</t>
    </r>
  </si>
  <si>
    <t>Forecast nominal equity share value. If there is more than one type of share in issue, the nominal share value should be the weighted average nominal value of all the shares in issue at the year end.</t>
  </si>
  <si>
    <t>Forecast closing number of ordinary equity shares in issue at the year end.</t>
  </si>
  <si>
    <r>
      <t xml:space="preserve">Forecast closing value of equity shares. Equals </t>
    </r>
    <r>
      <rPr>
        <sz val="10"/>
        <color rgb="FF0078C9"/>
        <rFont val="Arial"/>
        <family val="2"/>
      </rPr>
      <t>App18 line 1 multiplied by App18 line 2</t>
    </r>
    <r>
      <rPr>
        <sz val="10"/>
        <rFont val="Arial"/>
        <family val="2"/>
      </rPr>
      <t>.</t>
    </r>
  </si>
  <si>
    <t>Forecast number of new ordinary equity shares issued in the year.</t>
  </si>
  <si>
    <t>Forecast total share premium on ordinary shares in issue at the end of the year.</t>
  </si>
  <si>
    <r>
      <t xml:space="preserve">Forecast nominal value of the ordinary equity shares of the company based on the company's actual structure and which are issued and fully paid. Equals </t>
    </r>
    <r>
      <rPr>
        <sz val="10"/>
        <color rgb="FF0078C9"/>
        <rFont val="Arial"/>
        <family val="2"/>
      </rPr>
      <t>App18 line 3 plus line 5</t>
    </r>
    <r>
      <rPr>
        <sz val="10"/>
        <rFont val="Arial"/>
        <family val="2"/>
      </rPr>
      <t>.</t>
    </r>
  </si>
  <si>
    <t>Forecast special ordinary dividend declared per share.</t>
  </si>
  <si>
    <t>Forecast ordinary dividend.</t>
  </si>
  <si>
    <t>Forecast ordinary dividends paid as a percentage of the equity component of the RCV (dividend / (RCV - net debt))</t>
  </si>
  <si>
    <t>Foreacst growth in real dividends compared to the previous year.</t>
  </si>
  <si>
    <t>Forecast dividends paid divided by the retained profits for the year before dividends.</t>
  </si>
  <si>
    <t>Forecast value of dividends declared in the year which are also paid in the year.</t>
  </si>
  <si>
    <t>Forecast percentage of ordinary dividend paid as interim dividend (interim dividends / ordinary dividends).</t>
  </si>
  <si>
    <t>Forecast percentage of ordinary dividends declared in the year which are paid by way of scrip shares rather than in cash.</t>
  </si>
  <si>
    <r>
      <t xml:space="preserve">Forecast shares on which a set rate of dividend is paid. The holders of preference shares are entitled to their dividend before ordinary shareholders and rank above ordinary shareholders should the company be wound up. Equals previous year value from </t>
    </r>
    <r>
      <rPr>
        <sz val="10"/>
        <color rgb="FF0078C9"/>
        <rFont val="Arial"/>
        <family val="2"/>
      </rPr>
      <t>App18 line 15 plus line 16 less line 17</t>
    </r>
    <r>
      <rPr>
        <sz val="10"/>
        <rFont val="Arial"/>
        <family val="2"/>
      </rPr>
      <t>.</t>
    </r>
  </si>
  <si>
    <t xml:space="preserve">Forecast total value of new preference shares issued during the year. </t>
  </si>
  <si>
    <t xml:space="preserve">Forecast total value of preference shares which are repaid during the year. </t>
  </si>
  <si>
    <t>Forecast total dividends on preference shares paid during the year.</t>
  </si>
  <si>
    <t>App19 - Debt and interest costs</t>
  </si>
  <si>
    <t>Fixed rate debt (opening)</t>
  </si>
  <si>
    <t>A23001</t>
  </si>
  <si>
    <t>Sum of lines 1, 4 and 7 in previous year.</t>
  </si>
  <si>
    <t>Floating rate debt (opening)</t>
  </si>
  <si>
    <t>A23002</t>
  </si>
  <si>
    <t>Sum of lines 2, 5 and 8 in previous year.</t>
  </si>
  <si>
    <t>Index-linked debt (opening)</t>
  </si>
  <si>
    <t>A23003</t>
  </si>
  <si>
    <t>Sum of lines 3, 6, 9 and 10 in previous year.</t>
  </si>
  <si>
    <t>Fixed rate debt issued</t>
  </si>
  <si>
    <t>A23004</t>
  </si>
  <si>
    <t>Floating rate debt issued</t>
  </si>
  <si>
    <t>A23005</t>
  </si>
  <si>
    <t>Index-linked debt issued</t>
  </si>
  <si>
    <t>A23006</t>
  </si>
  <si>
    <t>Fixed rate debt repaid</t>
  </si>
  <si>
    <t>A23007</t>
  </si>
  <si>
    <t>Floating rate debt repaid</t>
  </si>
  <si>
    <t>A23008</t>
  </si>
  <si>
    <t>Index linked debt repaid</t>
  </si>
  <si>
    <t>A23009</t>
  </si>
  <si>
    <t>Indexation of index-linked loans</t>
  </si>
  <si>
    <t>A23010</t>
  </si>
  <si>
    <t>Interest rates and financing costs</t>
  </si>
  <si>
    <t>Interest rate for existing fixed rate debt</t>
  </si>
  <si>
    <t>A23011</t>
  </si>
  <si>
    <t>Interest rate for new fixed rate debt</t>
  </si>
  <si>
    <t>A23012</t>
  </si>
  <si>
    <t>Interest rate for existing index-linked debt</t>
  </si>
  <si>
    <t>A23013</t>
  </si>
  <si>
    <t>Interest rate for new index-linked debt</t>
  </si>
  <si>
    <t>A23014</t>
  </si>
  <si>
    <t>Weighted interest rate for new and existing fixed rate debt</t>
  </si>
  <si>
    <t>APP19001</t>
  </si>
  <si>
    <t>Weighted interest rate for new and existing index-linked debt</t>
  </si>
  <si>
    <t>APP19002</t>
  </si>
  <si>
    <t>Floating rate debt interest paid</t>
  </si>
  <si>
    <t>A23015</t>
  </si>
  <si>
    <t>Bank interest rate (receivable)</t>
  </si>
  <si>
    <t>A23016</t>
  </si>
  <si>
    <t>Interest receivable (other)</t>
  </si>
  <si>
    <t>A23017</t>
  </si>
  <si>
    <t>Bank overdraft interest rate</t>
  </si>
  <si>
    <t>A23018</t>
  </si>
  <si>
    <t>Residential retail working capital financing cost rate</t>
  </si>
  <si>
    <t>A23019</t>
  </si>
  <si>
    <t>Business retail working capital financing cost rate</t>
  </si>
  <si>
    <t>A23020</t>
  </si>
  <si>
    <t>Adjustments for reconciliation with balance sheet</t>
  </si>
  <si>
    <t>Fixed rate debt adjustment for reconciliation with balance sheet</t>
  </si>
  <si>
    <t>APP19007</t>
  </si>
  <si>
    <r>
      <t>Balance of Lines 1-10 plus sum of lines 23-25 should equal sum of</t>
    </r>
    <r>
      <rPr>
        <sz val="9"/>
        <color rgb="FF0078C9"/>
        <rFont val="Arial"/>
        <family val="2"/>
      </rPr>
      <t xml:space="preserve"> App12 lines 15 and 22. </t>
    </r>
  </si>
  <si>
    <t>Floating rate debt adjustment for reconciliation with balance sheet</t>
  </si>
  <si>
    <t>APP19008</t>
  </si>
  <si>
    <t>Index-linked debt adjustment for reconciliation with balance sheet</t>
  </si>
  <si>
    <t>APP19009</t>
  </si>
  <si>
    <t>Other adjustment for reconciliation with balance sheet</t>
  </si>
  <si>
    <t>APP19010</t>
  </si>
  <si>
    <t>App19 guidance and line definitions</t>
  </si>
  <si>
    <r>
      <t xml:space="preserve">Companies are required to complete this table with their assumptions regarding the type and level of debt held and the associated interest costs which are reflected in their financial model. Debt should be categorised as fixed rate, floating rate or index-linked. The interest rates reported for the fixed rate and index-linked debt should be the coupon rate before indexation.
This table should reconcile to the borrowing figures entered in </t>
    </r>
    <r>
      <rPr>
        <sz val="10"/>
        <color rgb="FF0078C9"/>
        <rFont val="Franklin Gothic Demi"/>
        <family val="2"/>
      </rPr>
      <t>App12</t>
    </r>
    <r>
      <rPr>
        <sz val="10"/>
        <rFont val="Arial"/>
        <family val="2"/>
      </rPr>
      <t xml:space="preserve"> and should exclude any amounts which have been reported as derivative financial instruments (</t>
    </r>
    <r>
      <rPr>
        <sz val="10"/>
        <color rgb="FFFF0000"/>
        <rFont val="Arial"/>
        <family val="2"/>
      </rPr>
      <t>adjustments to enable reconciliation should be added to block C</t>
    </r>
    <r>
      <rPr>
        <sz val="10"/>
        <rFont val="Arial"/>
        <family val="2"/>
      </rPr>
      <t>).
Companies should enter the cash interest rate that reflects what they pay on their debt. The interest rates will be used to drive the financial metrics in the financial model.
The interest rates reported should reflect the cash rates that are payable in the period. This might include the impact of derivatives but would exclude any market to market adjustments.</t>
    </r>
  </si>
  <si>
    <r>
      <t xml:space="preserve">Forecast amount of fixed rate debt held at the start of the review period. Equals the sum of </t>
    </r>
    <r>
      <rPr>
        <sz val="10"/>
        <color rgb="FF0078C9"/>
        <rFont val="Arial"/>
        <family val="2"/>
      </rPr>
      <t>App19 lines 1, 4 and 7</t>
    </r>
    <r>
      <rPr>
        <sz val="10"/>
        <rFont val="Arial"/>
        <family val="2"/>
      </rPr>
      <t xml:space="preserve"> in the previous year. The 2019/20 figure should be entered as a positive number.</t>
    </r>
  </si>
  <si>
    <r>
      <t xml:space="preserve">Forecast amount of floating rate debt held at the start of the review period. Equals the sum of </t>
    </r>
    <r>
      <rPr>
        <sz val="10"/>
        <color rgb="FF0078C9"/>
        <rFont val="Arial"/>
        <family val="2"/>
      </rPr>
      <t>App19 lines 2, 5 and 8</t>
    </r>
    <r>
      <rPr>
        <sz val="10"/>
        <rFont val="Arial"/>
        <family val="2"/>
      </rPr>
      <t xml:space="preserve"> in the previous year. The 2019/20 figure should be entered as a positive number.</t>
    </r>
  </si>
  <si>
    <r>
      <t xml:space="preserve">Forecast amount of index-linked debt held at the start of the review period. Equals the sum of </t>
    </r>
    <r>
      <rPr>
        <sz val="10"/>
        <color rgb="FF0078C9"/>
        <rFont val="Arial"/>
        <family val="2"/>
      </rPr>
      <t>App19 lines 3, 6, 9 and 10</t>
    </r>
    <r>
      <rPr>
        <sz val="10"/>
        <rFont val="Arial"/>
        <family val="2"/>
      </rPr>
      <t xml:space="preserve"> in the previous year. The 2019/20 figure should be entered as a positive number.</t>
    </r>
  </si>
  <si>
    <t>Forecast amount of fixed rate debt issued each year of the review period.</t>
  </si>
  <si>
    <t>Forecast amount of floating rate debt issued each year of the review period.</t>
  </si>
  <si>
    <t>Forecast amount of index-linked debt issued each year of the review period.</t>
  </si>
  <si>
    <t>Forecast amount of fixed rate debt repaid each year of the review period.</t>
  </si>
  <si>
    <t>Forecast amount of floating rate debt repaid each year of the review period.</t>
  </si>
  <si>
    <t>Forecast amount of index-linked debt repaid each year of the review period.</t>
  </si>
  <si>
    <t>Forecast indexation applicable to the index-linked debt.</t>
  </si>
  <si>
    <t>Forecast interest rate applicable to the existing fixed rate debt (nominal).</t>
  </si>
  <si>
    <t>Forecast nominal coupon rate applicable for new fixed rate debt.</t>
  </si>
  <si>
    <t>Forecast real coupon rate (before indexation) applicable to the existing index-linked debt.</t>
  </si>
  <si>
    <t>Forecast real coupon rate (before indexation) applicable to the new index-linked debt.</t>
  </si>
  <si>
    <t>Forecast nominal coupon rate/interest rate for new/existing fixed rate debt, weighted.</t>
  </si>
  <si>
    <t>Forecast real coupon rate (before indexation) for new and existing index-linked debt, weighted.</t>
  </si>
  <si>
    <t>Forecast amount of nominal interest paid on floating rate debt.</t>
  </si>
  <si>
    <t>Forecast interest rate (nominal) receivable on bank deposits.</t>
  </si>
  <si>
    <t>Forecast amount of interest (nominal) receivable from sources other than bank deposits.</t>
  </si>
  <si>
    <t>Forecast interest rate (nominal) payable on bank overdrafts.</t>
  </si>
  <si>
    <t>Forecast residential retail working capital financing cost rate</t>
  </si>
  <si>
    <t>Forecast business retail working capital financing cost rate - if exited from business retail market can be left blank</t>
  </si>
  <si>
    <r>
      <t>Fixed rate debt adjustment for reconciliation with balance sheet (</t>
    </r>
    <r>
      <rPr>
        <sz val="10"/>
        <color rgb="FF0078C9"/>
        <rFont val="Arial"/>
        <family val="2"/>
      </rPr>
      <t>App12</t>
    </r>
    <r>
      <rPr>
        <sz val="10"/>
        <rFont val="Arial"/>
        <family val="2"/>
      </rPr>
      <t>)</t>
    </r>
  </si>
  <si>
    <r>
      <t>Floating rate debt adjustment for reconciliation with balance sheet (</t>
    </r>
    <r>
      <rPr>
        <sz val="10"/>
        <color rgb="FF0078C9"/>
        <rFont val="Arial"/>
        <family val="2"/>
      </rPr>
      <t>App12</t>
    </r>
    <r>
      <rPr>
        <sz val="10"/>
        <rFont val="Arial"/>
        <family val="2"/>
      </rPr>
      <t>)</t>
    </r>
  </si>
  <si>
    <r>
      <t>Index-linked debt adjustment for reconciliation with balance sheet (</t>
    </r>
    <r>
      <rPr>
        <sz val="10"/>
        <color rgb="FF0078C9"/>
        <rFont val="Arial"/>
        <family val="2"/>
      </rPr>
      <t>App12</t>
    </r>
    <r>
      <rPr>
        <sz val="10"/>
        <rFont val="Arial"/>
        <family val="2"/>
      </rPr>
      <t>)</t>
    </r>
  </si>
  <si>
    <r>
      <t>Other adjustment for reconciliation with balance sheet (</t>
    </r>
    <r>
      <rPr>
        <sz val="10"/>
        <color rgb="FF0078C9"/>
        <rFont val="Arial"/>
        <family val="2"/>
      </rPr>
      <t>App12</t>
    </r>
    <r>
      <rPr>
        <sz val="10"/>
        <rFont val="Arial"/>
        <family val="2"/>
      </rPr>
      <t>)</t>
    </r>
  </si>
  <si>
    <t>App23 - Inflation measures</t>
  </si>
  <si>
    <t>Validation flags</t>
  </si>
  <si>
    <t>Retail price index</t>
  </si>
  <si>
    <t>Values required for all months in all years</t>
  </si>
  <si>
    <t>RPI: Months of actual data for Financial Year</t>
  </si>
  <si>
    <t>PB00000</t>
  </si>
  <si>
    <t>Counts the number of entries in lines 2 to 13.</t>
  </si>
  <si>
    <t>Must equal 12.</t>
  </si>
  <si>
    <t xml:space="preserve">Retail Price Index for April </t>
  </si>
  <si>
    <t>BB3805AL</t>
  </si>
  <si>
    <t xml:space="preserve">Retail Price Index for May </t>
  </si>
  <si>
    <t>BB3805MY</t>
  </si>
  <si>
    <t xml:space="preserve">Retail Price Index for June </t>
  </si>
  <si>
    <t>BB3805JN</t>
  </si>
  <si>
    <t xml:space="preserve">Retail Price Index for July </t>
  </si>
  <si>
    <t>BB3805JL</t>
  </si>
  <si>
    <t>Retail Price Index for August</t>
  </si>
  <si>
    <t>BB3805AT</t>
  </si>
  <si>
    <t>Retail Price Index for September</t>
  </si>
  <si>
    <t>BB3805SR</t>
  </si>
  <si>
    <t>Retail Price Index for October</t>
  </si>
  <si>
    <t>BB3805OR</t>
  </si>
  <si>
    <t xml:space="preserve">Retail Price Index for November </t>
  </si>
  <si>
    <t>BB3805NR</t>
  </si>
  <si>
    <t xml:space="preserve">Retail Price Index for December </t>
  </si>
  <si>
    <t>BB3805DR</t>
  </si>
  <si>
    <t xml:space="preserve">Retail Price Index for January </t>
  </si>
  <si>
    <t>BB3805JY</t>
  </si>
  <si>
    <t xml:space="preserve">Retail Price Index for February </t>
  </si>
  <si>
    <t>BB3805FY</t>
  </si>
  <si>
    <t xml:space="preserve">Retail Price Index for March </t>
  </si>
  <si>
    <t>BB3805MH</t>
  </si>
  <si>
    <t>Consumer price index (including housing costs)</t>
  </si>
  <si>
    <t>CPIH: Months of actual data for Financial Year</t>
  </si>
  <si>
    <t>PB00003</t>
  </si>
  <si>
    <t>Counts the number of entries in lines 15 to 26.</t>
  </si>
  <si>
    <t xml:space="preserve">Consumer Price Index (with housing) for April </t>
  </si>
  <si>
    <t>BB3905AL</t>
  </si>
  <si>
    <t xml:space="preserve">Consumer Price Index (with housing) for May </t>
  </si>
  <si>
    <t>BB3905MY</t>
  </si>
  <si>
    <t xml:space="preserve">Consumer Price Index (with housing) for June </t>
  </si>
  <si>
    <t>BB3905JN</t>
  </si>
  <si>
    <t xml:space="preserve">Consumer Price Index (with housing) for July </t>
  </si>
  <si>
    <t>BB3905JL</t>
  </si>
  <si>
    <t>Consumer Price Index (with housing) for August</t>
  </si>
  <si>
    <t>BB3905AT</t>
  </si>
  <si>
    <t>Consumer Price Index (with housing) for September</t>
  </si>
  <si>
    <t>BB3905SR</t>
  </si>
  <si>
    <t>Consumer Price Index (with housing) for October</t>
  </si>
  <si>
    <t>BB3905OR</t>
  </si>
  <si>
    <t xml:space="preserve">Consumer Price Index (with housing) for November </t>
  </si>
  <si>
    <t>BB3905NR</t>
  </si>
  <si>
    <t xml:space="preserve">Consumer Price Index (with housing) for December </t>
  </si>
  <si>
    <t>BB3905DR</t>
  </si>
  <si>
    <t xml:space="preserve">Consumer Price Index (with housing) for January </t>
  </si>
  <si>
    <t>BB3905JY</t>
  </si>
  <si>
    <t xml:space="preserve">Consumer Price Index (with housing) for February </t>
  </si>
  <si>
    <t>BB3905FY</t>
  </si>
  <si>
    <t xml:space="preserve">Consumer Price Index (with housing) for March </t>
  </si>
  <si>
    <t>BB3905MH</t>
  </si>
  <si>
    <t>Indexation rate for index linked debt percentage increase</t>
  </si>
  <si>
    <t>A9001</t>
  </si>
  <si>
    <t>Financial year average indices</t>
  </si>
  <si>
    <t>RPI: Financial year average indices</t>
  </si>
  <si>
    <t>PB00113BP</t>
  </si>
  <si>
    <t>Average of lines 2 to 13.</t>
  </si>
  <si>
    <t>CPIH: Financial year average indices</t>
  </si>
  <si>
    <t>PB00200</t>
  </si>
  <si>
    <t>Average of lines 15 to 26.</t>
  </si>
  <si>
    <t>Year on year % change</t>
  </si>
  <si>
    <t>RPI: November year on year %</t>
  </si>
  <si>
    <t>APP23001</t>
  </si>
  <si>
    <t>Year on year change in line 9.</t>
  </si>
  <si>
    <t>RPI: Financial year average indices year on year %</t>
  </si>
  <si>
    <t>APP23002</t>
  </si>
  <si>
    <t>Year on year change in line 28.</t>
  </si>
  <si>
    <t>RPI: Financial year end indices year on year %</t>
  </si>
  <si>
    <t>APP23003</t>
  </si>
  <si>
    <t>Year on year change in line 13.</t>
  </si>
  <si>
    <t>CPIH: November year on year %</t>
  </si>
  <si>
    <t>APP23004</t>
  </si>
  <si>
    <t>Year on year change in line 22.</t>
  </si>
  <si>
    <t>CPIH: Financial year average indices year on year %</t>
  </si>
  <si>
    <t>APP23005</t>
  </si>
  <si>
    <t>Year on year change in line 29.</t>
  </si>
  <si>
    <t>CPIH: Financial year end indices year on year %</t>
  </si>
  <si>
    <t>APP23006</t>
  </si>
  <si>
    <t>Year on year change in line 26.</t>
  </si>
  <si>
    <t>Wedge between RPI and CPIH</t>
  </si>
  <si>
    <t>APP23007</t>
  </si>
  <si>
    <t>Line 31 - line 34.</t>
  </si>
  <si>
    <t>Long term inflation rates</t>
  </si>
  <si>
    <t>Long term RPI inflation rate</t>
  </si>
  <si>
    <t>APP23008</t>
  </si>
  <si>
    <t>Long term CPIH inflation rate</t>
  </si>
  <si>
    <t>APP23009</t>
  </si>
  <si>
    <t>App23 guidance and line definitions</t>
  </si>
  <si>
    <t xml:space="preserve">This table contains companies' assumptions about inflation during the price control period. The information allows us to adjust the price base of companies' business plan projections and compare across companies on a consistent basis without prescribing assumptions about inflation.
</t>
  </si>
  <si>
    <t>1-13</t>
  </si>
  <si>
    <t>Pre-populated data in green cells are published values for the retail price index (RPI) available on the ONS website. For 2017-18 onwards in lines 2 to 13, companies should enter forecast RPI values for each month. Line 1 will update automatically and should equal 12 to indicate that forecasts have been completed for all months of the financial year.</t>
  </si>
  <si>
    <t>14-26</t>
  </si>
  <si>
    <t>Pre-populated data in green cells are published values for the consumer price index including housing costs (CPIH) available on the ONS website. For 2017-18 onwards in lines 15 to 26, companies should enter forecast CPIH values for each month. Line 14 will update automatically and should equal 12 to indicate that forecasts have been completed for all months of the financial year.</t>
  </si>
  <si>
    <t>The percentage uplift of index-linked debt by indexation. The financial model works on year average prices, so a year average inflation rate for index linked debt is more appropriate.</t>
  </si>
  <si>
    <t>28-29</t>
  </si>
  <si>
    <t>The financial year average indices calculated by taking an average over 12 months from April to March.</t>
  </si>
  <si>
    <t>30-35</t>
  </si>
  <si>
    <t>The year on year % change in the indices.</t>
  </si>
  <si>
    <t>The annual % change in RPI average minus the annual change in CPI(H) average.</t>
  </si>
  <si>
    <t>The company's view of the long term inflation rate for RPI. Long term inflation rate is the rate used to discount the nominal WACC into a real WACC.</t>
  </si>
  <si>
    <t>The company's view of the long term inflation rate for CPI(H). Long term inflation rate is the rate used to discount the nominal WACC into a real WACC.</t>
  </si>
  <si>
    <t>App25 - PR14 reconciliation adjustments summary</t>
  </si>
  <si>
    <t>2015-20</t>
  </si>
  <si>
    <t>Further 2010-15 reconciliation adjustments</t>
  </si>
  <si>
    <t>Water ~ Total Adjustment RCV carry forward to PR19</t>
  </si>
  <si>
    <t>C00572_L021</t>
  </si>
  <si>
    <t>Pre populated cell. Final 2010-15 reconciliation adjustments.</t>
  </si>
  <si>
    <t>Water ~ Total Adjustment Revenue carry forward to PR19</t>
  </si>
  <si>
    <t>C00578_L021</t>
  </si>
  <si>
    <t>Wastewater ~ Total Adjustment RCV carry forward to PR19</t>
  </si>
  <si>
    <t>C00579_L021</t>
  </si>
  <si>
    <t>Wastewater ~ Total Adjustment Revenue carry forward to PR19</t>
  </si>
  <si>
    <t>C00585_L021</t>
  </si>
  <si>
    <t>Water ~ CIS RCV inflation correction</t>
  </si>
  <si>
    <t>APP25001</t>
  </si>
  <si>
    <t>Wastewater ~ CIS RCV inflation correction</t>
  </si>
  <si>
    <t>APP25002</t>
  </si>
  <si>
    <t>Water ~ Total Adjustment RCV carry forward to PR19 at 2017-18 FYA CPIH deflated price base</t>
  </si>
  <si>
    <t>APP25003</t>
  </si>
  <si>
    <t>Water ~ Total Adjustment Revenue carry forward to PR19 at 2017-18 FYA CPIH deflated price base</t>
  </si>
  <si>
    <t>APP25004</t>
  </si>
  <si>
    <t>This is an output from the revenue adjustments model.</t>
  </si>
  <si>
    <t>Wastewater ~ Total Adjustment RCV carry forward to PR19 at 2017-18 FYA CPIH deflated price base</t>
  </si>
  <si>
    <t>APP25005</t>
  </si>
  <si>
    <t>Wastewater ~ Total Adjustment Revenue carry forward to PR19 at 2017-18 FYA CPIH deflated price base</t>
  </si>
  <si>
    <t>APP25006</t>
  </si>
  <si>
    <t>Water ~ CIS RCV inflation correction at 2017-18 FYA CPIH deflated price base</t>
  </si>
  <si>
    <t>APP25007</t>
  </si>
  <si>
    <t>Wastewater ~ CIS RCV inflation correction at 2017-18 FYA CPIH deflated price base</t>
  </si>
  <si>
    <t>APP25008</t>
  </si>
  <si>
    <t>Adjustment to RCV from disposal of land</t>
  </si>
  <si>
    <t>A7011W_CPY</t>
  </si>
  <si>
    <t>Copied from App9 line 11.</t>
  </si>
  <si>
    <t>A7011WW_CPY</t>
  </si>
  <si>
    <t>Copied from App9 line 22.</t>
  </si>
  <si>
    <t>Outcome delivery incentive reconciliation adjustments to be applied at PR19</t>
  </si>
  <si>
    <t>APP27040_CPY</t>
  </si>
  <si>
    <t>Copied from App27 line 40.</t>
  </si>
  <si>
    <t>APP27047_CPY</t>
  </si>
  <si>
    <t>Copied from App27 line 47</t>
  </si>
  <si>
    <t>APP27052_CPY</t>
  </si>
  <si>
    <t>Copied from App27 line 53</t>
  </si>
  <si>
    <t>Wholesale total expenditure outperformance sharing</t>
  </si>
  <si>
    <t>WS15026_CPY</t>
  </si>
  <si>
    <t>Copied from WS15 line 26.</t>
  </si>
  <si>
    <t>WS15027_CPY</t>
  </si>
  <si>
    <t>Copied from WS15 line 27.</t>
  </si>
  <si>
    <t>WWS15021_CPY</t>
  </si>
  <si>
    <t>Copied from WWS15 line 21.</t>
  </si>
  <si>
    <t>WWS15022_CPY</t>
  </si>
  <si>
    <r>
      <t xml:space="preserve">Copied from WWS15 line </t>
    </r>
    <r>
      <rPr>
        <sz val="7.2"/>
        <rFont val="Arial"/>
        <family val="2"/>
      </rPr>
      <t>22</t>
    </r>
    <r>
      <rPr>
        <sz val="9"/>
        <rFont val="Arial"/>
        <family val="2"/>
      </rPr>
      <t>.</t>
    </r>
  </si>
  <si>
    <t>Wholesale revenue forecasting incentive mechanism</t>
  </si>
  <si>
    <t>WS13027_CPY</t>
  </si>
  <si>
    <t>Copied from WS13 line 31.</t>
  </si>
  <si>
    <t>WWS13027_CPY</t>
  </si>
  <si>
    <t>Copied from WWS13 line 31.</t>
  </si>
  <si>
    <t>Reconciliation of household retail revenue</t>
  </si>
  <si>
    <t>R9046_CPY</t>
  </si>
  <si>
    <t>Copied from R9 line 46.</t>
  </si>
  <si>
    <t>Water trading incentive reconciliation</t>
  </si>
  <si>
    <t>WS17028_CPY</t>
  </si>
  <si>
    <t>Copied from WS17 line 56.</t>
  </si>
  <si>
    <t>WS17029_CPY</t>
  </si>
  <si>
    <t>Copied from WS17 line 57.</t>
  </si>
  <si>
    <t>WS17030_CPY</t>
  </si>
  <si>
    <t>Copied from WS17 line 58.</t>
  </si>
  <si>
    <t>WS17031_CPY</t>
  </si>
  <si>
    <t>Copied from WS17 line 59.</t>
  </si>
  <si>
    <t>WS17032_CPY</t>
  </si>
  <si>
    <t>Copied from WS17 line 60.</t>
  </si>
  <si>
    <t>Service incentive mechanism</t>
  </si>
  <si>
    <t>R10009_CPY</t>
  </si>
  <si>
    <t>Copied from R10 line 9.</t>
  </si>
  <si>
    <t>App25 guidance and line definitions</t>
  </si>
  <si>
    <t>This table summarises the adjustments arising from the 2010-15 reconciliation and from each of the PR14 reconciliations of performance in the period ending 31 March 2020. This table copies values entered in the tables for each of the PR14 reconciliation mechanisms.
Block A relates to the further adjustments arising from the 2010-15 reconciliation to reflect the updated information for 2014-15. These are residual to the adjustments already recovered through the 2015-20 price controls.
All input and copied values are in 2017-18 prices.</t>
  </si>
  <si>
    <t>1-4</t>
  </si>
  <si>
    <t>2010-15 reconciliation adjustments. These are the further adjustments arising from the update to take account of actual 2014-15 performance.
Note – lines 2 and 4 relate to CIS revenue adjustments only, as per the PR09 legacy blind year adjustments model (published in December 2017).</t>
  </si>
  <si>
    <t>5-6</t>
  </si>
  <si>
    <t xml:space="preserve">The adjustments to ensure consistency in how we apply inflation indices for the PR09 capital expenditure incentive scheme, we published the adjustments in October 2016. </t>
  </si>
  <si>
    <t>Line 1 inflated to 2017-18 prices.This is an output from the RCV adjustments model.</t>
  </si>
  <si>
    <t>Line 2 inflated to 2017-18 prices.This is an output from the revenue adjustments model.</t>
  </si>
  <si>
    <t>Line 3 inflated to 2017-18 prices.This is an output from the RCV adjustments model.</t>
  </si>
  <si>
    <t>Line 4 inflated to 2017-18 prices.This is an output from the revenue adjustments model.</t>
  </si>
  <si>
    <t>Line 5 inflated to 2017-18 prices.This is an output from the RCV adjustments model.</t>
  </si>
  <si>
    <t>Line 6 inflated to 2017-18 prices.This is an output from the RCV adjustments model.</t>
  </si>
  <si>
    <t>App27 - PR14 reconciliation - financial outcome delivery incentives summary</t>
  </si>
  <si>
    <t>Total to be applied at PR19</t>
  </si>
  <si>
    <t>In-period ODI revenue adjustments by PR14 price control units (2012-13 prices)</t>
  </si>
  <si>
    <t>This line should equal line 21</t>
  </si>
  <si>
    <t>Net performance payment / (penalty) applied to revenue for in-period ODI adjustments ~ Wholesale water</t>
  </si>
  <si>
    <t>APP27001</t>
  </si>
  <si>
    <t>Net performance payment / (penalty) applied to revenue for in-period ODI adjustments ~ Wholesale wastewater</t>
  </si>
  <si>
    <t>APP27002</t>
  </si>
  <si>
    <t>Net performance payment / (penalty) applied to revenue for in-period ODI adjustments ~ Retail (household)</t>
  </si>
  <si>
    <t>APP27003</t>
  </si>
  <si>
    <t>Net performance payment / (penalty) applied to revenue for in-period ODI adjustments ~ Retail (non-household)</t>
  </si>
  <si>
    <t>APP27004</t>
  </si>
  <si>
    <t>Total net performance payment / (penalty) applied to revenue for in-period ODI adjustments ~ PR14 controls</t>
  </si>
  <si>
    <t>APP27005</t>
  </si>
  <si>
    <t>Calculated. Sum of lines 1 to 4</t>
  </si>
  <si>
    <t>Line 21 = Line 5</t>
  </si>
  <si>
    <t>End of period ODI revenue adjustments by PR14 price control units (2012-13 prices)</t>
  </si>
  <si>
    <t>This line should equal line 28</t>
  </si>
  <si>
    <t>Net performance payment / (penalty) applied to revenue for end of period ODI adjustments ~ Wholesale water</t>
  </si>
  <si>
    <t>APP27006</t>
  </si>
  <si>
    <t>Net performance payment / (penalty) applied to revenue for end of period ODI adjustments ~ Wholesale wastewater</t>
  </si>
  <si>
    <t>APP27007</t>
  </si>
  <si>
    <t>Net performance payment / (penalty) applied to revenue for end of period ODI adjustments ~ Retail (household)</t>
  </si>
  <si>
    <t>APP27008</t>
  </si>
  <si>
    <t>Net performance payment / (penalty) applied to revenue for end of period ODI adjustments ~ Retail (non-household)</t>
  </si>
  <si>
    <t>APP27009</t>
  </si>
  <si>
    <t>Total net performance payment / (penalty) applied to revenue for end of period ODI adjustments ~ PR14 controls</t>
  </si>
  <si>
    <t>APP27010</t>
  </si>
  <si>
    <t>Calculated. Sum of lines 6 to 9</t>
  </si>
  <si>
    <t>Line 28 = Line 10</t>
  </si>
  <si>
    <t>End of period ODI RCV adjustments by PR14 price control units (2012-13 prices)</t>
  </si>
  <si>
    <t>This line should equal line 33</t>
  </si>
  <si>
    <t>Net performance payment / (penalty) applied to RCV for end of period ODI adjustments ~ Wholesale water</t>
  </si>
  <si>
    <t>APP27011</t>
  </si>
  <si>
    <t>Net performance payment / (penalty) applied to RCV for end of period ODI adjustments ~ Wholesale wastewater</t>
  </si>
  <si>
    <t>APP27012</t>
  </si>
  <si>
    <t>Net performance payment / (penalty) applied to RCV for end of period ODI adjustments ~ Thames Tideway</t>
  </si>
  <si>
    <t>APP27013</t>
  </si>
  <si>
    <t>Total net performance payment / (penalty) applied to RCV for end of period ODI adjustments ~ PR14 controls</t>
  </si>
  <si>
    <t>APP27014</t>
  </si>
  <si>
    <t>Calculated. Sum of lines 11 to 13</t>
  </si>
  <si>
    <t>Line 33 = Line 14</t>
  </si>
  <si>
    <t>In-period ODI revenue adjustments allocated to PR19 price controls (2012-13 prices)</t>
  </si>
  <si>
    <t>This line should equal line 5</t>
  </si>
  <si>
    <t>Net performance payment / (penalty) applied to revenue for in-period ODI adjustments ~ Water resources</t>
  </si>
  <si>
    <t>APP27015</t>
  </si>
  <si>
    <t>Net performance payment / (penalty) applied to revenue for in-period ODI adjustments ~ Water network plus</t>
  </si>
  <si>
    <t>APP27016</t>
  </si>
  <si>
    <t>Net performance payment / (penalty) applied to revenue for in-period ODI adjustments ~ Wastewater network plus</t>
  </si>
  <si>
    <t>APP27017</t>
  </si>
  <si>
    <t>Net performance payment / (penalty) applied to revenue for in-period ODI adjustments ~ Bioresources</t>
  </si>
  <si>
    <t>APP27018</t>
  </si>
  <si>
    <t>Net performance payment / (penalty) applied to revenue for in-period ODI adjustments ~ Residential retail</t>
  </si>
  <si>
    <t>APP27019</t>
  </si>
  <si>
    <t>Net performance payment / (penalty) applied to revenue for in-period ODI adjustments ~ Business retail</t>
  </si>
  <si>
    <t>APP27020</t>
  </si>
  <si>
    <t>Total net performance payment / (penalty) applied to revenue for in-period ODI adjustments ~ PR19 controls</t>
  </si>
  <si>
    <t>APP27021</t>
  </si>
  <si>
    <t>Calculated. Sum of lines 15 to 20</t>
  </si>
  <si>
    <t>End of period ODI revenue adjustments allocated to PR19 price controls (2012-13 prices)</t>
  </si>
  <si>
    <t>This line should equal line 10</t>
  </si>
  <si>
    <t>Net performance payment / (penalty) applied to revenue for end of period ODI adjustments ~ Water resources</t>
  </si>
  <si>
    <t>APP27022</t>
  </si>
  <si>
    <t>Net performance payment / (penalty) applied to revenue for end of period ODI adjustments ~ Water network plus</t>
  </si>
  <si>
    <t>APP27023</t>
  </si>
  <si>
    <t>Net performance payment / (penalty) applied to revenue for end of period ODI adjustments ~ Wastewater network plus</t>
  </si>
  <si>
    <t>APP27024</t>
  </si>
  <si>
    <t>Net performance payment / (penalty) applied to revenue for end of period ODI adjustments ~ Bioresources</t>
  </si>
  <si>
    <t>APP27025</t>
  </si>
  <si>
    <t>Net performance payment / (penalty) applied to revenue for end of period ODI adjustments ~ Residential retail</t>
  </si>
  <si>
    <t>APP27026</t>
  </si>
  <si>
    <t>Net performance payment / (penalty) applied to revenue for end of period ODI adjustments ~ Business retail</t>
  </si>
  <si>
    <t>APP27027</t>
  </si>
  <si>
    <t>Total net performance payment / (penalty) applied to revenue for end of period ODI adjustments ~ PR19 controls</t>
  </si>
  <si>
    <t>APP27028</t>
  </si>
  <si>
    <t>Calculated. Sum of lines 22 to 27</t>
  </si>
  <si>
    <t>End of period ODI RCV adjustments allocated to PR19 price controls (2012-13 prices)</t>
  </si>
  <si>
    <t>This line should equal line 14</t>
  </si>
  <si>
    <t>Net performance payment / (penalty) applied to RCV for end of period ODI adjustments ~ Water resources</t>
  </si>
  <si>
    <t>APP27029</t>
  </si>
  <si>
    <t>Net performance payment / (penalty) applied to RCV for end of period ODI adjustments ~ Water network plus</t>
  </si>
  <si>
    <t>APP27030</t>
  </si>
  <si>
    <t>Net performance payment / (penalty) applied to RCV for end of period ODI adjustments ~ Wastewater network plus</t>
  </si>
  <si>
    <t>APP27031</t>
  </si>
  <si>
    <t>APP27032</t>
  </si>
  <si>
    <t>Total net performance payment / (penalty) applied to RCV for end of period ODI adjustments ~ PR19 controls</t>
  </si>
  <si>
    <t>APP27033</t>
  </si>
  <si>
    <t>Calculated. Sum of lines 29 to 32</t>
  </si>
  <si>
    <t>In-period ODI revenue adjustments input to PR19 financial model (2017-18 prices)</t>
  </si>
  <si>
    <t>ODI in~period revenue adjustment ~ Water resources at 2017~18 FYA CPIH deflated price base</t>
  </si>
  <si>
    <t>APP27034</t>
  </si>
  <si>
    <t>Output item from revenue adjustments feeder model.</t>
  </si>
  <si>
    <t>ODI in~period revenue adjustment ~ Water network plus at 2017~18 FYA CPIH deflated price base</t>
  </si>
  <si>
    <t>APP27035</t>
  </si>
  <si>
    <t>ODI in~period revenue adjustment ~ Wastewater network plus at 2017~18 FYA CPIH deflated price base</t>
  </si>
  <si>
    <t>APP27036</t>
  </si>
  <si>
    <t>ODI in~period revenue adjustment ~ Bioresources at 2017~18 FYA CPIH deflated price base</t>
  </si>
  <si>
    <t>APP27037</t>
  </si>
  <si>
    <t>ODI in~period revenue adjustment ~ Residential retail at 2017~18 FYA CPIH deflated price base</t>
  </si>
  <si>
    <t>APP27038</t>
  </si>
  <si>
    <t>ODI in~period revenue adjustment ~ Business retail at 2017~18 FYA CPIH deflated price base</t>
  </si>
  <si>
    <t>APP27039</t>
  </si>
  <si>
    <t>ODI in~period revenue adjustment ~ Total net revenue adjustment at 2017~18 FYA CPIH deflated price base</t>
  </si>
  <si>
    <t>APP27040</t>
  </si>
  <si>
    <t>Calculated. Sum of lines 34 to 39</t>
  </si>
  <si>
    <t>End of period ODI revenue adjustments input to PR19 financial model (2017-18 prices)</t>
  </si>
  <si>
    <t>ODI end of period revenue adjustment ~ Water resources at 2017~18 FYA CPIH deflated price base</t>
  </si>
  <si>
    <t>APP27041</t>
  </si>
  <si>
    <t>ODI end of period revenue adjustment ~ Water network plus at 2017~18 FYA CPIH deflated price base</t>
  </si>
  <si>
    <t>APP27042</t>
  </si>
  <si>
    <t>ODI end of period revenue adjustment ~ Wastewater network plus at 2017~18 FYA CPIH deflated price base</t>
  </si>
  <si>
    <t>APP27043</t>
  </si>
  <si>
    <t>ODI end of period revenue adjustment ~ Bioresources at 2017~18 FYA CPIH deflated price base</t>
  </si>
  <si>
    <t>APP27044</t>
  </si>
  <si>
    <t>ODI end of period revenue adjustment ~ Residential retail at 2017~18 FYA CPIH deflated price base</t>
  </si>
  <si>
    <t>APP27045</t>
  </si>
  <si>
    <t>ODI end of period revenue adjustment ~ Business retail at 2017~18 FYA CPIH deflated price base</t>
  </si>
  <si>
    <t>APP27046</t>
  </si>
  <si>
    <t>ODI end of period revenue adjustment ~ Total net revenue adjustment at 2017~18 FYA CPIH deflated price base</t>
  </si>
  <si>
    <t>APP27047</t>
  </si>
  <si>
    <t>Calculated. Sum of lines 41 to 46</t>
  </si>
  <si>
    <t>End of period ODI RCV adjustments input to PR19 financial model (2017-18 prices)</t>
  </si>
  <si>
    <t>ODI end of period RCV adjustment ~ Water resources at 2017~18 FYA CPIH deflated price base</t>
  </si>
  <si>
    <t>APP27048</t>
  </si>
  <si>
    <t>Output item from RCV adjustments feeder model.</t>
  </si>
  <si>
    <t>ODI end of period RCV adjustment ~ Water network plus at 2017~18 FYA CPIH deflated price base</t>
  </si>
  <si>
    <t>APP27049</t>
  </si>
  <si>
    <t>ODI end of period RCV adjustment ~ Wastewater network plus at 2017~18 FYA CPIH deflated price base</t>
  </si>
  <si>
    <t>APP27050</t>
  </si>
  <si>
    <t>ODI end of period RCV adjustment ~ Thames Tideway at 2017~18 FYA CPIH deflated price base</t>
  </si>
  <si>
    <t>APP27051</t>
  </si>
  <si>
    <t>ODI end of period RCV adjustment ~ Total net adjustment at 2017~18 FYA CPIH deflated price base</t>
  </si>
  <si>
    <t>APP27052</t>
  </si>
  <si>
    <t>Calculated. Sum of lines 48 to 51</t>
  </si>
  <si>
    <t>App27 guidance</t>
  </si>
  <si>
    <t>Companies should enter a summary of the financial adjustments arising from the actual and forecast performance levels as calculated under the PR14 reconciliation rulebook methodology.
The table includes both in-period and end-of-period adjustments with a breakdown by PR14 price control element and a breakdown by the proposed allocation to the PR19 price controls. For end-of-period ODIs companies should show how they accrue year by year, where appropriate, and confirm, in the "total to be applied at PR19" column, the adjustments they want to make to the various PR19 price controls.
Blocks A to F are in 2012-13 prices.
Blocks A to C show the total amounts relating to each of the PR14 price control elements (see table App5 column D).
Blocks D to F show the amounts allocated to the PR19 price controls. As set out in chapter 12, we will apply revenue adjustments to the network plus control except where an ODI is wholly aligned to water resources, bioresources or retail. RCV adjustments for water will be applied to the network plus control except where an ODI is wholly aligned to water resources. RCV adjustments for wastewater will be applied in full to wastewater network plus.
The “total to be applied at PR19” column in blocks D to E are inputs to the revenue adjustments feeder model and the “total to be applied at PR19” of block F are inputs to the RCV adjustments feeder model.
Blocks G to I are in 2017-18 prices. These are outputs from the revenue adjustments feeder model and RCV adjustments feeder model.
Block A
In relation to the in-period ODIs for the three companies with in-period ODIs in 2015-20, those three companies should complete the in-period ODI blocks with the actual amounts determined by Ofwat in December 2016 (for 2015-16) and December 2017 (for 2016-17) for each price control. Companies should also include forecasts for 2017-18, 2018-19 and 2019-20. However when completing the “total to be applied at PR19” column companies should be careful to ensure they only enter the amount they want to claim for PR19. We will carry out in-period ODI determinations in December 2018 and December 2020 where some of the forecast ODI payments will be determined.
For all companies we expect Table App27 to be consistent with the information submitted in Tables App5 and App6. If this is not the case a company must provide a full explanation.</t>
  </si>
  <si>
    <t>App28 - Developer services (wholesale)</t>
  </si>
  <si>
    <t xml:space="preserve">Price base </t>
  </si>
  <si>
    <t>Activity forecasts ~ wholesale water service</t>
  </si>
  <si>
    <t>Total number of new residential connections</t>
  </si>
  <si>
    <t>APP280036</t>
  </si>
  <si>
    <t>Copied from WS3 line 14.</t>
  </si>
  <si>
    <t>Total number of new business connections</t>
  </si>
  <si>
    <t>APP280037</t>
  </si>
  <si>
    <t>Copied from WS3 line 13.</t>
  </si>
  <si>
    <t>Infrastructure network reinforcement expenditure forecasts ~ wholesale water service</t>
  </si>
  <si>
    <t>Distribution and trunk mains</t>
  </si>
  <si>
    <t>APP280001</t>
  </si>
  <si>
    <t>Actual figures should be consistent with APR proforma table 2J.</t>
  </si>
  <si>
    <t>Pumping and storage facilities</t>
  </si>
  <si>
    <t>APP280002</t>
  </si>
  <si>
    <t>Other assets</t>
  </si>
  <si>
    <t>APP280003</t>
  </si>
  <si>
    <t>Total infrastructure network reinforcement expenditure for new water connections</t>
  </si>
  <si>
    <t>APP280004</t>
  </si>
  <si>
    <t>Sum of lines 3 to 5.</t>
  </si>
  <si>
    <t>This should equal line 16 of table WS1.</t>
  </si>
  <si>
    <t>Grants and contributions received ~ wholesale water service</t>
  </si>
  <si>
    <t>Connection charges (s45)</t>
  </si>
  <si>
    <t>BC11271IN</t>
  </si>
  <si>
    <t>Actual figures should be consistent with those published in Annual Performance Reports.</t>
  </si>
  <si>
    <t>Infrastructure charge receipts (s146)</t>
  </si>
  <si>
    <t>BC11270IN</t>
  </si>
  <si>
    <t>Requisitioned mains (s43, s55 &amp; s56)</t>
  </si>
  <si>
    <t>BC11272IN</t>
  </si>
  <si>
    <t>Other contributions (price control)</t>
  </si>
  <si>
    <t>BA1086PC</t>
  </si>
  <si>
    <t>Diversions (s185)</t>
  </si>
  <si>
    <t>BC11273IN</t>
  </si>
  <si>
    <t>Other contributions (non-price control)</t>
  </si>
  <si>
    <t>BA1086NPC</t>
  </si>
  <si>
    <t>Total grants and contributions ~ wholesale water service</t>
  </si>
  <si>
    <t>BA1090_PR19</t>
  </si>
  <si>
    <t>Sum of lines 7 to 12.</t>
  </si>
  <si>
    <t>Infrastructure charges / adopted assets</t>
  </si>
  <si>
    <t>Total value of income offset allowances included within a company's redefined water infrastructure charge</t>
  </si>
  <si>
    <t>APP280007</t>
  </si>
  <si>
    <t>Total value of any discounts included within a company's redefined water infrastucture charge</t>
  </si>
  <si>
    <t>APP280008</t>
  </si>
  <si>
    <t>Total value of any adopted water assets</t>
  </si>
  <si>
    <t>BC30460</t>
  </si>
  <si>
    <t>Activity forecasts ~ wholesale wastewater service</t>
  </si>
  <si>
    <t>Residential properties connected during the year</t>
  </si>
  <si>
    <t>APP280038</t>
  </si>
  <si>
    <t>Copied from WWS3 line 1.</t>
  </si>
  <si>
    <t>Business properties connected during the year</t>
  </si>
  <si>
    <t>APP280039</t>
  </si>
  <si>
    <t>Copied from WWS3 line 2.</t>
  </si>
  <si>
    <t>Infrastructure network reinforcement expenditure forecasts ~ wholesale wastewater service</t>
  </si>
  <si>
    <t>Foul and combined systems</t>
  </si>
  <si>
    <t>APP280009</t>
  </si>
  <si>
    <t>Actual figures should consistent with APR proforma table 2J.</t>
  </si>
  <si>
    <t>Surface water only systems</t>
  </si>
  <si>
    <t>APP280010</t>
  </si>
  <si>
    <t>APP280011</t>
  </si>
  <si>
    <t>APP280012</t>
  </si>
  <si>
    <t>Total infrastructure network reinforcement expenditure for new wastewater connections</t>
  </si>
  <si>
    <t>APP280013</t>
  </si>
  <si>
    <t>Sum of lines 19 to 22.</t>
  </si>
  <si>
    <t>This should equal line 16 of table WWS1.</t>
  </si>
  <si>
    <t>Grants and contributions received ~ wholesale wastewater service</t>
  </si>
  <si>
    <t>BC11370IN</t>
  </si>
  <si>
    <t>Requisitioned sewers (s100)</t>
  </si>
  <si>
    <t>BC11372IN</t>
  </si>
  <si>
    <t>BA2086PC</t>
  </si>
  <si>
    <t>BC11373IN</t>
  </si>
  <si>
    <t>BA2086NPC</t>
  </si>
  <si>
    <t>Total grants and contributions ~ wholesale wastewater service</t>
  </si>
  <si>
    <t>BA2090_PR19</t>
  </si>
  <si>
    <t>Sum of lines 24 to 28.</t>
  </si>
  <si>
    <t>Total value of income offset allowances included within a company's redefined wastewater infrastructure charge</t>
  </si>
  <si>
    <t>APP280016</t>
  </si>
  <si>
    <t>Total value of any discounts included within a company's redefined wastewater infrastucture charge</t>
  </si>
  <si>
    <t>APP280017</t>
  </si>
  <si>
    <t>Total value of any adopted wastewater assets</t>
  </si>
  <si>
    <t>BC30960</t>
  </si>
  <si>
    <t>Revenue correction inputs – wholesale water services</t>
  </si>
  <si>
    <t>Definition of Band A – wholesale water services</t>
  </si>
  <si>
    <t>APP280018_A</t>
  </si>
  <si>
    <t>Text</t>
  </si>
  <si>
    <t xml:space="preserve">Band A – number of properties connected during the year </t>
  </si>
  <si>
    <t>APP280019_A</t>
  </si>
  <si>
    <t xml:space="preserve">Band A – number of properties to which contestable services were provided during the year </t>
  </si>
  <si>
    <t>APP280020_A</t>
  </si>
  <si>
    <t>Band A – grants and contributions received during the year – for non-contestable works</t>
  </si>
  <si>
    <t>APP280021_A</t>
  </si>
  <si>
    <t>Band A – grants and contributions received during the year – for contestable works</t>
  </si>
  <si>
    <t>APP280022_A</t>
  </si>
  <si>
    <t>Band A – forecast contestable services expenditure</t>
  </si>
  <si>
    <t>APP280023_A</t>
  </si>
  <si>
    <t>Band A – infrastructure expenditure forecast</t>
  </si>
  <si>
    <t>APP280024_A</t>
  </si>
  <si>
    <t>Band A – forecast revenue per connection – non-contestable works</t>
  </si>
  <si>
    <t>APP280025_A</t>
  </si>
  <si>
    <t>Band A – forecast revenue per connection – contestable works</t>
  </si>
  <si>
    <t>APP280026_A</t>
  </si>
  <si>
    <t>Definition of Band B – wholesale water services</t>
  </si>
  <si>
    <t>APP280018_B</t>
  </si>
  <si>
    <t xml:space="preserve">Band B – number of properties connected during the year </t>
  </si>
  <si>
    <t>APP280019_B</t>
  </si>
  <si>
    <t xml:space="preserve">Band B – number of properties to which contestable services were provided during the year </t>
  </si>
  <si>
    <t>APP280020_B</t>
  </si>
  <si>
    <t>Band B – grants and contributions received during the year – for non-contestable works</t>
  </si>
  <si>
    <t>APP280021_B</t>
  </si>
  <si>
    <t>Band B – grants and contributions received during the year – for contestable works</t>
  </si>
  <si>
    <t>APP280022_B</t>
  </si>
  <si>
    <t>Band B – forecast contestable services expenditure</t>
  </si>
  <si>
    <t>APP280023_B</t>
  </si>
  <si>
    <t>Band B – infrastructure expenditure forecast</t>
  </si>
  <si>
    <t>APP280024_B</t>
  </si>
  <si>
    <t>Band B – forecast revenue per connection – non-contestable works</t>
  </si>
  <si>
    <t>APP280025_B</t>
  </si>
  <si>
    <t>Band B – forecast revenue per connection – contestable works</t>
  </si>
  <si>
    <t>APP280026_B</t>
  </si>
  <si>
    <t>Definition of Band C – wholesale water services</t>
  </si>
  <si>
    <t>APP280018_C</t>
  </si>
  <si>
    <t xml:space="preserve">Band C – number of properties connected during the year </t>
  </si>
  <si>
    <t>APP280019_C</t>
  </si>
  <si>
    <t xml:space="preserve">Band C – number of properties to which contestable services were provided during the year </t>
  </si>
  <si>
    <t>APP280020_C</t>
  </si>
  <si>
    <t>Band C – grants and contributions received during the year – for non-contestable works</t>
  </si>
  <si>
    <t>APP280021_C</t>
  </si>
  <si>
    <t>Band C – grants and contributions received during the year – for contestable works</t>
  </si>
  <si>
    <t>APP280022_C</t>
  </si>
  <si>
    <t>Band C – forecast contestable services expenditure</t>
  </si>
  <si>
    <t>APP280023_C</t>
  </si>
  <si>
    <t>Band C – infrastructure expenditure forecast</t>
  </si>
  <si>
    <t>APP280024_C</t>
  </si>
  <si>
    <t>Band C – forecast revenue per connection – non-contestable works</t>
  </si>
  <si>
    <t>APP280025_C</t>
  </si>
  <si>
    <t>Band C – forecast revenue per connection – contestable works</t>
  </si>
  <si>
    <t>APP280026_C</t>
  </si>
  <si>
    <t>Definition of Band D – wholesale water services</t>
  </si>
  <si>
    <t>APP280018_D</t>
  </si>
  <si>
    <t xml:space="preserve">Band D – number of properties connected during the year </t>
  </si>
  <si>
    <t>APP280019_D</t>
  </si>
  <si>
    <t xml:space="preserve">Band D – number of properties to which contestable services were provided during the year </t>
  </si>
  <si>
    <t>APP280020_D</t>
  </si>
  <si>
    <t>Band D – grants and contributions received during the year – for non-contestable works</t>
  </si>
  <si>
    <t>APP280021_D</t>
  </si>
  <si>
    <t>Band D – grants and contributions received during the year – for contestable works</t>
  </si>
  <si>
    <t>APP280022_D</t>
  </si>
  <si>
    <t>Band D – forecast contestable services expenditure</t>
  </si>
  <si>
    <t>APP280023_D</t>
  </si>
  <si>
    <t>Band D – infrastructure expenditure forecast</t>
  </si>
  <si>
    <t>APP280024_D</t>
  </si>
  <si>
    <t>Band D – forecast revenue per connection – non-contestable works</t>
  </si>
  <si>
    <t>APP280025_D</t>
  </si>
  <si>
    <t>Band D – forecast revenue per connection – contestable works</t>
  </si>
  <si>
    <t>APP280026_D</t>
  </si>
  <si>
    <t>Definition of Band E – wholesale water services</t>
  </si>
  <si>
    <t>APP280018_E</t>
  </si>
  <si>
    <t xml:space="preserve">Band E – number of properties connected during the year </t>
  </si>
  <si>
    <t>APP280019_E</t>
  </si>
  <si>
    <t xml:space="preserve">Band E – number of properties to which contestable services were provided during the year </t>
  </si>
  <si>
    <t>APP280020_E</t>
  </si>
  <si>
    <t>Band E – grants and contributions received during the year – for non-contestable works</t>
  </si>
  <si>
    <t>APP280021_E</t>
  </si>
  <si>
    <t>Band E – grants and contributions received during the year – for contestable works</t>
  </si>
  <si>
    <t>APP280022_E</t>
  </si>
  <si>
    <t>Band E – forecast contestable services expenditure</t>
  </si>
  <si>
    <t>APP280023_E</t>
  </si>
  <si>
    <t>Band E – infrastructure expenditure forecast</t>
  </si>
  <si>
    <t>APP280024_E</t>
  </si>
  <si>
    <t>Band E – forecast revenue per connection – non-contestable works</t>
  </si>
  <si>
    <t>APP280025_E</t>
  </si>
  <si>
    <t>Band E – forecast revenue per connection – contestable works</t>
  </si>
  <si>
    <t>APP280026_E</t>
  </si>
  <si>
    <t>Revenue correction inputs – wholesale wastewater services</t>
  </si>
  <si>
    <t>Definition of Band A – wholesale wastewater services</t>
  </si>
  <si>
    <t>APP280027_A</t>
  </si>
  <si>
    <t>APP280028_A</t>
  </si>
  <si>
    <t>APP280029_A</t>
  </si>
  <si>
    <t>APP280030_A</t>
  </si>
  <si>
    <t>APP280031_A</t>
  </si>
  <si>
    <t>APP280032_A</t>
  </si>
  <si>
    <t>APP280033_A</t>
  </si>
  <si>
    <t>APP280034_A</t>
  </si>
  <si>
    <t>APP280035_A</t>
  </si>
  <si>
    <t>Definition of Band B – wholesale wastewater services</t>
  </si>
  <si>
    <t>APP280027_B</t>
  </si>
  <si>
    <t>APP280028_B</t>
  </si>
  <si>
    <t>APP280029_B</t>
  </si>
  <si>
    <t>APP280030_B</t>
  </si>
  <si>
    <t>APP280031_B</t>
  </si>
  <si>
    <t>APP280032_B</t>
  </si>
  <si>
    <t>APP280033_B</t>
  </si>
  <si>
    <t>APP280034_B</t>
  </si>
  <si>
    <t>APP280035_B</t>
  </si>
  <si>
    <t>Definition of Band C – wholesale wastewater services</t>
  </si>
  <si>
    <t>APP280027_C</t>
  </si>
  <si>
    <t>APP280028_C</t>
  </si>
  <si>
    <t>APP280029_C</t>
  </si>
  <si>
    <t>APP280030_C</t>
  </si>
  <si>
    <t>APP280031_C</t>
  </si>
  <si>
    <t>APP280032_C</t>
  </si>
  <si>
    <t>APP280033_C</t>
  </si>
  <si>
    <t>APP280034_C</t>
  </si>
  <si>
    <t>APP280035_C</t>
  </si>
  <si>
    <t>Definition of Band D – wholesale wastewater services</t>
  </si>
  <si>
    <t>APP280027_D</t>
  </si>
  <si>
    <t>APP280028_D</t>
  </si>
  <si>
    <t>APP280029_D</t>
  </si>
  <si>
    <t>APP280030_D</t>
  </si>
  <si>
    <t>APP280031_D</t>
  </si>
  <si>
    <t>APP280032_D</t>
  </si>
  <si>
    <t>APP280033_D</t>
  </si>
  <si>
    <t>APP280034_D</t>
  </si>
  <si>
    <t>APP280035_D</t>
  </si>
  <si>
    <t>Definition of Band E – wholesale wastewater services</t>
  </si>
  <si>
    <t>APP280027_E</t>
  </si>
  <si>
    <t>APP280028_E</t>
  </si>
  <si>
    <t>APP280029_E</t>
  </si>
  <si>
    <t>APP280030_E</t>
  </si>
  <si>
    <t>APP280031_E</t>
  </si>
  <si>
    <t>APP280032_E</t>
  </si>
  <si>
    <t>APP280033_E</t>
  </si>
  <si>
    <t>APP280034_E</t>
  </si>
  <si>
    <t>APP280035_E</t>
  </si>
  <si>
    <t>App28 guidance and line definitions</t>
  </si>
  <si>
    <t>This table collects actual and forecast expenditure and activity information on developer services. We will use forecast information on expenditure, charges and activity to inform our assessment of costs for the network plus price controls. The table also asks for information relating to a company's future programme of network reinforcement to serve new developements. We will use this information to understand how this has informed forecasts of revenue to be collected through the new redefined infrastructure charges.
Blocks B, F and lines 10, 12, 26 and 28 are consistent with the information included in the 2017-18 Annual Performance Report.
Blocks I and J support our revenue corrections for wholesale water and wastewater services.</t>
  </si>
  <si>
    <r>
      <t xml:space="preserve">Total number of new household connections to a company's area of supply during the report year. This will cover the number of new household properties added for each year that were previously not connected for water supply. Exclude separation of common services, or other reconnections. This line is copied from </t>
    </r>
    <r>
      <rPr>
        <sz val="10"/>
        <color rgb="FF0078C9"/>
        <rFont val="Arial"/>
        <family val="2"/>
      </rPr>
      <t>WS3 line 14.</t>
    </r>
  </si>
  <si>
    <r>
      <t xml:space="preserve">Total number of new non-household connections to a company's area of supply during the report year. This will cover the number of new non-household properties added for each year that were previously not connected for water supply. Exclude separation of common services, or other reconnections. This line is copied from </t>
    </r>
    <r>
      <rPr>
        <sz val="10"/>
        <color rgb="FF0078C9"/>
        <rFont val="Arial"/>
        <family val="2"/>
      </rPr>
      <t>WS3 line 13.</t>
    </r>
  </si>
  <si>
    <t>Capital expenditure on new or upsized distribution and trunk mains other than defined in 4D.14, 4D.15, and excluding third party capex</t>
  </si>
  <si>
    <t>Capital expenditure on new or upgrading of pumps and the installation of small service reservoirs or towers other than defined in 4D.14, 4D.15 and excluding third party capex</t>
  </si>
  <si>
    <t>Any other capital expenditure other than defined in 4D.14, 4D.15, 2J.1 and 2J.2</t>
  </si>
  <si>
    <t>A water undertaker’s capital expenditure for the provision of new infrastructure network assets or enhanced capacity in existing infrastructure network assets such as water mains, tanks, service reservoirs and pumping stations, in consequence of new connections and/or new developments. This expenditure relates solely to network reinforcement works that are needed on a water undertaker’s existing network assets beyond the nearest practicable point where the connection to the water undertaker’s network has, or will been made.  Capital expenditure in this line should be the same categories of expenditure that was used to calculate a water undertaker's infrastructure charges.</t>
  </si>
  <si>
    <t>Total contributions received from developer for service connection charges for installing a new service pipe and meter (Water Industry Act s45).</t>
  </si>
  <si>
    <t>Total infrastructure charges received in the year for new connections. This reflects a contribution to the costs of enhancing the local water network (Water Industry Act s146).</t>
  </si>
  <si>
    <t>Total contributions received from developers to requisition a new water main (Water Industry Act s43,55 &amp; 56).</t>
  </si>
  <si>
    <t>Total other contributions received from organisations towards the construction of specific capital projects which were included in the price control.</t>
  </si>
  <si>
    <r>
      <t xml:space="preserve">Total contributions received from local authorities, highway authorities and private companies to divert water mains (Water Industry Act s185). Contributions from local and highway authority schemes under the New Roads and Street Works Act 1991 should be excluded and reported in </t>
    </r>
    <r>
      <rPr>
        <sz val="10"/>
        <color rgb="FF0078C9"/>
        <rFont val="Arial"/>
        <family val="2"/>
      </rPr>
      <t>App28 line 12</t>
    </r>
    <r>
      <rPr>
        <sz val="10"/>
        <color rgb="FF000000"/>
        <rFont val="Arial"/>
        <family val="2"/>
      </rPr>
      <t>.</t>
    </r>
  </si>
  <si>
    <t>Total other contributions received from organisations towards the construction of specific capital projects which were not included in the price control.</t>
  </si>
  <si>
    <r>
      <t xml:space="preserve">The overall total value of grants and contributions for the water service (sum of </t>
    </r>
    <r>
      <rPr>
        <sz val="10"/>
        <color rgb="FF0078C9"/>
        <rFont val="Arial"/>
        <family val="2"/>
      </rPr>
      <t>App28 lines 10 to 15</t>
    </r>
    <r>
      <rPr>
        <sz val="10"/>
        <rFont val="Arial"/>
        <family val="2"/>
      </rPr>
      <t>).</t>
    </r>
  </si>
  <si>
    <r>
      <t xml:space="preserve">The total value of income offset allowances included within a company's redefined water infrastructure charge. This reflects a revision to our Charges Scheme Rules which requires any income offset to be made against infrastructure charges in recognition of revenue likely to be received by the relevant undertaker from 1 April 2020 onwards for the provision of supplies of water to the premises connected. We published our final rules </t>
    </r>
    <r>
      <rPr>
        <sz val="10"/>
        <color rgb="FF0078C9"/>
        <rFont val="Franklin Gothic Demi"/>
        <family val="2"/>
      </rPr>
      <t>New connections charges for the future - England</t>
    </r>
    <r>
      <rPr>
        <sz val="10"/>
        <rFont val="Arial"/>
        <family val="2"/>
      </rPr>
      <t xml:space="preserve"> in November 2017 covering this requirement.</t>
    </r>
  </si>
  <si>
    <t>The total value of any discounts that a company has applied to its redefined water infrastucture charge as part of its scheme to improve and promote water efficiency and provide environmental protection through reducing or better control of surface water entering the sewer network.</t>
  </si>
  <si>
    <t>The fair value of any adopted water assets acquired at nil cost.</t>
  </si>
  <si>
    <r>
      <t xml:space="preserve">The number of new household properties added for each period within the company's sewerage area during the report year. This line is copied from </t>
    </r>
    <r>
      <rPr>
        <sz val="10"/>
        <color rgb="FF0078C9"/>
        <rFont val="Arial"/>
        <family val="2"/>
      </rPr>
      <t>WWS3 line 1</t>
    </r>
    <r>
      <rPr>
        <sz val="10"/>
        <rFont val="Arial"/>
        <family val="2"/>
      </rPr>
      <t>.</t>
    </r>
  </si>
  <si>
    <r>
      <t xml:space="preserve">The number of new non-household properties added for each period within the company's sewerage area during the report year. This should be the number of new connections; disconnections and demolished properties should not be netted off. This line is copied from </t>
    </r>
    <r>
      <rPr>
        <sz val="10"/>
        <color rgb="FF0078C9"/>
        <rFont val="Arial"/>
        <family val="2"/>
      </rPr>
      <t>WWS3 line 2.</t>
    </r>
  </si>
  <si>
    <t>Capital expenditure on new or upsized public foul and combined sewers other than defined in 4E.14, 4E.15 and excluding third party capex</t>
  </si>
  <si>
    <t>Capital expenditure on new or upsized surface water only public sewers other than defined in 4E.14, 4E.15 and excluding third party capex</t>
  </si>
  <si>
    <t>Capital expenditure on construction of new booster stations and pumps and installation of storage tanks other than defined in 4E.14, 4E.15 and excluding third party capex</t>
  </si>
  <si>
    <t>Any other capital expenditure other than defined in 4E.14, 4E.15, 2J.5 to 2J.7</t>
  </si>
  <si>
    <t>A sewerage undertaker’s 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 sewerage undertaker’s existing network assets beyond the nearest practicable point where the connection to the sewerage undertaker’s network has, or will been made.  Capital expenditure in this line should be the same categories of expenditure that was used to calculate a sewerage undertaker's infrastructure charges.</t>
  </si>
  <si>
    <t>Block G</t>
  </si>
  <si>
    <t>Total infrastructure charges received in the year for new wastewater connections. These charges reflect the costs to the company of carrying out network reinforcement of the wastewater network to serve new wastewater connections (Water Industry Act s146).</t>
  </si>
  <si>
    <t>Total contributions received from developers to requisition a new sewer (Water Industry Act s100).</t>
  </si>
  <si>
    <r>
      <t xml:space="preserve">Total contributions received from local authorities, highway authorities and private companies to divert sewers (Water Industry Act s185). Contributions from local and highway authority schemes under the New Roads and Street Works Act 1991 should be excluded and reported in </t>
    </r>
    <r>
      <rPr>
        <sz val="10"/>
        <color rgb="FF0078C9"/>
        <rFont val="Arial"/>
        <family val="2"/>
      </rPr>
      <t>App28 line 28</t>
    </r>
    <r>
      <rPr>
        <sz val="10"/>
        <rFont val="Arial"/>
        <family val="2"/>
      </rPr>
      <t>.</t>
    </r>
  </si>
  <si>
    <t>Total other contributions received from organisations towards the construction of specific capital projects which were not included in the price control. Also should include Inspection and supervision fees (2.5% of construction cost based on WRC ‘Sewers for adoption’).</t>
  </si>
  <si>
    <r>
      <t xml:space="preserve">The overall total value of grants and contributions for the wastewater service (sum of </t>
    </r>
    <r>
      <rPr>
        <sz val="10"/>
        <color rgb="FF0078C9"/>
        <rFont val="Arial"/>
        <family val="2"/>
      </rPr>
      <t>App28 lines 26 to 30</t>
    </r>
    <r>
      <rPr>
        <sz val="10"/>
        <rFont val="Arial"/>
        <family val="2"/>
      </rPr>
      <t>).</t>
    </r>
  </si>
  <si>
    <t>Block H</t>
  </si>
  <si>
    <r>
      <t xml:space="preserve">Total value of income offset allowances included within a company's redefined wastewater infrastructure charge. This reflects a revision to our Charges Scheme Rules which requires any income offset to be made against infrastructure charges in recognition of revenue likely to be received by the relevant undertaker from 1 April 2020 onwards for the provision of sewerage services to the premises. We published our final rules </t>
    </r>
    <r>
      <rPr>
        <sz val="10"/>
        <color rgb="FF0078C9"/>
        <rFont val="Franklin Gothic Demi"/>
        <family val="2"/>
      </rPr>
      <t>New connections charges for the future - England</t>
    </r>
    <r>
      <rPr>
        <sz val="10"/>
        <rFont val="Arial"/>
        <family val="2"/>
      </rPr>
      <t xml:space="preserve"> in November 2017 covering this requirement.</t>
    </r>
  </si>
  <si>
    <t>The total value of any discounts that a company has applied to its redefined wastewater infrastucture charge as part of its scheme to improve and promote water efficiency and provide environmental protection through reducing or better control of surface water entering the sewer network.</t>
  </si>
  <si>
    <t>The fair value of any adopted wastewater assets acquired at nil cost.</t>
  </si>
  <si>
    <t>Block I</t>
  </si>
  <si>
    <t>Definition for connections activity within Band A. This should be defined in terms of type and sizes of connection that fall within the band, for example based on the number of connections per site or annual volume of water supply, where the characteristics and expected costs per connection are broadly similar.</t>
  </si>
  <si>
    <t>Forecast total number of properties to be connected to water each year, within the company's A banding.</t>
  </si>
  <si>
    <t>Forecast total number of properties to the company will provide contestable developer water services each year, within the company's A banding.</t>
  </si>
  <si>
    <t>Forecast grants and contributions to be received each year for non-contestable water infrastructure works, within the company's A banding.</t>
  </si>
  <si>
    <t>Forecast grants and contributions to be received each year for contestable water developer services, within the company's A banding.</t>
  </si>
  <si>
    <t>Forecast expenditure each year for non-contestable water infrastructure works, within the company's A banding.</t>
  </si>
  <si>
    <t>Forecast expenditure each year for contestable water developer services, within the company's A banding.</t>
  </si>
  <si>
    <t>Forecast revenue per connection for non-contestable water infrastructure works, within the company's A banding. Calculated from previous rows.</t>
  </si>
  <si>
    <t>Forecast revenue per connection for contestable water developer services, within the company's A banding. Calculated from previous rows.</t>
  </si>
  <si>
    <t>Definition for connections activity within Band B. This should be defined in terms of type and sizes of connection that fall within the band, for example based on the number of connections per site or annual volume of water supply, where the characteristics and expected costs per connection are broadly similar.</t>
  </si>
  <si>
    <t>Forecast total number of properties to be connected to water each year, within the company's B banding.</t>
  </si>
  <si>
    <t>Forecast total number of properties to the company will provide contestable developer water services each year, within the company's B banding.</t>
  </si>
  <si>
    <t>Forecast grants and contributions to be received each year for non-contestable water infrastructure works, within the company's B banding.</t>
  </si>
  <si>
    <t>Forecast grants and contributions to be received each year for contestable water developer services, within the company's B banding.</t>
  </si>
  <si>
    <t>Forecast expenditure each year for non-contestable water infrastructure works, within the company's B banding.</t>
  </si>
  <si>
    <t>Forecast expenditure each year for contestable water developer services, within the company's B banding.</t>
  </si>
  <si>
    <t>Forecast revenue per connection for non-contestable water infrastructure works, within the company's B banding. Calculated from previous rows.</t>
  </si>
  <si>
    <t>Forecast revenue per connection for contestable water developer services, within the company's B banding. Calculated from previous rows.</t>
  </si>
  <si>
    <t>Definition for connections activity within Band C. This should be defined in terms of type and sizes of connection that fall within the band, for example based on the number of connections per site or annual volume of water supply, where the characteristics and expected costs per connection are broadly similar.</t>
  </si>
  <si>
    <t>Forecast total number of properties to be connected to water each year, within the company's C banding.</t>
  </si>
  <si>
    <t>Forecast total number of properties to the company will provide contestable developer water services each year, within the company's C banding.</t>
  </si>
  <si>
    <t>Forecast grants and contributions to be received each year for non-contestable water infrastructure works, within the company's C banding.</t>
  </si>
  <si>
    <t>Forecast grants and contributions to be received each year for contestable water developer services, within the company's C banding.</t>
  </si>
  <si>
    <t>Forecast expenditure each year for non-contestable water infrastructure works, within the company's C banding.</t>
  </si>
  <si>
    <t>Forecast expenditure each year for contestable water developer services, within the company's C banding.</t>
  </si>
  <si>
    <t>Forecast revenue per connection for non-contestable water infrastructure works, within the company's C banding. Calculated from previous rows.</t>
  </si>
  <si>
    <t>Forecast revenue per connection for contestable water developer services, within the company's C banding. Calculated from previous rows.</t>
  </si>
  <si>
    <t>Definition for connections activity within Band D. This should be defined in terms of type and sizes of connection that fall within the band, for example based on the number of connections per site or annual volume of water supply, where the characteristics and expected costs per connection are broadly similar.</t>
  </si>
  <si>
    <t>Forecast total number of properties to be connected to water each year, within the company's D banding.</t>
  </si>
  <si>
    <t>Forecast total number of properties to the company will provide contestable developer water services each year, within the company's D banding.</t>
  </si>
  <si>
    <t>Forecast grants and contributions to be received each year for non-contestable water infrastructure works, within the company's D banding.</t>
  </si>
  <si>
    <t>Forecast grants and contributions to be received each year for contestable water developer services, within the company's D banding.</t>
  </si>
  <si>
    <t>Forecast expenditure each year for non-contestable water infrastructure works, within the company's D banding.</t>
  </si>
  <si>
    <t>Forecast expenditure each year for contestable water developer services, within the company's D banding.</t>
  </si>
  <si>
    <t>Forecast revenue per connection for non-contestable water infrastructure works, within the company's D banding. Calculated from previous rows.</t>
  </si>
  <si>
    <t>Forecast revenue per connection for contestable water developer services, within the company's D banding. Calculated from previous rows.</t>
  </si>
  <si>
    <t>Definition for connections activity within Band E. This should be defined in terms of type and sizes of connection that fall within the band, for example based on the number of connections per site or annual volume of water supply, where the characteristics and expected costs per connection are broadly similar.</t>
  </si>
  <si>
    <t>Forecast total number of properties to be connected to water each year, within the company's E banding.</t>
  </si>
  <si>
    <t>Forecast total number of properties to the company will provide contestable developer water services each year, within the company's E banding.</t>
  </si>
  <si>
    <t>Forecast grants and contributions to be received each year for non-contestable water infrastructure works, within the company's E banding.</t>
  </si>
  <si>
    <t>Forecast grants and contributions to be received each year for contestable water developer services, within the company's E banding.</t>
  </si>
  <si>
    <t>Forecast expenditure each year for non-contestable water infrastructure works, within the company's E banding.</t>
  </si>
  <si>
    <t>Forecast expenditure each year for contestable water developer services, within the company's E banding.</t>
  </si>
  <si>
    <t>Forecast revenue per connection for non-contestable water infrastructure works, within the company's E banding. Calculated from previous rows.</t>
  </si>
  <si>
    <t>Forecast revenue per connection for contestable water developer services, within the company's E banding. Calculated from previous rows.</t>
  </si>
  <si>
    <t>Block J</t>
  </si>
  <si>
    <t>Forecast total number of properties to be connected to wastewater each year, within the company's A banding.</t>
  </si>
  <si>
    <t>Forecast total number of properties to the company will provide contestable developer wastewater services each year, within the company's A banding.</t>
  </si>
  <si>
    <t>Forecast grants and contributions to be received each year for non-contestable wastewater infrastructure works, within the company's A banding.</t>
  </si>
  <si>
    <t>Forecast grants and contributions to be received each year for contestable wastewater developer services, within the company's A banding.</t>
  </si>
  <si>
    <t>Forecast expenditure each year for non-contestable wastewater infrastructure works, within the company's A banding.</t>
  </si>
  <si>
    <t>Forecast expenditure each year for contestable wastewater developer services, within the company's A banding.</t>
  </si>
  <si>
    <t>Forecast revenue per connection for non-contestable wastewater infrastructure works, within the company's A banding. Calculated from previous rows.</t>
  </si>
  <si>
    <t>Forecast revenue per connection for contestable wastewater developer services, within the company's A banding. Calculated from previous rows.</t>
  </si>
  <si>
    <t>Forecast total number of properties to be connected to wastewater each year, within the company's B banding.</t>
  </si>
  <si>
    <t>Forecast total number of properties to the company will provide contestable developer wastewater services each year, within the company's B banding.</t>
  </si>
  <si>
    <t>Forecast grants and contributions to be received each year for non-contestable wastewater infrastructure works, within the company's B banding.</t>
  </si>
  <si>
    <t>Forecast grants and contributions to be received each year for contestable wastewater developer services, within the company's B banding.</t>
  </si>
  <si>
    <t>Forecast expenditure each year for non-contestable wastewater infrastructure works, within the company's B banding.</t>
  </si>
  <si>
    <t>Forecast expenditure each year for contestable wastewater developer services, within the company's B banding.</t>
  </si>
  <si>
    <t>Forecast revenue per connection for non-contestable wastewater infrastructure works, within the company's B banding. Calculated from previous rows.</t>
  </si>
  <si>
    <t>Forecast revenue per connection for contestable wastewater developer services, within the company's B banding. Calculated from previous rows.</t>
  </si>
  <si>
    <t>Forecast total number of properties to be connected to wastewater each year, within the company's C banding.</t>
  </si>
  <si>
    <t>Forecast total number of properties to the company will provide contestable developer wastewater services each year, within the company's C banding.</t>
  </si>
  <si>
    <t>Forecast grants and contributions to be received each year for non-contestable wastewater infrastructure works, within the company's C banding.</t>
  </si>
  <si>
    <t>Forecast grants and contributions to be received each year for contestable wastewater developer services, within the company's C banding.</t>
  </si>
  <si>
    <t>Forecast expenditure each year for non-contestable wastewater infrastructure works, within the company's C banding.</t>
  </si>
  <si>
    <t>Forecast expenditure each year for contestable wastewater developer services, within the company's C banding.</t>
  </si>
  <si>
    <t>Forecast revenue per connection for non-contestable wastewater infrastructure works, within the company's C banding. Calculated from previous rows.</t>
  </si>
  <si>
    <t>Forecast revenue per connection for contestable wastewater developer services, within the company's C banding. Calculated from previous rows.</t>
  </si>
  <si>
    <t>Forecast total number of properties to be connected to wastewater each year, within the company's D banding.</t>
  </si>
  <si>
    <t>Forecast total number of properties to the company will provide contestable developer wastewater services each year, within the company's D banding.</t>
  </si>
  <si>
    <t>Forecast grants and contributions to be received each year for non-contestable wastewater infrastructure works, within the company's D banding.</t>
  </si>
  <si>
    <t>Forecast grants and contributions to be received each year for contestable wastewater developer services, within the company's D banding.</t>
  </si>
  <si>
    <t>Forecast expenditure each year for non-contestable wastewater infrastructure works, within the company's D banding.</t>
  </si>
  <si>
    <t>Forecast expenditure each year for contestable wastewater developer services, within the company's D banding.</t>
  </si>
  <si>
    <t>Forecast revenue per connection for non-contestable wastewater infrastructure works, within the company's D banding. Calculated from previous rows.</t>
  </si>
  <si>
    <t>Forecast revenue per connection for contestable wastewater developer services, within the company's D banding. Calculated from previous rows.</t>
  </si>
  <si>
    <t>Forecast total number of properties to be connected to wastewater each year, within the company's E banding.</t>
  </si>
  <si>
    <t>Forecast total number of properties to the company will provide contestable developer wastewater services each year, within the company's E banding.</t>
  </si>
  <si>
    <t>Forecast grants and contributions to be received each year for non-contestable wastewater infrastructure works, within the company's E banding.</t>
  </si>
  <si>
    <t>Forecast grants and contributions to be received each year for contestable wastewater developer services, within the company's E banding.</t>
  </si>
  <si>
    <t>Forecast expenditure each year for non-contestable wastewater infrastructure works, within the company's E banding.</t>
  </si>
  <si>
    <t>Forecast expenditure each year for contestable wastewater developer services, within the company's E banding.</t>
  </si>
  <si>
    <t>Forecast revenue per connection for non-contestable wastewater infrastructure works, within the company's E banding. Calculated from previous rows.</t>
  </si>
  <si>
    <t>Forecast revenue per connection for contestable wastewater developer services, within the company's E banding. Calculated from previous rows.</t>
  </si>
  <si>
    <t>App29 - Wholesale tax</t>
  </si>
  <si>
    <t>Cells should equal 100%</t>
  </si>
  <si>
    <t>Brought forward capital allowance pool ~ General 18%</t>
  </si>
  <si>
    <t>Brought forward capital allowance 18% ~ Water resources</t>
  </si>
  <si>
    <t>APP290001</t>
  </si>
  <si>
    <t>Brought forward capital allowance 18% ~ Water network plus</t>
  </si>
  <si>
    <t>APP290002</t>
  </si>
  <si>
    <t>Brought forward capital allowance 18% ~ Wastewater network plus</t>
  </si>
  <si>
    <t>APP290003</t>
  </si>
  <si>
    <t>Brought forward capital allowance 18% ~ Bioresources</t>
  </si>
  <si>
    <t>APP290004</t>
  </si>
  <si>
    <t>Brought forward capital allowance 18% ~ Dummy control</t>
  </si>
  <si>
    <t>APP290005</t>
  </si>
  <si>
    <t>Total brought forward capital allowance pool ~ General 18%</t>
  </si>
  <si>
    <t>APP290006</t>
  </si>
  <si>
    <t>Sum of lines 1 to 5.</t>
  </si>
  <si>
    <t>Brought forward capital allowance pool ~ Longlife 6%</t>
  </si>
  <si>
    <t>Brought forward capital allowance 6% ~ Water resources</t>
  </si>
  <si>
    <t>APP290059</t>
  </si>
  <si>
    <t>Brought forward capital allowance 6% ~ Water network plus</t>
  </si>
  <si>
    <t>APP290060</t>
  </si>
  <si>
    <t>Brought forward capital allowance 6% ~ Wastewater network plus</t>
  </si>
  <si>
    <t>APP290061</t>
  </si>
  <si>
    <t>Brought forward capital allowance 6% ~ Bioresources</t>
  </si>
  <si>
    <t>APP290062</t>
  </si>
  <si>
    <t>Brought forward capital allowance 6% ~ Dummy control</t>
  </si>
  <si>
    <t>APP290063</t>
  </si>
  <si>
    <t>Total brought forward capital allowance pool ~ Longlife 6%</t>
  </si>
  <si>
    <t>APP290064</t>
  </si>
  <si>
    <t>Sum of lines 7 to 11.</t>
  </si>
  <si>
    <t>Brought forward capital allowance pool ~ Structures and buildings 2%</t>
  </si>
  <si>
    <t>Brought forward capital allowance 2% ~ Water resources</t>
  </si>
  <si>
    <t>APP290053</t>
  </si>
  <si>
    <t>Brought forward capital allowance 2% ~ Water network plus</t>
  </si>
  <si>
    <t>APP290054</t>
  </si>
  <si>
    <t>Brought forward capital allowance 2% ~ Wastewater network plus</t>
  </si>
  <si>
    <t>APP290055</t>
  </si>
  <si>
    <t>Brought forward capital allowance 2% ~ Bioresources</t>
  </si>
  <si>
    <t>APP290056</t>
  </si>
  <si>
    <t>Brought forward capital allowance 2% ~ Dummy control</t>
  </si>
  <si>
    <t>APP290057</t>
  </si>
  <si>
    <t>Total brought forward capital allowance pool ~ Structures and buildings 2%</t>
  </si>
  <si>
    <t>APP290058</t>
  </si>
  <si>
    <t>Sum of lines 13 to 17.</t>
  </si>
  <si>
    <t>New capital expenditure</t>
  </si>
  <si>
    <t>Proportion of new capital expenditure qualifying for the general (18%) pool ~ Water resources</t>
  </si>
  <si>
    <t>APP290013</t>
  </si>
  <si>
    <t>Proportion of new capital expenditure qualifying for the longlife (6%) pool ~ Water resources</t>
  </si>
  <si>
    <t>APP290070</t>
  </si>
  <si>
    <t>Proportion of new capital expenditure qualifying for the structures and buildings (2%) pool ~ Water resources</t>
  </si>
  <si>
    <t>APP290065</t>
  </si>
  <si>
    <t>Proportion of new capital expenditure not qualifying for capital allowances ~ Water resources</t>
  </si>
  <si>
    <t>APP290015</t>
  </si>
  <si>
    <t>Proportion of new capital expenditure qualifying for a full deduction in the year ~ Water resources</t>
  </si>
  <si>
    <t>APP290016</t>
  </si>
  <si>
    <t>Proportion of new capital expenditure qualifying for a tax deduction based on depreciation ~ Water resources</t>
  </si>
  <si>
    <t>APP290017</t>
  </si>
  <si>
    <t>Total proportion of new capital expenditure ~ Water resources</t>
  </si>
  <si>
    <t>APP290018</t>
  </si>
  <si>
    <t>Sum of lines 19 to 24</t>
  </si>
  <si>
    <t>Must equal 100%</t>
  </si>
  <si>
    <t>Proportion of new capital expenditure qualifying for the general (18%) pool ~ Water network plus</t>
  </si>
  <si>
    <t>APP290019</t>
  </si>
  <si>
    <t>Proportion of new capital expenditure qualifying for the longlife (6%) pool ~ Water network plus</t>
  </si>
  <si>
    <t>APP290071</t>
  </si>
  <si>
    <t>Proportion of new capital expenditure qualifying for the structures and buildings (2%) pool ~ Water network plus</t>
  </si>
  <si>
    <t>APP290066</t>
  </si>
  <si>
    <t>Proportion of new capital expenditure not qualifying for capital allowances ~ Water network plus</t>
  </si>
  <si>
    <t>APP290021</t>
  </si>
  <si>
    <t>Proportion of new capital expenditure qualifying for a full deduction in the year ~ Water network plus</t>
  </si>
  <si>
    <t>APP290022</t>
  </si>
  <si>
    <t>Proportion of new capital expenditure qualifying for a tax deduction based on depreciation ~ Water network plus</t>
  </si>
  <si>
    <t>APP290023</t>
  </si>
  <si>
    <t>Total proportion of new capital expenditure ~ Water network plus</t>
  </si>
  <si>
    <t>APP290024</t>
  </si>
  <si>
    <t>Sum of lines 26 to 31</t>
  </si>
  <si>
    <t>Proportion of new capital expenditure qualifying for the general (18%) pool ~ Wastewater network plus</t>
  </si>
  <si>
    <t>APP290025</t>
  </si>
  <si>
    <t>Proportion of new capital expenditure qualifying for the longlife (6%) pool ~ Wastewater network plus</t>
  </si>
  <si>
    <t>APP290072</t>
  </si>
  <si>
    <t>Proportion of new capital expenditure qualifying for the structures and buildings (2%) pool ~ Wastewater network plus</t>
  </si>
  <si>
    <t>APP290067</t>
  </si>
  <si>
    <t>Proportion of new capital expenditure not qualifying for capital allowances ~ Wastewater network plus</t>
  </si>
  <si>
    <t>APP290027</t>
  </si>
  <si>
    <t>Proportion of new capital expenditure qualifying for a full deduction in the year ~ Wastewater network plus</t>
  </si>
  <si>
    <t>APP290028</t>
  </si>
  <si>
    <t>Proportion of new capital expenditure qualifying for a tax deduction based on depreciation ~ Wastewater network plus</t>
  </si>
  <si>
    <t>APP290029</t>
  </si>
  <si>
    <t>Total proportion of new capital expenditure ~ Wastewater network plus</t>
  </si>
  <si>
    <t>APP290030</t>
  </si>
  <si>
    <t>Sum of lines 33 to 38</t>
  </si>
  <si>
    <t>Must equal 100% (or 0% for a water only company).</t>
  </si>
  <si>
    <t>Proportion of new capital expenditure qualifying for the general (18%) pool ~ Bioresources</t>
  </si>
  <si>
    <t>APP290031</t>
  </si>
  <si>
    <t>Proportion of new capital expenditure qualifying for the longlife (6%) pool ~ Bioresources</t>
  </si>
  <si>
    <t>APP290073</t>
  </si>
  <si>
    <t>Proportion of new capital expenditure qualifying for the structures and buildings (2%) pool ~ Bioresources</t>
  </si>
  <si>
    <t>APP290068</t>
  </si>
  <si>
    <t>Proportion of new capital expenditure not qualifying for capital allowances ~ Bioresources</t>
  </si>
  <si>
    <t>APP290033</t>
  </si>
  <si>
    <t>Proportion of new capital expenditure qualifying for a full deduction in the year ~ Bioresources</t>
  </si>
  <si>
    <t>APP290034</t>
  </si>
  <si>
    <t>Proportion of new capital expenditure qualifying for a tax deduction based on depreciation ~ Bioresources</t>
  </si>
  <si>
    <t>APP290035</t>
  </si>
  <si>
    <t>Total proportion of new capital expenditure ~ Bioresources</t>
  </si>
  <si>
    <t>APP290036</t>
  </si>
  <si>
    <t>Sum of lines 40 to 45</t>
  </si>
  <si>
    <t>Proportion of new capital expenditure qualifying for the general (18%) pool ~ Dummy control</t>
  </si>
  <si>
    <t>APP290037</t>
  </si>
  <si>
    <t>Proportion of new capital expenditure qualifying for the longlife (6%) pool ~ Dummy control</t>
  </si>
  <si>
    <t>APP290074</t>
  </si>
  <si>
    <t>Proportion of new capital expenditure qualifying for the structures and buildings (2%) pool ~ Dummy control</t>
  </si>
  <si>
    <t>APP290069</t>
  </si>
  <si>
    <t>Proportion of new capital expenditure not qualifying for capital allowances ~ Dummy control</t>
  </si>
  <si>
    <t>APP290039</t>
  </si>
  <si>
    <t>Proportion of new capital expenditure qualifying for a full deduction in the year ~ Dummy control</t>
  </si>
  <si>
    <t>APP290040</t>
  </si>
  <si>
    <t>Proportion of new capital expenditure qualifying for a tax deduction based on depreciation ~ Dummy control</t>
  </si>
  <si>
    <t>APP290041</t>
  </si>
  <si>
    <t>Total proportion of new capital expenditure ~ Dummy control</t>
  </si>
  <si>
    <t>APP290042</t>
  </si>
  <si>
    <t>Sum of lines 47 to 52</t>
  </si>
  <si>
    <t>Must equal 100% or 0%.</t>
  </si>
  <si>
    <t>Disallowable expenditure</t>
  </si>
  <si>
    <t>P&amp;L expenditure not allowable as a deduction from taxable trading profits ~ Water resources</t>
  </si>
  <si>
    <t>A3009WR</t>
  </si>
  <si>
    <t>P&amp;L expenditure not allowable as a deduction from taxable trading profits ~ Water network plus</t>
  </si>
  <si>
    <t>A3009WN</t>
  </si>
  <si>
    <t>P&amp;L expenditure not allowable as a deduction from taxable trading profits ~ Wastewater network plus</t>
  </si>
  <si>
    <t>A3016WWN</t>
  </si>
  <si>
    <t>P&amp;L expenditure not allowable as a deduction from taxable trading profits ~ Bioresources</t>
  </si>
  <si>
    <t>A3016BIO</t>
  </si>
  <si>
    <t>P&amp;L expenditure not allowable as a deduction from taxable trading profits ~ Dummy control</t>
  </si>
  <si>
    <t>A3016DMY</t>
  </si>
  <si>
    <t>P&amp;L expenditure relating to renewals not allowable as a deduction from taxable trading profits ~ Water resources</t>
  </si>
  <si>
    <t>APP290043</t>
  </si>
  <si>
    <t>P&amp;L expenditure relating to renewals not allowable as a deduction from taxable trading profits ~ Water network plus</t>
  </si>
  <si>
    <t>APP290044</t>
  </si>
  <si>
    <t>P&amp;L expenditure relating to renewals not allowable as a deduction from taxable trading profits ~ Wastewater network plus</t>
  </si>
  <si>
    <t>APP290045</t>
  </si>
  <si>
    <t>P&amp;L expenditure relating to renewals not allowable as a deduction from taxable trading profits ~ Bioresources</t>
  </si>
  <si>
    <t>APP290046</t>
  </si>
  <si>
    <t>P&amp;L expenditure relating to renewals not allowable as a deduction from taxable trading profits ~ Dummy control</t>
  </si>
  <si>
    <t>APP290047</t>
  </si>
  <si>
    <t>Change in general provisions ~ Water resources</t>
  </si>
  <si>
    <t>A3010WR</t>
  </si>
  <si>
    <t>Change in general provisions ~ Water network plus</t>
  </si>
  <si>
    <t>A3010WN</t>
  </si>
  <si>
    <t>Change in general provisions ~ Wastewater network plus</t>
  </si>
  <si>
    <t>A3017WWN</t>
  </si>
  <si>
    <t>Change in general provisions ~ Bioresources</t>
  </si>
  <si>
    <t>A3017BIO</t>
  </si>
  <si>
    <t>Change in general provisions ~ Dummy control</t>
  </si>
  <si>
    <t>A3017DMY</t>
  </si>
  <si>
    <t>Allowable expenditure</t>
  </si>
  <si>
    <t>Allowable depreciation on capitalised revenue expenditure (infra &amp; non-infra) ~ Water resources</t>
  </si>
  <si>
    <t>APP290048</t>
  </si>
  <si>
    <t>Allowable depreciation on capitalised revenue expenditure (infra &amp; non-infra) ~ Water network plus</t>
  </si>
  <si>
    <t>APP290049</t>
  </si>
  <si>
    <t>Allowable depreciation on capitalised revenue expenditure (infra &amp; non-infra) ~ Wastewater network plus</t>
  </si>
  <si>
    <t>APP290050</t>
  </si>
  <si>
    <t>Allowable depreciation on capitalised revenue expenditure (infra &amp; non-infra) ~ Bioresources</t>
  </si>
  <si>
    <t>APP290051</t>
  </si>
  <si>
    <t>Allowable depreciation on capitalised revenue expenditure (infra &amp; non-infra) ~ Dummy control</t>
  </si>
  <si>
    <t>APP290052</t>
  </si>
  <si>
    <t>Finance lease depreciation ~ Water resources</t>
  </si>
  <si>
    <t>A3012WR</t>
  </si>
  <si>
    <t>Finance lease depreciation ~ Water network plus</t>
  </si>
  <si>
    <t>A3012WN</t>
  </si>
  <si>
    <t>Finance lease depreciation ~ Wastewater network plus</t>
  </si>
  <si>
    <t>A3019WWN</t>
  </si>
  <si>
    <t>Finance lease depreciation ~ Bioresources</t>
  </si>
  <si>
    <t>A3019BIO</t>
  </si>
  <si>
    <t>Finance lease depreciation ~ Dummy control</t>
  </si>
  <si>
    <t>A3019DMY</t>
  </si>
  <si>
    <t>Other taxable income</t>
  </si>
  <si>
    <t>Grants and contributions taxable on receipt ~ Water resources</t>
  </si>
  <si>
    <t>A3014WR</t>
  </si>
  <si>
    <t>Grants and contributions taxable on receipt ~ Water network plus</t>
  </si>
  <si>
    <t>A3014WN</t>
  </si>
  <si>
    <t>Grants and contributions taxable on receipt ~ Wastewater network plus</t>
  </si>
  <si>
    <t>A3021WWN</t>
  </si>
  <si>
    <t>Grants and contributions taxable on receipt ~ Bioresources</t>
  </si>
  <si>
    <t>A3021BIO</t>
  </si>
  <si>
    <t>Grants and contributions taxable on receipt ~ Dummy control</t>
  </si>
  <si>
    <t>A3021DMY</t>
  </si>
  <si>
    <t>Amortisation on grants and contributions ~ Water resources</t>
  </si>
  <si>
    <t>A3027WR</t>
  </si>
  <si>
    <t>Amortisation on grants and contributions ~ Water network plus</t>
  </si>
  <si>
    <t>A3027WN</t>
  </si>
  <si>
    <t>Amortisation on grants and contributions ~ Wastewater network plus</t>
  </si>
  <si>
    <t>A3026WWN</t>
  </si>
  <si>
    <t>Amortisation on grants and contributions ~ Bioresources</t>
  </si>
  <si>
    <t>A3026BIO</t>
  </si>
  <si>
    <t>Amortisation on grants and contributions ~ Dummy control</t>
  </si>
  <si>
    <t>A3026DMY</t>
  </si>
  <si>
    <t>Other adjustments to taxable profits ~ Water resources</t>
  </si>
  <si>
    <t>A3015WR</t>
  </si>
  <si>
    <t>Other adjustments to taxable profits ~ Water network plus</t>
  </si>
  <si>
    <t>A3015WN</t>
  </si>
  <si>
    <t>Other adjustments to taxable profits ~ Wastewater network plus</t>
  </si>
  <si>
    <t>A3022WWN</t>
  </si>
  <si>
    <t>Other adjustments to taxable profits ~ Bioresources</t>
  </si>
  <si>
    <t>A3022BIO</t>
  </si>
  <si>
    <t>Other adjustments to taxable profits ~ Dummy control</t>
  </si>
  <si>
    <t>A3022DMY</t>
  </si>
  <si>
    <t>Brought forward losses</t>
  </si>
  <si>
    <t>Brought forward losses ~ Water resources</t>
  </si>
  <si>
    <t>A3024WR</t>
  </si>
  <si>
    <t>Brought forward losses ~ Water network plus</t>
  </si>
  <si>
    <t>A3024WN</t>
  </si>
  <si>
    <t>Brought forward losses ~ Wastewater network plus</t>
  </si>
  <si>
    <t>A3025WWN</t>
  </si>
  <si>
    <t>Brought forward losses ~ Bioresources</t>
  </si>
  <si>
    <t>A3025BIO</t>
  </si>
  <si>
    <t>Brought forward losses ~ Dummy control</t>
  </si>
  <si>
    <t>A3025DMY</t>
  </si>
  <si>
    <t>Statutory corporation tax rate</t>
  </si>
  <si>
    <t>A3023</t>
  </si>
  <si>
    <t>App29 guidance and line definitions</t>
  </si>
  <si>
    <t>Historical balances (e.g capital allowance pool balances and tax losses carried forward) should be apportioned across the different controls on the basis of the RCV split unless companies are able to calculate a more accurate split. Please explain how these balances have been apportioned. If the other adjustments to taxable profits lines have been populated please explain what these adjustments relate to and how the adjustment has been calculated. Opening capital allowance pool balances should reflect the full value available to companies and should not be adjusted to reflect the impact of any previous disclaimers etc. Lease accounting changes, following the introduction of IFRS16 the new lease accounting standard (which comes into effect from 1 Jan 2019), it is HMRC's current intention to maintain the current system of lease taxation to enable the tax rules to continue to work as intended. For those companies which report under IFRS or FRS101, please ensure that lines 74-78 include all the available tax deductions that you expect to receive for all leases including those leases that were previously accounted for as an operating lease.</t>
  </si>
  <si>
    <t xml:space="preserve">Balance carried forward on the capital allowances pool as at base year balance sheet date for water resources capital assets with a UEL of less than 25 years. </t>
  </si>
  <si>
    <t xml:space="preserve">Balance carried forward on the capital allowances pool as at base year balance sheet date for water network plus capital assets with a UEL of less than 25 years. </t>
  </si>
  <si>
    <t xml:space="preserve">Balance carried forward on the capital allowances pool as at base year balance sheet date for wastewater network plus capital assets with a UEL of less than 25 years. </t>
  </si>
  <si>
    <t xml:space="preserve">Balance carried forward on the capital allowances pool as at base year balance sheet date for bioresources capital assets with a UEL of less than 25 years. </t>
  </si>
  <si>
    <t xml:space="preserve">Balance carried forward on the capital allowances pool as at base year balance sheet date for dummy control capital assets with a UEL of less than 25 years. </t>
  </si>
  <si>
    <r>
      <t xml:space="preserve">Total brought forward capital allowance pool ~ General 18%. Equals sum of </t>
    </r>
    <r>
      <rPr>
        <sz val="10"/>
        <color rgb="FF0078C9"/>
        <rFont val="Arial"/>
        <family val="2"/>
      </rPr>
      <t>App29 lines lines 1-5</t>
    </r>
    <r>
      <rPr>
        <sz val="10"/>
        <rFont val="Arial"/>
        <family val="2"/>
      </rPr>
      <t>.</t>
    </r>
  </si>
  <si>
    <t xml:space="preserve">Balance carried forward on the capital allowances pool as at base year balance sheet date for water resources capital assets with a UEL of greater than 25 years. </t>
  </si>
  <si>
    <t xml:space="preserve">Balance carried forward on the capital allowances pool as at base year balance sheet date for water network plus capital assets with a UEL of greater than 25 years. </t>
  </si>
  <si>
    <t xml:space="preserve">Balance carried forward on the capital allowances pool as at base year balance sheet date for wastewater network plus capital assets with a UEL of greater than 25 years. </t>
  </si>
  <si>
    <t xml:space="preserve">Balance carried forward on the capital allowances pool as at base year balance sheet date for bioresources capital assets with a UEL of greater than 25 years. </t>
  </si>
  <si>
    <t xml:space="preserve">Balance carried forward on the capital allowances pool as at base year balance sheet date for dummy control capital assets with a UEL of greater than 25 years. </t>
  </si>
  <si>
    <r>
      <t xml:space="preserve">Total brought forward capital allowance pool ~ Longlife 6%. Equals sum of </t>
    </r>
    <r>
      <rPr>
        <sz val="10"/>
        <color rgb="FF0078C9"/>
        <rFont val="Arial"/>
        <family val="2"/>
      </rPr>
      <t>App29 lines 7 to 11</t>
    </r>
    <r>
      <rPr>
        <sz val="10"/>
        <rFont val="Arial"/>
        <family val="2"/>
      </rPr>
      <t>.</t>
    </r>
  </si>
  <si>
    <t xml:space="preserve">Balance carried forward on the capital allowances pool as at base year balance sheet date for water resources capital assets qualifying for structures and buildings 2% </t>
  </si>
  <si>
    <t xml:space="preserve">Balance carried forward on the capital allowances pool as at base year balance sheet date for water network capital assets qualifying for structures and buildings 2% </t>
  </si>
  <si>
    <t xml:space="preserve">Balance carried forward on the capital allowances pool as at base year balance sheet date for wastewater networl capital assets qualifying for structures and buildings 2% </t>
  </si>
  <si>
    <t xml:space="preserve">Balance carried forward on the capital allowances pool as at base year balance sheet date for bio resources capital assets qualifying for structures and buildings 2% </t>
  </si>
  <si>
    <t xml:space="preserve">Balance carried forward on the capital allowances pool as at base year balance sheet date for dummy control capital assets qualifying for structures and buildings 2% </t>
  </si>
  <si>
    <r>
      <t xml:space="preserve">Total brought forward capital allowance pool ~ Longlife 2%. Equals sum of </t>
    </r>
    <r>
      <rPr>
        <sz val="10"/>
        <color rgb="FF0078C9"/>
        <rFont val="Arial"/>
        <family val="2"/>
      </rPr>
      <t>App29 lines 13 to 17</t>
    </r>
    <r>
      <rPr>
        <sz val="10"/>
        <rFont val="Arial"/>
        <family val="2"/>
      </rPr>
      <t>.</t>
    </r>
  </si>
  <si>
    <t>Proportion of new capital expenditure qualifying for the general capital allowance pool ~ water resources.</t>
  </si>
  <si>
    <t>Proportion of new capital expenditure qualifying for the general pool ~ Water Resources</t>
  </si>
  <si>
    <t>Proportion of new capital expenditure qualifying for the longlife capital allowance pool ~ water resources.</t>
  </si>
  <si>
    <t>Proportion of new capital expenditure qualifying for the longlife pool ~ Water Resources</t>
  </si>
  <si>
    <t>Proportion of new capital expenditure qualifying for the structures and buildings capital allowance pool ~ water resources.</t>
  </si>
  <si>
    <t>Proportion of new capital expenditure not qualifying for any capital allowances ~ water resources.</t>
  </si>
  <si>
    <t>Proportion of new capital expenditure not qualifying for capital allowances or revenue deductions ~ Water Resources</t>
  </si>
  <si>
    <t>Proportion of new capital expenditure qualifying for a full deduction in the year ~ water resources (this should include expenditure qualifying for 100% first year allowances etc).</t>
  </si>
  <si>
    <t>Proportion of new capital expenditure qualifying for a tax deduction based on depreciation ~ water resources (deferred revenue expenditure).</t>
  </si>
  <si>
    <r>
      <t xml:space="preserve">Total proportion of new capital expenditure ~ water resources. Equals the sum of </t>
    </r>
    <r>
      <rPr>
        <sz val="10"/>
        <color rgb="FF0078C9"/>
        <rFont val="Arial"/>
        <family val="2"/>
      </rPr>
      <t>App29 lines 19 to 24</t>
    </r>
    <r>
      <rPr>
        <sz val="10"/>
        <color theme="1"/>
        <rFont val="Arial"/>
        <family val="2"/>
      </rPr>
      <t>. Must equal 100%.</t>
    </r>
  </si>
  <si>
    <t>Proportion of new capital expenditure qualifying for the general capital allowance pool ~ water network plus.</t>
  </si>
  <si>
    <t>Proportion of new capital expenditure qualifying for the general pool ~ Water Network</t>
  </si>
  <si>
    <t>Proportion of new capital expenditure qualifying for the longlife pool ~ water network plus.</t>
  </si>
  <si>
    <t>Proportion of new capital expenditure qualifying for the longlife pool ~ Water Network</t>
  </si>
  <si>
    <t>Proportion of new capital expenditure qualifying for the structures and buildings capital allowance pool ~ water network plus.</t>
  </si>
  <si>
    <t>Proportion of new capital expenditure not qualifying for capital allowances ~ water network plus.</t>
  </si>
  <si>
    <t>Proportion of new capital expenditure not qualifying for capital allowances or revenue deductions ~ Water Network</t>
  </si>
  <si>
    <t>Proportion of new capital expenditure qualifying for a full deduction in the year ~ water network plus (this should include expenditure qualifying for 100% first year allowances etc).</t>
  </si>
  <si>
    <t>Proportion of new capital expenditure qualifying for a tax deduction based on depreciation ~ water network plus (deferred revenue expenditure).</t>
  </si>
  <si>
    <r>
      <t xml:space="preserve">Total proportion of new capital expenditure ~ water network plus. Equals the sum of </t>
    </r>
    <r>
      <rPr>
        <sz val="10"/>
        <color rgb="FF0078C9"/>
        <rFont val="Arial"/>
        <family val="2"/>
      </rPr>
      <t>App29 lines 26 to 31</t>
    </r>
    <r>
      <rPr>
        <sz val="10"/>
        <color theme="1"/>
        <rFont val="Arial"/>
        <family val="2"/>
      </rPr>
      <t>. Must equal 100%.</t>
    </r>
  </si>
  <si>
    <t>Proportion of new capital expenditure qualifying for the general pool ~ wastewater network plus.</t>
  </si>
  <si>
    <t>Proportion of new capital expenditure qualifying for the general pool ~ Wastewater Network</t>
  </si>
  <si>
    <t>Proportion of new capital expenditure qualifying for the longlife pool ~ wastewater network plus.</t>
  </si>
  <si>
    <t>Proportion of new capital expenditure qualifying for the longlife pool ~ Wastewater Network</t>
  </si>
  <si>
    <t>Proportion of new capital expenditure qualifying for the structures and buildings capital allowance pool ~ wastewater network plus.</t>
  </si>
  <si>
    <t>Proportion of new capital expenditure not qualifying for capital allowances ~ wastewater network plus.</t>
  </si>
  <si>
    <t>Proportion of new capital expenditure not qualifying for capital allowances or revenue deductions ~ Wastewater Network</t>
  </si>
  <si>
    <t>Proportion of new capital expenditure qualifying for a full deduction in the year ~ wastewater network plus (this should include expenditure qualifying for 100% first year allowances etc).</t>
  </si>
  <si>
    <t>Proportion of new capital expenditure qualifying for a tax deduction based on depreciation ~ wastewater network plus (deferred revenue expenditure).</t>
  </si>
  <si>
    <r>
      <t xml:space="preserve">Total proportion of new capital expenditure ~ wastewater network plus. Equals the sum of </t>
    </r>
    <r>
      <rPr>
        <sz val="10"/>
        <color rgb="FF0078C9"/>
        <rFont val="Arial"/>
        <family val="2"/>
      </rPr>
      <t>App29 lines 33 to 38</t>
    </r>
    <r>
      <rPr>
        <sz val="10"/>
        <color theme="1"/>
        <rFont val="Arial"/>
        <family val="2"/>
      </rPr>
      <t>. Must equal 100% (or 0% for a water only company).</t>
    </r>
  </si>
  <si>
    <t>Proportion of new capital expenditure qualifying for the general pool ~ bioresources.</t>
  </si>
  <si>
    <t>Proportion of new capital expenditure qualifying for the general pool ~ Bio resources</t>
  </si>
  <si>
    <t>Proportion of new capital expenditure qualifying for the longlife pool ~ bioresources.</t>
  </si>
  <si>
    <t>Proportion of new capital expenditure qualifying for the longlife pool ~ Bio resources</t>
  </si>
  <si>
    <t>Proportion of new capital expenditure qualifying for the structures and buildings capital allowance pool ~ bio resources.</t>
  </si>
  <si>
    <t>Proportion of new capital expenditure not qualifying for capital allowances ~ bioresources.</t>
  </si>
  <si>
    <t>Proportion of new capital expenditure not qualifying for capital allowances or revenue deductions ~ Bio resources</t>
  </si>
  <si>
    <t>Proportion of new capital expenditure qualifying for a full deduction in the year ~ bioresources (this should include expenditure qualifying for 100% first year allowances etc).</t>
  </si>
  <si>
    <t>Proportion of new capital expenditure qualifying for a tax deduction based on depreciation ~ bioresources (deferred revenue expenditure).</t>
  </si>
  <si>
    <r>
      <t xml:space="preserve">Total proportion of new capital expenditure ~ bioresources. Equals the sum of </t>
    </r>
    <r>
      <rPr>
        <sz val="10"/>
        <color rgb="FF0078C9"/>
        <rFont val="Arial"/>
        <family val="2"/>
      </rPr>
      <t>App29 lines 40 to 45</t>
    </r>
    <r>
      <rPr>
        <sz val="10"/>
        <color theme="1"/>
        <rFont val="Arial"/>
        <family val="2"/>
      </rPr>
      <t>. Must equal 100% (or 0% for a water only company).</t>
    </r>
  </si>
  <si>
    <t>Proportion of new capital expenditure qualifying for the general pool ~ dummy control.</t>
  </si>
  <si>
    <t>Proportion of new capital expenditure qualifying for the longlife pool ~ dummy control.</t>
  </si>
  <si>
    <t>Proportion of new capital expenditure qualifying for the structures and buildings capital allowance pool ~ dummy control.</t>
  </si>
  <si>
    <t>Proportion of new capital expenditure not qualifying for capital allowances ~ dummy control.</t>
  </si>
  <si>
    <t>Proportion of new capital expenditure qualifying for a full deduction in the year ~ dummy control (this should include expenditure qualifying for 100% first year allowances etc).</t>
  </si>
  <si>
    <t>Proportion of new capital expenditure qualifying for a tax deduction based on depreciation ~ dummy control (deferred revenue expenditure).</t>
  </si>
  <si>
    <r>
      <t xml:space="preserve">Total proportion of new capital expenditure ~ dummy control. Equals the sum of </t>
    </r>
    <r>
      <rPr>
        <sz val="10"/>
        <color rgb="FF0078C9"/>
        <rFont val="Arial"/>
        <family val="2"/>
      </rPr>
      <t>App29 lines 47 to 52</t>
    </r>
    <r>
      <rPr>
        <sz val="10"/>
        <rFont val="Arial"/>
        <family val="2"/>
      </rPr>
      <t>. Must equal 100% of 0%.</t>
    </r>
  </si>
  <si>
    <t>P&amp;L expenditure not allowable as a deduction from taxable trading profits (not including renewals expenditure, change in general provisions and adjustments for defined benefit pension schemes which are dealt with seperately) ~ water resources.</t>
  </si>
  <si>
    <t>P&amp;L expenditure not allowable as a deduction from taxable trading profits (not including renewals expenditure, change in general provisions and adjustments for defined benefit pension schemes which are dealt with seperately) ~ water network plus.</t>
  </si>
  <si>
    <t>P&amp;L expenditure not allowable as a deduction from taxable trading profits ~ Water Network</t>
  </si>
  <si>
    <t>P&amp;L expenditure not allowable as a deduction from taxable trading profits (not including renewals expenditure, change in general provisions and adjustments for defined benefit pension schemes which are dealt with seperately) ~ wastewater network plus.</t>
  </si>
  <si>
    <t>P&amp;L expenditure not allowable as a deduction from taxable trading profits ~ Wastewater Network</t>
  </si>
  <si>
    <t>P&amp;L expenditure not allowable as a deduction from taxable trading profits (not including renewals expenditure, change in general provisions and adjustments for defined benefit pension schemes which are dealt with seperately) ~ bioresources.</t>
  </si>
  <si>
    <t>P&amp;L expenditure not allowable as a deduction from taxable trading profits ~ Bio resources</t>
  </si>
  <si>
    <t>P&amp;L expenditure not allowable as a deduction from taxable trading profits (not including renewals expenditure, change in general provisions and adjustments for defined benefit pension schemes which are dealt with seperately) ~ dummy control.</t>
  </si>
  <si>
    <t>P&amp;L expenditure relating to renewals not allowable as a deduction from taxable trading profits (We expect this line to be zero as the tax calulation will reflect what is expensed in the P&amp;L but a minority of companies have different arrangements with HMRC) ~ water resources.</t>
  </si>
  <si>
    <t>P&amp;L expenditure relating to renewals not allowable as a deduction from taxable trading profits (We expect this line to be zero as the tax calulation will reflect what is expensed in the P&amp;L but a minority of companies have different arrangements with HMRC) ~ 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</si>
  <si>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wastewater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</si>
  <si>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bioresources.</t>
  </si>
  <si>
    <t>P&amp;L expenditure relating to renewals not allowable as a deduction from taxable trading profits (We expect this line to be zero as the tax calulation will reflect what is expensed in the P&amp;L but a minority of companies have different arrangements with HMRC) ~ dummy control.</t>
  </si>
  <si>
    <t>Change in general provisions (difference between opening and closing balances on any provision treated as general for tax purposes) ~ water resources. An increase in general provision should be entered as a positive item.</t>
  </si>
  <si>
    <t>Change in general provisions (difference between opening and closing balances on any provision treated as general for tax purposes) ~ water network plus. An increase in general provision should be entered as a positive item.</t>
  </si>
  <si>
    <t>Change in general provisions ~ Water Network</t>
  </si>
  <si>
    <t>Change in general provisions (difference between opening and closing balances on any provision treated as general for tax purposes) ~ wastewater network plus. An increase in general provision should be entered as a positive item.</t>
  </si>
  <si>
    <t>Change in general provisions ~ Wastewater Network</t>
  </si>
  <si>
    <t>Change in general provisions (difference between opening and closing balances on any provision treated as general for tax purposes) ~ bioresources. An increase in general provision should be entered as a positive item.</t>
  </si>
  <si>
    <t>Change in general provisions ~ Bio resources</t>
  </si>
  <si>
    <t>Change in general provisions (difference between opening and closing balances on any provision treated as general for tax purposes) ~ dummy control. An increase in general provision should be entered as a positive item.</t>
  </si>
  <si>
    <t>Allowable depreciation on capitalised revenue expenditure (infra &amp; non-infra) ~ water resources.</t>
  </si>
  <si>
    <t>Allowable depreciation on capitalised revenue expenditure (infra &amp; non-infra) ~ water network plus.</t>
  </si>
  <si>
    <t>Allowable depreciation on capitalised revenue expenditure (infra &amp; non-infra) ~ wastewater network plus.</t>
  </si>
  <si>
    <t>Allowable depreciation on capitalised revenue expenditure (infra &amp; non-infra) ~ bioresources.</t>
  </si>
  <si>
    <t>Allowable depreciation on capitalised revenue expenditure (infra &amp; non-infra) ~ dummy control.</t>
  </si>
  <si>
    <t>Finance lease depreciation ~ water resources depreciation charge on assets held under finance leases. This line should also include any allowable expenditure relating to leases that were previously accounted for as an operating lease.</t>
  </si>
  <si>
    <t>Finance lease depreciation ~ Water Resources</t>
  </si>
  <si>
    <t xml:space="preserve">Finance lease depreciation ~ water network plus depreciation charge on assets held under finance leases. This line should also include any allowable expenditure relating to leases that were previously accounted for as an operating lease. </t>
  </si>
  <si>
    <t>Finance lease depreciation ~ Water Network</t>
  </si>
  <si>
    <t>Finance lease depreciation ~ wastewater network plus depreciation charge on assets held under finance leases. This line should also include any allowable expenditure relating to leases that were previously accounted for as an operating lease.</t>
  </si>
  <si>
    <t>Finance lease depreciation ~ Wastewater Network</t>
  </si>
  <si>
    <t>Finance lease depreciation ~ bioresources depreciation charge on assets held under finance leases. This line should also include any allowable expenditure relating to leases that were previously accounted for as an operating lease.</t>
  </si>
  <si>
    <t>Finance lease depreciation ~ Bio Resources</t>
  </si>
  <si>
    <t>Finance lease depreciation ~ dummy control depreciation charge on assets held under finance leases. This line should also include any allowable expenditure relating to leases that were previously accounted for as an operating lease.</t>
  </si>
  <si>
    <t>Grants and contributions taxable on receipt ~ water resources.</t>
  </si>
  <si>
    <t>Grants and contributions taxable on receipt ~ Water Resources</t>
  </si>
  <si>
    <t>Grants and contributions taxable on receipt ~ water network plus.</t>
  </si>
  <si>
    <t>Grants and contributions taxable on receipt ~ Water Network</t>
  </si>
  <si>
    <t>Grants and contributions taxable on receipt ~ wastewater network plus.</t>
  </si>
  <si>
    <t>Grants and contributions taxable on receipt ~ Wastewater Network</t>
  </si>
  <si>
    <t>Grants and contributions taxable on receipt ~ bioresources.</t>
  </si>
  <si>
    <t>Grants and contributions taxable on receipt ~ Bio Resources</t>
  </si>
  <si>
    <t>Grants and contributions taxable on receipt ~ dummy control.</t>
  </si>
  <si>
    <t>Amortisation on grants and contributions ~ water resources.</t>
  </si>
  <si>
    <t>Amortisation on grants and contributions ~ Water Resources</t>
  </si>
  <si>
    <t>Amortisation on grants and contributions ~ water network plus.</t>
  </si>
  <si>
    <t>Amortisation on grants and contributions ~ Water Network</t>
  </si>
  <si>
    <t>Amortisation on grants and contributions ~ wastewater network plus.</t>
  </si>
  <si>
    <t>Amortisation on grants and contributions ~ Wastewater Network</t>
  </si>
  <si>
    <t>Amortisation on grants and contributions ~ bioresources.</t>
  </si>
  <si>
    <t>Amortisation on grants and contributions ~ Bio Resources</t>
  </si>
  <si>
    <t>Amortisation on grants and contributions ~ dummy control.</t>
  </si>
  <si>
    <t>Other adjustments to taxable profits ~ water resources.</t>
  </si>
  <si>
    <t>Other adjustments to taxable profits ~ Water Resources</t>
  </si>
  <si>
    <t>Other adjustments to taxable profits ~ water network plus.</t>
  </si>
  <si>
    <t>Other adjustments to taxable profits ~ Water Network</t>
  </si>
  <si>
    <t>Other adjustments to taxable profits ~ wastewater network plus.</t>
  </si>
  <si>
    <t>Other adjustments to taxable profits ~ Wastewater Network</t>
  </si>
  <si>
    <t>Other adjustments to taxable profits ~ bioresources.</t>
  </si>
  <si>
    <t>Other adjustments to taxable profits ~ Bio Resources</t>
  </si>
  <si>
    <t>Other adjustments to taxable profits ~ dummy control.</t>
  </si>
  <si>
    <t xml:space="preserve">Brought forward losses ~ water resources cumulative corporation tax losses carried forward as at 31 March 2020. </t>
  </si>
  <si>
    <t>Brought forward losses ~ Water Resources</t>
  </si>
  <si>
    <t xml:space="preserve">Brought forward losses ~ water network plus cumulative corporation tax losses carried forward as at 31 March 2020. </t>
  </si>
  <si>
    <t>Brought forward losses ~ Water Network</t>
  </si>
  <si>
    <t xml:space="preserve">Brought forward losses ~ wastewater network cumulative corporation tax losses carried forward as at 31 March 2020. </t>
  </si>
  <si>
    <t>Brought forward losses ~ Wastewater Network</t>
  </si>
  <si>
    <t xml:space="preserve">Brought forward losses ~ bioresources cumulative corporation tax losses carried forward as at 31 March 2020. </t>
  </si>
  <si>
    <t>Brought forward losses ~ Bio Resources</t>
  </si>
  <si>
    <t xml:space="preserve">Brought forward losses ~ dummy control cumulative corporation tax losses carried forward as at 31 March 2020. </t>
  </si>
  <si>
    <t>WS1a - Wholesale water operating and capital expenditure by business unit including operating leases reclassified under IFRS16</t>
  </si>
  <si>
    <t>WS1A001WR</t>
  </si>
  <si>
    <t>WS1A001RWD</t>
  </si>
  <si>
    <t>WS1A001WT</t>
  </si>
  <si>
    <t>WS1A001TWD</t>
  </si>
  <si>
    <t>WS1A001CAW</t>
  </si>
  <si>
    <t>WS1A002WR</t>
  </si>
  <si>
    <t>WS1A002RWD</t>
  </si>
  <si>
    <t>WS1A002WT</t>
  </si>
  <si>
    <t>WS1A002TWD</t>
  </si>
  <si>
    <t>WS1A002CAW</t>
  </si>
  <si>
    <t>WS1A003WR</t>
  </si>
  <si>
    <t>WS1A003RWD</t>
  </si>
  <si>
    <t>WS1A003WT</t>
  </si>
  <si>
    <t>WS1A003TWD</t>
  </si>
  <si>
    <t>WS1A003CAW</t>
  </si>
  <si>
    <t>WS1A004WR</t>
  </si>
  <si>
    <t>WS1A004RWD</t>
  </si>
  <si>
    <t>WS1A004WT</t>
  </si>
  <si>
    <t>WS1A004TWD</t>
  </si>
  <si>
    <t>WS1A004CAW</t>
  </si>
  <si>
    <t>WS1A005WR</t>
  </si>
  <si>
    <t>WS1A005RWD</t>
  </si>
  <si>
    <t>WS1A005WT</t>
  </si>
  <si>
    <t>WS1A005TWD</t>
  </si>
  <si>
    <t>WS1A005CAW</t>
  </si>
  <si>
    <t>WS1A006WR</t>
  </si>
  <si>
    <t>WS1A006RWD</t>
  </si>
  <si>
    <t>WS1A006WT</t>
  </si>
  <si>
    <t>WS1A006TWD</t>
  </si>
  <si>
    <t>WS1A006CAW</t>
  </si>
  <si>
    <t>WS1A007WR</t>
  </si>
  <si>
    <t>WS1A007RWD</t>
  </si>
  <si>
    <t>WS1A007WT</t>
  </si>
  <si>
    <t>WS1A007TWD</t>
  </si>
  <si>
    <t>WS1A007CAW</t>
  </si>
  <si>
    <t>WS1A008WR</t>
  </si>
  <si>
    <t>WS1A008RWD</t>
  </si>
  <si>
    <t>WS1A008WT</t>
  </si>
  <si>
    <t>WS1A008TWD</t>
  </si>
  <si>
    <t>WS1A008CAW</t>
  </si>
  <si>
    <t>WS1A009WR</t>
  </si>
  <si>
    <t>WS1A009RWD</t>
  </si>
  <si>
    <t>WS1A009WT</t>
  </si>
  <si>
    <t>WS1A009TWD</t>
  </si>
  <si>
    <t>WS1A009CAW</t>
  </si>
  <si>
    <t>WS1A010WR</t>
  </si>
  <si>
    <t>WS1A010RWD</t>
  </si>
  <si>
    <t>WS1A010WT</t>
  </si>
  <si>
    <t>WS1A010TWD</t>
  </si>
  <si>
    <t>WS1A010CAW</t>
  </si>
  <si>
    <t>WS1A011WR</t>
  </si>
  <si>
    <t>WS1A011RWD</t>
  </si>
  <si>
    <t>WS1A011WT</t>
  </si>
  <si>
    <t>WS1A011TWD</t>
  </si>
  <si>
    <t>WS1A011CAW</t>
  </si>
  <si>
    <t>WS1A012WR</t>
  </si>
  <si>
    <t>WS1A012RWD</t>
  </si>
  <si>
    <t>WS1A012WT</t>
  </si>
  <si>
    <t>WS1A012TWD</t>
  </si>
  <si>
    <t>WS1A012CAW</t>
  </si>
  <si>
    <t>WS1A013WR</t>
  </si>
  <si>
    <t>WS1A013RWD</t>
  </si>
  <si>
    <t>WS1A013WT</t>
  </si>
  <si>
    <t>WS1A013TWD</t>
  </si>
  <si>
    <t>WS1A013CAW</t>
  </si>
  <si>
    <t>WS1A014WR</t>
  </si>
  <si>
    <t>WS1A014RWD</t>
  </si>
  <si>
    <t>WS1A014WT</t>
  </si>
  <si>
    <t>WS1A014TWD</t>
  </si>
  <si>
    <t>WS1A014CAW</t>
  </si>
  <si>
    <t>WS1A015WR</t>
  </si>
  <si>
    <t>WS1A015RWD</t>
  </si>
  <si>
    <t>WS1A015WT</t>
  </si>
  <si>
    <t>WS1A015TWD</t>
  </si>
  <si>
    <t>WS1A015CAW</t>
  </si>
  <si>
    <t>WS1A016WR</t>
  </si>
  <si>
    <t>WS1A016RWD</t>
  </si>
  <si>
    <t>WS1A016WT</t>
  </si>
  <si>
    <t>WS1A016TWD</t>
  </si>
  <si>
    <t>WS1A016CAW</t>
  </si>
  <si>
    <t>WS1A017WR</t>
  </si>
  <si>
    <t>WS1A017RWD</t>
  </si>
  <si>
    <t>WS1A017WT</t>
  </si>
  <si>
    <t>WS1A017TWD</t>
  </si>
  <si>
    <t>WS1A017CAW</t>
  </si>
  <si>
    <t>WS1A018WR</t>
  </si>
  <si>
    <t>WS1A018RWD</t>
  </si>
  <si>
    <t>WS1A018WT</t>
  </si>
  <si>
    <t>WS1A018TWD</t>
  </si>
  <si>
    <t>WS1A018CAW</t>
  </si>
  <si>
    <t>WS1A019WR</t>
  </si>
  <si>
    <t>WS1A019RWD</t>
  </si>
  <si>
    <t>WS1A019WT</t>
  </si>
  <si>
    <t>WS1A019TWD</t>
  </si>
  <si>
    <t>WS1A019CAW</t>
  </si>
  <si>
    <t>WS1A025WR</t>
  </si>
  <si>
    <t>WS1A025RWD</t>
  </si>
  <si>
    <t>WS1A025WT</t>
  </si>
  <si>
    <t>WS1A025TWD</t>
  </si>
  <si>
    <t>WS1A025CAW</t>
  </si>
  <si>
    <t>WS1A026WR</t>
  </si>
  <si>
    <t>WS1A026RWD</t>
  </si>
  <si>
    <t>WS1A026WT</t>
  </si>
  <si>
    <t>WS1A026TWD</t>
  </si>
  <si>
    <t>WS1A026CAW</t>
  </si>
  <si>
    <t>WS1A021WR</t>
  </si>
  <si>
    <t>WS1A021RWD</t>
  </si>
  <si>
    <t>WS1A021WT</t>
  </si>
  <si>
    <t>WS1A021TWD</t>
  </si>
  <si>
    <t>WS1A021CAW</t>
  </si>
  <si>
    <t>WS1A022WR</t>
  </si>
  <si>
    <t>WS1A022RWD</t>
  </si>
  <si>
    <t>WS1A022WT</t>
  </si>
  <si>
    <t>WS1A022TWD</t>
  </si>
  <si>
    <t>WS1A022CAW</t>
  </si>
  <si>
    <t>WS1A023WR</t>
  </si>
  <si>
    <t>WS1A023RWD</t>
  </si>
  <si>
    <t>WS1A023WT</t>
  </si>
  <si>
    <t>WS1A023TWD</t>
  </si>
  <si>
    <t>WS1A023CAW</t>
  </si>
  <si>
    <t>WS1A024WR</t>
  </si>
  <si>
    <t>WS1A024RWD</t>
  </si>
  <si>
    <t>WS1A024WT</t>
  </si>
  <si>
    <t>WS1A024TWD</t>
  </si>
  <si>
    <t>WS1A024CAW</t>
  </si>
  <si>
    <t>Flooding capex</t>
  </si>
  <si>
    <t>BP3357001AWR</t>
  </si>
  <si>
    <t>BP3357001ARWD</t>
  </si>
  <si>
    <t>BP3357001AWT</t>
  </si>
  <si>
    <t>BP3357001ATWD</t>
  </si>
  <si>
    <t>BP3357001ACAW</t>
  </si>
  <si>
    <t>BP3357002AWR</t>
  </si>
  <si>
    <t>BP3357002ARWD</t>
  </si>
  <si>
    <t>BP3357002AWT</t>
  </si>
  <si>
    <t>BP3357002ATWD</t>
  </si>
  <si>
    <t>BP3357002ACAW</t>
  </si>
  <si>
    <t>BP3357003AWR</t>
  </si>
  <si>
    <t>BP3357003ARWD</t>
  </si>
  <si>
    <t>BP3357003AWT</t>
  </si>
  <si>
    <t>BP3357003ATWD</t>
  </si>
  <si>
    <t>BP3357003ACAW</t>
  </si>
  <si>
    <t>BP3357004AWR</t>
  </si>
  <si>
    <t>BP3357004ARWD</t>
  </si>
  <si>
    <t>BP3357004AWT</t>
  </si>
  <si>
    <t>BP3357004ATWD</t>
  </si>
  <si>
    <t>BP3357004ACAW</t>
  </si>
  <si>
    <t>BP3357005AWR</t>
  </si>
  <si>
    <t>BP3357005ARWD</t>
  </si>
  <si>
    <t>BP3357005AWT</t>
  </si>
  <si>
    <t>BP3357005ATWD</t>
  </si>
  <si>
    <t>BP3357005ACAW</t>
  </si>
  <si>
    <t>BP3357006AWR</t>
  </si>
  <si>
    <t>BP3357006ARWD</t>
  </si>
  <si>
    <t>BP3357006AWT</t>
  </si>
  <si>
    <t>BP3357006ATWD</t>
  </si>
  <si>
    <t>BP3357006ACAW</t>
  </si>
  <si>
    <t>BP3357007AWR</t>
  </si>
  <si>
    <t>BP3357007ARWD</t>
  </si>
  <si>
    <t>BP3357007AWT</t>
  </si>
  <si>
    <t>BP3357007ATWD</t>
  </si>
  <si>
    <t>BP3357007ACAW</t>
  </si>
  <si>
    <t>BP3357008AWR</t>
  </si>
  <si>
    <t>BP3357008ARWD</t>
  </si>
  <si>
    <t>BP3357008AWT</t>
  </si>
  <si>
    <t>BP3357008ATWD</t>
  </si>
  <si>
    <t>BP3357008ACAW</t>
  </si>
  <si>
    <t>BP3357009AWR</t>
  </si>
  <si>
    <t>BP3357009ARWD</t>
  </si>
  <si>
    <t>BP3357009AWT</t>
  </si>
  <si>
    <t>BP3357009ATWD</t>
  </si>
  <si>
    <t>BP3357009ACAW</t>
  </si>
  <si>
    <t>BP3357010AWR</t>
  </si>
  <si>
    <t>BP3357010ARWD</t>
  </si>
  <si>
    <t>BP3357010AWT</t>
  </si>
  <si>
    <t>BP3357010ATWD</t>
  </si>
  <si>
    <t>BP3357010ACAW</t>
  </si>
  <si>
    <t>BP3357020AWR</t>
  </si>
  <si>
    <t>BP3357020ARWD</t>
  </si>
  <si>
    <t>BP3357020AWT</t>
  </si>
  <si>
    <t>BP3357020ATWD</t>
  </si>
  <si>
    <t>BP3357020ACAW</t>
  </si>
  <si>
    <t>W3026ATEWR</t>
  </si>
  <si>
    <t>W3026ATERWD</t>
  </si>
  <si>
    <t>W3026ATEWT</t>
  </si>
  <si>
    <t>W3026ATETWD</t>
  </si>
  <si>
    <t>W3026ATECAW</t>
  </si>
  <si>
    <t>WS1a guidance and line definitions</t>
  </si>
  <si>
    <r>
      <t xml:space="preserve">This table is a restatement of table WS1, and should be completed on the basis that IFRS16 had not been implemented.
This table identifies totex by business unit and atypical expenditure </t>
    </r>
    <r>
      <rPr>
        <sz val="10"/>
        <color rgb="FF0078C9"/>
        <rFont val="Franklin Gothic Demi"/>
        <family val="2"/>
      </rPr>
      <t>and reflects table 1 of the 2017 Cost Assessment submission</t>
    </r>
    <r>
      <rPr>
        <sz val="10"/>
        <rFont val="Arial"/>
        <family val="2"/>
      </rPr>
      <t xml:space="preserve">.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
</t>
    </r>
  </si>
  <si>
    <t xml:space="preserve">Total cost of service charges (abstraction licences and permits to discharge)  by the Environment Agency or Canal and River Trust.
Assuming no atypicals, please ensure total equals WS5 sum of lines to 9. </t>
  </si>
  <si>
    <r>
      <t xml:space="preserve">Total operating costs excluding third party services.   The sum of </t>
    </r>
    <r>
      <rPr>
        <sz val="10"/>
        <color rgb="FF0078C9"/>
        <rFont val="Arial"/>
        <family val="2"/>
      </rPr>
      <t>WS1a lines 1 to 9</t>
    </r>
    <r>
      <rPr>
        <sz val="10"/>
        <rFont val="Arial"/>
        <family val="2"/>
      </rPr>
      <t>.</t>
    </r>
  </si>
  <si>
    <r>
      <t xml:space="preserve">Total operating expenditure for the wholesale business only within each business category. The sum of </t>
    </r>
    <r>
      <rPr>
        <sz val="10"/>
        <color rgb="FF0078C9"/>
        <rFont val="Arial"/>
        <family val="2"/>
      </rPr>
      <t>WS1a lines 9 and 10.</t>
    </r>
  </si>
  <si>
    <r>
      <t xml:space="preserve">Any capital expenditure on infrastructure assets other than defined in </t>
    </r>
    <r>
      <rPr>
        <sz val="10"/>
        <color rgb="FF0078C9"/>
        <rFont val="Arial"/>
        <family val="2"/>
      </rPr>
      <t>WS1a line 12</t>
    </r>
    <r>
      <rPr>
        <sz val="10"/>
        <rFont val="Arial"/>
        <family val="2"/>
      </rPr>
      <t xml:space="preserve"> excluding third party capex.</t>
    </r>
  </si>
  <si>
    <r>
      <t xml:space="preserve">Any capital expenditure on non-infrastructure assets other than defined in </t>
    </r>
    <r>
      <rPr>
        <sz val="10"/>
        <color rgb="FF0078C9"/>
        <rFont val="Arial"/>
        <family val="2"/>
      </rPr>
      <t>WS1a line 13</t>
    </r>
    <r>
      <rPr>
        <sz val="10"/>
        <rFont val="Arial"/>
        <family val="2"/>
      </rPr>
      <t xml:space="preserve"> excluding third party capex.</t>
    </r>
  </si>
  <si>
    <r>
      <t xml:space="preserve">Total gross capital expenditure excluding third party services -  the sum of </t>
    </r>
    <r>
      <rPr>
        <sz val="10"/>
        <color rgb="FF0078C9"/>
        <rFont val="Arial"/>
        <family val="2"/>
      </rPr>
      <t>WS1a lines 12 to 16</t>
    </r>
    <r>
      <rPr>
        <sz val="10"/>
        <rFont val="Arial"/>
        <family val="2"/>
      </rPr>
      <t>.</t>
    </r>
  </si>
  <si>
    <r>
      <t xml:space="preserve">The sum of </t>
    </r>
    <r>
      <rPr>
        <sz val="10"/>
        <color rgb="FF0078C9"/>
        <rFont val="Arial"/>
        <family val="2"/>
      </rPr>
      <t>WS1a lines 17 and 18.</t>
    </r>
  </si>
  <si>
    <r>
      <t xml:space="preserve">The sum of </t>
    </r>
    <r>
      <rPr>
        <sz val="10"/>
        <color rgb="FF0078C9"/>
        <rFont val="Arial"/>
        <family val="2"/>
      </rPr>
      <t>WS1a lines 11 and 19 minus the sum of lines 20 and 21.</t>
    </r>
  </si>
  <si>
    <r>
      <t xml:space="preserve">The sum of </t>
    </r>
    <r>
      <rPr>
        <sz val="10"/>
        <color rgb="FF0078C9"/>
        <rFont val="Arial"/>
        <family val="2"/>
      </rPr>
      <t>WS1a lines 22 to 24.</t>
    </r>
  </si>
  <si>
    <r>
      <t xml:space="preserve">Sum of </t>
    </r>
    <r>
      <rPr>
        <sz val="10"/>
        <color rgb="FF0078C9"/>
        <rFont val="Arial"/>
        <family val="2"/>
      </rPr>
      <t>WS1a lines 26 to 35.</t>
    </r>
  </si>
  <si>
    <r>
      <t xml:space="preserve">Sum of </t>
    </r>
    <r>
      <rPr>
        <sz val="10"/>
        <color rgb="FF0078C9"/>
        <rFont val="Arial"/>
        <family val="2"/>
      </rPr>
      <t>WS1a lines 25 and 36.</t>
    </r>
  </si>
  <si>
    <t>WS2a - Wholesale water cumulative capital enhancement expenditure by purpose</t>
  </si>
  <si>
    <t>Cumulative 2017-18</t>
  </si>
  <si>
    <t>Cumulative 2018-19</t>
  </si>
  <si>
    <t>Cumulative 2019-20</t>
  </si>
  <si>
    <t>Cumulative 2020-21</t>
  </si>
  <si>
    <t>Cumulative 2021-22</t>
  </si>
  <si>
    <t>Cumulative 2022-23</t>
  </si>
  <si>
    <t>Cumulative 2023-24</t>
  </si>
  <si>
    <t>Cumulative 2024-25</t>
  </si>
  <si>
    <t>Cumulative 20XX-XX</t>
  </si>
  <si>
    <t>Please include a description in column C if adding a capital expenditure purpose line.</t>
  </si>
  <si>
    <t>Cumulative capital enhancement expenditure by purpose</t>
  </si>
  <si>
    <t>WS2001WRCUM</t>
  </si>
  <si>
    <t>WS2001RWDCUM</t>
  </si>
  <si>
    <t>WS2001WTCUM</t>
  </si>
  <si>
    <t>WS2001TWDCUM</t>
  </si>
  <si>
    <t>WS2001CAWCUM</t>
  </si>
  <si>
    <t>WS2002WRCUM</t>
  </si>
  <si>
    <t>WS2002RWDCUM</t>
  </si>
  <si>
    <t>WS2002WTCUM</t>
  </si>
  <si>
    <t>WS2002TWDCUM</t>
  </si>
  <si>
    <t>WS2002CAWCUM</t>
  </si>
  <si>
    <t>WS2003WRCUM</t>
  </si>
  <si>
    <t>WS2003RWDCUM</t>
  </si>
  <si>
    <t>WS2003WTCUM</t>
  </si>
  <si>
    <t>WS2003TWDCUM</t>
  </si>
  <si>
    <t>WS2003CAWCUM</t>
  </si>
  <si>
    <t>W3002WRCUM</t>
  </si>
  <si>
    <t>W3002RWDCUM</t>
  </si>
  <si>
    <t>W3002WTCUM</t>
  </si>
  <si>
    <t>W3002TWDCUM</t>
  </si>
  <si>
    <t>W3002CAWCUM</t>
  </si>
  <si>
    <t>W3003WRCUM</t>
  </si>
  <si>
    <t>W3003RWDCUM</t>
  </si>
  <si>
    <t>W3003WTCUM</t>
  </si>
  <si>
    <t>W3003TWDCUM</t>
  </si>
  <si>
    <t>W3003CAWCUM</t>
  </si>
  <si>
    <t>W3006WRCUM</t>
  </si>
  <si>
    <t>W3006RWDCUM</t>
  </si>
  <si>
    <t>W3006WTCUM</t>
  </si>
  <si>
    <t>W3006TWDCUM</t>
  </si>
  <si>
    <t>W3006CAWCUM</t>
  </si>
  <si>
    <t>W3007SWRCUM</t>
  </si>
  <si>
    <t>W3007SRWDCUM</t>
  </si>
  <si>
    <t>W3007SWTCUM</t>
  </si>
  <si>
    <t>W3007STWDCUM</t>
  </si>
  <si>
    <t>W3007SCAWCUM</t>
  </si>
  <si>
    <t>W3008SWRCUM</t>
  </si>
  <si>
    <t>W3008SRWDCUM</t>
  </si>
  <si>
    <t>W3008SWTCUM</t>
  </si>
  <si>
    <t>W3008STWDCUM</t>
  </si>
  <si>
    <t>W3008SCAWCUM</t>
  </si>
  <si>
    <t>W3007DWRCUM</t>
  </si>
  <si>
    <t>W3007DRWDCUM</t>
  </si>
  <si>
    <t>W3007DWTCUM</t>
  </si>
  <si>
    <t>W3007DTWDCUM</t>
  </si>
  <si>
    <t>W3007DCAWCUM</t>
  </si>
  <si>
    <t>W3008DWRCUM</t>
  </si>
  <si>
    <t>W3008DRWDCUM</t>
  </si>
  <si>
    <t>W3008DWTCUM</t>
  </si>
  <si>
    <t>W3008DTWDCUM</t>
  </si>
  <si>
    <t>W3008DCAWCUM</t>
  </si>
  <si>
    <t>W3009WRCUM</t>
  </si>
  <si>
    <t>W3009RWDCUM</t>
  </si>
  <si>
    <t>W3009WTCUM</t>
  </si>
  <si>
    <t>W3009TWDCUM</t>
  </si>
  <si>
    <t>W3009CAWCUM</t>
  </si>
  <si>
    <t>WS2004WRCUM</t>
  </si>
  <si>
    <t>WS2004RWDCUM</t>
  </si>
  <si>
    <t>WS2004WTCUM</t>
  </si>
  <si>
    <t>WS2004TWDCUM</t>
  </si>
  <si>
    <t>WS2004CAWCUM</t>
  </si>
  <si>
    <t>W3010WRCUM</t>
  </si>
  <si>
    <t>W3010RWDCUM</t>
  </si>
  <si>
    <t>W3010WTCUM</t>
  </si>
  <si>
    <t>W3010TWDCUM</t>
  </si>
  <si>
    <t>W3010CAWCUM</t>
  </si>
  <si>
    <t>W3011WRCUM</t>
  </si>
  <si>
    <t>W3011RWDCUM</t>
  </si>
  <si>
    <t>W3011WTCUM</t>
  </si>
  <si>
    <t>W3011TWDCUM</t>
  </si>
  <si>
    <t>W3011CAWCUM</t>
  </si>
  <si>
    <t>W3012WRCUM</t>
  </si>
  <si>
    <t>W3012RWDCUM</t>
  </si>
  <si>
    <t>W3012WTCUM</t>
  </si>
  <si>
    <t>W3012TWDCUM</t>
  </si>
  <si>
    <t>W3012CAWCUM</t>
  </si>
  <si>
    <t>WS2005WRCUM</t>
  </si>
  <si>
    <t>WS2005RWDCUM</t>
  </si>
  <si>
    <t>WS2005WTCUM</t>
  </si>
  <si>
    <t>WS2005TWDCUM</t>
  </si>
  <si>
    <t>WS2005CAWCUM</t>
  </si>
  <si>
    <t>WS2006WRCUM</t>
  </si>
  <si>
    <t>WS2006RWDCUM</t>
  </si>
  <si>
    <t>WS2006WTCUM</t>
  </si>
  <si>
    <t>WS2006TWDCUM</t>
  </si>
  <si>
    <t>WS2006CAWCUM</t>
  </si>
  <si>
    <t>WS2007WRCUM</t>
  </si>
  <si>
    <t>WS2007RWDCUM</t>
  </si>
  <si>
    <t>WS2007WTCUM</t>
  </si>
  <si>
    <t>WS2007TWDCUM</t>
  </si>
  <si>
    <t>WS2007CAWCUM</t>
  </si>
  <si>
    <t>WS2008WRCUM</t>
  </si>
  <si>
    <t>WS2008RWDCUM</t>
  </si>
  <si>
    <t>WS2008WTCUM</t>
  </si>
  <si>
    <t>WS2008TWDCUM</t>
  </si>
  <si>
    <t>WS2008CAWCUM</t>
  </si>
  <si>
    <t>W3027WRCUM</t>
  </si>
  <si>
    <t>W3027RWDCUM</t>
  </si>
  <si>
    <t>W3027WTCUM</t>
  </si>
  <si>
    <t>W3027TWDCUM</t>
  </si>
  <si>
    <t>W3027CAWCUM</t>
  </si>
  <si>
    <t>W3028OPTWRCUM</t>
  </si>
  <si>
    <t>W3028OPTRWDCUM</t>
  </si>
  <si>
    <t>W3028OPTWTCUM</t>
  </si>
  <si>
    <t>W3028OPTTWDCUM</t>
  </si>
  <si>
    <t>W3028OPTCAWCUM</t>
  </si>
  <si>
    <t>W3028COMWRCUM</t>
  </si>
  <si>
    <t>W3028COMRWDCUM</t>
  </si>
  <si>
    <t>W3028COMWTCUM</t>
  </si>
  <si>
    <t>W3028COMTWDCUM</t>
  </si>
  <si>
    <t>W3028COMCAWCUM</t>
  </si>
  <si>
    <t>W3028NHOWRCUM</t>
  </si>
  <si>
    <t>W3028NHORWDCUM</t>
  </si>
  <si>
    <t>W3028NHOWTCUM</t>
  </si>
  <si>
    <t>W3028NHOTWDCUM</t>
  </si>
  <si>
    <t>W3028NHOCAWCUM</t>
  </si>
  <si>
    <t>W3A00001CUM</t>
  </si>
  <si>
    <t>W3A00001WRCUM</t>
  </si>
  <si>
    <t>W3A00001RWDCUM</t>
  </si>
  <si>
    <t>W3A00001WTCUM</t>
  </si>
  <si>
    <t>W3A00001TWDCUM</t>
  </si>
  <si>
    <t>W3A00001CAWCUM</t>
  </si>
  <si>
    <t>W3A00002CUM</t>
  </si>
  <si>
    <t>W3A00002WRCUM</t>
  </si>
  <si>
    <t>W3A00002RWDCUM</t>
  </si>
  <si>
    <t>W3A00002WTCUM</t>
  </si>
  <si>
    <t>W3A00002TWDCUM</t>
  </si>
  <si>
    <t>W3A00002CAWCUM</t>
  </si>
  <si>
    <t>W3A00003CUM</t>
  </si>
  <si>
    <t>W3A00003WRCUM</t>
  </si>
  <si>
    <t>W3A00003RWDCUM</t>
  </si>
  <si>
    <t>W3A00003WTCUM</t>
  </si>
  <si>
    <t>W3A00003TWDCUM</t>
  </si>
  <si>
    <t>W3A00003CAWCUM</t>
  </si>
  <si>
    <t>W3A00004CUM</t>
  </si>
  <si>
    <t>W3A00004WRCUM</t>
  </si>
  <si>
    <t>W3A00004RWDCUM</t>
  </si>
  <si>
    <t>W3A00004WTCUM</t>
  </si>
  <si>
    <t>W3A00004TWDCUM</t>
  </si>
  <si>
    <t>W3A00004CAWCUM</t>
  </si>
  <si>
    <t>W3A00005CUM</t>
  </si>
  <si>
    <t>W3A00005WRCUM</t>
  </si>
  <si>
    <t>W3A00005RWDCUM</t>
  </si>
  <si>
    <t>W3A00005WTCUM</t>
  </si>
  <si>
    <t>W3A00005TWDCUM</t>
  </si>
  <si>
    <t>W3A00005CAWCUM</t>
  </si>
  <si>
    <t>W3A00006CUM</t>
  </si>
  <si>
    <t>W3A00006WRCUM</t>
  </si>
  <si>
    <t>W3A00006RWDCUM</t>
  </si>
  <si>
    <t>W3A00006WTCUM</t>
  </si>
  <si>
    <t>W3A00006TWDCUM</t>
  </si>
  <si>
    <t>W3A00006CAWCUM</t>
  </si>
  <si>
    <t>W3A00007CUM</t>
  </si>
  <si>
    <t>W3A00007WRCUM</t>
  </si>
  <si>
    <t>W3A00007RWDCUM</t>
  </si>
  <si>
    <t>W3A00007WTCUM</t>
  </si>
  <si>
    <t>W3A00007TWDCUM</t>
  </si>
  <si>
    <t>W3A00007CAWCUM</t>
  </si>
  <si>
    <t>W3A00008CUM</t>
  </si>
  <si>
    <t>W3A00008WRCUM</t>
  </si>
  <si>
    <t>W3A00008RWDCUM</t>
  </si>
  <si>
    <t>W3A00008WTCUM</t>
  </si>
  <si>
    <t>W3A00008TWDCUM</t>
  </si>
  <si>
    <t>W3A00008CAWCUM</t>
  </si>
  <si>
    <t>W3A00009CUM</t>
  </si>
  <si>
    <t>W3A00009WRCUM</t>
  </si>
  <si>
    <t>W3A00009RWDCUM</t>
  </si>
  <si>
    <t>W3A00009WTCUM</t>
  </si>
  <si>
    <t>W3A00009TWDCUM</t>
  </si>
  <si>
    <t>W3A00009CAWCUM</t>
  </si>
  <si>
    <t>W3A00010CUM</t>
  </si>
  <si>
    <t>W3A00010WRCUM</t>
  </si>
  <si>
    <t>W3A00010RWDCUM</t>
  </si>
  <si>
    <t>W3A00010WTCUM</t>
  </si>
  <si>
    <t>W3A00010TWDCUM</t>
  </si>
  <si>
    <t>W3A00010CAWCUM</t>
  </si>
  <si>
    <t>W3A00011CUM</t>
  </si>
  <si>
    <t>W3A00011WRCUM</t>
  </si>
  <si>
    <t>W3A00011RWDCUM</t>
  </si>
  <si>
    <t>W3A00011WTCUM</t>
  </si>
  <si>
    <t>W3A00011TWDCUM</t>
  </si>
  <si>
    <t>W3A00011CAWCUM</t>
  </si>
  <si>
    <t>W3A00012CUM</t>
  </si>
  <si>
    <t>W3A00012WRCUM</t>
  </si>
  <si>
    <t>W3A00012RWDCUM</t>
  </si>
  <si>
    <t>W3A00012WTCUM</t>
  </si>
  <si>
    <t>W3A00012TWDCUM</t>
  </si>
  <si>
    <t>W3A00012CAWCUM</t>
  </si>
  <si>
    <t>W3A00013CUM</t>
  </si>
  <si>
    <t>W3A00013WRCUM</t>
  </si>
  <si>
    <t>W3A00013RWDCUM</t>
  </si>
  <si>
    <t>W3A00013WTCUM</t>
  </si>
  <si>
    <t>W3A00013TWDCUM</t>
  </si>
  <si>
    <t>W3A00013CAWCUM</t>
  </si>
  <si>
    <t>W3A00014CUM</t>
  </si>
  <si>
    <t>W3A00014WRCUM</t>
  </si>
  <si>
    <t>W3A00014RWDCUM</t>
  </si>
  <si>
    <t>W3A00014WTCUM</t>
  </si>
  <si>
    <t>W3A00014TWDCUM</t>
  </si>
  <si>
    <t>W3A00014CAWCUM</t>
  </si>
  <si>
    <t>W3A00015CUM</t>
  </si>
  <si>
    <t>W3A00015WRCUM</t>
  </si>
  <si>
    <t>W3A00015RWDCUM</t>
  </si>
  <si>
    <t>W3A00015WTCUM</t>
  </si>
  <si>
    <t>W3A00015TWDCUM</t>
  </si>
  <si>
    <t>W3A00015CAWCUM</t>
  </si>
  <si>
    <t xml:space="preserve">Total cumulative water enhancement capital expenditure </t>
  </si>
  <si>
    <t>Sum of lines 1 to 38.</t>
  </si>
  <si>
    <t>BA2070WRCUM</t>
  </si>
  <si>
    <t>BA2070RWDCUM</t>
  </si>
  <si>
    <t>BA2070WTCUM</t>
  </si>
  <si>
    <t>BA2070TWDCUM</t>
  </si>
  <si>
    <t>BA2070CAWCUM</t>
  </si>
  <si>
    <t>WS2a guidance and line definitions</t>
  </si>
  <si>
    <r>
      <t xml:space="preserve">This table identifies the </t>
    </r>
    <r>
      <rPr>
        <sz val="10"/>
        <color rgb="FF0078C9"/>
        <rFont val="Franklin Gothic Demi"/>
        <family val="2"/>
      </rPr>
      <t>cumulative</t>
    </r>
    <r>
      <rPr>
        <sz val="10"/>
        <rFont val="Arial"/>
        <family val="2"/>
      </rPr>
      <t xml:space="preserve"> capital and operating expenditure on enhancement projects (schemes and investigations) delivered in the report year and reflects </t>
    </r>
    <r>
      <rPr>
        <sz val="10"/>
        <color rgb="FF0078C9"/>
        <rFont val="Franklin Gothic Demi"/>
        <family val="2"/>
      </rPr>
      <t>table 2_1 of the 2017 Cost Assessment submission</t>
    </r>
    <r>
      <rPr>
        <sz val="10"/>
        <color theme="4"/>
        <rFont val="Franklin Gothic Demi"/>
        <family val="2"/>
      </rPr>
      <t>.</t>
    </r>
    <r>
      <rPr>
        <sz val="10"/>
        <color theme="4"/>
        <rFont val="Arial"/>
        <family val="2"/>
      </rPr>
      <t xml:space="preserve"> </t>
    </r>
    <r>
      <rPr>
        <sz val="10"/>
        <rFont val="Arial"/>
        <family val="2"/>
      </rPr>
      <t>One difference from table 2_1 is that this table does not collect historic data. References to AMP5 and AMP5 driver codes in the line definitions are therefore redundant but have been retained for simplicity. Where a quality enhancement scheme (or the proportionally allocated component of a quality enhancement scheme) has more than one cost driver, companies should allocate the expenditure attributable to the primary driver to the relevant line. Any net additional cost for delivering any further drivers should be included in the (different) relevant line.</t>
    </r>
  </si>
  <si>
    <t>Cumulative capital expenditure on projects delivered in the report year required to deal with the environmental impact of water abstraction during the report year.</t>
  </si>
  <si>
    <t>Cumulative capital expenditure on quality enhancement schemes listed in the NEP (or WINEP) either to improve intakes to prevent the entrainment of fish, provide eel or fish passes or take alternative measures to meet the requirements of the Eels Regulations or carry out investigations required to confirm the level of entrainment and/or the appropriate technical solution. For AMP7 these are the outputs required by the Environment Agency (or Natural Resources Wales) under driver codes EE_IMP and EE_INV.</t>
  </si>
  <si>
    <t>Cumulative capital expenditure on schemes delivered in the report year required to deal with invasive non-native species.</t>
  </si>
  <si>
    <t>Cumulative capital expenditure on schemes delivered in the report year to reduce the number of properties with low pressure.</t>
  </si>
  <si>
    <t xml:space="preserve">Cumulative capital expenditure to deliver improvements to consumer acceptability of the drinking water (relating to colour, taste and odour) and delivered in the report year.
</t>
  </si>
  <si>
    <t>Cumulative capital expenditure on schemes delivered in the report year to meet lead standards. This includes expenditure to deal with the conditioning of water before entering distribution to reduce plumbosolvency, expenditure on replacing lead communication pipes owned by the company and any other lead related work including investigations.</t>
  </si>
  <si>
    <t>Cumulative capital expenditure on schemes delivered in the report year to enhance the supply/demand balance. Includes expenditure associated with schemes to deliver supply side (resource and production options) enhancements to supply demand capacity in dry year critical / peak conditions.</t>
  </si>
  <si>
    <t>Cumulative capital expenditure on schemes delivered in the report year to enhance the supply/demand balance. Includes expenditure associated with schemes to deliver supply side (resource and production options) enhancements to supply demand capacity in dry year annual average conditions.</t>
  </si>
  <si>
    <t>Cumulative capital expenditure on schemes delivered in the report year to enhance the supply/demand balance. Includes expenditure associated with schemes to deliver demand side (distribution and customer options) enhancements to supply demand capacity in dry year critical / peak conditions.</t>
  </si>
  <si>
    <t>Cumulative capital expenditure on schemes delivered in the report year to enhance the supply/demand balance. Includes expenditure associated with schemes to deliver demand side (distribution and customer options) enhancements to supply demand capacity in dry year annual average conditions.</t>
  </si>
  <si>
    <t>Cumulative capital expenditure associated with the provision of local distribution infrastructure and non-infrastructure assets for water service to provide for new customers with no net deterioration of existing levels of service, and delivered in the report year. The capital costs of connecting a new property (including the cost of a meter, communication pipe and boundary stop tap valve etc) should be recovered through the connection charge and should not be included in this line.</t>
  </si>
  <si>
    <t>Cumulative capital expenditure of connecting a new property (including the cost of a meter, communication pipe and boundary stop tap valve etc), connected in the report year.</t>
  </si>
  <si>
    <t>Cumulative capital expenditure on schemes delivered in the report year to address raw water deterioration.</t>
  </si>
  <si>
    <r>
      <t xml:space="preserve">Cumulative capital expenditure on schemes delivered in the report year to improve resilience. This relates to expenditure to manage the risk of giving consumers an appropriate level of service protection in the face of extreme events caused by hazards that are beyond their control. To include expenditure to meet new, more onerous requirements stemming from the National Flood Resilience Review. For AMP5 this is the capital / operating expenditure to deliver the outputs included in the supplementary report for improving resilience (e.g. under driver code </t>
    </r>
    <r>
      <rPr>
        <b/>
        <sz val="10"/>
        <rFont val="Arial"/>
        <family val="2"/>
      </rPr>
      <t>ESL04</t>
    </r>
    <r>
      <rPr>
        <sz val="10"/>
        <rFont val="Arial"/>
        <family val="2"/>
      </rPr>
      <t>).</t>
    </r>
  </si>
  <si>
    <t>Cumulative capital expenditure on schemes delivered in the report year to protect CNI and NI assets and assessments completed in the report year of potential further improvements to comply with the Security and Emergency Measures Direction 1998 including associated Advice Notes, and including emergency response and resilience requirements.  For AMP5 this is the capital expenditure to deliver the outputs included in the sewerage service quality enhancement schedule (Annex 4 - S) to comply with the SEMD (driver code SEMD).</t>
  </si>
  <si>
    <t>Cumulative capital expenditure on schemes delivered in the report year, driven by other (ie. non-SEMD) security requirements, for example to improve cyber security or to enhance the security of network and information systems.</t>
  </si>
  <si>
    <t>Cumulative capital expenditure on schemes delivered in the report year to either avoid additional treatment or reduce current treatment (surface and groundwaters) in AMP7 and which is associated with Drinking Water Protected Areas under Article 7 of the Water Framework Directive.</t>
  </si>
  <si>
    <t xml:space="preserve">Cumulative capital expenditure on WFD-driven measures delivered in the report year to improve, protect or ensure no deterioration in the status or potential of surface water or groundwater where the meassures arise from PR14 investigations or sustainable abstraction work. </t>
  </si>
  <si>
    <t xml:space="preserve">Cumulative capital expenditure on environmental investigations and options appraisals listed in the NEP (or WINEP) for AMP5, AMP6 or AMP7 and delivered in the report year except where line definitions require costs to be reported elsewhere in this table eg line 2. </t>
  </si>
  <si>
    <t>Cumulative capital expenditure on schemes delivered in the report year, relating to reducing abstraction licences (unless captured elsewhere in this table, principally in line 1 or 18).</t>
  </si>
  <si>
    <t>Metering delivered in the report year (excluding cost of providing metering to new service connections) for optants</t>
  </si>
  <si>
    <t>Metering delivered in the report year (excluding cost of providing metering to new service connections) for meters introduced by companies (irrespective of whether these meters are used for charging)</t>
  </si>
  <si>
    <t>Metering delivered in the report year (excluding cost of providing metering to new service connections) for businesses and other non-household customers.</t>
  </si>
  <si>
    <t>24 - 38</t>
  </si>
  <si>
    <t>Other cumulative capital expenditure by purpose on enhancement schemes delivered in the report year. [Company to insert other purposes as required and explain in commentary.] Regard should be had for the desirability of maintaining consistency with corresponding lines in previous data submissions when using these lines.</t>
  </si>
  <si>
    <r>
      <t xml:space="preserve">Total water enhancement cumulative capital expenditure. Calculated as the sum of table </t>
    </r>
    <r>
      <rPr>
        <sz val="10"/>
        <color rgb="FF0078C9"/>
        <rFont val="Arial"/>
        <family val="2"/>
      </rPr>
      <t>WS2a lines 1 to 38</t>
    </r>
    <r>
      <rPr>
        <sz val="10"/>
        <rFont val="Arial"/>
        <family val="2"/>
      </rPr>
      <t xml:space="preserve"> inclusive.</t>
    </r>
  </si>
  <si>
    <t>WS13 - PR14 wholesale revenue forecast incentive mechanism for the water service</t>
  </si>
  <si>
    <t>Company details for WRFIM model</t>
  </si>
  <si>
    <t>Company name</t>
  </si>
  <si>
    <t>Prepopulated cell</t>
  </si>
  <si>
    <t>Company type</t>
  </si>
  <si>
    <t>BF200</t>
  </si>
  <si>
    <t>Nr</t>
  </si>
  <si>
    <t>Prepopulated cell. Key: 1=WoC, 2=WaSC</t>
  </si>
  <si>
    <t>Company has accepted WRFIM licence modification</t>
  </si>
  <si>
    <t>WS13003</t>
  </si>
  <si>
    <t>Boolean</t>
  </si>
  <si>
    <t>TRUE</t>
  </si>
  <si>
    <t>True/False</t>
  </si>
  <si>
    <t>WRFIM model parameters</t>
  </si>
  <si>
    <t>Penalty rate scaling minimum threshold (+/-)</t>
  </si>
  <si>
    <t>WS13004</t>
  </si>
  <si>
    <t>PR14 reconciliation rulebook specifies value. Generic</t>
  </si>
  <si>
    <t>Penalty rate scaling maximum threshold (+/-)</t>
  </si>
  <si>
    <t>WS13005</t>
  </si>
  <si>
    <t>Penalty rate (+/-)</t>
  </si>
  <si>
    <t>WS13006</t>
  </si>
  <si>
    <t>Specified discount rate</t>
  </si>
  <si>
    <t>WS13007</t>
  </si>
  <si>
    <t>FD14 data pre-populated cell</t>
  </si>
  <si>
    <t>Threshold for additional variance analyses (+/-)</t>
  </si>
  <si>
    <t>WS13008</t>
  </si>
  <si>
    <t>Allowed revenue</t>
  </si>
  <si>
    <t>Allowed revenue - water</t>
  </si>
  <si>
    <t>WS13009</t>
  </si>
  <si>
    <t xml:space="preserve">FD14 data pre-populated cells. </t>
  </si>
  <si>
    <t>Actual RPI: November index year on year change</t>
  </si>
  <si>
    <t>APP23001_CPY</t>
  </si>
  <si>
    <t>Copied from table App23 line 30.</t>
  </si>
  <si>
    <t>K ~ water</t>
  </si>
  <si>
    <t>WS13011</t>
  </si>
  <si>
    <t>Extracted from FD14 and calculated to convert from % to nr format</t>
  </si>
  <si>
    <t>Total revenue forecast ~ water</t>
  </si>
  <si>
    <t>WS13012</t>
  </si>
  <si>
    <t>AMP5 RCM blind year adjustment</t>
  </si>
  <si>
    <t>RCM blind year 14/15 adjustment for implementing via WRFIM ~ water</t>
  </si>
  <si>
    <t>C00052_L021</t>
  </si>
  <si>
    <t>2012-13 FYA</t>
  </si>
  <si>
    <t>Final 2010-15 reconciliation data pre-populated cell</t>
  </si>
  <si>
    <t>Percentage of RCM adjustment by year ~ water</t>
  </si>
  <si>
    <t>WS13014</t>
  </si>
  <si>
    <t>Final 2010-15 reconciliation implemented in 2017-18 charges pre-populated cell</t>
  </si>
  <si>
    <t>All values must be &gt;=0; sum of values must be &lt;=1.</t>
  </si>
  <si>
    <t>Revenue recovered</t>
  </si>
  <si>
    <t>Water: Unmeasured ~ household</t>
  </si>
  <si>
    <t>CR581</t>
  </si>
  <si>
    <t>APR (table 2I) reported actual data pre-populated cells</t>
  </si>
  <si>
    <t>Water: Unmeasured ~ non-household</t>
  </si>
  <si>
    <t>CR583</t>
  </si>
  <si>
    <t>Water: Measured ~ household</t>
  </si>
  <si>
    <t>CR582</t>
  </si>
  <si>
    <t>Water: Measured ~ non-household</t>
  </si>
  <si>
    <t>CR584</t>
  </si>
  <si>
    <t>Water: Third party revenue ~ household</t>
  </si>
  <si>
    <t>W9008HH</t>
  </si>
  <si>
    <t>Water: Third party revenue ~ non-household</t>
  </si>
  <si>
    <t>W9008NHH</t>
  </si>
  <si>
    <t>Water: Revenue collected from household and non-household</t>
  </si>
  <si>
    <t>WS13029</t>
  </si>
  <si>
    <t>Sum lines 15 to 20</t>
  </si>
  <si>
    <t>Water: Grants and contributions</t>
  </si>
  <si>
    <t>BC11274IN</t>
  </si>
  <si>
    <t>Water: Revenue recovered</t>
  </si>
  <si>
    <t>WS13030</t>
  </si>
  <si>
    <t>Sum lines 21 and 22</t>
  </si>
  <si>
    <t>Variance analysis of grants and contributions</t>
  </si>
  <si>
    <t>Water: Capital contributions from connection charges and revenue from infrastructure charges (PR14 FD)</t>
  </si>
  <si>
    <t>C_ES_000660_A001</t>
  </si>
  <si>
    <t>2012-13 prices</t>
  </si>
  <si>
    <t>FD14 data pre-populated cells</t>
  </si>
  <si>
    <t>BC11274_CPY</t>
  </si>
  <si>
    <t>Copy line 22</t>
  </si>
  <si>
    <t>Water: Grants and contributions variance</t>
  </si>
  <si>
    <t>WS13028</t>
  </si>
  <si>
    <t>Difference line 25 - line 24. Line 24 adjusted to outturn prices using data in App23</t>
  </si>
  <si>
    <t>Penalties</t>
  </si>
  <si>
    <t>Main revenue adjustment as incurred ~ water</t>
  </si>
  <si>
    <t>WS13023</t>
  </si>
  <si>
    <t>PR14 reconciliation WRFIM model row 41 on calc sheet.</t>
  </si>
  <si>
    <t>Penalty adjustment as incurred ~ water</t>
  </si>
  <si>
    <t>WS13024</t>
  </si>
  <si>
    <t>PR14 reconciliation WRFIM model row 51 on calc sheet.</t>
  </si>
  <si>
    <t>WRFIM adjustment as incurred ~ water</t>
  </si>
  <si>
    <t>WS13025</t>
  </si>
  <si>
    <t>PR14 reconciliation WRFIM model row 56 on calc sheet.</t>
  </si>
  <si>
    <t>WRFIM Total reward / (penalty) at the end of AMP6 ~ water</t>
  </si>
  <si>
    <t>WS13026</t>
  </si>
  <si>
    <t>PR14 reconciliation WRFIM model output item row 73 on calc sheet.</t>
  </si>
  <si>
    <t>WRFIM Total reward / (penalty) at the end of AMP6 ~ water network plus</t>
  </si>
  <si>
    <t>WS13027</t>
  </si>
  <si>
    <t>Output item from revenue adjustments model.</t>
  </si>
  <si>
    <t>WS13 guidance and line definitions</t>
  </si>
  <si>
    <t>This table contains the water service inputs used for populating the WRFIM model and the penalties arising as calculated by the WFRIM model. The WRFIM model calculates in outturn prices and is converted to 2017-18 prices in the revenue adjustments model.
We expect companies to publish their populated WRFIM models with associated explanation with the regulatory accounts reporting in July 2018.</t>
  </si>
  <si>
    <t>1-3</t>
  </si>
  <si>
    <t>4-8</t>
  </si>
  <si>
    <t>WRFIM model parameters as defined in the PR14 reconciliation rulebook.</t>
  </si>
  <si>
    <t>9</t>
  </si>
  <si>
    <t>2014-15 allowed revenue from company final determination letter, as adjusted for ODIs or IDoK in accordance with the licence.</t>
  </si>
  <si>
    <t>Year on year increase in November RPI for the November prior to the start of the financial year</t>
  </si>
  <si>
    <t>Annual K factor from the PR14 final determination, as adjusted for in-period ODIs or interim determination of K in accordance with the licence.</t>
  </si>
  <si>
    <r>
      <t>Total revenue forecasted in PR14. Calculated as 2014-15 allowed revenue (</t>
    </r>
    <r>
      <rPr>
        <sz val="10"/>
        <color rgb="FF0078C9"/>
        <rFont val="Arial"/>
        <family val="2"/>
      </rPr>
      <t>WS13 line 9</t>
    </r>
    <r>
      <rPr>
        <sz val="10"/>
        <rFont val="Arial"/>
        <family val="2"/>
      </rPr>
      <t>) compounded by RPI (</t>
    </r>
    <r>
      <rPr>
        <sz val="10"/>
        <color rgb="FF0078C9"/>
        <rFont val="Arial"/>
        <family val="2"/>
      </rPr>
      <t>WS13 line 10</t>
    </r>
    <r>
      <rPr>
        <sz val="10"/>
        <rFont val="Arial"/>
        <family val="2"/>
      </rPr>
      <t>) and K (</t>
    </r>
    <r>
      <rPr>
        <sz val="10"/>
        <color rgb="FF0078C9"/>
        <rFont val="Arial"/>
        <family val="2"/>
      </rPr>
      <t>WS13 line 11</t>
    </r>
    <r>
      <rPr>
        <sz val="10"/>
        <rFont val="Arial"/>
        <family val="2"/>
      </rPr>
      <t>).</t>
    </r>
  </si>
  <si>
    <t>Revenue Correction Mechanism (RCM) 2014-15 blind year adjustment implemented via WRFIM. As published in December 2016.</t>
  </si>
  <si>
    <t>Profile for applying the RCM adjustment. This should be in accordance with the choice made (as published) in December 2016.</t>
  </si>
  <si>
    <t>15-20</t>
  </si>
  <si>
    <t>Actual revenue recovered from metered and unmetered customers' water charges, household and non-household over the 2015-2020 price review period. Annual wholesale water charge revenue as reported in company’s regulatory reporting 2I.</t>
  </si>
  <si>
    <r>
      <t xml:space="preserve">Calculated. Sum of </t>
    </r>
    <r>
      <rPr>
        <sz val="10"/>
        <color rgb="FF0078C9"/>
        <rFont val="Arial"/>
        <family val="2"/>
      </rPr>
      <t>WS13 lines 15 to 20</t>
    </r>
    <r>
      <rPr>
        <sz val="10"/>
        <rFont val="Arial"/>
        <family val="2"/>
      </rPr>
      <t>.</t>
    </r>
  </si>
  <si>
    <t xml:space="preserve">Actual water grants and contributions revenue recovered. As defined in the RAGs for 2017-18 2I, total of price control grants and contributions irrespective of accounting treatment. We raised several queries on grants and contributions reporting in the 2016 APR or 2017 APR. As a result of these queries, if a company is aware that previous years data has not been correctly reported, they should restate the figures in the pre-populated cells using the definition in the RAGs for 2017-18 reporting. </t>
  </si>
  <si>
    <r>
      <t xml:space="preserve">Calculated. Sum of </t>
    </r>
    <r>
      <rPr>
        <sz val="10"/>
        <color rgb="FF0078C9"/>
        <rFont val="Arial"/>
        <family val="2"/>
      </rPr>
      <t>WS13 lines 21 and 22</t>
    </r>
    <r>
      <rPr>
        <sz val="10"/>
        <rFont val="Arial"/>
        <family val="2"/>
      </rPr>
      <t>.</t>
    </r>
  </si>
  <si>
    <t>Total grants and contributions that are included in the allowed water revenue totals.</t>
  </si>
  <si>
    <t>Relevant water capital contributions from connection charges and revenue from infrastructure charges, defined in the final determination as covered by the price control. As defined in RAG 4.07 2I.</t>
  </si>
  <si>
    <t>Difference in outturn prices between line 24 and line 25 for water grants and contributions. Line 24 is adjusted to outturn prices using data in App23.</t>
  </si>
  <si>
    <t>27</t>
  </si>
  <si>
    <t>Main revenue adjustment as incurred. These values are calculated in the PR14 reconciliation WRFIM model on 'WRFIM - Water' sheet in row 41. The values are in outturn prices.</t>
  </si>
  <si>
    <t>28</t>
  </si>
  <si>
    <t>Penalty adjustment as incurred. These values are calculated in the PR14 reconciliation WRFIM model on 'WRFIM - Water' sheet in row 51. The values are in outturn prices.</t>
  </si>
  <si>
    <t>29</t>
  </si>
  <si>
    <t>WRFIM adjustment as incurred. These values are calculated in the PR14 reconciliation WRFIM model on 'WRFIM - Water' sheet in row 56. The values are in outturn prices.</t>
  </si>
  <si>
    <t>30</t>
  </si>
  <si>
    <t>WRFIM Total reward / (penalty) at the end of AMP6. These values are calculated in the PR14 reconciliation WRFIM model on 'WRFIM - Water' sheet in row 73. The values are in outturn prices.</t>
  </si>
  <si>
    <t>31</t>
  </si>
  <si>
    <t>WRFIM Total reward / (penalty) at the end of AMP6 expressed in 2017-18 FYA (CPIH deflated) prices. This is an output item from the revenue adjustments feeder model. The value entered is prior to profiling.</t>
  </si>
  <si>
    <t>WS15 - PR14 wholesale total expenditure outperformance sharing for the water service</t>
  </si>
  <si>
    <t>Company details</t>
  </si>
  <si>
    <t>Pre-populate cell. Key: 1=WoC, 2=WaSC</t>
  </si>
  <si>
    <t>Is company enhanced?</t>
  </si>
  <si>
    <t>WS15001</t>
  </si>
  <si>
    <t>Yes or No</t>
  </si>
  <si>
    <t>Financing rate</t>
  </si>
  <si>
    <t>WS15003</t>
  </si>
  <si>
    <t>Menu choices</t>
  </si>
  <si>
    <t>Water: Implied menu choice</t>
  </si>
  <si>
    <t>C00729_W004</t>
  </si>
  <si>
    <t>`</t>
  </si>
  <si>
    <t>Water: FD pension deficit recovery costs allowance</t>
  </si>
  <si>
    <t>C00558</t>
  </si>
  <si>
    <t>Water: Final menu choice</t>
  </si>
  <si>
    <t>WS15006</t>
  </si>
  <si>
    <t>TOTEX</t>
  </si>
  <si>
    <t>Water: Baseline Totex</t>
  </si>
  <si>
    <t>C00007_W011</t>
  </si>
  <si>
    <t>Water: FD allowed totex inclusive of menu cost exclusions, less PDRC allowance</t>
  </si>
  <si>
    <t>C00772_A001</t>
  </si>
  <si>
    <t>Water: Actual Totex</t>
  </si>
  <si>
    <t>W3026MTIN</t>
  </si>
  <si>
    <t>APR data pre-populated</t>
  </si>
  <si>
    <t>Adjustments to TOTEX</t>
  </si>
  <si>
    <t>Water: Third party services (opex)</t>
  </si>
  <si>
    <t>BM323TASIN</t>
  </si>
  <si>
    <t>Water: Third party services (capex)</t>
  </si>
  <si>
    <t>BM333TASIN</t>
  </si>
  <si>
    <t>Water: Pension deficit recovery costs</t>
  </si>
  <si>
    <t>CRW003</t>
  </si>
  <si>
    <t>Water: Other cash items</t>
  </si>
  <si>
    <t>WS15028</t>
  </si>
  <si>
    <t xml:space="preserve">Water: Disallowables </t>
  </si>
  <si>
    <t>WS15014</t>
  </si>
  <si>
    <t xml:space="preserve">Water: Transition expenditure </t>
  </si>
  <si>
    <t>BP767NTIN</t>
  </si>
  <si>
    <t>Final 2010-15 reconciliation data pre-populated</t>
  </si>
  <si>
    <t>PAYG</t>
  </si>
  <si>
    <t>Water: PAYG ratio</t>
  </si>
  <si>
    <t>C00766_A001</t>
  </si>
  <si>
    <t>FD14 PAYG ratio. Pre-populate cells</t>
  </si>
  <si>
    <t>Business rates IDoK</t>
  </si>
  <si>
    <t>Company specific water business rate sharing rate</t>
  </si>
  <si>
    <t>WS15017</t>
  </si>
  <si>
    <t>Menu Cost Sharing Rate</t>
  </si>
  <si>
    <t>WS15018</t>
  </si>
  <si>
    <t>PR14 reconciliation rulebook specified value. Generic</t>
  </si>
  <si>
    <t>Menu Choice Expenditure Factor</t>
  </si>
  <si>
    <t>WS15019</t>
  </si>
  <si>
    <t>Water business rate constant 2017, 2018, 2019</t>
  </si>
  <si>
    <t>WS15020</t>
  </si>
  <si>
    <t>WS15021</t>
  </si>
  <si>
    <t xml:space="preserve">Outturn </t>
  </si>
  <si>
    <t>Calculated. Line 20 inflated from 2012-13 FYA RPI prices to year FYA RPI prices</t>
  </si>
  <si>
    <t>Applicable Water Business Rate Costs</t>
  </si>
  <si>
    <t>WS15022</t>
  </si>
  <si>
    <t>Water: IDoK Business rates adjustment</t>
  </si>
  <si>
    <t>WS15023</t>
  </si>
  <si>
    <t>Totex menu adjustments</t>
  </si>
  <si>
    <t>Water: revenue adjustment from totex menu model</t>
  </si>
  <si>
    <t>WS15024</t>
  </si>
  <si>
    <t>Output item from totex menu model</t>
  </si>
  <si>
    <t>Water: RCV adjustment from totex menu model</t>
  </si>
  <si>
    <t>WS15025</t>
  </si>
  <si>
    <t>Water: Totex menu revenue adjustment at 2017-18 FYA CPIH deflated price base</t>
  </si>
  <si>
    <t>WS15026</t>
  </si>
  <si>
    <t>Water: Totex menu RCV adjustment at 2017-18 FYA CPIH deflated price base</t>
  </si>
  <si>
    <t>WS15027</t>
  </si>
  <si>
    <t>Output item from RCV adjustments model.</t>
  </si>
  <si>
    <t>WS15 guidance and line definitions</t>
  </si>
  <si>
    <t>This table contains the water service inputs used for populating the totex menu model and the total reward / (penalty) arising as calculated by the totex menu model. The totex menu model calculates in 2012-13 prices and the adjustments are converted to 2017-18 prices in the revenue adjustments model and the RCV adjustments model.
We expect companies to publish their populated totex menu models with associated explanation with the regulatory accounts reporting in July 2018.</t>
  </si>
  <si>
    <t>Company type is either WaSC or WoC.</t>
  </si>
  <si>
    <t>Enhanced or Non-enhanced status in PR14.</t>
  </si>
  <si>
    <t>Financing rate. The PR14 final determination weighted average cost of capital.</t>
  </si>
  <si>
    <t>The implied menu choice number for water from PR14 final determination company specific appendix.</t>
  </si>
  <si>
    <t>The final determinations pension deficit recovery costs allowance for water from PR14 final determination – company specific appendix.</t>
  </si>
  <si>
    <t>The submitted final menu choice for water from Menu choice confirmation letter 16th January 2015.</t>
  </si>
  <si>
    <t>Ofwat’s view of the menu cost baseline at final determinations from PR14 populated final determination menu model.</t>
  </si>
  <si>
    <t>The allowed expenditure in final determinations for input to PAYG from PR14 populated final determination menu model.</t>
  </si>
  <si>
    <t>Reported actual totex for water from annual regulatory reporting.</t>
  </si>
  <si>
    <t>10-14</t>
  </si>
  <si>
    <t>Totex exclusions. Actual totex line items to be excluded in menu totex: third party costs, pension deficit recovery costs, other cash items, disallowables as set out in the PR14 reconciliation rulebook guidance.</t>
  </si>
  <si>
    <t>15</t>
  </si>
  <si>
    <t>Totex inclusions – Transition expenditure in 2014-15 (confirmed in final 2010-15 reconciliation decision document).</t>
  </si>
  <si>
    <t>16</t>
  </si>
  <si>
    <t>The profile of PAYG ratio allowed in final determinations from PR14 final determination – company specific appendix.</t>
  </si>
  <si>
    <t>17-23</t>
  </si>
  <si>
    <t>Business rates IDoK. Mechanism to account for the notified item on business rates. Only activated if after successful IDoK. See Annex of company FD letters and section 5.1 of this report for further details.</t>
  </si>
  <si>
    <t>24</t>
  </si>
  <si>
    <t>Output item from totex menu model as appears on the Totex menu adjustments sheet.</t>
  </si>
  <si>
    <t>25</t>
  </si>
  <si>
    <t>26</t>
  </si>
  <si>
    <t>Output item from revenue adjustments model. Totex menu revenue adjustment - Water network at 2017-18 FYA CPIH deflated price base. The value entered is prior to profiling.</t>
  </si>
  <si>
    <t>Output item from RCV adjustments model. Water: Totex menu RCV adjustment at 2017-18 FYA CPIH deflated price base.</t>
  </si>
  <si>
    <t>WS17 - PR14 water trading incentive reconciliation</t>
  </si>
  <si>
    <t>2040-41</t>
  </si>
  <si>
    <t>Validation Checks</t>
  </si>
  <si>
    <t>General parameters</t>
  </si>
  <si>
    <t>We expect forecast revenue to be a positive number</t>
  </si>
  <si>
    <t>Select TRUE or FALSE</t>
  </si>
  <si>
    <t>Does the company have an Ofwat-approved trading and procurement code?</t>
  </si>
  <si>
    <t>WS17001</t>
  </si>
  <si>
    <t>True/false</t>
  </si>
  <si>
    <t>We expect forecast revenue to be greater than forecast cost</t>
  </si>
  <si>
    <t>Allocation between water resource and network plus should add up to 100%</t>
  </si>
  <si>
    <t>Time value of money adjustment for export incentive</t>
  </si>
  <si>
    <t>Real cost of capital</t>
  </si>
  <si>
    <t>WS17023</t>
  </si>
  <si>
    <t>Year for discounting purposes</t>
  </si>
  <si>
    <t>WS17003</t>
  </si>
  <si>
    <t>Generic</t>
  </si>
  <si>
    <t>New export 1</t>
  </si>
  <si>
    <t>Name/reference of export trade</t>
  </si>
  <si>
    <t>WS17NE1004</t>
  </si>
  <si>
    <t>Has the company produced a report to evidence that this is a new export and complies with its Ofwat-approved trading and procurement code?</t>
  </si>
  <si>
    <t>WS17NE1005</t>
  </si>
  <si>
    <t>Proportion of the incentive allocated to the water resources control</t>
  </si>
  <si>
    <t>WS17NE1006</t>
  </si>
  <si>
    <t>Proportion of the incentive allocated to the network plus water control</t>
  </si>
  <si>
    <t>WS17NE1007</t>
  </si>
  <si>
    <t>Forecast revenue from export 1</t>
  </si>
  <si>
    <t>WS17NE1008</t>
  </si>
  <si>
    <t>Forecast cost  (inclusive of return on capital) of export 1</t>
  </si>
  <si>
    <t>WS17NE1009</t>
  </si>
  <si>
    <t>Forecast cost is expected to be less than forecast revenue</t>
  </si>
  <si>
    <t>Net revenue/(cost) for export 1</t>
  </si>
  <si>
    <t>WS17NE1010</t>
  </si>
  <si>
    <t>First year to include in cap calculation</t>
  </si>
  <si>
    <t>WS17NE1011</t>
  </si>
  <si>
    <t>year</t>
  </si>
  <si>
    <t>Last year to include in cap calculation</t>
  </si>
  <si>
    <t>WS17NE1012</t>
  </si>
  <si>
    <t>New export 2</t>
  </si>
  <si>
    <t>WS17NE2004</t>
  </si>
  <si>
    <t>WS17NE2005</t>
  </si>
  <si>
    <t>WS17NE2006</t>
  </si>
  <si>
    <t>WS17NE2007</t>
  </si>
  <si>
    <t>Forecast revenue from export 2</t>
  </si>
  <si>
    <t>WS17NE2008</t>
  </si>
  <si>
    <t>Forecast cost  (inclusive of return on capital) of export 2</t>
  </si>
  <si>
    <t>WS17NE2009</t>
  </si>
  <si>
    <t>Net revenue/(cost) for export 2</t>
  </si>
  <si>
    <t>WS17NE2010</t>
  </si>
  <si>
    <t>WS17NE2011</t>
  </si>
  <si>
    <t>WS17NE2012</t>
  </si>
  <si>
    <t>New export 3</t>
  </si>
  <si>
    <t>WS17NE3004</t>
  </si>
  <si>
    <t>WS17NE3005</t>
  </si>
  <si>
    <t>WS17NE3006</t>
  </si>
  <si>
    <t>WS17NE3007</t>
  </si>
  <si>
    <t>Forecast revenue from export 3</t>
  </si>
  <si>
    <t>WS17NE3008</t>
  </si>
  <si>
    <t>Forecast cost  (inclusive of return on capital) of export 3</t>
  </si>
  <si>
    <t>WS17NE3009</t>
  </si>
  <si>
    <t>Net revenue/(cost) for export 3</t>
  </si>
  <si>
    <t>WS17NE3010</t>
  </si>
  <si>
    <t>WS17NE3011</t>
  </si>
  <si>
    <t>PR14 reconciliation rulebook states rate. Generic</t>
  </si>
  <si>
    <t>WS17NE3012</t>
  </si>
  <si>
    <t>Total value of export incentive</t>
  </si>
  <si>
    <t>Total value of export incentive to be paid to water resources at PR19</t>
  </si>
  <si>
    <t>WS17013</t>
  </si>
  <si>
    <t>Output item from water trading incentive reconciliation model</t>
  </si>
  <si>
    <t>Total value of export incentive to be paid to water network plus at PR19</t>
  </si>
  <si>
    <t>WS17014</t>
  </si>
  <si>
    <t>Total value of export incentive to be paid after PR19</t>
  </si>
  <si>
    <t>WS17015</t>
  </si>
  <si>
    <t>Time value of money adjustment for import incentive</t>
  </si>
  <si>
    <t>WS17002_CPY</t>
  </si>
  <si>
    <t>Copy line 2</t>
  </si>
  <si>
    <t>Years for time value of money calculation</t>
  </si>
  <si>
    <t>WS17016</t>
  </si>
  <si>
    <t>New import 1</t>
  </si>
  <si>
    <t>Name/reference of import trade</t>
  </si>
  <si>
    <t>WS17NI1017</t>
  </si>
  <si>
    <t>Has the company provided evidence that this is a new import and complies with its Ofwat-approved trading and procurement code?</t>
  </si>
  <si>
    <t>WS17NI1018</t>
  </si>
  <si>
    <t>Cost of water imported under new import 1</t>
  </si>
  <si>
    <t>WS17NI1019</t>
  </si>
  <si>
    <t>WS17NI1020</t>
  </si>
  <si>
    <t>WS17NI1021</t>
  </si>
  <si>
    <t>New import 2</t>
  </si>
  <si>
    <t>WS17NI2017</t>
  </si>
  <si>
    <t>WS17NI2018</t>
  </si>
  <si>
    <t>Cost of water imported under new import 2</t>
  </si>
  <si>
    <t>WS17NI2019</t>
  </si>
  <si>
    <t>WS17NI2020</t>
  </si>
  <si>
    <t>WS17NI2021</t>
  </si>
  <si>
    <t>New import 3</t>
  </si>
  <si>
    <t>WS17NI3017</t>
  </si>
  <si>
    <t>WS17NI3018</t>
  </si>
  <si>
    <t>Cost of water imported under new import 3</t>
  </si>
  <si>
    <t>WS17NI3019</t>
  </si>
  <si>
    <t>WS17NI3020</t>
  </si>
  <si>
    <t>WS17NI3021</t>
  </si>
  <si>
    <t>Application of import incentive cap</t>
  </si>
  <si>
    <t>Import incentive rate (%)</t>
  </si>
  <si>
    <t>WS17022</t>
  </si>
  <si>
    <t>Company's water activity turnover</t>
  </si>
  <si>
    <t>C_ES_000670_A001</t>
  </si>
  <si>
    <t>Cap rate (%)</t>
  </si>
  <si>
    <t>WS17024</t>
  </si>
  <si>
    <t>PR14 reconciliation rulebook states cap. Generic</t>
  </si>
  <si>
    <t>Total value of import incentive</t>
  </si>
  <si>
    <t>Total value of import incentive - water resources</t>
  </si>
  <si>
    <t>WS17025</t>
  </si>
  <si>
    <t>Total value of import incentive - water network plus</t>
  </si>
  <si>
    <t>WS17026</t>
  </si>
  <si>
    <t>Total value of export and import incentives in 2017-18 prices</t>
  </si>
  <si>
    <t>Total value of export incentive - water resources at 2017-18 FYA CPIH deflated price base</t>
  </si>
  <si>
    <t>WS17027</t>
  </si>
  <si>
    <t>Output item from revenue adjustments feeder model</t>
  </si>
  <si>
    <t>Total value of export incentive - water network plus at 2017-18 FYA CPIH deflated price base</t>
  </si>
  <si>
    <t>WS17028</t>
  </si>
  <si>
    <t>Total value of export incentive to be paid after PR19 at 2017-18 FYA CPIH deflated price base</t>
  </si>
  <si>
    <t>WS17029</t>
  </si>
  <si>
    <t>Total value of import incentive - water resources at 2017-18 FYA CPIH deflated price base</t>
  </si>
  <si>
    <t>WS17030</t>
  </si>
  <si>
    <t>Total value of import incentive - water network plus at 2017-18 FYA CPIH deflated price base</t>
  </si>
  <si>
    <t>WS17031</t>
  </si>
  <si>
    <t>WS17 guidance and line definitions</t>
  </si>
  <si>
    <t>This table contains the inputs used for populating the water trading incentives reconciliation model to calculate incentive payments due at PR19 and to be paid after PR19 The water trading incentives reconciliation model calculates in 2012-13 prices, with indexation for inflation and tax treatment dealt with in the financial model.
We expect companies to supply populated models and accompanying reports on compliance with trading and procurement codes in September 2018.</t>
  </si>
  <si>
    <t>Does the company have an Ofwat-approved trading and procurement code? True/false flag.</t>
  </si>
  <si>
    <t>Real cost of capital. Company specific wholesale cost of capital from PR14 final determination.</t>
  </si>
  <si>
    <t>Years for calculating time value of money of exports. Generic value specified by Ofwat.</t>
  </si>
  <si>
    <t>Name/reference of export trade.</t>
  </si>
  <si>
    <t>Has the company produced a report to evidence that this is a new export and complies with its Ofwat-approved trading and procurement code? True/False flag.</t>
  </si>
  <si>
    <t>Forecast of expected revenue from the export 1.</t>
  </si>
  <si>
    <t>Forecast of cost of export 1, inclusive of cost of capital.</t>
  </si>
  <si>
    <t>Calculated. Difference between forecast revenue and forecast cost of export 1.</t>
  </si>
  <si>
    <t>First year to include in cap calculation for export profits Financial year of first year used in cap calculation. Generic value specified by Ofwat.</t>
  </si>
  <si>
    <t>Last year to include in cap calculation for export profits Financial year of last year used in cap calculation. Generic value specified by Ofwat.</t>
  </si>
  <si>
    <t>Total value of export incentive to be paid to water resources at PR19. Output from water trading reconciliation model.</t>
  </si>
  <si>
    <t>Total value of export incentive to be paid to network plus water at PR19. Output from water trading reconciliation model.</t>
  </si>
  <si>
    <t>Total value of export incentive to be paid after PR19. Output from water trading reconciliation model.</t>
  </si>
  <si>
    <t>Years for calculating time value of money of imports. Generic value specified by Ofwat.</t>
  </si>
  <si>
    <t>Name/reference of import trade.</t>
  </si>
  <si>
    <t>Has the company provided evidence that this is a new import and complies with its Ofwat-approved trading and procurement code? True/False flag.</t>
  </si>
  <si>
    <t>Forecast of cost of water under the new import 1.</t>
  </si>
  <si>
    <t>Forecast of cost of water under the new import 3.</t>
  </si>
  <si>
    <t>Block K</t>
  </si>
  <si>
    <t>Import incentive rate (%) applied to cost of imported water. Supplied by Ofwat.</t>
  </si>
  <si>
    <t>Company’s wholesale water turnover for each financial year in 2012-13 prices.</t>
  </si>
  <si>
    <t>Cap rate (%) for cap on incentive payments as a proportion of company's water activity turnover.</t>
  </si>
  <si>
    <t>Block L</t>
  </si>
  <si>
    <t>Total value of import incentive - water resources. Output from water trading incentive reconciliation model.</t>
  </si>
  <si>
    <t>Total value of import incentive - water network plus. Output from revenue adjustments model.</t>
  </si>
  <si>
    <t>Block M</t>
  </si>
  <si>
    <t>Total value of export incentive - water resources at 2017-18 FYA CPIH deflated price base. Output item from revenue adjustments feeder model.</t>
  </si>
  <si>
    <t>Total value of export incentive - water network plus at 2017-18 FYA CPIH deflated price base. Output item from revenue adjustments feeder model.</t>
  </si>
  <si>
    <t>Total value of export incentive to be paid after PR19 at 2017-18 FYA CPIH deflated price base. Output item from revenue adjustments feeder model.</t>
  </si>
  <si>
    <t>Total value of import incentive - water resources at 2017-18 FYA CPIH deflated price base. Output item from revenue adjustments feeder model.</t>
  </si>
  <si>
    <t>Total value of import incentive - water network plus at 2017-18 FYA CPIH deflated price base. Output item from revenue adjustments feeder model.</t>
  </si>
  <si>
    <t>Wn4 - Cost recovery for water network plus</t>
  </si>
  <si>
    <t>2025-30</t>
  </si>
  <si>
    <t>RCV run off rate ~ RPI linked RCV</t>
  </si>
  <si>
    <t>"Natural" RCV run off rate ~ water network plus</t>
  </si>
  <si>
    <t>WN40001</t>
  </si>
  <si>
    <t>Adjustments to RCV run off rate to address transition from RPI to CPI ~ water network plus</t>
  </si>
  <si>
    <t>WN40002</t>
  </si>
  <si>
    <t>Other adjustments to RCV run off rate  ~ water network plus</t>
  </si>
  <si>
    <t>WN40003</t>
  </si>
  <si>
    <t>Total RCV run off rate to be applied ~ water network plus RPI wedge linked</t>
  </si>
  <si>
    <t>WN40004</t>
  </si>
  <si>
    <t>Equals sum of lines 1 to 3.</t>
  </si>
  <si>
    <t>Method used to apply run off rate (straight line or reducing balance) ~ water network plus RPI wedge linked</t>
  </si>
  <si>
    <t>WN40005</t>
  </si>
  <si>
    <t>RB</t>
  </si>
  <si>
    <t>2025-30 should be the same as 2020-25</t>
  </si>
  <si>
    <t>RCV run off rate ~ CPI/CPI(H) linked RCV</t>
  </si>
  <si>
    <t>WN40006</t>
  </si>
  <si>
    <t>WN40007</t>
  </si>
  <si>
    <t>Other adjustments to RCV run off rate ~ water network plus</t>
  </si>
  <si>
    <t>WN40008</t>
  </si>
  <si>
    <t>Total RCV run off rate to be applied ~ water network plus CPI(H) linked</t>
  </si>
  <si>
    <t>WN40009</t>
  </si>
  <si>
    <t>Equals sum of lines 6 to 8.</t>
  </si>
  <si>
    <t>Method used to apply run off rate (straight line or reducing balance) ~ water network plus CPI(H) linked</t>
  </si>
  <si>
    <t>WN40010</t>
  </si>
  <si>
    <t>PAYG Rate ~ water network plus</t>
  </si>
  <si>
    <t>"Natural" PAYG rate ~ water network plus</t>
  </si>
  <si>
    <t>WN40016</t>
  </si>
  <si>
    <t>Adjustments to PAYG rate to address transition from RPI to CPI ~ water network plus</t>
  </si>
  <si>
    <t>WN40017</t>
  </si>
  <si>
    <t>Other adjustments to PAYG rate ~ water network plus</t>
  </si>
  <si>
    <t>WN40018</t>
  </si>
  <si>
    <t>Total PAYG rate ~ water network plus</t>
  </si>
  <si>
    <t>WN40019</t>
  </si>
  <si>
    <t>Equals sum of lines 11 to 13.</t>
  </si>
  <si>
    <t>Wn4 guidance and line definitions</t>
  </si>
  <si>
    <r>
      <t xml:space="preserve">This table asks companies to provide their pay as you go (PAYG) rates relevant to the water network plus revenue projected in </t>
    </r>
    <r>
      <rPr>
        <sz val="10"/>
        <color rgb="FF0078C9"/>
        <rFont val="Franklin Gothic Demi"/>
        <family val="2"/>
      </rPr>
      <t>Wn3</t>
    </r>
    <r>
      <rPr>
        <sz val="10"/>
        <rFont val="Arial"/>
        <family val="2"/>
      </rPr>
      <t xml:space="preserve">. These should be expressed as a percentage of totex forecast in each year.
It also asks companies to provide their proposed run off rates for both the proportion of the RCV which is indexed by RPI and the proportion of the RCV which is indexed by CPIH.
For each of the PAYG and run off rates which are included in the table are asking companies to provide a breakdown of the proposed rate which should be analysed as follows: 
• the “natural rates”  - rates which reflect the economic reality of the expenditure which they are incurring and the long term nature of their investments 
• any adjustments companies consider are required to address issues arising from the transition from RPI to CPIH as the primary inflation index
• adjustments that companies wish to make to enable them to address or issues, including the smoothing of bills.
We are asking companies to provide annual figures for each PAYG and run off rate and to provide justification for the rates that they have chosen.
In respect of the run off rates companies could also confirm if they wish to apply these on a straight line or a reducing balance basis and to explain their choices.
The table asks for the PAYG rates for years 2020-25 and 2025-30. The information for 2025-30 is required to help us assess the expected change in bills after 2025 and the impact of the companies’ proposals for both current and future customers.
</t>
    </r>
  </si>
  <si>
    <t>Proposed "natural" RCV run off rates (indexed by RPI) for wholesale water network plus. (The percentage of the RPI linked RCV that is depreciated annually). The “natural RCV rate” is a rate which reflects the economic reality of the expenditure which the company is incurring and the long term nature of its investments.</t>
  </si>
  <si>
    <t>Proposed adjustments to the RCV run off rates (indexed by RPI) for wholesale water network plus, that the company considers are required to address issues arising from the transition from RPI to CPIH as the primary inflation index.</t>
  </si>
  <si>
    <t xml:space="preserve">Proposed other adjustments to the RCV run off rates (indexed by RPI) for wholesale water network plus, that the company wishes to make to enable it address issues such as the smoothing of bills.
</t>
  </si>
  <si>
    <r>
      <t xml:space="preserve">Proposed total RCV run off rates (indexed by RPI) for wholesale water network plus. Equals the sum of </t>
    </r>
    <r>
      <rPr>
        <sz val="10"/>
        <color rgb="FF0078C9"/>
        <rFont val="Arial"/>
        <family val="2"/>
      </rPr>
      <t>Wr4 lines 1 to 3</t>
    </r>
    <r>
      <rPr>
        <sz val="10"/>
        <rFont val="Arial"/>
        <family val="2"/>
      </rPr>
      <t xml:space="preserve">. </t>
    </r>
  </si>
  <si>
    <t>The method used to apply the RCV run off rates (indexed by RPI) either in a straight line or a reducing balance. (Description of the accounting method used to depreciate the RPI linked RCV). We expect the same method to be used in 2025-30 as for 2020-25.</t>
  </si>
  <si>
    <t>Proposed "natural" RCV run off rates (indexed by CPIH) for wholesale water network plus. (The percentage of the CPI(H) linked RCV that is depreciated annually). The “natural RCV rate” is a rate which reflects the economic reality of the expenditure which the company is incurring and the long term nature of its investments.</t>
  </si>
  <si>
    <t>Proposed adjustments to the RCV run off rates (indexed by CPIH) for wholesale water network plus, that the company considers are required to address issues arising from the transition from RPI to CPIH as the primary inflation index.</t>
  </si>
  <si>
    <t xml:space="preserve">Proposed other adjustments to the RCV run off rates (indexed by CPIH) for wholesale water network plus, that the company wishes to make to enable it address issues such as the smoothing of bills.
</t>
  </si>
  <si>
    <r>
      <t xml:space="preserve">Proposed total RCV run off rates (indexed by CPIH) for wholesale water network plus. Equals the sum of </t>
    </r>
    <r>
      <rPr>
        <sz val="10"/>
        <color rgb="FF0078C9"/>
        <rFont val="Arial"/>
        <family val="2"/>
      </rPr>
      <t>Wr4 lines 6 to 8</t>
    </r>
    <r>
      <rPr>
        <sz val="10"/>
        <rFont val="Arial"/>
        <family val="2"/>
      </rPr>
      <t xml:space="preserve">. </t>
    </r>
  </si>
  <si>
    <t>The method used to apply the RCV run off rates (indexed by CPIH) either in a straight line or a reducing balance. (Description of the accounting method used to depreciate the CPI(H) linked RCV). We expect the same method to be used in 2025-30 as for 2020-25.</t>
  </si>
  <si>
    <r>
      <t xml:space="preserve">Proposed "natural" PAYG rates for wholesale water network plus relevant to the wholesale water network plus revenue / totex projected in </t>
    </r>
    <r>
      <rPr>
        <sz val="10"/>
        <color rgb="FF0078C9"/>
        <rFont val="Arial"/>
        <family val="2"/>
      </rPr>
      <t>Wn3</t>
    </r>
    <r>
      <rPr>
        <sz val="10"/>
        <rFont val="Arial"/>
        <family val="2"/>
      </rPr>
      <t>. These should be expressed as a percentage of totex forecast in each year. The “natural PAYG rate” is a rate which reflects the economic reality of the expenditure which the company is incurring and the long term nature of its investments.</t>
    </r>
  </si>
  <si>
    <t>Proposed adjustments to the PAYG rates for wholesale water network plus, that the company considers are required to address issues arising from the transition from RPI to CPIH as the primary inflation index.</t>
  </si>
  <si>
    <t xml:space="preserve">Proposed other adjustments to the PAYG rates for wholesale water network plus, that the company wishes to make to enable it address issues such as the smoothing of bills.
</t>
  </si>
  <si>
    <r>
      <t xml:space="preserve">Proposed total PAYG rates to be applied to wholesale water network plus totex. Equals the sum of </t>
    </r>
    <r>
      <rPr>
        <sz val="10"/>
        <color rgb="FF0078C9"/>
        <rFont val="Arial"/>
        <family val="2"/>
      </rPr>
      <t>Wn4 lines 11 to 13</t>
    </r>
    <r>
      <rPr>
        <sz val="10"/>
        <rFont val="Arial"/>
        <family val="2"/>
      </rPr>
      <t xml:space="preserve">. </t>
    </r>
  </si>
  <si>
    <t xml:space="preserve">Wr4 - Cost recovery for water resources </t>
  </si>
  <si>
    <t>"Natural" RCV run off rate ~ water resources</t>
  </si>
  <si>
    <t>WR40001</t>
  </si>
  <si>
    <t>Adjustments to RCV run off rate to address transition from RPI to CPI ~ water resources</t>
  </si>
  <si>
    <t>WR40002</t>
  </si>
  <si>
    <t>Other adjustments to RCV run off rate  ~ water resources</t>
  </si>
  <si>
    <t>WR40003</t>
  </si>
  <si>
    <t>Total RCV run off rate to be applied ~ water resources RPI wedge linked</t>
  </si>
  <si>
    <t>WR40004</t>
  </si>
  <si>
    <t>Method used to apply run off rate (straight line or reducing balance) ~ water resources RPI wedge linked</t>
  </si>
  <si>
    <t>WR40005</t>
  </si>
  <si>
    <t>Reducing Balance</t>
  </si>
  <si>
    <t>WR40006</t>
  </si>
  <si>
    <t>WR40007</t>
  </si>
  <si>
    <t>Other adjustments to RCV run off rate ~ water resources</t>
  </si>
  <si>
    <t>WR40008</t>
  </si>
  <si>
    <t>Total RCV run off rate to be applied ~ water resources CPI(H) linked</t>
  </si>
  <si>
    <t>WR40009</t>
  </si>
  <si>
    <t>Method used to apply run off rate (straight line or reducing balance) ~ water resources CPI(H) linked</t>
  </si>
  <si>
    <t>WR40010</t>
  </si>
  <si>
    <t xml:space="preserve">Post 2020 investment run off rate </t>
  </si>
  <si>
    <t>"Natural" post 2020 investment run off rate ~ water resources</t>
  </si>
  <si>
    <t>WR40011</t>
  </si>
  <si>
    <t>Adjustments to post 2020 investment run off rate to address transition from RPI to CPI ~ water resources</t>
  </si>
  <si>
    <t>WR40012</t>
  </si>
  <si>
    <t>Other adjustments to post 2020 investment run off rate ~ water resources</t>
  </si>
  <si>
    <t>WR40013</t>
  </si>
  <si>
    <t>Total post 2020 investment run off rate to be applied ~ water resources</t>
  </si>
  <si>
    <t>WR40014</t>
  </si>
  <si>
    <t>Method used to apply run off rate (straight line or reducing balance) ~ water resources</t>
  </si>
  <si>
    <t>WR40015</t>
  </si>
  <si>
    <t>PAYG Rate ~ water resources</t>
  </si>
  <si>
    <t>"Natural" PAYG rate ~ water resources</t>
  </si>
  <si>
    <t>WR40016</t>
  </si>
  <si>
    <t>Adjustments to PAYG rate to address transition from RPI to CPI ~ water resources</t>
  </si>
  <si>
    <t>WR40017</t>
  </si>
  <si>
    <t>Other adjustments to PAYG rate ~ water resources</t>
  </si>
  <si>
    <t>WR40018</t>
  </si>
  <si>
    <t>Total PAYG rate ~ water resources</t>
  </si>
  <si>
    <t>WR40019</t>
  </si>
  <si>
    <t>Equals sum of lines 16 to 18.</t>
  </si>
  <si>
    <t>Wr4 guidance and line definitions</t>
  </si>
  <si>
    <r>
      <t>This table asks companies to provide their pay as you go (PAYG) rates relevant to the water resources revenue</t>
    </r>
    <r>
      <rPr>
        <sz val="10"/>
        <color rgb="FF0078C9"/>
        <rFont val="Arial"/>
        <family val="2"/>
      </rPr>
      <t xml:space="preserve"> </t>
    </r>
    <r>
      <rPr>
        <sz val="10"/>
        <rFont val="Arial"/>
        <family val="2"/>
      </rPr>
      <t xml:space="preserve">projected in </t>
    </r>
    <r>
      <rPr>
        <sz val="10"/>
        <color rgb="FF0078C9"/>
        <rFont val="Franklin Gothic Demi"/>
        <family val="2"/>
      </rPr>
      <t>Wr3</t>
    </r>
    <r>
      <rPr>
        <sz val="10"/>
        <rFont val="Arial"/>
        <family val="2"/>
      </rPr>
      <t xml:space="preserve">. These should be expressed as a percentage of totex forecast in each year. It also asks companies to provide their proposed run off rates for both the proportion of the RCV which is indexed by RPI and the proportion of the RCV which is indexed by CPIH.
Totex expenditure which is not recovered in the period through PAYG is to be added to “Post 2020 Investment”. We are asking companies to provide run off rates for this too.
For each of the PAYG and run off rates which are included in the table are asking companies to provide a breakdown of the proposed rate which should be analysed as follows: 
• the “natural rates”  - rates which reflect the economic reality of the expenditure which they are incurring and the long term nature of their investments 
• any adjustments companies consider are required to address issues arising from the transition from RPI to CPIH as the primary inflation index
• adjustments that companies wish to make to enable them to address or issues, including the smoothing of bills.
We are asking companies to provide annual figures for each PAYG and run off rate and to provide justification for the rates that they have chosen.
In respect of the run off rates companies could also confirm if they wish to apply these on a straight line or a reducing balance basis and to explain their choices.
The table asks for the PAYG rates for years 2020-25 and 2025-30. The information for 2025-30 is required to help us assess the expected change in bills after 2025 and the impact of the companies’ proposals for both current and future customers.
</t>
    </r>
  </si>
  <si>
    <t>Proposed "natural" RCV run off rates (indexed by RPI) for wholesale water resources. (The percentage of the RPI linked RCV that is depreciated annually). The “natural RCV rate” is a rate which reflects the economic reality of the expenditure which the company is incurring and the long term nature of its investments.</t>
  </si>
  <si>
    <t>Proposed adjustments to the RCV run off rates (indexed by RPI) for wholesale water resources, that the company considers are required to address issues arising from the transition from RPI to CPIH as the primary inflation index.</t>
  </si>
  <si>
    <t xml:space="preserve">Proposed other adjustments to the RCV run off rates (indexed by RPI) for wholesale water resources, that the company wishes to make to enable it address issues such as the smoothing of bills.
</t>
  </si>
  <si>
    <r>
      <t xml:space="preserve">Proposed total RCV run off rates (indexed by RPI) for wholesale water resources. Equals the sum of </t>
    </r>
    <r>
      <rPr>
        <sz val="10"/>
        <color rgb="FF0078C9"/>
        <rFont val="Arial"/>
        <family val="2"/>
      </rPr>
      <t>Wr4 lines 1 to 3</t>
    </r>
    <r>
      <rPr>
        <sz val="10"/>
        <rFont val="Arial"/>
        <family val="2"/>
      </rPr>
      <t xml:space="preserve">. </t>
    </r>
  </si>
  <si>
    <t>Proposed "natural" RCV run off rates (indexed by CPIH) for wholesale water resources. (The percentage of the CPI(H) linked RCV that is depreciated annually). The “natural RCV rate” is a rate which reflects the economic reality of the expenditure which the company is incurring and the long term nature of its investments.</t>
  </si>
  <si>
    <t>Proposed adjustments to the RCV run off rates (indexed by CPIH) for wholesale water resources, that the company considers are required to address issues arising from the transition from RPI to CPIH as the primary inflation index.</t>
  </si>
  <si>
    <t xml:space="preserve">Proposed other adjustments to the RCV run off rates (indexed by CPIH) for wholesale water resources, that the company wishes to make to enable it address issues such as the smoothing of bills.
</t>
  </si>
  <si>
    <r>
      <t xml:space="preserve">Proposed total RCV run off rates (indexed by CPIH) for wholesale water resources. Equals the sum of </t>
    </r>
    <r>
      <rPr>
        <sz val="10"/>
        <color rgb="FF0078C9"/>
        <rFont val="Arial"/>
        <family val="2"/>
      </rPr>
      <t>Wr4 lines 6 to 8</t>
    </r>
    <r>
      <rPr>
        <sz val="10"/>
        <rFont val="Arial"/>
        <family val="2"/>
      </rPr>
      <t xml:space="preserve">. </t>
    </r>
  </si>
  <si>
    <t>Proposed "natural" post 2020 investment run off rates (indexed by CPIH) for wholesale water resources. The “natural RCV rate” is a rate which reflects the economic reality of the expenditure which the company is incurring and the long term nature of its investments. Totex expenditure which is not recovered in the period through PAYG is to be added to “Post 2020 Investment.”</t>
  </si>
  <si>
    <t>Proposed adjustments to the post 2020 investment run off rates (indexed by CPIH) for wholesale water resources, that the company considers are required to address issues arising from the transition from RPI to CPIH as the primary inflation index.</t>
  </si>
  <si>
    <t xml:space="preserve">Proposed other adjustments to the post 2020 investment run off rates (indexed by CPIH) for wholesale water resources, that the company wishes to make to enable it address issues such as the smoothing of bills.
</t>
  </si>
  <si>
    <r>
      <t xml:space="preserve">Proposed total post 2020 investment run off rates (indexed by CPIH) for wholesale water resources. Equals the sum of </t>
    </r>
    <r>
      <rPr>
        <sz val="10"/>
        <color rgb="FF0078C9"/>
        <rFont val="Arial"/>
        <family val="2"/>
      </rPr>
      <t>Wr4 lines 11 to 13</t>
    </r>
    <r>
      <rPr>
        <sz val="10"/>
        <rFont val="Arial"/>
        <family val="2"/>
      </rPr>
      <t xml:space="preserve">. </t>
    </r>
  </si>
  <si>
    <t>The method used to apply the post 2020 investment run off rates (indexed by CPIH) either in a straight line or a reducing balance. We expect the same method to be used in 2025-30 as for 2020-25.</t>
  </si>
  <si>
    <r>
      <t xml:space="preserve">Proposed "natural" PAYG rates for wholesale water resources relevant to the wholesale water resources revenue / totex projected in </t>
    </r>
    <r>
      <rPr>
        <sz val="10"/>
        <color rgb="FF0078C9"/>
        <rFont val="Arial"/>
        <family val="2"/>
      </rPr>
      <t>Wr3</t>
    </r>
    <r>
      <rPr>
        <sz val="10"/>
        <rFont val="Arial"/>
        <family val="2"/>
      </rPr>
      <t>. These should be expressed as a percentage of totex forecast in each year. The “natural PAYG rate” is a rate which reflects the economic reality of the expenditure which the company is incurring and the long term nature of its investments.</t>
    </r>
  </si>
  <si>
    <t>Proposed adjustments to the PAYG rates for wholesale water resources, that the company considers are required to address issues arising from the transition from RPI to CPIH as the primary inflation index.</t>
  </si>
  <si>
    <t xml:space="preserve">Proposed other adjustments to the PAYG rates for wholesale water resources, that the company wishes to make to enable it address issues such as the smoothing of bills.
</t>
  </si>
  <si>
    <r>
      <t xml:space="preserve">Proposed total PAYG rates to be applied to wholesale water resources totex. Equals the sum of </t>
    </r>
    <r>
      <rPr>
        <sz val="10"/>
        <color rgb="FF0078C9"/>
        <rFont val="Arial"/>
        <family val="2"/>
      </rPr>
      <t>Wr4 lines 16 to 18</t>
    </r>
    <r>
      <rPr>
        <sz val="10"/>
        <rFont val="Arial"/>
        <family val="2"/>
      </rPr>
      <t xml:space="preserve">. </t>
    </r>
  </si>
  <si>
    <t>WWS1a - Wholesale wastewater operating and capital expenditure by business unit including operating leases reclassified under IFRS16</t>
  </si>
  <si>
    <t>WWS1A001SC</t>
  </si>
  <si>
    <t>WWS1A001ST</t>
  </si>
  <si>
    <t>WWS1A001STP</t>
  </si>
  <si>
    <t>WWS1A001SDT</t>
  </si>
  <si>
    <t>WWS1A001SDD</t>
  </si>
  <si>
    <t>WWS1A001CAS</t>
  </si>
  <si>
    <t>WWS1A002SC</t>
  </si>
  <si>
    <t>WWS1A002ST</t>
  </si>
  <si>
    <t>WWS1A002STP</t>
  </si>
  <si>
    <t>WWS1A002SDT</t>
  </si>
  <si>
    <t>WWS1A002SDD</t>
  </si>
  <si>
    <t>WWS1A002CAS</t>
  </si>
  <si>
    <t>WWS1A003SC</t>
  </si>
  <si>
    <t>WWS1A003ST</t>
  </si>
  <si>
    <t>WWS1A003STP</t>
  </si>
  <si>
    <t>WWS1A003SDT</t>
  </si>
  <si>
    <t>WWS1A003SDD</t>
  </si>
  <si>
    <t>WWS1A003CAS</t>
  </si>
  <si>
    <t>WWS1A004SC</t>
  </si>
  <si>
    <t>WWS1A004ST</t>
  </si>
  <si>
    <t>WWS1A004STP</t>
  </si>
  <si>
    <t>WWS1A004SDT</t>
  </si>
  <si>
    <t>WWS1A004SDD</t>
  </si>
  <si>
    <t>WWS1A004CAS</t>
  </si>
  <si>
    <t>WWS1A005SC</t>
  </si>
  <si>
    <t>WWS1A005ST</t>
  </si>
  <si>
    <t>WWS1A005STP</t>
  </si>
  <si>
    <t>WWS1A005SDT</t>
  </si>
  <si>
    <t>WWS1A005SDD</t>
  </si>
  <si>
    <t>WWS1A005CAS</t>
  </si>
  <si>
    <t>WWS1A006SC</t>
  </si>
  <si>
    <t>WWS1A006ST</t>
  </si>
  <si>
    <t>WWS1A006STP</t>
  </si>
  <si>
    <t>WWS1A006SDT</t>
  </si>
  <si>
    <t>WWS1A006SDD</t>
  </si>
  <si>
    <t>WWS1A006CAS</t>
  </si>
  <si>
    <t>WWS1A007SC</t>
  </si>
  <si>
    <t>WWS1A007ST</t>
  </si>
  <si>
    <t>WWS1A007STP</t>
  </si>
  <si>
    <t>WWS1A007SDT</t>
  </si>
  <si>
    <t>WWS1A007SDD</t>
  </si>
  <si>
    <t>WWS1A007CAS</t>
  </si>
  <si>
    <t>WWS1A008SC</t>
  </si>
  <si>
    <t>WWS1A008ST</t>
  </si>
  <si>
    <t>WWS1A008STP</t>
  </si>
  <si>
    <t>WWS1A008SDT</t>
  </si>
  <si>
    <t>WWS1A008SDD</t>
  </si>
  <si>
    <t>WWS1A008CAS</t>
  </si>
  <si>
    <t>Total in Line 9 should equal sum of Totals in Lines 8 and 16 in Bio3.</t>
  </si>
  <si>
    <t>WWS1A009SC</t>
  </si>
  <si>
    <t>WWS1A009ST</t>
  </si>
  <si>
    <t>WWS1A009STP</t>
  </si>
  <si>
    <t>WWS1A009SDT</t>
  </si>
  <si>
    <t>WWS1A009SDD</t>
  </si>
  <si>
    <t>WWS1A009CAS</t>
  </si>
  <si>
    <t>WWS1A010SC</t>
  </si>
  <si>
    <t>WWS1A010ST</t>
  </si>
  <si>
    <t>WWS1A010STP</t>
  </si>
  <si>
    <t>WWS1A010SDT</t>
  </si>
  <si>
    <t>WWS1A010SDD</t>
  </si>
  <si>
    <t>WWS1A010CAS</t>
  </si>
  <si>
    <t>WWS1A011SC</t>
  </si>
  <si>
    <t>WWS1A011ST</t>
  </si>
  <si>
    <t>WWS1A011STP</t>
  </si>
  <si>
    <t>WWS1A011SDT</t>
  </si>
  <si>
    <t>WWS1A011SDD</t>
  </si>
  <si>
    <t>WWS1A011CAS</t>
  </si>
  <si>
    <t>WWS1A012SC</t>
  </si>
  <si>
    <t>WWS1A012ST</t>
  </si>
  <si>
    <t>WWS1A012STP</t>
  </si>
  <si>
    <t>WWS1A012SDT</t>
  </si>
  <si>
    <t>WWS1A012SDD</t>
  </si>
  <si>
    <t>WWS1A012CAS</t>
  </si>
  <si>
    <t>WWS1A013SC</t>
  </si>
  <si>
    <t>WWS1A013ST</t>
  </si>
  <si>
    <t>WWS1A013STP</t>
  </si>
  <si>
    <t>WWS1A013SDT</t>
  </si>
  <si>
    <t>WWS1A013SDD</t>
  </si>
  <si>
    <t>WWS1A013CAS</t>
  </si>
  <si>
    <t>WWS1A014SC</t>
  </si>
  <si>
    <t>WWS1A014ST</t>
  </si>
  <si>
    <t>WWS1A014STP</t>
  </si>
  <si>
    <t>WWS1A014SDT</t>
  </si>
  <si>
    <t>WWS1A014SDD</t>
  </si>
  <si>
    <t>WWS1A014CAS</t>
  </si>
  <si>
    <t>WWS1A015SC</t>
  </si>
  <si>
    <t>WWS1A015ST</t>
  </si>
  <si>
    <t>WWS1A015STP</t>
  </si>
  <si>
    <t>WWS1A015SDT</t>
  </si>
  <si>
    <t>WWS1A015SDD</t>
  </si>
  <si>
    <t>WWS1A015CAS</t>
  </si>
  <si>
    <t>WWS1A016SC</t>
  </si>
  <si>
    <t>WWS1A016ST</t>
  </si>
  <si>
    <t>WWS1A016STP</t>
  </si>
  <si>
    <t>WWS1A016SDT</t>
  </si>
  <si>
    <t>WWS1A016SDD</t>
  </si>
  <si>
    <t>WWS1A016CAS</t>
  </si>
  <si>
    <t>WWS1A017SC</t>
  </si>
  <si>
    <t>WWS1A017ST</t>
  </si>
  <si>
    <t>WWS1A017STP</t>
  </si>
  <si>
    <t>WWS1A017SDT</t>
  </si>
  <si>
    <t>WWS1A017SDD</t>
  </si>
  <si>
    <t>WWS1A017CAS</t>
  </si>
  <si>
    <t>WWS1A018SC</t>
  </si>
  <si>
    <t>WWS1A018ST</t>
  </si>
  <si>
    <t>WWS1A018STP</t>
  </si>
  <si>
    <t>WWS1A018SDT</t>
  </si>
  <si>
    <t>WWS1A018SDD</t>
  </si>
  <si>
    <t>WWS1A018CAS</t>
  </si>
  <si>
    <t>WWS1A019SC</t>
  </si>
  <si>
    <t>WWS1A019ST</t>
  </si>
  <si>
    <t>WWS1A019STP</t>
  </si>
  <si>
    <t>WWS1A019SDT</t>
  </si>
  <si>
    <t>WWS1A019SDD</t>
  </si>
  <si>
    <t>WWS1A019CAS</t>
  </si>
  <si>
    <t>WWS1A025SC</t>
  </si>
  <si>
    <t>WWS1A025ST</t>
  </si>
  <si>
    <t>WWS1A025STP</t>
  </si>
  <si>
    <t>WWS1A025SDP</t>
  </si>
  <si>
    <t>WWS1A025SDD</t>
  </si>
  <si>
    <t>WWS1A025CAS</t>
  </si>
  <si>
    <t>WWS1A026SC</t>
  </si>
  <si>
    <t>WWS1A026ST</t>
  </si>
  <si>
    <t>WWS1A026STP</t>
  </si>
  <si>
    <t>WWS1A026SDP</t>
  </si>
  <si>
    <t>WWS1A026SDD</t>
  </si>
  <si>
    <t>WWS1A026CAS</t>
  </si>
  <si>
    <t>WWS1A021SC</t>
  </si>
  <si>
    <t>WWS1A021ST</t>
  </si>
  <si>
    <t>WWS1A021STP</t>
  </si>
  <si>
    <t>WWS1A021SDP</t>
  </si>
  <si>
    <t>WWS1A021SDD</t>
  </si>
  <si>
    <t>WWS1A021CAS</t>
  </si>
  <si>
    <t>WWS1A022SC</t>
  </si>
  <si>
    <t>WWS1A022ST</t>
  </si>
  <si>
    <t>WWS1A022STP</t>
  </si>
  <si>
    <t>WWS1A022SDT</t>
  </si>
  <si>
    <t>WWS1A022SDD</t>
  </si>
  <si>
    <t>WWS1A022CAS</t>
  </si>
  <si>
    <t>WWS1A023SC</t>
  </si>
  <si>
    <t>WWS1A023ST</t>
  </si>
  <si>
    <t>WWS1A023STP</t>
  </si>
  <si>
    <t>WWS1A023SDT</t>
  </si>
  <si>
    <t>WWS1A023SDD</t>
  </si>
  <si>
    <t>WWS1A023CAS</t>
  </si>
  <si>
    <t>WWS1A024SC</t>
  </si>
  <si>
    <t>WWS1A024ST</t>
  </si>
  <si>
    <t>WWS1A024STP</t>
  </si>
  <si>
    <t>WWS1A024SDT</t>
  </si>
  <si>
    <t>WWS1A024SDD</t>
  </si>
  <si>
    <t>WWS1A024CAS</t>
  </si>
  <si>
    <t>Flooding - capex exceptionals</t>
  </si>
  <si>
    <t>BP3357001ASC</t>
  </si>
  <si>
    <t>BP3357001AST</t>
  </si>
  <si>
    <t>BP3357001ASTP</t>
  </si>
  <si>
    <t>BP3357001ASDT</t>
  </si>
  <si>
    <t>BP3357001ASDD</t>
  </si>
  <si>
    <t>BP3357001ACAS</t>
  </si>
  <si>
    <t>Flooding - opex exceptionals</t>
  </si>
  <si>
    <t>BP3357002ASC</t>
  </si>
  <si>
    <t>BP3357002AST</t>
  </si>
  <si>
    <t>BP3357002ASTP</t>
  </si>
  <si>
    <t>BP3357002ASDT</t>
  </si>
  <si>
    <t>BP3357002ASDD</t>
  </si>
  <si>
    <t>BP3357002ACAS</t>
  </si>
  <si>
    <t>BP3357003ASC</t>
  </si>
  <si>
    <t>BP3357003AST</t>
  </si>
  <si>
    <t>BP3357003ASTP</t>
  </si>
  <si>
    <t>BP3357003ASDT</t>
  </si>
  <si>
    <t>BP3357003ASDD</t>
  </si>
  <si>
    <t>BP3357003ACAS</t>
  </si>
  <si>
    <t>BP3357004ASC</t>
  </si>
  <si>
    <t>BP3357004AST</t>
  </si>
  <si>
    <t>BP3357004ASTP</t>
  </si>
  <si>
    <t>BP3357004ASDT</t>
  </si>
  <si>
    <t>BP3357004ASDD</t>
  </si>
  <si>
    <t>BP3357004ACAS</t>
  </si>
  <si>
    <t>BP3357005ASC</t>
  </si>
  <si>
    <t>BP3357005AST</t>
  </si>
  <si>
    <t>BP3357005ASTP</t>
  </si>
  <si>
    <t>BP3357005ASDT</t>
  </si>
  <si>
    <t>BP3357005ASDD</t>
  </si>
  <si>
    <t>BP3357005ACAS</t>
  </si>
  <si>
    <t>BP3357006ASC</t>
  </si>
  <si>
    <t>BP3357006AST</t>
  </si>
  <si>
    <t>BP3357006ASTP</t>
  </si>
  <si>
    <t>BP3357006ASDT</t>
  </si>
  <si>
    <t>BP3357006ASDD</t>
  </si>
  <si>
    <t>BP3357006ACAS</t>
  </si>
  <si>
    <t>BP3357007ASC</t>
  </si>
  <si>
    <t>BP3357007AST</t>
  </si>
  <si>
    <t>BP3357007ASTP</t>
  </si>
  <si>
    <t>BP3357007ASDT</t>
  </si>
  <si>
    <t>BP3357007ASDD</t>
  </si>
  <si>
    <t>BP3357007ACAS</t>
  </si>
  <si>
    <t>BP3357008ASC</t>
  </si>
  <si>
    <t>BP3357008AST</t>
  </si>
  <si>
    <t>BP3357008ASTP</t>
  </si>
  <si>
    <t>BP3357008ASDT</t>
  </si>
  <si>
    <t>BP3357008ASDD</t>
  </si>
  <si>
    <t>BP3357008ACAS</t>
  </si>
  <si>
    <t>BP3357009ASC</t>
  </si>
  <si>
    <t>BP3357009AST</t>
  </si>
  <si>
    <t>BP3357009ASTP</t>
  </si>
  <si>
    <t>BP3357009ASDT</t>
  </si>
  <si>
    <t>BP3357009ASDD</t>
  </si>
  <si>
    <t>BP3357009ACAS</t>
  </si>
  <si>
    <t>BP3357010ASC</t>
  </si>
  <si>
    <t>BP3357010AST</t>
  </si>
  <si>
    <t>BP3357010ASTP</t>
  </si>
  <si>
    <t>BP3357010ASDT</t>
  </si>
  <si>
    <t>BP3357010ASDD</t>
  </si>
  <si>
    <t>BP3357010ACAS</t>
  </si>
  <si>
    <t>BP3357020ASC</t>
  </si>
  <si>
    <t>BP3357020AST</t>
  </si>
  <si>
    <t>BP3357020ASTP</t>
  </si>
  <si>
    <t>BP3357020ASDT</t>
  </si>
  <si>
    <t>BP3357020ASDD</t>
  </si>
  <si>
    <t>BP3357020ACAS</t>
  </si>
  <si>
    <t>S3040ATCASC</t>
  </si>
  <si>
    <t>S3040ATCAST</t>
  </si>
  <si>
    <t>S3040ATCASTP</t>
  </si>
  <si>
    <t>S3040ATCASDT</t>
  </si>
  <si>
    <t>S3040ATCASDD</t>
  </si>
  <si>
    <t>S3040ATCAS</t>
  </si>
  <si>
    <t>WWS1a guidance and line definitions</t>
  </si>
  <si>
    <r>
      <t xml:space="preserve">This table is a restatement of table WWS1, and should be completed on the basis that IFRS16 had not been implemented.
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</si>
  <si>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r>
      <t xml:space="preserve">Total operating costs excluding third party services. Calculated as the sum of </t>
    </r>
    <r>
      <rPr>
        <sz val="10"/>
        <color rgb="FF0078C9"/>
        <rFont val="Arial"/>
        <family val="2"/>
      </rPr>
      <t>WWS1a lines 1 to 8</t>
    </r>
    <r>
      <rPr>
        <sz val="10"/>
        <rFont val="Arial"/>
        <family val="2"/>
      </rPr>
      <t>.</t>
    </r>
  </si>
  <si>
    <r>
      <t xml:space="preserve">Total operating expenditure for the wholesale business only within each business category. Calculated as the sum of </t>
    </r>
    <r>
      <rPr>
        <sz val="10"/>
        <color rgb="FF0078C9"/>
        <rFont val="Arial"/>
        <family val="2"/>
      </rPr>
      <t>WWS1a lines 9 and 10</t>
    </r>
    <r>
      <rPr>
        <sz val="10"/>
        <rFont val="Arial"/>
        <family val="2"/>
      </rPr>
      <t xml:space="preserve">. </t>
    </r>
  </si>
  <si>
    <r>
      <t xml:space="preserve">Any capital expenditure on infrastructure assets other than defined in </t>
    </r>
    <r>
      <rPr>
        <sz val="10"/>
        <color rgb="FF0078C9"/>
        <rFont val="Arial"/>
        <family val="2"/>
      </rPr>
      <t>WWS1a line 11</t>
    </r>
    <r>
      <rPr>
        <sz val="10"/>
        <rFont val="Arial"/>
        <family val="2"/>
      </rPr>
      <t xml:space="preserve"> excluding third party capex.</t>
    </r>
  </si>
  <si>
    <r>
      <t xml:space="preserve">Any capital expenditure on non-infrastructure assets other than defined in </t>
    </r>
    <r>
      <rPr>
        <sz val="10"/>
        <color rgb="FF0078C9"/>
        <rFont val="Arial"/>
        <family val="2"/>
      </rPr>
      <t>WWS1a line 12</t>
    </r>
    <r>
      <rPr>
        <sz val="10"/>
        <rFont val="Arial"/>
        <family val="2"/>
      </rPr>
      <t xml:space="preserve"> excluding third party capex.</t>
    </r>
  </si>
  <si>
    <r>
      <t xml:space="preserve">Total gross capital expenditure excluding third party services. Calculated as the sum of </t>
    </r>
    <r>
      <rPr>
        <sz val="10"/>
        <color rgb="FF0078C9"/>
        <rFont val="Arial"/>
        <family val="2"/>
      </rPr>
      <t>WWS1a lines 12 to 16</t>
    </r>
    <r>
      <rPr>
        <sz val="10"/>
        <rFont val="Arial"/>
        <family val="2"/>
      </rPr>
      <t>.</t>
    </r>
  </si>
  <si>
    <r>
      <t xml:space="preserve">Total gross capital expenditure. Calculated as the sum of </t>
    </r>
    <r>
      <rPr>
        <sz val="10"/>
        <color rgb="FF0078C9"/>
        <rFont val="Arial"/>
        <family val="2"/>
      </rPr>
      <t>WWS1a lines 17 and 18</t>
    </r>
    <r>
      <rPr>
        <sz val="10"/>
        <rFont val="Arial"/>
        <family val="2"/>
      </rPr>
      <t>.</t>
    </r>
  </si>
  <si>
    <r>
      <t xml:space="preserve">Totex. Calculated as the sum of </t>
    </r>
    <r>
      <rPr>
        <sz val="10"/>
        <color rgb="FF0078C9"/>
        <rFont val="Arial"/>
        <family val="2"/>
      </rPr>
      <t>WWS1a lines 11 and 19 minus the sum of lines 20 and 21</t>
    </r>
    <r>
      <rPr>
        <sz val="10"/>
        <rFont val="Arial"/>
        <family val="2"/>
      </rPr>
      <t>.</t>
    </r>
  </si>
  <si>
    <r>
      <t xml:space="preserve">Totex including cash items. Calculated as the sum of </t>
    </r>
    <r>
      <rPr>
        <sz val="10"/>
        <color rgb="FF0078C9"/>
        <rFont val="Arial"/>
        <family val="2"/>
      </rPr>
      <t>WWS1a lines 22 to 24</t>
    </r>
    <r>
      <rPr>
        <sz val="10"/>
        <rFont val="Arial"/>
        <family val="2"/>
      </rPr>
      <t>.</t>
    </r>
  </si>
  <si>
    <r>
      <t xml:space="preserve">Total atypical expenditure. Calculated as the sum of </t>
    </r>
    <r>
      <rPr>
        <sz val="10"/>
        <color rgb="FF0078C9"/>
        <rFont val="Arial"/>
        <family val="2"/>
      </rPr>
      <t>WWS1a lines 26 to 35</t>
    </r>
    <r>
      <rPr>
        <sz val="10"/>
        <rFont val="Arial"/>
        <family val="2"/>
      </rPr>
      <t>.</t>
    </r>
  </si>
  <si>
    <r>
      <t xml:space="preserve">Total expenditure. Calculated as the sum of </t>
    </r>
    <r>
      <rPr>
        <sz val="10"/>
        <color rgb="FF0078C9"/>
        <rFont val="Arial"/>
        <family val="2"/>
      </rPr>
      <t>WWS1a lines 25 and 36</t>
    </r>
    <r>
      <rPr>
        <sz val="10"/>
        <rFont val="Arial"/>
        <family val="2"/>
      </rPr>
      <t>.</t>
    </r>
  </si>
  <si>
    <t>WWS2a - Wholesale wastewater cumulative capital enhancement expenditure by purpose</t>
  </si>
  <si>
    <t>Calculation,copyordownloadrule</t>
  </si>
  <si>
    <t>Cost should be consistent with output in same year reported in Table WWn3 (zero cost is inconsistent with non-zero output and vice versa).</t>
  </si>
  <si>
    <t>BC31379SCCUM</t>
  </si>
  <si>
    <t>BC31379STCUM</t>
  </si>
  <si>
    <t>BC31379STPCUM</t>
  </si>
  <si>
    <t>BC31379SDTCUM</t>
  </si>
  <si>
    <t>BC31379SDDCUM</t>
  </si>
  <si>
    <t>BC31379CASCUM</t>
  </si>
  <si>
    <t>S3035QSCCUM</t>
  </si>
  <si>
    <t>S3035QSTCUM</t>
  </si>
  <si>
    <t>S3035QSTPCUM</t>
  </si>
  <si>
    <t>S3035QSDTCUM</t>
  </si>
  <si>
    <t>S3035QSDDCUM</t>
  </si>
  <si>
    <t>S3035QCASCUM</t>
  </si>
  <si>
    <t>S3036GSCCUM</t>
  </si>
  <si>
    <t>S3036GSTCUM</t>
  </si>
  <si>
    <t>S3036GSTPCUM</t>
  </si>
  <si>
    <t>S3036GSDTCUM</t>
  </si>
  <si>
    <t>S3036GSDDCUM</t>
  </si>
  <si>
    <t>S3036GCASCUM</t>
  </si>
  <si>
    <t>S3004SCCUM</t>
  </si>
  <si>
    <t>S3004STCUM</t>
  </si>
  <si>
    <t>S3004STPCUM</t>
  </si>
  <si>
    <t>S3004SDTCUM</t>
  </si>
  <si>
    <t>S3004SDDCUM</t>
  </si>
  <si>
    <t>S3004CASCUM</t>
  </si>
  <si>
    <t>WWS2001SCCUM</t>
  </si>
  <si>
    <t>WWS2001STCUM</t>
  </si>
  <si>
    <t>WWS2001STPCUM</t>
  </si>
  <si>
    <t>WWS2001SDTCUM</t>
  </si>
  <si>
    <t>WWS2001SDDCUM</t>
  </si>
  <si>
    <t>WWS2001CASCUM</t>
  </si>
  <si>
    <t>WINEP / NEP ~ Event duration monitoring at intermittent discharges</t>
  </si>
  <si>
    <t>Cost should be consistent with output in same year reported in Table WWS4 (zero cost is inconsistent with non-zero output and vice versa).</t>
  </si>
  <si>
    <t>S3005SCCUM</t>
  </si>
  <si>
    <t>S3005STCUM</t>
  </si>
  <si>
    <t>S3005STPCUM</t>
  </si>
  <si>
    <t>S3005SDTCUM</t>
  </si>
  <si>
    <t>S3005SDDCUM</t>
  </si>
  <si>
    <t>S3005CASCUM</t>
  </si>
  <si>
    <t>S3006SCCUM</t>
  </si>
  <si>
    <t>S3006STCUM</t>
  </si>
  <si>
    <t>S3006STPCUM</t>
  </si>
  <si>
    <t>S3006SDTCUM</t>
  </si>
  <si>
    <t>S3006SDDCUM</t>
  </si>
  <si>
    <t>S3006CASCUM</t>
  </si>
  <si>
    <t>S3007SCCUM</t>
  </si>
  <si>
    <t>S3007STCUM</t>
  </si>
  <si>
    <t>S3007STPCUM</t>
  </si>
  <si>
    <t>S3007SDTCUM</t>
  </si>
  <si>
    <t>S3007SDDCUM</t>
  </si>
  <si>
    <t>S3007CASCUM</t>
  </si>
  <si>
    <t>WWS2002SCCUM</t>
  </si>
  <si>
    <t>WWS2002STCUM</t>
  </si>
  <si>
    <t>WWS2002STPCUM</t>
  </si>
  <si>
    <t>WWS2002SDTCUM</t>
  </si>
  <si>
    <t>WWS2002SDDCUM</t>
  </si>
  <si>
    <t>WWS2002CASCUM</t>
  </si>
  <si>
    <t>WWS2003SCCUM</t>
  </si>
  <si>
    <t>WWS2003STCUM</t>
  </si>
  <si>
    <t>WWS2003STPCUM</t>
  </si>
  <si>
    <t>WWS2003SDTCUM</t>
  </si>
  <si>
    <t>WWS2003SDDCUM</t>
  </si>
  <si>
    <t>WWS2003CASCUM</t>
  </si>
  <si>
    <t>WWS2004SCCUM</t>
  </si>
  <si>
    <t>WWS2004STCUM</t>
  </si>
  <si>
    <t>WWS2004STPCUM</t>
  </si>
  <si>
    <t>WWS2004SDTCUM</t>
  </si>
  <si>
    <t>WWS2004SDDCUM</t>
  </si>
  <si>
    <t>WWS2004CASCUM</t>
  </si>
  <si>
    <t>WWS2005SCCUM</t>
  </si>
  <si>
    <t>WWS2005STCUM</t>
  </si>
  <si>
    <t>WWS2005STPCUM</t>
  </si>
  <si>
    <t>WWS2005SDTCUM</t>
  </si>
  <si>
    <t>WWS2005SDDCUM</t>
  </si>
  <si>
    <t>WWS2005CASCUM</t>
  </si>
  <si>
    <t>WWS2006SCCUM</t>
  </si>
  <si>
    <t>WWS2006STCUM</t>
  </si>
  <si>
    <t>WWS2006STPCUM</t>
  </si>
  <si>
    <t>WWS2006SDTCUM</t>
  </si>
  <si>
    <t>WWS2006SDDCUM</t>
  </si>
  <si>
    <t>WWS2006CASCUM</t>
  </si>
  <si>
    <t>WWS2007SCCUM</t>
  </si>
  <si>
    <t>WWS2007STCUM</t>
  </si>
  <si>
    <t>WWS2007STPCUM</t>
  </si>
  <si>
    <t>WWS2007SDTCUM</t>
  </si>
  <si>
    <t>WWS2007SDDCUM</t>
  </si>
  <si>
    <t>WWS2007CASCUM</t>
  </si>
  <si>
    <t>Cost should be consistent with output in same year reported in Table WWn4 (zero cost is inconsistent with non-zero output and vice versa).</t>
  </si>
  <si>
    <t>S3010SCCUM</t>
  </si>
  <si>
    <t>S3010STCUM</t>
  </si>
  <si>
    <t>S3010STPCUM</t>
  </si>
  <si>
    <t>S3010SDTCUM</t>
  </si>
  <si>
    <t>S3010SDDCUM</t>
  </si>
  <si>
    <t>S3010CASCUM</t>
  </si>
  <si>
    <t>S3011SCCUM</t>
  </si>
  <si>
    <t>S3011STCUM</t>
  </si>
  <si>
    <t>S3011STPCUM</t>
  </si>
  <si>
    <t>S3011SDTCUM</t>
  </si>
  <si>
    <t>S3011SDDCUM</t>
  </si>
  <si>
    <t>S3011CASCUM</t>
  </si>
  <si>
    <t>S3012SCCUM</t>
  </si>
  <si>
    <t>S3012STCUM</t>
  </si>
  <si>
    <t>S3012STPCUM</t>
  </si>
  <si>
    <t>S3012SDTCUM</t>
  </si>
  <si>
    <t>S3012SDDCUM</t>
  </si>
  <si>
    <t>S3012CASCUM</t>
  </si>
  <si>
    <t>S3013SCCUM</t>
  </si>
  <si>
    <t>S3013STCUM</t>
  </si>
  <si>
    <t>S3013STPCUM</t>
  </si>
  <si>
    <t>S3013SDTCUM</t>
  </si>
  <si>
    <t>S3013SDDCUM</t>
  </si>
  <si>
    <t>S3013CASCUM</t>
  </si>
  <si>
    <t>S3014SCCUM</t>
  </si>
  <si>
    <t>S3014STCUM</t>
  </si>
  <si>
    <t>S3014STPCUM</t>
  </si>
  <si>
    <t>S3014SDTCUM</t>
  </si>
  <si>
    <t>S3014SDDCUM</t>
  </si>
  <si>
    <t>S3014CASCUM</t>
  </si>
  <si>
    <t>S3015SCCUM</t>
  </si>
  <si>
    <t>S3015STCUM</t>
  </si>
  <si>
    <t>S3015STPCUM</t>
  </si>
  <si>
    <t>S3015SDTCUM</t>
  </si>
  <si>
    <t>S3015SDDCUM</t>
  </si>
  <si>
    <t>S3015CASCUM</t>
  </si>
  <si>
    <t>S3016SCCUM</t>
  </si>
  <si>
    <t>S3016STCUM</t>
  </si>
  <si>
    <t>S3016STPCUM</t>
  </si>
  <si>
    <t>S3016SDTCUM</t>
  </si>
  <si>
    <t>S3016SDDCUM</t>
  </si>
  <si>
    <t>S3016CASCUM</t>
  </si>
  <si>
    <t>S3017SCCUM</t>
  </si>
  <si>
    <t>S3017STCUM</t>
  </si>
  <si>
    <t>S3017STPCUM</t>
  </si>
  <si>
    <t>S3017SDTCUM</t>
  </si>
  <si>
    <t>S3017SDDCUM</t>
  </si>
  <si>
    <t>S3017CASCUM</t>
  </si>
  <si>
    <t>S3018SCCUM</t>
  </si>
  <si>
    <t>S3018STCUM</t>
  </si>
  <si>
    <t>S3018STPCUM</t>
  </si>
  <si>
    <t>S3018SDTCUM</t>
  </si>
  <si>
    <t>S3018SDDCUM</t>
  </si>
  <si>
    <t>S3018CASCUM</t>
  </si>
  <si>
    <t>S3019SCCUM</t>
  </si>
  <si>
    <t>S3019STCUM</t>
  </si>
  <si>
    <t>S3019STPCUM</t>
  </si>
  <si>
    <t>S3019SDTCUM</t>
  </si>
  <si>
    <t>S3019SDDCUM</t>
  </si>
  <si>
    <t>S3019CASCUM</t>
  </si>
  <si>
    <t>S3020SCCUM</t>
  </si>
  <si>
    <t>S3020STCUM</t>
  </si>
  <si>
    <t>S3020STPCUM</t>
  </si>
  <si>
    <t>S3020SDTCUM</t>
  </si>
  <si>
    <t>S3020SDDCUM</t>
  </si>
  <si>
    <t>S3020CASCUM</t>
  </si>
  <si>
    <t>S3021SCCUM</t>
  </si>
  <si>
    <t>S3021STCUM</t>
  </si>
  <si>
    <t>S3021STPCUM</t>
  </si>
  <si>
    <t>S3021SDTCUM</t>
  </si>
  <si>
    <t>S3021SDDCUM</t>
  </si>
  <si>
    <t>S3021CASCUM</t>
  </si>
  <si>
    <t>S3022SCCUM</t>
  </si>
  <si>
    <t>S3022STCUM</t>
  </si>
  <si>
    <t>S3022STPCUM</t>
  </si>
  <si>
    <t>S3022SDTCUM</t>
  </si>
  <si>
    <t>S3022SDDCUM</t>
  </si>
  <si>
    <t>S3022CASCUM</t>
  </si>
  <si>
    <t>BC31785SCCUM</t>
  </si>
  <si>
    <t>BC31785STCUM</t>
  </si>
  <si>
    <t>BC31785STPCUM</t>
  </si>
  <si>
    <t>BC31785SDTCUM</t>
  </si>
  <si>
    <t>BC31785SDDCUM</t>
  </si>
  <si>
    <t>BC31785CASCUM</t>
  </si>
  <si>
    <t>WWS2008SCCUM</t>
  </si>
  <si>
    <t>WWS2008STCUM</t>
  </si>
  <si>
    <t>WWS2008STPCUM</t>
  </si>
  <si>
    <t>WWS2008SDTCUM</t>
  </si>
  <si>
    <t>WWS2008SDDCUM</t>
  </si>
  <si>
    <t>WWS2008CASCUM</t>
  </si>
  <si>
    <t>S3023SCCUM</t>
  </si>
  <si>
    <t>S3023STCUM</t>
  </si>
  <si>
    <t>S3023STPCUM</t>
  </si>
  <si>
    <t>S3023SDTCUM</t>
  </si>
  <si>
    <t>S3023SDDCUM</t>
  </si>
  <si>
    <t>S3023CASCUM</t>
  </si>
  <si>
    <t>S3024SCCUM</t>
  </si>
  <si>
    <t>S3024STCUM</t>
  </si>
  <si>
    <t>S3024STPCUM</t>
  </si>
  <si>
    <t>S3024SDTCUM</t>
  </si>
  <si>
    <t>S3024SDDCUM</t>
  </si>
  <si>
    <t>S3024CASCUM</t>
  </si>
  <si>
    <t>S3A00001CUM</t>
  </si>
  <si>
    <t>S3A00001SCCUM</t>
  </si>
  <si>
    <t>S3A00001STCUM</t>
  </si>
  <si>
    <t>S3A00001STPCUM</t>
  </si>
  <si>
    <t>S3A00001SDTCUM</t>
  </si>
  <si>
    <t>S3A00001SDDCUM</t>
  </si>
  <si>
    <t>S3A00001CASCUM</t>
  </si>
  <si>
    <t>S3A00002CUM</t>
  </si>
  <si>
    <t>S3A00002SCCUM</t>
  </si>
  <si>
    <t>S3A00002STCUM</t>
  </si>
  <si>
    <t>S3A00002STPCUM</t>
  </si>
  <si>
    <t>S3A00002SDTCUM</t>
  </si>
  <si>
    <t>S3A00002SDDCUM</t>
  </si>
  <si>
    <t>S3A00002CASCUM</t>
  </si>
  <si>
    <t>S3A00003CUM</t>
  </si>
  <si>
    <t>S3A00003SCCUM</t>
  </si>
  <si>
    <t>S3A00003STCUM</t>
  </si>
  <si>
    <t>S3A00003STPCUM</t>
  </si>
  <si>
    <t>S3A00003SDTCUM</t>
  </si>
  <si>
    <t>S3A00003SDDCUM</t>
  </si>
  <si>
    <t>S3A00003CASCUM</t>
  </si>
  <si>
    <t>S3A00004CUM</t>
  </si>
  <si>
    <t>S3A00004SCCUM</t>
  </si>
  <si>
    <t>S3A00004STCUM</t>
  </si>
  <si>
    <t>S3A00004STPCUM</t>
  </si>
  <si>
    <t>S3A00004SDTCUM</t>
  </si>
  <si>
    <t>S3A00004SDDCUM</t>
  </si>
  <si>
    <t>S3A00004CASCUM</t>
  </si>
  <si>
    <t>S3A00005CUM</t>
  </si>
  <si>
    <t>S3A00005SCCUM</t>
  </si>
  <si>
    <t>S3A00005STCUM</t>
  </si>
  <si>
    <t>S3A00005STPCUM</t>
  </si>
  <si>
    <t>S3A00005SDTCUM</t>
  </si>
  <si>
    <t>S3A00005SDDCUM</t>
  </si>
  <si>
    <t>S3A00005CASCUM</t>
  </si>
  <si>
    <t>S3A00006CUM</t>
  </si>
  <si>
    <t>S3A00006SCCUM</t>
  </si>
  <si>
    <t>S3A00006STCUM</t>
  </si>
  <si>
    <t>S3A00006STPCUM</t>
  </si>
  <si>
    <t>S3A00006SDTCUM</t>
  </si>
  <si>
    <t>S3A00006SDDCUM</t>
  </si>
  <si>
    <t>S3A00006CASCUM</t>
  </si>
  <si>
    <t>S3A00007CUM</t>
  </si>
  <si>
    <t>S3A00007SCCUM</t>
  </si>
  <si>
    <t>S3A00007STCUM</t>
  </si>
  <si>
    <t>S3A00007STPCUM</t>
  </si>
  <si>
    <t>S3A00007SDTCUM</t>
  </si>
  <si>
    <t>S3A00007SDDCUM</t>
  </si>
  <si>
    <t>S3A00007CASCUM</t>
  </si>
  <si>
    <t>S3A00008CUM</t>
  </si>
  <si>
    <t>S3A00008SCCUM</t>
  </si>
  <si>
    <t>S3A00008STCUM</t>
  </si>
  <si>
    <t>S3A00008STPCUM</t>
  </si>
  <si>
    <t>S3A00008SDTCUM</t>
  </si>
  <si>
    <t>S3A00008SDDCUM</t>
  </si>
  <si>
    <t>S3A00008CASCUM</t>
  </si>
  <si>
    <t>S3A00009CUM</t>
  </si>
  <si>
    <t>S3A00009SCCUM</t>
  </si>
  <si>
    <t>S3A00009STCUM</t>
  </si>
  <si>
    <t>S3A00009STPCUM</t>
  </si>
  <si>
    <t>S3A00009SDTCUM</t>
  </si>
  <si>
    <t>S3A00009SDDCUM</t>
  </si>
  <si>
    <t>S3A00009CASCUM</t>
  </si>
  <si>
    <t>S3A00010CUM</t>
  </si>
  <si>
    <t>S3A00010SCCUM</t>
  </si>
  <si>
    <t>S3A00010STCUM</t>
  </si>
  <si>
    <t>S3A00010STPCUM</t>
  </si>
  <si>
    <t>S3A00010SDTCUM</t>
  </si>
  <si>
    <t>S3A00010SDDCUM</t>
  </si>
  <si>
    <t>S3A00010CASCUM</t>
  </si>
  <si>
    <t>S3A00011CUM</t>
  </si>
  <si>
    <t>S3A00011SCCUM</t>
  </si>
  <si>
    <t>S3A00011STCUM</t>
  </si>
  <si>
    <t>S3A00011STPCUM</t>
  </si>
  <si>
    <t>S3A00011SDTCUM</t>
  </si>
  <si>
    <t>S3A00011SDDCUM</t>
  </si>
  <si>
    <t>S3A00011CASCUM</t>
  </si>
  <si>
    <t>S3A00012CUM</t>
  </si>
  <si>
    <t>S3A00012SCCUM</t>
  </si>
  <si>
    <t>S3A00012STCUM</t>
  </si>
  <si>
    <t>S3A00012STPCUM</t>
  </si>
  <si>
    <t>S3A00012SDTCUM</t>
  </si>
  <si>
    <t>S3A00012SDDCUM</t>
  </si>
  <si>
    <t>S3A00012CASCUM</t>
  </si>
  <si>
    <t>S3A00013CUM</t>
  </si>
  <si>
    <t>S3A00013SCCUM</t>
  </si>
  <si>
    <t>S3A00013STCUM</t>
  </si>
  <si>
    <t>S3A00013STPCUM</t>
  </si>
  <si>
    <t>S3A00013SDTCUM</t>
  </si>
  <si>
    <t>S3A00013SDDCUM</t>
  </si>
  <si>
    <t>S3A00013CASCUM</t>
  </si>
  <si>
    <t>S3A00014CUM</t>
  </si>
  <si>
    <t>S3A00014SCCUM</t>
  </si>
  <si>
    <t>S3A00014STCUM</t>
  </si>
  <si>
    <t>S3A00014STPCUM</t>
  </si>
  <si>
    <t>S3A00014SDTCUM</t>
  </si>
  <si>
    <t>S3A00014SDDCUM</t>
  </si>
  <si>
    <t>S3A00014CASCUM</t>
  </si>
  <si>
    <t>S3A00015CUM</t>
  </si>
  <si>
    <t>S3A00015SCCUM</t>
  </si>
  <si>
    <t>S3A00015STCUM</t>
  </si>
  <si>
    <t>S3A00015STPCUM</t>
  </si>
  <si>
    <t>S3A00015SDTCUM</t>
  </si>
  <si>
    <t>S3A00015SDDCUM</t>
  </si>
  <si>
    <t>S3A00015CASCUM</t>
  </si>
  <si>
    <t xml:space="preserve">Total cumulative wastewater enhancement capital expenditure </t>
  </si>
  <si>
    <t>S3025ENHSCCUM</t>
  </si>
  <si>
    <t>S3025ENHSTCUM</t>
  </si>
  <si>
    <t>S3025ENHSTPCUM</t>
  </si>
  <si>
    <t>S3025ENHSDTCUM</t>
  </si>
  <si>
    <t>S3025ENHSDDCUM</t>
  </si>
  <si>
    <t>S3025ENHCASCUM</t>
  </si>
  <si>
    <t>WWS2a guidance and line definitions</t>
  </si>
  <si>
    <r>
      <t xml:space="preserve">This table identifies the </t>
    </r>
    <r>
      <rPr>
        <sz val="10"/>
        <color rgb="FF0078C9"/>
        <rFont val="Franklin Gothic Demi"/>
        <family val="2"/>
      </rPr>
      <t>cumulative</t>
    </r>
    <r>
      <rPr>
        <sz val="10"/>
        <rFont val="Arial"/>
        <family val="2"/>
      </rPr>
      <t xml:space="preserve"> capital expenditure on enhancement projects (schemes and investigations) delivered in the report year and reflects </t>
    </r>
    <r>
      <rPr>
        <sz val="10"/>
        <color rgb="FF0078C9"/>
        <rFont val="Franklin Gothic Demi"/>
        <family val="2"/>
      </rPr>
      <t>table 9_1 of the 2017 Cost Assessment submission</t>
    </r>
    <r>
      <rPr>
        <sz val="10"/>
        <rFont val="Arial"/>
        <family val="2"/>
      </rPr>
      <t>. One difference from table 9_1 is that this table does not collect historic data. References to AMP5 and AMP5 driver codes in the line definitions are therefore redundant but have been retained for simplicity. Where a quality enhancement scheme (or the proportionally allocated component of a quality enhancement scheme) has more than one cost driver, companies should allocate the expenditure attributable to the primary driver to the relevant line.  Any net additional cost for meeting the requirements of any further drivers should be included in the (different) relevant line.</t>
    </r>
  </si>
  <si>
    <t>Cumulative capital expenditure on new and additional sewage treatment and sewerage assets for first time sewerage schemes delivered in the report year to meet the duty under s101A of the Water Industry Act 1991.</t>
  </si>
  <si>
    <t>Cumulative capital expenditure on schemes to improve sludge treatment and disposal assets and associated biogas treatment for meeting new environmental obligations listed in the WINEP / NEP and delivered in the report year. This is for both infrastructure and non-infrastructure assets.</t>
  </si>
  <si>
    <t>Cumulative capital expenditure on schemes to improve sludge treatment and disposal assets and associated biogas treatment for providing new capacity for growth and delivered in the report year. This is for both infrastructure and non-infrastructure assets.</t>
  </si>
  <si>
    <r>
      <t>Cumulative capital expenditure on the primary cost driver of quality enhancement schemes listed in the NEP (or WINEP) for AMP5, AMP6 or AMP7 delivered in the report year where the objective of the primary driver is to meet the requirements of conservation drivers (the Habitats and Birds Directives, the CRoW Act, the NERC Act, the Marine and Coastal Access Act, invasive non-native species and the UK Biodiversity Action Plan) over and above that on schemes and investigations for which expenditure is required to be reported elsewhere in this table (principally WWS2a lin</t>
    </r>
    <r>
      <rPr>
        <sz val="10"/>
        <rFont val="Arial"/>
        <family val="2"/>
      </rPr>
      <t>es 16 to 20).</t>
    </r>
  </si>
  <si>
    <t>Cumulative capital / operating expenditure on quality enhancement schemes listed in the NEP (or WINEP) either to improve outfalls to prevent the entrainment of fish, provide eel or fish passes or take alternative measures to meet the requirements of the Eels Regulations or carry out investigations required to confirm the level of entrainment and/or the appropriate technical solution. For AMP7 these are the outputs required by the Environment Agency (or Natural Resources Wales) under driver codes EE_IMP and EE_INV.</t>
  </si>
  <si>
    <t>Cumulative capital expenditure on quality enhancement schemes listed in the NEP (or WINEP) for AMP5, AMP6 or AMP7 to provide event and duration monitoring of intermittent discharges and delivered in the report year.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 For AMP7 these are the outputs required by the Environment Agency (or Natural Resources Wales) under driver codes U_MON1, U_MON2, U_MON3, U_EDMW, SW_MON and BW_MON.</t>
  </si>
  <si>
    <t>Cumulative capital expenditure on quality enhancement schemes listed in the WINEP / NEP to provide flow monitoring at sewage treatment works (AMP6 driver code: Flow3, AMP7 driver codes: U_MON4, U_MON5) and delivered in the report year.</t>
  </si>
  <si>
    <t>Cumulative capital expenditure on quality enhancement schemes listed in the NEP for AMP6 to provide monitoring of pass forward flows at CSOs (driver code Flow4) and delivered in the report year.</t>
  </si>
  <si>
    <t>Cumulative capital expenditure on quality enhancement schemes listed in the WINEP / NEP to increase the flow the full treatment to 3PG+I+3E and delivered in the report year. Relevant Environment Agency driver code for AMP7 schemes is U_IMP5.</t>
  </si>
  <si>
    <t>Cumulative capital expenditure on quality enhancement schemes listed in the WINEP / NEP to increase the storm tank capacity to 68 l/hd or to 2 hours retention at max flow into the tanks and delivered in the report year.</t>
  </si>
  <si>
    <t xml:space="preserve">Cumulative capital expenditure on the primary cost driver of quality enhancement schemes listed in the NEP (or WINEP) for AMP5, AMP6 or AMP7 and delivered in the report year where the objective of the primary cost driver is to meet new or tightened spill frequency objectives at network assets, eg CSOs (whether or not there is an explicit spill frequency requirement) by the provision of new or additional storage volume. </t>
  </si>
  <si>
    <t>Cumulative capital expenditure on improvements listed in the NEP (or WINEP) as part of the national 'Pathway to good measures for chemicals' programme or to prevent deterioration in chemical status or to achieve standstill limits for chemicals and delivered in the report year. (Relevant Environment Agency driver codes for AMP7: WFD_IMP_CHEM, WFD_NDLS, some WFD_ND and potentially L_IMP and LWFD_IMP Chem1, ND4 and ND5 in AMP7).</t>
  </si>
  <si>
    <t>Cumulative capital expenditure on monitoring, investigations, feasibility studies and improvements listed in the NEP (or WINEP) as part of the national Chemicals Investigation Programme (driver codes C1 - C3 in AMP5, C4 - C7 in AMP6 and WFD_INV_CHEM1-9 and WFD_MON_CHEM in AMP7), delivered in the report year.</t>
  </si>
  <si>
    <t>Cumulative capital expenditure on monitoring, investigations, feasibility studies and improvements listed in the NEP as part of the national AMP6 Phosphorus removal technology investigations programme (driver codes P1 - Px), delivered in the report year.</t>
  </si>
  <si>
    <t>Cumulative capital expenditure on the primary cost driver of quality enhancement schemes listed in the NEP (or WINEP) for AMP5, AMP6 or AMP7 and delivered in the report year,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table WWS2 line 11). For AMP6 it is the capital expenditure associated with driver code G1. For AMP7 the relevant driver codes are WFDGW_ND_GWQ and WFDGW_IMP_GWQ.</t>
  </si>
  <si>
    <t>Cumulative capital expenditure on investigations listed in the NEP (or WINEP) for AMP5, AMP6 or AMP7, delivered in the report year, over and above that on investigations for which expenditure is required to be reported elsewhere in this table (principally lines 9.1 and 9.2).</t>
  </si>
  <si>
    <t>Cumulative capital expenditure on the primary cost driver of quality enhancement schemes listed in the NEP (or WINEP) for AMP5, AMP6 or AMP7, delivered in the report year, where the objective of the primary cost driver is to meet new or tightened consent conditions for nitrogen.</t>
  </si>
  <si>
    <t>Cumulative capital expenditure on the primary cost driver of quality enhancement schemes listed in the NEP (or WINEP) for AMP5, AMP6 or AMP7, delivered in the report year, where the objective of the primary cost driver is to meet new or tightened consent conditions for phosphorus at an activated sludge STW.</t>
  </si>
  <si>
    <t>Cumulative capital expenditure on the primary cost driver of quality enhancement schemes listed in the NEP (or WINEP) for AMP5, AMP6 or AMP7, delivered in the report year, where the objective of the primary cost driver is to meet new or tightened consent conditions for phosphorus at a biological filter STW.</t>
  </si>
  <si>
    <t>Cumulative capital expenditure on the primary cost driver of quality enhancement schemes listed in the NEP (or WINEP) for AMP5, AMP6 or AMP7 where the objective of the primary cost driver is to meet new or tightened consent conditions for one or more of the sanitary parameters unless the objective is associated with a specific cost driver code for which there is a dedicated line elsewhere in this table (eg WFD_ND_GWQ (line 15/62) or Flow1 (line 23/70)). In such cases costs should be excluded from this line and entered in the line for the relevant cost driver code.</t>
  </si>
  <si>
    <t>Cumulative capital expenditure on the primary cost driver of quality enhancement schemes listed in the NEP (or WINEP) for AMP5, AMP6 or AMP7, delivered in the report year,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</si>
  <si>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Cumulative capital expenditure on the primary cost driver of quality enhancement schemes listed in the NEP for AMP5 or AMP6, delivered in the report year, where the objective of the primary cost driver is to meet the requirements of the Habitats Directive or the CRoW Act (2000) by relocating the discharge to controlled waters.</t>
  </si>
  <si>
    <t>Cumulative capital expenditure on the primary cost driver of quality enhancement schemes listed in the NEP for AMP5, delivered in the report year, where the objective of the primary driver is to ensure no deterioration in the current classification of the receiving waters as a result of increased volumes of discharge (historic) - (driver code Flow1)</t>
  </si>
  <si>
    <t>Cumulative capital expenditure on schemes delivered in the report year, where the primary objective is to effect a step change improvement in odour control above base standards.</t>
  </si>
  <si>
    <r>
      <t xml:space="preserve">Cumulative capital expenditure associated with the provision of new development and growth in sewerage services, delivered in the report year.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table </t>
    </r>
    <r>
      <rPr>
        <sz val="10"/>
        <color rgb="FF0078C9"/>
        <rFont val="Arial"/>
        <family val="2"/>
      </rPr>
      <t>WWS2a line 30</t>
    </r>
    <r>
      <rPr>
        <sz val="10"/>
        <color rgb="FF000000"/>
        <rFont val="Arial"/>
        <family val="2"/>
      </rPr>
      <t>, unless an increase in risk is clearly the result of new development.</t>
    </r>
  </si>
  <si>
    <t>Cumulative capital expenditure associated with schemes delivered in the report year to meet or offset changes in demand from new and existing customers at sewage treatment works but excluding sludge treatment centres. Expenditure at sludge treatment centres should be reported in table WWS2a line 3.</t>
  </si>
  <si>
    <t>Cumulative capital expenditure on schemes delivered in the report year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ESL6).</t>
  </si>
  <si>
    <r>
      <t xml:space="preserve">Cumulative capital expenditure on schemes delivered in the report year for the purpose of enhancing the public sewerage system to reduce the risk to properties and external areas of flooding from sewers. Exclude infrastructure renewals expenditure that should be reported in table </t>
    </r>
    <r>
      <rPr>
        <sz val="10"/>
        <color rgb="FF0078C9"/>
        <rFont val="Arial"/>
        <family val="2"/>
      </rPr>
      <t>WWS1 line 12</t>
    </r>
    <r>
      <rPr>
        <sz val="10"/>
        <color rgb="FF000000"/>
        <rFont val="Arial"/>
        <family val="2"/>
      </rPr>
      <t xml:space="preserve"> and expenditure associated with the provision of new sewers for new development and such other expenditure required in consequence of the new development that should be reported in table </t>
    </r>
    <r>
      <rPr>
        <sz val="10"/>
        <color rgb="FF0078C9"/>
        <rFont val="Arial"/>
        <family val="2"/>
      </rPr>
      <t>WWS2a line 25</t>
    </r>
    <r>
      <rPr>
        <sz val="10"/>
        <color rgb="FF000000"/>
        <rFont val="Arial"/>
        <family val="2"/>
      </rPr>
      <t>.</t>
    </r>
  </si>
  <si>
    <t>Cumulative capital expenditure on infrastructure and non-infrastructure assets falling within the scope of the transfer of private gravity sewers and lateral drains effected by schemes made by the Secretary of State / Welsh Ministers under the Water Industry (Schemes for Adoption of Private Sewers) Regulations 2011. Expenditure should be reported even if for accounting purposes companies may be treating it as maintenance (rather than enhancement).</t>
  </si>
  <si>
    <t>32 - 46</t>
  </si>
  <si>
    <r>
      <t xml:space="preserve">Total wastewater enhancement cumulative capital expenditure. Calculated as the sum of table </t>
    </r>
    <r>
      <rPr>
        <sz val="10"/>
        <color rgb="FF0078C9"/>
        <rFont val="Arial"/>
        <family val="2"/>
      </rPr>
      <t>WWS2a lines 1 to 46</t>
    </r>
    <r>
      <rPr>
        <sz val="10"/>
        <color rgb="FF000000"/>
        <rFont val="Arial"/>
        <family val="2"/>
      </rPr>
      <t xml:space="preserve"> inclusive.</t>
    </r>
  </si>
  <si>
    <t>WWS13 - PR14 wholesale revenue forecast incentive mechanism for the wastewater service</t>
  </si>
  <si>
    <t>SYS01</t>
  </si>
  <si>
    <t>WWS13003</t>
  </si>
  <si>
    <t>WWS13004</t>
  </si>
  <si>
    <t>WWS13005</t>
  </si>
  <si>
    <t>WWS13006</t>
  </si>
  <si>
    <t>WWS13007</t>
  </si>
  <si>
    <t>WWS13008</t>
  </si>
  <si>
    <t>Allowed revenue - wastewater</t>
  </si>
  <si>
    <t>WWS13009</t>
  </si>
  <si>
    <t>K ~ wastewater</t>
  </si>
  <si>
    <t>WWS13011</t>
  </si>
  <si>
    <t>Total revenue forecast ~ wastewater</t>
  </si>
  <si>
    <t>WWS13012</t>
  </si>
  <si>
    <t>RCM blind year 14/15 adjustment for implementing via WRFIM ~ wastewater</t>
  </si>
  <si>
    <t>C00053_L021</t>
  </si>
  <si>
    <t>Percentage of RCM adjustment by year ~ wastewater</t>
  </si>
  <si>
    <t>WWS13014</t>
  </si>
  <si>
    <t>Wastewater: Unmeasured ~ household</t>
  </si>
  <si>
    <t>CR881</t>
  </si>
  <si>
    <t>Wastewater: Unmeasured ~ non-household</t>
  </si>
  <si>
    <t>CR883</t>
  </si>
  <si>
    <t>Wastewater: Measured ~ household</t>
  </si>
  <si>
    <t>CR882</t>
  </si>
  <si>
    <t>Wastewater: Measured ~ non-household</t>
  </si>
  <si>
    <t>CR884</t>
  </si>
  <si>
    <t>Wastewater: Third party revenue ~ household</t>
  </si>
  <si>
    <t>S9008HH</t>
  </si>
  <si>
    <t>Wastewater: Third party revenue ~ non-household</t>
  </si>
  <si>
    <t>S9008NHH</t>
  </si>
  <si>
    <t>Wastewater: Revenue collected from household and non-household</t>
  </si>
  <si>
    <t>WWS13029</t>
  </si>
  <si>
    <t>Wastewater: Grants and contributions</t>
  </si>
  <si>
    <t>BC11374IN</t>
  </si>
  <si>
    <t>Wastewater: Revenue recovered</t>
  </si>
  <si>
    <t>WWS13030</t>
  </si>
  <si>
    <t>Wastewater: Capital contributions from connection charges and revenue from infrastructure charges (PR14 FD)</t>
  </si>
  <si>
    <t>C_ES_000830_A001</t>
  </si>
  <si>
    <t>BC11374_CPY</t>
  </si>
  <si>
    <t>Wastewater: Grants and contributions variance</t>
  </si>
  <si>
    <t>WWS13028</t>
  </si>
  <si>
    <t>Main revenue adjustment as incurred ~ wastewater</t>
  </si>
  <si>
    <t>WWS130023</t>
  </si>
  <si>
    <t>Penalty adjustment as incurred ~ wastewater</t>
  </si>
  <si>
    <t>WWS130024</t>
  </si>
  <si>
    <t>WRFIM adjustment as incurred ~ wastewater</t>
  </si>
  <si>
    <t>WWS13025</t>
  </si>
  <si>
    <t>WRFIM Total reward / (penalty) at the end of AMP6 ~ wastewater</t>
  </si>
  <si>
    <t>WWS13026</t>
  </si>
  <si>
    <t>PR14 reconciliation WRFIM model output item row 73 on calc sheet</t>
  </si>
  <si>
    <t>WRFIM Total reward / (penalty) at the end of AMP6 ~ wastewater network plus</t>
  </si>
  <si>
    <t>WWS13027</t>
  </si>
  <si>
    <t>WWS13 guidance and line definitions</t>
  </si>
  <si>
    <t>This table contains the wastewater service inputs used for populating the WRFIM model and the penalties arising as calculated by the WFRIM model. The WRFIM model calculates in outturn prices and is converted to 2017-18 prices in the revenue adjustments model.
We expect companies to publish their populated WRFIM models with associated explanation with the regulatory accounts reporting in July 2018.</t>
  </si>
  <si>
    <r>
      <t>Total revenue forecasted in PR14. Calculated as 2014-15 allowed revenue (</t>
    </r>
    <r>
      <rPr>
        <sz val="10"/>
        <color rgb="FF0078C9"/>
        <rFont val="Arial"/>
        <family val="2"/>
      </rPr>
      <t>WWS13 line 9</t>
    </r>
    <r>
      <rPr>
        <sz val="10"/>
        <rFont val="Arial"/>
        <family val="2"/>
      </rPr>
      <t>) compounded by RPI (</t>
    </r>
    <r>
      <rPr>
        <sz val="10"/>
        <color rgb="FF0078C9"/>
        <rFont val="Arial"/>
        <family val="2"/>
      </rPr>
      <t>WWS13 line 10</t>
    </r>
    <r>
      <rPr>
        <sz val="10"/>
        <rFont val="Arial"/>
        <family val="2"/>
      </rPr>
      <t>) and K (</t>
    </r>
    <r>
      <rPr>
        <sz val="10"/>
        <color rgb="FF0078C9"/>
        <rFont val="Arial"/>
        <family val="2"/>
      </rPr>
      <t>WWS13 line 11</t>
    </r>
    <r>
      <rPr>
        <sz val="10"/>
        <rFont val="Arial"/>
        <family val="2"/>
      </rPr>
      <t>).</t>
    </r>
  </si>
  <si>
    <t>Actual revenue recovered from metered and unmetered customers' wastewater charges, household and non-household over the 2015-2020 price review period. Annual wholesale wastewater charge revenue as reported in company’s regulatory reporting 2I.</t>
  </si>
  <si>
    <r>
      <t xml:space="preserve">Calculated. Sum of </t>
    </r>
    <r>
      <rPr>
        <sz val="10"/>
        <color rgb="FF0078C9"/>
        <rFont val="Arial"/>
        <family val="2"/>
      </rPr>
      <t>WWS13 lines 15 to 20</t>
    </r>
    <r>
      <rPr>
        <sz val="10"/>
        <rFont val="Arial"/>
        <family val="2"/>
      </rPr>
      <t>.</t>
    </r>
  </si>
  <si>
    <t xml:space="preserve">Actual wastewater grants and contributions revenue recovered. As defined in the RAGs for 2017-18 2I, total of price control grants and contributions irrespective of accounting treatment. We raised several queries on grants and contributions reporting in the 2016 APR or 2017 APR. As a result of these queries, if a company is aware that previous years data has not been correctly reported, they should restate the figures in the pre-populated cells using the definition in the RAGs for 2017-18 reporting. </t>
  </si>
  <si>
    <r>
      <t xml:space="preserve">Calculated. Sum of </t>
    </r>
    <r>
      <rPr>
        <sz val="10"/>
        <color rgb="FF0078C9"/>
        <rFont val="Arial"/>
        <family val="2"/>
      </rPr>
      <t>WWS13 lines 21 and 22</t>
    </r>
    <r>
      <rPr>
        <sz val="10"/>
        <rFont val="Arial"/>
        <family val="2"/>
      </rPr>
      <t>.</t>
    </r>
  </si>
  <si>
    <t>Total grants and contributions that are included in the allowed wastewater revenue totals.</t>
  </si>
  <si>
    <t>Relevant wastewater capital contributions from connection charges and revenue from infrastructure charges, defined in the final determination as covered by the price control. As defined in RAG 4.07 2I.</t>
  </si>
  <si>
    <t>Difference in outturn prices between line 24 and line 25 for wastewater grants and contributions. Line 24 is adjusted to outturn prices using data in App23.</t>
  </si>
  <si>
    <t>Main revenue adjustment as incurred. These values are calculated in the PR14 reconciliation WRFIM model on 'WRFIM - Waste' sheet in row 41. The values are in outturn prices.</t>
  </si>
  <si>
    <t>Penalty adjustment as incurred. These values are calculated in the PR14 reconciliation WRFIM model on 'WRFIM - Waste' sheet in row 51. The values are in outturn prices.</t>
  </si>
  <si>
    <t>WRFIM adjustment as incurred. These values are calculated in the PR14 reconciliation WRFIM model on 'WRFIM - Waste' sheet in row 56. The values are in outturn prices.</t>
  </si>
  <si>
    <t>WRFIM Total reward / (penalty) at the end of AMP6. These values are calculated in the PR14 reconciliation WRFIM model on 'WRFIM - Waste' sheet in row 73. The values are in outturn prices.</t>
  </si>
  <si>
    <t>WWS15 - PR14 wholesale total expenditure outperformance sharing for the wastewater service</t>
  </si>
  <si>
    <t>WWS15001</t>
  </si>
  <si>
    <t>WWS15003</t>
  </si>
  <si>
    <t>Sewerage: Implied menu choice</t>
  </si>
  <si>
    <t>C00728_S004</t>
  </si>
  <si>
    <t>Sewerage: FD pension deficit recovery costs allowance</t>
  </si>
  <si>
    <t>C00559</t>
  </si>
  <si>
    <t>Sewerage: Final menu choice</t>
  </si>
  <si>
    <t>WWS15006</t>
  </si>
  <si>
    <t>Sewerage: Baseline Totex</t>
  </si>
  <si>
    <t>C00008_S011</t>
  </si>
  <si>
    <t>Sewerage: FD allowed totex inclusive of menu cost exclusions, less PDRC allowance</t>
  </si>
  <si>
    <t>C00768_A001</t>
  </si>
  <si>
    <t>Sewerage: Actual Totex</t>
  </si>
  <si>
    <t>S3040MTIN</t>
  </si>
  <si>
    <t>ADJUSTMENTS TO TOTEX</t>
  </si>
  <si>
    <t>Sewerage: Third party services (opex)</t>
  </si>
  <si>
    <t>BM823TASIN</t>
  </si>
  <si>
    <t>Sewerage: Third party services (capex)</t>
  </si>
  <si>
    <t>BM833TASIN</t>
  </si>
  <si>
    <t>Sewerage: Pension deficit recovery costs</t>
  </si>
  <si>
    <t>CRS003</t>
  </si>
  <si>
    <t>Sewerage: Other cash items</t>
  </si>
  <si>
    <t>WWS15028</t>
  </si>
  <si>
    <t>Sewerage: Disallowables</t>
  </si>
  <si>
    <t>WWS15014</t>
  </si>
  <si>
    <t>TTT control: logging up / (down) of scope swaps</t>
  </si>
  <si>
    <t>WWS15015</t>
  </si>
  <si>
    <t>TTT control: Land - 100:0 (customer: company) cost sharing factor</t>
  </si>
  <si>
    <t>WWS15016</t>
  </si>
  <si>
    <t xml:space="preserve">Sewerage: Transition expenditure </t>
  </si>
  <si>
    <t>BP867NTIN</t>
  </si>
  <si>
    <t>Sewerage: PAYG ratio</t>
  </si>
  <si>
    <t>C00770_A001</t>
  </si>
  <si>
    <t>Business rates IDoK - Not applicable to wastewater service</t>
  </si>
  <si>
    <t>Wastewater: revenue adjustment from totex menu model</t>
  </si>
  <si>
    <t>WWS15019</t>
  </si>
  <si>
    <t>Wastewater: RCV adjustment from totex menu model</t>
  </si>
  <si>
    <t>WWS15020</t>
  </si>
  <si>
    <t>Wastewater: Totex menu revenue adjustment at 2017-18 FYA CPIH deflated price base</t>
  </si>
  <si>
    <t>WWS15021</t>
  </si>
  <si>
    <t>Wastewater: Totex menu RCV adjustment at 2017-18 FYA CPIH deflated price base</t>
  </si>
  <si>
    <t>WWS15022</t>
  </si>
  <si>
    <t>WWS15 guidance and line definitions</t>
  </si>
  <si>
    <t>This table contains the wastewater service inputs used for populating the totex menu model and the total reward / (penalty) arising as calculated by the totex menu model. The totex menu model calculates in 2012-13 prices and the adjustments are converted to 2017-18 prices in the revenue adjustments model and the RCV adjustments model.
We expect companies to publish their populated totex menu models with associated explanation with the regulatory accounts reporting in July 2018.</t>
  </si>
  <si>
    <t>1</t>
  </si>
  <si>
    <t>2</t>
  </si>
  <si>
    <t>3</t>
  </si>
  <si>
    <t>4</t>
  </si>
  <si>
    <t>5</t>
  </si>
  <si>
    <t>6</t>
  </si>
  <si>
    <t>7</t>
  </si>
  <si>
    <t>8</t>
  </si>
  <si>
    <t>TTT Control: logging up / (down) of scope swaps. Costs associated with the reallocation of scope from the Infrastructure Provider to Thames Water that are subject to the logging up process.</t>
  </si>
  <si>
    <t>TTT control: Land - 100:0 (customer: company) cost sharing factor. TTT control land costs are not subject to the standard menu incentives and have a customer sharing rate of 100:0 to ensure customers benefit from future land disposals.</t>
  </si>
  <si>
    <t>17</t>
  </si>
  <si>
    <t>18</t>
  </si>
  <si>
    <t>19</t>
  </si>
  <si>
    <t>20</t>
  </si>
  <si>
    <t>21</t>
  </si>
  <si>
    <t>Output item from revenue adjustments model. Totex menu revenue adjustment - Wastewater network at 2017-18 FYA CPIH deflated price base. The value entered is prior to profiling.</t>
  </si>
  <si>
    <t>22</t>
  </si>
  <si>
    <t>Output item from RCV adjustments model. Wastewater: Totex menu RCV adjustment at 2017-18 FYA CPIH deflated price base.</t>
  </si>
  <si>
    <t>WWn3 - Wholesale wastewater network (explanatory variables)</t>
  </si>
  <si>
    <t>In Cell Validation overrides</t>
  </si>
  <si>
    <t>Connectable properties served by s101A schemes completed in the report year</t>
  </si>
  <si>
    <t>S4002</t>
  </si>
  <si>
    <t>Inputs are expected to be less than 1,000</t>
  </si>
  <si>
    <t>Number of s101A schemes completed in the report year</t>
  </si>
  <si>
    <t>S4002A</t>
  </si>
  <si>
    <t>Inputs are expected to be less than or equal to 20</t>
  </si>
  <si>
    <t>Total pumping station capacity</t>
  </si>
  <si>
    <t>S4029</t>
  </si>
  <si>
    <t>kW</t>
  </si>
  <si>
    <t>Inputs are expected to be between 10,000 and 150,000 kW</t>
  </si>
  <si>
    <t>Number of network pumping stations</t>
  </si>
  <si>
    <t>S6021</t>
  </si>
  <si>
    <t>Inputs are expected to be between 900 and 7,000</t>
  </si>
  <si>
    <t>Total number of sewer blockages</t>
  </si>
  <si>
    <t>BN13522</t>
  </si>
  <si>
    <t>Inputs are expected to be between 3000 and 100,000</t>
  </si>
  <si>
    <t>Total number of gravity sewer collapses</t>
  </si>
  <si>
    <t>BN13521</t>
  </si>
  <si>
    <t>Inputs are expected to be between 50 and 1500</t>
  </si>
  <si>
    <t>Total number of sewer rising main bursts / collapses</t>
  </si>
  <si>
    <t>BN13520</t>
  </si>
  <si>
    <t>Inputs are expected to be less than or equal to 200</t>
  </si>
  <si>
    <t>Number of combined sewer overflows</t>
  </si>
  <si>
    <t>CPMS2005</t>
  </si>
  <si>
    <t>Inputs are expected to be between 400 and 2800</t>
  </si>
  <si>
    <t>Number of emergency overflows</t>
  </si>
  <si>
    <t>CPMS2004</t>
  </si>
  <si>
    <t>Inputs are expected to be less than or equal to 1,000</t>
  </si>
  <si>
    <t xml:space="preserve">Number of settled storm overflows </t>
  </si>
  <si>
    <t>CPMS2014</t>
  </si>
  <si>
    <t>Inputs are expected to be between 100 and 500</t>
  </si>
  <si>
    <r>
      <t xml:space="preserve">Sewer age </t>
    </r>
    <r>
      <rPr>
        <sz val="10"/>
        <rFont val="Arial"/>
        <family val="2"/>
      </rPr>
      <t>profile (constructed post 2001)</t>
    </r>
  </si>
  <si>
    <t>BB2370</t>
  </si>
  <si>
    <t>km</t>
  </si>
  <si>
    <t>Inputs are expected to be between 300 and 10,500 km</t>
  </si>
  <si>
    <t xml:space="preserve">Volume of trade effluent </t>
  </si>
  <si>
    <t>CPMS2012</t>
  </si>
  <si>
    <t>Ml/yr</t>
  </si>
  <si>
    <t>Inputs are expected to be between 2,000 and 50,000 Ml/yr</t>
  </si>
  <si>
    <t>Volume of wastewater receiving treatment at sewage treatment works</t>
  </si>
  <si>
    <t>CPMS2015</t>
  </si>
  <si>
    <t>Inputs are expected to be between 150,000 and 2,000,000 Ml/yr</t>
  </si>
  <si>
    <t>Length of gravity sewers rehabilitated</t>
  </si>
  <si>
    <t>BN13519</t>
  </si>
  <si>
    <t>Inputs are expected to be less than or equal to 150 km</t>
  </si>
  <si>
    <t>Length of rising mains replaced or structurally refurbished</t>
  </si>
  <si>
    <t>BN13523</t>
  </si>
  <si>
    <t>Inputs are expected to be less than or equal to 30 km</t>
  </si>
  <si>
    <t>Length of foul (only) public sewers</t>
  </si>
  <si>
    <t>BN13524</t>
  </si>
  <si>
    <t>Inputs are expected to be between 1,500 and 40,000 km</t>
  </si>
  <si>
    <t>Length of surface water (only) public sewers</t>
  </si>
  <si>
    <t>BN13525</t>
  </si>
  <si>
    <t>Inputs are expected to be between 2,000 and 25,000 km</t>
  </si>
  <si>
    <t>Length of combined public sewers</t>
  </si>
  <si>
    <t>BN13526</t>
  </si>
  <si>
    <t>Inputs are expected to be between 2,400 and 23,000 km</t>
  </si>
  <si>
    <t>Length of rising mains</t>
  </si>
  <si>
    <t>BN13527</t>
  </si>
  <si>
    <t>Inputs are expected to be between 400 and 5000 km</t>
  </si>
  <si>
    <t>Length of other wastewater network pipework</t>
  </si>
  <si>
    <t>BN13534</t>
  </si>
  <si>
    <t>Km</t>
  </si>
  <si>
    <t>Inputs are expected to be less than 400 km</t>
  </si>
  <si>
    <t>Total length of "legacy" public sewers as at 31 March</t>
  </si>
  <si>
    <t>BN13535_PR19</t>
  </si>
  <si>
    <t>Sum of lines 16 to 20.</t>
  </si>
  <si>
    <t>Length of formerly private sewers and lateral drains (s105A sewers)</t>
  </si>
  <si>
    <t>BN13528</t>
  </si>
  <si>
    <t>Inputs are expected to be between 6,000 and 50,000 km</t>
  </si>
  <si>
    <t>WWn3 guidance and line definitions</t>
  </si>
  <si>
    <r>
      <t xml:space="preserve">This table identifies wholesale wastewater network explanatory variables and reflects </t>
    </r>
    <r>
      <rPr>
        <sz val="10"/>
        <color rgb="FF0078C9"/>
        <rFont val="Franklin Gothic Demi"/>
        <family val="2"/>
      </rPr>
      <t>table 13 of the 2017 Cost Assessment submission</t>
    </r>
    <r>
      <rPr>
        <sz val="10"/>
        <rFont val="Arial"/>
        <family val="2"/>
      </rPr>
      <t xml:space="preserve">. </t>
    </r>
    <r>
      <rPr>
        <b/>
        <sz val="10"/>
        <rFont val="Arial"/>
        <family val="2"/>
      </rPr>
      <t xml:space="preserve">The explanatory variables in this table must exclude those associated with a dummy price control (Thames Tideway) which should be input separately in </t>
    </r>
    <r>
      <rPr>
        <sz val="10"/>
        <color rgb="FF0078C9"/>
        <rFont val="Franklin Gothic Demi"/>
        <family val="2"/>
      </rPr>
      <t>Dmmy6</t>
    </r>
    <r>
      <rPr>
        <b/>
        <sz val="10"/>
        <rFont val="Arial"/>
        <family val="2"/>
      </rPr>
      <t>.</t>
    </r>
  </si>
  <si>
    <r>
      <t xml:space="preserve">The number of connectable properties (either identified as "polluting" or "likely to pollute") associated with s101A schemes completed in the report year and for which the capital costs are reported in </t>
    </r>
    <r>
      <rPr>
        <sz val="10"/>
        <color rgb="FF0078C9"/>
        <rFont val="Arial"/>
        <family val="2"/>
      </rPr>
      <t>WWS2 line 1.</t>
    </r>
  </si>
  <si>
    <r>
      <t xml:space="preserve">The number of s101A schemes completed in the report year and for which the capital costs are reported in </t>
    </r>
    <r>
      <rPr>
        <sz val="10"/>
        <rFont val="Arial"/>
        <family val="2"/>
      </rPr>
      <t>table</t>
    </r>
    <r>
      <rPr>
        <sz val="10"/>
        <color rgb="FF0078C9"/>
        <rFont val="Arial"/>
        <family val="2"/>
      </rPr>
      <t xml:space="preserve"> WWS2 line 1</t>
    </r>
    <r>
      <rPr>
        <sz val="10"/>
        <color indexed="8"/>
        <rFont val="Arial"/>
        <family val="2"/>
      </rPr>
      <t>.</t>
    </r>
  </si>
  <si>
    <t>Total installed pumping capacity of all in-line pumping stations (including standby pumps).  Include foul, combined, stormwater and terminal pumping stations. Exclude capacity of pumps delivering flows to or from off-line storm tanks and of inter-stage pumping within a sewage treatment works or sludge treatment centre. Report capacity of all installed pumps (irrespective of the number that may be working at any one time.)</t>
  </si>
  <si>
    <t xml:space="preserve">Number of in-line pumping stations on sewerage network on 31 March of the reporting year including surface water pumping stations that drain directly to receiving waters (rivers etc) and all terminal pumping stations. Pumping stations delivering flows to or from off-line storm tanks, FLIPS devices, sludge pumping stations and inter-stage pumping within sewage treatment works should all be excluded.
</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</si>
  <si>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</si>
  <si>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</si>
  <si>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</si>
  <si>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</si>
  <si>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</si>
  <si>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</si>
  <si>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</si>
  <si>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</si>
  <si>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The flow to be reported will generally comprise domestic foul flow, trade effluent, surface water inflow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</si>
  <si>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</si>
  <si>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</si>
  <si>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</si>
  <si>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</si>
  <si>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</si>
  <si>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</si>
  <si>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r>
      <t xml:space="preserve">Length of other wastewater network pipework on 31 March of report year excluding formerly private sewers transferred into the company's ownership on 1 October 2011 that are not captured in </t>
    </r>
    <r>
      <rPr>
        <sz val="10"/>
        <color rgb="FF0078C9"/>
        <rFont val="Arial"/>
        <family val="2"/>
      </rPr>
      <t>WWn3 lines 16 to 19</t>
    </r>
    <r>
      <rPr>
        <sz val="10"/>
        <color indexed="8"/>
        <rFont val="Arial"/>
        <family val="2"/>
      </rPr>
      <t xml:space="preserve"> (eg sludge mains, overflow pipes, etc).</t>
    </r>
  </si>
  <si>
    <r>
      <t xml:space="preserve">Total length of "legacy" public sewers as at 31 March. Calculated as the sum of </t>
    </r>
    <r>
      <rPr>
        <sz val="10"/>
        <color rgb="FF0078C9"/>
        <rFont val="Arial"/>
        <family val="2"/>
      </rPr>
      <t>WWn3 lines 16 to 20 inclusive</t>
    </r>
    <r>
      <rPr>
        <sz val="10"/>
        <color indexed="8"/>
        <rFont val="Arial"/>
        <family val="2"/>
      </rPr>
      <t>.</t>
    </r>
  </si>
  <si>
    <t>Total length of formerly private sewers and lateral drains (s105A sewers) transferred into the company's ownership on (or in the case of rising mains, from) 1 October 2011.</t>
  </si>
  <si>
    <t>WWn4 - Wholesale wastewater sewage treatment (potential explanatory variables)</t>
  </si>
  <si>
    <t>Treatment categories</t>
  </si>
  <si>
    <t>Treatment works consents</t>
  </si>
  <si>
    <t>Primary</t>
  </si>
  <si>
    <t>Secondary</t>
  </si>
  <si>
    <t>Tertiary</t>
  </si>
  <si>
    <t>Phosphorus</t>
  </si>
  <si>
    <r>
      <t>BOD</t>
    </r>
    <r>
      <rPr>
        <b/>
        <vertAlign val="subscript"/>
        <sz val="10"/>
        <color rgb="FF0078C9"/>
        <rFont val="Gill Sans MT"/>
        <family val="2"/>
      </rPr>
      <t>5</t>
    </r>
  </si>
  <si>
    <t>Ammonia</t>
  </si>
  <si>
    <t>Validations</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</si>
  <si>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</si>
  <si>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</si>
  <si>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</si>
  <si>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</si>
  <si>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</si>
  <si>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</si>
  <si>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</si>
  <si>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</si>
  <si>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</si>
  <si>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</si>
  <si>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</si>
  <si>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</si>
  <si>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</si>
  <si>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</si>
  <si>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2024-25</t>
  </si>
  <si>
    <t>Load received by STWs in size band 1</t>
  </si>
  <si>
    <r>
      <t>kg BOD</t>
    </r>
    <r>
      <rPr>
        <vertAlign val="subscript"/>
        <sz val="10"/>
        <color indexed="8"/>
        <rFont val="Gill Sans MT"/>
        <family val="2"/>
      </rPr>
      <t>5</t>
    </r>
    <r>
      <rPr>
        <sz val="10"/>
        <color indexed="8"/>
        <rFont val="Gill Sans MT"/>
        <family val="2"/>
      </rPr>
      <t>/day</t>
    </r>
  </si>
  <si>
    <t>Column N,T, Z &amp; AF should all be equal</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</si>
  <si>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</si>
  <si>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</si>
  <si>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</si>
  <si>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</si>
  <si>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</si>
  <si>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</si>
  <si>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</si>
  <si>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</si>
  <si>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</si>
  <si>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</si>
  <si>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</si>
  <si>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</si>
  <si>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</si>
  <si>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</si>
  <si>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</si>
  <si>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</si>
  <si>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</si>
  <si>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</si>
  <si>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</si>
  <si>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</si>
  <si>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</si>
  <si>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</si>
  <si>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</si>
  <si>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</si>
  <si>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</si>
  <si>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</si>
  <si>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</si>
  <si>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</si>
  <si>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</si>
  <si>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</si>
  <si>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</si>
  <si>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</si>
  <si>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</si>
  <si>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</si>
  <si>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</si>
  <si>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</si>
  <si>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</si>
  <si>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</si>
  <si>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</si>
  <si>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</si>
  <si>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</si>
  <si>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</si>
  <si>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</si>
  <si>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</si>
  <si>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</si>
  <si>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</si>
  <si>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</si>
  <si>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</si>
  <si>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</si>
  <si>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</si>
  <si>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</si>
  <si>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</si>
  <si>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</si>
  <si>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</si>
  <si>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</si>
  <si>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</si>
  <si>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</si>
  <si>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</si>
  <si>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</si>
  <si>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</si>
  <si>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</si>
  <si>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</si>
  <si>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</si>
  <si>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</si>
  <si>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</si>
  <si>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</si>
  <si>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</si>
  <si>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</si>
  <si>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</si>
  <si>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</si>
  <si>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</si>
  <si>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</si>
  <si>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</si>
  <si>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</si>
  <si>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</si>
  <si>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</si>
  <si>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</si>
  <si>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</si>
  <si>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AN to BQ</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</si>
  <si>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</si>
  <si>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</si>
  <si>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</si>
  <si>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</si>
  <si>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</si>
  <si>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</si>
  <si>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</si>
  <si>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</si>
  <si>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</si>
  <si>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</si>
  <si>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</si>
  <si>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</si>
  <si>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</si>
  <si>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</si>
  <si>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</si>
  <si>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</si>
  <si>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</si>
  <si>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</si>
  <si>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</si>
  <si>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</si>
  <si>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</si>
  <si>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</si>
  <si>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</si>
  <si>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</si>
  <si>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</si>
  <si>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</si>
  <si>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</si>
  <si>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</si>
  <si>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</si>
  <si>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</si>
  <si>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</si>
  <si>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</si>
  <si>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</si>
  <si>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</si>
  <si>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</si>
  <si>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</si>
  <si>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</si>
  <si>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</si>
  <si>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</si>
  <si>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</si>
  <si>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</si>
  <si>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</si>
  <si>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</si>
  <si>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</si>
  <si>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</si>
  <si>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</si>
  <si>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</si>
  <si>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</si>
  <si>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</si>
  <si>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</si>
  <si>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</si>
  <si>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</si>
  <si>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</si>
  <si>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</si>
  <si>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</si>
  <si>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</si>
  <si>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</si>
  <si>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</si>
  <si>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</si>
  <si>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</si>
  <si>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</si>
  <si>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</si>
  <si>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</si>
  <si>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</si>
  <si>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</si>
  <si>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</si>
  <si>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</si>
  <si>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</si>
  <si>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</si>
  <si>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</si>
  <si>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</si>
  <si>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</si>
  <si>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</si>
  <si>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</si>
  <si>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</si>
  <si>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</si>
  <si>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</si>
  <si>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</si>
  <si>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Sum of lines 1 to 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</si>
  <si>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</si>
  <si>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</si>
  <si>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</si>
  <si>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</si>
  <si>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</si>
  <si>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</si>
  <si>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</si>
  <si>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</si>
  <si>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</si>
  <si>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</si>
  <si>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</si>
  <si>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</si>
  <si>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</si>
  <si>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</si>
  <si>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</si>
  <si>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</si>
  <si>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</si>
  <si>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</si>
  <si>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</si>
  <si>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</si>
  <si>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</si>
  <si>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</si>
  <si>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</si>
  <si>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</si>
  <si>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</si>
  <si>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</si>
  <si>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Entries are not expected to be greater than 23% greater than the total load received</t>
  </si>
  <si>
    <t>STWD130</t>
  </si>
  <si>
    <t>Number of sewage treatment works at 31 March 2025</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</si>
  <si>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</si>
  <si>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</si>
  <si>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</si>
  <si>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</si>
  <si>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</si>
  <si>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</si>
  <si>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</si>
  <si>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</si>
  <si>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</si>
  <si>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</si>
  <si>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</si>
  <si>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</si>
  <si>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</si>
  <si>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</si>
  <si>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</si>
  <si>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</si>
  <si>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</si>
  <si>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</si>
  <si>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</si>
  <si>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</si>
  <si>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</si>
  <si>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</si>
  <si>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</si>
  <si>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</si>
  <si>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</si>
  <si>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</si>
  <si>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</si>
  <si>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</si>
  <si>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</si>
  <si>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</si>
  <si>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</si>
  <si>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</si>
  <si>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</si>
  <si>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</si>
  <si>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</si>
  <si>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</si>
  <si>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</si>
  <si>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</si>
  <si>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</si>
  <si>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</si>
  <si>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</si>
  <si>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</si>
  <si>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</si>
  <si>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</si>
  <si>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</si>
  <si>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</si>
  <si>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</si>
  <si>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</si>
  <si>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</si>
  <si>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</si>
  <si>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</si>
  <si>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</si>
  <si>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</si>
  <si>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</si>
  <si>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</si>
  <si>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</si>
  <si>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</si>
  <si>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</si>
  <si>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</si>
  <si>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</si>
  <si>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</si>
  <si>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</si>
  <si>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</si>
  <si>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</si>
  <si>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</si>
  <si>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</si>
  <si>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</si>
  <si>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</si>
  <si>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</si>
  <si>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</si>
  <si>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</si>
  <si>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</si>
  <si>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</si>
  <si>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</si>
  <si>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</si>
  <si>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</si>
  <si>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</si>
  <si>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</si>
  <si>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</si>
  <si>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</si>
  <si>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</si>
  <si>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</si>
  <si>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</si>
  <si>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</si>
  <si>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</si>
  <si>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</si>
  <si>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</si>
  <si>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</si>
  <si>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</si>
  <si>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</si>
  <si>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</si>
  <si>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</si>
  <si>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</si>
  <si>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</si>
  <si>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</si>
  <si>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</si>
  <si>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</si>
  <si>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</si>
  <si>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</si>
  <si>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</si>
  <si>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</si>
  <si>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</si>
  <si>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</si>
  <si>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</si>
  <si>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</si>
  <si>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</si>
  <si>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</si>
  <si>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</si>
  <si>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</si>
  <si>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</si>
  <si>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</si>
  <si>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</si>
  <si>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</si>
  <si>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</si>
  <si>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</si>
  <si>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</si>
  <si>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</si>
  <si>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</si>
  <si>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</si>
  <si>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</si>
  <si>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</si>
  <si>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</si>
  <si>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</si>
  <si>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</si>
  <si>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</si>
  <si>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</si>
  <si>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</si>
  <si>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</si>
  <si>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</si>
  <si>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</si>
  <si>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</si>
  <si>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</si>
  <si>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</si>
  <si>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</si>
  <si>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</si>
  <si>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</si>
  <si>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</si>
  <si>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</si>
  <si>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</si>
  <si>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</si>
  <si>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</si>
  <si>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</si>
  <si>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</si>
  <si>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</si>
  <si>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</si>
  <si>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</si>
  <si>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</si>
  <si>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</si>
  <si>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</si>
  <si>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</si>
  <si>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</si>
  <si>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</si>
  <si>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</si>
  <si>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</si>
  <si>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</si>
  <si>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</si>
  <si>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</si>
  <si>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Sum of lines 9 to 14.</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</si>
  <si>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</si>
  <si>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</si>
  <si>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</si>
  <si>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</si>
  <si>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</si>
  <si>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</si>
  <si>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</si>
  <si>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</si>
  <si>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</si>
  <si>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</si>
  <si>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</si>
  <si>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</si>
  <si>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</si>
  <si>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</si>
  <si>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</si>
  <si>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</si>
  <si>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</si>
  <si>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</si>
  <si>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</si>
  <si>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</si>
  <si>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</si>
  <si>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</si>
  <si>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</si>
  <si>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</si>
  <si>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</si>
  <si>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Load received at sewage treatment works in 2023-24</t>
  </si>
  <si>
    <t>Number of sewage treatment works at 31 March 2024</t>
  </si>
  <si>
    <t>Load received at sewage treatment works in 2022-23</t>
  </si>
  <si>
    <t>Number of sewage treatment works at 31 March 2023</t>
  </si>
  <si>
    <t>Load received at sewage treatment works in 2021-22</t>
  </si>
  <si>
    <t>Number of sewage treatment works at 31 March 2022</t>
  </si>
  <si>
    <t>Load received at sewage treatment works in 2020-21</t>
  </si>
  <si>
    <t>Number of sewage treatment works at 31 March 2021</t>
  </si>
  <si>
    <t>Load received at sewage treatment works in 2019-20</t>
  </si>
  <si>
    <t>Number of sewage treatment works at 31 March 2020</t>
  </si>
  <si>
    <t>Load received at sewage treatment works in 2018-19</t>
  </si>
  <si>
    <t>Number of sewage treatment works at 31 March 2019</t>
  </si>
  <si>
    <t>Load received at sewage treatment works in 2017-18</t>
  </si>
  <si>
    <t>Number of sewage treatment works at 31 March 2018</t>
  </si>
  <si>
    <t>Population equivalent</t>
  </si>
  <si>
    <t>Current population equivalent served by STWs</t>
  </si>
  <si>
    <t>BN1603</t>
  </si>
  <si>
    <t>000</t>
  </si>
  <si>
    <t>Entry in cells is expected to be more than the total trade effluent load/0.06 plus the resident population</t>
  </si>
  <si>
    <t>Unexpectedly low value given the resident population reported in Table WWS3 and the trade effluent load.</t>
  </si>
  <si>
    <t>Current population equivalent served by discharge relocation schemes</t>
  </si>
  <si>
    <t>S4019</t>
  </si>
  <si>
    <t>Entry should be consistent with capex reported in Table WWS2</t>
  </si>
  <si>
    <t>Current population equivalent served by filter bed STWs with tightened/new P consents</t>
  </si>
  <si>
    <t>S4020</t>
  </si>
  <si>
    <t>Current population equivalent served by activated sludge STWs with tightened/new P consents</t>
  </si>
  <si>
    <t>S4018</t>
  </si>
  <si>
    <t>Current population equivalent served by groundwater protection schemes</t>
  </si>
  <si>
    <t>S4021</t>
  </si>
  <si>
    <t>Current population equivalent served by STWs with a Flow1 driver scheme</t>
  </si>
  <si>
    <t>S4022</t>
  </si>
  <si>
    <t>Current population equivalent served by STWs with tightened/new N consents</t>
  </si>
  <si>
    <t>S4023</t>
  </si>
  <si>
    <t>Current population equivalent served by STWs with tightened/new sanitary parameter consents</t>
  </si>
  <si>
    <t>S4024</t>
  </si>
  <si>
    <t>Current population equivalent served by STWs with tightened/new UV consents</t>
  </si>
  <si>
    <t>S4025</t>
  </si>
  <si>
    <t>Population equivalent treatment capacity enhancement</t>
  </si>
  <si>
    <t>S4027</t>
  </si>
  <si>
    <t>WWn4 guidance and line definitions</t>
  </si>
  <si>
    <r>
      <t xml:space="preserve">This table identifies wholesale wastewater sewage treatment explanatory variables and reflects </t>
    </r>
    <r>
      <rPr>
        <sz val="10"/>
        <color rgb="FF0078C9"/>
        <rFont val="Franklin Gothic Demi"/>
        <family val="2"/>
      </rPr>
      <t>table 14 of the 2017 Cost Assessment submission</t>
    </r>
    <r>
      <rPr>
        <sz val="10"/>
        <rFont val="Arial"/>
        <family val="2"/>
      </rPr>
      <t>.</t>
    </r>
  </si>
  <si>
    <t>Additional information</t>
  </si>
  <si>
    <t xml:space="preserve">The following definitions are intended to agree (where they overlap) with those used in the Urban Waste Water Treatment Directive, eg. primary treatment requires the removal of at least 50% of suspended solids from the sewage entering the works and a reduction of at least 20% in BOD. Innovative processes eg Nereda, are to be classified according to equivalence of effluent quality.
</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</si>
  <si>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</si>
  <si>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</si>
  <si>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</si>
  <si>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</si>
  <si>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</si>
  <si>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</si>
  <si>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</si>
  <si>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</si>
  <si>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</si>
  <si>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</si>
  <si>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theme="1"/>
        <rFont val="Arial"/>
        <family val="2"/>
      </rPr>
      <t>5</t>
    </r>
    <r>
      <rPr>
        <sz val="10"/>
        <color theme="1"/>
        <rFont val="Arial"/>
        <family val="2"/>
      </rPr>
      <t>/day) by STWs of size band 1 (&lt;= 15kg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</si>
  <si>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theme="1"/>
        <rFont val="Arial"/>
        <family val="2"/>
      </rPr>
      <t>5</t>
    </r>
    <r>
      <rPr>
        <sz val="10"/>
        <color theme="1"/>
        <rFont val="Arial"/>
        <family val="2"/>
      </rPr>
      <t>/day) by STWs of size band 2 (15 - 30kg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</si>
  <si>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theme="1"/>
        <rFont val="Arial"/>
        <family val="2"/>
      </rPr>
      <t>5</t>
    </r>
    <r>
      <rPr>
        <sz val="10"/>
        <color theme="1"/>
        <rFont val="Arial"/>
        <family val="2"/>
      </rPr>
      <t>/day) by STWs of size band 3 (30 - 120kg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</si>
  <si>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theme="1"/>
        <rFont val="Arial"/>
        <family val="2"/>
      </rPr>
      <t>5</t>
    </r>
    <r>
      <rPr>
        <sz val="10"/>
        <color theme="1"/>
        <rFont val="Arial"/>
        <family val="2"/>
      </rPr>
      <t>/day) by STWs of size band 4 (120 - 600kg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</si>
  <si>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theme="1"/>
        <rFont val="Arial"/>
        <family val="2"/>
      </rPr>
      <t>5</t>
    </r>
    <r>
      <rPr>
        <sz val="10"/>
        <color theme="1"/>
        <rFont val="Arial"/>
        <family val="2"/>
      </rPr>
      <t>/day) by STWs of size band 5 (600 - 1500kg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</si>
  <si>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theme="1"/>
        <rFont val="Arial"/>
        <family val="2"/>
      </rPr>
      <t>5</t>
    </r>
    <r>
      <rPr>
        <sz val="10"/>
        <color theme="1"/>
        <rFont val="Arial"/>
        <family val="2"/>
      </rPr>
      <t>/day) by STWs above size band 5 (&gt;1500kg BOD</t>
    </r>
    <r>
      <rPr>
        <vertAlign val="subscript"/>
        <sz val="10"/>
        <color theme="1"/>
        <rFont val="Arial"/>
        <family val="2"/>
      </rPr>
      <t>5</t>
    </r>
    <r>
      <rPr>
        <sz val="10"/>
        <color theme="1"/>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</si>
  <si>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Blocks A to H Load received at sewage treatment works</t>
  </si>
  <si>
    <t>Average daily pollution loads in kg BOD5 received by sewage treatment works of size band 1. (See additional guidance)</t>
  </si>
  <si>
    <t>Average daily pollution loads in kg BOD5 received by sewage treatment works of size band 2. (See additional guidance)</t>
  </si>
  <si>
    <t>Average daily pollution loads in kg BOD5 received by sewage treatment works of size band 3. (See additional guidance)</t>
  </si>
  <si>
    <t>Average daily pollution loads in kg BOD5 received by sewage treatment works of size band 4. (See additional guidance)</t>
  </si>
  <si>
    <t>Average daily pollution loads in kg BOD5 received by sewage treatment works of size band 5. (See additional guidance)</t>
  </si>
  <si>
    <r>
      <t xml:space="preserve">Average daily pollution loads in kg BOD5 received by sewage treatment works above size band 5. (See additional guidance). The reported values in </t>
    </r>
    <r>
      <rPr>
        <sz val="10"/>
        <color rgb="FF0078C9"/>
        <rFont val="Arial"/>
        <family val="2"/>
      </rPr>
      <t>WWn4 line 6 should agree with those reported in WWn2 line 9.</t>
    </r>
  </si>
  <si>
    <t>Average daily pollution loads in kg BOD5 received by sewage treatment works of all sizes. Calculated as sum of the six preceding lines.</t>
  </si>
  <si>
    <t>Average daily pollution load  in kg BOD5 received by sewage treatment works of all sizes from trade effluent customers.</t>
  </si>
  <si>
    <t>Blocks A1 to H1 Number of sewage treatment works</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</si>
  <si>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</si>
  <si>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</si>
  <si>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</si>
  <si>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</si>
  <si>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</si>
  <si>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</si>
  <si>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the six preceding lines.</t>
  </si>
  <si>
    <t xml:space="preserve">Block I Population Equivalent </t>
  </si>
  <si>
    <t>Population equivalent (resident) connected to sewage treatment works. Equivalent population should be calculated on the basis of 60g BOD5 per capita per day. Imported effluents should be included in calculation. No account should be taken of holiday population.</t>
  </si>
  <si>
    <r>
      <t xml:space="preserve">Population equivalent served by schemes to relocate the discharge to receiving waters, delivered in the report year and for which capital costs are reported in </t>
    </r>
    <r>
      <rPr>
        <sz val="10"/>
        <color rgb="FF0078C9"/>
        <rFont val="Arial"/>
        <family val="2"/>
      </rPr>
      <t>WWS2 line 22.</t>
    </r>
    <r>
      <rPr>
        <sz val="10"/>
        <color indexed="8"/>
        <rFont val="Arial"/>
        <family val="2"/>
      </rPr>
      <t xml:space="preserve"> Exclude population equivalent served where the output has primarily been met through opex rather than capex solutions. </t>
    </r>
  </si>
  <si>
    <r>
      <t xml:space="preserve">Population equivalent served by biological filter STWs at which there are new or tightened consent conditions for phosphorus, delivered in the report year and for which capital costs are reported in </t>
    </r>
    <r>
      <rPr>
        <sz val="10"/>
        <color rgb="FF0078C9"/>
        <rFont val="Arial"/>
        <family val="2"/>
      </rPr>
      <t>WWS2 line 19</t>
    </r>
    <r>
      <rPr>
        <sz val="10"/>
        <color indexed="8"/>
        <rFont val="Arial"/>
        <family val="2"/>
      </rPr>
      <t>. Exclude population equivalent served where the output has primarily been met through opex rather than capex solutions.</t>
    </r>
  </si>
  <si>
    <r>
      <t xml:space="preserve">Population equivalent served by activated sludge STWs at which there are new or tightened consent conditions for phosphorus, delivered in the report year and for which capital costs are reported in </t>
    </r>
    <r>
      <rPr>
        <sz val="10"/>
        <color rgb="FF0078C9"/>
        <rFont val="Arial"/>
        <family val="2"/>
      </rPr>
      <t>WWS2 line 18</t>
    </r>
    <r>
      <rPr>
        <sz val="10"/>
        <color indexed="8"/>
        <rFont val="Arial"/>
        <family val="2"/>
      </rPr>
      <t xml:space="preserve">. Exclude population equivalent served where the output has primarily been met through opex rather than capex solutions.  </t>
    </r>
  </si>
  <si>
    <r>
      <t xml:space="preserve">Population equivalent served by schemes to deliver improvements driven by the EU Groundwater Directive, delivered in the report. and for which capital costs are reported </t>
    </r>
    <r>
      <rPr>
        <sz val="10"/>
        <color rgb="FF0078C9"/>
        <rFont val="Arial"/>
        <family val="2"/>
      </rPr>
      <t>in WWS2 line 15.</t>
    </r>
    <r>
      <rPr>
        <sz val="10"/>
        <color indexed="8"/>
        <rFont val="Arial"/>
        <family val="2"/>
      </rPr>
      <t xml:space="preserve"> Exclude population equivalent served where the output has primarily been met through opex rather than capex solutions.</t>
    </r>
  </si>
  <si>
    <r>
      <t xml:space="preserve">Current population equivalent served by STWs with a Flow1 driver code, delivered in the report and for which capital costs are reported in </t>
    </r>
    <r>
      <rPr>
        <sz val="10"/>
        <color rgb="FF0078C9"/>
        <rFont val="Arial"/>
        <family val="2"/>
      </rPr>
      <t>WWS2 line 23</t>
    </r>
    <r>
      <rPr>
        <sz val="10"/>
        <color indexed="8"/>
        <rFont val="Arial"/>
        <family val="2"/>
      </rPr>
      <t>. Exclude population equivalent served where the output has primarily been met through opex rather than capex solutions.</t>
    </r>
  </si>
  <si>
    <r>
      <t xml:space="preserve">Population equivalent served by STWs at which there are new or tightened consent conditions for nitrogen, delivered in the report and for which capital costs are reported in </t>
    </r>
    <r>
      <rPr>
        <sz val="10"/>
        <color rgb="FF0078C9"/>
        <rFont val="Arial"/>
        <family val="2"/>
      </rPr>
      <t>WWS2</t>
    </r>
    <r>
      <rPr>
        <sz val="10"/>
        <color indexed="8"/>
        <rFont val="Arial"/>
        <family val="2"/>
      </rPr>
      <t xml:space="preserve"> </t>
    </r>
    <r>
      <rPr>
        <sz val="10"/>
        <color rgb="FF0078C9"/>
        <rFont val="Arial"/>
        <family val="2"/>
      </rPr>
      <t>line 17</t>
    </r>
    <r>
      <rPr>
        <sz val="10"/>
        <color indexed="8"/>
        <rFont val="Arial"/>
        <family val="2"/>
      </rPr>
      <t>. Exclude population equivalent served where the output has primarily been met through opex rather than capex solutions.</t>
    </r>
  </si>
  <si>
    <r>
      <t xml:space="preserve">Population equivalent served by STWs at which there are new or tightened consent conditions for one or more sanitary parameters, delivered in the report year and for which capital costs are reported in </t>
    </r>
    <r>
      <rPr>
        <sz val="10"/>
        <color rgb="FF0078C9"/>
        <rFont val="Arial"/>
        <family val="2"/>
      </rPr>
      <t>WWS2 line 20</t>
    </r>
    <r>
      <rPr>
        <sz val="10"/>
        <color indexed="8"/>
        <rFont val="Arial"/>
        <family val="2"/>
      </rPr>
      <t>. Exclude population equivalent served where the output has primarily been met through opex rather than capex solutions.</t>
    </r>
  </si>
  <si>
    <r>
      <t xml:space="preserve">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
    </r>
    <r>
      <rPr>
        <sz val="10"/>
        <color rgb="FF0078C9"/>
        <rFont val="Arial"/>
        <family val="2"/>
      </rPr>
      <t>WWS2</t>
    </r>
    <r>
      <rPr>
        <sz val="10"/>
        <color indexed="8"/>
        <rFont val="Arial"/>
        <family val="2"/>
      </rPr>
      <t xml:space="preserve"> </t>
    </r>
    <r>
      <rPr>
        <sz val="10"/>
        <color rgb="FF0078C9"/>
        <rFont val="Arial"/>
        <family val="2"/>
      </rPr>
      <t>line 21</t>
    </r>
    <r>
      <rPr>
        <sz val="10"/>
        <color indexed="8"/>
        <rFont val="Arial"/>
        <family val="2"/>
      </rPr>
      <t>. Exclude population equivalent served where the output has primarily been met through opex rather than capex solutions.</t>
    </r>
  </si>
  <si>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</si>
  <si>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WWn6 - Cost recovery for wastewater network plus</t>
  </si>
  <si>
    <t>RCV run off rate  ~ RPI linked RCV</t>
  </si>
  <si>
    <t>"Natural" RCV run off rate ~ wastewater network plus</t>
  </si>
  <si>
    <t>WWN60001</t>
  </si>
  <si>
    <t>Adjustments to RCV run off rate to address transition from RPI to CPI ~ wastewater network plus</t>
  </si>
  <si>
    <t>WWN60002</t>
  </si>
  <si>
    <t>Other adjustments to RCV run off rate  ~ wastewater network plus</t>
  </si>
  <si>
    <t>WWN60003</t>
  </si>
  <si>
    <t>Total RCV run off rate to be applied ~ wastewater network plus RPI wedge linked</t>
  </si>
  <si>
    <t>WWN60004</t>
  </si>
  <si>
    <t>Sum of lines 1 to 3.</t>
  </si>
  <si>
    <t>Method used to apply run off rate (straight line or reducing balance) ~ wastewater network plus RPI wedge linked</t>
  </si>
  <si>
    <t>WWN60005</t>
  </si>
  <si>
    <t>Reducing balance</t>
  </si>
  <si>
    <t>RCV run off rate  ~ CPI/CPI(H) linked RCV</t>
  </si>
  <si>
    <t>WWN60006</t>
  </si>
  <si>
    <t>WWN60007</t>
  </si>
  <si>
    <t>Other adjustments to RCV run off rate ~ wastewater network plus</t>
  </si>
  <si>
    <t>WWN60008</t>
  </si>
  <si>
    <t>Total RCV run off rate to be applied ~ wastewater network plus CPI(H) linked</t>
  </si>
  <si>
    <t>WWN60009</t>
  </si>
  <si>
    <t>Sum of lines 6 to 8.</t>
  </si>
  <si>
    <t>Method used to apply run off rate (straight line or reducing balance) ~ wastewater network plus CPI(H) linked</t>
  </si>
  <si>
    <t>WWN60010</t>
  </si>
  <si>
    <t>PAYG Rate ~ wastewater network plus</t>
  </si>
  <si>
    <t>"Natural" PAYG rate ~ wastewater network plus</t>
  </si>
  <si>
    <t>WWN60016</t>
  </si>
  <si>
    <t>Adjustments to PAYG rate to address transition from RPI to CPI ~ wastewater network plus</t>
  </si>
  <si>
    <t>WWN60017</t>
  </si>
  <si>
    <t>Other adjustments to PAYG rate ~ wastewater network plus</t>
  </si>
  <si>
    <t>WWN60018</t>
  </si>
  <si>
    <t>Total PAYG rate ~ wastewater network plus</t>
  </si>
  <si>
    <t>WWN60019</t>
  </si>
  <si>
    <t>Sum of lines 11 to 13.</t>
  </si>
  <si>
    <t>Wwn6 guidance and line definitions</t>
  </si>
  <si>
    <r>
      <t xml:space="preserve">This table asks companies to provide their pay as you go (PAYG) rates relevant to the wastewater network revenue projected in </t>
    </r>
    <r>
      <rPr>
        <sz val="10"/>
        <color rgb="FF0078C9"/>
        <rFont val="Franklin Gothic Demi"/>
        <family val="2"/>
      </rPr>
      <t>table WWn5</t>
    </r>
    <r>
      <rPr>
        <sz val="10"/>
        <rFont val="Arial"/>
        <family val="2"/>
      </rPr>
      <t xml:space="preserve">. These should be expressed as a percentage of totex forecast in each year. </t>
    </r>
    <r>
      <rPr>
        <b/>
        <sz val="10"/>
        <rFont val="Arial"/>
        <family val="2"/>
      </rPr>
      <t xml:space="preserve">Figures in this table must exclude those costs associated with a dummy price control (Thames Tideway) which should be input separately in </t>
    </r>
    <r>
      <rPr>
        <sz val="10"/>
        <color rgb="FF0078C9"/>
        <rFont val="Franklin Gothic Demi"/>
        <family val="2"/>
      </rPr>
      <t>Dmmy8</t>
    </r>
    <r>
      <rPr>
        <b/>
        <sz val="10"/>
        <rFont val="Arial"/>
        <family val="2"/>
      </rPr>
      <t>.</t>
    </r>
    <r>
      <rPr>
        <sz val="10"/>
        <rFont val="Arial"/>
        <family val="2"/>
      </rPr>
      <t xml:space="preserve">
It also asks companies to provide their proposed run off rates for both the proportion of the wastewater network RCV which is indexed by RPI and the proportion of the RCV which is indexed by CPIH.
For each of the PAYG and run off rates which are included in the table companies should provide a breakdown of the proposed rate which should be analysed as follows: 
• the “natural rates”  - rates which reflect the economic reality of the expenditure which they are incurring and the long term nature of their investments 
• any adjustments companies consider are required to address issues arising from the transition from RPI to CPIH as the primary inflation index
• adjustments that companies wish to make to enable them to address or issues, including the smoothing of bills.
We are asking companies to provide annual figures for each PAYG and run off rate and to provide justification for the rates that they have chosen.
In respect of the run off rates companies could also confirm if they wish to apply these on a straight line or a reducing balance basis and to explain their choices.
The table asks for the PAYG rates for years 2020-25 and 2025-30. The information for 2025-30 is required to help us assess the expected change in bills after 2025 and the impact of the companies’ proposals for both current and future customers.</t>
    </r>
  </si>
  <si>
    <t>Proposed "natural" RCV run off rates (indexed by RPI) for wholesale wastewater network plus. (The percentage of the RPI linked RCV that is depreciated annually). The “natural RCV rate” is a rate which reflects the economic reality of the expenditure which the company is incurring and the long term nature of its investments.</t>
  </si>
  <si>
    <t>Proposed adjustments to the RCV run off rates (indexed by RPI) for wholesale wastewater network plus, that the company considers are required to address issues arising from the transition from RPI to CPIH as the primary inflation index.</t>
  </si>
  <si>
    <t xml:space="preserve">Proposed other adjustments to the RCV run off rates (indexed by RPI) for wholesale wastewater network plus, that the company wishes to make to enable it address issues such as the smoothing of bills.
</t>
  </si>
  <si>
    <r>
      <t xml:space="preserve">Proposed total RCV run off rates (indexed by RPI) for wholesale wastewater network plus. Equals the sum of </t>
    </r>
    <r>
      <rPr>
        <sz val="10"/>
        <color rgb="FF0078C9"/>
        <rFont val="Arial"/>
        <family val="2"/>
      </rPr>
      <t>WWn6 lines 1 to 3</t>
    </r>
    <r>
      <rPr>
        <sz val="10"/>
        <rFont val="Arial"/>
        <family val="2"/>
      </rPr>
      <t xml:space="preserve">. </t>
    </r>
  </si>
  <si>
    <t>Proposed "natural" RCV run off rates (indexed by CPIH) for wholesale wastewater network plus. (The percentage of the CPI(H) linked RCV that is depreciated annually). The “natural RCV rate” is a rate which reflects the economic reality of the expenditure which the company is incurring and the long term nature of its investments.</t>
  </si>
  <si>
    <t>Proposed adjustments to the RCV run off rates (indexed by CPIH) for wholesale wastewater network plus, that the company considers are required to address issues arising from the transition from RPI to CPIH as the primary inflation index.</t>
  </si>
  <si>
    <t xml:space="preserve">Proposed other adjustments to the RCV run off rates (indexed by CPIH) for wholesale wastewater network plus, that the company wishes to make to enable it address issues such as the smoothing of bills.
</t>
  </si>
  <si>
    <r>
      <t xml:space="preserve">Proposed total RCV run off rates (indexed by CPIH) for wholesale wastewater network plus. Equals the sum of </t>
    </r>
    <r>
      <rPr>
        <sz val="10"/>
        <color rgb="FF0078C9"/>
        <rFont val="Arial"/>
        <family val="2"/>
      </rPr>
      <t>WWn6 lines 6 to 8</t>
    </r>
    <r>
      <rPr>
        <sz val="10"/>
        <rFont val="Arial"/>
        <family val="2"/>
      </rPr>
      <t xml:space="preserve">. </t>
    </r>
  </si>
  <si>
    <r>
      <t xml:space="preserve">Proposed "natural" PAYG rates for wholesale wastewater network plus relevant to the wholesale wastewater network plus revenue / totex projected in </t>
    </r>
    <r>
      <rPr>
        <sz val="10"/>
        <color rgb="FF0078C9"/>
        <rFont val="Arial"/>
        <family val="2"/>
      </rPr>
      <t>WWn5</t>
    </r>
    <r>
      <rPr>
        <sz val="10"/>
        <rFont val="Arial"/>
        <family val="2"/>
      </rPr>
      <t>. These should be expressed as a percentage of totex forecast in each year. The “natural PAYG rate” is a rate which reflects the economic reality of the expenditure which the company is incurring and the long term nature of its investments.</t>
    </r>
  </si>
  <si>
    <t>Proposed adjustments to the PAYG rates for wholesale wastewater network plus, that the company considers are required to address issues arising from the transition from RPI to CPIH as the primary inflation index.</t>
  </si>
  <si>
    <t xml:space="preserve">Proposed other adjustments to the PAYG rates for wholesale wastewater network plus, that the company wishes to make to enable it address issues such as the smoothing of bills.
</t>
  </si>
  <si>
    <r>
      <t xml:space="preserve">Proposed total PAYG rates to be applied to wholesale wastewater network plus totex. Equals the sum of </t>
    </r>
    <r>
      <rPr>
        <sz val="10"/>
        <color rgb="FF0078C9"/>
        <rFont val="Arial"/>
        <family val="2"/>
      </rPr>
      <t>WWn6 lines 11 to 13</t>
    </r>
    <r>
      <rPr>
        <sz val="10"/>
        <rFont val="Arial"/>
        <family val="2"/>
      </rPr>
      <t xml:space="preserve">. </t>
    </r>
  </si>
  <si>
    <t>Bio5 - Cost recovery for bioresources</t>
  </si>
  <si>
    <t>"Natural" RCV run off rate ~ bioresources</t>
  </si>
  <si>
    <t>BIO50001</t>
  </si>
  <si>
    <t>Adjustments to RCV run off rate to address transition from RPI to CPI ~ bioresources</t>
  </si>
  <si>
    <t>BIO50002</t>
  </si>
  <si>
    <t>Other adjustments to RCV run off rate  ~ bioresources</t>
  </si>
  <si>
    <t>BIO50003</t>
  </si>
  <si>
    <t>Total RCV run off rate to be applied ~ bioresources RPI wedge linked</t>
  </si>
  <si>
    <t>BIO50004</t>
  </si>
  <si>
    <t>Method used to apply run off rate (straight line or reducing balance) ~ bioresources RPI wedge linked</t>
  </si>
  <si>
    <t>BIO50005</t>
  </si>
  <si>
    <t>BIO50006</t>
  </si>
  <si>
    <t>BIO50007</t>
  </si>
  <si>
    <t>Other adjustments to RCV run off rate ~ bioresources</t>
  </si>
  <si>
    <t>BIO50008</t>
  </si>
  <si>
    <t>Total RCV run off rate to be applied ~ bioresources CPI(H) linked</t>
  </si>
  <si>
    <t>BIO50009</t>
  </si>
  <si>
    <t>Method used to apply run off rate (straight line or reducing balance) ~ bioresources CPI(H) linked</t>
  </si>
  <si>
    <t>BIO50010</t>
  </si>
  <si>
    <t>"Natural" post 2020 investment run off rate ~ bioresources</t>
  </si>
  <si>
    <t>BIO50011</t>
  </si>
  <si>
    <t>Adjustments to post 2020 investment run off rate to address transition from RPI to CPI ~ bioresources</t>
  </si>
  <si>
    <t>BIO50012</t>
  </si>
  <si>
    <t>Other adjustments to post 2020 investment run off rate ~ bioresources</t>
  </si>
  <si>
    <t>BIO50013</t>
  </si>
  <si>
    <t>Total post 2020 investment run off rate to be applied ~ bioresources</t>
  </si>
  <si>
    <t>BIO50014</t>
  </si>
  <si>
    <t>Method used to apply run off rate (straight line or reducing balance) ~ bioresources</t>
  </si>
  <si>
    <t>BIO50015</t>
  </si>
  <si>
    <t>PAYG Rate ~ bioresources</t>
  </si>
  <si>
    <t>"Natural" PAYG rate ~ bioresources</t>
  </si>
  <si>
    <t>BIO50016</t>
  </si>
  <si>
    <t>Adjustments to PAYG rate to address transition from RPI to CPI ~ bioresources</t>
  </si>
  <si>
    <t>BIO50017</t>
  </si>
  <si>
    <t>Other adjustments to PAYG rate ~ bioresources</t>
  </si>
  <si>
    <t>BIO50018</t>
  </si>
  <si>
    <t>Total PAYG rate - bioresources</t>
  </si>
  <si>
    <t>BIO50019</t>
  </si>
  <si>
    <t>Sum of lines 16 to 18.</t>
  </si>
  <si>
    <t>Bio5 guidance and line definitions</t>
  </si>
  <si>
    <r>
      <t xml:space="preserve">This table asks companies to provide their pay as you go (PAYG) rates relevant to the bioresources revenue projected in </t>
    </r>
    <r>
      <rPr>
        <sz val="10"/>
        <color rgb="FF0078C9"/>
        <rFont val="Franklin Gothic Demi"/>
        <family val="2"/>
      </rPr>
      <t>table Bio4</t>
    </r>
    <r>
      <rPr>
        <sz val="10"/>
        <rFont val="Arial"/>
        <family val="2"/>
      </rPr>
      <t xml:space="preserve">. These should be expressed as a percentage of totex forecast in each year.
It also asks companies to provide their proposed run off rates for both the proportion of the bioresources RCV which is indexed by RPI and the proportion of the bio resources RCV which is indexed by CPIH.
Totex expenditure which is not recovered in the period through PAYG is to be added to “Post 2020 Investment” and companies need to provide run of rates for this balance too.
For each of the PAYG and run off rates which are included in the table are asking companies to provide a breakdown of the proposed rate which should be analysed as follows: 
• the “natural rates”  - rates which reflect the economic reality of the expenditure which they are incurring and the long term nature of their investments 
• any adjustments companies consider are required to address issues arising from the transition from RPI to CPIH as the primary inflation index
• adjustments that companies wish to make to enable them to address or issues, including the smoothing of bills.
We are asking companies to provide annual figures for each PAYG and run off rate and to provide justification for the rates that they have chosen.
In respect of the run off rates companies could also confirm if they wish to apply these on a straight line or a reducing balance basis and to explain their choices.
The table asks for the PAYG rates for years 2020-25 and 2025-30. The information for 2025-30 is required to help us assess the expected change in bills after 2025 and the impact of the companies’ proposals for both current and future customers.
</t>
    </r>
  </si>
  <si>
    <t>Proposed "natural" RCV run off rates (indexed by RPI) for wholesale bioresources. (The percentage of the RPI linked RCV that is depreciated annually). The “natural RCV rate” is a rate which reflects the economic reality of the expenditure which the company is incurring and the long term nature of its investments.</t>
  </si>
  <si>
    <t>Proposed adjustments to the RCV run off rates (indexed by RPI) for wholesale bioresources, that the company considers are required to address issues arising from the transition from RPI to CPIH as the primary inflation index.</t>
  </si>
  <si>
    <t xml:space="preserve">Proposed other adjustments to the RCV run off rates (indexed by RPI) for wholesale bioresources, that the company wishes to make to enable it address issues such as the smoothing of bills.
</t>
  </si>
  <si>
    <r>
      <t xml:space="preserve">Proposed total RCV run off rates (indexed by RPI) for wholesale bioresources. Equals the sum of </t>
    </r>
    <r>
      <rPr>
        <sz val="10"/>
        <color rgb="FF0078C9"/>
        <rFont val="Arial"/>
        <family val="2"/>
      </rPr>
      <t>Bio5 lines 1 to 3</t>
    </r>
    <r>
      <rPr>
        <sz val="10"/>
        <rFont val="Arial"/>
        <family val="2"/>
      </rPr>
      <t xml:space="preserve">. </t>
    </r>
  </si>
  <si>
    <t>Proposed "natural" RCV run off rates (indexed by CPIH) for wholesale bioresources. (The percentage of the CPI(H) linked RCV that is depreciated annually). The “natural RCV rate” is a rate which reflects the economic reality of the expenditure which the company is incurring and the long term nature of its investments.</t>
  </si>
  <si>
    <t>Proposed adjustments to the RCV run off rates (indexed by CPIH) for wholesale bioresources, that the company considers are required to address issues arising from the transition from RPI to CPIH as the primary inflation index.</t>
  </si>
  <si>
    <t xml:space="preserve">Proposed other adjustments to the RCV run off rates (indexed by CPIH) for wholesale bioresources, that the company wishes to make to enable it address issues such as the smoothing of bills.
</t>
  </si>
  <si>
    <r>
      <t xml:space="preserve">Proposed total RCV run off rates (indexed by CPIH) for wholesale bioresources. Equals the sum of </t>
    </r>
    <r>
      <rPr>
        <sz val="10"/>
        <color rgb="FF0078C9"/>
        <rFont val="Arial"/>
        <family val="2"/>
      </rPr>
      <t>Bio5 lines 6 to 8</t>
    </r>
    <r>
      <rPr>
        <sz val="10"/>
        <rFont val="Arial"/>
        <family val="2"/>
      </rPr>
      <t xml:space="preserve">. </t>
    </r>
  </si>
  <si>
    <t>Proposed "natural" post 2020 investment run off rates (indexed by CPIH) for wholesale bioresources. The “natural RCV rate” is a rate which reflects the economic reality of the expenditure which the company is incurring and the long term nature of its investments. Totex expenditure which is not recovered in the period through PAYG is to be added to “Post 2020 Investment.”</t>
  </si>
  <si>
    <t>Proposed adjustments to the post 2020 investment run off rates (indexed by CPIH) for wholesale bioresources, that the company considers are required to address issues arising from the transition from RPI to CPIH as the primary inflation index.</t>
  </si>
  <si>
    <t xml:space="preserve">Proposed other adjustments to the post 2020 investment run off rates (indexed by CPIH) for wholesale bioresources, that the company wishes to make to enable it address issues such as the smoothing of bills.
</t>
  </si>
  <si>
    <r>
      <t xml:space="preserve">Proposed total post 2020 investment run off rates (indexed by CPIH) for wholesale bioresources. Equals the sum of </t>
    </r>
    <r>
      <rPr>
        <sz val="10"/>
        <color rgb="FF0078C9"/>
        <rFont val="Arial"/>
        <family val="2"/>
      </rPr>
      <t>Bio5 lines 11 to 13</t>
    </r>
    <r>
      <rPr>
        <sz val="10"/>
        <rFont val="Arial"/>
        <family val="2"/>
      </rPr>
      <t xml:space="preserve">. </t>
    </r>
  </si>
  <si>
    <r>
      <t xml:space="preserve">Proposed "natural" PAYG rates for wholesale bioresources relevant to the wholesale bioresources revenue / totex projected in </t>
    </r>
    <r>
      <rPr>
        <sz val="10"/>
        <color rgb="FF0078C9"/>
        <rFont val="Arial"/>
        <family val="2"/>
      </rPr>
      <t>Bio4</t>
    </r>
    <r>
      <rPr>
        <sz val="10"/>
        <rFont val="Arial"/>
        <family val="2"/>
      </rPr>
      <t>. These should be expressed as a percentage of totex forecast in each year. The “natural PAYG rate” is a rate which reflects the economic reality of the expenditure which the company is incurring and the long term nature of its investments.</t>
    </r>
  </si>
  <si>
    <t>Proposed adjustments to the PAYG rates for wholesale bioresources, that the company considers are required to address issues arising from the transition from RPI to CPIH as the primary inflation index.</t>
  </si>
  <si>
    <t xml:space="preserve">Proposed other adjustments to the PAYG rates for wholesale bioresources, that the company wishes to make to enable it address issues such as the smoothing of bills.
</t>
  </si>
  <si>
    <r>
      <t xml:space="preserve">Proposed total PAYG rates to be applied to wholesale bioresources totex. Equals the sum of </t>
    </r>
    <r>
      <rPr>
        <sz val="10"/>
        <color rgb="FF0078C9"/>
        <rFont val="Arial"/>
        <family val="2"/>
      </rPr>
      <t>Bio5 lines 16 to 18</t>
    </r>
    <r>
      <rPr>
        <sz val="10"/>
        <rFont val="Arial"/>
        <family val="2"/>
      </rPr>
      <t xml:space="preserve">. </t>
    </r>
  </si>
  <si>
    <t>R7 - Revenue and cost recovery for retail</t>
  </si>
  <si>
    <t>Number must be &gt; zero to any no of DP's</t>
  </si>
  <si>
    <t>Other Validation Warnings</t>
  </si>
  <si>
    <t>Entries must be greater than 0</t>
  </si>
  <si>
    <t>Residential retail costs ~ England and Wales</t>
  </si>
  <si>
    <t>Total cost to serve</t>
  </si>
  <si>
    <t>R7011</t>
  </si>
  <si>
    <t>Net margin (excl tax and interest)</t>
  </si>
  <si>
    <t>R7012</t>
  </si>
  <si>
    <t>Current tax ~ residential retail</t>
  </si>
  <si>
    <t>R7013</t>
  </si>
  <si>
    <t>Interest</t>
  </si>
  <si>
    <t>R7014</t>
  </si>
  <si>
    <t>EBIT margin</t>
  </si>
  <si>
    <t>R7015</t>
  </si>
  <si>
    <t>Sum of lines 2 to 4.</t>
  </si>
  <si>
    <t>Retail residential charge ~ total</t>
  </si>
  <si>
    <t>R7016</t>
  </si>
  <si>
    <t>Sum of lines 1 and 5.</t>
  </si>
  <si>
    <t>Business retail costs ~ Wales</t>
  </si>
  <si>
    <t>R7017</t>
  </si>
  <si>
    <t>R7018</t>
  </si>
  <si>
    <t>Current tax ~ business retail</t>
  </si>
  <si>
    <t>R7019</t>
  </si>
  <si>
    <t>R7020</t>
  </si>
  <si>
    <t>R7021</t>
  </si>
  <si>
    <t>Sum of lines 8 to 10.</t>
  </si>
  <si>
    <t>Retail business charge ~ total</t>
  </si>
  <si>
    <t>R7022</t>
  </si>
  <si>
    <t>Sum of lines 7 and 11.</t>
  </si>
  <si>
    <t>Retail revenues</t>
  </si>
  <si>
    <t>Revenue ~ Water ~ residential retail measured</t>
  </si>
  <si>
    <t>R7001</t>
  </si>
  <si>
    <t>Revenue ~ Water ~ residential retail unmeasured</t>
  </si>
  <si>
    <t>R7002</t>
  </si>
  <si>
    <t>Revenue ~ Wastewater ~ residential retail measured</t>
  </si>
  <si>
    <t>R7003</t>
  </si>
  <si>
    <t>Revenue ~ Wastewater ~ residential retail unmeasured</t>
  </si>
  <si>
    <t>R7004</t>
  </si>
  <si>
    <t>Revenue ~ Combined ~ residential retail measured</t>
  </si>
  <si>
    <t>R7005</t>
  </si>
  <si>
    <t>Revenue ~ Combined ~ residential retail unmeasured</t>
  </si>
  <si>
    <t>R7006</t>
  </si>
  <si>
    <t>Revenue ~ residential retail</t>
  </si>
  <si>
    <t>R7007</t>
  </si>
  <si>
    <t>Sum of lines 13 to 18.</t>
  </si>
  <si>
    <t>Revenue ~ business retail measured</t>
  </si>
  <si>
    <t>R7008</t>
  </si>
  <si>
    <t>Revenue ~ business retail unmeasured</t>
  </si>
  <si>
    <t>R7009</t>
  </si>
  <si>
    <t>Revenue ~ business retail</t>
  </si>
  <si>
    <t>R7010</t>
  </si>
  <si>
    <t>Sum of lines 20 and 21.</t>
  </si>
  <si>
    <t>R7 guidance and line definitions</t>
  </si>
  <si>
    <t>This tables asks for operating costs, revenues and financial items including tax and interest. We will use this information to understand margins in the retail markets.</t>
  </si>
  <si>
    <t xml:space="preserve">The business activities and total  incurred cost to serve residential customers. </t>
  </si>
  <si>
    <t xml:space="preserve">The net margin is intended to provide an efficient company with a normal return that is appropriate to the capital employed and risks as a retailer. It excludes taxes and interest. </t>
  </si>
  <si>
    <t xml:space="preserve">Current Tax Liabilites.  </t>
  </si>
  <si>
    <t xml:space="preserve">The interest amount payable. </t>
  </si>
  <si>
    <r>
      <t xml:space="preserve">The EBIT margin is the ration of Earnings before Interest and Taxes to net revenue-earned. Equals sum of </t>
    </r>
    <r>
      <rPr>
        <sz val="10"/>
        <color rgb="FF0078C9"/>
        <rFont val="Arial"/>
        <family val="2"/>
      </rPr>
      <t>R7 lines 2 to 4</t>
    </r>
    <r>
      <rPr>
        <sz val="10"/>
        <rFont val="Arial"/>
        <family val="2"/>
      </rPr>
      <t>.</t>
    </r>
  </si>
  <si>
    <r>
      <t xml:space="preserve">The sum of residential retail charges. Equals sum of </t>
    </r>
    <r>
      <rPr>
        <sz val="10"/>
        <color rgb="FF0078C9"/>
        <rFont val="Arial"/>
        <family val="2"/>
      </rPr>
      <t>R7 lines 1 and 5</t>
    </r>
    <r>
      <rPr>
        <sz val="10"/>
        <rFont val="Arial"/>
        <family val="2"/>
      </rPr>
      <t>.</t>
    </r>
  </si>
  <si>
    <t xml:space="preserve">The business activities and total  incurred cost to serve business customers. </t>
  </si>
  <si>
    <r>
      <t xml:space="preserve">The EBIT margin is the ration of Earnings before Interest and Taxes to net revenue-earned. Equals sum of </t>
    </r>
    <r>
      <rPr>
        <sz val="10"/>
        <color rgb="FF0078C9"/>
        <rFont val="Arial"/>
        <family val="2"/>
      </rPr>
      <t>R7 lines 8 to 10</t>
    </r>
    <r>
      <rPr>
        <sz val="10"/>
        <rFont val="Arial"/>
        <family val="2"/>
      </rPr>
      <t>.</t>
    </r>
  </si>
  <si>
    <r>
      <t xml:space="preserve">The sum of the retail business charge. Equals sum of </t>
    </r>
    <r>
      <rPr>
        <sz val="10"/>
        <color rgb="FF0078C9"/>
        <rFont val="Arial"/>
        <family val="2"/>
      </rPr>
      <t>R7 lines 7 and 11</t>
    </r>
    <r>
      <rPr>
        <sz val="10"/>
        <rFont val="Arial"/>
        <family val="2"/>
      </rPr>
      <t>.</t>
    </r>
  </si>
  <si>
    <t>Allowed revenue for residential metered customers for water services</t>
  </si>
  <si>
    <t>Allowed revenue for residential unmetered water customers for water services</t>
  </si>
  <si>
    <t>Allowed revenue for residential metered customers for wastewater services</t>
  </si>
  <si>
    <t>Allowed revenue for residential unmetered customers for wastewater services</t>
  </si>
  <si>
    <t>Allowed revenue for residential metered customers for combined water and wastewater services</t>
  </si>
  <si>
    <t>Allowed revenue for residential unmetered customers for combined water and wastewater services</t>
  </si>
  <si>
    <r>
      <t xml:space="preserve">Allowed revenue for all residential customers, both metered and unmetered. Equals sum of </t>
    </r>
    <r>
      <rPr>
        <sz val="10"/>
        <color rgb="FF0078C9"/>
        <rFont val="Arial"/>
        <family val="2"/>
      </rPr>
      <t>R7 lines 13 to 18</t>
    </r>
    <r>
      <rPr>
        <sz val="10"/>
        <rFont val="Arial"/>
        <family val="2"/>
      </rPr>
      <t>.</t>
    </r>
  </si>
  <si>
    <t xml:space="preserve">Allowed revenue for business metered customers. </t>
  </si>
  <si>
    <t xml:space="preserve">Allowed revenue for business unmetered customers. </t>
  </si>
  <si>
    <r>
      <t xml:space="preserve">Allowed revenue for all business customers, both metered and unmetered. Equals sum of </t>
    </r>
    <r>
      <rPr>
        <sz val="10"/>
        <color rgb="FF0078C9"/>
        <rFont val="Arial"/>
        <family val="2"/>
      </rPr>
      <t>R7 lines 20 and 21.</t>
    </r>
  </si>
  <si>
    <t>R9 - PR14 reconciliation of household retail revenue</t>
  </si>
  <si>
    <t>Forecast customer numbers</t>
  </si>
  <si>
    <t>Unmetered water-only customer</t>
  </si>
  <si>
    <t>R9001</t>
  </si>
  <si>
    <t>FD14 data pre-populated cell. NB units coverted from 000's to nr.</t>
  </si>
  <si>
    <t>R9001 = R3017 * 1000</t>
  </si>
  <si>
    <t>Unmetered wastewater-only customer</t>
  </si>
  <si>
    <t>R9002</t>
  </si>
  <si>
    <t>R9002 = R3019 * 1000</t>
  </si>
  <si>
    <t>Unmetered water and wastewater customer</t>
  </si>
  <si>
    <t>R9003</t>
  </si>
  <si>
    <t>R9003 = R3021 * 1000</t>
  </si>
  <si>
    <t>Metered water-only customer</t>
  </si>
  <si>
    <t>R9004</t>
  </si>
  <si>
    <t>R9004 = R3018 * 1000</t>
  </si>
  <si>
    <t>Metered wastewater-only customer</t>
  </si>
  <si>
    <t>R9005</t>
  </si>
  <si>
    <t>R9005 = R3020 * 1000</t>
  </si>
  <si>
    <t>Metered water and wastewater customer</t>
  </si>
  <si>
    <t>R9006</t>
  </si>
  <si>
    <t>R9006 = R3022 * 1000</t>
  </si>
  <si>
    <t>Reforecast customer numbers</t>
  </si>
  <si>
    <t>R9007</t>
  </si>
  <si>
    <t>R9008</t>
  </si>
  <si>
    <t>R9009</t>
  </si>
  <si>
    <t>R9010</t>
  </si>
  <si>
    <t>R9011</t>
  </si>
  <si>
    <t>R9012</t>
  </si>
  <si>
    <t>Actual customer numbers</t>
  </si>
  <si>
    <t>R9013</t>
  </si>
  <si>
    <t>APR data pre-populated. NB units coverted from 000's to nr.</t>
  </si>
  <si>
    <t>R9013 = R3017 * 1000</t>
  </si>
  <si>
    <t>R9014</t>
  </si>
  <si>
    <t>R9014 = R3019 * 1000</t>
  </si>
  <si>
    <t>R9015</t>
  </si>
  <si>
    <t>R9015 = R3021 * 1000</t>
  </si>
  <si>
    <t>R9016</t>
  </si>
  <si>
    <t>R9016 = R3018 * 1000</t>
  </si>
  <si>
    <t>R9017</t>
  </si>
  <si>
    <t>R9017 = R3020 * 1000</t>
  </si>
  <si>
    <t>R9018</t>
  </si>
  <si>
    <t>R9018 = R3022 * 1000</t>
  </si>
  <si>
    <t>Actual revenue collected</t>
  </si>
  <si>
    <t>R3017RR</t>
  </si>
  <si>
    <t>R3019RR</t>
  </si>
  <si>
    <t>R3021RR</t>
  </si>
  <si>
    <t>R3018RR</t>
  </si>
  <si>
    <t>R3020RR</t>
  </si>
  <si>
    <t>R3022RR</t>
  </si>
  <si>
    <t>Revenue sacrifice</t>
  </si>
  <si>
    <t>R9025</t>
  </si>
  <si>
    <t>R9026</t>
  </si>
  <si>
    <t>R9027</t>
  </si>
  <si>
    <t>R9028</t>
  </si>
  <si>
    <t>R9029</t>
  </si>
  <si>
    <t>R9030</t>
  </si>
  <si>
    <t>Actual revenue collected (net)</t>
  </si>
  <si>
    <t>R9031</t>
  </si>
  <si>
    <t>R9032</t>
  </si>
  <si>
    <t>R9033</t>
  </si>
  <si>
    <t>R9034</t>
  </si>
  <si>
    <t>R9035</t>
  </si>
  <si>
    <t>R9036</t>
  </si>
  <si>
    <t>Modification factor</t>
  </si>
  <si>
    <t>C00739_A001</t>
  </si>
  <si>
    <t>FD 14 data pre-populated cell</t>
  </si>
  <si>
    <t>C00740_A001</t>
  </si>
  <si>
    <t>C00741_A001</t>
  </si>
  <si>
    <t>C00736_A001</t>
  </si>
  <si>
    <t>C00737_A001</t>
  </si>
  <si>
    <t>C00738_A001</t>
  </si>
  <si>
    <t>Materiality threshold for financing adjustment</t>
  </si>
  <si>
    <t>Materiality threshold</t>
  </si>
  <si>
    <t>R9043</t>
  </si>
  <si>
    <t>Discount Rate</t>
  </si>
  <si>
    <t>R9044</t>
  </si>
  <si>
    <t>Total reward / (penalty) at the end of AMP6</t>
  </si>
  <si>
    <t>Residential retail revenue adjustment at the end of AMP6</t>
  </si>
  <si>
    <t>R9045</t>
  </si>
  <si>
    <t>Output item from household retail revenue reconciliation model Calc sheet row 94</t>
  </si>
  <si>
    <t>Residential retail revenue adjustment at 2017-18 FYA CPIH deflated price base</t>
  </si>
  <si>
    <t>R9046</t>
  </si>
  <si>
    <t>R9 guidance and line definitions</t>
  </si>
  <si>
    <t>This table contains the inputs used for populating the household retail revenue reconciliation model and the penalties arising as calculated by the household retail revenue reconciliation model. The household retail revenue reconciliation model calculates in outturn (nominal) prices and is converted to 2017-18 prices in the revenue adjustments model.
We expect companies to publish their populated household retail revenue reconciliation models with associated explanation with the regulatory accounts reporting in July 2018.</t>
  </si>
  <si>
    <t>1-6</t>
  </si>
  <si>
    <t>Forecast customer numbers as set out in the PR14 final determination company specific appendix.</t>
  </si>
  <si>
    <t>7-12</t>
  </si>
  <si>
    <t>Reforecast customer numbers for each customer type at the beginning of each year from company regulatory reporting.</t>
  </si>
  <si>
    <t>13-18</t>
  </si>
  <si>
    <t>Actual customer numbers for each customer type each year from company regulatory reporting. Number of customers – RAG Proforma 2F.</t>
  </si>
  <si>
    <t>19-24</t>
  </si>
  <si>
    <t xml:space="preserve">The revenue that each company actually collected per customer type from company regulatory reporting. Retail revenue per customer type – RAG Proforma 2F.
</t>
  </si>
  <si>
    <t>25-30</t>
  </si>
  <si>
    <t>Revenue sacrifice. Revenue voluntarily foregone by companies, for example through customer discounts from company regulatory reporting.</t>
  </si>
  <si>
    <t>31-36</t>
  </si>
  <si>
    <t>Actual revenue collected (Net). The revenue that each company actually collected per customer type less any forgone revenue. Calculated.</t>
  </si>
  <si>
    <t>37-42</t>
  </si>
  <si>
    <t>Modification Factors. Each company has a specific modification factor for each customer type each year from PR14 final determination company specific appendix.</t>
  </si>
  <si>
    <t>43</t>
  </si>
  <si>
    <t>Materiality threshold is specified at 2% of revenue expected from actual customers from AMP6.</t>
  </si>
  <si>
    <t>44</t>
  </si>
  <si>
    <t>The discount rate used to provide a financing adjustment for the time value of money of the incentive reward / penalty. Input to be defined at PR19, if required. This may be required if the materiality threshold is exceeded.</t>
  </si>
  <si>
    <t>45</t>
  </si>
  <si>
    <t>The total revenue adjustment for household retail due to differences in actual and forecast customer numbers and differences in revenue per customer type. Output item from household retail revenue reconciliation model as appears on the Calc sheet.</t>
  </si>
  <si>
    <t>46</t>
  </si>
  <si>
    <t>Output item from revenue adjustments model. The value entered is prior to profiling.</t>
  </si>
  <si>
    <t>Copied cells</t>
  </si>
  <si>
    <t>Calculated cells</t>
  </si>
  <si>
    <t>Inputs cells</t>
  </si>
  <si>
    <r>
      <t xml:space="preserve">We have resubmitted table R9 in response to the </t>
    </r>
    <r>
      <rPr>
        <b/>
        <sz val="10"/>
        <color theme="1"/>
        <rFont val="Arial"/>
        <family val="2"/>
      </rPr>
      <t>PR14 Reconciliation</t>
    </r>
    <r>
      <rPr>
        <sz val="10"/>
        <color theme="1"/>
        <rFont val="Arial"/>
        <family val="2"/>
      </rPr>
      <t xml:space="preserve"> submission in July 2019. We made the following updates:
- Block B, Column L, Lines 7, 9 to 12
- Block C, Columns K &amp; L, Lines 13 to 18
- Block D, Columns K &amp; L, Lines 19 to 24
- Block I, Lines 45-46 (Cells L66 &amp; L67)
</t>
    </r>
  </si>
  <si>
    <r>
      <rPr>
        <b/>
        <sz val="10"/>
        <color theme="1"/>
        <rFont val="Arial"/>
        <family val="2"/>
      </rPr>
      <t>PR14 Reconciliation of household retail revenue.</t>
    </r>
    <r>
      <rPr>
        <sz val="10"/>
        <color theme="1"/>
        <rFont val="Arial"/>
        <family val="2"/>
      </rPr>
      <t xml:space="preserve">
</t>
    </r>
  </si>
  <si>
    <t>R9</t>
  </si>
  <si>
    <r>
      <t xml:space="preserve">We have resubmitted table R7 to response to </t>
    </r>
    <r>
      <rPr>
        <b/>
        <sz val="10"/>
        <rFont val="Arial"/>
        <family val="2"/>
      </rPr>
      <t>query YKY.OC.007</t>
    </r>
    <r>
      <rPr>
        <sz val="10"/>
        <rFont val="Arial"/>
        <family val="2"/>
      </rPr>
      <t xml:space="preserve">. We have made the following updates:
- Section C, Lines 20-21 across all years to reflect content of the IAP query response
</t>
    </r>
  </si>
  <si>
    <r>
      <rPr>
        <b/>
        <sz val="10"/>
        <color theme="1"/>
        <rFont val="Arial"/>
        <family val="2"/>
      </rPr>
      <t>Revenue and cost recovery for retail</t>
    </r>
    <r>
      <rPr>
        <sz val="10"/>
        <color theme="1"/>
        <rFont val="Arial"/>
        <family val="2"/>
      </rPr>
      <t xml:space="preserve">.  
</t>
    </r>
  </si>
  <si>
    <t>R7</t>
  </si>
  <si>
    <r>
      <t xml:space="preserve">We have resubmitted table BIO5 in </t>
    </r>
    <r>
      <rPr>
        <b/>
        <sz val="10"/>
        <color theme="1"/>
        <rFont val="Arial"/>
        <family val="2"/>
      </rPr>
      <t>response to the draft determination</t>
    </r>
    <r>
      <rPr>
        <sz val="10"/>
        <color theme="1"/>
        <rFont val="Arial"/>
        <family val="2"/>
      </rPr>
      <t xml:space="preserve">. Block D has been updated as a result of our response to the draft determination in respect of natural PAYG Rate. This now reflects the changes in totex from capex to opex.  This has resulted in the following updates:
- Block D, Lines 16 to 18.
</t>
    </r>
  </si>
  <si>
    <t xml:space="preserve">Cost recovery for bioresources.
</t>
  </si>
  <si>
    <t>BIO5</t>
  </si>
  <si>
    <r>
      <t xml:space="preserve">We have resubmitted table WWN6 in </t>
    </r>
    <r>
      <rPr>
        <b/>
        <sz val="10"/>
        <rFont val="Arial"/>
        <family val="2"/>
      </rPr>
      <t>response to the draft determination</t>
    </r>
    <r>
      <rPr>
        <sz val="10"/>
        <rFont val="Arial"/>
        <family val="2"/>
      </rPr>
      <t xml:space="preserve">. Block C has been updated as a result of our response to draft determination in respect of natural PAYG Rate. This now reflects the changes in totex from capex to opex. This has resulted in the following updates:
- Block C, Lines 11 to 13 across all years.
</t>
    </r>
  </si>
  <si>
    <t xml:space="preserve">Cost recovery for wastewater network plus.
</t>
  </si>
  <si>
    <t>WWN6</t>
  </si>
  <si>
    <t xml:space="preserve">We have resubmitted table WWN4 to inform Ofwat of the following.  
We have reviewed our submitted table WWN4 and observed an omission of communal residential population in the calculations for load received at STW’s included within table.  Rectifying this omission has an impact of increasing our population by 108,421 which increases the load received at STWs for the AMP7 period by circa 2%.  Therefore, WWN4 has been updated to show actual reported 2018/19 APR and the correct communal population information that was omitted from the April 2019 submission table.  This has resulted in the following updates:
- All lines in Blocks A, A1, B, B1, C, C1, D, D1, E, E1, F, F1, G, G1 and I.
- Block I Lines 16, 18, 19, 23 &amp; 25
</t>
  </si>
  <si>
    <r>
      <rPr>
        <b/>
        <sz val="10"/>
        <color theme="1"/>
        <rFont val="Arial"/>
        <family val="2"/>
      </rPr>
      <t xml:space="preserve">Wholesale wastewater sewage treatment (potential explanatory variables).  </t>
    </r>
    <r>
      <rPr>
        <sz val="10"/>
        <color theme="1"/>
        <rFont val="Arial"/>
        <family val="2"/>
      </rPr>
      <t xml:space="preserve">
</t>
    </r>
  </si>
  <si>
    <t>WWN4</t>
  </si>
  <si>
    <r>
      <t xml:space="preserve">We have resubmitted table WWN3 following two </t>
    </r>
    <r>
      <rPr>
        <b/>
        <sz val="10"/>
        <color theme="1"/>
        <rFont val="Arial"/>
        <family val="2"/>
      </rPr>
      <t>APR queries</t>
    </r>
    <r>
      <rPr>
        <sz val="10"/>
        <color theme="1"/>
        <rFont val="Arial"/>
        <family val="2"/>
      </rPr>
      <t xml:space="preserve"> sent through in August 2019. </t>
    </r>
    <r>
      <rPr>
        <b/>
        <sz val="10"/>
        <color theme="1"/>
        <rFont val="Arial"/>
        <family val="2"/>
      </rPr>
      <t xml:space="preserve">
</t>
    </r>
    <r>
      <rPr>
        <sz val="10"/>
        <color theme="1"/>
        <rFont val="Arial"/>
        <family val="2"/>
      </rPr>
      <t xml:space="preserve">
WWN3 Line 12 has been updated for all years (2017-18 through to 2024-25) following the Ofwat query YKY-APR-CA-005 (returned to Ofwat on 20 August 2019). We can confirm that, the data for 2017-18 has been aligned to data published in the APR, 2018-19 data has been updated to show the latest information reported, and in the light of the volume of trade effluent reported for 2018/19 the business plan forecasts to 2024/25 have been updated.
WWN3 Line 13 has been updated for 2018-19 following the Ofwat query YKY-APR-CA-006 (returned to Ofwat on 20 August 2019). We have updated WWN3 Line 13 for 2018/19 to reflect the actual performance rather predicted performance. Following a review of this data as part of this query, we consider that the new measured data for 2018/19 as reported in the 2018/19 APR corroborates the baseline analysis method used in the September 2018 Business Plan, and therefore we have not updated the business plan projections from 2019/20 onwards.
</t>
    </r>
  </si>
  <si>
    <t>Wholesale wastewater network (explanatory variables).</t>
  </si>
  <si>
    <t>WWN3</t>
  </si>
  <si>
    <r>
      <t xml:space="preserve">We have resubmitted table WWS15 to take acocunt of the changes made in the </t>
    </r>
    <r>
      <rPr>
        <b/>
        <sz val="10"/>
        <color theme="1"/>
        <rFont val="Arial"/>
        <family val="2"/>
      </rPr>
      <t xml:space="preserve">PR14 reconciliation </t>
    </r>
    <r>
      <rPr>
        <sz val="10"/>
        <color theme="1"/>
        <rFont val="Arial"/>
        <family val="2"/>
      </rPr>
      <t xml:space="preserve">submission in July 2019. The updates made were:
- Block C, Line 9
- Block D, Lines 12 and 13
- Block G, Lines 19 to 22.
</t>
    </r>
  </si>
  <si>
    <r>
      <rPr>
        <b/>
        <sz val="10"/>
        <color theme="1"/>
        <rFont val="Arial"/>
        <family val="2"/>
      </rPr>
      <t>PR14 wholesale total expenditure outperformance sharing for the wastewater service.</t>
    </r>
    <r>
      <rPr>
        <sz val="10"/>
        <color theme="1"/>
        <rFont val="Arial"/>
        <family val="2"/>
      </rPr>
      <t xml:space="preserve">
</t>
    </r>
  </si>
  <si>
    <t>WWS15</t>
  </si>
  <si>
    <r>
      <t xml:space="preserve">We have resubmitted table WWS13 to inform Ofwat of the following updates.
</t>
    </r>
    <r>
      <rPr>
        <b/>
        <sz val="10"/>
        <color theme="1"/>
        <rFont val="Arial"/>
        <family val="2"/>
      </rPr>
      <t>1) PR14 Reconciliation - July 2019</t>
    </r>
    <r>
      <rPr>
        <sz val="10"/>
        <color theme="1"/>
        <rFont val="Arial"/>
        <family val="2"/>
      </rPr>
      <t xml:space="preserve">.  In response to PR14 Reconciliation we have made the following updates:
- Block E, Lines 15 to 18 and 22 plus calculation cells.  
- Block G, Lines 27 to 31.
</t>
    </r>
    <r>
      <rPr>
        <b/>
        <sz val="10"/>
        <color theme="1"/>
        <rFont val="Arial"/>
        <family val="2"/>
      </rPr>
      <t>2) Response to the draft determination</t>
    </r>
    <r>
      <rPr>
        <sz val="10"/>
        <color theme="1"/>
        <rFont val="Arial"/>
        <family val="2"/>
      </rPr>
      <t xml:space="preserve">. PR14 Reconciliation values for Block G have been updated as a result of our response to the draft determination in relation to WRFIM Total reward / penalty at the end of AMP6 for wastewater / wastewater network plus. This has resulted in the following updates:
- Block G, Lines 30 to 31, Column M.
</t>
    </r>
  </si>
  <si>
    <r>
      <rPr>
        <b/>
        <sz val="10"/>
        <color theme="1"/>
        <rFont val="Arial"/>
        <family val="2"/>
      </rPr>
      <t>PR14 wholesale revenue forecast incentive mechanism for the wastewater service.</t>
    </r>
    <r>
      <rPr>
        <sz val="10"/>
        <color theme="1"/>
        <rFont val="Arial"/>
        <family val="2"/>
      </rPr>
      <t xml:space="preserve">
</t>
    </r>
  </si>
  <si>
    <t>WWS13</t>
  </si>
  <si>
    <t xml:space="preserve">We have resubmitted table WWS2A to reflect changes made to WWS2 resulting in the following updates:
- Lines 1, 2, 11, 18, 19, 22, 25, 26, 27, 30, 37 &amp;  38. (AMP7 only)
</t>
  </si>
  <si>
    <r>
      <rPr>
        <b/>
        <sz val="10"/>
        <color theme="1"/>
        <rFont val="Arial"/>
        <family val="2"/>
      </rPr>
      <t xml:space="preserve">Wholesale wastewater cumlative capital enhancement expenditure by purpose.  </t>
    </r>
    <r>
      <rPr>
        <sz val="10"/>
        <color theme="1"/>
        <rFont val="Arial"/>
        <family val="2"/>
      </rPr>
      <t xml:space="preserve">
</t>
    </r>
  </si>
  <si>
    <t>WWS2A</t>
  </si>
  <si>
    <t xml:space="preserve">We have resubmitted table WWS1A table to reflect changes made to WWS1 resulting in the following updates:
- Lines 7, 12, 13, 14, 15 (AMP7 only)
</t>
  </si>
  <si>
    <r>
      <rPr>
        <b/>
        <sz val="10"/>
        <color theme="1"/>
        <rFont val="Arial"/>
        <family val="2"/>
      </rPr>
      <t xml:space="preserve">Wholesale wastewater operating and capital expenditure by business unit including operating leases reclassified under IFRS16. </t>
    </r>
    <r>
      <rPr>
        <sz val="10"/>
        <color theme="1"/>
        <rFont val="Arial"/>
        <family val="2"/>
      </rPr>
      <t xml:space="preserve">
</t>
    </r>
  </si>
  <si>
    <t>WWS1A</t>
  </si>
  <si>
    <r>
      <t xml:space="preserve">We have resubmitted table WR4 in </t>
    </r>
    <r>
      <rPr>
        <b/>
        <sz val="10"/>
        <color theme="1"/>
        <rFont val="Arial"/>
        <family val="2"/>
      </rPr>
      <t>response to the draft determination</t>
    </r>
    <r>
      <rPr>
        <sz val="10"/>
        <color theme="1"/>
        <rFont val="Arial"/>
        <family val="2"/>
      </rPr>
      <t xml:space="preserve">. Block D has been updated as a result of our response to draft determination in respect of natural PAYG Rate. This now reflects the changes in totex from capex to opex.  This has resulted in the following updates:
- Block D, Lines 16 to 18 across all years.
</t>
    </r>
  </si>
  <si>
    <r>
      <rPr>
        <b/>
        <sz val="10"/>
        <color theme="1"/>
        <rFont val="Arial"/>
        <family val="2"/>
      </rPr>
      <t>Cost recovery for water resources.</t>
    </r>
    <r>
      <rPr>
        <sz val="10"/>
        <color theme="1"/>
        <rFont val="Arial"/>
        <family val="2"/>
      </rPr>
      <t xml:space="preserve">
</t>
    </r>
  </si>
  <si>
    <t>WR4</t>
  </si>
  <si>
    <r>
      <t xml:space="preserve">We have resubmitted table WN4 in </t>
    </r>
    <r>
      <rPr>
        <b/>
        <sz val="10"/>
        <color theme="1"/>
        <rFont val="Arial"/>
        <family val="2"/>
      </rPr>
      <t>response to the draft determination</t>
    </r>
    <r>
      <rPr>
        <sz val="10"/>
        <color theme="1"/>
        <rFont val="Arial"/>
        <family val="2"/>
      </rPr>
      <t xml:space="preserve">.  Block C has been updated as a result of our response to draft determination in respect of natural PAYG Rate. This now reflects the changes in totex from capex to opex. This has resulted in the following updates:
- Block C, Lines 11 to 13 across all years.
</t>
    </r>
  </si>
  <si>
    <r>
      <rPr>
        <b/>
        <sz val="10"/>
        <color theme="1"/>
        <rFont val="Arial"/>
        <family val="2"/>
      </rPr>
      <t>Cost recovery for water network plus.</t>
    </r>
    <r>
      <rPr>
        <sz val="10"/>
        <color theme="1"/>
        <rFont val="Arial"/>
        <family val="2"/>
      </rPr>
      <t xml:space="preserve">
</t>
    </r>
  </si>
  <si>
    <t>WN4</t>
  </si>
  <si>
    <t xml:space="preserve">Line 1 of the Table WS17 was updated as part of the PR14 reconciliation submission in July 2019. 
</t>
  </si>
  <si>
    <t>PR14 Water trading incentive reconciliation</t>
  </si>
  <si>
    <t>WS17</t>
  </si>
  <si>
    <r>
      <rPr>
        <sz val="10"/>
        <color theme="1"/>
        <rFont val="Arial"/>
        <family val="2"/>
      </rPr>
      <t>We have resubmitted table WS15 to inform Ofwat of the following updates.</t>
    </r>
    <r>
      <rPr>
        <b/>
        <sz val="10"/>
        <color theme="1"/>
        <rFont val="Arial"/>
        <family val="2"/>
      </rPr>
      <t xml:space="preserve">
1) PR14 Reconciliation - July 2019.  </t>
    </r>
    <r>
      <rPr>
        <sz val="10"/>
        <color theme="1"/>
        <rFont val="Arial"/>
        <family val="2"/>
      </rPr>
      <t>In response to PR14 Reconciliation we have made the following updates:
- Block C, Line 9
- Block D, Lines 10 to 15
- Block G, Lines 24 to 27</t>
    </r>
    <r>
      <rPr>
        <b/>
        <sz val="10"/>
        <color theme="1"/>
        <rFont val="Arial"/>
        <family val="2"/>
      </rPr>
      <t xml:space="preserve">
2) Response to the draft determination (PD.A2). </t>
    </r>
    <r>
      <rPr>
        <sz val="10"/>
        <color theme="1"/>
        <rFont val="Arial"/>
        <family val="2"/>
      </rPr>
      <t>We have updated the PR14 Reconciliation values for Block G submitted in July 2019 as a result of our response to the draft determination. This has resulted in the following updates:
- Block G, Lines 24 to 27</t>
    </r>
    <r>
      <rPr>
        <b/>
        <sz val="10"/>
        <color theme="1"/>
        <rFont val="Arial"/>
        <family val="2"/>
      </rPr>
      <t xml:space="preserve">
</t>
    </r>
  </si>
  <si>
    <r>
      <rPr>
        <b/>
        <sz val="10"/>
        <color theme="1"/>
        <rFont val="Arial"/>
        <family val="2"/>
      </rPr>
      <t>PR14 wholesale total expenditure outperformance sharing for the water service.</t>
    </r>
    <r>
      <rPr>
        <sz val="10"/>
        <color theme="1"/>
        <rFont val="Arial"/>
        <family val="2"/>
      </rPr>
      <t xml:space="preserve">
</t>
    </r>
  </si>
  <si>
    <t>WS15</t>
  </si>
  <si>
    <r>
      <rPr>
        <sz val="10"/>
        <color theme="1"/>
        <rFont val="Arial"/>
        <family val="2"/>
      </rPr>
      <t>We have resubmitted table WS13 to inform Ofwat of the following updates.</t>
    </r>
    <r>
      <rPr>
        <b/>
        <sz val="10"/>
        <color theme="1"/>
        <rFont val="Arial"/>
        <family val="2"/>
      </rPr>
      <t xml:space="preserve">
1) PR14 Reconciliation - July 2019.  </t>
    </r>
    <r>
      <rPr>
        <sz val="10"/>
        <color theme="1"/>
        <rFont val="Arial"/>
        <family val="2"/>
      </rPr>
      <t>In response to PR14 Reconciliation we have made the following updates:
- Block E, Lines 15 to 18 plus Line 22 and calculated cells.
- Block G, Lines 28, 30 and 31</t>
    </r>
    <r>
      <rPr>
        <b/>
        <sz val="10"/>
        <color theme="1"/>
        <rFont val="Arial"/>
        <family val="2"/>
      </rPr>
      <t xml:space="preserve">.
2) Response to the draft determination (PD.A6b). </t>
    </r>
    <r>
      <rPr>
        <sz val="10"/>
        <color theme="1"/>
        <rFont val="Arial"/>
        <family val="2"/>
      </rPr>
      <t xml:space="preserve">We have updated the PR14 Reconciliation values for Block G submitted in July 2019 as a result of our response to the draft determination. This has resulted in the following updates:
- Block G, Columns K, L and M, Lines 27, 28, 30 and 31
</t>
    </r>
  </si>
  <si>
    <r>
      <rPr>
        <b/>
        <sz val="10"/>
        <color theme="1"/>
        <rFont val="Arial"/>
        <family val="2"/>
      </rPr>
      <t>PR14 wholesale revenue forecast incentive mechanism for the water service.</t>
    </r>
    <r>
      <rPr>
        <sz val="10"/>
        <color theme="1"/>
        <rFont val="Arial"/>
        <family val="2"/>
      </rPr>
      <t xml:space="preserve">
</t>
    </r>
  </si>
  <si>
    <t>WS13</t>
  </si>
  <si>
    <t xml:space="preserve">We have resubmitted the WS2A table to reflect changes made to WS2 resulting in the following updates:
- Lines 18, 26, 27.
- Created new line 31. 
</t>
  </si>
  <si>
    <r>
      <rPr>
        <b/>
        <sz val="10"/>
        <color theme="1"/>
        <rFont val="Arial"/>
        <family val="2"/>
      </rPr>
      <t xml:space="preserve">Wholesale water cumulative capital enhancement expenditure by purpose.  </t>
    </r>
    <r>
      <rPr>
        <sz val="10"/>
        <color theme="1"/>
        <rFont val="Arial"/>
        <family val="2"/>
      </rPr>
      <t xml:space="preserve">
</t>
    </r>
  </si>
  <si>
    <t>WS2A</t>
  </si>
  <si>
    <t xml:space="preserve">We have resubmitted table WS1A to reflect changes made to WS1 resulting in the following updates:
- Lines 7, 12, 13, 14, 15 (AMP7 only)
</t>
  </si>
  <si>
    <r>
      <rPr>
        <b/>
        <sz val="10"/>
        <color theme="1"/>
        <rFont val="Arial"/>
        <family val="2"/>
      </rPr>
      <t xml:space="preserve">Wholesale water operating and capital expenditure by business unit including operating leases reclassified under IFRS16.  </t>
    </r>
    <r>
      <rPr>
        <sz val="10"/>
        <color theme="1"/>
        <rFont val="Arial"/>
        <family val="2"/>
      </rPr>
      <t xml:space="preserve">
</t>
    </r>
  </si>
  <si>
    <t>WS1A</t>
  </si>
  <si>
    <r>
      <t xml:space="preserve">We have resubmitted table APP29 in </t>
    </r>
    <r>
      <rPr>
        <b/>
        <sz val="10"/>
        <color theme="1"/>
        <rFont val="Arial"/>
        <family val="2"/>
      </rPr>
      <t xml:space="preserve">response to the draft determination </t>
    </r>
    <r>
      <rPr>
        <sz val="10"/>
        <color theme="1"/>
        <rFont val="Arial"/>
        <family val="2"/>
      </rPr>
      <t xml:space="preserve">to inform Ofwat of the following:
The table has been updated in light of the amended totex figures and updated capex programme. These updates to the capital expenditure and operating expenditure forecasts have a knock-on effect to the capital allowance and other tax adjusting items in APP29.  This has resulted in the following updates:
- Block D, Lines 19 to 24, 26 to 31, 33 to 38 and 40 to 45.  
- Block E, Lines 55 and 56.  
- Block F, Lines 69 to 72. 
- Block G, Lines 89 to 92.
</t>
    </r>
  </si>
  <si>
    <r>
      <rPr>
        <b/>
        <sz val="10"/>
        <color theme="1"/>
        <rFont val="Arial"/>
        <family val="2"/>
      </rPr>
      <t xml:space="preserve">Wholesale Tax.  </t>
    </r>
    <r>
      <rPr>
        <sz val="10"/>
        <color theme="1"/>
        <rFont val="Arial"/>
        <family val="2"/>
      </rPr>
      <t xml:space="preserve">
</t>
    </r>
  </si>
  <si>
    <t>APP29</t>
  </si>
  <si>
    <r>
      <t xml:space="preserve">We have resubmitted table APP28 in response to changes made as part of the </t>
    </r>
    <r>
      <rPr>
        <b/>
        <sz val="10"/>
        <color theme="1"/>
        <rFont val="Arial"/>
        <family val="2"/>
      </rPr>
      <t xml:space="preserve">PR14 Reconciliation </t>
    </r>
    <r>
      <rPr>
        <sz val="10"/>
        <color theme="1"/>
        <rFont val="Arial"/>
        <family val="2"/>
      </rPr>
      <t xml:space="preserve">submission in July 2019 resulting in the following updates:
- Block G, Lines 24 to 28, Columns J and K.
</t>
    </r>
  </si>
  <si>
    <r>
      <rPr>
        <b/>
        <sz val="10"/>
        <color theme="1"/>
        <rFont val="Arial"/>
        <family val="2"/>
      </rPr>
      <t xml:space="preserve">Developer services (wholesale).  </t>
    </r>
    <r>
      <rPr>
        <sz val="10"/>
        <color theme="1"/>
        <rFont val="Arial"/>
        <family val="2"/>
      </rPr>
      <t xml:space="preserve">
</t>
    </r>
  </si>
  <si>
    <t>APP28</t>
  </si>
  <si>
    <r>
      <t xml:space="preserve">We have resubmitted table APP27 to inform Ofwat of the following updates.
</t>
    </r>
    <r>
      <rPr>
        <b/>
        <sz val="10"/>
        <color theme="1"/>
        <rFont val="Arial"/>
        <family val="2"/>
      </rPr>
      <t>1) PR14 Reconciliation - July 2019</t>
    </r>
    <r>
      <rPr>
        <sz val="10"/>
        <color theme="1"/>
        <rFont val="Arial"/>
        <family val="2"/>
      </rPr>
      <t>.  In response to PR14 Reconciliation we have made the following updates:</t>
    </r>
    <r>
      <rPr>
        <b/>
        <sz val="10"/>
        <color theme="1"/>
        <rFont val="Arial"/>
        <family val="2"/>
      </rPr>
      <t xml:space="preserve">
</t>
    </r>
    <r>
      <rPr>
        <sz val="10"/>
        <color theme="1"/>
        <rFont val="Arial"/>
        <family val="2"/>
      </rPr>
      <t xml:space="preserve">- Block B, Lines 6 &amp; 7 for years 2018-19 &amp; 2019-20.
- Block E, Lines 22, 23 &amp; 24 for years 2018-19 &amp; 2019-20
- Block H, Lines 41, 42 and 43
- Block I, Line 49
</t>
    </r>
    <r>
      <rPr>
        <b/>
        <sz val="10"/>
        <color theme="1"/>
        <rFont val="Arial"/>
        <family val="2"/>
      </rPr>
      <t>2) Response to the draft determination (PD.A2).</t>
    </r>
    <r>
      <rPr>
        <sz val="10"/>
        <color theme="1"/>
        <rFont val="Arial"/>
        <family val="2"/>
      </rPr>
      <t xml:space="preserve"> In response to the draft determination, we have updated end of period ODI RCV adjustments allocated to PR14 price control units and end of period ODI RCV adjustments allocated to PR19 price controls resulting in the following changes:
- Block C, Line 11, Columns I, J, K and M
- Block F, Line 30, Columns I, J, K and M
</t>
    </r>
  </si>
  <si>
    <r>
      <rPr>
        <b/>
        <sz val="10"/>
        <color theme="1"/>
        <rFont val="Arial"/>
        <family val="2"/>
      </rPr>
      <t xml:space="preserve">PR14 reconciliation - financial outcome delivery incentives.  </t>
    </r>
    <r>
      <rPr>
        <sz val="10"/>
        <color theme="1"/>
        <rFont val="Arial"/>
        <family val="2"/>
      </rPr>
      <t xml:space="preserve">
</t>
    </r>
  </si>
  <si>
    <t>APP27</t>
  </si>
  <si>
    <r>
      <t xml:space="preserve">We have resubmitted table APP25 in response to </t>
    </r>
    <r>
      <rPr>
        <b/>
        <sz val="10"/>
        <color theme="1"/>
        <rFont val="Arial"/>
        <family val="2"/>
      </rPr>
      <t>PR14 Reconciliation</t>
    </r>
    <r>
      <rPr>
        <sz val="10"/>
        <color theme="1"/>
        <rFont val="Arial"/>
        <family val="2"/>
      </rPr>
      <t xml:space="preserve"> submission in July 2019 resulting in the following updates:
- Block A, Lines 10, 11 and 12
- Block B, Lines 13-14 (as a result of changes in APP9)
- Block C, Lines 16-17 (as a result of changes in APP27)
- Block D, Lines 18-21 (as a result of changes in WS15 &amp; WWS15)
- Block E, Lines 23-23 (as a result of changes in WS13 &amp; WWS13)
- Block F, Line 24 (as a result of changes in R9)
</t>
    </r>
  </si>
  <si>
    <r>
      <rPr>
        <b/>
        <sz val="10"/>
        <color theme="1"/>
        <rFont val="Arial"/>
        <family val="2"/>
      </rPr>
      <t>PR14 reconciliation adjustments summary</t>
    </r>
    <r>
      <rPr>
        <sz val="10"/>
        <color theme="1"/>
        <rFont val="Arial"/>
        <family val="2"/>
      </rPr>
      <t xml:space="preserve">
</t>
    </r>
  </si>
  <si>
    <t>APP25</t>
  </si>
  <si>
    <r>
      <t>We have resubmitted table APP23 to inform Ofwat of the following updates.</t>
    </r>
    <r>
      <rPr>
        <b/>
        <sz val="10"/>
        <color theme="1"/>
        <rFont val="Arial"/>
        <family val="2"/>
      </rPr>
      <t xml:space="preserve">
1) PR14 Reconciliation (July 2019)</t>
    </r>
    <r>
      <rPr>
        <sz val="10"/>
        <color theme="1"/>
        <rFont val="Arial"/>
        <family val="2"/>
      </rPr>
      <t xml:space="preserve"> We updated APP23 as part of the PR14 Reconciliation resulting in the following updates:</t>
    </r>
    <r>
      <rPr>
        <b/>
        <sz val="10"/>
        <color theme="1"/>
        <rFont val="Arial"/>
        <family val="2"/>
      </rPr>
      <t xml:space="preserve">
</t>
    </r>
    <r>
      <rPr>
        <sz val="10"/>
        <color theme="1"/>
        <rFont val="Arial"/>
        <family val="2"/>
      </rPr>
      <t xml:space="preserve">- Block A, Lines 2-13
- Block B, Lines 15-26
- Block C, Line 27 to reflect the actual indices for 2018/19 and updated forecast for 2019/20.
- Columns N&amp;O have been updated in line with the PR14 reconciliation submission in July 2019. 
</t>
    </r>
    <r>
      <rPr>
        <b/>
        <sz val="10"/>
        <color theme="1"/>
        <rFont val="Arial"/>
        <family val="2"/>
      </rPr>
      <t>2) Updated forecasts.</t>
    </r>
    <r>
      <rPr>
        <sz val="10"/>
        <color theme="1"/>
        <rFont val="Arial"/>
        <family val="2"/>
      </rPr>
      <t xml:space="preserve"> Forecasts for Retail Price Index information and Consumer Price Index information for 2020-21 through to 2029-30 have been updated to align with the latest information published from the PR14 Reconciliation submission in July 2019. 
</t>
    </r>
  </si>
  <si>
    <r>
      <rPr>
        <b/>
        <sz val="10"/>
        <color theme="1"/>
        <rFont val="Arial"/>
        <family val="2"/>
      </rPr>
      <t xml:space="preserve">Inflation measures. </t>
    </r>
    <r>
      <rPr>
        <sz val="10"/>
        <color theme="1"/>
        <rFont val="Arial"/>
        <family val="2"/>
      </rPr>
      <t xml:space="preserve"> 
</t>
    </r>
  </si>
  <si>
    <t>APP23</t>
  </si>
  <si>
    <r>
      <t xml:space="preserve">We have resubmitted table APP19 to inform Ofwat of the following updates.  
</t>
    </r>
    <r>
      <rPr>
        <b/>
        <sz val="10"/>
        <rFont val="Arial"/>
        <family val="2"/>
      </rPr>
      <t xml:space="preserve">
Response to the draft determination</t>
    </r>
    <r>
      <rPr>
        <sz val="10"/>
        <rFont val="Arial"/>
        <family val="2"/>
      </rPr>
      <t xml:space="preserve">. Updates have been made to Equity shares, interest rates and financing costs. This is to reflect our forecast reduction in gearing through the reduction in dividends and the receipt of capital injections. (LR.A4).  This resulted in the following updates:
- Block A, Lines 1 to 10 across columns G to L
- Block B, Lines 11 to 20 across columns G to L
</t>
    </r>
  </si>
  <si>
    <r>
      <rPr>
        <b/>
        <sz val="10"/>
        <color theme="1"/>
        <rFont val="Arial"/>
        <family val="2"/>
      </rPr>
      <t>Debt and interest costs.</t>
    </r>
    <r>
      <rPr>
        <sz val="10"/>
        <color theme="1"/>
        <rFont val="Arial"/>
        <family val="2"/>
      </rPr>
      <t xml:space="preserve">
</t>
    </r>
  </si>
  <si>
    <t>APP19</t>
  </si>
  <si>
    <r>
      <t xml:space="preserve">We have resubmitted table APP18 to inform Ofwat of the following updates.  </t>
    </r>
    <r>
      <rPr>
        <b/>
        <sz val="10"/>
        <rFont val="Arial"/>
        <family val="2"/>
      </rPr>
      <t xml:space="preserve">
Response to the draft determination</t>
    </r>
    <r>
      <rPr>
        <sz val="10"/>
        <rFont val="Arial"/>
        <family val="2"/>
      </rPr>
      <t xml:space="preserve">. Updates have been made to Equity dividends from 2020-21 to 2024-25. This is to reflect our forecast reduction in gearing through the reduction in dividends and the receipt of capital injections. (LR.A4)  This resulted in the following updates:
- Block B, Line 8, Columns H to L
</t>
    </r>
  </si>
  <si>
    <t xml:space="preserve">Share capital and dividends.
</t>
  </si>
  <si>
    <t>APP18</t>
  </si>
  <si>
    <r>
      <rPr>
        <sz val="10"/>
        <rFont val="Arial"/>
        <family val="2"/>
      </rPr>
      <t xml:space="preserve">We have resubmitted table APP9 in response to the </t>
    </r>
    <r>
      <rPr>
        <b/>
        <sz val="10"/>
        <rFont val="Arial"/>
        <family val="2"/>
      </rPr>
      <t>PR14 Reconciliation</t>
    </r>
    <r>
      <rPr>
        <sz val="10"/>
        <rFont val="Arial"/>
        <family val="2"/>
      </rPr>
      <t xml:space="preserve"> submission from July 2019 resulting in the following changes:
- Block A, Lines 2 to 11
- Block B, Lines 13 to 22
</t>
    </r>
  </si>
  <si>
    <r>
      <rPr>
        <b/>
        <sz val="10"/>
        <color theme="1"/>
        <rFont val="Arial"/>
        <family val="2"/>
      </rPr>
      <t xml:space="preserve">Adjustments to RCV from disposals of interest in land. </t>
    </r>
    <r>
      <rPr>
        <sz val="10"/>
        <color theme="1"/>
        <rFont val="Arial"/>
        <family val="2"/>
      </rPr>
      <t xml:space="preserve"> 
</t>
    </r>
  </si>
  <si>
    <t>APP9</t>
  </si>
  <si>
    <r>
      <rPr>
        <sz val="10"/>
        <rFont val="Arial"/>
        <family val="2"/>
      </rPr>
      <t xml:space="preserve">We have resubmitted table APP8 to inform Ofwat of the following updates.
</t>
    </r>
    <r>
      <rPr>
        <b/>
        <sz val="10"/>
        <rFont val="Arial"/>
        <family val="2"/>
      </rPr>
      <t xml:space="preserve">Response to the draft determination. </t>
    </r>
    <r>
      <rPr>
        <sz val="10"/>
        <rFont val="Arial"/>
        <family val="2"/>
      </rPr>
      <t>Updates have been made to Water RCV, Wastewater RCV and Bioresources RCV resulting in the following changes:
- Block B, Column H, Lines 5 to 12, Lines 44 to 50 and Line 54</t>
    </r>
    <r>
      <rPr>
        <sz val="10"/>
        <color rgb="FFFF0000"/>
        <rFont val="Arial"/>
        <family val="2"/>
      </rPr>
      <t xml:space="preserve">
</t>
    </r>
  </si>
  <si>
    <t xml:space="preserve">Appointee financing.
</t>
  </si>
  <si>
    <t>APP8</t>
  </si>
  <si>
    <r>
      <t xml:space="preserve">We have resubmitted table APP6 in response to </t>
    </r>
    <r>
      <rPr>
        <b/>
        <sz val="10"/>
        <color theme="1"/>
        <rFont val="Arial"/>
        <family val="2"/>
      </rPr>
      <t xml:space="preserve">PR14 Reconciliation </t>
    </r>
    <r>
      <rPr>
        <sz val="10"/>
        <color theme="1"/>
        <rFont val="Arial"/>
        <family val="2"/>
      </rPr>
      <t xml:space="preserve">submission from July 2019 resulting in the following updates:
- Columns L, N &amp; O with 2018-19 &amp; 2019-20 data.
</t>
    </r>
  </si>
  <si>
    <r>
      <rPr>
        <b/>
        <sz val="10"/>
        <color theme="1"/>
        <rFont val="Arial"/>
        <family val="2"/>
      </rPr>
      <t>PR14 reconciliation – sub-measures.</t>
    </r>
    <r>
      <rPr>
        <sz val="10"/>
        <color theme="1"/>
        <rFont val="Arial"/>
        <family val="2"/>
      </rPr>
      <t xml:space="preserve">  
</t>
    </r>
  </si>
  <si>
    <t>APP6</t>
  </si>
  <si>
    <r>
      <t xml:space="preserve">We have resubmitted table APP5 in response to </t>
    </r>
    <r>
      <rPr>
        <b/>
        <sz val="10"/>
        <color theme="1"/>
        <rFont val="Arial"/>
        <family val="2"/>
      </rPr>
      <t xml:space="preserve">PR14 Reconciliation </t>
    </r>
    <r>
      <rPr>
        <sz val="10"/>
        <color theme="1"/>
        <rFont val="Arial"/>
        <family val="2"/>
      </rPr>
      <t xml:space="preserve">submission from July 2019 resulting in the following updates:
- Columns V, W, Z, AA, AB, AC, AF and AG with 2018-19 &amp; 2019-20 data.
- Cell AG521 has changed from 0.0736 in the April 2019 submission to 0.0000 in the PR14 reconciliation submission in July 2019. This cell does not show in red formatting because of the formatting on the table. 
- Cell E508 has changed
</t>
    </r>
  </si>
  <si>
    <r>
      <rPr>
        <b/>
        <sz val="10"/>
        <color theme="1"/>
        <rFont val="Arial"/>
        <family val="2"/>
      </rPr>
      <t>PR14 reconciliation – performance commitments.</t>
    </r>
    <r>
      <rPr>
        <sz val="10"/>
        <color theme="1"/>
        <rFont val="Arial"/>
        <family val="2"/>
      </rPr>
      <t xml:space="preserve">  
</t>
    </r>
  </si>
  <si>
    <t>APP5</t>
  </si>
  <si>
    <r>
      <rPr>
        <b/>
        <sz val="10"/>
        <color theme="1"/>
        <rFont val="Arial"/>
        <family val="2"/>
      </rPr>
      <t>Performance Commitments (PCs) and outcome delivery incentives (ODIs).</t>
    </r>
    <r>
      <rPr>
        <sz val="10"/>
        <color theme="1"/>
        <rFont val="Arial"/>
        <family val="2"/>
      </rPr>
      <t xml:space="preserve">  
</t>
    </r>
  </si>
  <si>
    <t>APP1</t>
  </si>
  <si>
    <t>All companies
Wastewater companies</t>
  </si>
  <si>
    <t>A data request which builds on the all-company query we issued in April 2019. We have refined our definitions, particularly with regard to self-lay activity in order to improve the consistency of the data across the industry.</t>
  </si>
  <si>
    <t>Developer services - Wholesale water
Developer services - Wholesale wastewater</t>
  </si>
  <si>
    <t>PR19 draft determinations - Developer services data request</t>
  </si>
  <si>
    <t>All companies</t>
  </si>
  <si>
    <t>To provide a new set of P10s and P90s for each outcome where we have intervened and the overall P10 and P90 for ODIs as the ODIs are set in the draft determinations. To provide shadow reporting of 2018-19 actual performance.</t>
  </si>
  <si>
    <t>Performance commitments (PCs) and outcome delivery incentives (ODIs)</t>
  </si>
  <si>
    <t>PR19 draft determinations - Outcomes representations data submission</t>
  </si>
  <si>
    <r>
      <t xml:space="preserve">Ofwat have asked all companies to resubmit Table APP26 as part of their draft determination response. We have resubmitted the table to inform Ofwat of the following updates.
</t>
    </r>
    <r>
      <rPr>
        <b/>
        <sz val="10"/>
        <color theme="1"/>
        <rFont val="Arial"/>
        <family val="2"/>
      </rPr>
      <t>1)  IAP Query YKY.RR.03 (May 2019)</t>
    </r>
    <r>
      <rPr>
        <sz val="10"/>
        <color theme="1"/>
        <rFont val="Arial"/>
        <family val="2"/>
      </rPr>
      <t xml:space="preserve">. We updated the tables in response to IAP Query YKY.RR.03, resulting in the following updates:
- Block A, Lines 1, 4, 7, 8, 10 &amp; 11 for years 2020-21 through to 2024-25
- Block B, Lines 12, 15, 18, 19, 21 &amp; 22 for years 2020-21 through to 2024-25
</t>
    </r>
    <r>
      <rPr>
        <b/>
        <sz val="10"/>
        <color theme="1"/>
        <rFont val="Arial"/>
        <family val="2"/>
      </rPr>
      <t>2) Response to the draft determination</t>
    </r>
    <r>
      <rPr>
        <sz val="10"/>
        <color theme="1"/>
        <rFont val="Arial"/>
        <family val="2"/>
      </rPr>
      <t xml:space="preserve">. As a result of our response to the draft determination, we have updated our RoRE scenarios resulting in the following updates:
- Block A, Lines 1, 4 &amp; 7 for years 2020-21 through to 2024-25
- Block B, Lines 12, 15 &amp; 18 for years 2020-21 through to 2024-25
- Block C, Lines 23, 26, 27, 30, 31, 33, 34 &amp; 36 for years 2020-21 through to 2024-25
- Block D, Lines 40, 43, 44, 47, 48, 50, 51 &amp; 53  for years 2020-21 through to 2024-25
- Block I, Lines 65 to 70 for years 2020-21 through to 2024-25
- Block J, Lines 71 to 76  for years 2020-21 through to 2024-25
- Block K, Line 77  for years 2020-21 through to 2024-25
- Block L, Line 80  for years 2020-21 through to 2024-25
- Block M, Lines 83 to 87  for years 2020-21 through to 2024-25
- Block N, Lines 88 to 92  for years 2020-21 through to 2024-25
</t>
    </r>
    <r>
      <rPr>
        <sz val="10"/>
        <rFont val="Arial"/>
        <family val="2"/>
      </rPr>
      <t xml:space="preserve">
Further detail on the changes made can be found in our response to YKY.RR.C5.
</t>
    </r>
  </si>
  <si>
    <t xml:space="preserve">RoRE Scenarios.  
</t>
  </si>
  <si>
    <t>APP26</t>
  </si>
  <si>
    <t>Yorkshire Water</t>
  </si>
  <si>
    <r>
      <t xml:space="preserve">Ofwat have asked all companies to resubmit Table R5 as part of their draft determination response. We have resubmitted the table to inform Ofwat of the following updates.
</t>
    </r>
    <r>
      <rPr>
        <b/>
        <sz val="10"/>
        <rFont val="Arial"/>
        <family val="2"/>
      </rPr>
      <t>Response to the draft determination</t>
    </r>
    <r>
      <rPr>
        <sz val="10"/>
        <rFont val="Arial"/>
        <family val="2"/>
      </rPr>
      <t xml:space="preserve">. As a result of our response to the draft determination, we have updated our Tariff Bands resulting in the following updates:
- Block E, Tariff Band 1, Column M-S, Lines 34 and 35
- Block F, Tariff Band 2, Column M-S, Lines 34 and 35
- Block G, Tariff Band 3, Column M-S, Lines 33 and 35
- Block H, Tariff Band 4, Column M-S, Line 35
- Block I, Tariff Band 5, Column M-S, Lines 34 and 35
- Block J, Tariff Band 6, Column M-S, Lines 34 and 35
- Block K, Tariff Band 7, Column M-S, Lines 34 and 35
- Block L, Tariff Band 8, Column M-S, Lines 33 and 35
- Block M, Tariff Band 9, Column M-S, Line 35
</t>
    </r>
  </si>
  <si>
    <r>
      <rPr>
        <b/>
        <sz val="10"/>
        <rFont val="Arial"/>
        <family val="2"/>
      </rPr>
      <t>Business retail ~ non-exited companies operating in England</t>
    </r>
    <r>
      <rPr>
        <sz val="10"/>
        <rFont val="Arial"/>
        <family val="2"/>
      </rPr>
      <t xml:space="preserve">
</t>
    </r>
    <r>
      <rPr>
        <sz val="10"/>
        <color rgb="FFFF0000"/>
        <rFont val="Arial"/>
        <family val="2"/>
      </rPr>
      <t xml:space="preserve">
</t>
    </r>
  </si>
  <si>
    <t>R5</t>
  </si>
  <si>
    <t>Dŵr Cymru and Hafren Dyfrdwy</t>
  </si>
  <si>
    <t>Not Applicable.</t>
  </si>
  <si>
    <t>Business retail ~ Welsh companies</t>
  </si>
  <si>
    <t>R4</t>
  </si>
  <si>
    <t xml:space="preserve">Ofwat have asked all companies to resubmit Table R1 as part of their draft determination response. Please note, Table R1 has been submitted as requested but the data is unchanged from the April 2019 submission. </t>
  </si>
  <si>
    <t>Residential retail</t>
  </si>
  <si>
    <t>R1</t>
  </si>
  <si>
    <t>Thames Water</t>
  </si>
  <si>
    <t>Dummy price control operating and capital expenditure by business unit</t>
  </si>
  <si>
    <t>Dmmy1</t>
  </si>
  <si>
    <t>Wastewater companies</t>
  </si>
  <si>
    <r>
      <t xml:space="preserve">Ofwat have asked all companies to resubmit Table WWS2 as part of their draft determination response. We have resubmitted the table to inform Ofwat of the following updates.
</t>
    </r>
    <r>
      <rPr>
        <b/>
        <sz val="10"/>
        <color theme="1"/>
        <rFont val="Arial"/>
        <family val="2"/>
      </rPr>
      <t xml:space="preserve">Response to the draft determination. </t>
    </r>
    <r>
      <rPr>
        <sz val="10"/>
        <color theme="1"/>
        <rFont val="Arial"/>
        <family val="2"/>
      </rPr>
      <t xml:space="preserve">We have updated the table in response to Action YKY.CE.A1 and to accommodate changes described in our Securing Cost Efficiency Representation (summarised in RP1) resulting in the following updates:
- Lines 1, 2, 11, 18, 19, 22, 25, 26, 27, 30, 37, 38, 84 &amp; 85. (AMP7 only). 
</t>
    </r>
  </si>
  <si>
    <r>
      <rPr>
        <b/>
        <sz val="10"/>
        <color theme="1"/>
        <rFont val="Arial"/>
        <family val="2"/>
      </rPr>
      <t>Wholesale wastewater capital and operating enhancement expenditure by purpose.</t>
    </r>
    <r>
      <rPr>
        <sz val="10"/>
        <color theme="1"/>
        <rFont val="Arial"/>
        <family val="2"/>
      </rPr>
      <t xml:space="preserve">  
</t>
    </r>
  </si>
  <si>
    <t>WWS2</t>
  </si>
  <si>
    <r>
      <t xml:space="preserve">Ofwat have asked all companies to resubmit Table WWS1 as part of their draft determination response. We have resubmitted the table to inform Ofwat of the following updates.
</t>
    </r>
    <r>
      <rPr>
        <b/>
        <sz val="10"/>
        <color theme="1"/>
        <rFont val="Arial"/>
        <family val="2"/>
      </rPr>
      <t>1) PR14 Reconciliation - July 2019</t>
    </r>
    <r>
      <rPr>
        <sz val="10"/>
        <color theme="1"/>
        <rFont val="Arial"/>
        <family val="2"/>
      </rPr>
      <t xml:space="preserve">. We updated the table as a result of our response to PR14 Reconcliation resulting in the following updates:
- Block B, Lines 12-17 &amp; Line 19 for 2018/19 &amp; 2019/20.
- Block C, Line 21 for 2018/19 &amp; 2019/20.
- Block E, Line 26 for 2018/19 &amp; 2019/20.
</t>
    </r>
    <r>
      <rPr>
        <b/>
        <sz val="10"/>
        <color theme="1"/>
        <rFont val="Arial"/>
        <family val="2"/>
      </rPr>
      <t>2) Response to the draft determination</t>
    </r>
    <r>
      <rPr>
        <sz val="10"/>
        <color theme="1"/>
        <rFont val="Arial"/>
        <family val="2"/>
      </rPr>
      <t xml:space="preserve">. We have updated the table in response to Action YKY.CE.A1 and to accommodate changes described in our Securing Cost Efficiency Representation (summarised in RP1) resulting in the following updates:
- Lines 7, 12, 13, 14, 15 (AMP7 only).
</t>
    </r>
  </si>
  <si>
    <r>
      <rPr>
        <b/>
        <sz val="10"/>
        <color theme="1"/>
        <rFont val="Arial"/>
        <family val="2"/>
      </rPr>
      <t xml:space="preserve">Wholesale wastewater operating and capital expenditure by business unit.  </t>
    </r>
    <r>
      <rPr>
        <sz val="10"/>
        <color theme="1"/>
        <rFont val="Arial"/>
        <family val="2"/>
      </rPr>
      <t xml:space="preserve">
</t>
    </r>
  </si>
  <si>
    <t>WWS1</t>
  </si>
  <si>
    <r>
      <t xml:space="preserve">Ofwat have asked all companies to resubmit Table WS2 as part of their draft determination response. We have resubmitted the table to inform Ofwat of the following updates.
</t>
    </r>
    <r>
      <rPr>
        <b/>
        <sz val="10"/>
        <color theme="1"/>
        <rFont val="Arial"/>
        <family val="2"/>
      </rPr>
      <t>1) PR14 Reconciliation - July 2019</t>
    </r>
    <r>
      <rPr>
        <sz val="10"/>
        <color theme="1"/>
        <rFont val="Arial"/>
        <family val="2"/>
      </rPr>
      <t xml:space="preserve">.  We updated the table as a result of our response to PR14 Reconcliation resulting in the following updates:
- Block A, Multiple lines across 2018/19 and 2019/20.
</t>
    </r>
    <r>
      <rPr>
        <b/>
        <sz val="10"/>
        <color theme="1"/>
        <rFont val="Arial"/>
        <family val="2"/>
      </rPr>
      <t>2) Response to the draft determination.</t>
    </r>
    <r>
      <rPr>
        <sz val="10"/>
        <color theme="1"/>
        <rFont val="Arial"/>
        <family val="2"/>
      </rPr>
      <t xml:space="preserve">  We have updated the table in response to Action YKY.CE.A1 and to accommodate changes described in our Securing Cost Efficiency Representation (summarised in RP1) resulting in the following updates:
- Lines 18, 26, 27, 56, 65, 66. (AMP7 only) 
</t>
    </r>
    <r>
      <rPr>
        <b/>
        <sz val="10"/>
        <color theme="1"/>
        <rFont val="Arial"/>
        <family val="2"/>
      </rPr>
      <t xml:space="preserve">3) Strategic Regional Water Resources. </t>
    </r>
    <r>
      <rPr>
        <sz val="10"/>
        <color theme="1"/>
        <rFont val="Arial"/>
        <family val="2"/>
      </rPr>
      <t xml:space="preserve">Following an email from Ofwat on 08/08/19 and 16/08/19, new lines have been added to Table WS2 (Lines 31 and 70). Operating expenditure is shown against Line 70. The change is a request for £0.408m to be divided equally between Years 1 and 2 of AMP7. The funding will be used to carry out strategic studies to support Water Resources North (WReN) regional water resources plan and develop potential schemes to help deliver national water resources resilience. Yorkshire Water as part of WReN has already committed to carry out the studies. 
</t>
    </r>
  </si>
  <si>
    <r>
      <rPr>
        <b/>
        <sz val="10"/>
        <color theme="1"/>
        <rFont val="Arial"/>
        <family val="2"/>
      </rPr>
      <t xml:space="preserve">Wholesale water capital and operating enhancement expenditure by purpose.  </t>
    </r>
    <r>
      <rPr>
        <sz val="10"/>
        <color theme="1"/>
        <rFont val="Arial"/>
        <family val="2"/>
      </rPr>
      <t xml:space="preserve">
</t>
    </r>
  </si>
  <si>
    <t>WS2</t>
  </si>
  <si>
    <t>All companies (and for Portsmouth Water only, a separate table WS1 for Havant Thicket)</t>
  </si>
  <si>
    <r>
      <t xml:space="preserve">Ofwat have asked all companies to resubmit Table WS1 as part of their draft determination response. We have resubmitted the table to inform Ofwat of the following updates.  
</t>
    </r>
    <r>
      <rPr>
        <b/>
        <sz val="10"/>
        <color theme="1"/>
        <rFont val="Arial"/>
        <family val="2"/>
      </rPr>
      <t>1) PR14 Reconciliation - July 2019</t>
    </r>
    <r>
      <rPr>
        <sz val="10"/>
        <color theme="1"/>
        <rFont val="Arial"/>
        <family val="2"/>
      </rPr>
      <t xml:space="preserve">.  We updated the table as a result of our response to PR14 Reconcliation resulting in the following updates:
- Block B, Lines 12-16 for 2018/19 &amp; 2019/20
- Block C, Line 21 for 2018/19 &amp; 2019/20
- Block E, Line 26 for 2018/19
</t>
    </r>
    <r>
      <rPr>
        <b/>
        <sz val="10"/>
        <color theme="1"/>
        <rFont val="Arial"/>
        <family val="2"/>
      </rPr>
      <t>2) Response to the draft determination.</t>
    </r>
    <r>
      <rPr>
        <sz val="10"/>
        <color theme="1"/>
        <rFont val="Arial"/>
        <family val="2"/>
      </rPr>
      <t xml:space="preserve">  We updated the table in response to Action YKY.CE.A1 and to accommodate changes described in our Securing Cost Efficiency Representation (summarised in RP1) resulting in the following updates:
- Lines 7, 12, 13, 14, 15 (AMP7 only)
</t>
    </r>
  </si>
  <si>
    <r>
      <rPr>
        <b/>
        <sz val="10"/>
        <color theme="1"/>
        <rFont val="Arial"/>
        <family val="2"/>
      </rPr>
      <t xml:space="preserve">Wholesale water operating and capital expenditure by business unit.  </t>
    </r>
    <r>
      <rPr>
        <sz val="10"/>
        <color theme="1"/>
        <rFont val="Arial"/>
        <family val="2"/>
      </rPr>
      <t xml:space="preserve">
</t>
    </r>
  </si>
  <si>
    <t>WS1</t>
  </si>
  <si>
    <t>Required for</t>
  </si>
  <si>
    <t>Reason for resubmission</t>
  </si>
  <si>
    <t>Table description</t>
  </si>
  <si>
    <t>Table number</t>
  </si>
  <si>
    <r>
      <rPr>
        <b/>
        <u/>
        <sz val="10"/>
        <color theme="1"/>
        <rFont val="Arial"/>
        <family val="2"/>
      </rPr>
      <t>Guidance:</t>
    </r>
    <r>
      <rPr>
        <sz val="10"/>
        <color theme="1"/>
        <rFont val="Arial"/>
        <family val="2"/>
      </rPr>
      <t xml:space="preserve">
This table sets out:
</t>
    </r>
    <r>
      <rPr>
        <sz val="10"/>
        <color theme="1"/>
        <rFont val="Wingdings"/>
        <charset val="2"/>
      </rPr>
      <t>l</t>
    </r>
    <r>
      <rPr>
        <sz val="10"/>
        <color theme="1"/>
        <rFont val="Arial"/>
        <family val="2"/>
      </rPr>
      <t xml:space="preserve"> those business plan tabl</t>
    </r>
    <r>
      <rPr>
        <sz val="10"/>
        <rFont val="Arial"/>
        <family val="2"/>
      </rPr>
      <t xml:space="preserve">es </t>
    </r>
    <r>
      <rPr>
        <sz val="10"/>
        <color theme="1"/>
        <rFont val="Arial"/>
        <family val="2"/>
      </rPr>
      <t xml:space="preserve">we expect companies to resubmit in light of our draft determinations;
</t>
    </r>
    <r>
      <rPr>
        <sz val="10"/>
        <color theme="1"/>
        <rFont val="Wingdings"/>
        <charset val="2"/>
      </rPr>
      <t>l</t>
    </r>
    <r>
      <rPr>
        <sz val="9"/>
        <color theme="1"/>
        <rFont val="Arial"/>
        <family val="2"/>
      </rPr>
      <t xml:space="preserve"> </t>
    </r>
    <r>
      <rPr>
        <sz val="10"/>
        <color theme="1"/>
        <rFont val="Arial"/>
        <family val="2"/>
      </rPr>
      <t>specific</t>
    </r>
    <r>
      <rPr>
        <sz val="9"/>
        <color theme="1"/>
        <rFont val="Arial"/>
        <family val="2"/>
      </rPr>
      <t xml:space="preserve"> </t>
    </r>
    <r>
      <rPr>
        <sz val="10"/>
        <color theme="1"/>
        <rFont val="Arial"/>
        <family val="2"/>
      </rPr>
      <t xml:space="preserve">data we require for the final determination; and
</t>
    </r>
    <r>
      <rPr>
        <sz val="10"/>
        <color theme="1"/>
        <rFont val="Wingdings"/>
        <charset val="2"/>
      </rPr>
      <t>l</t>
    </r>
    <r>
      <rPr>
        <sz val="10"/>
        <color theme="1"/>
        <rFont val="Arial"/>
        <family val="2"/>
      </rPr>
      <t xml:space="preserve"> confirmation of other business plan tables companies are choosing to resubmit in support of their representations.
Companies </t>
    </r>
    <r>
      <rPr>
        <sz val="10"/>
        <color rgb="FF0078C9"/>
        <rFont val="Franklin Gothic Demi"/>
        <family val="2"/>
      </rPr>
      <t>should only resubmit tables where changes have been made from their 1 April 2019 submission (for fast track companies, 3 September 2018 or 11 February 2019 submitted data as appropriate)</t>
    </r>
    <r>
      <rPr>
        <sz val="10"/>
        <color theme="1"/>
        <rFont val="Arial"/>
        <family val="2"/>
      </rPr>
      <t xml:space="preserve">. All changes should be highlighted in </t>
    </r>
    <r>
      <rPr>
        <sz val="10"/>
        <color rgb="FFFF0000"/>
        <rFont val="Arial"/>
        <family val="2"/>
      </rPr>
      <t>red formatting in the tables</t>
    </r>
    <r>
      <rPr>
        <sz val="10"/>
        <color theme="1"/>
        <rFont val="Arial"/>
        <family val="2"/>
      </rPr>
      <t>.
We expect companies to publish the updated tables they submit to Ofwat as part of their representation on the draft determinations.</t>
    </r>
  </si>
  <si>
    <t>Schedule of data requirements for the final determination</t>
  </si>
  <si>
    <t>PR19 draft determination representation table (RP4)</t>
  </si>
  <si>
    <t>Setting expectations for companies' representations on the 2019 draft determinations</t>
  </si>
  <si>
    <t>R1 - Residential retail</t>
  </si>
  <si>
    <t>For the 12 months ended 31 March 2013</t>
  </si>
  <si>
    <t>For the 12 months ended 31 March 2014</t>
  </si>
  <si>
    <t>For the 12 months ended 31 March 2015</t>
  </si>
  <si>
    <t>For the 12 months ended 31 March 2016</t>
  </si>
  <si>
    <t>For the 12 months ended 31 March 2017</t>
  </si>
  <si>
    <t>Residential unmeasured</t>
  </si>
  <si>
    <t>Residential measured</t>
  </si>
  <si>
    <t>Water only</t>
  </si>
  <si>
    <t>Wastewater only</t>
  </si>
  <si>
    <t>Water and wastewater</t>
  </si>
  <si>
    <t>Total unmeasured</t>
  </si>
  <si>
    <t>Total measured</t>
  </si>
  <si>
    <t>Expenditure</t>
  </si>
  <si>
    <t>Customer services</t>
  </si>
  <si>
    <t>BM9030UWO</t>
  </si>
  <si>
    <t>BM9030USO</t>
  </si>
  <si>
    <t>BM9030UWS</t>
  </si>
  <si>
    <t>BM9030UTOT_PR19</t>
  </si>
  <si>
    <t>BM9030MWO</t>
  </si>
  <si>
    <t>BM9030MSO</t>
  </si>
  <si>
    <t>BM9030MWS</t>
  </si>
  <si>
    <t>BM9030MTOT_PR19</t>
  </si>
  <si>
    <t>BM9030_PR19</t>
  </si>
  <si>
    <t>Debt management</t>
  </si>
  <si>
    <t>BM9002UWO</t>
  </si>
  <si>
    <t>BM9002USO</t>
  </si>
  <si>
    <t>BM9002UWS</t>
  </si>
  <si>
    <t>BM9002UTOT_PR19</t>
  </si>
  <si>
    <t>BM9002MWO</t>
  </si>
  <si>
    <t>BM9002MSO</t>
  </si>
  <si>
    <t>BM9002MWS</t>
  </si>
  <si>
    <t>BM9002MTOT_PR19</t>
  </si>
  <si>
    <t>BM9002_PR19</t>
  </si>
  <si>
    <t>Doubtful debts</t>
  </si>
  <si>
    <t>BM9003UWO</t>
  </si>
  <si>
    <t>BM9003USO</t>
  </si>
  <si>
    <t>BM9003UWS</t>
  </si>
  <si>
    <t>BM9003UTOT_PR19</t>
  </si>
  <si>
    <t>BM9003MWO</t>
  </si>
  <si>
    <t>BM9003MSO</t>
  </si>
  <si>
    <t>BM9003MWS</t>
  </si>
  <si>
    <t>BM9003MTOT_PR19</t>
  </si>
  <si>
    <t>BM9003_PR19</t>
  </si>
  <si>
    <t>Meter reading</t>
  </si>
  <si>
    <t>EA to EM</t>
  </si>
  <si>
    <t>BM9007MWO</t>
  </si>
  <si>
    <t>BM9007MSO</t>
  </si>
  <si>
    <t>BM9007MWS</t>
  </si>
  <si>
    <t>BM9007MTOT_PR19</t>
  </si>
  <si>
    <t>BM9007_PR19</t>
  </si>
  <si>
    <t>R1003UWO</t>
  </si>
  <si>
    <t>R1003USO</t>
  </si>
  <si>
    <t>R1003UWS</t>
  </si>
  <si>
    <t>R1003UTOT</t>
  </si>
  <si>
    <t>R1003MWO</t>
  </si>
  <si>
    <t>R1003MSO</t>
  </si>
  <si>
    <t>R1003MWS</t>
  </si>
  <si>
    <t>R1003MTOT</t>
  </si>
  <si>
    <t>R1003</t>
  </si>
  <si>
    <t>R1004UWO</t>
  </si>
  <si>
    <t>R1004USO</t>
  </si>
  <si>
    <t>R1004UWS</t>
  </si>
  <si>
    <t>R1004UTOT</t>
  </si>
  <si>
    <t>R1004MWO</t>
  </si>
  <si>
    <t>R1004MSO</t>
  </si>
  <si>
    <t>R1004MWS</t>
  </si>
  <si>
    <t>R1004MTOT</t>
  </si>
  <si>
    <t>R1004</t>
  </si>
  <si>
    <t>R1001UWO</t>
  </si>
  <si>
    <t>R1001USO</t>
  </si>
  <si>
    <t>R1001UWS</t>
  </si>
  <si>
    <t>R1001UTOT</t>
  </si>
  <si>
    <t>R1001MWO</t>
  </si>
  <si>
    <t>R1001MSO</t>
  </si>
  <si>
    <t>R1001MWS</t>
  </si>
  <si>
    <t>R1001MTOT</t>
  </si>
  <si>
    <t>R1001</t>
  </si>
  <si>
    <t>Sum of lines 1 to 7.</t>
  </si>
  <si>
    <t>BM9021UWO_PR19</t>
  </si>
  <si>
    <t>BM9021USO_PR19</t>
  </si>
  <si>
    <t>BM9021UWS_PR19</t>
  </si>
  <si>
    <t>BM9021UTOT_PR19</t>
  </si>
  <si>
    <t>BM9021MWO_PR19</t>
  </si>
  <si>
    <t>BM9021MSO_PR19</t>
  </si>
  <si>
    <t>BM9021MWS_PR19</t>
  </si>
  <si>
    <t>BM9021MTOT_PR19</t>
  </si>
  <si>
    <t>BM9021_PR19</t>
  </si>
  <si>
    <t>Third party services operating expenditure</t>
  </si>
  <si>
    <t>BM9022UWO</t>
  </si>
  <si>
    <t>BM9022USO</t>
  </si>
  <si>
    <t>BM9022UWS</t>
  </si>
  <si>
    <t>BM9022UTOT_PR19</t>
  </si>
  <si>
    <t>BM9022MWO</t>
  </si>
  <si>
    <t>BM9022MSO</t>
  </si>
  <si>
    <t>BM9022MWS</t>
  </si>
  <si>
    <t>BM9022MTOT_PR19</t>
  </si>
  <si>
    <t>BM9022</t>
  </si>
  <si>
    <t>Total operating expenditure, including third party services</t>
  </si>
  <si>
    <t>Sum of lines 8 and 9.</t>
  </si>
  <si>
    <t>BM9023UWO_PR19</t>
  </si>
  <si>
    <t>BM9023USO_PR19</t>
  </si>
  <si>
    <t>BM9023UWS_PR19</t>
  </si>
  <si>
    <t>BM9023UTOT_PR19</t>
  </si>
  <si>
    <t>BM9023MWO_PR19</t>
  </si>
  <si>
    <t>BM9023MSO_PR19</t>
  </si>
  <si>
    <t>BM9023MWS_PR19</t>
  </si>
  <si>
    <t>BM9023MTOT_PR19</t>
  </si>
  <si>
    <t>BM9023_PR19</t>
  </si>
  <si>
    <t>Total depreciation on legacy assets existing at 31 March 2015</t>
  </si>
  <si>
    <t>BM4291EXUWO</t>
  </si>
  <si>
    <t>BM4291EXUSO</t>
  </si>
  <si>
    <t>BM4291EXUWS</t>
  </si>
  <si>
    <t>BM4291EXUTOT</t>
  </si>
  <si>
    <t>BM4291EXMWO</t>
  </si>
  <si>
    <t>BM4291EXMSO</t>
  </si>
  <si>
    <t>BM4291EXMWS</t>
  </si>
  <si>
    <t>BM4291EXMTOT</t>
  </si>
  <si>
    <t>BM4291EX</t>
  </si>
  <si>
    <t>BM4291AQBUWO</t>
  </si>
  <si>
    <t>BM4291AQBUSO</t>
  </si>
  <si>
    <t>BM4291AQBUWS</t>
  </si>
  <si>
    <t>BM4291AQBUTOT</t>
  </si>
  <si>
    <t>BM4291AQBMWO</t>
  </si>
  <si>
    <t>BM4291AQBMSO</t>
  </si>
  <si>
    <t>BM4291AQBMWS</t>
  </si>
  <si>
    <t>BM4291AQBMTOT</t>
  </si>
  <si>
    <t>BM4291AQB</t>
  </si>
  <si>
    <t>BM4291AQUWO</t>
  </si>
  <si>
    <t>BM4291AQUSO</t>
  </si>
  <si>
    <t>BM4291AQUWS</t>
  </si>
  <si>
    <t>BM4291AQUTOT</t>
  </si>
  <si>
    <t>BM4291AQMWO</t>
  </si>
  <si>
    <t>BM4291AQMSO</t>
  </si>
  <si>
    <t>BM4291AQMWS</t>
  </si>
  <si>
    <t>BM4291AQMTOT</t>
  </si>
  <si>
    <t>BM4291AQ</t>
  </si>
  <si>
    <t xml:space="preserve">Total residential retail costs (opex plus depreciation, excluding third party services) </t>
  </si>
  <si>
    <t>Sum of lines 8, 11, 12 and 13.</t>
  </si>
  <si>
    <t>R1002UWO</t>
  </si>
  <si>
    <t>R1002USO</t>
  </si>
  <si>
    <t>R1002UWS</t>
  </si>
  <si>
    <t>R1002UTOT</t>
  </si>
  <si>
    <t>R1002MWO</t>
  </si>
  <si>
    <t>R1002MSO</t>
  </si>
  <si>
    <t>R1002MWS</t>
  </si>
  <si>
    <t>R1002MTOT</t>
  </si>
  <si>
    <t>R1002</t>
  </si>
  <si>
    <t>BM4017UWO</t>
  </si>
  <si>
    <t>BM4017USO</t>
  </si>
  <si>
    <t>BM4017UWS</t>
  </si>
  <si>
    <t>BM4017UTOT_PR19</t>
  </si>
  <si>
    <t>BM4017MWO</t>
  </si>
  <si>
    <t>BM4017MSO</t>
  </si>
  <si>
    <t>BM4017MWS</t>
  </si>
  <si>
    <t>BM4017MTOT_PR19</t>
  </si>
  <si>
    <t>BM4017_PR19</t>
  </si>
  <si>
    <t>Household connected</t>
  </si>
  <si>
    <t>R3017</t>
  </si>
  <si>
    <t>R3019</t>
  </si>
  <si>
    <t>R3021</t>
  </si>
  <si>
    <t>R1005UTOT</t>
  </si>
  <si>
    <t>R3018</t>
  </si>
  <si>
    <t>R3020</t>
  </si>
  <si>
    <t>R3022</t>
  </si>
  <si>
    <t>R1005MTOT</t>
  </si>
  <si>
    <t>R3100TOT_PR19</t>
  </si>
  <si>
    <t>Operating expenditure ~ part funded through wholesale</t>
  </si>
  <si>
    <t>Demand-side water efficiency ~ gross retail expenditure</t>
  </si>
  <si>
    <t>R3006</t>
  </si>
  <si>
    <t>Demand-side water efficiency ~ expenditure funded by wholesale</t>
  </si>
  <si>
    <t>R3007</t>
  </si>
  <si>
    <t>Demand-side water efficiency ~ net retail expenditure</t>
  </si>
  <si>
    <t>R3008_PR19</t>
  </si>
  <si>
    <t>Line 17 minus line 18.</t>
  </si>
  <si>
    <t>Customer-side leak repairs ~ gross retail expenditure</t>
  </si>
  <si>
    <t>R3009</t>
  </si>
  <si>
    <t>Customer-side leak repairs ~ expenditure funded by wholesale</t>
  </si>
  <si>
    <t>R3010</t>
  </si>
  <si>
    <t>Customer-side leak repairs ~ net retail expenditure</t>
  </si>
  <si>
    <t>R3011_PR19</t>
  </si>
  <si>
    <t>Line 20 minus line 21.</t>
  </si>
  <si>
    <t>Total demand-side water efficiency and customer-side leak repairs ~ net retail expenditure</t>
  </si>
  <si>
    <t>R3012</t>
  </si>
  <si>
    <t>Sum of lines 19 and 22.</t>
  </si>
  <si>
    <t>R3013</t>
  </si>
  <si>
    <t>R3014</t>
  </si>
  <si>
    <t>R3015</t>
  </si>
  <si>
    <t>R3016</t>
  </si>
  <si>
    <t>R1 guidance and line definitions</t>
  </si>
  <si>
    <r>
      <t xml:space="preserve">This table is reflects </t>
    </r>
    <r>
      <rPr>
        <sz val="10"/>
        <color rgb="FF0078C9"/>
        <rFont val="Franklin Gothic Demi"/>
        <family val="2"/>
      </rPr>
      <t>table 19 of the 2017 Cost Assessment submission</t>
    </r>
    <r>
      <rPr>
        <sz val="10"/>
        <rFont val="Arial"/>
        <family val="2"/>
      </rPr>
      <t>. Operating expenditure as defined in the Regulatory Accounting Guidelines, depreciation (to represent capital expenditure for retail) based on principal use allocation (as defined in paragraph 2.1 of RAG 2) and unmeasured / measured customers as defined in the (as defined in paragraph 2.6 of RAG 2). 
Note: Forecast expenditure reported in this table should include retailers' input price pressures. Companies should also report input price pressures separately in tables App 24 and App 24a.</t>
    </r>
  </si>
  <si>
    <t>The costs associated with providing customer services activities/services as defined in table 2C line 1 of RAG 4. 
• to residential unmeasured and measured customers (as defined in paragraph 3.1 of RAG 2);
• in receipt of water only, sewerage only and combined water and sewerage services respectively from the company</t>
  </si>
  <si>
    <t>All costs relating to the management of debt recovery - monitoring of outstanding debt, including issue of reminders and follow up telephone calls, managing and monitoring field recovery of debt, includes costs of customer visits, managing and monitoring external debt collection routes including debt collection agencies and legal (as defined in table 2C line 2 of RAG 4), split by measured / unmeasured customers and in customers in receipt of water only, sewerage only and combined water and sewerage services respectively from the company.
The cost of debt management services purchased should be included but the costs of services provided for third parties excluded.</t>
  </si>
  <si>
    <t>The charge/credit to the profit and loss account for doubtful debts for residential customers in receipt of water only, sewerage only and combined water and sewerage services respectively from the company (as defined in table 2C line 3 of RAG 4). 
This should be the total charge for doubtful debts.</t>
  </si>
  <si>
    <t>The costs associated with providing meter reading (as defined in table 2C line 4 of RAG 4) for measured customers in receipt of water only, sewerage only and combined water and sewerage services from the company. This includes:  
•ad hoc read requests
•cyclical reading
•scheduling
•transport
•physical reading
•reading queries and read processing costs
•managing meter data 
•supervision and management of meter readers.
Costs associated with account management (including additional customer contacts) should not be included. The additional working capital (cash flow) costs associated with different payment patterns of metered customers should be excluded - these are collected in the retail margins table R8. 
The cost of meter reading services purchased should be included but the costs of services provided for third parties excluded. 
Not applicable for unmeasured customers</t>
  </si>
  <si>
    <t>Any other operating expenditure (as defined in table 2C line 6 of RAG 4*) incurred in serving residential customers in receipt of water only, sewerage only and combined water and sewerage services respectively from the company. Where companies report expenditure here they should outline exactly what this covers in the commentary. 
*Note for the purposes of PR19 reporting, other expenditure should exclude local authority / cumulo rates and pension deficit repair costs, as these are seperately reported in lines 6 and 7 respectively.</t>
  </si>
  <si>
    <t>The cost of local authority rates. This should include both the local authority rates and cumulo rates.</t>
  </si>
  <si>
    <r>
      <t xml:space="preserve">Total retail operating expenditure (excluding third party services) related to serving residential customers in receipt of water only, sewerage only and combined water and sewerage services respectively. The sum of </t>
    </r>
    <r>
      <rPr>
        <sz val="10"/>
        <color rgb="FF0078C9"/>
        <rFont val="Arial"/>
        <family val="2"/>
      </rPr>
      <t>R1 lines 1 to 7</t>
    </r>
    <r>
      <rPr>
        <sz val="10"/>
        <rFont val="Arial"/>
        <family val="2"/>
      </rPr>
      <t>.
This includes all costs reported in line 22 (demand side initiative / customer-side leak repairs) but should not include any expenditure funded in wholesale (lines 17 and 20).  
It represents total operating expenditure forecasts, including items relating costs which companies think should be excluded from benchmarking.  All claims for special cost factors should be reported in table R2. 
It excludes capex and depreciation. 
The cost services purchased should be included but the costs of services provided for third parties excluded.</t>
    </r>
  </si>
  <si>
    <t>The operating costs of providing appointed residential unmeasured retail services to third parties.</t>
  </si>
  <si>
    <r>
      <t xml:space="preserve">Total operating expenditure, including third party costs. The sum of </t>
    </r>
    <r>
      <rPr>
        <sz val="10"/>
        <color rgb="FF0078C9"/>
        <rFont val="Arial"/>
        <family val="2"/>
      </rPr>
      <t>R1 lines 8 and 9</t>
    </r>
    <r>
      <rPr>
        <sz val="10"/>
        <rFont val="Arial"/>
        <family val="2"/>
      </rPr>
      <t xml:space="preserve">.
</t>
    </r>
  </si>
  <si>
    <t>Depreciation of assets which existed before 1 April 2015 (ie assets included in wholesale RCV) wholly or principally used by retail (as defined in paragraph 2.1 of RAG 2), split between residential unmeasured customers (as defined in paragraph 3.1 of RAG 2) in receipt of water only, sewerage only and combined water and sewerage services respectively from the company. 
We will continue to collect this information for historical years (ie up to 2020) as we use historical data for benchmarking purposes (see "Legacy Depreciation" within the cost assessment appendix 12 published alongside the July Consultation document for further details).
Depreciation should be reported on the same accounting basis as PR14 submissions. This figure includes amortisation of deferred credits and intangible assets.</t>
  </si>
  <si>
    <t xml:space="preserve">Depreciation charge on AMP6 or (assets that did not exist before 1 April 2015) which are used wholly or principally for the residential retail business (as defined in paragraph 2.1 of RAG 2) split between residential measured / unmeasured customers (as defined in paragraph 2.6 of RAG 2) in receipt of water only, sewerage only and combined water and sewerage services respectively from the company. 
Depreciation includes amortisation of deferred credits and fixed intangible assets.
</t>
  </si>
  <si>
    <t>Depreciation charge on AMP7 or later assets (assets that did not exist before 1 April 2020) which are used wholly or principally for the residential retail business (as defined in paragraph 2.1 of RAG 2) split between residential measured / unmeasured customers (as defined in paragraph 2.6 of RAG 2) in receipt of water only, sewerage only and combined water and sewerage services respectively from the company. 
Depreciation includes amortisation of deferred credits and fixed intangible assets.
This should include depreciation reported in table R2.</t>
  </si>
  <si>
    <r>
      <t xml:space="preserve">Total residential retail costs (opex plus depreciation, excluding third party services).  The sum of </t>
    </r>
    <r>
      <rPr>
        <sz val="10"/>
        <color rgb="FF0078C9"/>
        <rFont val="Arial"/>
        <family val="2"/>
      </rPr>
      <t>R1 lines 8, 11, 12 and 13</t>
    </r>
    <r>
      <rPr>
        <sz val="10"/>
        <rFont val="Arial"/>
        <family val="2"/>
      </rPr>
      <t xml:space="preserve">.
</t>
    </r>
  </si>
  <si>
    <t xml:space="preserve">Residential element of capital expenditure on assets principally used by retail.  It should not include any expenditure in relation to assets which are used both in retail and wholesale where wholesale is the principal use.
</t>
  </si>
  <si>
    <t>Households connected reported by customer type. Exclude void properties. The number of household customers (as defined in column 4 of APR table 2F). 
Note: this should be the average number of customers in the year calculated at least on a monthly basis. For the purposes of this table, ‘customers’ should be equal to the former June return (table 7) definition of ‘billed properties’. This is as follows:
"These are properties used as single domestic dwellings (normally occupied), receiving water for domestic purposes which are not factories, offices or commercial premises. These include cases where a single aggregate bill is issued to cover separate dwellings having individual standing charges. (In some instances the standing charge may be zero). The number of dwellings attracting an individual standing charge and not the number of bills should be counted. Exclude mixed/commercial properties and multiple household properties, e.g. blocks of flats having only one standing charge. Where companies issue an assessed charge to a property because metering is not possible or is uneconomic then these properties should be classified as unmeasured."</t>
  </si>
  <si>
    <t>The total retail operating costs of providing water efficiency services to residential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</si>
  <si>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r>
      <t xml:space="preserve">The retail operating costs of providing water efficiency services (as defined in </t>
    </r>
    <r>
      <rPr>
        <sz val="10"/>
        <color rgb="FF0078C9"/>
        <rFont val="Arial"/>
        <family val="2"/>
      </rPr>
      <t>R1 line 17</t>
    </r>
    <r>
      <rPr>
        <sz val="10"/>
        <rFont val="Arial"/>
        <family val="2"/>
      </rPr>
      <t>) to residential customers that are funded by the wholesale business</t>
    </r>
  </si>
  <si>
    <r>
      <t xml:space="preserve">The retail operating costs of providing water efficiency services (as defined in </t>
    </r>
    <r>
      <rPr>
        <sz val="10"/>
        <color rgb="FF0078C9"/>
        <rFont val="Arial"/>
        <family val="2"/>
      </rPr>
      <t>R1 line 17</t>
    </r>
    <r>
      <rPr>
        <sz val="10"/>
        <rFont val="Arial"/>
        <family val="2"/>
      </rPr>
      <t xml:space="preserve">) to residential customers net of any operating costs that are funded by the wholesale business. </t>
    </r>
    <r>
      <rPr>
        <sz val="10"/>
        <color rgb="FF0078C9"/>
        <rFont val="Arial"/>
        <family val="2"/>
      </rPr>
      <t>R1 line 17 minus line 18</t>
    </r>
    <r>
      <rPr>
        <sz val="10"/>
        <rFont val="Arial"/>
        <family val="2"/>
      </rPr>
      <t xml:space="preserve">.
Water efficiency services expenditure reported in </t>
    </r>
    <r>
      <rPr>
        <sz val="10"/>
        <color rgb="FF0078C9"/>
        <rFont val="Arial"/>
        <family val="2"/>
      </rPr>
      <t>R1 line 19</t>
    </r>
    <r>
      <rPr>
        <sz val="10"/>
        <rFont val="Arial"/>
        <family val="2"/>
      </rPr>
      <t xml:space="preserve"> should be included in total retail expenditure, </t>
    </r>
    <r>
      <rPr>
        <sz val="10"/>
        <color rgb="FF0078C9"/>
        <rFont val="Arial"/>
        <family val="2"/>
      </rPr>
      <t>R1 line 8</t>
    </r>
    <r>
      <rPr>
        <sz val="10"/>
        <rFont val="Arial"/>
        <family val="2"/>
      </rPr>
      <t xml:space="preserve"> above.</t>
    </r>
  </si>
  <si>
    <t>The total retail operating costs associated with residential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</si>
  <si>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r>
      <t xml:space="preserve">The retail operating costs associated with residential customer side leaks (as defined in </t>
    </r>
    <r>
      <rPr>
        <sz val="10"/>
        <color rgb="FF0078C9"/>
        <rFont val="Arial"/>
        <family val="2"/>
      </rPr>
      <t>R1 line 20)</t>
    </r>
    <r>
      <rPr>
        <sz val="10"/>
        <rFont val="Arial"/>
        <family val="2"/>
      </rPr>
      <t xml:space="preserve"> that are funded by the wholesale business</t>
    </r>
  </si>
  <si>
    <r>
      <t xml:space="preserve">The retail operating costs associated with residential customer side leaks (as defined in </t>
    </r>
    <r>
      <rPr>
        <sz val="10"/>
        <color rgb="FF0078C9"/>
        <rFont val="Arial"/>
        <family val="2"/>
      </rPr>
      <t>R1 line 20</t>
    </r>
    <r>
      <rPr>
        <sz val="10"/>
        <rFont val="Arial"/>
        <family val="2"/>
      </rPr>
      <t xml:space="preserve">) net of any operating costs that are funded by the wholesale business. </t>
    </r>
    <r>
      <rPr>
        <sz val="10"/>
        <color rgb="FF0078C9"/>
        <rFont val="Arial"/>
        <family val="2"/>
      </rPr>
      <t>R1 line 20 minus line 21</t>
    </r>
    <r>
      <rPr>
        <sz val="10"/>
        <rFont val="Arial"/>
        <family val="2"/>
      </rPr>
      <t xml:space="preserve">.
Customer side leaks expenditure reported in </t>
    </r>
    <r>
      <rPr>
        <sz val="10"/>
        <color rgb="FF0078C9"/>
        <rFont val="Arial"/>
        <family val="2"/>
      </rPr>
      <t>R1 line 22</t>
    </r>
    <r>
      <rPr>
        <sz val="10"/>
        <rFont val="Arial"/>
        <family val="2"/>
      </rPr>
      <t xml:space="preserve"> should be included in total retail expenditure, </t>
    </r>
    <r>
      <rPr>
        <sz val="10"/>
        <color rgb="FF0078C9"/>
        <rFont val="Arial"/>
        <family val="2"/>
      </rPr>
      <t>R1 line 8</t>
    </r>
    <r>
      <rPr>
        <sz val="10"/>
        <rFont val="Arial"/>
        <family val="2"/>
      </rPr>
      <t xml:space="preserve"> above.</t>
    </r>
  </si>
  <si>
    <r>
      <t xml:space="preserve">The retail operating costs of providing water efficiency services to residential customers plus the total retail operating costs associated with residential customer-side leaks net of those funded by wholesale. </t>
    </r>
    <r>
      <rPr>
        <sz val="10"/>
        <color rgb="FF0078C9"/>
        <rFont val="Arial"/>
        <family val="2"/>
      </rPr>
      <t>R1 line 19 plus line 22</t>
    </r>
    <r>
      <rPr>
        <sz val="10"/>
        <rFont val="Arial"/>
        <family val="2"/>
      </rPr>
      <t xml:space="preserve">.
Expenditure reported in </t>
    </r>
    <r>
      <rPr>
        <sz val="10"/>
        <color rgb="FF0078C9"/>
        <rFont val="Arial"/>
        <family val="2"/>
      </rPr>
      <t>R1 line 23</t>
    </r>
    <r>
      <rPr>
        <sz val="10"/>
        <rFont val="Arial"/>
        <family val="2"/>
      </rPr>
      <t xml:space="preserve"> should be included in total retail expenditure, </t>
    </r>
    <r>
      <rPr>
        <sz val="10"/>
        <color rgb="FF0078C9"/>
        <rFont val="Arial"/>
        <family val="2"/>
      </rPr>
      <t>R1 line 8</t>
    </r>
    <r>
      <rPr>
        <sz val="10"/>
        <rFont val="Arial"/>
        <family val="2"/>
      </rPr>
      <t xml:space="preserve"> above.</t>
    </r>
  </si>
  <si>
    <t>Where a legacy asset (asset existing before 31 March 2015) is principally used by wholesale, the capex and depreciation should be recorded in wholesale with a recharge made to household retail to reflect the proportion of the asset used by residential retail. The recharge to residential retail should be recorded in this line. Companies should state in their table commentary how much of this recharge is from water (water network+ and water resources) and how much is from wastewater (wastewater network+ and bioresources). This line should be entered as positive values. Recharges should cover depreciation, repair and maintenance costs only and should not include a return on the asset.</t>
  </si>
  <si>
    <t>Where a legacy asset (asset existing before 31 March 2015) is principally used by retail, the capex and depreciation should be recorded in retail with a recharge made to wholesale to reflect the proportion of the asset used by wholesale. The corresponding income to residential retail should be recorded in this line. Companies should state in their table commentary how much of this income is from water (water network+ and water resources) and how much is from wastewater (wastewater network+ and bioresources). This line should be entered as positive values. Recharges should cover depreciation, repair and maintenance costs only and should not include a return on the asset.</t>
  </si>
  <si>
    <t>Where an AMP6 or later asset (acquired after 1 April 2015) is principally used by wholesale, the capex and depreciation should be recorded in wholesale with a recharge made to household retail to reflect the proportion of the asset used by residential retail. The recharge to residential retail should be recorded in this line. Companies should state in their table commentary how much of this recharge is from water (water network+ and water resources) and how much is from wastewater (wastewater network+ and bioresources). This line should be entered as positive values. Recharges should cover depreciation, repair and maintenance costs only and should not include a return on the asset.</t>
  </si>
  <si>
    <t>Where an AMP6 or later asset (acquired after 1 April 2015) is principally used by retail, the capex and depreciation should be recorded in retail with a recharge made to wholesale to reflect the proportion of the asset used by wholesale. The corresponding income to residential retail should be recorded in this line. Companies should state in their table commentary how much of this income is from water (water network+ and water resources) and how much is from wastewater (wastewater network+ and bioresources). This line should be entered as positive values. Recharges should cover depreciation, repair and maintenance costs only and should not include a return on the asset.</t>
  </si>
  <si>
    <t>Additional guidance for table commentary</t>
  </si>
  <si>
    <t xml:space="preserve">Please provide detail in your BPDT commentary to explain the underlying calculations and assumptions for depreciation on legacy assets existing at 31 March 2015 including: original capex value of the assets, assumed asset life (both the original asset life and the remaining asset life within the PR19 period), method of depreciation and end value of the assets.
</t>
  </si>
  <si>
    <t>Please provide detail in your BPDT commentary to explain the underlying calculations and assumptions for depreciation on assets acquired during the PR14 period including: capex value of the asset, assumed asset life (both the original asset life and the remaining asset life within the PR19 period), method of depreciation and end value of the assets.</t>
  </si>
  <si>
    <t>Please provide detail in your BPDT commentary to explain the underlying calculations and assumptions for depreciation on assets planned after 1 April 2020 including: capex value of the asset, assumed asset life, method of depreciation and end value of the assets.</t>
  </si>
  <si>
    <r>
      <t xml:space="preserve">APP1 was updated after thr IAP submission in April 2019, to incorporate the following changes:
</t>
    </r>
    <r>
      <rPr>
        <b/>
        <sz val="10"/>
        <color theme="1"/>
        <rFont val="Arial"/>
        <family val="2"/>
      </rPr>
      <t>1) IAP Action YKY.OC.A27 (May 2019).</t>
    </r>
    <r>
      <rPr>
        <sz val="10"/>
        <color theme="1"/>
        <rFont val="Arial"/>
        <family val="2"/>
      </rPr>
      <t xml:space="preserve">  In May 2019, we updated the table in response to YKY.OC.A27 resulting in the following updates:
- Line 23, Row 29, Columns AO to BE in response to the Ofwat Early Submission for Unplanned Outage.
</t>
    </r>
    <r>
      <rPr>
        <b/>
        <sz val="10"/>
        <color theme="1"/>
        <rFont val="Arial"/>
        <family val="2"/>
      </rPr>
      <t>2) IAP Query YKY.OC.005.</t>
    </r>
    <r>
      <rPr>
        <sz val="10"/>
        <color theme="1"/>
        <rFont val="Arial"/>
        <family val="2"/>
      </rPr>
      <t xml:space="preserve">  In May 2019, we updated the table in response to Query YKY.OC.005 resulting in the following updates:
- Section 138 (P10 PC Levels), Columns EJ-EN, Rows 27, 28, 30, 34
- Section 149 (P90 PC Levels), Columns EU-EY, Rows 27,28, 34 &amp; 42 
APP1 has not been included with this data table extract as the information within APP1 has been superseded by the additional new tables for performance commitments and outcome delivery incentives requested on 18 July, labelled “DD Representations Data Template FINAL”. Please see this separate file for the latest information from Yorkshire Water on performance commitments and outcome delivery incentives.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</si>
</sst>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_);\(#,##0\);&quot;-  &quot;;&quot; &quot;@&quot; &quot;"/>
    <numFmt numFmtId="165" formatCode="0.000"/>
    <numFmt numFmtId="166" formatCode="0.000%"/>
    <numFmt numFmtId="167" formatCode="#,##0.000"/>
    <numFmt numFmtId="168" formatCode="0.00%_);\-0.00%_);&quot;-  &quot;;&quot; &quot;@&quot; &quot;"/>
    <numFmt numFmtId="169" formatCode="#,##0.0000000"/>
    <numFmt numFmtId="170" formatCode="0.0000000"/>
    <numFmt numFmtId="171" formatCode="0.0%"/>
    <numFmt numFmtId="172" formatCode="#,##0.000000"/>
    <numFmt numFmtId="173" formatCode="#,##0.0000"/>
    <numFmt numFmtId="174" formatCode="0.0"/>
    <numFmt numFmtId="175" formatCode="0.000%_);\-0.000%_);&quot;-  &quot;;&quot; &quot;@&quot; &quot;"/>
    <numFmt numFmtId="176" formatCode="#,##0.000;\(#,##0.000\)"/>
    <numFmt numFmtId="177" formatCode="#,##0.000_);\(#,##0.000\);\-_)"/>
    <numFmt numFmtId="178" formatCode="0.0000"/>
    <numFmt numFmtId="179" formatCode="_(* #,##0.000_);_(* \(#,##0.000\);_(* &quot;-&quot;_);_(@_)"/>
    <numFmt numFmtId="180" formatCode="#,##0%_);\(#,##0%\);\-_)"/>
    <numFmt numFmtId="181" formatCode="#,##0_ ;[Red]\-#,##0\ "/>
    <numFmt numFmtId="182" formatCode="#,##0_);\(#,##0\);\-_)"/>
  </numFmts>
  <fonts count="110" x14ac:knownFonts="1">
    <font>
      <sz val="11"/>
      <color theme="1"/>
      <name val="Calibri"/>
      <family val="2"/>
      <scheme val="minor"/>
    </font>
    <font>
      <sz val="11"/>
      <color theme="1"/>
      <name val="Calibri"/>
      <family val="2"/>
      <scheme val="minor"/>
    </font>
    <font>
      <sz val="11"/>
      <color theme="1"/>
      <name val="Arial"/>
      <family val="2"/>
    </font>
    <font>
      <sz val="15"/>
      <color theme="0"/>
      <name val="Franklin Gothic Demi"/>
      <family val="2"/>
    </font>
    <font>
      <sz val="11"/>
      <color theme="0"/>
      <name val="Franklin Gothic Demi"/>
      <family val="2"/>
    </font>
    <font>
      <sz val="15"/>
      <name val="Franklin Gothic Demi"/>
      <family val="2"/>
    </font>
    <font>
      <sz val="10"/>
      <color theme="1"/>
      <name val="Arial"/>
      <family val="2"/>
    </font>
    <font>
      <sz val="10"/>
      <color rgb="FF0078C9"/>
      <name val="Franklin Gothic Demi"/>
      <family val="2"/>
    </font>
    <font>
      <sz val="9"/>
      <color theme="1"/>
      <name val="Arial"/>
      <family val="2"/>
    </font>
    <font>
      <sz val="8"/>
      <color theme="1"/>
      <name val="Arial"/>
      <family val="2"/>
    </font>
    <font>
      <sz val="8"/>
      <color rgb="FF0078C9"/>
      <name val="Franklin Gothic Demi"/>
      <family val="2"/>
    </font>
    <font>
      <sz val="8"/>
      <name val="Arial"/>
      <family val="2"/>
    </font>
    <font>
      <sz val="9"/>
      <color theme="0"/>
      <name val="Arial"/>
      <family val="2"/>
    </font>
    <font>
      <sz val="9"/>
      <name val="Arial"/>
      <family val="2"/>
    </font>
    <font>
      <sz val="10"/>
      <color theme="1"/>
      <name val="Franklin Gothic Demi"/>
      <family val="2"/>
    </font>
    <font>
      <sz val="10"/>
      <name val="Arial"/>
      <family val="2"/>
    </font>
    <font>
      <sz val="9"/>
      <color rgb="FFFF0000"/>
      <name val="Arial"/>
      <family val="2"/>
    </font>
    <font>
      <sz val="11"/>
      <name val="Arial"/>
      <family val="2"/>
    </font>
    <font>
      <sz val="10"/>
      <name val="Franklin Gothic Demi"/>
      <family val="2"/>
    </font>
    <font>
      <sz val="11"/>
      <color rgb="FF0078C9"/>
      <name val="Franklin Gothic Demi"/>
      <family val="2"/>
    </font>
    <font>
      <sz val="10"/>
      <color rgb="FF0078C9"/>
      <name val="Arial"/>
      <family val="2"/>
    </font>
    <font>
      <sz val="11"/>
      <color rgb="FFFF0000"/>
      <name val="Arial"/>
      <family val="2"/>
    </font>
    <font>
      <sz val="10"/>
      <color rgb="FF000000"/>
      <name val="Franklin Gothic Demi"/>
      <family val="2"/>
    </font>
    <font>
      <sz val="10"/>
      <color rgb="FF000000"/>
      <name val="Arial"/>
      <family val="2"/>
    </font>
    <font>
      <sz val="10"/>
      <color rgb="FFFF0000"/>
      <name val="Arial"/>
      <family val="2"/>
    </font>
    <font>
      <sz val="10"/>
      <name val="Calibri Light"/>
      <family val="2"/>
      <scheme val="major"/>
    </font>
    <font>
      <sz val="10"/>
      <name val="Gill Sans MT"/>
      <family val="2"/>
    </font>
    <font>
      <sz val="10"/>
      <color theme="0"/>
      <name val="Gill Sans MT"/>
      <family val="2"/>
    </font>
    <font>
      <sz val="10"/>
      <color theme="1"/>
      <name val="Gill Sans MT"/>
      <family val="2"/>
    </font>
    <font>
      <b/>
      <sz val="10"/>
      <color theme="1"/>
      <name val="Gill Sans MT"/>
      <family val="2"/>
    </font>
    <font>
      <sz val="11"/>
      <color theme="1"/>
      <name val="Verdana"/>
      <family val="2"/>
    </font>
    <font>
      <sz val="10"/>
      <color theme="8"/>
      <name val="Gill Sans MT"/>
      <family val="2"/>
    </font>
    <font>
      <u/>
      <sz val="8"/>
      <color theme="1"/>
      <name val="Arial"/>
      <family val="2"/>
    </font>
    <font>
      <sz val="9"/>
      <color theme="1"/>
      <name val="Gill Sans MT"/>
      <family val="2"/>
    </font>
    <font>
      <sz val="9.5"/>
      <color theme="1"/>
      <name val="Arial"/>
      <family val="2"/>
    </font>
    <font>
      <b/>
      <sz val="10"/>
      <name val="Arial"/>
      <family val="2"/>
    </font>
    <font>
      <b/>
      <sz val="10"/>
      <color rgb="FF0078C9"/>
      <name val="Gill Sans MT"/>
      <family val="2"/>
    </font>
    <font>
      <sz val="8"/>
      <color rgb="FF000000"/>
      <name val="Arial"/>
      <family val="2"/>
    </font>
    <font>
      <sz val="9"/>
      <color rgb="FF000000"/>
      <name val="Arial"/>
      <family val="2"/>
    </font>
    <font>
      <sz val="10"/>
      <color theme="4" tint="-0.249977111117893"/>
      <name val="Arial"/>
      <family val="2"/>
    </font>
    <font>
      <sz val="10"/>
      <color theme="0"/>
      <name val="Arial"/>
      <family val="2"/>
    </font>
    <font>
      <sz val="14"/>
      <name val="Calibri Light"/>
      <family val="2"/>
      <scheme val="major"/>
    </font>
    <font>
      <sz val="14"/>
      <name val="Arial"/>
      <family val="2"/>
    </font>
    <font>
      <b/>
      <sz val="14"/>
      <color indexed="8"/>
      <name val="Arial"/>
      <family val="2"/>
    </font>
    <font>
      <b/>
      <sz val="9"/>
      <name val="Arial"/>
      <family val="2"/>
    </font>
    <font>
      <b/>
      <sz val="8"/>
      <name val="Arial"/>
      <family val="2"/>
    </font>
    <font>
      <sz val="9"/>
      <name val="Calibri"/>
      <family val="2"/>
    </font>
    <font>
      <sz val="6.3"/>
      <name val="Arial"/>
      <family val="2"/>
    </font>
    <font>
      <sz val="9"/>
      <color theme="1"/>
      <name val="Calibri"/>
      <family val="2"/>
      <scheme val="minor"/>
    </font>
    <font>
      <sz val="11"/>
      <color rgb="FFFF0000"/>
      <name val="Franklin Gothic Demi"/>
      <family val="2"/>
    </font>
    <font>
      <b/>
      <sz val="8"/>
      <color theme="1"/>
      <name val="Arial"/>
      <family val="2"/>
    </font>
    <font>
      <b/>
      <sz val="11"/>
      <color theme="1"/>
      <name val="Arial"/>
      <family val="2"/>
    </font>
    <font>
      <b/>
      <sz val="9"/>
      <color theme="1"/>
      <name val="Arial"/>
      <family val="2"/>
    </font>
    <font>
      <sz val="9"/>
      <color theme="0" tint="-0.499984740745262"/>
      <name val="Arial"/>
      <family val="2"/>
    </font>
    <font>
      <sz val="9"/>
      <color rgb="FF0078C9"/>
      <name val="Arial"/>
      <family val="2"/>
    </font>
    <font>
      <sz val="11"/>
      <color rgb="FF0078C9"/>
      <name val="Arial"/>
      <family val="2"/>
    </font>
    <font>
      <sz val="8"/>
      <color rgb="FF0078C9"/>
      <name val="arial"/>
      <family val="2"/>
    </font>
    <font>
      <sz val="12"/>
      <color rgb="FF0078C9"/>
      <name val="Arial"/>
      <family val="2"/>
    </font>
    <font>
      <sz val="14"/>
      <color rgb="FF0078C9"/>
      <name val="Arial"/>
      <family val="2"/>
    </font>
    <font>
      <b/>
      <sz val="12"/>
      <color rgb="FF0078C9"/>
      <name val="Arial"/>
      <family val="2"/>
    </font>
    <font>
      <b/>
      <sz val="10"/>
      <color rgb="FF0078C9"/>
      <name val="Arial"/>
      <family val="2"/>
    </font>
    <font>
      <b/>
      <sz val="9"/>
      <color rgb="FF0078C9"/>
      <name val="arial"/>
      <family val="2"/>
    </font>
    <font>
      <sz val="9"/>
      <color theme="1" tint="0.34998626667073579"/>
      <name val="Arial"/>
      <family val="2"/>
    </font>
    <font>
      <b/>
      <sz val="16"/>
      <color rgb="FF0078C9"/>
      <name val="Arial"/>
      <family val="2"/>
    </font>
    <font>
      <sz val="16"/>
      <color rgb="FF0078C9"/>
      <name val="Franklin Gothic Demi"/>
      <family val="2"/>
    </font>
    <font>
      <b/>
      <sz val="14"/>
      <color rgb="FF0078C9"/>
      <name val="arial"/>
      <family val="2"/>
    </font>
    <font>
      <b/>
      <sz val="10"/>
      <color rgb="FF002060"/>
      <name val="arial"/>
      <family val="2"/>
    </font>
    <font>
      <b/>
      <sz val="8"/>
      <color rgb="FF0078C9"/>
      <name val="arial"/>
      <family val="2"/>
    </font>
    <font>
      <sz val="7.5"/>
      <color theme="1"/>
      <name val="arial"/>
      <family val="2"/>
    </font>
    <font>
      <vertAlign val="subscript"/>
      <sz val="10"/>
      <name val="arial"/>
      <family val="2"/>
    </font>
    <font>
      <sz val="10"/>
      <color rgb="FF0070C0"/>
      <name val="arial"/>
      <family val="2"/>
    </font>
    <font>
      <sz val="10"/>
      <color theme="0" tint="-0.499984740745262"/>
      <name val="Arial"/>
      <family val="2"/>
    </font>
    <font>
      <sz val="12"/>
      <color rgb="FF003479"/>
      <name val="Franklin Gothic Demi"/>
      <family val="2"/>
    </font>
    <font>
      <sz val="10"/>
      <color rgb="FF00B050"/>
      <name val="Arial"/>
      <family val="2"/>
    </font>
    <font>
      <sz val="10"/>
      <color rgb="FF857362"/>
      <name val="Arial"/>
      <family val="2"/>
    </font>
    <font>
      <sz val="11"/>
      <color rgb="FF00B050"/>
      <name val="Arial"/>
      <family val="2"/>
    </font>
    <font>
      <sz val="10"/>
      <color theme="0" tint="-0.14999847407452621"/>
      <name val="arial"/>
      <family val="2"/>
    </font>
    <font>
      <sz val="11"/>
      <color rgb="FF000000"/>
      <name val="Franklin Gothic Demi"/>
      <family val="2"/>
    </font>
    <font>
      <sz val="11"/>
      <color rgb="FF003479"/>
      <name val="Franklin Gothic Demi"/>
      <family val="2"/>
    </font>
    <font>
      <sz val="11"/>
      <color indexed="8"/>
      <name val="Calibri"/>
      <family val="2"/>
      <scheme val="minor"/>
    </font>
    <font>
      <sz val="7.2"/>
      <name val="Arial"/>
      <family val="2"/>
    </font>
    <font>
      <sz val="10"/>
      <color theme="6" tint="-0.249977111117893"/>
      <name val="Calibri"/>
      <family val="2"/>
      <scheme val="minor"/>
    </font>
    <font>
      <sz val="9"/>
      <color rgb="FF0078C9"/>
      <name val="Franklin Gothic Demi"/>
      <family val="2"/>
    </font>
    <font>
      <sz val="9"/>
      <name val="Franklin Gothic Demi"/>
      <family val="2"/>
    </font>
    <font>
      <sz val="10"/>
      <color theme="4"/>
      <name val="Franklin Gothic Demi"/>
      <family val="2"/>
    </font>
    <font>
      <sz val="10"/>
      <color theme="4"/>
      <name val="Arial"/>
      <family val="2"/>
    </font>
    <font>
      <sz val="15"/>
      <color rgb="FFFFFFFF"/>
      <name val="Franklin Gothic Demi"/>
      <family val="2"/>
    </font>
    <font>
      <sz val="11"/>
      <color rgb="FFFFFFFF"/>
      <name val="Franklin Gothic Demi"/>
      <family val="2"/>
    </font>
    <font>
      <sz val="10"/>
      <color theme="6" tint="-0.249977111117893"/>
      <name val="Arial"/>
      <family val="2"/>
    </font>
    <font>
      <i/>
      <sz val="10"/>
      <color theme="0" tint="-0.499984740745262"/>
      <name val="Arial"/>
      <family val="2"/>
    </font>
    <font>
      <b/>
      <sz val="11"/>
      <color rgb="FFA32020"/>
      <name val="Arial"/>
      <family val="2"/>
    </font>
    <font>
      <b/>
      <sz val="10"/>
      <color rgb="FFFF0000"/>
      <name val="Arial"/>
      <family val="2"/>
    </font>
    <font>
      <b/>
      <sz val="9"/>
      <color rgb="FFFF0000"/>
      <name val="Arial"/>
      <family val="2"/>
    </font>
    <font>
      <sz val="11"/>
      <color rgb="FF000000"/>
      <name val="Arial"/>
      <family val="2"/>
    </font>
    <font>
      <sz val="15"/>
      <color theme="1"/>
      <name val="Franklin Gothic Demi"/>
      <family val="2"/>
    </font>
    <font>
      <sz val="10"/>
      <color rgb="FF0078C9"/>
      <name val="Gill Sans MT"/>
      <family val="2"/>
    </font>
    <font>
      <b/>
      <sz val="11"/>
      <color rgb="FFFF0000"/>
      <name val="Verdana"/>
      <family val="2"/>
    </font>
    <font>
      <sz val="10"/>
      <color indexed="8"/>
      <name val="Arial"/>
      <family val="2"/>
    </font>
    <font>
      <b/>
      <sz val="10"/>
      <color indexed="8"/>
      <name val="Gill Sans MT"/>
      <family val="2"/>
    </font>
    <font>
      <b/>
      <vertAlign val="subscript"/>
      <sz val="10"/>
      <color rgb="FF0078C9"/>
      <name val="Gill Sans MT"/>
      <family val="2"/>
    </font>
    <font>
      <vertAlign val="subscript"/>
      <sz val="10"/>
      <color indexed="8"/>
      <name val="Gill Sans MT"/>
      <family val="2"/>
    </font>
    <font>
      <sz val="10"/>
      <color indexed="8"/>
      <name val="Gill Sans MT"/>
      <family val="2"/>
    </font>
    <font>
      <sz val="10"/>
      <color rgb="FFFF0000"/>
      <name val="Gill Sans MT"/>
      <family val="2"/>
    </font>
    <font>
      <vertAlign val="subscript"/>
      <sz val="10"/>
      <color theme="1"/>
      <name val="Arial"/>
      <family val="2"/>
    </font>
    <font>
      <b/>
      <sz val="10"/>
      <color theme="1"/>
      <name val="Arial"/>
      <family val="2"/>
    </font>
    <font>
      <b/>
      <u/>
      <sz val="10"/>
      <color theme="1"/>
      <name val="Arial"/>
      <family val="2"/>
    </font>
    <font>
      <sz val="10"/>
      <color theme="1"/>
      <name val="Wingdings"/>
      <charset val="2"/>
    </font>
    <font>
      <sz val="14"/>
      <color theme="1"/>
      <name val="Franklin Gothic Demi"/>
      <family val="2"/>
    </font>
    <font>
      <sz val="12"/>
      <color theme="1"/>
      <name val="Franklin Gothic Demi"/>
      <family val="2"/>
    </font>
    <font>
      <sz val="11"/>
      <color theme="4"/>
      <name val="Franklin Gothic Demi"/>
      <family val="2"/>
    </font>
  </fonts>
  <fills count="33">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FE4819"/>
        <bgColor indexed="64"/>
      </patternFill>
    </fill>
    <fill>
      <patternFill patternType="solid">
        <fgColor rgb="FFFCEABF"/>
        <bgColor indexed="64"/>
      </patternFill>
    </fill>
    <fill>
      <patternFill patternType="solid">
        <fgColor rgb="FFBFDDF1"/>
        <bgColor indexed="64"/>
      </patternFill>
    </fill>
    <fill>
      <patternFill patternType="solid">
        <fgColor theme="4" tint="0.59999389629810485"/>
        <bgColor indexed="64"/>
      </patternFill>
    </fill>
    <fill>
      <patternFill patternType="solid">
        <fgColor rgb="FFF2BFE0"/>
        <bgColor indexed="64"/>
      </patternFill>
    </fill>
    <fill>
      <patternFill patternType="solid">
        <fgColor theme="9" tint="0.59999389629810485"/>
        <bgColor indexed="64"/>
      </patternFill>
    </fill>
    <fill>
      <patternFill patternType="solid">
        <fgColor indexed="9"/>
        <bgColor indexed="64"/>
      </patternFill>
    </fill>
    <fill>
      <patternFill patternType="solid">
        <fgColor theme="0" tint="-0.249977111117893"/>
        <bgColor indexed="64"/>
      </patternFill>
    </fill>
    <fill>
      <patternFill patternType="solid">
        <fgColor rgb="FFFFC9EC"/>
        <bgColor indexed="64"/>
      </patternFill>
    </fill>
    <fill>
      <patternFill patternType="solid">
        <fgColor rgb="FFFADD94"/>
        <bgColor indexed="64"/>
      </patternFill>
    </fill>
    <fill>
      <patternFill patternType="solid">
        <fgColor rgb="FFB4D79D"/>
        <bgColor indexed="64"/>
      </patternFill>
    </fill>
    <fill>
      <patternFill patternType="solid">
        <fgColor rgb="FFC6E0B4"/>
        <bgColor indexed="64"/>
      </patternFill>
    </fill>
    <fill>
      <patternFill patternType="solid">
        <fgColor rgb="FFCCECFF"/>
        <bgColor indexed="64"/>
      </patternFill>
    </fill>
    <fill>
      <patternFill patternType="solid">
        <fgColor theme="4" tint="0.79998168889431442"/>
        <bgColor indexed="64"/>
      </patternFill>
    </fill>
    <fill>
      <patternFill patternType="solid">
        <fgColor rgb="FF003479"/>
        <bgColor rgb="FF000000"/>
      </patternFill>
    </fill>
    <fill>
      <patternFill patternType="solid">
        <fgColor indexed="43"/>
      </patternFill>
    </fill>
    <fill>
      <patternFill patternType="solid">
        <fgColor rgb="FFE0DCD8"/>
        <bgColor rgb="FF000000"/>
      </patternFill>
    </fill>
    <fill>
      <patternFill patternType="solid">
        <fgColor rgb="FFFCEABF"/>
        <bgColor rgb="FF000000"/>
      </patternFill>
    </fill>
    <fill>
      <patternFill patternType="solid">
        <fgColor rgb="FFFFFF00"/>
        <bgColor rgb="FF000000"/>
      </patternFill>
    </fill>
    <fill>
      <patternFill patternType="solid">
        <fgColor theme="0"/>
        <bgColor rgb="FF000000"/>
      </patternFill>
    </fill>
    <fill>
      <patternFill patternType="solid">
        <fgColor rgb="FFBFDDF1"/>
        <bgColor rgb="FF000000"/>
      </patternFill>
    </fill>
    <fill>
      <patternFill patternType="solid">
        <fgColor rgb="FFDDEBF7"/>
        <bgColor indexed="64"/>
      </patternFill>
    </fill>
    <fill>
      <patternFill patternType="solid">
        <fgColor rgb="FF1F497D"/>
        <bgColor indexed="64"/>
      </patternFill>
    </fill>
    <fill>
      <patternFill patternType="solid">
        <fgColor theme="0"/>
        <bgColor rgb="FFFF0000"/>
      </patternFill>
    </fill>
    <fill>
      <patternFill patternType="solid">
        <fgColor theme="6" tint="0.79998168889431442"/>
        <bgColor indexed="64"/>
      </patternFill>
    </fill>
    <fill>
      <patternFill patternType="solid">
        <fgColor rgb="FFFCEABF"/>
        <bgColor rgb="FFFF0000"/>
      </patternFill>
    </fill>
    <fill>
      <patternFill patternType="solid">
        <fgColor theme="8" tint="0.59999389629810485"/>
        <bgColor indexed="64"/>
      </patternFill>
    </fill>
  </fills>
  <borders count="174">
    <border>
      <left/>
      <right/>
      <top/>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thin">
        <color rgb="FF857362"/>
      </left>
      <right style="medium">
        <color rgb="FF857362"/>
      </right>
      <top style="thin">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top style="medium">
        <color rgb="FF857362"/>
      </top>
      <bottom/>
      <diagonal/>
    </border>
    <border>
      <left style="thin">
        <color rgb="FF857362"/>
      </left>
      <right style="medium">
        <color rgb="FF857362"/>
      </right>
      <top style="medium">
        <color rgb="FF857362"/>
      </top>
      <bottom/>
      <diagonal/>
    </border>
    <border>
      <left style="thin">
        <color theme="0"/>
      </left>
      <right style="thin">
        <color theme="0"/>
      </right>
      <top style="thin">
        <color theme="0"/>
      </top>
      <bottom style="thin">
        <color theme="0"/>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top style="thin">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right/>
      <top style="thin">
        <color rgb="FF857362"/>
      </top>
      <bottom style="thin">
        <color rgb="FF857362"/>
      </bottom>
      <diagonal/>
    </border>
    <border>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top style="thin">
        <color rgb="FF857362"/>
      </top>
      <bottom style="medium">
        <color rgb="FF857362"/>
      </bottom>
      <diagonal/>
    </border>
    <border>
      <left style="medium">
        <color rgb="FF857362"/>
      </left>
      <right style="medium">
        <color rgb="FF857362"/>
      </right>
      <top style="thin">
        <color rgb="FF857362"/>
      </top>
      <bottom style="medium">
        <color rgb="FF857362"/>
      </bottom>
      <diagonal/>
    </border>
    <border>
      <left style="medium">
        <color indexed="64"/>
      </left>
      <right style="thin">
        <color rgb="FF857362"/>
      </right>
      <top style="medium">
        <color indexed="64"/>
      </top>
      <bottom style="thin">
        <color rgb="FF857362"/>
      </bottom>
      <diagonal/>
    </border>
    <border>
      <left style="thin">
        <color rgb="FF857362"/>
      </left>
      <right style="thin">
        <color rgb="FF857362"/>
      </right>
      <top style="medium">
        <color indexed="64"/>
      </top>
      <bottom style="thin">
        <color rgb="FF857362"/>
      </bottom>
      <diagonal/>
    </border>
    <border>
      <left style="thin">
        <color rgb="FF857362"/>
      </left>
      <right style="medium">
        <color indexed="64"/>
      </right>
      <top style="medium">
        <color indexed="64"/>
      </top>
      <bottom style="thin">
        <color rgb="FF857362"/>
      </bottom>
      <diagonal/>
    </border>
    <border>
      <left style="thin">
        <color rgb="FF857362"/>
      </left>
      <right style="medium">
        <color rgb="FF857362"/>
      </right>
      <top style="medium">
        <color indexed="64"/>
      </top>
      <bottom style="thin">
        <color rgb="FF857362"/>
      </bottom>
      <diagonal/>
    </border>
    <border>
      <left/>
      <right style="medium">
        <color theme="2" tint="-0.499984740745262"/>
      </right>
      <top style="medium">
        <color indexed="64"/>
      </top>
      <bottom style="thin">
        <color theme="2" tint="-0.499984740745262"/>
      </bottom>
      <diagonal/>
    </border>
    <border>
      <left style="medium">
        <color rgb="FF857362"/>
      </left>
      <right style="thin">
        <color rgb="FF857362"/>
      </right>
      <top style="medium">
        <color indexed="64"/>
      </top>
      <bottom style="thin">
        <color rgb="FF857362"/>
      </bottom>
      <diagonal/>
    </border>
    <border>
      <left/>
      <right style="medium">
        <color indexed="64"/>
      </right>
      <top style="medium">
        <color indexed="64"/>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indexed="64"/>
      </left>
      <right style="thin">
        <color rgb="FF857362"/>
      </right>
      <top style="thin">
        <color rgb="FF857362"/>
      </top>
      <bottom style="thin">
        <color rgb="FF857362"/>
      </bottom>
      <diagonal/>
    </border>
    <border>
      <left style="thin">
        <color rgb="FF857362"/>
      </left>
      <right style="medium">
        <color indexed="64"/>
      </right>
      <top style="thin">
        <color rgb="FF857362"/>
      </top>
      <bottom style="thin">
        <color rgb="FF857362"/>
      </bottom>
      <diagonal/>
    </border>
    <border>
      <left/>
      <right style="medium">
        <color theme="2" tint="-0.499984740745262"/>
      </right>
      <top style="thin">
        <color theme="2" tint="-0.499984740745262"/>
      </top>
      <bottom style="thin">
        <color theme="2" tint="-0.499984740745262"/>
      </bottom>
      <diagonal/>
    </border>
    <border>
      <left/>
      <right style="medium">
        <color indexed="64"/>
      </right>
      <top style="thin">
        <color theme="2" tint="-0.499984740745262"/>
      </top>
      <bottom style="thin">
        <color theme="2" tint="-0.499984740745262"/>
      </bottom>
      <diagonal/>
    </border>
    <border>
      <left style="medium">
        <color indexed="64"/>
      </left>
      <right style="thin">
        <color rgb="FF857362"/>
      </right>
      <top style="thin">
        <color rgb="FF857362"/>
      </top>
      <bottom style="medium">
        <color indexed="64"/>
      </bottom>
      <diagonal/>
    </border>
    <border>
      <left style="thin">
        <color rgb="FF857362"/>
      </left>
      <right style="thin">
        <color rgb="FF857362"/>
      </right>
      <top style="thin">
        <color rgb="FF857362"/>
      </top>
      <bottom style="medium">
        <color indexed="64"/>
      </bottom>
      <diagonal/>
    </border>
    <border>
      <left style="thin">
        <color rgb="FF857362"/>
      </left>
      <right style="medium">
        <color indexed="64"/>
      </right>
      <top style="thin">
        <color rgb="FF857362"/>
      </top>
      <bottom style="medium">
        <color indexed="64"/>
      </bottom>
      <diagonal/>
    </border>
    <border>
      <left style="thin">
        <color rgb="FF857362"/>
      </left>
      <right style="medium">
        <color rgb="FF857362"/>
      </right>
      <top style="thin">
        <color rgb="FF857362"/>
      </top>
      <bottom style="medium">
        <color indexed="64"/>
      </bottom>
      <diagonal/>
    </border>
    <border>
      <left/>
      <right style="medium">
        <color theme="2" tint="-0.499984740745262"/>
      </right>
      <top style="thin">
        <color theme="2" tint="-0.499984740745262"/>
      </top>
      <bottom style="medium">
        <color indexed="64"/>
      </bottom>
      <diagonal/>
    </border>
    <border>
      <left style="medium">
        <color rgb="FF857362"/>
      </left>
      <right style="thin">
        <color rgb="FF857362"/>
      </right>
      <top style="thin">
        <color rgb="FF857362"/>
      </top>
      <bottom style="medium">
        <color indexed="64"/>
      </bottom>
      <diagonal/>
    </border>
    <border>
      <left/>
      <right style="medium">
        <color indexed="64"/>
      </right>
      <top style="thin">
        <color theme="2" tint="-0.499984740745262"/>
      </top>
      <bottom style="medium">
        <color indexed="64"/>
      </bottom>
      <diagonal/>
    </border>
    <border>
      <left/>
      <right style="medium">
        <color theme="2" tint="-0.499984740745262"/>
      </right>
      <top style="thin">
        <color theme="2" tint="-0.499984740745262"/>
      </top>
      <bottom style="medium">
        <color theme="2" tint="-0.499984740745262"/>
      </bottom>
      <diagonal/>
    </border>
    <border>
      <left style="medium">
        <color rgb="FF857362"/>
      </left>
      <right/>
      <top style="medium">
        <color indexed="64"/>
      </top>
      <bottom style="thin">
        <color rgb="FF857362"/>
      </bottom>
      <diagonal/>
    </border>
    <border>
      <left/>
      <right/>
      <top style="medium">
        <color indexed="64"/>
      </top>
      <bottom style="thin">
        <color rgb="FF857362"/>
      </bottom>
      <diagonal/>
    </border>
    <border>
      <left/>
      <right style="medium">
        <color theme="2" tint="-0.499984740745262"/>
      </right>
      <top style="medium">
        <color indexed="64"/>
      </top>
      <bottom style="thin">
        <color rgb="FF857362"/>
      </bottom>
      <diagonal/>
    </border>
    <border>
      <left style="medium">
        <color rgb="FF857362"/>
      </left>
      <right style="medium">
        <color theme="2" tint="-0.499984740745262"/>
      </right>
      <top style="medium">
        <color indexed="64"/>
      </top>
      <bottom style="thin">
        <color rgb="FF857362"/>
      </bottom>
      <diagonal/>
    </border>
    <border>
      <left style="medium">
        <color rgb="FF857362"/>
      </left>
      <right style="medium">
        <color indexed="64"/>
      </right>
      <top style="medium">
        <color indexed="64"/>
      </top>
      <bottom style="thin">
        <color rgb="FF857362"/>
      </bottom>
      <diagonal/>
    </border>
    <border>
      <left style="thin">
        <color rgb="FF857362"/>
      </left>
      <right style="thin">
        <color rgb="FF857362"/>
      </right>
      <top/>
      <bottom style="thin">
        <color rgb="FF857362"/>
      </bottom>
      <diagonal/>
    </border>
    <border>
      <left style="medium">
        <color rgb="FF857362"/>
      </left>
      <right style="medium">
        <color theme="2" tint="-0.499984740745262"/>
      </right>
      <top style="medium">
        <color rgb="FF857362"/>
      </top>
      <bottom style="thin">
        <color rgb="FF857362"/>
      </bottom>
      <diagonal/>
    </border>
    <border>
      <left/>
      <right style="medium">
        <color theme="2" tint="-0.499984740745262"/>
      </right>
      <top style="thin">
        <color rgb="FF857362"/>
      </top>
      <bottom style="thin">
        <color rgb="FF857362"/>
      </bottom>
      <diagonal/>
    </border>
    <border>
      <left style="medium">
        <color rgb="FF857362"/>
      </left>
      <right style="medium">
        <color theme="2" tint="-0.499984740745262"/>
      </right>
      <top style="thin">
        <color rgb="FF857362"/>
      </top>
      <bottom style="thin">
        <color rgb="FF857362"/>
      </bottom>
      <diagonal/>
    </border>
    <border>
      <left style="medium">
        <color rgb="FF857362"/>
      </left>
      <right style="medium">
        <color indexed="64"/>
      </right>
      <top style="thin">
        <color rgb="FF857362"/>
      </top>
      <bottom style="thin">
        <color rgb="FF857362"/>
      </bottom>
      <diagonal/>
    </border>
    <border>
      <left style="medium">
        <color rgb="FF857362"/>
      </left>
      <right style="thin">
        <color rgb="FF857362"/>
      </right>
      <top/>
      <bottom style="thin">
        <color rgb="FF857362"/>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style="medium">
        <color rgb="FF857362"/>
      </left>
      <right/>
      <top style="thin">
        <color rgb="FF857362"/>
      </top>
      <bottom style="medium">
        <color indexed="64"/>
      </bottom>
      <diagonal/>
    </border>
    <border>
      <left/>
      <right/>
      <top style="thin">
        <color rgb="FF857362"/>
      </top>
      <bottom style="medium">
        <color indexed="64"/>
      </bottom>
      <diagonal/>
    </border>
    <border>
      <left/>
      <right style="medium">
        <color theme="2" tint="-0.499984740745262"/>
      </right>
      <top style="thin">
        <color rgb="FF857362"/>
      </top>
      <bottom style="medium">
        <color indexed="64"/>
      </bottom>
      <diagonal/>
    </border>
    <border>
      <left style="medium">
        <color rgb="FF857362"/>
      </left>
      <right style="medium">
        <color theme="2" tint="-0.499984740745262"/>
      </right>
      <top style="thin">
        <color rgb="FF857362"/>
      </top>
      <bottom style="medium">
        <color indexed="64"/>
      </bottom>
      <diagonal/>
    </border>
    <border>
      <left style="medium">
        <color rgb="FF857362"/>
      </left>
      <right style="medium">
        <color indexed="64"/>
      </right>
      <top style="thin">
        <color rgb="FF857362"/>
      </top>
      <bottom style="medium">
        <color indexed="64"/>
      </bottom>
      <diagonal/>
    </border>
    <border>
      <left style="medium">
        <color rgb="FF857362"/>
      </left>
      <right style="medium">
        <color theme="2" tint="-0.499984740745262"/>
      </right>
      <top style="thin">
        <color rgb="FF857362"/>
      </top>
      <bottom style="medium">
        <color rgb="FF857362"/>
      </bottom>
      <diagonal/>
    </border>
    <border>
      <left style="medium">
        <color rgb="FF857362"/>
      </left>
      <right style="medium">
        <color theme="2" tint="-0.499984740745262"/>
      </right>
      <top style="medium">
        <color rgb="FF857362"/>
      </top>
      <bottom style="medium">
        <color rgb="FF857362"/>
      </bottom>
      <diagonal/>
    </border>
    <border>
      <left/>
      <right style="medium">
        <color rgb="FF857362"/>
      </right>
      <top/>
      <bottom style="medium">
        <color rgb="FF857362"/>
      </bottom>
      <diagonal/>
    </border>
    <border>
      <left/>
      <right/>
      <top/>
      <bottom style="medium">
        <color rgb="FF857362"/>
      </bottom>
      <diagonal/>
    </border>
    <border>
      <left style="thin">
        <color rgb="FF857362"/>
      </left>
      <right/>
      <top/>
      <bottom style="medium">
        <color rgb="FF857362"/>
      </bottom>
      <diagonal/>
    </border>
    <border>
      <left style="medium">
        <color rgb="FF857362"/>
      </left>
      <right style="thin">
        <color rgb="FF857362"/>
      </right>
      <top/>
      <bottom style="medium">
        <color rgb="FF857362"/>
      </bottom>
      <diagonal/>
    </border>
    <border>
      <left/>
      <right style="medium">
        <color rgb="FF857362"/>
      </right>
      <top style="medium">
        <color rgb="FF857362"/>
      </top>
      <bottom style="thin">
        <color rgb="FF857362"/>
      </bottom>
      <diagonal/>
    </border>
    <border>
      <left/>
      <right/>
      <top style="medium">
        <color rgb="FF857362"/>
      </top>
      <bottom style="thin">
        <color rgb="FF857362"/>
      </bottom>
      <diagonal/>
    </border>
    <border>
      <left/>
      <right style="medium">
        <color rgb="FF857362"/>
      </right>
      <top/>
      <bottom/>
      <diagonal/>
    </border>
    <border>
      <left style="thin">
        <color rgb="FF857362"/>
      </left>
      <right style="thin">
        <color rgb="FF857362"/>
      </right>
      <top/>
      <bottom/>
      <diagonal/>
    </border>
    <border>
      <left style="thin">
        <color rgb="FF857362"/>
      </left>
      <right style="medium">
        <color rgb="FF857362"/>
      </right>
      <top/>
      <bottom style="medium">
        <color rgb="FF857362"/>
      </bottom>
      <diagonal/>
    </border>
    <border>
      <left style="thin">
        <color rgb="FF857362"/>
      </left>
      <right style="thin">
        <color rgb="FF857362"/>
      </right>
      <top/>
      <bottom style="medium">
        <color rgb="FF857362"/>
      </bottom>
      <diagonal/>
    </border>
    <border>
      <left style="medium">
        <color rgb="FF857362"/>
      </left>
      <right style="thin">
        <color rgb="FF857362"/>
      </right>
      <top/>
      <bottom/>
      <diagonal/>
    </border>
    <border>
      <left style="medium">
        <color rgb="FF857362"/>
      </left>
      <right/>
      <top/>
      <bottom/>
      <diagonal/>
    </border>
    <border>
      <left/>
      <right style="medium">
        <color rgb="FF857362"/>
      </right>
      <top style="thin">
        <color rgb="FF857362"/>
      </top>
      <bottom/>
      <diagonal/>
    </border>
    <border>
      <left style="medium">
        <color rgb="FF857362"/>
      </left>
      <right/>
      <top style="thin">
        <color rgb="FF857362"/>
      </top>
      <bottom/>
      <diagonal/>
    </border>
    <border>
      <left style="thin">
        <color rgb="FF857362"/>
      </left>
      <right style="medium">
        <color rgb="FF857362"/>
      </right>
      <top style="thin">
        <color rgb="FF857362"/>
      </top>
      <bottom/>
      <diagonal/>
    </border>
    <border>
      <left/>
      <right style="medium">
        <color rgb="FF857362"/>
      </right>
      <top/>
      <bottom style="thin">
        <color rgb="FF857362"/>
      </bottom>
      <diagonal/>
    </border>
    <border>
      <left style="medium">
        <color rgb="FF857362"/>
      </left>
      <right/>
      <top/>
      <bottom style="thin">
        <color rgb="FF857362"/>
      </bottom>
      <diagonal/>
    </border>
    <border>
      <left style="thin">
        <color rgb="FF857362"/>
      </left>
      <right style="medium">
        <color rgb="FF857362"/>
      </right>
      <top/>
      <bottom style="thin">
        <color rgb="FF857362"/>
      </bottom>
      <diagonal/>
    </border>
    <border>
      <left style="thin">
        <color rgb="FF857362"/>
      </left>
      <right/>
      <top style="thin">
        <color rgb="FF857362"/>
      </top>
      <bottom/>
      <diagonal/>
    </border>
    <border>
      <left/>
      <right/>
      <top style="medium">
        <color rgb="FF857362"/>
      </top>
      <bottom/>
      <diagonal/>
    </border>
    <border>
      <left style="medium">
        <color rgb="FF857362"/>
      </left>
      <right/>
      <top/>
      <bottom style="medium">
        <color rgb="FF857362"/>
      </bottom>
      <diagonal/>
    </border>
    <border>
      <left/>
      <right style="thin">
        <color rgb="FF857362"/>
      </right>
      <top style="medium">
        <color rgb="FF857362"/>
      </top>
      <bottom style="medium">
        <color rgb="FF857362"/>
      </bottom>
      <diagonal/>
    </border>
    <border>
      <left/>
      <right style="thin">
        <color rgb="FF857362"/>
      </right>
      <top style="medium">
        <color rgb="FF857362"/>
      </top>
      <bottom/>
      <diagonal/>
    </border>
    <border>
      <left style="thin">
        <color rgb="FF857362"/>
      </left>
      <right style="thin">
        <color rgb="FF857362"/>
      </right>
      <top style="medium">
        <color rgb="FF857362"/>
      </top>
      <bottom/>
      <diagonal/>
    </border>
    <border>
      <left style="medium">
        <color rgb="FF857362"/>
      </left>
      <right style="thin">
        <color rgb="FF857362"/>
      </right>
      <top style="medium">
        <color rgb="FF857362"/>
      </top>
      <bottom/>
      <diagonal/>
    </border>
    <border>
      <left/>
      <right style="thin">
        <color rgb="FF857362"/>
      </right>
      <top style="medium">
        <color rgb="FF857362"/>
      </top>
      <bottom style="thin">
        <color rgb="FF857362"/>
      </bottom>
      <diagonal/>
    </border>
    <border>
      <left/>
      <right style="thin">
        <color rgb="FF857362"/>
      </right>
      <top/>
      <bottom style="medium">
        <color rgb="FF857362"/>
      </bottom>
      <diagonal/>
    </border>
    <border>
      <left style="thin">
        <color theme="0"/>
      </left>
      <right style="thin">
        <color theme="0"/>
      </right>
      <top/>
      <bottom style="thin">
        <color theme="0"/>
      </bottom>
      <diagonal/>
    </border>
    <border>
      <left/>
      <right/>
      <top style="thin">
        <color rgb="FF857362"/>
      </top>
      <bottom/>
      <diagonal/>
    </border>
    <border>
      <left/>
      <right/>
      <top style="thin">
        <color rgb="FF857362"/>
      </top>
      <bottom style="medium">
        <color rgb="FF857362"/>
      </bottom>
      <diagonal/>
    </border>
    <border>
      <left style="thin">
        <color rgb="FF857362"/>
      </left>
      <right style="medium">
        <color theme="2" tint="-0.499984740745262"/>
      </right>
      <top style="medium">
        <color theme="2" tint="-0.499984740745262"/>
      </top>
      <bottom style="thin">
        <color theme="2" tint="-0.499984740745262"/>
      </bottom>
      <diagonal/>
    </border>
    <border>
      <left style="thin">
        <color rgb="FF857362"/>
      </left>
      <right style="medium">
        <color theme="2" tint="-0.499984740745262"/>
      </right>
      <top style="thin">
        <color theme="2" tint="-0.499984740745262"/>
      </top>
      <bottom style="thin">
        <color theme="2" tint="-0.499984740745262"/>
      </bottom>
      <diagonal/>
    </border>
    <border>
      <left style="thin">
        <color rgb="FF857362"/>
      </left>
      <right style="medium">
        <color theme="2" tint="-0.499984740745262"/>
      </right>
      <top style="thin">
        <color theme="2" tint="-0.499984740745262"/>
      </top>
      <bottom style="medium">
        <color theme="2" tint="-0.499984740745262"/>
      </bottom>
      <diagonal/>
    </border>
    <border>
      <left style="thin">
        <color rgb="FF857362"/>
      </left>
      <right style="medium">
        <color theme="2" tint="-0.499984740745262"/>
      </right>
      <top style="medium">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thin">
        <color rgb="FF857362"/>
      </left>
      <right style="medium">
        <color theme="2" tint="-0.499984740745262"/>
      </right>
      <top style="thin">
        <color rgb="FF857362"/>
      </top>
      <bottom style="medium">
        <color rgb="FF857362"/>
      </bottom>
      <diagonal/>
    </border>
    <border>
      <left/>
      <right style="medium">
        <color rgb="FF857362"/>
      </right>
      <top style="thin">
        <color rgb="FF857362"/>
      </top>
      <bottom style="medium">
        <color rgb="FF857362"/>
      </bottom>
      <diagonal/>
    </border>
    <border>
      <left style="medium">
        <color rgb="FF857362"/>
      </left>
      <right style="medium">
        <color rgb="FF857362"/>
      </right>
      <top style="medium">
        <color rgb="FF857362"/>
      </top>
      <bottom/>
      <diagonal/>
    </border>
    <border>
      <left style="medium">
        <color rgb="FF857362"/>
      </left>
      <right style="medium">
        <color rgb="FF857362"/>
      </right>
      <top/>
      <bottom style="medium">
        <color rgb="FF857362"/>
      </bottom>
      <diagonal/>
    </border>
    <border>
      <left/>
      <right style="thin">
        <color rgb="FF857362"/>
      </right>
      <top style="thin">
        <color rgb="FF857362"/>
      </top>
      <bottom style="thin">
        <color rgb="FF857362"/>
      </bottom>
      <diagonal/>
    </border>
    <border>
      <left/>
      <right style="thin">
        <color rgb="FF857362"/>
      </right>
      <top style="thin">
        <color rgb="FF857362"/>
      </top>
      <bottom/>
      <diagonal/>
    </border>
    <border>
      <left style="medium">
        <color rgb="FF857362"/>
      </left>
      <right style="medium">
        <color rgb="FF857362"/>
      </right>
      <top style="thin">
        <color rgb="FF857362"/>
      </top>
      <bottom/>
      <diagonal/>
    </border>
    <border>
      <left/>
      <right style="thin">
        <color rgb="FF857362"/>
      </right>
      <top style="thin">
        <color rgb="FF857362"/>
      </top>
      <bottom style="medium">
        <color rgb="FF857362"/>
      </bottom>
      <diagonal/>
    </border>
    <border>
      <left style="thin">
        <color rgb="FF857362"/>
      </left>
      <right/>
      <top/>
      <bottom style="thin">
        <color rgb="FF857362"/>
      </bottom>
      <diagonal/>
    </border>
    <border>
      <left/>
      <right style="thin">
        <color rgb="FF857362"/>
      </right>
      <top/>
      <bottom style="thin">
        <color rgb="FF857362"/>
      </bottom>
      <diagonal/>
    </border>
    <border>
      <left/>
      <right/>
      <top/>
      <bottom style="thin">
        <color rgb="FF857362"/>
      </bottom>
      <diagonal/>
    </border>
    <border>
      <left/>
      <right style="medium">
        <color rgb="FF857362"/>
      </right>
      <top style="medium">
        <color rgb="FF857362"/>
      </top>
      <bottom/>
      <diagonal/>
    </border>
    <border>
      <left style="medium">
        <color rgb="FF857362"/>
      </left>
      <right style="medium">
        <color rgb="FF857362"/>
      </right>
      <top/>
      <bottom/>
      <diagonal/>
    </border>
    <border>
      <left style="thin">
        <color indexed="64"/>
      </left>
      <right style="thin">
        <color rgb="FF857362"/>
      </right>
      <top/>
      <bottom style="thin">
        <color rgb="FF857362"/>
      </bottom>
      <diagonal/>
    </border>
    <border>
      <left/>
      <right style="thin">
        <color rgb="FF857362"/>
      </right>
      <top style="medium">
        <color indexed="64"/>
      </top>
      <bottom style="thin">
        <color rgb="FF857362"/>
      </bottom>
      <diagonal/>
    </border>
    <border>
      <left style="thin">
        <color indexed="64"/>
      </left>
      <right style="thin">
        <color indexed="64"/>
      </right>
      <top style="thin">
        <color indexed="64"/>
      </top>
      <bottom style="thin">
        <color indexed="64"/>
      </bottom>
      <diagonal/>
    </border>
    <border>
      <left style="medium">
        <color indexed="64"/>
      </left>
      <right style="thin">
        <color rgb="FF857362"/>
      </right>
      <top/>
      <bottom style="thin">
        <color rgb="FF857362"/>
      </bottom>
      <diagonal/>
    </border>
    <border>
      <left style="thin">
        <color rgb="FF857362"/>
      </left>
      <right style="medium">
        <color indexed="64"/>
      </right>
      <top/>
      <bottom style="thin">
        <color rgb="FF857362"/>
      </bottom>
      <diagonal/>
    </border>
    <border>
      <left style="thin">
        <color indexed="64"/>
      </left>
      <right style="medium">
        <color indexed="64"/>
      </right>
      <top/>
      <bottom style="thin">
        <color rgb="FF857362"/>
      </bottom>
      <diagonal/>
    </border>
    <border>
      <left style="medium">
        <color indexed="64"/>
      </left>
      <right style="thin">
        <color rgb="FF857362"/>
      </right>
      <top/>
      <bottom style="medium">
        <color indexed="64"/>
      </bottom>
      <diagonal/>
    </border>
    <border>
      <left style="thin">
        <color indexed="64"/>
      </left>
      <right style="thin">
        <color rgb="FF857362"/>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rgb="FF857362"/>
      </bottom>
      <diagonal/>
    </border>
    <border>
      <left style="medium">
        <color indexed="64"/>
      </left>
      <right style="thin">
        <color rgb="FF857362"/>
      </right>
      <top style="thin">
        <color indexed="64"/>
      </top>
      <bottom style="thin">
        <color rgb="FF857362"/>
      </bottom>
      <diagonal/>
    </border>
    <border>
      <left/>
      <right style="thin">
        <color rgb="FF857362"/>
      </right>
      <top style="thin">
        <color indexed="64"/>
      </top>
      <bottom style="thin">
        <color rgb="FF857362"/>
      </bottom>
      <diagonal/>
    </border>
    <border>
      <left/>
      <right style="medium">
        <color indexed="64"/>
      </right>
      <top style="thin">
        <color indexed="64"/>
      </top>
      <bottom style="thin">
        <color rgb="FF857362"/>
      </bottom>
      <diagonal/>
    </border>
    <border>
      <left/>
      <right style="thin">
        <color rgb="FF857362"/>
      </right>
      <top/>
      <bottom style="medium">
        <color indexed="64"/>
      </bottom>
      <diagonal/>
    </border>
    <border>
      <left style="thin">
        <color rgb="FF857362"/>
      </left>
      <right style="thin">
        <color rgb="FF857362"/>
      </right>
      <top/>
      <bottom style="medium">
        <color indexed="64"/>
      </bottom>
      <diagonal/>
    </border>
    <border>
      <left style="thin">
        <color rgb="FF857362"/>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857362"/>
      </left>
      <right style="medium">
        <color rgb="FF857362"/>
      </right>
      <top/>
      <bottom style="thin">
        <color rgb="FF857362"/>
      </bottom>
      <diagonal/>
    </border>
    <border>
      <left style="thin">
        <color rgb="FF857362"/>
      </left>
      <right/>
      <top/>
      <bottom/>
      <diagonal/>
    </border>
    <border>
      <left style="thin">
        <color rgb="FF857362"/>
      </left>
      <right style="medium">
        <color rgb="FF857362"/>
      </right>
      <top/>
      <bottom/>
      <diagonal/>
    </border>
    <border>
      <left/>
      <right style="thin">
        <color rgb="FF8573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57362"/>
      </left>
      <right/>
      <top style="medium">
        <color rgb="FF857362"/>
      </top>
      <bottom/>
      <diagonal/>
    </border>
    <border>
      <left/>
      <right/>
      <top style="thin">
        <color auto="1"/>
      </top>
      <bottom style="thin">
        <color auto="1"/>
      </bottom>
      <diagonal/>
    </border>
    <border>
      <left style="thin">
        <color rgb="FF857362"/>
      </left>
      <right/>
      <top style="medium">
        <color indexed="64"/>
      </top>
      <bottom style="thin">
        <color rgb="FF8573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857362"/>
      </left>
      <right/>
      <top style="thin">
        <color rgb="FF857362"/>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rgb="FF857362"/>
      </right>
      <top/>
      <bottom style="thick">
        <color rgb="FF857362"/>
      </bottom>
      <diagonal/>
    </border>
    <border>
      <left/>
      <right/>
      <top/>
      <bottom style="thick">
        <color rgb="FF857362"/>
      </bottom>
      <diagonal/>
    </border>
    <border>
      <left style="thick">
        <color rgb="FF857362"/>
      </left>
      <right/>
      <top/>
      <bottom style="thick">
        <color rgb="FF857362"/>
      </bottom>
      <diagonal/>
    </border>
    <border>
      <left/>
      <right style="thick">
        <color rgb="FF857362"/>
      </right>
      <top/>
      <bottom/>
      <diagonal/>
    </border>
    <border>
      <left style="thick">
        <color rgb="FF857362"/>
      </left>
      <right/>
      <top/>
      <bottom/>
      <diagonal/>
    </border>
    <border>
      <left/>
      <right style="thick">
        <color rgb="FF857362"/>
      </right>
      <top style="thick">
        <color rgb="FF857362"/>
      </top>
      <bottom/>
      <diagonal/>
    </border>
    <border>
      <left/>
      <right/>
      <top style="thick">
        <color rgb="FF857362"/>
      </top>
      <bottom/>
      <diagonal/>
    </border>
    <border>
      <left style="thick">
        <color rgb="FF857362"/>
      </left>
      <right/>
      <top style="thick">
        <color rgb="FF857362"/>
      </top>
      <bottom/>
      <diagonal/>
    </border>
    <border>
      <left/>
      <right/>
      <top/>
      <bottom style="thick">
        <color rgb="FF0078C9"/>
      </bottom>
      <diagonal/>
    </border>
    <border>
      <left style="medium">
        <color rgb="FF857362"/>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medium">
        <color rgb="FF8573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style="medium">
        <color theme="2" tint="-0.499984740745262"/>
      </top>
      <bottom style="medium">
        <color rgb="FF857362"/>
      </bottom>
      <diagonal/>
    </border>
  </borders>
  <cellStyleXfs count="45">
    <xf numFmtId="0" fontId="0" fillId="0" borderId="0"/>
    <xf numFmtId="0" fontId="2" fillId="0" borderId="0"/>
    <xf numFmtId="0" fontId="2" fillId="0" borderId="0"/>
    <xf numFmtId="164" fontId="2" fillId="0" borderId="0" applyFont="0" applyFill="0" applyBorder="0" applyProtection="0">
      <alignment vertical="top"/>
    </xf>
    <xf numFmtId="0" fontId="8" fillId="6" borderId="0" applyBorder="0"/>
    <xf numFmtId="0" fontId="15" fillId="0" borderId="0"/>
    <xf numFmtId="0" fontId="2" fillId="0" borderId="0"/>
    <xf numFmtId="0" fontId="2" fillId="0" borderId="0"/>
    <xf numFmtId="0" fontId="2" fillId="0" borderId="0"/>
    <xf numFmtId="0" fontId="6" fillId="8" borderId="20">
      <alignment horizontal="right" vertical="center" wrapText="1"/>
    </xf>
    <xf numFmtId="9" fontId="2"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15" fillId="0" borderId="0"/>
    <xf numFmtId="0" fontId="2" fillId="0" borderId="0"/>
    <xf numFmtId="0" fontId="2" fillId="0" borderId="0"/>
    <xf numFmtId="0" fontId="2" fillId="0" borderId="0"/>
    <xf numFmtId="0" fontId="30" fillId="0" borderId="0"/>
    <xf numFmtId="0" fontId="1" fillId="0" borderId="0"/>
    <xf numFmtId="0" fontId="15" fillId="0" borderId="0"/>
    <xf numFmtId="168" fontId="2" fillId="0" borderId="0" applyFont="0" applyFill="0" applyBorder="0" applyProtection="0">
      <alignment vertical="top"/>
    </xf>
    <xf numFmtId="43" fontId="1" fillId="0" borderId="0" applyFont="0" applyFill="0" applyBorder="0" applyAlignment="0" applyProtection="0"/>
    <xf numFmtId="0" fontId="2" fillId="0" borderId="0"/>
    <xf numFmtId="9" fontId="30" fillId="0" borderId="0" applyFont="0" applyFill="0" applyBorder="0" applyAlignment="0" applyProtection="0"/>
    <xf numFmtId="0" fontId="15" fillId="0" borderId="0">
      <alignment vertical="top"/>
    </xf>
    <xf numFmtId="43" fontId="2" fillId="0" borderId="0" applyFont="0" applyFill="0" applyBorder="0" applyAlignment="0" applyProtection="0"/>
    <xf numFmtId="0" fontId="2" fillId="0" borderId="0"/>
    <xf numFmtId="164" fontId="2" fillId="0" borderId="0" applyFont="0" applyFill="0" applyBorder="0" applyProtection="0">
      <alignment vertical="top"/>
    </xf>
    <xf numFmtId="164" fontId="2" fillId="0" borderId="0" applyFont="0" applyFill="0" applyBorder="0" applyProtection="0">
      <alignment vertical="top"/>
    </xf>
    <xf numFmtId="0" fontId="23" fillId="0" borderId="0" applyNumberFormat="0" applyBorder="0" applyProtection="0"/>
    <xf numFmtId="164" fontId="2" fillId="0" borderId="0" applyFont="0" applyFill="0" applyBorder="0" applyProtection="0">
      <alignment vertical="top"/>
    </xf>
    <xf numFmtId="168" fontId="2" fillId="0" borderId="0" applyFont="0" applyFill="0" applyBorder="0" applyProtection="0">
      <alignment vertical="top"/>
    </xf>
    <xf numFmtId="43" fontId="2" fillId="0" borderId="0" applyFont="0" applyFill="0" applyBorder="0" applyAlignment="0" applyProtection="0"/>
    <xf numFmtId="164" fontId="2" fillId="0" borderId="0" applyFont="0" applyFill="0" applyBorder="0" applyProtection="0">
      <alignment vertical="top"/>
    </xf>
    <xf numFmtId="0" fontId="79" fillId="0" borderId="0"/>
    <xf numFmtId="0" fontId="2" fillId="0" borderId="0"/>
    <xf numFmtId="0" fontId="90" fillId="0" borderId="0" applyNumberFormat="0" applyFill="0" applyAlignment="0"/>
    <xf numFmtId="0" fontId="1" fillId="0" borderId="0"/>
    <xf numFmtId="9" fontId="15" fillId="0" borderId="0" applyFont="0" applyFill="0" applyBorder="0" applyAlignment="0" applyProtection="0"/>
    <xf numFmtId="0" fontId="13" fillId="21" borderId="142" applyNumberFormat="0" applyFont="0" applyAlignment="0" applyProtection="0"/>
    <xf numFmtId="9" fontId="1" fillId="0" borderId="0" applyFont="0" applyFill="0" applyBorder="0" applyAlignment="0" applyProtection="0"/>
    <xf numFmtId="0" fontId="15" fillId="0" borderId="0" applyNumberFormat="0" applyFill="0" applyBorder="0" applyProtection="0">
      <alignment horizontal="right" vertical="top"/>
    </xf>
    <xf numFmtId="0" fontId="15" fillId="0" borderId="0"/>
    <xf numFmtId="43" fontId="30" fillId="0" borderId="0" applyFont="0" applyFill="0" applyBorder="0" applyAlignment="0" applyProtection="0"/>
  </cellStyleXfs>
  <cellXfs count="3905">
    <xf numFmtId="0" fontId="0" fillId="0" borderId="0" xfId="0"/>
    <xf numFmtId="0" fontId="3" fillId="2" borderId="0" xfId="1" applyFont="1" applyFill="1" applyBorder="1" applyAlignment="1" applyProtection="1">
      <alignment vertical="center"/>
    </xf>
    <xf numFmtId="0" fontId="3" fillId="2" borderId="0" xfId="1" applyFont="1" applyFill="1" applyBorder="1" applyAlignment="1" applyProtection="1">
      <alignment horizontal="center" vertical="center"/>
    </xf>
    <xf numFmtId="0" fontId="3" fillId="2" borderId="0" xfId="1" applyFont="1" applyFill="1" applyBorder="1" applyAlignment="1" applyProtection="1">
      <alignment horizontal="right" vertical="center"/>
    </xf>
    <xf numFmtId="0" fontId="3" fillId="2" borderId="0" xfId="2" applyFont="1" applyFill="1" applyAlignment="1">
      <alignment horizontal="right" vertical="center"/>
    </xf>
    <xf numFmtId="0" fontId="2" fillId="2" borderId="0" xfId="1" applyFill="1" applyAlignment="1" applyProtection="1">
      <alignment vertical="center"/>
    </xf>
    <xf numFmtId="164" fontId="2" fillId="3" borderId="0" xfId="3" applyFill="1" applyBorder="1">
      <alignment vertical="top"/>
    </xf>
    <xf numFmtId="0" fontId="2" fillId="4" borderId="0" xfId="1" applyFill="1" applyAlignment="1" applyProtection="1">
      <alignment vertical="center"/>
    </xf>
    <xf numFmtId="0" fontId="2" fillId="0" borderId="0" xfId="1" applyFill="1" applyAlignment="1" applyProtection="1">
      <alignment vertical="center"/>
    </xf>
    <xf numFmtId="0" fontId="2" fillId="0" borderId="0" xfId="1" applyAlignment="1" applyProtection="1">
      <alignment vertical="center"/>
    </xf>
    <xf numFmtId="0" fontId="5" fillId="3" borderId="0"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0" xfId="1" applyFont="1" applyFill="1" applyBorder="1" applyAlignment="1" applyProtection="1">
      <alignment horizontal="center" vertical="center"/>
    </xf>
    <xf numFmtId="0" fontId="3" fillId="3" borderId="0" xfId="1" applyFont="1" applyFill="1" applyBorder="1" applyAlignment="1" applyProtection="1">
      <alignment horizontal="right" vertical="center"/>
    </xf>
    <xf numFmtId="0" fontId="2" fillId="3" borderId="0" xfId="1" applyFill="1" applyAlignment="1" applyProtection="1">
      <alignment vertical="center"/>
    </xf>
    <xf numFmtId="0" fontId="0" fillId="0" borderId="0" xfId="1" applyFont="1" applyAlignment="1" applyProtection="1">
      <alignment vertical="center"/>
    </xf>
    <xf numFmtId="0" fontId="6" fillId="3" borderId="0" xfId="1" applyFont="1" applyFill="1" applyAlignment="1" applyProtection="1">
      <alignment vertical="center"/>
    </xf>
    <xf numFmtId="0" fontId="2" fillId="3" borderId="0" xfId="1" applyFill="1" applyAlignment="1" applyProtection="1">
      <alignment horizontal="center" vertical="center"/>
    </xf>
    <xf numFmtId="0" fontId="2" fillId="5" borderId="0" xfId="1" applyFill="1" applyAlignment="1" applyProtection="1">
      <alignment vertical="center"/>
    </xf>
    <xf numFmtId="0" fontId="8" fillId="5" borderId="0" xfId="1" applyFont="1" applyFill="1" applyAlignment="1" applyProtection="1">
      <alignment horizontal="left" vertical="center"/>
    </xf>
    <xf numFmtId="0" fontId="7" fillId="4" borderId="5" xfId="1" applyFont="1" applyFill="1" applyBorder="1" applyAlignment="1" applyProtection="1">
      <alignment horizontal="center" vertical="center" wrapText="1"/>
    </xf>
    <xf numFmtId="0" fontId="7" fillId="4" borderId="5" xfId="1" applyFont="1" applyFill="1" applyBorder="1" applyAlignment="1" applyProtection="1">
      <alignment horizontal="center" vertical="center"/>
    </xf>
    <xf numFmtId="0" fontId="7" fillId="4" borderId="6" xfId="1" applyFont="1" applyFill="1" applyBorder="1" applyAlignment="1" applyProtection="1">
      <alignment horizontal="center" vertical="center"/>
    </xf>
    <xf numFmtId="0" fontId="7" fillId="4" borderId="4" xfId="1" applyFont="1" applyFill="1" applyBorder="1" applyAlignment="1" applyProtection="1">
      <alignment horizontal="center" vertical="center" wrapText="1"/>
    </xf>
    <xf numFmtId="0" fontId="7" fillId="4" borderId="6" xfId="1" applyFont="1" applyFill="1" applyBorder="1" applyAlignment="1" applyProtection="1">
      <alignment horizontal="center" vertical="center" wrapText="1"/>
    </xf>
    <xf numFmtId="0" fontId="7" fillId="4" borderId="7" xfId="1" applyFont="1" applyFill="1" applyBorder="1" applyAlignment="1" applyProtection="1">
      <alignment horizontal="center" vertical="center" wrapText="1"/>
    </xf>
    <xf numFmtId="0" fontId="7" fillId="4" borderId="1" xfId="1" applyFont="1" applyFill="1" applyBorder="1" applyAlignment="1">
      <alignment horizontal="center" vertical="center" wrapText="1"/>
    </xf>
    <xf numFmtId="0" fontId="7" fillId="4" borderId="8" xfId="1" applyFont="1" applyFill="1" applyBorder="1" applyAlignment="1">
      <alignment horizontal="center" vertical="center" wrapText="1"/>
    </xf>
    <xf numFmtId="0" fontId="7" fillId="3" borderId="0" xfId="1" applyFont="1" applyFill="1" applyBorder="1" applyAlignment="1">
      <alignment horizontal="center" vertical="center" wrapText="1"/>
    </xf>
    <xf numFmtId="0" fontId="9" fillId="0" borderId="0" xfId="1" applyFont="1" applyAlignment="1" applyProtection="1">
      <alignment vertical="center" wrapText="1"/>
    </xf>
    <xf numFmtId="0" fontId="2" fillId="0" borderId="0" xfId="1" applyAlignment="1" applyProtection="1">
      <alignment vertical="center" wrapText="1"/>
    </xf>
    <xf numFmtId="164" fontId="2" fillId="0" borderId="0" xfId="3" applyFill="1" applyAlignment="1" applyProtection="1"/>
    <xf numFmtId="0" fontId="7" fillId="3" borderId="0" xfId="1" applyFont="1" applyFill="1" applyBorder="1" applyAlignment="1" applyProtection="1">
      <alignment horizontal="left" vertical="center"/>
    </xf>
    <xf numFmtId="0" fontId="10" fillId="3" borderId="0" xfId="1" applyFont="1" applyFill="1" applyBorder="1" applyAlignment="1" applyProtection="1">
      <alignment horizontal="center" vertical="center"/>
    </xf>
    <xf numFmtId="0" fontId="7" fillId="3" borderId="0" xfId="1" applyFont="1" applyFill="1" applyBorder="1" applyAlignment="1" applyProtection="1">
      <alignment horizontal="center" vertical="center" wrapText="1"/>
    </xf>
    <xf numFmtId="0" fontId="2" fillId="3" borderId="0" xfId="1" applyFill="1" applyAlignment="1">
      <alignment vertical="center"/>
    </xf>
    <xf numFmtId="0" fontId="9" fillId="0" borderId="0" xfId="1" applyFont="1" applyAlignment="1" applyProtection="1">
      <alignment vertical="center"/>
    </xf>
    <xf numFmtId="165" fontId="8" fillId="3" borderId="9" xfId="1" applyNumberFormat="1" applyFont="1" applyFill="1" applyBorder="1" applyAlignment="1">
      <alignment vertical="center"/>
    </xf>
    <xf numFmtId="0" fontId="9" fillId="0" borderId="0" xfId="1" applyFont="1" applyFill="1" applyAlignment="1" applyProtection="1">
      <alignment vertical="center"/>
    </xf>
    <xf numFmtId="165" fontId="8" fillId="3" borderId="10" xfId="1" applyNumberFormat="1" applyFont="1" applyFill="1" applyBorder="1" applyAlignment="1">
      <alignment vertical="center"/>
    </xf>
    <xf numFmtId="0" fontId="7" fillId="4" borderId="11" xfId="1" applyFont="1" applyFill="1" applyBorder="1" applyAlignment="1" applyProtection="1">
      <alignment horizontal="center" vertical="center"/>
    </xf>
    <xf numFmtId="0" fontId="7" fillId="4" borderId="12" xfId="1" applyFont="1" applyFill="1" applyBorder="1" applyAlignment="1" applyProtection="1">
      <alignment vertical="center"/>
    </xf>
    <xf numFmtId="0" fontId="9" fillId="3" borderId="0" xfId="1" applyFont="1" applyFill="1" applyAlignment="1" applyProtection="1">
      <alignment vertical="center"/>
    </xf>
    <xf numFmtId="0" fontId="9" fillId="6" borderId="13" xfId="4" applyFont="1" applyBorder="1" applyAlignment="1" applyProtection="1">
      <alignment horizontal="center" vertical="center"/>
    </xf>
    <xf numFmtId="0" fontId="8" fillId="0" borderId="14" xfId="1" applyFont="1" applyBorder="1" applyAlignment="1" applyProtection="1">
      <alignment horizontal="center" vertical="center"/>
    </xf>
    <xf numFmtId="0" fontId="6" fillId="0" borderId="15" xfId="1" applyFont="1" applyBorder="1" applyAlignment="1" applyProtection="1">
      <alignment vertical="center"/>
    </xf>
    <xf numFmtId="0" fontId="9" fillId="0" borderId="15" xfId="1" applyFont="1" applyBorder="1" applyAlignment="1" applyProtection="1">
      <alignment horizontal="center" vertical="center"/>
    </xf>
    <xf numFmtId="0" fontId="9" fillId="0" borderId="16" xfId="1" applyFont="1" applyBorder="1" applyAlignment="1" applyProtection="1">
      <alignment horizontal="center" vertical="center"/>
    </xf>
    <xf numFmtId="165" fontId="8" fillId="7" borderId="14" xfId="1" applyNumberFormat="1" applyFont="1" applyFill="1" applyBorder="1" applyAlignment="1" applyProtection="1">
      <alignment horizontal="right" vertical="center"/>
      <protection locked="0"/>
    </xf>
    <xf numFmtId="165" fontId="8" fillId="7" borderId="15" xfId="1" applyNumberFormat="1" applyFont="1" applyFill="1" applyBorder="1" applyAlignment="1" applyProtection="1">
      <alignment horizontal="right" vertical="center"/>
      <protection locked="0"/>
    </xf>
    <xf numFmtId="165" fontId="8" fillId="7" borderId="10" xfId="1" applyNumberFormat="1" applyFont="1" applyFill="1" applyBorder="1" applyAlignment="1" applyProtection="1">
      <alignment horizontal="right" vertical="center"/>
      <protection locked="0"/>
    </xf>
    <xf numFmtId="165" fontId="8" fillId="8" borderId="17" xfId="1" applyNumberFormat="1" applyFont="1" applyFill="1" applyBorder="1" applyAlignment="1" applyProtection="1">
      <alignment horizontal="right" vertical="center"/>
    </xf>
    <xf numFmtId="165" fontId="12" fillId="3" borderId="18" xfId="1" applyNumberFormat="1" applyFont="1" applyFill="1" applyBorder="1" applyAlignment="1">
      <alignment horizontal="center" vertical="center"/>
    </xf>
    <xf numFmtId="165" fontId="13" fillId="3" borderId="10" xfId="1" applyNumberFormat="1" applyFont="1" applyFill="1" applyBorder="1" applyAlignment="1">
      <alignment horizontal="left" vertical="center"/>
    </xf>
    <xf numFmtId="165" fontId="12" fillId="3" borderId="0" xfId="1" applyNumberFormat="1" applyFont="1" applyFill="1" applyBorder="1" applyAlignment="1">
      <alignment horizontal="center" vertical="center"/>
    </xf>
    <xf numFmtId="165" fontId="13" fillId="3" borderId="14" xfId="1" applyNumberFormat="1" applyFont="1" applyFill="1" applyBorder="1" applyAlignment="1" applyProtection="1">
      <alignment horizontal="center" vertical="center"/>
      <protection locked="0"/>
    </xf>
    <xf numFmtId="165" fontId="13" fillId="3" borderId="15" xfId="1" applyNumberFormat="1" applyFont="1" applyFill="1" applyBorder="1" applyAlignment="1" applyProtection="1">
      <alignment horizontal="center" vertical="center"/>
      <protection locked="0"/>
    </xf>
    <xf numFmtId="165" fontId="13" fillId="3" borderId="10" xfId="1" applyNumberFormat="1" applyFont="1" applyFill="1" applyBorder="1" applyAlignment="1" applyProtection="1">
      <alignment horizontal="center" vertical="center"/>
      <protection locked="0"/>
    </xf>
    <xf numFmtId="165" fontId="13" fillId="3" borderId="17" xfId="1" applyNumberFormat="1" applyFont="1" applyFill="1" applyBorder="1" applyAlignment="1" applyProtection="1">
      <alignment horizontal="center" vertical="center"/>
    </xf>
    <xf numFmtId="0" fontId="8" fillId="5" borderId="0" xfId="1" quotePrefix="1" applyFont="1" applyFill="1" applyAlignment="1" applyProtection="1">
      <alignment horizontal="center" vertical="center"/>
    </xf>
    <xf numFmtId="0" fontId="8" fillId="0" borderId="0" xfId="1" applyFont="1" applyFill="1" applyAlignment="1" applyProtection="1">
      <alignment horizontal="center" vertical="center"/>
    </xf>
    <xf numFmtId="0" fontId="8" fillId="5" borderId="0" xfId="1" applyFont="1" applyFill="1" applyAlignment="1" applyProtection="1">
      <alignment horizontal="center" vertical="center"/>
    </xf>
    <xf numFmtId="0" fontId="8" fillId="0" borderId="19" xfId="1" applyFont="1" applyBorder="1" applyAlignment="1" applyProtection="1">
      <alignment horizontal="center" vertical="center"/>
    </xf>
    <xf numFmtId="0" fontId="6" fillId="0" borderId="20" xfId="1" applyFont="1" applyBorder="1" applyAlignment="1" applyProtection="1">
      <alignment vertical="center"/>
    </xf>
    <xf numFmtId="0" fontId="9" fillId="0" borderId="20" xfId="1" applyFont="1" applyBorder="1" applyAlignment="1" applyProtection="1">
      <alignment horizontal="center" vertical="center"/>
    </xf>
    <xf numFmtId="0" fontId="9" fillId="0" borderId="21" xfId="1" applyFont="1" applyBorder="1" applyAlignment="1" applyProtection="1">
      <alignment horizontal="center" vertical="center"/>
    </xf>
    <xf numFmtId="165" fontId="8" fillId="7" borderId="19" xfId="1" applyNumberFormat="1" applyFont="1" applyFill="1" applyBorder="1" applyAlignment="1" applyProtection="1">
      <alignment horizontal="right" vertical="center"/>
      <protection locked="0"/>
    </xf>
    <xf numFmtId="165" fontId="8" fillId="7" borderId="20" xfId="1" applyNumberFormat="1" applyFont="1" applyFill="1" applyBorder="1" applyAlignment="1" applyProtection="1">
      <alignment horizontal="right" vertical="center"/>
      <protection locked="0"/>
    </xf>
    <xf numFmtId="165" fontId="8" fillId="7" borderId="9" xfId="1" applyNumberFormat="1" applyFont="1" applyFill="1" applyBorder="1" applyAlignment="1" applyProtection="1">
      <alignment horizontal="right" vertical="center"/>
      <protection locked="0"/>
    </xf>
    <xf numFmtId="165" fontId="8" fillId="8" borderId="22" xfId="1" applyNumberFormat="1" applyFont="1" applyFill="1" applyBorder="1" applyAlignment="1" applyProtection="1">
      <alignment horizontal="right" vertical="center"/>
    </xf>
    <xf numFmtId="165" fontId="8" fillId="3" borderId="23" xfId="1" applyNumberFormat="1" applyFont="1" applyFill="1" applyBorder="1" applyAlignment="1">
      <alignment vertical="center"/>
    </xf>
    <xf numFmtId="165" fontId="8" fillId="3" borderId="0" xfId="1" applyNumberFormat="1" applyFont="1" applyFill="1" applyBorder="1" applyAlignment="1">
      <alignment vertical="center"/>
    </xf>
    <xf numFmtId="165" fontId="13" fillId="3" borderId="19" xfId="1" applyNumberFormat="1" applyFont="1" applyFill="1" applyBorder="1" applyAlignment="1" applyProtection="1">
      <alignment horizontal="center" vertical="center"/>
      <protection locked="0"/>
    </xf>
    <xf numFmtId="165" fontId="13" fillId="3" borderId="20" xfId="1" applyNumberFormat="1" applyFont="1" applyFill="1" applyBorder="1" applyAlignment="1" applyProtection="1">
      <alignment horizontal="center" vertical="center"/>
      <protection locked="0"/>
    </xf>
    <xf numFmtId="165" fontId="13" fillId="3" borderId="9" xfId="1" applyNumberFormat="1" applyFont="1" applyFill="1" applyBorder="1" applyAlignment="1" applyProtection="1">
      <alignment horizontal="center" vertical="center"/>
      <protection locked="0"/>
    </xf>
    <xf numFmtId="165" fontId="13" fillId="3" borderId="22" xfId="1" applyNumberFormat="1" applyFont="1" applyFill="1" applyBorder="1" applyAlignment="1" applyProtection="1">
      <alignment horizontal="center" vertical="center"/>
    </xf>
    <xf numFmtId="165" fontId="8" fillId="3" borderId="24" xfId="1" applyNumberFormat="1" applyFont="1" applyFill="1" applyBorder="1" applyAlignment="1">
      <alignment vertical="center"/>
    </xf>
    <xf numFmtId="165" fontId="8" fillId="3" borderId="25" xfId="1" applyNumberFormat="1" applyFont="1" applyFill="1" applyBorder="1" applyAlignment="1">
      <alignment vertical="center"/>
    </xf>
    <xf numFmtId="0" fontId="14" fillId="0" borderId="20" xfId="1" applyFont="1" applyBorder="1" applyAlignment="1" applyProtection="1">
      <alignment vertical="center"/>
    </xf>
    <xf numFmtId="0" fontId="9" fillId="0" borderId="9" xfId="1" applyFont="1" applyBorder="1" applyAlignment="1" applyProtection="1">
      <alignment horizontal="center" vertical="center"/>
    </xf>
    <xf numFmtId="165" fontId="8" fillId="3" borderId="26" xfId="1" applyNumberFormat="1" applyFont="1" applyFill="1" applyBorder="1" applyAlignment="1" applyProtection="1">
      <alignment horizontal="right" vertical="center"/>
    </xf>
    <xf numFmtId="165" fontId="8" fillId="3" borderId="27" xfId="1" applyNumberFormat="1" applyFont="1" applyFill="1" applyBorder="1" applyAlignment="1" applyProtection="1">
      <alignment horizontal="right" vertical="center"/>
    </xf>
    <xf numFmtId="165" fontId="13" fillId="3" borderId="26" xfId="1" applyNumberFormat="1" applyFont="1" applyFill="1" applyBorder="1" applyAlignment="1" applyProtection="1">
      <alignment horizontal="center" vertical="center"/>
      <protection locked="0"/>
    </xf>
    <xf numFmtId="165" fontId="13" fillId="3" borderId="26" xfId="1" applyNumberFormat="1" applyFont="1" applyFill="1" applyBorder="1" applyAlignment="1" applyProtection="1">
      <alignment horizontal="center" vertical="center"/>
    </xf>
    <xf numFmtId="164" fontId="2" fillId="0" borderId="0" xfId="3" applyFill="1" applyAlignment="1"/>
    <xf numFmtId="0" fontId="13" fillId="0" borderId="19" xfId="1" applyFont="1" applyBorder="1" applyAlignment="1" applyProtection="1">
      <alignment horizontal="center" vertical="center"/>
    </xf>
    <xf numFmtId="0" fontId="15" fillId="0" borderId="20" xfId="1" applyFont="1" applyFill="1" applyBorder="1" applyAlignment="1" applyProtection="1">
      <alignment vertical="center"/>
    </xf>
    <xf numFmtId="0" fontId="11" fillId="0" borderId="20" xfId="1" applyFont="1" applyFill="1" applyBorder="1" applyAlignment="1" applyProtection="1">
      <alignment horizontal="center" vertical="center"/>
    </xf>
    <xf numFmtId="0" fontId="11" fillId="0" borderId="20" xfId="1" applyFont="1" applyBorder="1" applyAlignment="1" applyProtection="1">
      <alignment horizontal="center" vertical="center"/>
    </xf>
    <xf numFmtId="0" fontId="11" fillId="0" borderId="21" xfId="1" applyFont="1" applyBorder="1" applyAlignment="1" applyProtection="1">
      <alignment horizontal="center" vertical="center"/>
    </xf>
    <xf numFmtId="165" fontId="8" fillId="3" borderId="14" xfId="1" applyNumberFormat="1" applyFont="1" applyFill="1" applyBorder="1" applyAlignment="1">
      <alignment vertical="center"/>
    </xf>
    <xf numFmtId="165" fontId="8" fillId="3" borderId="19" xfId="1" applyNumberFormat="1" applyFont="1" applyFill="1" applyBorder="1" applyAlignment="1">
      <alignment vertical="center"/>
    </xf>
    <xf numFmtId="165" fontId="16" fillId="7" borderId="20" xfId="1" applyNumberFormat="1" applyFont="1" applyFill="1" applyBorder="1" applyAlignment="1" applyProtection="1">
      <alignment horizontal="right" vertical="center"/>
      <protection locked="0"/>
    </xf>
    <xf numFmtId="165" fontId="16" fillId="7" borderId="9" xfId="1" applyNumberFormat="1" applyFont="1" applyFill="1" applyBorder="1" applyAlignment="1" applyProtection="1">
      <alignment horizontal="right" vertical="center"/>
      <protection locked="0"/>
    </xf>
    <xf numFmtId="165" fontId="16" fillId="3" borderId="19" xfId="1" applyNumberFormat="1" applyFont="1" applyFill="1" applyBorder="1" applyAlignment="1">
      <alignment vertical="center"/>
    </xf>
    <xf numFmtId="0" fontId="8" fillId="3" borderId="19" xfId="1" applyFont="1" applyFill="1" applyBorder="1" applyAlignment="1" applyProtection="1">
      <alignment vertical="center"/>
    </xf>
    <xf numFmtId="0" fontId="8" fillId="3" borderId="9" xfId="1" applyFont="1" applyFill="1" applyBorder="1" applyAlignment="1" applyProtection="1">
      <alignment vertical="center"/>
    </xf>
    <xf numFmtId="0" fontId="8" fillId="3" borderId="0" xfId="1" applyFont="1" applyFill="1" applyBorder="1" applyAlignment="1" applyProtection="1">
      <alignment vertical="center"/>
    </xf>
    <xf numFmtId="0" fontId="8" fillId="0" borderId="28" xfId="1" applyFont="1" applyBorder="1" applyAlignment="1" applyProtection="1">
      <alignment horizontal="center" vertical="center"/>
    </xf>
    <xf numFmtId="0" fontId="6" fillId="0" borderId="29" xfId="1" applyFont="1" applyBorder="1" applyAlignment="1" applyProtection="1">
      <alignment vertical="center"/>
    </xf>
    <xf numFmtId="0" fontId="9" fillId="0" borderId="29" xfId="1" applyFont="1" applyBorder="1" applyAlignment="1" applyProtection="1">
      <alignment horizontal="center" vertical="center"/>
    </xf>
    <xf numFmtId="0" fontId="9" fillId="0" borderId="30" xfId="1" applyFont="1" applyBorder="1" applyAlignment="1" applyProtection="1">
      <alignment horizontal="center" vertical="center"/>
    </xf>
    <xf numFmtId="165" fontId="8" fillId="8" borderId="28" xfId="1" applyNumberFormat="1" applyFont="1" applyFill="1" applyBorder="1" applyAlignment="1" applyProtection="1">
      <alignment horizontal="right" vertical="center"/>
    </xf>
    <xf numFmtId="165" fontId="13" fillId="8" borderId="29" xfId="5" applyNumberFormat="1" applyFont="1" applyFill="1" applyBorder="1" applyAlignment="1" applyProtection="1">
      <alignment horizontal="right"/>
    </xf>
    <xf numFmtId="165" fontId="8" fillId="8" borderId="29" xfId="1" applyNumberFormat="1" applyFont="1" applyFill="1" applyBorder="1" applyAlignment="1" applyProtection="1">
      <alignment horizontal="right" vertical="center"/>
    </xf>
    <xf numFmtId="165" fontId="8" fillId="8" borderId="30" xfId="1" applyNumberFormat="1" applyFont="1" applyFill="1" applyBorder="1" applyAlignment="1" applyProtection="1">
      <alignment horizontal="right" vertical="center"/>
    </xf>
    <xf numFmtId="165" fontId="8" fillId="8" borderId="31" xfId="1" applyNumberFormat="1" applyFont="1" applyFill="1" applyBorder="1" applyAlignment="1" applyProtection="1">
      <alignment horizontal="right" vertical="center"/>
    </xf>
    <xf numFmtId="0" fontId="8" fillId="3" borderId="28" xfId="1" applyFont="1" applyFill="1" applyBorder="1" applyAlignment="1" applyProtection="1">
      <alignment vertical="center"/>
    </xf>
    <xf numFmtId="0" fontId="8" fillId="3" borderId="25" xfId="1" applyFont="1" applyFill="1" applyBorder="1" applyAlignment="1" applyProtection="1">
      <alignment vertical="center"/>
    </xf>
    <xf numFmtId="165" fontId="13" fillId="3" borderId="28" xfId="1" applyNumberFormat="1" applyFont="1" applyFill="1" applyBorder="1" applyAlignment="1" applyProtection="1">
      <alignment horizontal="center" vertical="center"/>
    </xf>
    <xf numFmtId="165" fontId="13" fillId="3" borderId="29" xfId="5" applyNumberFormat="1" applyFont="1" applyFill="1" applyBorder="1" applyAlignment="1" applyProtection="1">
      <alignment horizontal="center"/>
    </xf>
    <xf numFmtId="165" fontId="13" fillId="3" borderId="29" xfId="1" applyNumberFormat="1" applyFont="1" applyFill="1" applyBorder="1" applyAlignment="1" applyProtection="1">
      <alignment horizontal="center" vertical="center"/>
    </xf>
    <xf numFmtId="165" fontId="13" fillId="3" borderId="30" xfId="1" applyNumberFormat="1" applyFont="1" applyFill="1" applyBorder="1" applyAlignment="1" applyProtection="1">
      <alignment horizontal="center" vertical="center"/>
    </xf>
    <xf numFmtId="165" fontId="13" fillId="3" borderId="31" xfId="1" applyNumberFormat="1" applyFont="1" applyFill="1" applyBorder="1" applyAlignment="1" applyProtection="1">
      <alignment horizontal="center" vertical="center"/>
    </xf>
    <xf numFmtId="0" fontId="2" fillId="3" borderId="0" xfId="1" applyFill="1" applyProtection="1"/>
    <xf numFmtId="0" fontId="9" fillId="3" borderId="0" xfId="1" applyFont="1" applyFill="1" applyAlignment="1" applyProtection="1">
      <alignment horizontal="center"/>
    </xf>
    <xf numFmtId="0" fontId="9" fillId="3" borderId="0" xfId="1" applyFont="1" applyFill="1" applyProtection="1"/>
    <xf numFmtId="165" fontId="2" fillId="3" borderId="0" xfId="1" applyNumberFormat="1" applyFill="1" applyAlignment="1" applyProtection="1">
      <alignment horizontal="right"/>
    </xf>
    <xf numFmtId="0" fontId="8" fillId="3" borderId="0" xfId="1" applyFont="1" applyFill="1" applyAlignment="1" applyProtection="1">
      <alignment vertical="center"/>
    </xf>
    <xf numFmtId="165" fontId="17" fillId="3" borderId="0" xfId="1" applyNumberFormat="1" applyFont="1" applyFill="1" applyAlignment="1" applyProtection="1">
      <alignment horizontal="center"/>
    </xf>
    <xf numFmtId="165" fontId="8" fillId="7" borderId="16" xfId="1" applyNumberFormat="1" applyFont="1" applyFill="1" applyBorder="1" applyAlignment="1" applyProtection="1">
      <alignment horizontal="right" vertical="center"/>
      <protection locked="0"/>
    </xf>
    <xf numFmtId="165" fontId="13" fillId="3" borderId="16" xfId="1" applyNumberFormat="1" applyFont="1" applyFill="1" applyBorder="1" applyAlignment="1" applyProtection="1">
      <alignment horizontal="center" vertical="center"/>
      <protection locked="0"/>
    </xf>
    <xf numFmtId="165" fontId="7" fillId="3" borderId="0" xfId="1" applyNumberFormat="1" applyFont="1" applyFill="1" applyBorder="1" applyAlignment="1" applyProtection="1">
      <alignment horizontal="right" vertical="center" wrapText="1"/>
    </xf>
    <xf numFmtId="0" fontId="8" fillId="3" borderId="0" xfId="1" applyFont="1" applyFill="1" applyAlignment="1">
      <alignment vertical="center"/>
    </xf>
    <xf numFmtId="165" fontId="18" fillId="3" borderId="0" xfId="1" applyNumberFormat="1" applyFont="1" applyFill="1" applyBorder="1" applyAlignment="1" applyProtection="1">
      <alignment horizontal="center" vertical="center" wrapText="1"/>
    </xf>
    <xf numFmtId="165" fontId="2" fillId="3" borderId="0" xfId="1" applyNumberFormat="1" applyFill="1" applyAlignment="1" applyProtection="1">
      <alignment horizontal="right" vertical="center"/>
    </xf>
    <xf numFmtId="165" fontId="17" fillId="3" borderId="0" xfId="1" applyNumberFormat="1" applyFont="1" applyFill="1" applyAlignment="1" applyProtection="1">
      <alignment horizontal="center" vertical="center"/>
    </xf>
    <xf numFmtId="0" fontId="8" fillId="4" borderId="0" xfId="6" applyFont="1" applyFill="1" applyAlignment="1" applyProtection="1">
      <alignment horizontal="center" vertical="center"/>
    </xf>
    <xf numFmtId="0" fontId="8" fillId="0" borderId="0" xfId="6" applyFont="1" applyFill="1" applyAlignment="1" applyProtection="1">
      <alignment horizontal="center" vertical="center"/>
    </xf>
    <xf numFmtId="0" fontId="8" fillId="0" borderId="32" xfId="1" applyFont="1" applyBorder="1" applyAlignment="1" applyProtection="1">
      <alignment horizontal="center" vertical="center"/>
    </xf>
    <xf numFmtId="0" fontId="6" fillId="0" borderId="33" xfId="1" applyFont="1" applyBorder="1" applyAlignment="1" applyProtection="1">
      <alignment vertical="center"/>
    </xf>
    <xf numFmtId="0" fontId="9" fillId="0" borderId="33" xfId="1" applyFont="1" applyBorder="1" applyAlignment="1" applyProtection="1">
      <alignment horizontal="center" vertical="center"/>
    </xf>
    <xf numFmtId="0" fontId="9" fillId="0" borderId="34" xfId="1" applyFont="1" applyBorder="1" applyAlignment="1" applyProtection="1">
      <alignment horizontal="center" vertical="center"/>
    </xf>
    <xf numFmtId="165" fontId="8" fillId="7" borderId="32" xfId="1" applyNumberFormat="1" applyFont="1" applyFill="1" applyBorder="1" applyAlignment="1" applyProtection="1">
      <alignment horizontal="right" vertical="center"/>
      <protection locked="0"/>
    </xf>
    <xf numFmtId="165" fontId="8" fillId="7" borderId="33" xfId="1" applyNumberFormat="1" applyFont="1" applyFill="1" applyBorder="1" applyAlignment="1" applyProtection="1">
      <alignment horizontal="right" vertical="center"/>
      <protection locked="0"/>
    </xf>
    <xf numFmtId="165" fontId="8" fillId="7" borderId="35" xfId="1" applyNumberFormat="1" applyFont="1" applyFill="1" applyBorder="1" applyAlignment="1" applyProtection="1">
      <alignment horizontal="right" vertical="center"/>
      <protection locked="0"/>
    </xf>
    <xf numFmtId="165" fontId="8" fillId="8" borderId="36" xfId="1" applyNumberFormat="1" applyFont="1" applyFill="1" applyBorder="1" applyAlignment="1" applyProtection="1">
      <alignment horizontal="right" vertical="center"/>
    </xf>
    <xf numFmtId="165" fontId="16" fillId="7" borderId="37" xfId="7" applyNumberFormat="1" applyFont="1" applyFill="1" applyBorder="1" applyAlignment="1" applyProtection="1">
      <alignment horizontal="right" vertical="center"/>
      <protection locked="0"/>
    </xf>
    <xf numFmtId="165" fontId="16" fillId="7" borderId="33" xfId="7" applyNumberFormat="1" applyFont="1" applyFill="1" applyBorder="1" applyAlignment="1" applyProtection="1">
      <alignment horizontal="right" vertical="center"/>
      <protection locked="0"/>
    </xf>
    <xf numFmtId="165" fontId="16" fillId="7" borderId="35" xfId="7" applyNumberFormat="1" applyFont="1" applyFill="1" applyBorder="1" applyAlignment="1" applyProtection="1">
      <alignment horizontal="right" vertical="center"/>
      <protection locked="0"/>
    </xf>
    <xf numFmtId="165" fontId="13" fillId="8" borderId="36" xfId="1" applyNumberFormat="1" applyFont="1" applyFill="1" applyBorder="1" applyAlignment="1" applyProtection="1">
      <alignment horizontal="right" vertical="center"/>
    </xf>
    <xf numFmtId="165" fontId="16" fillId="7" borderId="33" xfId="1" applyNumberFormat="1" applyFont="1" applyFill="1" applyBorder="1" applyAlignment="1" applyProtection="1">
      <alignment horizontal="right" vertical="center"/>
      <protection locked="0"/>
    </xf>
    <xf numFmtId="165" fontId="8" fillId="8" borderId="38" xfId="1" applyNumberFormat="1" applyFont="1" applyFill="1" applyBorder="1" applyAlignment="1" applyProtection="1">
      <alignment horizontal="right" vertical="center"/>
    </xf>
    <xf numFmtId="0" fontId="16" fillId="3" borderId="18" xfId="8" applyFont="1" applyFill="1" applyBorder="1" applyAlignment="1">
      <alignment horizontal="center"/>
    </xf>
    <xf numFmtId="165" fontId="13" fillId="3" borderId="39" xfId="1" applyNumberFormat="1" applyFont="1" applyFill="1" applyBorder="1" applyAlignment="1" applyProtection="1">
      <alignment horizontal="center" vertical="center"/>
    </xf>
    <xf numFmtId="0" fontId="8" fillId="0" borderId="40" xfId="1" applyFont="1" applyBorder="1" applyAlignment="1" applyProtection="1">
      <alignment horizontal="center" vertical="center"/>
    </xf>
    <xf numFmtId="0" fontId="9" fillId="0" borderId="41" xfId="1" applyFont="1" applyBorder="1" applyAlignment="1" applyProtection="1">
      <alignment horizontal="center" vertical="center"/>
    </xf>
    <xf numFmtId="165" fontId="8" fillId="7" borderId="40" xfId="1" applyNumberFormat="1" applyFont="1" applyFill="1" applyBorder="1" applyAlignment="1" applyProtection="1">
      <alignment horizontal="right" vertical="center"/>
      <protection locked="0"/>
    </xf>
    <xf numFmtId="165" fontId="8" fillId="8" borderId="42" xfId="1" applyNumberFormat="1" applyFont="1" applyFill="1" applyBorder="1" applyAlignment="1" applyProtection="1">
      <alignment horizontal="right" vertical="center"/>
    </xf>
    <xf numFmtId="165" fontId="16" fillId="7" borderId="19" xfId="7" applyNumberFormat="1" applyFont="1" applyFill="1" applyBorder="1" applyAlignment="1" applyProtection="1">
      <alignment horizontal="right" vertical="center"/>
      <protection locked="0"/>
    </xf>
    <xf numFmtId="165" fontId="16" fillId="7" borderId="20" xfId="7" applyNumberFormat="1" applyFont="1" applyFill="1" applyBorder="1" applyAlignment="1" applyProtection="1">
      <alignment horizontal="right" vertical="center"/>
      <protection locked="0"/>
    </xf>
    <xf numFmtId="165" fontId="16" fillId="7" borderId="9" xfId="7" applyNumberFormat="1" applyFont="1" applyFill="1" applyBorder="1" applyAlignment="1" applyProtection="1">
      <alignment horizontal="right" vertical="center"/>
      <protection locked="0"/>
    </xf>
    <xf numFmtId="165" fontId="13" fillId="8" borderId="42" xfId="1" applyNumberFormat="1" applyFont="1" applyFill="1" applyBorder="1" applyAlignment="1" applyProtection="1">
      <alignment horizontal="right" vertical="center"/>
    </xf>
    <xf numFmtId="165" fontId="16" fillId="7" borderId="19" xfId="1" applyNumberFormat="1" applyFont="1" applyFill="1" applyBorder="1" applyAlignment="1" applyProtection="1">
      <alignment horizontal="right" vertical="center"/>
      <protection locked="0"/>
    </xf>
    <xf numFmtId="165" fontId="8" fillId="8" borderId="43" xfId="1" applyNumberFormat="1" applyFont="1" applyFill="1" applyBorder="1" applyAlignment="1" applyProtection="1">
      <alignment horizontal="right" vertical="center"/>
    </xf>
    <xf numFmtId="0" fontId="16" fillId="3" borderId="23" xfId="8" applyFont="1" applyFill="1" applyBorder="1" applyAlignment="1">
      <alignment horizontal="center"/>
    </xf>
    <xf numFmtId="165" fontId="13" fillId="3" borderId="42" xfId="1" applyNumberFormat="1" applyFont="1" applyFill="1" applyBorder="1" applyAlignment="1" applyProtection="1">
      <alignment horizontal="center" vertical="center"/>
    </xf>
    <xf numFmtId="165" fontId="13" fillId="7" borderId="19" xfId="7" applyNumberFormat="1" applyFont="1" applyFill="1" applyBorder="1" applyAlignment="1" applyProtection="1">
      <alignment horizontal="right" vertical="center"/>
      <protection locked="0"/>
    </xf>
    <xf numFmtId="165" fontId="13" fillId="7" borderId="20" xfId="7" applyNumberFormat="1" applyFont="1" applyFill="1" applyBorder="1" applyAlignment="1" applyProtection="1">
      <alignment horizontal="right" vertical="center"/>
      <protection locked="0"/>
    </xf>
    <xf numFmtId="165" fontId="8" fillId="8" borderId="40" xfId="1" applyNumberFormat="1" applyFont="1" applyFill="1" applyBorder="1" applyAlignment="1" applyProtection="1">
      <alignment horizontal="right" vertical="center"/>
    </xf>
    <xf numFmtId="165" fontId="8" fillId="8" borderId="20" xfId="1" applyNumberFormat="1" applyFont="1" applyFill="1" applyBorder="1" applyAlignment="1" applyProtection="1">
      <alignment horizontal="right" vertical="center"/>
    </xf>
    <xf numFmtId="165" fontId="8" fillId="8" borderId="9" xfId="1" applyNumberFormat="1" applyFont="1" applyFill="1" applyBorder="1" applyAlignment="1" applyProtection="1">
      <alignment horizontal="right" vertical="center"/>
    </xf>
    <xf numFmtId="165" fontId="13" fillId="8" borderId="19" xfId="1" applyNumberFormat="1" applyFont="1" applyFill="1" applyBorder="1" applyAlignment="1" applyProtection="1">
      <alignment horizontal="right" vertical="center"/>
    </xf>
    <xf numFmtId="165" fontId="13" fillId="8" borderId="20" xfId="1" applyNumberFormat="1" applyFont="1" applyFill="1" applyBorder="1" applyAlignment="1" applyProtection="1">
      <alignment horizontal="right" vertical="center"/>
    </xf>
    <xf numFmtId="165" fontId="13" fillId="8" borderId="9" xfId="1" applyNumberFormat="1" applyFont="1" applyFill="1" applyBorder="1" applyAlignment="1" applyProtection="1">
      <alignment horizontal="right" vertical="center"/>
    </xf>
    <xf numFmtId="165" fontId="8" fillId="8" borderId="19" xfId="1" applyNumberFormat="1" applyFont="1" applyFill="1" applyBorder="1" applyAlignment="1" applyProtection="1">
      <alignment horizontal="right" vertical="center"/>
    </xf>
    <xf numFmtId="0" fontId="8" fillId="3" borderId="19" xfId="1" applyFont="1" applyFill="1" applyBorder="1" applyProtection="1"/>
    <xf numFmtId="0" fontId="8" fillId="3" borderId="9" xfId="1" applyFont="1" applyFill="1" applyBorder="1" applyProtection="1"/>
    <xf numFmtId="0" fontId="8" fillId="3" borderId="0" xfId="1" applyFont="1" applyFill="1" applyBorder="1" applyProtection="1"/>
    <xf numFmtId="165" fontId="13" fillId="3" borderId="19" xfId="1" applyNumberFormat="1" applyFont="1" applyFill="1" applyBorder="1" applyAlignment="1" applyProtection="1">
      <alignment horizontal="center" vertical="center"/>
    </xf>
    <xf numFmtId="165" fontId="13" fillId="3" borderId="20" xfId="1" applyNumberFormat="1" applyFont="1" applyFill="1" applyBorder="1" applyAlignment="1" applyProtection="1">
      <alignment horizontal="center" vertical="center"/>
    </xf>
    <xf numFmtId="165" fontId="13" fillId="3" borderId="9" xfId="1" applyNumberFormat="1" applyFont="1" applyFill="1" applyBorder="1" applyAlignment="1" applyProtection="1">
      <alignment horizontal="center" vertical="center"/>
    </xf>
    <xf numFmtId="0" fontId="8" fillId="0" borderId="44" xfId="1" applyFont="1" applyBorder="1" applyAlignment="1" applyProtection="1">
      <alignment horizontal="center" vertical="center"/>
    </xf>
    <xf numFmtId="0" fontId="6" fillId="0" borderId="45" xfId="1" applyFont="1" applyBorder="1" applyAlignment="1" applyProtection="1">
      <alignment vertical="center"/>
    </xf>
    <xf numFmtId="0" fontId="9" fillId="0" borderId="45" xfId="1" applyFont="1" applyBorder="1" applyAlignment="1" applyProtection="1">
      <alignment horizontal="center" vertical="center"/>
    </xf>
    <xf numFmtId="0" fontId="9" fillId="0" borderId="46" xfId="1" applyFont="1" applyBorder="1" applyAlignment="1" applyProtection="1">
      <alignment horizontal="center" vertical="center"/>
    </xf>
    <xf numFmtId="165" fontId="8" fillId="8" borderId="44" xfId="1" applyNumberFormat="1" applyFont="1" applyFill="1" applyBorder="1" applyAlignment="1" applyProtection="1">
      <alignment horizontal="right" vertical="center"/>
    </xf>
    <xf numFmtId="165" fontId="8" fillId="8" borderId="45" xfId="1" applyNumberFormat="1" applyFont="1" applyFill="1" applyBorder="1" applyAlignment="1" applyProtection="1">
      <alignment horizontal="right" vertical="center"/>
    </xf>
    <xf numFmtId="165" fontId="8" fillId="8" borderId="47" xfId="1" applyNumberFormat="1" applyFont="1" applyFill="1" applyBorder="1" applyAlignment="1" applyProtection="1">
      <alignment horizontal="right" vertical="center"/>
    </xf>
    <xf numFmtId="165" fontId="8" fillId="8" borderId="48" xfId="1" applyNumberFormat="1" applyFont="1" applyFill="1" applyBorder="1" applyAlignment="1" applyProtection="1">
      <alignment horizontal="right" vertical="center"/>
    </xf>
    <xf numFmtId="165" fontId="13" fillId="8" borderId="49" xfId="1" applyNumberFormat="1" applyFont="1" applyFill="1" applyBorder="1" applyAlignment="1" applyProtection="1">
      <alignment horizontal="right" vertical="center"/>
    </xf>
    <xf numFmtId="165" fontId="13" fillId="8" borderId="45" xfId="1" applyNumberFormat="1" applyFont="1" applyFill="1" applyBorder="1" applyAlignment="1" applyProtection="1">
      <alignment horizontal="right" vertical="center"/>
    </xf>
    <xf numFmtId="165" fontId="13" fillId="8" borderId="47" xfId="1" applyNumberFormat="1" applyFont="1" applyFill="1" applyBorder="1" applyAlignment="1" applyProtection="1">
      <alignment horizontal="right" vertical="center"/>
    </xf>
    <xf numFmtId="165" fontId="13" fillId="8" borderId="48" xfId="1" applyNumberFormat="1" applyFont="1" applyFill="1" applyBorder="1" applyAlignment="1" applyProtection="1">
      <alignment horizontal="right" vertical="center"/>
    </xf>
    <xf numFmtId="165" fontId="8" fillId="8" borderId="49" xfId="1" applyNumberFormat="1" applyFont="1" applyFill="1" applyBorder="1" applyAlignment="1" applyProtection="1">
      <alignment horizontal="right" vertical="center"/>
    </xf>
    <xf numFmtId="165" fontId="8" fillId="8" borderId="50" xfId="1" applyNumberFormat="1" applyFont="1" applyFill="1" applyBorder="1" applyAlignment="1" applyProtection="1">
      <alignment horizontal="right" vertical="center"/>
    </xf>
    <xf numFmtId="165" fontId="8" fillId="8" borderId="39" xfId="1" applyNumberFormat="1" applyFont="1" applyFill="1" applyBorder="1" applyAlignment="1" applyProtection="1">
      <alignment horizontal="right" vertical="center"/>
    </xf>
    <xf numFmtId="165" fontId="16" fillId="8" borderId="42" xfId="1" applyNumberFormat="1" applyFont="1" applyFill="1" applyBorder="1" applyAlignment="1" applyProtection="1">
      <alignment horizontal="right" vertical="center"/>
    </xf>
    <xf numFmtId="165" fontId="8" fillId="8" borderId="25" xfId="1" applyNumberFormat="1" applyFont="1" applyFill="1" applyBorder="1" applyAlignment="1" applyProtection="1">
      <alignment horizontal="right" vertical="center"/>
    </xf>
    <xf numFmtId="165" fontId="8" fillId="8" borderId="51" xfId="1" applyNumberFormat="1" applyFont="1" applyFill="1" applyBorder="1" applyAlignment="1" applyProtection="1">
      <alignment horizontal="right" vertical="center"/>
    </xf>
    <xf numFmtId="165" fontId="13" fillId="8" borderId="28" xfId="1" applyNumberFormat="1" applyFont="1" applyFill="1" applyBorder="1" applyAlignment="1" applyProtection="1">
      <alignment horizontal="right" vertical="center"/>
    </xf>
    <xf numFmtId="165" fontId="13" fillId="8" borderId="29" xfId="1" applyNumberFormat="1" applyFont="1" applyFill="1" applyBorder="1" applyAlignment="1" applyProtection="1">
      <alignment horizontal="right" vertical="center"/>
    </xf>
    <xf numFmtId="165" fontId="13" fillId="8" borderId="25" xfId="1" applyNumberFormat="1" applyFont="1" applyFill="1" applyBorder="1" applyAlignment="1" applyProtection="1">
      <alignment horizontal="right" vertical="center"/>
    </xf>
    <xf numFmtId="165" fontId="13" fillId="8" borderId="51" xfId="1" applyNumberFormat="1" applyFont="1" applyFill="1" applyBorder="1" applyAlignment="1" applyProtection="1">
      <alignment horizontal="right" vertical="center"/>
    </xf>
    <xf numFmtId="0" fontId="8" fillId="3" borderId="28" xfId="1" applyFont="1" applyFill="1" applyBorder="1" applyProtection="1"/>
    <xf numFmtId="0" fontId="8" fillId="3" borderId="25" xfId="1" applyFont="1" applyFill="1" applyBorder="1" applyProtection="1"/>
    <xf numFmtId="165" fontId="13" fillId="3" borderId="25" xfId="1" applyNumberFormat="1" applyFont="1" applyFill="1" applyBorder="1" applyAlignment="1" applyProtection="1">
      <alignment horizontal="center" vertical="center"/>
    </xf>
    <xf numFmtId="165" fontId="13" fillId="3" borderId="51" xfId="1" applyNumberFormat="1" applyFont="1" applyFill="1" applyBorder="1" applyAlignment="1" applyProtection="1">
      <alignment horizontal="center" vertical="center"/>
    </xf>
    <xf numFmtId="165" fontId="18" fillId="3" borderId="0" xfId="1" applyNumberFormat="1" applyFont="1" applyFill="1" applyBorder="1" applyAlignment="1" applyProtection="1">
      <alignment horizontal="right" vertical="center" wrapText="1"/>
    </xf>
    <xf numFmtId="165" fontId="17" fillId="3" borderId="0" xfId="1" applyNumberFormat="1" applyFont="1" applyFill="1" applyAlignment="1" applyProtection="1">
      <alignment horizontal="right" vertical="center"/>
    </xf>
    <xf numFmtId="0" fontId="9" fillId="4" borderId="0" xfId="6" applyFont="1" applyFill="1" applyAlignment="1" applyProtection="1">
      <alignment horizontal="center" vertical="center"/>
    </xf>
    <xf numFmtId="0" fontId="9" fillId="0" borderId="0" xfId="6" applyFont="1" applyFill="1" applyAlignment="1" applyProtection="1">
      <alignment horizontal="center" vertical="center"/>
    </xf>
    <xf numFmtId="0" fontId="8" fillId="3" borderId="0" xfId="1" applyFont="1" applyFill="1" applyBorder="1" applyAlignment="1" applyProtection="1">
      <alignment horizontal="center" vertical="center"/>
    </xf>
    <xf numFmtId="0" fontId="6" fillId="3" borderId="0" xfId="1" applyFont="1" applyFill="1" applyBorder="1" applyAlignment="1" applyProtection="1">
      <alignment vertical="center"/>
    </xf>
    <xf numFmtId="165" fontId="7" fillId="3" borderId="0" xfId="1" applyNumberFormat="1" applyFont="1" applyFill="1" applyBorder="1" applyAlignment="1" applyProtection="1">
      <alignment horizontal="center" vertical="center" wrapText="1"/>
    </xf>
    <xf numFmtId="164" fontId="2" fillId="0" borderId="0" xfId="3" applyAlignment="1"/>
    <xf numFmtId="0" fontId="7" fillId="4" borderId="8" xfId="1" applyFont="1" applyFill="1" applyBorder="1" applyAlignment="1" applyProtection="1">
      <alignment vertical="center"/>
    </xf>
    <xf numFmtId="165" fontId="2" fillId="3" borderId="0" xfId="1" applyNumberFormat="1" applyFill="1" applyAlignment="1" applyProtection="1">
      <alignment horizontal="center" vertical="center"/>
    </xf>
    <xf numFmtId="164" fontId="2" fillId="3" borderId="0" xfId="3" applyFill="1" applyAlignment="1"/>
    <xf numFmtId="165" fontId="8" fillId="7" borderId="20" xfId="1" applyNumberFormat="1" applyFont="1" applyFill="1" applyBorder="1" applyAlignment="1" applyProtection="1">
      <alignment vertical="center"/>
      <protection locked="0"/>
    </xf>
    <xf numFmtId="165" fontId="9" fillId="3" borderId="15" xfId="1" applyNumberFormat="1" applyFont="1" applyFill="1" applyBorder="1" applyAlignment="1" applyProtection="1">
      <alignment horizontal="center" vertical="center"/>
    </xf>
    <xf numFmtId="165" fontId="8" fillId="8" borderId="52" xfId="1" applyNumberFormat="1" applyFont="1" applyFill="1" applyBorder="1" applyAlignment="1" applyProtection="1">
      <alignment horizontal="right" vertical="center"/>
    </xf>
    <xf numFmtId="165" fontId="16" fillId="7" borderId="32" xfId="7" applyNumberFormat="1" applyFont="1" applyFill="1" applyBorder="1" applyAlignment="1" applyProtection="1">
      <alignment horizontal="right" vertical="center"/>
      <protection locked="0"/>
    </xf>
    <xf numFmtId="165" fontId="8" fillId="7" borderId="34" xfId="1" applyNumberFormat="1" applyFont="1" applyFill="1" applyBorder="1" applyAlignment="1" applyProtection="1">
      <alignment horizontal="right" vertical="center"/>
      <protection locked="0"/>
    </xf>
    <xf numFmtId="165" fontId="8" fillId="8" borderId="53" xfId="1" applyNumberFormat="1" applyFont="1" applyFill="1" applyBorder="1" applyAlignment="1" applyProtection="1">
      <alignment horizontal="right" vertical="center"/>
    </xf>
    <xf numFmtId="165" fontId="8" fillId="8" borderId="54" xfId="1" applyNumberFormat="1" applyFont="1" applyFill="1" applyBorder="1" applyAlignment="1" applyProtection="1">
      <alignment horizontal="right" vertical="center"/>
    </xf>
    <xf numFmtId="165" fontId="8" fillId="7" borderId="37" xfId="1" applyNumberFormat="1" applyFont="1" applyFill="1" applyBorder="1" applyAlignment="1" applyProtection="1">
      <alignment horizontal="right" vertical="center"/>
      <protection locked="0"/>
    </xf>
    <xf numFmtId="165" fontId="8" fillId="8" borderId="55" xfId="1" applyNumberFormat="1" applyFont="1" applyFill="1" applyBorder="1" applyAlignment="1" applyProtection="1">
      <alignment horizontal="right" vertical="center"/>
    </xf>
    <xf numFmtId="165" fontId="8" fillId="8" borderId="56" xfId="1" applyNumberFormat="1" applyFont="1" applyFill="1" applyBorder="1" applyAlignment="1" applyProtection="1">
      <alignment horizontal="right" vertical="center"/>
    </xf>
    <xf numFmtId="165" fontId="8" fillId="3" borderId="57" xfId="1" applyNumberFormat="1" applyFont="1" applyFill="1" applyBorder="1" applyAlignment="1" applyProtection="1">
      <alignment vertical="center"/>
      <protection locked="0"/>
    </xf>
    <xf numFmtId="165" fontId="8" fillId="3" borderId="14" xfId="1" applyNumberFormat="1" applyFont="1" applyFill="1" applyBorder="1" applyAlignment="1" applyProtection="1">
      <alignment horizontal="center" vertical="center"/>
      <protection locked="0"/>
    </xf>
    <xf numFmtId="165" fontId="8" fillId="3" borderId="15" xfId="1" applyNumberFormat="1" applyFont="1" applyFill="1" applyBorder="1" applyAlignment="1" applyProtection="1">
      <alignment horizontal="center" vertical="center"/>
      <protection locked="0"/>
    </xf>
    <xf numFmtId="165" fontId="8" fillId="3" borderId="10" xfId="1" applyNumberFormat="1" applyFont="1" applyFill="1" applyBorder="1" applyAlignment="1" applyProtection="1">
      <alignment horizontal="center" vertical="center"/>
      <protection locked="0"/>
    </xf>
    <xf numFmtId="165" fontId="8" fillId="3" borderId="58" xfId="1" applyNumberFormat="1" applyFont="1" applyFill="1" applyBorder="1" applyAlignment="1" applyProtection="1">
      <alignment horizontal="center" vertical="center"/>
    </xf>
    <xf numFmtId="1" fontId="8" fillId="5" borderId="0" xfId="1" applyNumberFormat="1" applyFont="1" applyFill="1" applyAlignment="1" applyProtection="1">
      <alignment horizontal="center" vertical="center" wrapText="1"/>
    </xf>
    <xf numFmtId="1" fontId="8" fillId="0" borderId="0" xfId="1" applyNumberFormat="1" applyFont="1" applyFill="1" applyAlignment="1" applyProtection="1">
      <alignment horizontal="center" vertical="center"/>
    </xf>
    <xf numFmtId="1" fontId="8" fillId="3" borderId="0" xfId="1" applyNumberFormat="1" applyFont="1" applyFill="1" applyAlignment="1" applyProtection="1">
      <alignment horizontal="center" vertical="center"/>
    </xf>
    <xf numFmtId="165" fontId="9" fillId="3" borderId="20" xfId="1" applyNumberFormat="1" applyFont="1" applyFill="1" applyBorder="1" applyAlignment="1" applyProtection="1">
      <alignment horizontal="center" vertical="center"/>
    </xf>
    <xf numFmtId="165" fontId="8" fillId="8" borderId="23" xfId="1" applyNumberFormat="1" applyFont="1" applyFill="1" applyBorder="1" applyAlignment="1" applyProtection="1">
      <alignment horizontal="right" vertical="center"/>
    </xf>
    <xf numFmtId="165" fontId="8" fillId="7" borderId="41" xfId="1" applyNumberFormat="1" applyFont="1" applyFill="1" applyBorder="1" applyAlignment="1" applyProtection="1">
      <alignment horizontal="right" vertical="center"/>
      <protection locked="0"/>
    </xf>
    <xf numFmtId="165" fontId="8" fillId="8" borderId="26" xfId="1" applyNumberFormat="1" applyFont="1" applyFill="1" applyBorder="1" applyAlignment="1" applyProtection="1">
      <alignment horizontal="right" vertical="center"/>
    </xf>
    <xf numFmtId="165" fontId="8" fillId="8" borderId="59" xfId="1" applyNumberFormat="1" applyFont="1" applyFill="1" applyBorder="1" applyAlignment="1" applyProtection="1">
      <alignment horizontal="right" vertical="center"/>
    </xf>
    <xf numFmtId="165" fontId="8" fillId="8" borderId="60" xfId="1" applyNumberFormat="1" applyFont="1" applyFill="1" applyBorder="1" applyAlignment="1" applyProtection="1">
      <alignment horizontal="right" vertical="center"/>
    </xf>
    <xf numFmtId="165" fontId="8" fillId="8" borderId="61" xfId="1" applyNumberFormat="1" applyFont="1" applyFill="1" applyBorder="1" applyAlignment="1" applyProtection="1">
      <alignment horizontal="right" vertical="center"/>
    </xf>
    <xf numFmtId="165" fontId="8" fillId="3" borderId="20" xfId="1" applyNumberFormat="1" applyFont="1" applyFill="1" applyBorder="1" applyAlignment="1" applyProtection="1">
      <alignment vertical="center"/>
      <protection locked="0"/>
    </xf>
    <xf numFmtId="165" fontId="8" fillId="3" borderId="19" xfId="1" applyNumberFormat="1" applyFont="1" applyFill="1" applyBorder="1" applyAlignment="1" applyProtection="1">
      <alignment horizontal="center" vertical="center"/>
      <protection locked="0"/>
    </xf>
    <xf numFmtId="165" fontId="8" fillId="3" borderId="20" xfId="1" applyNumberFormat="1" applyFont="1" applyFill="1" applyBorder="1" applyAlignment="1" applyProtection="1">
      <alignment horizontal="center" vertical="center"/>
      <protection locked="0"/>
    </xf>
    <xf numFmtId="165" fontId="8" fillId="3" borderId="9" xfId="1" applyNumberFormat="1" applyFont="1" applyFill="1" applyBorder="1" applyAlignment="1" applyProtection="1">
      <alignment horizontal="center" vertical="center"/>
      <protection locked="0"/>
    </xf>
    <xf numFmtId="165" fontId="8" fillId="3" borderId="60" xfId="1" applyNumberFormat="1" applyFont="1" applyFill="1" applyBorder="1" applyAlignment="1" applyProtection="1">
      <alignment horizontal="center" vertical="center"/>
    </xf>
    <xf numFmtId="0" fontId="8" fillId="0" borderId="62" xfId="1" applyFont="1" applyBorder="1" applyAlignment="1" applyProtection="1">
      <alignment horizontal="center" vertical="center"/>
    </xf>
    <xf numFmtId="0" fontId="8" fillId="0" borderId="63" xfId="1" applyFont="1" applyBorder="1" applyAlignment="1" applyProtection="1">
      <alignment horizontal="center" vertical="center"/>
    </xf>
    <xf numFmtId="165" fontId="9" fillId="3" borderId="64" xfId="1" applyNumberFormat="1" applyFont="1" applyFill="1" applyBorder="1" applyAlignment="1" applyProtection="1">
      <alignment horizontal="center" vertical="center"/>
    </xf>
    <xf numFmtId="0" fontId="9" fillId="3" borderId="29" xfId="1" applyFont="1" applyFill="1" applyBorder="1" applyAlignment="1" applyProtection="1">
      <alignment horizontal="center" vertical="center"/>
    </xf>
    <xf numFmtId="165" fontId="13" fillId="9" borderId="44" xfId="1" applyNumberFormat="1" applyFont="1" applyFill="1" applyBorder="1" applyAlignment="1" applyProtection="1">
      <alignment horizontal="right" vertical="center"/>
      <protection locked="0"/>
    </xf>
    <xf numFmtId="165" fontId="13" fillId="9" borderId="45" xfId="1" applyNumberFormat="1" applyFont="1" applyFill="1" applyBorder="1" applyAlignment="1" applyProtection="1">
      <alignment horizontal="right" vertical="center"/>
      <protection locked="0"/>
    </xf>
    <xf numFmtId="165" fontId="13" fillId="9" borderId="47" xfId="1" applyNumberFormat="1" applyFont="1" applyFill="1" applyBorder="1" applyAlignment="1" applyProtection="1">
      <alignment horizontal="right" vertical="center"/>
      <protection locked="0"/>
    </xf>
    <xf numFmtId="165" fontId="13" fillId="8" borderId="65" xfId="1" applyNumberFormat="1" applyFont="1" applyFill="1" applyBorder="1" applyAlignment="1" applyProtection="1">
      <alignment horizontal="right" vertical="center"/>
    </xf>
    <xf numFmtId="165" fontId="13" fillId="9" borderId="46" xfId="1" applyNumberFormat="1" applyFont="1" applyFill="1" applyBorder="1" applyAlignment="1" applyProtection="1">
      <alignment horizontal="right" vertical="center"/>
      <protection locked="0"/>
    </xf>
    <xf numFmtId="165" fontId="13" fillId="8" borderId="66" xfId="1" applyNumberFormat="1" applyFont="1" applyFill="1" applyBorder="1" applyAlignment="1" applyProtection="1">
      <alignment horizontal="right" vertical="center"/>
    </xf>
    <xf numFmtId="165" fontId="13" fillId="8" borderId="67" xfId="1" applyNumberFormat="1" applyFont="1" applyFill="1" applyBorder="1" applyAlignment="1" applyProtection="1">
      <alignment horizontal="right" vertical="center"/>
    </xf>
    <xf numFmtId="165" fontId="13" fillId="9" borderId="49" xfId="1" applyNumberFormat="1" applyFont="1" applyFill="1" applyBorder="1" applyAlignment="1" applyProtection="1">
      <alignment horizontal="right" vertical="center"/>
      <protection locked="0"/>
    </xf>
    <xf numFmtId="165" fontId="13" fillId="8" borderId="68" xfId="1" applyNumberFormat="1" applyFont="1" applyFill="1" applyBorder="1" applyAlignment="1" applyProtection="1">
      <alignment horizontal="right" vertical="center"/>
    </xf>
    <xf numFmtId="165" fontId="13" fillId="8" borderId="69" xfId="1" applyNumberFormat="1" applyFont="1" applyFill="1" applyBorder="1" applyAlignment="1" applyProtection="1">
      <alignment horizontal="right" vertical="center"/>
    </xf>
    <xf numFmtId="165" fontId="8" fillId="3" borderId="28" xfId="1" applyNumberFormat="1" applyFont="1" applyFill="1" applyBorder="1" applyAlignment="1" applyProtection="1">
      <alignment horizontal="center" vertical="center"/>
      <protection locked="0"/>
    </xf>
    <xf numFmtId="165" fontId="8" fillId="3" borderId="29" xfId="1" applyNumberFormat="1" applyFont="1" applyFill="1" applyBorder="1" applyAlignment="1" applyProtection="1">
      <alignment horizontal="center" vertical="center"/>
      <protection locked="0"/>
    </xf>
    <xf numFmtId="165" fontId="8" fillId="3" borderId="25" xfId="1" applyNumberFormat="1" applyFont="1" applyFill="1" applyBorder="1" applyAlignment="1" applyProtection="1">
      <alignment horizontal="center" vertical="center"/>
      <protection locked="0"/>
    </xf>
    <xf numFmtId="165" fontId="8" fillId="3" borderId="70" xfId="1" applyNumberFormat="1" applyFont="1" applyFill="1" applyBorder="1" applyAlignment="1" applyProtection="1">
      <alignment horizontal="center" vertical="center"/>
    </xf>
    <xf numFmtId="0" fontId="8" fillId="0" borderId="4" xfId="1" applyFont="1" applyBorder="1" applyAlignment="1" applyProtection="1">
      <alignment horizontal="center" vertical="center"/>
    </xf>
    <xf numFmtId="0" fontId="6" fillId="0" borderId="5" xfId="1" applyFont="1" applyBorder="1" applyAlignment="1" applyProtection="1">
      <alignment vertical="center"/>
    </xf>
    <xf numFmtId="0" fontId="9" fillId="0" borderId="5" xfId="1" applyFont="1" applyBorder="1" applyAlignment="1" applyProtection="1">
      <alignment horizontal="center" vertical="center"/>
    </xf>
    <xf numFmtId="0" fontId="9" fillId="0" borderId="6" xfId="1" applyFont="1" applyBorder="1" applyAlignment="1" applyProtection="1">
      <alignment horizontal="center" vertical="center"/>
    </xf>
    <xf numFmtId="165" fontId="8" fillId="9" borderId="4" xfId="1" applyNumberFormat="1" applyFont="1" applyFill="1" applyBorder="1" applyAlignment="1" applyProtection="1">
      <alignment horizontal="right" vertical="center"/>
      <protection locked="0"/>
    </xf>
    <xf numFmtId="165" fontId="8" fillId="9" borderId="5" xfId="1" applyNumberFormat="1" applyFont="1" applyFill="1" applyBorder="1" applyAlignment="1" applyProtection="1">
      <alignment horizontal="right" vertical="center"/>
      <protection locked="0"/>
    </xf>
    <xf numFmtId="165" fontId="8" fillId="9" borderId="6" xfId="1" applyNumberFormat="1" applyFont="1" applyFill="1" applyBorder="1" applyAlignment="1" applyProtection="1">
      <alignment horizontal="right" vertical="center"/>
      <protection locked="0"/>
    </xf>
    <xf numFmtId="165" fontId="8" fillId="8" borderId="71" xfId="1" applyNumberFormat="1" applyFont="1" applyFill="1" applyBorder="1" applyAlignment="1" applyProtection="1">
      <alignment horizontal="right" vertical="center"/>
    </xf>
    <xf numFmtId="0" fontId="8" fillId="3" borderId="4" xfId="1" applyFont="1" applyFill="1" applyBorder="1" applyProtection="1"/>
    <xf numFmtId="0" fontId="8" fillId="3" borderId="8" xfId="1" applyFont="1" applyFill="1" applyBorder="1" applyProtection="1"/>
    <xf numFmtId="165" fontId="8" fillId="3" borderId="4" xfId="1" applyNumberFormat="1" applyFont="1" applyFill="1" applyBorder="1" applyAlignment="1" applyProtection="1">
      <alignment horizontal="center" vertical="center"/>
      <protection locked="0"/>
    </xf>
    <xf numFmtId="165" fontId="8" fillId="3" borderId="5" xfId="1" applyNumberFormat="1" applyFont="1" applyFill="1" applyBorder="1" applyAlignment="1" applyProtection="1">
      <alignment horizontal="center" vertical="center"/>
      <protection locked="0"/>
    </xf>
    <xf numFmtId="165" fontId="8" fillId="3" borderId="6" xfId="1" applyNumberFormat="1" applyFont="1" applyFill="1" applyBorder="1" applyAlignment="1" applyProtection="1">
      <alignment horizontal="center" vertical="center"/>
      <protection locked="0"/>
    </xf>
    <xf numFmtId="165" fontId="8" fillId="3" borderId="71" xfId="1" applyNumberFormat="1" applyFont="1" applyFill="1" applyBorder="1" applyAlignment="1" applyProtection="1">
      <alignment horizontal="center" vertical="center"/>
    </xf>
    <xf numFmtId="0" fontId="2" fillId="3" borderId="0" xfId="1" applyFill="1" applyAlignment="1" applyProtection="1">
      <alignment horizontal="center"/>
    </xf>
    <xf numFmtId="0" fontId="8" fillId="3" borderId="0" xfId="6" applyFont="1" applyFill="1" applyAlignment="1" applyProtection="1">
      <alignment horizontal="center" vertical="center"/>
    </xf>
    <xf numFmtId="0" fontId="9" fillId="3" borderId="0" xfId="6" applyFont="1" applyFill="1" applyAlignment="1" applyProtection="1">
      <alignment horizontal="center" vertical="center"/>
    </xf>
    <xf numFmtId="0" fontId="8" fillId="3" borderId="0" xfId="1" applyFont="1" applyFill="1" applyProtection="1"/>
    <xf numFmtId="164" fontId="8" fillId="3" borderId="0" xfId="3" applyFont="1" applyFill="1" applyBorder="1">
      <alignment vertical="top"/>
    </xf>
    <xf numFmtId="164" fontId="2" fillId="0" borderId="0" xfId="3" applyFill="1" applyBorder="1">
      <alignment vertical="top"/>
    </xf>
    <xf numFmtId="0" fontId="18" fillId="3" borderId="0" xfId="5" applyFont="1" applyFill="1" applyAlignment="1">
      <alignment vertical="center"/>
    </xf>
    <xf numFmtId="0" fontId="15" fillId="3" borderId="0" xfId="5" applyFont="1" applyFill="1" applyAlignment="1">
      <alignment vertical="center"/>
    </xf>
    <xf numFmtId="0" fontId="8" fillId="3" borderId="0" xfId="1" applyFont="1" applyFill="1" applyBorder="1" applyAlignment="1">
      <alignment vertical="center"/>
    </xf>
    <xf numFmtId="0" fontId="8" fillId="3" borderId="0" xfId="6" applyFont="1" applyFill="1" applyAlignment="1" applyProtection="1">
      <alignment vertical="center"/>
    </xf>
    <xf numFmtId="0" fontId="6" fillId="3" borderId="0" xfId="6" applyFont="1" applyFill="1" applyAlignment="1" applyProtection="1">
      <alignment horizontal="center" vertical="center"/>
    </xf>
    <xf numFmtId="0" fontId="6" fillId="7" borderId="20" xfId="1" applyFont="1" applyFill="1" applyBorder="1" applyAlignment="1">
      <alignment horizontal="center" vertical="center"/>
    </xf>
    <xf numFmtId="0" fontId="6" fillId="3" borderId="0" xfId="1" applyFont="1" applyFill="1" applyBorder="1" applyAlignment="1">
      <alignment horizontal="left" vertical="center"/>
    </xf>
    <xf numFmtId="0" fontId="6" fillId="10" borderId="20" xfId="1" applyFont="1" applyFill="1" applyBorder="1" applyAlignment="1">
      <alignment horizontal="center" vertical="center"/>
    </xf>
    <xf numFmtId="0" fontId="6" fillId="8" borderId="20" xfId="1" applyFont="1" applyFill="1" applyBorder="1" applyAlignment="1">
      <alignment horizontal="center" vertical="center"/>
    </xf>
    <xf numFmtId="0" fontId="6" fillId="11" borderId="20" xfId="1" applyFont="1" applyFill="1" applyBorder="1" applyAlignment="1">
      <alignment horizontal="center" vertical="center"/>
    </xf>
    <xf numFmtId="0" fontId="6" fillId="3" borderId="0" xfId="1" applyFont="1" applyFill="1" applyBorder="1" applyAlignment="1">
      <alignment horizontal="center" vertical="center"/>
    </xf>
    <xf numFmtId="0" fontId="19" fillId="3" borderId="0" xfId="1" applyNumberFormat="1" applyFont="1" applyFill="1" applyBorder="1" applyAlignment="1" applyProtection="1">
      <alignment vertical="center"/>
    </xf>
    <xf numFmtId="0" fontId="20" fillId="3" borderId="0" xfId="5" applyFont="1" applyFill="1" applyBorder="1" applyAlignment="1" applyProtection="1">
      <alignment horizontal="left" vertical="center"/>
    </xf>
    <xf numFmtId="0" fontId="20" fillId="3" borderId="0" xfId="5" applyFont="1" applyFill="1" applyBorder="1" applyAlignment="1" applyProtection="1">
      <alignment horizontal="center" vertical="center"/>
    </xf>
    <xf numFmtId="0" fontId="20" fillId="3" borderId="0" xfId="5" applyFont="1" applyFill="1" applyBorder="1" applyAlignment="1" applyProtection="1">
      <alignment vertical="center"/>
    </xf>
    <xf numFmtId="0" fontId="18" fillId="0" borderId="14" xfId="5" applyFont="1" applyFill="1" applyBorder="1" applyAlignment="1" applyProtection="1">
      <alignment horizontal="center" vertical="top"/>
    </xf>
    <xf numFmtId="0" fontId="18" fillId="3" borderId="0" xfId="5" applyFont="1" applyFill="1" applyBorder="1" applyAlignment="1" applyProtection="1">
      <alignment horizontal="left" vertical="top"/>
    </xf>
    <xf numFmtId="0" fontId="18" fillId="4" borderId="23" xfId="5" applyFont="1" applyFill="1" applyBorder="1" applyAlignment="1" applyProtection="1">
      <alignment vertical="top"/>
    </xf>
    <xf numFmtId="0" fontId="18" fillId="4" borderId="26" xfId="5" applyFont="1" applyFill="1" applyBorder="1" applyAlignment="1" applyProtection="1">
      <alignment vertical="top"/>
    </xf>
    <xf numFmtId="0" fontId="18" fillId="4" borderId="27" xfId="5" applyFont="1" applyFill="1" applyBorder="1" applyAlignment="1" applyProtection="1">
      <alignment vertical="top"/>
    </xf>
    <xf numFmtId="0" fontId="15" fillId="0" borderId="19" xfId="5" applyFont="1" applyFill="1" applyBorder="1" applyAlignment="1" applyProtection="1">
      <alignment horizontal="center" vertical="top"/>
    </xf>
    <xf numFmtId="0" fontId="13" fillId="3" borderId="0" xfId="5" applyFont="1" applyFill="1" applyBorder="1" applyAlignment="1" applyProtection="1">
      <alignment horizontal="left" vertical="top" wrapText="1"/>
    </xf>
    <xf numFmtId="0" fontId="6" fillId="3" borderId="0" xfId="6" applyFont="1" applyFill="1" applyAlignment="1" applyProtection="1">
      <alignment horizontal="left" vertical="top"/>
    </xf>
    <xf numFmtId="0" fontId="2" fillId="3" borderId="0" xfId="1" applyFill="1" applyAlignment="1" applyProtection="1">
      <alignment horizontal="left" vertical="top"/>
    </xf>
    <xf numFmtId="0" fontId="13" fillId="3" borderId="0" xfId="5" applyFont="1" applyFill="1" applyBorder="1" applyAlignment="1" applyProtection="1">
      <alignment horizontal="left" vertical="top"/>
    </xf>
    <xf numFmtId="0" fontId="15" fillId="0" borderId="19" xfId="5" applyNumberFormat="1" applyFont="1" applyFill="1" applyBorder="1" applyAlignment="1" applyProtection="1">
      <alignment horizontal="center" vertical="top" wrapText="1"/>
    </xf>
    <xf numFmtId="0" fontId="15" fillId="0" borderId="19" xfId="5" applyNumberFormat="1" applyFont="1" applyFill="1" applyBorder="1" applyAlignment="1" applyProtection="1">
      <alignment horizontal="center" vertical="top"/>
    </xf>
    <xf numFmtId="0" fontId="15" fillId="0" borderId="28" xfId="5" applyNumberFormat="1" applyFont="1" applyFill="1" applyBorder="1" applyAlignment="1" applyProtection="1">
      <alignment horizontal="center" vertical="top"/>
    </xf>
    <xf numFmtId="0" fontId="15" fillId="3" borderId="0" xfId="5" applyFont="1" applyFill="1" applyAlignment="1" applyProtection="1">
      <alignment vertical="center"/>
    </xf>
    <xf numFmtId="0" fontId="15" fillId="4" borderId="0" xfId="5" applyFont="1" applyFill="1" applyAlignment="1" applyProtection="1">
      <alignment vertical="center"/>
    </xf>
    <xf numFmtId="0" fontId="15" fillId="0" borderId="0" xfId="5" applyFont="1" applyFill="1" applyAlignment="1" applyProtection="1">
      <alignment vertical="center"/>
    </xf>
    <xf numFmtId="0" fontId="15" fillId="0" borderId="75" xfId="5" applyFont="1" applyFill="1" applyBorder="1" applyAlignment="1" applyProtection="1">
      <alignment horizontal="center" vertical="top" wrapText="1"/>
    </xf>
    <xf numFmtId="0" fontId="15" fillId="0" borderId="19" xfId="5" applyFont="1" applyFill="1" applyBorder="1" applyAlignment="1" applyProtection="1">
      <alignment horizontal="center" vertical="top" wrapText="1"/>
    </xf>
    <xf numFmtId="0" fontId="15" fillId="0" borderId="62" xfId="5" applyFont="1" applyFill="1" applyBorder="1" applyAlignment="1" applyProtection="1">
      <alignment horizontal="center" vertical="top" wrapText="1"/>
    </xf>
    <xf numFmtId="164" fontId="21" fillId="3" borderId="0" xfId="3" applyFont="1" applyFill="1" applyBorder="1">
      <alignment vertical="top"/>
    </xf>
    <xf numFmtId="164" fontId="16" fillId="3" borderId="0" xfId="3" applyFont="1" applyFill="1" applyBorder="1">
      <alignment vertical="top"/>
    </xf>
    <xf numFmtId="9" fontId="22" fillId="4" borderId="27" xfId="5" applyNumberFormat="1" applyFont="1" applyFill="1" applyBorder="1" applyAlignment="1">
      <alignment horizontal="left" vertical="center" wrapText="1"/>
    </xf>
    <xf numFmtId="9" fontId="22" fillId="4" borderId="26" xfId="5" applyNumberFormat="1" applyFont="1" applyFill="1" applyBorder="1" applyAlignment="1">
      <alignment horizontal="left" vertical="center" wrapText="1"/>
    </xf>
    <xf numFmtId="0" fontId="18" fillId="4" borderId="23" xfId="5" applyFont="1" applyFill="1" applyBorder="1" applyAlignment="1" applyProtection="1">
      <alignment horizontal="left" vertical="center"/>
    </xf>
    <xf numFmtId="0" fontId="18" fillId="0" borderId="14" xfId="5" applyFont="1" applyFill="1" applyBorder="1" applyAlignment="1" applyProtection="1">
      <alignment horizontal="center" vertical="center"/>
    </xf>
    <xf numFmtId="1" fontId="15" fillId="3" borderId="0" xfId="5" applyNumberFormat="1" applyFont="1" applyFill="1" applyBorder="1" applyAlignment="1" applyProtection="1">
      <alignment vertical="center"/>
      <protection locked="0"/>
    </xf>
    <xf numFmtId="1" fontId="15" fillId="3" borderId="0" xfId="5" applyNumberFormat="1" applyFont="1" applyFill="1" applyBorder="1" applyAlignment="1" applyProtection="1">
      <alignment vertical="center"/>
    </xf>
    <xf numFmtId="1" fontId="6" fillId="8" borderId="20" xfId="9" applyNumberFormat="1">
      <alignment horizontal="right" vertical="center" wrapText="1"/>
    </xf>
    <xf numFmtId="0" fontId="11" fillId="3" borderId="0" xfId="5" applyFont="1" applyFill="1" applyBorder="1" applyAlignment="1" applyProtection="1">
      <alignment horizontal="center" vertical="center"/>
    </xf>
    <xf numFmtId="0" fontId="15" fillId="3" borderId="0" xfId="5" applyFont="1" applyFill="1" applyBorder="1" applyAlignment="1" applyProtection="1">
      <alignment horizontal="center" vertical="center"/>
    </xf>
    <xf numFmtId="0" fontId="23" fillId="3" borderId="0" xfId="5" applyFont="1" applyFill="1" applyBorder="1" applyAlignment="1">
      <alignment horizontal="center" vertical="center" wrapText="1"/>
    </xf>
    <xf numFmtId="0" fontId="23" fillId="3" borderId="0" xfId="5" applyFont="1" applyFill="1" applyBorder="1" applyAlignment="1">
      <alignment vertical="center" wrapText="1"/>
    </xf>
    <xf numFmtId="0" fontId="13" fillId="3" borderId="0" xfId="5" applyFont="1" applyFill="1" applyBorder="1" applyAlignment="1" applyProtection="1">
      <alignment horizontal="center" vertical="center"/>
    </xf>
    <xf numFmtId="165" fontId="13" fillId="3" borderId="3" xfId="1" applyNumberFormat="1" applyFont="1" applyFill="1" applyBorder="1" applyAlignment="1" applyProtection="1">
      <alignment horizontal="center" vertical="center"/>
    </xf>
    <xf numFmtId="165" fontId="13" fillId="3" borderId="5" xfId="5" applyNumberFormat="1" applyFont="1" applyFill="1" applyBorder="1" applyAlignment="1" applyProtection="1">
      <alignment horizontal="center" vertical="center"/>
      <protection locked="0"/>
    </xf>
    <xf numFmtId="165" fontId="13" fillId="3" borderId="2" xfId="5" applyNumberFormat="1" applyFont="1" applyFill="1" applyBorder="1" applyAlignment="1" applyProtection="1">
      <alignment horizontal="center" vertical="center"/>
      <protection locked="0"/>
    </xf>
    <xf numFmtId="0" fontId="11" fillId="3" borderId="8" xfId="5" applyFont="1" applyFill="1" applyBorder="1" applyAlignment="1" applyProtection="1">
      <alignment horizontal="center" vertical="center"/>
    </xf>
    <xf numFmtId="0" fontId="11" fillId="3" borderId="5" xfId="5" applyFont="1" applyFill="1" applyBorder="1" applyAlignment="1" applyProtection="1">
      <alignment horizontal="center" vertical="center"/>
    </xf>
    <xf numFmtId="0" fontId="15" fillId="0" borderId="5" xfId="5" applyFont="1" applyFill="1" applyBorder="1" applyAlignment="1">
      <alignment vertical="center" wrapText="1"/>
    </xf>
    <xf numFmtId="0" fontId="13" fillId="3" borderId="4" xfId="5" applyFont="1" applyFill="1" applyBorder="1" applyAlignment="1" applyProtection="1">
      <alignment horizontal="center" vertical="center"/>
    </xf>
    <xf numFmtId="0" fontId="2" fillId="3" borderId="0" xfId="1" applyFill="1" applyBorder="1" applyAlignment="1" applyProtection="1">
      <alignment vertical="center"/>
    </xf>
    <xf numFmtId="165" fontId="13" fillId="8" borderId="3" xfId="1" applyNumberFormat="1" applyFont="1" applyFill="1" applyBorder="1" applyAlignment="1" applyProtection="1">
      <alignment vertical="center"/>
    </xf>
    <xf numFmtId="165" fontId="13" fillId="9" borderId="5" xfId="5" applyNumberFormat="1" applyFont="1" applyFill="1" applyBorder="1" applyAlignment="1" applyProtection="1">
      <alignment vertical="center"/>
    </xf>
    <xf numFmtId="165" fontId="13" fillId="9" borderId="2" xfId="5" applyNumberFormat="1" applyFont="1" applyFill="1" applyBorder="1" applyAlignment="1" applyProtection="1">
      <alignment vertical="center"/>
    </xf>
    <xf numFmtId="0" fontId="11" fillId="3" borderId="5" xfId="5" applyFont="1" applyFill="1" applyBorder="1" applyAlignment="1">
      <alignment horizontal="center" vertical="center" wrapText="1"/>
    </xf>
    <xf numFmtId="1" fontId="8" fillId="5" borderId="0" xfId="1" applyNumberFormat="1" applyFont="1" applyFill="1" applyAlignment="1" applyProtection="1">
      <alignment horizontal="center" vertical="center"/>
    </xf>
    <xf numFmtId="0" fontId="8" fillId="4" borderId="0" xfId="1" applyFont="1" applyFill="1" applyAlignment="1" applyProtection="1">
      <alignment vertical="center"/>
    </xf>
    <xf numFmtId="165" fontId="13" fillId="3" borderId="78" xfId="1" applyNumberFormat="1" applyFont="1" applyFill="1" applyBorder="1" applyAlignment="1" applyProtection="1">
      <alignment horizontal="center" vertical="center"/>
    </xf>
    <xf numFmtId="165" fontId="13" fillId="3" borderId="79" xfId="10" applyNumberFormat="1" applyFont="1" applyFill="1" applyBorder="1" applyAlignment="1" applyProtection="1">
      <alignment horizontal="center" vertical="center"/>
      <protection locked="0"/>
    </xf>
    <xf numFmtId="165" fontId="13" fillId="3" borderId="0" xfId="10" applyNumberFormat="1" applyFont="1" applyFill="1" applyBorder="1" applyAlignment="1" applyProtection="1">
      <alignment horizontal="center" vertical="center"/>
      <protection locked="0"/>
    </xf>
    <xf numFmtId="0" fontId="11" fillId="3" borderId="80" xfId="5" applyFont="1" applyFill="1" applyBorder="1" applyAlignment="1" applyProtection="1">
      <alignment horizontal="center" vertical="center"/>
    </xf>
    <xf numFmtId="0" fontId="11" fillId="3" borderId="81" xfId="5" applyFont="1" applyFill="1" applyBorder="1" applyAlignment="1" applyProtection="1">
      <alignment horizontal="center" vertical="center"/>
    </xf>
    <xf numFmtId="0" fontId="13" fillId="3" borderId="79" xfId="5" applyFont="1" applyFill="1" applyBorder="1" applyAlignment="1">
      <alignment vertical="center" wrapText="1"/>
    </xf>
    <xf numFmtId="0" fontId="13" fillId="3" borderId="82" xfId="5" applyFont="1" applyFill="1" applyBorder="1" applyAlignment="1" applyProtection="1">
      <alignment horizontal="center" vertical="center"/>
    </xf>
    <xf numFmtId="165" fontId="8" fillId="3" borderId="83" xfId="1" applyNumberFormat="1" applyFont="1" applyFill="1" applyBorder="1" applyAlignment="1">
      <alignment vertical="center"/>
    </xf>
    <xf numFmtId="165" fontId="13" fillId="8" borderId="78" xfId="1" applyNumberFormat="1" applyFont="1" applyFill="1" applyBorder="1" applyAlignment="1" applyProtection="1">
      <alignment vertical="center"/>
    </xf>
    <xf numFmtId="165" fontId="13" fillId="7" borderId="79" xfId="10" applyNumberFormat="1" applyFont="1" applyFill="1" applyBorder="1" applyAlignment="1" applyProtection="1">
      <alignment vertical="center"/>
      <protection locked="0"/>
    </xf>
    <xf numFmtId="165" fontId="13" fillId="7" borderId="0" xfId="10" applyNumberFormat="1" applyFont="1" applyFill="1" applyBorder="1" applyAlignment="1" applyProtection="1">
      <alignment vertical="center"/>
      <protection locked="0"/>
    </xf>
    <xf numFmtId="0" fontId="11" fillId="0" borderId="81" xfId="5" applyFont="1" applyFill="1" applyBorder="1" applyAlignment="1">
      <alignment horizontal="center" vertical="center" wrapText="1"/>
    </xf>
    <xf numFmtId="0" fontId="15" fillId="7" borderId="79" xfId="5" applyFont="1" applyFill="1" applyBorder="1" applyAlignment="1" applyProtection="1">
      <alignment vertical="center" wrapText="1"/>
      <protection locked="0"/>
    </xf>
    <xf numFmtId="165" fontId="13" fillId="3" borderId="27" xfId="1" applyNumberFormat="1" applyFont="1" applyFill="1" applyBorder="1" applyAlignment="1" applyProtection="1">
      <alignment horizontal="center" vertical="center"/>
    </xf>
    <xf numFmtId="165" fontId="13" fillId="3" borderId="20" xfId="10" applyNumberFormat="1" applyFont="1" applyFill="1" applyBorder="1" applyAlignment="1" applyProtection="1">
      <alignment horizontal="center" vertical="center"/>
      <protection locked="0"/>
    </xf>
    <xf numFmtId="165" fontId="13" fillId="3" borderId="26" xfId="10" applyNumberFormat="1" applyFont="1" applyFill="1" applyBorder="1" applyAlignment="1" applyProtection="1">
      <alignment horizontal="center" vertical="center"/>
      <protection locked="0"/>
    </xf>
    <xf numFmtId="0" fontId="11" fillId="3" borderId="9" xfId="5" applyFont="1" applyFill="1" applyBorder="1" applyAlignment="1" applyProtection="1">
      <alignment horizontal="center" vertical="center"/>
    </xf>
    <xf numFmtId="0" fontId="11" fillId="3" borderId="20" xfId="5" applyFont="1" applyFill="1" applyBorder="1" applyAlignment="1" applyProtection="1">
      <alignment horizontal="center" vertical="center"/>
    </xf>
    <xf numFmtId="0" fontId="13" fillId="3" borderId="20" xfId="5" applyFont="1" applyFill="1" applyBorder="1" applyAlignment="1">
      <alignment vertical="center" wrapText="1"/>
    </xf>
    <xf numFmtId="0" fontId="13" fillId="3" borderId="19" xfId="5" applyFont="1" applyFill="1" applyBorder="1" applyAlignment="1" applyProtection="1">
      <alignment horizontal="center" vertical="center"/>
    </xf>
    <xf numFmtId="165" fontId="13" fillId="8" borderId="27" xfId="1" applyNumberFormat="1" applyFont="1" applyFill="1" applyBorder="1" applyAlignment="1" applyProtection="1">
      <alignment vertical="center"/>
    </xf>
    <xf numFmtId="165" fontId="13" fillId="7" borderId="20" xfId="10" applyNumberFormat="1" applyFont="1" applyFill="1" applyBorder="1" applyAlignment="1" applyProtection="1">
      <alignment vertical="center"/>
      <protection locked="0"/>
    </xf>
    <xf numFmtId="165" fontId="13" fillId="7" borderId="26" xfId="10" applyNumberFormat="1" applyFont="1" applyFill="1" applyBorder="1" applyAlignment="1" applyProtection="1">
      <alignment vertical="center"/>
      <protection locked="0"/>
    </xf>
    <xf numFmtId="0" fontId="11" fillId="0" borderId="20" xfId="5" applyFont="1" applyFill="1" applyBorder="1" applyAlignment="1">
      <alignment horizontal="center" vertical="center" wrapText="1"/>
    </xf>
    <xf numFmtId="0" fontId="15" fillId="7" borderId="20" xfId="5" applyFont="1" applyFill="1" applyBorder="1" applyAlignment="1" applyProtection="1">
      <alignment vertical="center" wrapText="1"/>
      <protection locked="0"/>
    </xf>
    <xf numFmtId="165" fontId="13" fillId="3" borderId="84" xfId="1" applyNumberFormat="1" applyFont="1" applyFill="1" applyBorder="1" applyAlignment="1" applyProtection="1">
      <alignment horizontal="center" vertical="center"/>
    </xf>
    <xf numFmtId="165" fontId="13" fillId="3" borderId="64" xfId="10" applyNumberFormat="1" applyFont="1" applyFill="1" applyBorder="1" applyAlignment="1" applyProtection="1">
      <alignment horizontal="center" vertical="center"/>
      <protection locked="0"/>
    </xf>
    <xf numFmtId="165" fontId="13" fillId="3" borderId="85" xfId="10" applyNumberFormat="1" applyFont="1" applyFill="1" applyBorder="1" applyAlignment="1" applyProtection="1">
      <alignment horizontal="center" vertical="center"/>
      <protection locked="0"/>
    </xf>
    <xf numFmtId="0" fontId="11" fillId="3" borderId="86" xfId="5" applyFont="1" applyFill="1" applyBorder="1" applyAlignment="1" applyProtection="1">
      <alignment horizontal="center" vertical="center"/>
    </xf>
    <xf numFmtId="0" fontId="11" fillId="3" borderId="64" xfId="5" applyFont="1" applyFill="1" applyBorder="1" applyAlignment="1" applyProtection="1">
      <alignment horizontal="center" vertical="center"/>
    </xf>
    <xf numFmtId="0" fontId="13" fillId="3" borderId="64" xfId="5" applyFont="1" applyFill="1" applyBorder="1" applyAlignment="1">
      <alignment vertical="center" wrapText="1"/>
    </xf>
    <xf numFmtId="0" fontId="13" fillId="3" borderId="63" xfId="5" applyFont="1" applyFill="1" applyBorder="1" applyAlignment="1" applyProtection="1">
      <alignment horizontal="center" vertical="center"/>
    </xf>
    <xf numFmtId="165" fontId="8" fillId="3" borderId="85" xfId="1" applyNumberFormat="1" applyFont="1" applyFill="1" applyBorder="1" applyAlignment="1">
      <alignment vertical="center"/>
    </xf>
    <xf numFmtId="165" fontId="13" fillId="8" borderId="84" xfId="1" applyNumberFormat="1" applyFont="1" applyFill="1" applyBorder="1" applyAlignment="1" applyProtection="1">
      <alignment vertical="center"/>
    </xf>
    <xf numFmtId="165" fontId="13" fillId="7" borderId="64" xfId="10" applyNumberFormat="1" applyFont="1" applyFill="1" applyBorder="1" applyAlignment="1" applyProtection="1">
      <alignment vertical="center"/>
      <protection locked="0"/>
    </xf>
    <xf numFmtId="165" fontId="13" fillId="7" borderId="85" xfId="10" applyNumberFormat="1" applyFont="1" applyFill="1" applyBorder="1" applyAlignment="1" applyProtection="1">
      <alignment vertical="center"/>
      <protection locked="0"/>
    </xf>
    <xf numFmtId="0" fontId="11" fillId="0" borderId="64" xfId="5" applyFont="1" applyFill="1" applyBorder="1" applyAlignment="1">
      <alignment horizontal="center" vertical="center" wrapText="1"/>
    </xf>
    <xf numFmtId="0" fontId="15" fillId="7" borderId="64" xfId="5" applyFont="1" applyFill="1" applyBorder="1" applyAlignment="1" applyProtection="1">
      <alignment vertical="center" wrapText="1"/>
      <protection locked="0"/>
    </xf>
    <xf numFmtId="165" fontId="13" fillId="3" borderId="23" xfId="10" applyNumberFormat="1" applyFont="1" applyFill="1" applyBorder="1" applyAlignment="1" applyProtection="1">
      <alignment horizontal="center" vertical="center"/>
      <protection locked="0"/>
    </xf>
    <xf numFmtId="165" fontId="13" fillId="7" borderId="23" xfId="10" applyNumberFormat="1" applyFont="1" applyFill="1" applyBorder="1" applyAlignment="1" applyProtection="1">
      <alignment vertical="center"/>
      <protection locked="0"/>
    </xf>
    <xf numFmtId="0" fontId="13" fillId="0" borderId="62" xfId="5" applyFont="1" applyFill="1" applyBorder="1" applyAlignment="1" applyProtection="1">
      <alignment horizontal="center" vertical="center"/>
    </xf>
    <xf numFmtId="165" fontId="16" fillId="3" borderId="23" xfId="1" applyNumberFormat="1" applyFont="1" applyFill="1" applyBorder="1" applyAlignment="1">
      <alignment horizontal="center" vertical="center"/>
    </xf>
    <xf numFmtId="165" fontId="16" fillId="7" borderId="23" xfId="10" applyNumberFormat="1" applyFont="1" applyFill="1" applyBorder="1" applyAlignment="1" applyProtection="1">
      <alignment vertical="center"/>
      <protection locked="0"/>
    </xf>
    <xf numFmtId="0" fontId="13" fillId="0" borderId="19" xfId="5" applyFont="1" applyFill="1" applyBorder="1" applyAlignment="1" applyProtection="1">
      <alignment horizontal="center" vertical="center"/>
    </xf>
    <xf numFmtId="165" fontId="16" fillId="7" borderId="20" xfId="10" applyNumberFormat="1" applyFont="1" applyFill="1" applyBorder="1" applyAlignment="1" applyProtection="1">
      <alignment vertical="center"/>
      <protection locked="0"/>
    </xf>
    <xf numFmtId="164" fontId="2" fillId="3" borderId="0" xfId="3" applyFill="1" applyBorder="1" applyAlignment="1">
      <alignment horizontal="left" vertical="top" wrapText="1"/>
    </xf>
    <xf numFmtId="164" fontId="2" fillId="4" borderId="0" xfId="3" applyFill="1" applyBorder="1" applyAlignment="1">
      <alignment horizontal="left" vertical="top" wrapText="1"/>
    </xf>
    <xf numFmtId="164" fontId="2" fillId="0" borderId="0" xfId="3" applyBorder="1" applyAlignment="1">
      <alignment horizontal="left" vertical="top" wrapText="1"/>
    </xf>
    <xf numFmtId="0" fontId="2" fillId="4" borderId="0" xfId="6" applyFill="1" applyAlignment="1" applyProtection="1">
      <alignment vertical="center"/>
    </xf>
    <xf numFmtId="165" fontId="13" fillId="3" borderId="87" xfId="1" applyNumberFormat="1" applyFont="1" applyFill="1" applyBorder="1" applyAlignment="1" applyProtection="1">
      <alignment horizontal="center" vertical="center"/>
    </xf>
    <xf numFmtId="165" fontId="13" fillId="3" borderId="57" xfId="10" applyNumberFormat="1" applyFont="1" applyFill="1" applyBorder="1" applyAlignment="1" applyProtection="1">
      <alignment horizontal="center" vertical="center"/>
      <protection locked="0"/>
    </xf>
    <xf numFmtId="165" fontId="13" fillId="3" borderId="88" xfId="10" applyNumberFormat="1" applyFont="1" applyFill="1" applyBorder="1" applyAlignment="1" applyProtection="1">
      <alignment horizontal="center" vertical="center"/>
      <protection locked="0"/>
    </xf>
    <xf numFmtId="0" fontId="11" fillId="0" borderId="20" xfId="5" applyFont="1" applyFill="1" applyBorder="1" applyAlignment="1" applyProtection="1">
      <alignment horizontal="center" vertical="center"/>
    </xf>
    <xf numFmtId="0" fontId="15" fillId="0" borderId="20" xfId="5" applyFont="1" applyFill="1" applyBorder="1" applyAlignment="1">
      <alignment vertical="center" wrapText="1"/>
    </xf>
    <xf numFmtId="165" fontId="13" fillId="8" borderId="87" xfId="1" applyNumberFormat="1" applyFont="1" applyFill="1" applyBorder="1" applyAlignment="1" applyProtection="1">
      <alignment vertical="center"/>
    </xf>
    <xf numFmtId="165" fontId="13" fillId="7" borderId="57" xfId="10" applyNumberFormat="1" applyFont="1" applyFill="1" applyBorder="1" applyAlignment="1" applyProtection="1">
      <alignment vertical="center"/>
      <protection locked="0"/>
    </xf>
    <xf numFmtId="165" fontId="13" fillId="7" borderId="88" xfId="10" applyNumberFormat="1" applyFont="1" applyFill="1" applyBorder="1" applyAlignment="1" applyProtection="1">
      <alignment vertical="center"/>
      <protection locked="0"/>
    </xf>
    <xf numFmtId="0" fontId="11" fillId="0" borderId="57" xfId="5" applyFont="1" applyFill="1" applyBorder="1" applyAlignment="1">
      <alignment horizontal="center" vertical="center" wrapText="1"/>
    </xf>
    <xf numFmtId="165" fontId="16" fillId="3" borderId="0" xfId="1" applyNumberFormat="1" applyFont="1" applyFill="1" applyBorder="1" applyAlignment="1">
      <alignment vertical="center"/>
    </xf>
    <xf numFmtId="165" fontId="16" fillId="3" borderId="9" xfId="1" applyNumberFormat="1" applyFont="1" applyFill="1" applyBorder="1" applyAlignment="1">
      <alignment vertical="center"/>
    </xf>
    <xf numFmtId="0" fontId="21" fillId="3" borderId="0" xfId="1" applyFont="1" applyFill="1" applyBorder="1" applyAlignment="1" applyProtection="1">
      <alignment vertical="center"/>
    </xf>
    <xf numFmtId="0" fontId="11" fillId="0" borderId="57" xfId="5" applyFont="1" applyFill="1" applyBorder="1" applyAlignment="1" applyProtection="1">
      <alignment horizontal="center" vertical="center"/>
    </xf>
    <xf numFmtId="0" fontId="15" fillId="0" borderId="21" xfId="5" applyFont="1" applyFill="1" applyBorder="1" applyAlignment="1">
      <alignment vertical="center" wrapText="1"/>
    </xf>
    <xf numFmtId="165" fontId="16" fillId="3" borderId="23" xfId="1" applyNumberFormat="1" applyFont="1" applyFill="1" applyBorder="1" applyAlignment="1">
      <alignment vertical="center"/>
    </xf>
    <xf numFmtId="164" fontId="14" fillId="3" borderId="0" xfId="3" applyFont="1" applyFill="1" applyBorder="1" applyAlignment="1">
      <alignment horizontal="left" vertical="center" wrapText="1"/>
    </xf>
    <xf numFmtId="164" fontId="14" fillId="4" borderId="0" xfId="3" applyFont="1" applyFill="1" applyBorder="1" applyAlignment="1">
      <alignment horizontal="left" vertical="center" wrapText="1"/>
    </xf>
    <xf numFmtId="164" fontId="14" fillId="0" borderId="0" xfId="3" applyFont="1" applyBorder="1" applyAlignment="1">
      <alignment horizontal="left" vertical="center" wrapText="1"/>
    </xf>
    <xf numFmtId="0" fontId="2" fillId="3" borderId="0" xfId="6" applyFill="1" applyAlignment="1" applyProtection="1">
      <alignment vertical="center"/>
    </xf>
    <xf numFmtId="0" fontId="2" fillId="0" borderId="0" xfId="6" applyAlignment="1" applyProtection="1">
      <alignment vertical="center"/>
    </xf>
    <xf numFmtId="0" fontId="15" fillId="0" borderId="57" xfId="1" applyFont="1" applyFill="1" applyBorder="1" applyAlignment="1">
      <alignment vertical="center" wrapText="1"/>
    </xf>
    <xf numFmtId="165" fontId="16" fillId="3" borderId="0" xfId="1" applyNumberFormat="1" applyFont="1" applyFill="1" applyBorder="1" applyAlignment="1">
      <alignment horizontal="center" vertical="center"/>
    </xf>
    <xf numFmtId="165" fontId="16" fillId="3" borderId="89" xfId="1" applyNumberFormat="1" applyFont="1" applyFill="1" applyBorder="1" applyAlignment="1">
      <alignment horizontal="center" vertical="center"/>
    </xf>
    <xf numFmtId="165" fontId="16" fillId="3" borderId="88" xfId="1" applyNumberFormat="1" applyFont="1" applyFill="1" applyBorder="1" applyAlignment="1">
      <alignment horizontal="center" vertical="center"/>
    </xf>
    <xf numFmtId="165" fontId="13" fillId="3" borderId="76" xfId="1" applyNumberFormat="1" applyFont="1" applyFill="1" applyBorder="1" applyAlignment="1" applyProtection="1">
      <alignment horizontal="center" vertical="center"/>
    </xf>
    <xf numFmtId="165" fontId="13" fillId="3" borderId="15" xfId="10" applyNumberFormat="1" applyFont="1" applyFill="1" applyBorder="1" applyAlignment="1" applyProtection="1">
      <alignment horizontal="center" vertical="center"/>
      <protection locked="0"/>
    </xf>
    <xf numFmtId="165" fontId="13" fillId="3" borderId="18" xfId="10" applyNumberFormat="1" applyFont="1" applyFill="1" applyBorder="1" applyAlignment="1" applyProtection="1">
      <alignment horizontal="center" vertical="center"/>
      <protection locked="0"/>
    </xf>
    <xf numFmtId="0" fontId="11" fillId="3" borderId="15" xfId="5" applyFont="1" applyFill="1" applyBorder="1" applyAlignment="1" applyProtection="1">
      <alignment horizontal="center" vertical="center"/>
    </xf>
    <xf numFmtId="0" fontId="13" fillId="0" borderId="14" xfId="5" applyFont="1" applyFill="1" applyBorder="1" applyAlignment="1" applyProtection="1">
      <alignment horizontal="center" vertical="center"/>
    </xf>
    <xf numFmtId="165" fontId="12" fillId="3" borderId="10" xfId="1" applyNumberFormat="1" applyFont="1" applyFill="1" applyBorder="1" applyAlignment="1">
      <alignment horizontal="center" vertical="center"/>
    </xf>
    <xf numFmtId="165" fontId="13" fillId="8" borderId="76" xfId="1" applyNumberFormat="1" applyFont="1" applyFill="1" applyBorder="1" applyAlignment="1" applyProtection="1">
      <alignment vertical="center"/>
    </xf>
    <xf numFmtId="165" fontId="13" fillId="7" borderId="15" xfId="10" applyNumberFormat="1" applyFont="1" applyFill="1" applyBorder="1" applyAlignment="1" applyProtection="1">
      <alignment vertical="center"/>
      <protection locked="0"/>
    </xf>
    <xf numFmtId="165" fontId="13" fillId="7" borderId="18" xfId="10" applyNumberFormat="1" applyFont="1" applyFill="1" applyBorder="1" applyAlignment="1" applyProtection="1">
      <alignment vertical="center"/>
      <protection locked="0"/>
    </xf>
    <xf numFmtId="0" fontId="7" fillId="4" borderId="8" xfId="1" applyFont="1" applyFill="1" applyBorder="1"/>
    <xf numFmtId="0" fontId="7" fillId="4" borderId="1" xfId="5" applyFont="1" applyFill="1" applyBorder="1" applyAlignment="1" applyProtection="1">
      <alignment horizontal="center" vertical="center"/>
    </xf>
    <xf numFmtId="0" fontId="8" fillId="0" borderId="0" xfId="6" applyFont="1" applyAlignment="1" applyProtection="1">
      <alignment vertical="center"/>
    </xf>
    <xf numFmtId="0" fontId="8" fillId="0" borderId="0" xfId="6" applyFont="1" applyFill="1" applyAlignment="1" applyProtection="1">
      <alignment vertical="center"/>
    </xf>
    <xf numFmtId="0" fontId="8" fillId="4" borderId="0" xfId="6" applyFont="1" applyFill="1" applyAlignment="1" applyProtection="1">
      <alignment vertical="center"/>
    </xf>
    <xf numFmtId="0" fontId="9" fillId="6" borderId="13" xfId="4" applyFont="1" applyBorder="1" applyAlignment="1" applyProtection="1">
      <alignment horizontal="center" vertical="center" wrapText="1"/>
    </xf>
    <xf numFmtId="165" fontId="8" fillId="3" borderId="25" xfId="1" applyNumberFormat="1" applyFont="1" applyFill="1" applyBorder="1" applyAlignment="1" applyProtection="1">
      <alignment vertical="center"/>
    </xf>
    <xf numFmtId="165" fontId="8" fillId="3" borderId="24" xfId="1" applyNumberFormat="1" applyFont="1" applyFill="1" applyBorder="1" applyAlignment="1" applyProtection="1">
      <alignment vertical="center"/>
    </xf>
    <xf numFmtId="0" fontId="8" fillId="0" borderId="0" xfId="1" applyFont="1" applyFill="1" applyAlignment="1" applyProtection="1">
      <alignment horizontal="left" vertical="center"/>
    </xf>
    <xf numFmtId="0" fontId="11" fillId="3" borderId="79" xfId="5" applyFont="1" applyFill="1" applyBorder="1" applyAlignment="1" applyProtection="1">
      <alignment horizontal="center" vertical="center"/>
    </xf>
    <xf numFmtId="0" fontId="11" fillId="3" borderId="79" xfId="5" applyFont="1" applyFill="1" applyBorder="1" applyAlignment="1">
      <alignment horizontal="center" vertical="center" wrapText="1"/>
    </xf>
    <xf numFmtId="0" fontId="11" fillId="3" borderId="20" xfId="5" applyFont="1" applyFill="1" applyBorder="1" applyAlignment="1">
      <alignment horizontal="center" vertical="center" wrapText="1"/>
    </xf>
    <xf numFmtId="166" fontId="15" fillId="3" borderId="0" xfId="10" applyNumberFormat="1" applyFont="1" applyFill="1" applyBorder="1" applyAlignment="1" applyProtection="1">
      <alignment vertical="center"/>
      <protection locked="0"/>
    </xf>
    <xf numFmtId="166" fontId="15" fillId="4" borderId="0" xfId="10" applyNumberFormat="1" applyFont="1" applyFill="1" applyBorder="1" applyAlignment="1" applyProtection="1">
      <alignment vertical="center"/>
      <protection locked="0"/>
    </xf>
    <xf numFmtId="1" fontId="15" fillId="4" borderId="0" xfId="5" applyNumberFormat="1" applyFont="1" applyFill="1" applyBorder="1" applyAlignment="1" applyProtection="1">
      <alignment vertical="center"/>
      <protection locked="0"/>
    </xf>
    <xf numFmtId="0" fontId="11" fillId="3" borderId="90" xfId="5" applyFont="1" applyFill="1" applyBorder="1" applyAlignment="1" applyProtection="1">
      <alignment horizontal="center" vertical="center"/>
    </xf>
    <xf numFmtId="0" fontId="11" fillId="3" borderId="64" xfId="5" applyFont="1" applyFill="1" applyBorder="1" applyAlignment="1">
      <alignment horizontal="center" vertical="center" wrapText="1"/>
    </xf>
    <xf numFmtId="0" fontId="11" fillId="3" borderId="21" xfId="5" applyFont="1" applyFill="1" applyBorder="1" applyAlignment="1" applyProtection="1">
      <alignment horizontal="center" vertical="center"/>
    </xf>
    <xf numFmtId="0" fontId="24" fillId="7" borderId="20" xfId="5" applyFont="1" applyFill="1" applyBorder="1" applyAlignment="1" applyProtection="1">
      <alignment vertical="center" wrapText="1"/>
      <protection locked="0"/>
    </xf>
    <xf numFmtId="165" fontId="16" fillId="3" borderId="23" xfId="1" applyNumberFormat="1" applyFont="1" applyFill="1" applyBorder="1" applyAlignment="1">
      <alignment horizontal="center" vertical="top"/>
    </xf>
    <xf numFmtId="0" fontId="8" fillId="3" borderId="0" xfId="1" applyFont="1" applyFill="1" applyAlignment="1" applyProtection="1">
      <alignment horizontal="center" vertical="center"/>
    </xf>
    <xf numFmtId="0" fontId="15" fillId="0" borderId="57" xfId="5" applyFont="1" applyFill="1" applyBorder="1" applyAlignment="1">
      <alignment vertical="center" wrapText="1"/>
    </xf>
    <xf numFmtId="0" fontId="11" fillId="3" borderId="57" xfId="5" applyFont="1" applyFill="1" applyBorder="1" applyAlignment="1">
      <alignment horizontal="center" vertical="center" wrapText="1"/>
    </xf>
    <xf numFmtId="0" fontId="15" fillId="0" borderId="64" xfId="5" applyFont="1" applyFill="1" applyBorder="1" applyAlignment="1">
      <alignment vertical="center" wrapText="1"/>
    </xf>
    <xf numFmtId="165" fontId="16" fillId="7" borderId="64" xfId="10" applyNumberFormat="1" applyFont="1" applyFill="1" applyBorder="1" applyAlignment="1" applyProtection="1">
      <alignment vertical="center"/>
      <protection locked="0"/>
    </xf>
    <xf numFmtId="0" fontId="21" fillId="3" borderId="0" xfId="1" applyFont="1" applyFill="1" applyAlignment="1" applyProtection="1">
      <alignment vertical="center"/>
    </xf>
    <xf numFmtId="0" fontId="15" fillId="0" borderId="57" xfId="1" applyFont="1" applyBorder="1" applyAlignment="1">
      <alignment vertical="center" wrapText="1"/>
    </xf>
    <xf numFmtId="165" fontId="8" fillId="3" borderId="0" xfId="1" applyNumberFormat="1" applyFont="1" applyFill="1" applyAlignment="1" applyProtection="1">
      <alignment horizontal="center" vertical="center"/>
    </xf>
    <xf numFmtId="0" fontId="11" fillId="3" borderId="16" xfId="5" applyFont="1" applyFill="1" applyBorder="1" applyAlignment="1" applyProtection="1">
      <alignment horizontal="center" vertical="center"/>
    </xf>
    <xf numFmtId="165" fontId="16" fillId="3" borderId="18" xfId="1" applyNumberFormat="1" applyFont="1" applyFill="1" applyBorder="1" applyAlignment="1">
      <alignment horizontal="center" vertical="center"/>
    </xf>
    <xf numFmtId="165" fontId="16" fillId="7" borderId="15" xfId="10" applyNumberFormat="1" applyFont="1" applyFill="1" applyBorder="1" applyAlignment="1" applyProtection="1">
      <alignment vertical="center"/>
      <protection locked="0"/>
    </xf>
    <xf numFmtId="165" fontId="16" fillId="7" borderId="18" xfId="10" applyNumberFormat="1" applyFont="1" applyFill="1" applyBorder="1" applyAlignment="1" applyProtection="1">
      <alignment vertical="center"/>
      <protection locked="0"/>
    </xf>
    <xf numFmtId="0" fontId="15" fillId="3" borderId="0" xfId="5" applyFont="1" applyFill="1" applyBorder="1" applyAlignment="1" applyProtection="1">
      <alignment vertical="center"/>
    </xf>
    <xf numFmtId="0" fontId="15" fillId="3" borderId="73" xfId="5" applyFont="1" applyFill="1" applyBorder="1" applyAlignment="1" applyProtection="1">
      <alignment vertical="center"/>
    </xf>
    <xf numFmtId="0" fontId="7" fillId="3" borderId="0" xfId="5" applyFont="1" applyFill="1" applyBorder="1" applyAlignment="1" applyProtection="1">
      <alignment horizontal="center" vertical="center"/>
    </xf>
    <xf numFmtId="0" fontId="7" fillId="3" borderId="73" xfId="5" applyFont="1" applyFill="1" applyBorder="1" applyAlignment="1" applyProtection="1">
      <alignment horizontal="left" vertical="center"/>
    </xf>
    <xf numFmtId="0" fontId="7" fillId="3" borderId="91" xfId="5" applyFont="1" applyFill="1" applyBorder="1" applyAlignment="1" applyProtection="1">
      <alignment horizontal="left" vertical="center"/>
    </xf>
    <xf numFmtId="0" fontId="2" fillId="0" borderId="0" xfId="1" applyFill="1" applyAlignment="1" applyProtection="1">
      <alignment vertical="center" wrapText="1"/>
    </xf>
    <xf numFmtId="0" fontId="7" fillId="4" borderId="72" xfId="1" applyFont="1" applyFill="1" applyBorder="1" applyAlignment="1" applyProtection="1">
      <alignment horizontal="center" vertical="center" wrapText="1"/>
    </xf>
    <xf numFmtId="0" fontId="7" fillId="4" borderId="81" xfId="1" applyFont="1" applyFill="1" applyBorder="1" applyAlignment="1" applyProtection="1">
      <alignment horizontal="center" vertical="center" wrapText="1"/>
    </xf>
    <xf numFmtId="0" fontId="7" fillId="4" borderId="92" xfId="1" applyFont="1" applyFill="1" applyBorder="1" applyAlignment="1" applyProtection="1">
      <alignment horizontal="center" vertical="center" wrapText="1"/>
    </xf>
    <xf numFmtId="0" fontId="7" fillId="4" borderId="6" xfId="5" applyFont="1" applyFill="1" applyBorder="1" applyAlignment="1" applyProtection="1">
      <alignment horizontal="center" vertical="center"/>
    </xf>
    <xf numFmtId="0" fontId="7" fillId="4" borderId="5" xfId="5" applyFont="1" applyFill="1" applyBorder="1" applyAlignment="1" applyProtection="1">
      <alignment horizontal="center" vertical="center"/>
    </xf>
    <xf numFmtId="0" fontId="7" fillId="4" borderId="5" xfId="5" applyFont="1" applyFill="1" applyBorder="1" applyAlignment="1" applyProtection="1">
      <alignment horizontal="left" vertical="center"/>
    </xf>
    <xf numFmtId="0" fontId="7" fillId="4" borderId="4" xfId="5" applyFont="1" applyFill="1" applyBorder="1" applyAlignment="1" applyProtection="1">
      <alignment horizontal="left" vertical="center"/>
    </xf>
    <xf numFmtId="164" fontId="2" fillId="3" borderId="0" xfId="3" applyFill="1">
      <alignment vertical="top"/>
    </xf>
    <xf numFmtId="0" fontId="7" fillId="4" borderId="73" xfId="1" applyFont="1" applyFill="1" applyBorder="1" applyAlignment="1" applyProtection="1">
      <alignment horizontal="center" vertical="center" wrapText="1"/>
    </xf>
    <xf numFmtId="164" fontId="2" fillId="5" borderId="0" xfId="3" applyFill="1" applyAlignment="1"/>
    <xf numFmtId="0" fontId="7" fillId="3" borderId="73" xfId="1" applyFont="1" applyFill="1" applyBorder="1" applyAlignment="1" applyProtection="1">
      <alignment vertical="center" wrapText="1"/>
    </xf>
    <xf numFmtId="0" fontId="17" fillId="3" borderId="0" xfId="5" applyFont="1" applyFill="1" applyAlignment="1" applyProtection="1">
      <alignment vertical="center"/>
    </xf>
    <xf numFmtId="0" fontId="2" fillId="4" borderId="0" xfId="1" applyFont="1" applyFill="1" applyAlignment="1" applyProtection="1">
      <alignment vertical="center"/>
    </xf>
    <xf numFmtId="0" fontId="2" fillId="0" borderId="0" xfId="1" applyFont="1" applyAlignment="1" applyProtection="1">
      <alignment vertical="center"/>
    </xf>
    <xf numFmtId="0" fontId="2" fillId="0" borderId="0" xfId="1" applyFont="1" applyFill="1" applyAlignment="1" applyProtection="1">
      <alignment vertical="center"/>
    </xf>
    <xf numFmtId="0" fontId="25" fillId="3" borderId="0" xfId="5" applyFont="1" applyFill="1" applyBorder="1" applyAlignment="1" applyProtection="1">
      <alignment vertical="center"/>
    </xf>
    <xf numFmtId="0" fontId="25" fillId="3" borderId="0" xfId="5" applyFont="1" applyFill="1" applyBorder="1" applyAlignment="1" applyProtection="1">
      <alignment horizontal="center" vertical="center"/>
    </xf>
    <xf numFmtId="0" fontId="4" fillId="2" borderId="0" xfId="1" applyFont="1" applyFill="1" applyBorder="1" applyAlignment="1">
      <alignment horizontal="left" vertical="center"/>
    </xf>
    <xf numFmtId="0" fontId="3" fillId="2" borderId="0" xfId="1" applyFont="1" applyFill="1" applyBorder="1" applyAlignment="1">
      <alignment horizontal="left" vertical="center"/>
    </xf>
    <xf numFmtId="164" fontId="2" fillId="3" borderId="0" xfId="3" applyFill="1" applyBorder="1" applyAlignment="1">
      <alignment horizontal="center" vertical="top"/>
    </xf>
    <xf numFmtId="164" fontId="2" fillId="4" borderId="0" xfId="3" applyFill="1" applyBorder="1">
      <alignment vertical="top"/>
    </xf>
    <xf numFmtId="0" fontId="26" fillId="3" borderId="0" xfId="8" applyFont="1" applyFill="1" applyBorder="1" applyAlignment="1" applyProtection="1">
      <alignment vertical="center"/>
    </xf>
    <xf numFmtId="0" fontId="27" fillId="3" borderId="0" xfId="8" applyFont="1" applyFill="1" applyBorder="1" applyAlignment="1" applyProtection="1">
      <alignment vertical="center"/>
    </xf>
    <xf numFmtId="0" fontId="28" fillId="3" borderId="0" xfId="8" applyFont="1" applyFill="1"/>
    <xf numFmtId="0" fontId="28" fillId="3" borderId="0" xfId="8" applyFont="1" applyFill="1" applyAlignment="1" applyProtection="1">
      <alignment vertical="center"/>
    </xf>
    <xf numFmtId="0" fontId="28" fillId="0" borderId="0" xfId="8" applyFont="1"/>
    <xf numFmtId="0" fontId="8" fillId="5" borderId="0" xfId="1" applyFont="1" applyFill="1" applyAlignment="1" applyProtection="1">
      <alignment horizontal="center" vertical="center" wrapText="1"/>
    </xf>
    <xf numFmtId="0" fontId="29" fillId="3" borderId="0" xfId="8" applyFont="1" applyFill="1"/>
    <xf numFmtId="0" fontId="7" fillId="3" borderId="73" xfId="1" applyFont="1" applyFill="1" applyBorder="1" applyAlignment="1">
      <alignment horizontal="center" vertical="center" wrapText="1"/>
    </xf>
    <xf numFmtId="164" fontId="8" fillId="3" borderId="9" xfId="3" applyFont="1" applyFill="1" applyBorder="1">
      <alignment vertical="top"/>
    </xf>
    <xf numFmtId="0" fontId="7" fillId="4" borderId="29" xfId="1" applyFont="1" applyFill="1" applyBorder="1" applyAlignment="1" applyProtection="1">
      <alignment horizontal="center" vertical="center" wrapText="1"/>
    </xf>
    <xf numFmtId="0" fontId="7" fillId="4" borderId="30" xfId="1" applyFont="1" applyFill="1" applyBorder="1" applyAlignment="1" applyProtection="1">
      <alignment horizontal="center" vertical="center" wrapText="1"/>
    </xf>
    <xf numFmtId="0" fontId="7" fillId="4" borderId="8" xfId="1" applyFont="1" applyFill="1" applyBorder="1" applyAlignment="1" applyProtection="1">
      <alignment horizontal="center" vertical="center" wrapText="1"/>
    </xf>
    <xf numFmtId="0" fontId="9" fillId="3" borderId="0" xfId="1" applyFont="1" applyFill="1" applyAlignment="1" applyProtection="1">
      <alignment horizontal="center" vertical="center" wrapText="1"/>
    </xf>
    <xf numFmtId="0" fontId="8" fillId="3" borderId="0" xfId="1" applyFont="1" applyFill="1" applyAlignment="1" applyProtection="1">
      <alignment horizontal="left" vertical="center"/>
    </xf>
    <xf numFmtId="0" fontId="31" fillId="3" borderId="0" xfId="8" applyFont="1" applyFill="1" applyBorder="1" applyAlignment="1" applyProtection="1">
      <alignment horizontal="center" vertical="center"/>
    </xf>
    <xf numFmtId="0" fontId="31" fillId="3" borderId="0" xfId="8" applyFont="1" applyFill="1" applyBorder="1" applyAlignment="1">
      <alignment horizontal="center" vertical="center" wrapText="1"/>
    </xf>
    <xf numFmtId="0" fontId="7" fillId="3" borderId="91" xfId="1" applyFont="1" applyFill="1" applyBorder="1" applyAlignment="1" applyProtection="1">
      <alignment vertical="center" wrapText="1"/>
    </xf>
    <xf numFmtId="164" fontId="8" fillId="3" borderId="25" xfId="3" applyFont="1" applyFill="1" applyBorder="1">
      <alignment vertical="top"/>
    </xf>
    <xf numFmtId="0" fontId="9" fillId="6" borderId="99" xfId="4" applyFont="1" applyBorder="1" applyAlignment="1" applyProtection="1">
      <alignment horizontal="center" vertical="center"/>
    </xf>
    <xf numFmtId="0" fontId="7" fillId="3" borderId="0" xfId="1" applyFont="1" applyFill="1" applyBorder="1" applyAlignment="1" applyProtection="1">
      <alignment vertical="center"/>
    </xf>
    <xf numFmtId="0" fontId="9" fillId="0" borderId="10" xfId="1" applyFont="1" applyBorder="1" applyAlignment="1" applyProtection="1">
      <alignment horizontal="center" vertical="center"/>
    </xf>
    <xf numFmtId="165" fontId="13" fillId="7" borderId="14" xfId="2" applyNumberFormat="1" applyFont="1" applyFill="1" applyBorder="1" applyAlignment="1" applyProtection="1">
      <alignment vertical="center"/>
      <protection locked="0"/>
    </xf>
    <xf numFmtId="165" fontId="13" fillId="7" borderId="15" xfId="2" applyNumberFormat="1" applyFont="1" applyFill="1" applyBorder="1" applyAlignment="1" applyProtection="1">
      <alignment vertical="center"/>
      <protection locked="0"/>
    </xf>
    <xf numFmtId="165" fontId="8" fillId="8" borderId="10" xfId="1" applyNumberFormat="1" applyFont="1" applyFill="1" applyBorder="1" applyAlignment="1" applyProtection="1">
      <alignment vertical="center"/>
    </xf>
    <xf numFmtId="165" fontId="13" fillId="7" borderId="14" xfId="2" applyNumberFormat="1" applyFont="1" applyFill="1" applyBorder="1" applyAlignment="1" applyProtection="1">
      <alignment horizontal="right" vertical="center"/>
      <protection locked="0"/>
    </xf>
    <xf numFmtId="165" fontId="13" fillId="7" borderId="15" xfId="2" applyNumberFormat="1" applyFont="1" applyFill="1" applyBorder="1" applyAlignment="1" applyProtection="1">
      <alignment horizontal="right" vertical="center"/>
      <protection locked="0"/>
    </xf>
    <xf numFmtId="165" fontId="12" fillId="3" borderId="14" xfId="1" applyNumberFormat="1" applyFont="1" applyFill="1" applyBorder="1" applyAlignment="1">
      <alignment horizontal="center" vertical="center"/>
    </xf>
    <xf numFmtId="164" fontId="8" fillId="3" borderId="10" xfId="3" applyFont="1" applyFill="1" applyBorder="1">
      <alignment vertical="top"/>
    </xf>
    <xf numFmtId="165" fontId="13" fillId="3" borderId="10" xfId="1" applyNumberFormat="1" applyFont="1" applyFill="1" applyBorder="1" applyAlignment="1" applyProtection="1">
      <alignment horizontal="center" vertical="center"/>
    </xf>
    <xf numFmtId="165" fontId="13" fillId="7" borderId="20" xfId="2" applyNumberFormat="1" applyFont="1" applyFill="1" applyBorder="1" applyAlignment="1" applyProtection="1">
      <alignment vertical="center"/>
      <protection locked="0"/>
    </xf>
    <xf numFmtId="165" fontId="8" fillId="8" borderId="9" xfId="1" applyNumberFormat="1" applyFont="1" applyFill="1" applyBorder="1" applyAlignment="1" applyProtection="1">
      <alignment vertical="center"/>
    </xf>
    <xf numFmtId="165" fontId="13" fillId="7" borderId="20" xfId="2" applyNumberFormat="1" applyFont="1" applyFill="1" applyBorder="1" applyAlignment="1" applyProtection="1">
      <alignment horizontal="right" vertical="center"/>
      <protection locked="0"/>
    </xf>
    <xf numFmtId="165" fontId="13" fillId="3" borderId="21" xfId="1" applyNumberFormat="1" applyFont="1" applyFill="1" applyBorder="1" applyAlignment="1" applyProtection="1">
      <alignment horizontal="center" vertical="center"/>
      <protection locked="0"/>
    </xf>
    <xf numFmtId="0" fontId="8" fillId="5" borderId="0" xfId="1" applyFont="1" applyFill="1" applyBorder="1" applyAlignment="1" applyProtection="1">
      <alignment horizontal="center" vertical="center"/>
    </xf>
    <xf numFmtId="165" fontId="8" fillId="3" borderId="28" xfId="1" applyNumberFormat="1" applyFont="1" applyFill="1" applyBorder="1" applyAlignment="1">
      <alignment vertical="center"/>
    </xf>
    <xf numFmtId="0" fontId="32" fillId="0" borderId="21" xfId="1" applyFont="1" applyBorder="1" applyAlignment="1" applyProtection="1">
      <alignment horizontal="center" vertical="center"/>
    </xf>
    <xf numFmtId="0" fontId="11" fillId="3" borderId="26" xfId="1" applyFont="1" applyFill="1" applyBorder="1" applyAlignment="1" applyProtection="1">
      <alignment horizontal="center" vertical="center"/>
    </xf>
    <xf numFmtId="165" fontId="8" fillId="3" borderId="100" xfId="1" applyNumberFormat="1" applyFont="1" applyFill="1" applyBorder="1" applyAlignment="1" applyProtection="1">
      <alignment vertical="center"/>
    </xf>
    <xf numFmtId="165" fontId="8" fillId="3" borderId="26" xfId="1" applyNumberFormat="1" applyFont="1" applyFill="1" applyBorder="1" applyAlignment="1" applyProtection="1">
      <alignment vertical="center"/>
    </xf>
    <xf numFmtId="0" fontId="28" fillId="3" borderId="0" xfId="8" applyFont="1" applyFill="1" applyProtection="1"/>
    <xf numFmtId="0" fontId="11" fillId="0" borderId="9" xfId="1" applyFont="1" applyBorder="1" applyAlignment="1" applyProtection="1">
      <alignment horizontal="center" vertical="center"/>
    </xf>
    <xf numFmtId="165" fontId="13" fillId="7" borderId="19" xfId="2" applyNumberFormat="1" applyFont="1" applyFill="1" applyBorder="1" applyAlignment="1" applyProtection="1">
      <alignment vertical="center"/>
      <protection locked="0"/>
    </xf>
    <xf numFmtId="165" fontId="13" fillId="7" borderId="19" xfId="2" applyNumberFormat="1" applyFont="1" applyFill="1" applyBorder="1" applyAlignment="1" applyProtection="1">
      <alignment horizontal="right" vertical="center"/>
      <protection locked="0"/>
    </xf>
    <xf numFmtId="165" fontId="16" fillId="7" borderId="19" xfId="2" applyNumberFormat="1" applyFont="1" applyFill="1" applyBorder="1" applyAlignment="1" applyProtection="1">
      <alignment vertical="center"/>
      <protection locked="0"/>
    </xf>
    <xf numFmtId="165" fontId="16" fillId="7" borderId="20" xfId="2" applyNumberFormat="1" applyFont="1" applyFill="1" applyBorder="1" applyAlignment="1" applyProtection="1">
      <alignment vertical="center"/>
      <protection locked="0"/>
    </xf>
    <xf numFmtId="165" fontId="16" fillId="3" borderId="19" xfId="1" applyNumberFormat="1" applyFont="1" applyFill="1" applyBorder="1" applyAlignment="1">
      <alignment horizontal="center" vertical="center"/>
    </xf>
    <xf numFmtId="0" fontId="9" fillId="0" borderId="25" xfId="1" applyFont="1" applyBorder="1" applyAlignment="1" applyProtection="1">
      <alignment horizontal="center" vertical="center"/>
    </xf>
    <xf numFmtId="165" fontId="13" fillId="8" borderId="28" xfId="5" applyNumberFormat="1" applyFont="1" applyFill="1" applyBorder="1" applyAlignment="1" applyProtection="1">
      <alignment vertical="center"/>
    </xf>
    <xf numFmtId="165" fontId="13" fillId="8" borderId="29" xfId="5" applyNumberFormat="1" applyFont="1" applyFill="1" applyBorder="1" applyAlignment="1" applyProtection="1">
      <alignment vertical="center"/>
    </xf>
    <xf numFmtId="165" fontId="13" fillId="8" borderId="30" xfId="5" applyNumberFormat="1" applyFont="1" applyFill="1" applyBorder="1" applyAlignment="1" applyProtection="1">
      <alignment vertical="center"/>
    </xf>
    <xf numFmtId="165" fontId="8" fillId="8" borderId="25" xfId="1" applyNumberFormat="1" applyFont="1" applyFill="1" applyBorder="1" applyAlignment="1" applyProtection="1">
      <alignment vertical="center"/>
    </xf>
    <xf numFmtId="0" fontId="8" fillId="0" borderId="28" xfId="1" applyFont="1" applyFill="1" applyBorder="1" applyAlignment="1" applyProtection="1">
      <alignment vertical="center"/>
    </xf>
    <xf numFmtId="165" fontId="13" fillId="3" borderId="28" xfId="5" applyNumberFormat="1" applyFont="1" applyFill="1" applyBorder="1" applyAlignment="1" applyProtection="1">
      <alignment horizontal="center" vertical="center"/>
    </xf>
    <xf numFmtId="165" fontId="13" fillId="3" borderId="29" xfId="5" applyNumberFormat="1" applyFont="1" applyFill="1" applyBorder="1" applyAlignment="1" applyProtection="1">
      <alignment horizontal="center" vertical="center"/>
    </xf>
    <xf numFmtId="165" fontId="13" fillId="3" borderId="30" xfId="5" applyNumberFormat="1" applyFont="1" applyFill="1" applyBorder="1" applyAlignment="1" applyProtection="1">
      <alignment horizontal="center" vertical="center"/>
    </xf>
    <xf numFmtId="0" fontId="28" fillId="3" borderId="0" xfId="8" applyFont="1" applyFill="1" applyAlignment="1" applyProtection="1">
      <alignment horizontal="center"/>
    </xf>
    <xf numFmtId="0" fontId="28" fillId="3" borderId="0" xfId="8" applyFont="1" applyFill="1" applyAlignment="1">
      <alignment vertical="center"/>
    </xf>
    <xf numFmtId="0" fontId="26" fillId="3" borderId="0" xfId="8" applyFont="1" applyFill="1" applyAlignment="1">
      <alignment horizontal="center" vertical="center"/>
    </xf>
    <xf numFmtId="0" fontId="33" fillId="3" borderId="0" xfId="8" applyFont="1" applyFill="1"/>
    <xf numFmtId="0" fontId="26" fillId="3" borderId="0" xfId="8" applyFont="1" applyFill="1" applyBorder="1" applyAlignment="1">
      <alignment horizontal="center" vertical="center" wrapText="1"/>
    </xf>
    <xf numFmtId="0" fontId="7" fillId="3" borderId="0" xfId="1" applyFont="1" applyFill="1" applyBorder="1" applyAlignment="1" applyProtection="1">
      <alignment horizontal="center" vertical="center"/>
    </xf>
    <xf numFmtId="165" fontId="16" fillId="7" borderId="18" xfId="7" applyNumberFormat="1" applyFont="1" applyFill="1" applyBorder="1" applyAlignment="1" applyProtection="1">
      <alignment vertical="center"/>
      <protection locked="0"/>
    </xf>
    <xf numFmtId="165" fontId="16" fillId="7" borderId="15" xfId="7" applyNumberFormat="1" applyFont="1" applyFill="1" applyBorder="1" applyAlignment="1" applyProtection="1">
      <alignment vertical="center"/>
      <protection locked="0"/>
    </xf>
    <xf numFmtId="165" fontId="13" fillId="7" borderId="15" xfId="7" applyNumberFormat="1" applyFont="1" applyFill="1" applyBorder="1" applyAlignment="1" applyProtection="1">
      <alignment vertical="center"/>
      <protection locked="0"/>
    </xf>
    <xf numFmtId="165" fontId="13" fillId="7" borderId="77" xfId="7" applyNumberFormat="1" applyFont="1" applyFill="1" applyBorder="1" applyAlignment="1" applyProtection="1">
      <alignment vertical="center"/>
      <protection locked="0"/>
    </xf>
    <xf numFmtId="165" fontId="13" fillId="8" borderId="10" xfId="1" applyNumberFormat="1" applyFont="1" applyFill="1" applyBorder="1" applyAlignment="1" applyProtection="1">
      <alignment vertical="center"/>
    </xf>
    <xf numFmtId="165" fontId="16" fillId="7" borderId="15" xfId="2" applyNumberFormat="1" applyFont="1" applyFill="1" applyBorder="1" applyAlignment="1" applyProtection="1">
      <alignment vertical="center"/>
      <protection locked="0"/>
    </xf>
    <xf numFmtId="165" fontId="16" fillId="3" borderId="14" xfId="1" applyNumberFormat="1" applyFont="1" applyFill="1" applyBorder="1" applyAlignment="1">
      <alignment horizontal="center" vertical="center"/>
    </xf>
    <xf numFmtId="165" fontId="13" fillId="3" borderId="18" xfId="7" applyNumberFormat="1" applyFont="1" applyFill="1" applyBorder="1" applyAlignment="1" applyProtection="1">
      <alignment horizontal="center" vertical="center"/>
      <protection locked="0"/>
    </xf>
    <xf numFmtId="165" fontId="13" fillId="3" borderId="15" xfId="7" applyNumberFormat="1" applyFont="1" applyFill="1" applyBorder="1" applyAlignment="1" applyProtection="1">
      <alignment horizontal="center" vertical="center"/>
      <protection locked="0"/>
    </xf>
    <xf numFmtId="165" fontId="13" fillId="3" borderId="77" xfId="7" applyNumberFormat="1" applyFont="1" applyFill="1" applyBorder="1" applyAlignment="1" applyProtection="1">
      <alignment horizontal="center" vertical="center"/>
      <protection locked="0"/>
    </xf>
    <xf numFmtId="165" fontId="16" fillId="7" borderId="23" xfId="7" applyNumberFormat="1" applyFont="1" applyFill="1" applyBorder="1" applyAlignment="1" applyProtection="1">
      <alignment vertical="center"/>
      <protection locked="0"/>
    </xf>
    <xf numFmtId="165" fontId="16" fillId="7" borderId="20" xfId="7" applyNumberFormat="1" applyFont="1" applyFill="1" applyBorder="1" applyAlignment="1" applyProtection="1">
      <alignment vertical="center"/>
      <protection locked="0"/>
    </xf>
    <xf numFmtId="165" fontId="16" fillId="7" borderId="26" xfId="7" applyNumberFormat="1" applyFont="1" applyFill="1" applyBorder="1" applyAlignment="1" applyProtection="1">
      <alignment vertical="center"/>
      <protection locked="0"/>
    </xf>
    <xf numFmtId="165" fontId="13" fillId="8" borderId="9" xfId="1" applyNumberFormat="1" applyFont="1" applyFill="1" applyBorder="1" applyAlignment="1" applyProtection="1">
      <alignment vertical="center"/>
    </xf>
    <xf numFmtId="165" fontId="13" fillId="3" borderId="23" xfId="7" applyNumberFormat="1" applyFont="1" applyFill="1" applyBorder="1" applyAlignment="1" applyProtection="1">
      <alignment horizontal="center" vertical="center"/>
      <protection locked="0"/>
    </xf>
    <xf numFmtId="165" fontId="13" fillId="3" borderId="20" xfId="7" applyNumberFormat="1" applyFont="1" applyFill="1" applyBorder="1" applyAlignment="1" applyProtection="1">
      <alignment horizontal="center" vertical="center"/>
      <protection locked="0"/>
    </xf>
    <xf numFmtId="165" fontId="13" fillId="3" borderId="26" xfId="7" applyNumberFormat="1" applyFont="1" applyFill="1" applyBorder="1" applyAlignment="1" applyProtection="1">
      <alignment horizontal="center" vertical="center"/>
      <protection locked="0"/>
    </xf>
    <xf numFmtId="165" fontId="13" fillId="7" borderId="20" xfId="7" applyNumberFormat="1" applyFont="1" applyFill="1" applyBorder="1" applyAlignment="1" applyProtection="1">
      <alignment vertical="center"/>
      <protection locked="0"/>
    </xf>
    <xf numFmtId="165" fontId="13" fillId="7" borderId="26" xfId="7" applyNumberFormat="1" applyFont="1" applyFill="1" applyBorder="1" applyAlignment="1" applyProtection="1">
      <alignment vertical="center"/>
      <protection locked="0"/>
    </xf>
    <xf numFmtId="165" fontId="8" fillId="8" borderId="23" xfId="1" applyNumberFormat="1" applyFont="1" applyFill="1" applyBorder="1" applyAlignment="1" applyProtection="1">
      <alignment vertical="center"/>
    </xf>
    <xf numFmtId="165" fontId="8" fillId="8" borderId="20" xfId="1" applyNumberFormat="1" applyFont="1" applyFill="1" applyBorder="1" applyAlignment="1" applyProtection="1">
      <alignment vertical="center"/>
    </xf>
    <xf numFmtId="165" fontId="8" fillId="8" borderId="26" xfId="1" applyNumberFormat="1" applyFont="1" applyFill="1" applyBorder="1" applyAlignment="1" applyProtection="1">
      <alignment vertical="center"/>
    </xf>
    <xf numFmtId="165" fontId="13" fillId="8" borderId="23" xfId="1" applyNumberFormat="1" applyFont="1" applyFill="1" applyBorder="1" applyAlignment="1" applyProtection="1">
      <alignment vertical="center"/>
    </xf>
    <xf numFmtId="165" fontId="13" fillId="8" borderId="20" xfId="1" applyNumberFormat="1" applyFont="1" applyFill="1" applyBorder="1" applyAlignment="1" applyProtection="1">
      <alignment vertical="center"/>
    </xf>
    <xf numFmtId="165" fontId="13" fillId="8" borderId="26" xfId="1" applyNumberFormat="1" applyFont="1" applyFill="1" applyBorder="1" applyAlignment="1" applyProtection="1">
      <alignment vertical="center"/>
    </xf>
    <xf numFmtId="165" fontId="13" fillId="3" borderId="23" xfId="1" applyNumberFormat="1" applyFont="1" applyFill="1" applyBorder="1" applyAlignment="1" applyProtection="1">
      <alignment horizontal="center" vertical="center"/>
    </xf>
    <xf numFmtId="165" fontId="13" fillId="3" borderId="23" xfId="1" applyNumberFormat="1" applyFont="1" applyFill="1" applyBorder="1" applyAlignment="1" applyProtection="1">
      <alignment horizontal="center" vertical="center"/>
      <protection locked="0"/>
    </xf>
    <xf numFmtId="0" fontId="11" fillId="0" borderId="25" xfId="1" applyFont="1" applyBorder="1" applyAlignment="1" applyProtection="1">
      <alignment horizontal="center" vertical="center"/>
    </xf>
    <xf numFmtId="165" fontId="8" fillId="8" borderId="24" xfId="1" applyNumberFormat="1" applyFont="1" applyFill="1" applyBorder="1" applyAlignment="1" applyProtection="1">
      <alignment vertical="center"/>
    </xf>
    <xf numFmtId="165" fontId="13" fillId="8" borderId="101" xfId="5" applyNumberFormat="1" applyFont="1" applyFill="1" applyBorder="1" applyAlignment="1" applyProtection="1">
      <alignment vertical="center"/>
    </xf>
    <xf numFmtId="165" fontId="13" fillId="3" borderId="24" xfId="1" applyNumberFormat="1" applyFont="1" applyFill="1" applyBorder="1" applyAlignment="1" applyProtection="1">
      <alignment horizontal="center" vertical="center"/>
    </xf>
    <xf numFmtId="165" fontId="13" fillId="3" borderId="101" xfId="5" applyNumberFormat="1" applyFont="1" applyFill="1" applyBorder="1" applyAlignment="1" applyProtection="1">
      <alignment horizontal="center" vertical="center"/>
    </xf>
    <xf numFmtId="165" fontId="8" fillId="8" borderId="102" xfId="1" applyNumberFormat="1" applyFont="1" applyFill="1" applyBorder="1" applyAlignment="1" applyProtection="1">
      <alignment vertical="center"/>
    </xf>
    <xf numFmtId="165" fontId="13" fillId="3" borderId="102" xfId="1" applyNumberFormat="1" applyFont="1" applyFill="1" applyBorder="1" applyAlignment="1" applyProtection="1">
      <alignment horizontal="center" vertical="center"/>
    </xf>
    <xf numFmtId="165" fontId="8" fillId="8" borderId="103" xfId="1" applyNumberFormat="1" applyFont="1" applyFill="1" applyBorder="1" applyAlignment="1" applyProtection="1">
      <alignment vertical="center"/>
    </xf>
    <xf numFmtId="165" fontId="13" fillId="3" borderId="103" xfId="1" applyNumberFormat="1" applyFont="1" applyFill="1" applyBorder="1" applyAlignment="1" applyProtection="1">
      <alignment horizontal="center" vertical="center"/>
    </xf>
    <xf numFmtId="165" fontId="8" fillId="8" borderId="28" xfId="1" applyNumberFormat="1" applyFont="1" applyFill="1" applyBorder="1" applyAlignment="1" applyProtection="1">
      <alignment vertical="center"/>
    </xf>
    <xf numFmtId="165" fontId="8" fillId="8" borderId="29" xfId="1" applyNumberFormat="1" applyFont="1" applyFill="1" applyBorder="1" applyAlignment="1" applyProtection="1">
      <alignment vertical="center"/>
    </xf>
    <xf numFmtId="165" fontId="8" fillId="8" borderId="30" xfId="1" applyNumberFormat="1" applyFont="1" applyFill="1" applyBorder="1" applyAlignment="1" applyProtection="1">
      <alignment vertical="center"/>
    </xf>
    <xf numFmtId="165" fontId="8" fillId="8" borderId="104" xfId="1" applyNumberFormat="1" applyFont="1" applyFill="1" applyBorder="1" applyAlignment="1" applyProtection="1">
      <alignment vertical="center"/>
    </xf>
    <xf numFmtId="165" fontId="13" fillId="3" borderId="104" xfId="1" applyNumberFormat="1" applyFont="1" applyFill="1" applyBorder="1" applyAlignment="1" applyProtection="1">
      <alignment horizontal="center" vertical="center"/>
    </xf>
    <xf numFmtId="0" fontId="8" fillId="3" borderId="91" xfId="1" applyFont="1" applyFill="1" applyBorder="1" applyAlignment="1" applyProtection="1">
      <alignment horizontal="center" vertical="center"/>
    </xf>
    <xf numFmtId="0" fontId="6" fillId="3" borderId="91" xfId="1" applyFont="1" applyFill="1" applyBorder="1" applyAlignment="1" applyProtection="1">
      <alignment vertical="center"/>
    </xf>
    <xf numFmtId="0" fontId="28" fillId="3" borderId="0" xfId="8" applyFont="1" applyFill="1" applyAlignment="1">
      <alignment horizontal="center" vertical="center"/>
    </xf>
    <xf numFmtId="0" fontId="8" fillId="0" borderId="18" xfId="1" applyFont="1" applyBorder="1" applyAlignment="1" applyProtection="1">
      <alignment horizontal="center" vertical="center"/>
    </xf>
    <xf numFmtId="0" fontId="15" fillId="7" borderId="15" xfId="2" applyNumberFormat="1" applyFont="1" applyFill="1" applyBorder="1" applyAlignment="1" applyProtection="1">
      <alignment horizontal="left" vertical="center"/>
      <protection locked="0"/>
    </xf>
    <xf numFmtId="165" fontId="8" fillId="8" borderId="105" xfId="1" applyNumberFormat="1" applyFont="1" applyFill="1" applyBorder="1" applyAlignment="1" applyProtection="1">
      <alignment vertical="center"/>
    </xf>
    <xf numFmtId="165" fontId="16" fillId="7" borderId="14" xfId="7" applyNumberFormat="1" applyFont="1" applyFill="1" applyBorder="1" applyAlignment="1" applyProtection="1">
      <alignment vertical="center"/>
      <protection locked="0"/>
    </xf>
    <xf numFmtId="165" fontId="16" fillId="7" borderId="16" xfId="7" applyNumberFormat="1" applyFont="1" applyFill="1" applyBorder="1" applyAlignment="1" applyProtection="1">
      <alignment vertical="center"/>
      <protection locked="0"/>
    </xf>
    <xf numFmtId="165" fontId="13" fillId="7" borderId="16" xfId="7" applyNumberFormat="1" applyFont="1" applyFill="1" applyBorder="1" applyAlignment="1" applyProtection="1">
      <alignment vertical="center"/>
      <protection locked="0"/>
    </xf>
    <xf numFmtId="165" fontId="8" fillId="3" borderId="16" xfId="1" applyNumberFormat="1" applyFont="1" applyFill="1" applyBorder="1" applyAlignment="1" applyProtection="1">
      <alignment horizontal="center" vertical="center"/>
      <protection locked="0"/>
    </xf>
    <xf numFmtId="165" fontId="8" fillId="3" borderId="105" xfId="1" applyNumberFormat="1" applyFont="1" applyFill="1" applyBorder="1" applyAlignment="1" applyProtection="1">
      <alignment horizontal="center" vertical="center"/>
    </xf>
    <xf numFmtId="0" fontId="2" fillId="5" borderId="0" xfId="1" applyFill="1" applyAlignment="1" applyProtection="1">
      <alignment horizontal="center" vertical="center"/>
    </xf>
    <xf numFmtId="0" fontId="8" fillId="0" borderId="23" xfId="1" applyFont="1" applyBorder="1" applyAlignment="1" applyProtection="1">
      <alignment horizontal="center" vertical="center"/>
    </xf>
    <xf numFmtId="0" fontId="15" fillId="7" borderId="20" xfId="2" applyNumberFormat="1" applyFont="1" applyFill="1" applyBorder="1" applyAlignment="1" applyProtection="1">
      <alignment horizontal="left" vertical="center"/>
      <protection locked="0"/>
    </xf>
    <xf numFmtId="165" fontId="8" fillId="8" borderId="106" xfId="1" applyNumberFormat="1" applyFont="1" applyFill="1" applyBorder="1" applyAlignment="1" applyProtection="1">
      <alignment vertical="center"/>
    </xf>
    <xf numFmtId="165" fontId="8" fillId="3" borderId="21" xfId="1" applyNumberFormat="1" applyFont="1" applyFill="1" applyBorder="1" applyAlignment="1" applyProtection="1">
      <alignment horizontal="center" vertical="center"/>
      <protection locked="0"/>
    </xf>
    <xf numFmtId="165" fontId="8" fillId="3" borderId="106" xfId="1" applyNumberFormat="1" applyFont="1" applyFill="1" applyBorder="1" applyAlignment="1" applyProtection="1">
      <alignment horizontal="center" vertical="center"/>
    </xf>
    <xf numFmtId="0" fontId="8" fillId="0" borderId="88" xfId="1" applyFont="1" applyBorder="1" applyAlignment="1" applyProtection="1">
      <alignment horizontal="center" vertical="center"/>
    </xf>
    <xf numFmtId="0" fontId="34" fillId="4" borderId="0" xfId="6" applyFont="1" applyFill="1" applyAlignment="1" applyProtection="1">
      <alignment horizontal="center" vertical="center"/>
    </xf>
    <xf numFmtId="165" fontId="8" fillId="9" borderId="28" xfId="1" applyNumberFormat="1" applyFont="1" applyFill="1" applyBorder="1" applyAlignment="1" applyProtection="1">
      <alignment vertical="center"/>
    </xf>
    <xf numFmtId="165" fontId="8" fillId="9" borderId="29" xfId="1" applyNumberFormat="1" applyFont="1" applyFill="1" applyBorder="1" applyAlignment="1" applyProtection="1">
      <alignment vertical="center"/>
    </xf>
    <xf numFmtId="165" fontId="8" fillId="9" borderId="30" xfId="1" applyNumberFormat="1" applyFont="1" applyFill="1" applyBorder="1" applyAlignment="1" applyProtection="1">
      <alignment vertical="center"/>
    </xf>
    <xf numFmtId="165" fontId="8" fillId="9" borderId="107" xfId="1" applyNumberFormat="1" applyFont="1" applyFill="1" applyBorder="1" applyAlignment="1" applyProtection="1">
      <alignment vertical="center"/>
    </xf>
    <xf numFmtId="165" fontId="13" fillId="9" borderId="28" xfId="1" applyNumberFormat="1" applyFont="1" applyFill="1" applyBorder="1" applyAlignment="1" applyProtection="1">
      <alignment vertical="center"/>
    </xf>
    <xf numFmtId="165" fontId="13" fillId="9" borderId="29" xfId="1" applyNumberFormat="1" applyFont="1" applyFill="1" applyBorder="1" applyAlignment="1" applyProtection="1">
      <alignment vertical="center"/>
    </xf>
    <xf numFmtId="165" fontId="13" fillId="9" borderId="30" xfId="1" applyNumberFormat="1" applyFont="1" applyFill="1" applyBorder="1" applyAlignment="1" applyProtection="1">
      <alignment vertical="center"/>
    </xf>
    <xf numFmtId="165" fontId="8" fillId="3" borderId="30" xfId="1" applyNumberFormat="1" applyFont="1" applyFill="1" applyBorder="1" applyAlignment="1" applyProtection="1">
      <alignment horizontal="center" vertical="center"/>
      <protection locked="0"/>
    </xf>
    <xf numFmtId="165" fontId="8" fillId="3" borderId="107" xfId="1" applyNumberFormat="1" applyFont="1" applyFill="1" applyBorder="1" applyAlignment="1" applyProtection="1">
      <alignment horizontal="center" vertical="center"/>
    </xf>
    <xf numFmtId="0" fontId="34" fillId="4" borderId="0" xfId="1" applyFont="1" applyFill="1" applyAlignment="1" applyProtection="1">
      <alignment vertical="center"/>
    </xf>
    <xf numFmtId="0" fontId="9" fillId="0" borderId="8" xfId="1" applyFont="1" applyBorder="1" applyAlignment="1" applyProtection="1">
      <alignment horizontal="center" vertical="center"/>
    </xf>
    <xf numFmtId="165" fontId="8" fillId="9" borderId="4" xfId="1" applyNumberFormat="1" applyFont="1" applyFill="1" applyBorder="1" applyAlignment="1" applyProtection="1">
      <alignment vertical="center"/>
    </xf>
    <xf numFmtId="165" fontId="8" fillId="9" borderId="5" xfId="1" applyNumberFormat="1" applyFont="1" applyFill="1" applyBorder="1" applyAlignment="1" applyProtection="1">
      <alignment vertical="center"/>
    </xf>
    <xf numFmtId="165" fontId="8" fillId="9" borderId="6" xfId="1" applyNumberFormat="1" applyFont="1" applyFill="1" applyBorder="1" applyAlignment="1" applyProtection="1">
      <alignment vertical="center"/>
    </xf>
    <xf numFmtId="165" fontId="8" fillId="8" borderId="6" xfId="1" applyNumberFormat="1" applyFont="1" applyFill="1" applyBorder="1" applyAlignment="1" applyProtection="1">
      <alignment vertical="center"/>
    </xf>
    <xf numFmtId="165" fontId="8" fillId="9" borderId="8" xfId="1" applyNumberFormat="1" applyFont="1" applyFill="1" applyBorder="1" applyAlignment="1" applyProtection="1">
      <alignment vertical="center"/>
    </xf>
    <xf numFmtId="164" fontId="8" fillId="3" borderId="8" xfId="3" applyFont="1" applyFill="1" applyBorder="1">
      <alignment vertical="top"/>
    </xf>
    <xf numFmtId="165" fontId="8" fillId="3" borderId="6" xfId="1" applyNumberFormat="1" applyFont="1" applyFill="1" applyBorder="1" applyAlignment="1" applyProtection="1">
      <alignment horizontal="center" vertical="center"/>
    </xf>
    <xf numFmtId="165" fontId="8" fillId="3" borderId="8" xfId="1" applyNumberFormat="1" applyFont="1" applyFill="1" applyBorder="1" applyAlignment="1" applyProtection="1">
      <alignment horizontal="center" vertical="center"/>
      <protection locked="0"/>
    </xf>
    <xf numFmtId="0" fontId="30" fillId="3" borderId="0" xfId="11" applyFill="1" applyProtection="1"/>
    <xf numFmtId="0" fontId="9" fillId="3" borderId="13" xfId="4" applyFont="1" applyFill="1" applyBorder="1" applyAlignment="1" applyProtection="1">
      <alignment horizontal="center" vertical="center"/>
    </xf>
    <xf numFmtId="0" fontId="34" fillId="3" borderId="0" xfId="1" applyFont="1" applyFill="1" applyAlignment="1" applyProtection="1">
      <alignment vertical="center"/>
    </xf>
    <xf numFmtId="0" fontId="34" fillId="0" borderId="0" xfId="1" applyFont="1" applyFill="1" applyAlignment="1" applyProtection="1">
      <alignment horizontal="center" vertical="center" wrapText="1"/>
    </xf>
    <xf numFmtId="0" fontId="34" fillId="0" borderId="0" xfId="1" applyFont="1" applyFill="1" applyAlignment="1" applyProtection="1">
      <alignment horizontal="center" vertical="center"/>
    </xf>
    <xf numFmtId="0" fontId="15" fillId="3" borderId="0" xfId="1" applyFont="1" applyFill="1" applyBorder="1" applyAlignment="1">
      <alignment vertical="top" wrapText="1"/>
    </xf>
    <xf numFmtId="0" fontId="18" fillId="3" borderId="0" xfId="5" applyFont="1" applyFill="1" applyBorder="1" applyAlignment="1" applyProtection="1">
      <alignment vertical="top"/>
    </xf>
    <xf numFmtId="0" fontId="18" fillId="4" borderId="23" xfId="5" applyFont="1" applyFill="1" applyBorder="1" applyAlignment="1" applyProtection="1">
      <alignment horizontal="center" vertical="top"/>
    </xf>
    <xf numFmtId="0" fontId="18" fillId="4" borderId="26" xfId="5" applyFont="1" applyFill="1" applyBorder="1" applyAlignment="1" applyProtection="1">
      <alignment horizontal="left" vertical="top"/>
    </xf>
    <xf numFmtId="0" fontId="18" fillId="4" borderId="27" xfId="5" applyFont="1" applyFill="1" applyBorder="1" applyAlignment="1" applyProtection="1">
      <alignment horizontal="left" vertical="top"/>
    </xf>
    <xf numFmtId="0" fontId="15" fillId="3" borderId="0" xfId="5" applyFont="1" applyFill="1" applyBorder="1" applyAlignment="1" applyProtection="1">
      <alignment vertical="top" wrapText="1"/>
    </xf>
    <xf numFmtId="0" fontId="3" fillId="2" borderId="0" xfId="8" applyFont="1" applyFill="1" applyBorder="1" applyAlignment="1" applyProtection="1">
      <alignment vertical="center"/>
    </xf>
    <xf numFmtId="0" fontId="3" fillId="2" borderId="0" xfId="8" applyFont="1" applyFill="1" applyBorder="1" applyAlignment="1" applyProtection="1">
      <alignment horizontal="center" vertical="center"/>
    </xf>
    <xf numFmtId="164" fontId="2" fillId="3" borderId="0" xfId="3" applyFill="1" applyBorder="1" applyProtection="1">
      <alignment vertical="top"/>
    </xf>
    <xf numFmtId="0" fontId="28" fillId="3" borderId="0" xfId="8" applyFont="1" applyFill="1" applyBorder="1" applyAlignment="1" applyProtection="1">
      <alignment vertical="center"/>
    </xf>
    <xf numFmtId="0" fontId="26" fillId="3" borderId="0" xfId="5" applyFont="1" applyFill="1" applyBorder="1" applyAlignment="1" applyProtection="1">
      <alignment vertical="center"/>
    </xf>
    <xf numFmtId="0" fontId="26" fillId="3" borderId="0" xfId="5" applyFont="1" applyFill="1" applyBorder="1" applyAlignment="1" applyProtection="1">
      <alignment horizontal="center" vertical="center"/>
    </xf>
    <xf numFmtId="0" fontId="28" fillId="3" borderId="0" xfId="8" applyFont="1" applyFill="1" applyBorder="1"/>
    <xf numFmtId="0" fontId="28" fillId="3" borderId="0" xfId="8" applyFont="1" applyFill="1" applyBorder="1" applyProtection="1"/>
    <xf numFmtId="0" fontId="29" fillId="0" borderId="0" xfId="8" applyFont="1"/>
    <xf numFmtId="0" fontId="8" fillId="0" borderId="0" xfId="1" applyFont="1" applyFill="1" applyAlignment="1" applyProtection="1">
      <alignment horizontal="center" vertical="center" wrapText="1"/>
    </xf>
    <xf numFmtId="0" fontId="7" fillId="3" borderId="73" xfId="5" applyFont="1" applyFill="1" applyBorder="1" applyAlignment="1" applyProtection="1">
      <alignment horizontal="center" vertical="center"/>
    </xf>
    <xf numFmtId="0" fontId="7" fillId="4" borderId="5" xfId="5" applyFont="1" applyFill="1" applyBorder="1" applyAlignment="1" applyProtection="1">
      <alignment horizontal="center" vertical="center" wrapText="1"/>
    </xf>
    <xf numFmtId="0" fontId="7" fillId="4" borderId="8" xfId="5"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29" fillId="3" borderId="0" xfId="8" applyFont="1" applyFill="1" applyBorder="1"/>
    <xf numFmtId="0" fontId="9" fillId="0" borderId="0" xfId="1" applyFont="1" applyFill="1" applyAlignment="1" applyProtection="1">
      <alignment vertical="center" wrapText="1"/>
    </xf>
    <xf numFmtId="0" fontId="7" fillId="3" borderId="2" xfId="5" applyFont="1" applyFill="1" applyBorder="1" applyAlignment="1" applyProtection="1">
      <alignment horizontal="left" vertical="center"/>
    </xf>
    <xf numFmtId="0" fontId="7" fillId="3" borderId="0" xfId="5" applyFont="1" applyFill="1" applyBorder="1" applyAlignment="1" applyProtection="1">
      <alignment horizontal="center" vertical="center" wrapText="1"/>
    </xf>
    <xf numFmtId="0" fontId="30" fillId="3" borderId="0" xfId="11" applyFill="1" applyBorder="1" applyAlignment="1">
      <alignment horizontal="center" vertical="center" wrapText="1"/>
    </xf>
    <xf numFmtId="0" fontId="30" fillId="3" borderId="0" xfId="11" applyFill="1" applyBorder="1" applyAlignment="1" applyProtection="1">
      <alignment horizontal="center" vertical="center" wrapText="1"/>
    </xf>
    <xf numFmtId="0" fontId="9" fillId="6" borderId="0" xfId="4" applyFont="1" applyBorder="1" applyAlignment="1" applyProtection="1">
      <alignment horizontal="center" vertical="center"/>
    </xf>
    <xf numFmtId="0" fontId="7" fillId="4" borderId="8" xfId="12" applyFont="1" applyFill="1" applyBorder="1"/>
    <xf numFmtId="0" fontId="36" fillId="3" borderId="0" xfId="8" applyFont="1" applyFill="1" applyBorder="1" applyAlignment="1">
      <alignment horizontal="center"/>
    </xf>
    <xf numFmtId="0" fontId="7" fillId="4" borderId="8" xfId="12" applyFont="1" applyFill="1" applyBorder="1" applyProtection="1"/>
    <xf numFmtId="165" fontId="13" fillId="7" borderId="10" xfId="2" applyNumberFormat="1" applyFont="1" applyFill="1" applyBorder="1" applyAlignment="1" applyProtection="1">
      <alignment vertical="center"/>
      <protection locked="0"/>
    </xf>
    <xf numFmtId="165" fontId="8" fillId="8" borderId="109" xfId="1" applyNumberFormat="1" applyFont="1" applyFill="1" applyBorder="1" applyAlignment="1" applyProtection="1">
      <alignment vertical="center"/>
    </xf>
    <xf numFmtId="165" fontId="13" fillId="8" borderId="109" xfId="1" applyNumberFormat="1" applyFont="1" applyFill="1" applyBorder="1" applyAlignment="1" applyProtection="1">
      <alignment vertical="center"/>
    </xf>
    <xf numFmtId="165" fontId="16" fillId="7" borderId="14" xfId="2" applyNumberFormat="1" applyFont="1" applyFill="1" applyBorder="1" applyAlignment="1" applyProtection="1">
      <alignment vertical="center"/>
      <protection locked="0"/>
    </xf>
    <xf numFmtId="165" fontId="13" fillId="3" borderId="18" xfId="13" applyNumberFormat="1" applyFont="1" applyFill="1" applyBorder="1" applyAlignment="1" applyProtection="1">
      <alignment horizontal="center" vertical="center"/>
    </xf>
    <xf numFmtId="165" fontId="13" fillId="3" borderId="15" xfId="13" applyNumberFormat="1" applyFont="1" applyFill="1" applyBorder="1" applyAlignment="1" applyProtection="1">
      <alignment horizontal="center" vertical="center"/>
    </xf>
    <xf numFmtId="165" fontId="13" fillId="3" borderId="97" xfId="13" applyNumberFormat="1" applyFont="1" applyFill="1" applyBorder="1" applyAlignment="1" applyProtection="1">
      <alignment horizontal="center" vertical="center"/>
    </xf>
    <xf numFmtId="165" fontId="8" fillId="3" borderId="109" xfId="1" applyNumberFormat="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23" fillId="0" borderId="20" xfId="5" applyFont="1" applyFill="1" applyBorder="1" applyAlignment="1" applyProtection="1">
      <alignment vertical="center" wrapText="1"/>
    </xf>
    <xf numFmtId="0" fontId="11" fillId="0" borderId="9" xfId="5" applyFont="1" applyFill="1" applyBorder="1" applyAlignment="1" applyProtection="1">
      <alignment horizontal="center" vertical="center"/>
    </xf>
    <xf numFmtId="165" fontId="13" fillId="7" borderId="9" xfId="2" applyNumberFormat="1" applyFont="1" applyFill="1" applyBorder="1" applyAlignment="1" applyProtection="1">
      <alignment vertical="center"/>
      <protection locked="0"/>
    </xf>
    <xf numFmtId="165" fontId="8" fillId="8" borderId="22" xfId="1" applyNumberFormat="1" applyFont="1" applyFill="1" applyBorder="1" applyAlignment="1" applyProtection="1">
      <alignment vertical="center"/>
    </xf>
    <xf numFmtId="165" fontId="13" fillId="8" borderId="22" xfId="1" applyNumberFormat="1" applyFont="1" applyFill="1" applyBorder="1" applyAlignment="1" applyProtection="1">
      <alignment vertical="center"/>
    </xf>
    <xf numFmtId="165" fontId="16" fillId="3" borderId="19" xfId="1" applyNumberFormat="1" applyFont="1" applyFill="1" applyBorder="1" applyAlignment="1">
      <alignment horizontal="left" vertical="center"/>
    </xf>
    <xf numFmtId="164" fontId="8" fillId="3" borderId="9" xfId="3" applyFont="1" applyFill="1" applyBorder="1" applyAlignment="1">
      <alignment horizontal="left" vertical="top"/>
    </xf>
    <xf numFmtId="165" fontId="13" fillId="3" borderId="23" xfId="13" applyNumberFormat="1" applyFont="1" applyFill="1" applyBorder="1" applyAlignment="1" applyProtection="1">
      <alignment horizontal="center" vertical="center"/>
    </xf>
    <xf numFmtId="165" fontId="13" fillId="3" borderId="20" xfId="13" applyNumberFormat="1" applyFont="1" applyFill="1" applyBorder="1" applyAlignment="1" applyProtection="1">
      <alignment horizontal="center" vertical="center"/>
    </xf>
    <xf numFmtId="165" fontId="13" fillId="3" borderId="111" xfId="13" applyNumberFormat="1" applyFont="1" applyFill="1" applyBorder="1" applyAlignment="1" applyProtection="1">
      <alignment horizontal="center" vertical="center"/>
    </xf>
    <xf numFmtId="165" fontId="8" fillId="3" borderId="22" xfId="1" applyNumberFormat="1" applyFont="1" applyFill="1" applyBorder="1" applyAlignment="1" applyProtection="1">
      <alignment horizontal="center" vertical="center"/>
    </xf>
    <xf numFmtId="165" fontId="16" fillId="7" borderId="9" xfId="2" applyNumberFormat="1" applyFont="1" applyFill="1" applyBorder="1" applyAlignment="1" applyProtection="1">
      <alignment vertical="center"/>
      <protection locked="0"/>
    </xf>
    <xf numFmtId="0" fontId="37" fillId="3" borderId="20" xfId="5" applyFont="1" applyFill="1" applyBorder="1" applyAlignment="1" applyProtection="1">
      <alignment horizontal="center" vertical="center" wrapText="1"/>
    </xf>
    <xf numFmtId="0" fontId="13" fillId="0" borderId="63" xfId="5" applyFont="1" applyFill="1" applyBorder="1" applyAlignment="1" applyProtection="1">
      <alignment horizontal="center" vertical="center"/>
    </xf>
    <xf numFmtId="165" fontId="6" fillId="3" borderId="20" xfId="1" applyNumberFormat="1" applyFont="1" applyFill="1" applyBorder="1" applyAlignment="1" applyProtection="1">
      <alignment vertical="center" wrapText="1"/>
    </xf>
    <xf numFmtId="165" fontId="9" fillId="3" borderId="20" xfId="1" applyNumberFormat="1" applyFont="1" applyFill="1" applyBorder="1" applyAlignment="1" applyProtection="1">
      <alignment horizontal="center" vertical="center" wrapText="1"/>
    </xf>
    <xf numFmtId="165" fontId="13" fillId="3" borderId="85" xfId="13" applyNumberFormat="1" applyFont="1" applyFill="1" applyBorder="1" applyAlignment="1" applyProtection="1">
      <alignment horizontal="center" vertical="center"/>
    </xf>
    <xf numFmtId="165" fontId="13" fillId="3" borderId="64" xfId="13" applyNumberFormat="1" applyFont="1" applyFill="1" applyBorder="1" applyAlignment="1" applyProtection="1">
      <alignment horizontal="center" vertical="center"/>
    </xf>
    <xf numFmtId="165" fontId="13" fillId="3" borderId="112" xfId="13" applyNumberFormat="1" applyFont="1" applyFill="1" applyBorder="1" applyAlignment="1" applyProtection="1">
      <alignment horizontal="center" vertical="center"/>
    </xf>
    <xf numFmtId="0" fontId="23" fillId="3" borderId="20" xfId="5" applyFont="1" applyFill="1" applyBorder="1" applyAlignment="1" applyProtection="1">
      <alignment vertical="center" wrapText="1"/>
    </xf>
    <xf numFmtId="0" fontId="15" fillId="0" borderId="20" xfId="5" applyFont="1" applyFill="1" applyBorder="1" applyAlignment="1" applyProtection="1">
      <alignment vertical="center" wrapText="1"/>
    </xf>
    <xf numFmtId="0" fontId="13" fillId="7" borderId="20" xfId="2" applyNumberFormat="1" applyFont="1" applyFill="1" applyBorder="1" applyAlignment="1" applyProtection="1">
      <alignment horizontal="left" vertical="center"/>
      <protection locked="0"/>
    </xf>
    <xf numFmtId="165" fontId="8" fillId="3" borderId="20" xfId="1" applyNumberFormat="1" applyFont="1" applyFill="1" applyBorder="1" applyAlignment="1" applyProtection="1">
      <alignment vertical="center" wrapText="1"/>
    </xf>
    <xf numFmtId="0" fontId="6" fillId="5" borderId="0" xfId="1" applyFont="1" applyFill="1" applyAlignment="1" applyProtection="1">
      <alignment horizontal="center" vertical="center"/>
    </xf>
    <xf numFmtId="0" fontId="38" fillId="3" borderId="20" xfId="5" applyFont="1" applyFill="1" applyBorder="1" applyAlignment="1" applyProtection="1">
      <alignment vertical="center" wrapText="1"/>
    </xf>
    <xf numFmtId="165" fontId="9" fillId="3" borderId="64" xfId="1" applyNumberFormat="1" applyFont="1" applyFill="1" applyBorder="1" applyAlignment="1" applyProtection="1">
      <alignment horizontal="center" vertical="center" wrapText="1"/>
    </xf>
    <xf numFmtId="0" fontId="11" fillId="0" borderId="64" xfId="5" applyFont="1" applyFill="1" applyBorder="1" applyAlignment="1" applyProtection="1">
      <alignment horizontal="center" vertical="center"/>
    </xf>
    <xf numFmtId="0" fontId="11" fillId="0" borderId="86" xfId="5" applyFont="1" applyFill="1" applyBorder="1" applyAlignment="1" applyProtection="1">
      <alignment horizontal="center" vertical="center"/>
    </xf>
    <xf numFmtId="0" fontId="38" fillId="3" borderId="64" xfId="5" applyFont="1" applyFill="1" applyBorder="1" applyAlignment="1" applyProtection="1">
      <alignment vertical="center" wrapText="1"/>
    </xf>
    <xf numFmtId="165" fontId="13" fillId="3" borderId="19" xfId="13" applyNumberFormat="1" applyFont="1" applyFill="1" applyBorder="1" applyAlignment="1" applyProtection="1">
      <alignment horizontal="center" vertical="center"/>
    </xf>
    <xf numFmtId="165" fontId="13" fillId="3" borderId="21" xfId="13" applyNumberFormat="1" applyFont="1" applyFill="1" applyBorder="1" applyAlignment="1" applyProtection="1">
      <alignment horizontal="center" vertical="center"/>
    </xf>
    <xf numFmtId="165" fontId="13" fillId="7" borderId="28" xfId="2" applyNumberFormat="1" applyFont="1" applyFill="1" applyBorder="1" applyAlignment="1" applyProtection="1">
      <alignment vertical="center"/>
      <protection locked="0"/>
    </xf>
    <xf numFmtId="165" fontId="13" fillId="7" borderId="29" xfId="2" applyNumberFormat="1" applyFont="1" applyFill="1" applyBorder="1" applyAlignment="1" applyProtection="1">
      <alignment vertical="center"/>
      <protection locked="0"/>
    </xf>
    <xf numFmtId="165" fontId="13" fillId="7" borderId="25" xfId="2" applyNumberFormat="1" applyFont="1" applyFill="1" applyBorder="1" applyAlignment="1" applyProtection="1">
      <alignment vertical="center"/>
      <protection locked="0"/>
    </xf>
    <xf numFmtId="165" fontId="13" fillId="3" borderId="28" xfId="13" applyNumberFormat="1" applyFont="1" applyFill="1" applyBorder="1" applyAlignment="1" applyProtection="1">
      <alignment horizontal="center" vertical="center"/>
    </xf>
    <xf numFmtId="165" fontId="13" fillId="3" borderId="29" xfId="13" applyNumberFormat="1" applyFont="1" applyFill="1" applyBorder="1" applyAlignment="1" applyProtection="1">
      <alignment horizontal="center" vertical="center"/>
    </xf>
    <xf numFmtId="165" fontId="13" fillId="3" borderId="30" xfId="13" applyNumberFormat="1" applyFont="1" applyFill="1" applyBorder="1" applyAlignment="1" applyProtection="1">
      <alignment horizontal="center" vertical="center"/>
    </xf>
    <xf numFmtId="165" fontId="8" fillId="3" borderId="31" xfId="1" applyNumberFormat="1" applyFont="1" applyFill="1" applyBorder="1" applyAlignment="1" applyProtection="1">
      <alignment horizontal="center" vertical="center"/>
    </xf>
    <xf numFmtId="0" fontId="13" fillId="0" borderId="4" xfId="5" applyFont="1" applyFill="1" applyBorder="1" applyAlignment="1" applyProtection="1">
      <alignment horizontal="center" vertical="center"/>
    </xf>
    <xf numFmtId="165" fontId="6" fillId="3" borderId="5" xfId="1" applyNumberFormat="1" applyFont="1" applyFill="1" applyBorder="1" applyAlignment="1" applyProtection="1">
      <alignment vertical="center" wrapText="1"/>
    </xf>
    <xf numFmtId="165" fontId="9" fillId="3" borderId="5" xfId="1" applyNumberFormat="1" applyFont="1" applyFill="1" applyBorder="1" applyAlignment="1" applyProtection="1">
      <alignment horizontal="center" vertical="center" wrapText="1"/>
    </xf>
    <xf numFmtId="0" fontId="11" fillId="0" borderId="5" xfId="5" applyFont="1" applyFill="1" applyBorder="1" applyAlignment="1" applyProtection="1">
      <alignment horizontal="center" vertical="center"/>
    </xf>
    <xf numFmtId="0" fontId="11" fillId="0" borderId="8" xfId="5" applyFont="1" applyFill="1" applyBorder="1" applyAlignment="1" applyProtection="1">
      <alignment horizontal="center" vertical="center"/>
    </xf>
    <xf numFmtId="165" fontId="13" fillId="9" borderId="1" xfId="5" applyNumberFormat="1" applyFont="1" applyFill="1" applyBorder="1" applyAlignment="1" applyProtection="1">
      <alignment vertical="center"/>
    </xf>
    <xf numFmtId="165" fontId="13" fillId="9" borderId="93" xfId="5" applyNumberFormat="1" applyFont="1" applyFill="1" applyBorder="1" applyAlignment="1" applyProtection="1">
      <alignment vertical="center"/>
    </xf>
    <xf numFmtId="165" fontId="8" fillId="8" borderId="7" xfId="1" applyNumberFormat="1" applyFont="1" applyFill="1" applyBorder="1" applyAlignment="1" applyProtection="1">
      <alignment vertical="center"/>
    </xf>
    <xf numFmtId="165" fontId="8" fillId="3" borderId="28" xfId="1" applyNumberFormat="1" applyFont="1" applyFill="1" applyBorder="1" applyAlignment="1" applyProtection="1">
      <alignment vertical="center"/>
    </xf>
    <xf numFmtId="164" fontId="8" fillId="3" borderId="25" xfId="3" applyFont="1" applyFill="1" applyBorder="1" applyProtection="1">
      <alignment vertical="top"/>
    </xf>
    <xf numFmtId="165" fontId="8" fillId="3" borderId="0" xfId="1" applyNumberFormat="1" applyFont="1" applyFill="1" applyBorder="1" applyAlignment="1" applyProtection="1">
      <alignment vertical="center"/>
    </xf>
    <xf numFmtId="165" fontId="13" fillId="3" borderId="1" xfId="5" applyNumberFormat="1" applyFont="1" applyFill="1" applyBorder="1" applyAlignment="1" applyProtection="1">
      <alignment horizontal="center" vertical="center"/>
    </xf>
    <xf numFmtId="165" fontId="13" fillId="3" borderId="5" xfId="5" applyNumberFormat="1" applyFont="1" applyFill="1" applyBorder="1" applyAlignment="1" applyProtection="1">
      <alignment horizontal="center" vertical="center"/>
    </xf>
    <xf numFmtId="165" fontId="13" fillId="3" borderId="93" xfId="5" applyNumberFormat="1" applyFont="1" applyFill="1" applyBorder="1" applyAlignment="1" applyProtection="1">
      <alignment horizontal="center" vertical="center"/>
    </xf>
    <xf numFmtId="165" fontId="8" fillId="3" borderId="7" xfId="1" applyNumberFormat="1" applyFont="1" applyFill="1" applyBorder="1" applyAlignment="1" applyProtection="1">
      <alignment horizontal="center" vertical="center"/>
    </xf>
    <xf numFmtId="165" fontId="28" fillId="3" borderId="0" xfId="8" applyNumberFormat="1" applyFont="1" applyFill="1"/>
    <xf numFmtId="165" fontId="28" fillId="3" borderId="0" xfId="8" applyNumberFormat="1" applyFont="1" applyFill="1" applyAlignment="1" applyProtection="1">
      <alignment horizontal="center"/>
    </xf>
    <xf numFmtId="0" fontId="36" fillId="3" borderId="0" xfId="8" applyFont="1" applyFill="1" applyBorder="1" applyAlignment="1" applyProtection="1">
      <alignment horizontal="center"/>
    </xf>
    <xf numFmtId="165" fontId="15" fillId="3" borderId="0" xfId="5" applyNumberFormat="1" applyFont="1" applyFill="1" applyAlignment="1" applyProtection="1">
      <alignment vertical="center"/>
    </xf>
    <xf numFmtId="165" fontId="15" fillId="3" borderId="0" xfId="5" applyNumberFormat="1" applyFont="1" applyFill="1" applyAlignment="1" applyProtection="1">
      <alignment horizontal="center" vertical="center"/>
    </xf>
    <xf numFmtId="165" fontId="8" fillId="3" borderId="113" xfId="1" applyNumberFormat="1" applyFont="1" applyFill="1" applyBorder="1" applyAlignment="1" applyProtection="1">
      <alignment horizontal="center" vertical="center"/>
    </xf>
    <xf numFmtId="0" fontId="11" fillId="0" borderId="29" xfId="5" applyFont="1" applyFill="1" applyBorder="1" applyAlignment="1" applyProtection="1">
      <alignment horizontal="center" vertical="center"/>
    </xf>
    <xf numFmtId="0" fontId="11" fillId="0" borderId="25" xfId="5" applyFont="1" applyFill="1" applyBorder="1" applyAlignment="1" applyProtection="1">
      <alignment horizontal="center" vertical="center"/>
    </xf>
    <xf numFmtId="165" fontId="13" fillId="3" borderId="24" xfId="13" applyNumberFormat="1" applyFont="1" applyFill="1" applyBorder="1" applyAlignment="1" applyProtection="1">
      <alignment horizontal="center" vertical="center"/>
    </xf>
    <xf numFmtId="165" fontId="13" fillId="3" borderId="114" xfId="13" applyNumberFormat="1" applyFont="1" applyFill="1" applyBorder="1" applyAlignment="1" applyProtection="1">
      <alignment horizontal="center" vertical="center"/>
    </xf>
    <xf numFmtId="164" fontId="8" fillId="3" borderId="0" xfId="3" applyFont="1" applyFill="1" applyBorder="1" applyProtection="1">
      <alignment vertical="top"/>
    </xf>
    <xf numFmtId="0" fontId="28" fillId="3" borderId="0" xfId="8" applyFont="1" applyFill="1" applyAlignment="1">
      <alignment horizontal="center"/>
    </xf>
    <xf numFmtId="0" fontId="15" fillId="3" borderId="0" xfId="1" applyNumberFormat="1" applyFont="1" applyFill="1" applyBorder="1" applyAlignment="1" applyProtection="1">
      <alignment vertical="top" wrapText="1"/>
    </xf>
    <xf numFmtId="0" fontId="15" fillId="3" borderId="0" xfId="14" applyFill="1" applyAlignment="1">
      <alignment vertical="center"/>
    </xf>
    <xf numFmtId="0" fontId="15" fillId="3" borderId="0" xfId="14" applyFill="1" applyAlignment="1">
      <alignment horizontal="center" vertical="center"/>
    </xf>
    <xf numFmtId="0" fontId="15" fillId="3" borderId="0" xfId="5" applyFill="1" applyAlignment="1">
      <alignment vertical="center"/>
    </xf>
    <xf numFmtId="9" fontId="22" fillId="3" borderId="0" xfId="5" applyNumberFormat="1" applyFont="1" applyFill="1" applyBorder="1" applyAlignment="1">
      <alignment vertical="center" wrapText="1"/>
    </xf>
    <xf numFmtId="0" fontId="14" fillId="3" borderId="0" xfId="12" applyFont="1" applyFill="1" applyBorder="1" applyAlignment="1">
      <alignment vertical="center" wrapText="1"/>
    </xf>
    <xf numFmtId="0" fontId="14" fillId="3" borderId="0" xfId="12" applyFont="1" applyFill="1" applyBorder="1" applyAlignment="1">
      <alignment horizontal="left" vertical="center" wrapText="1"/>
    </xf>
    <xf numFmtId="0" fontId="18" fillId="4" borderId="23" xfId="5" applyFont="1" applyFill="1" applyBorder="1" applyAlignment="1" applyProtection="1">
      <alignment horizontal="center" vertical="center"/>
    </xf>
    <xf numFmtId="0" fontId="15" fillId="0" borderId="62" xfId="5" applyFont="1" applyFill="1" applyBorder="1" applyAlignment="1" applyProtection="1">
      <alignment horizontal="center" vertical="top"/>
    </xf>
    <xf numFmtId="9" fontId="23" fillId="3" borderId="0" xfId="5" applyNumberFormat="1" applyFont="1" applyFill="1" applyBorder="1" applyAlignment="1">
      <alignment vertical="top" wrapText="1"/>
    </xf>
    <xf numFmtId="9" fontId="23" fillId="3" borderId="0" xfId="5" applyNumberFormat="1" applyFont="1" applyFill="1" applyBorder="1" applyAlignment="1">
      <alignment horizontal="left" vertical="top" wrapText="1"/>
    </xf>
    <xf numFmtId="0" fontId="15" fillId="0" borderId="28" xfId="5" applyFont="1" applyFill="1" applyBorder="1" applyAlignment="1" applyProtection="1">
      <alignment horizontal="center" vertical="top"/>
    </xf>
    <xf numFmtId="0" fontId="3" fillId="2" borderId="0" xfId="15" applyFont="1" applyFill="1" applyAlignment="1">
      <alignment horizontal="left" vertical="center"/>
    </xf>
    <xf numFmtId="0" fontId="40" fillId="2" borderId="0" xfId="15" applyFont="1" applyFill="1" applyAlignment="1">
      <alignment vertical="center"/>
    </xf>
    <xf numFmtId="0" fontId="40" fillId="2" borderId="0" xfId="15" applyFont="1" applyFill="1" applyAlignment="1">
      <alignment horizontal="right" vertical="center"/>
    </xf>
    <xf numFmtId="0" fontId="3" fillId="2" borderId="0" xfId="16" applyFont="1" applyFill="1" applyAlignment="1">
      <alignment horizontal="right" vertical="center"/>
    </xf>
    <xf numFmtId="0" fontId="3" fillId="2" borderId="0" xfId="15" applyFont="1" applyFill="1" applyAlignment="1">
      <alignment horizontal="right" vertical="center"/>
    </xf>
    <xf numFmtId="0" fontId="4" fillId="2" borderId="0" xfId="15" applyFont="1" applyFill="1" applyAlignment="1">
      <alignment horizontal="left" vertical="center"/>
    </xf>
    <xf numFmtId="0" fontId="2" fillId="3" borderId="0" xfId="17" applyFill="1" applyAlignment="1">
      <alignment vertical="center"/>
    </xf>
    <xf numFmtId="0" fontId="2" fillId="4" borderId="0" xfId="17" applyFill="1" applyAlignment="1">
      <alignment vertical="center"/>
    </xf>
    <xf numFmtId="0" fontId="2" fillId="0" borderId="0" xfId="17" applyAlignment="1">
      <alignment vertical="center"/>
    </xf>
    <xf numFmtId="0" fontId="40" fillId="3" borderId="0" xfId="15" applyFont="1" applyFill="1" applyAlignment="1">
      <alignment vertical="center"/>
    </xf>
    <xf numFmtId="0" fontId="40" fillId="3" borderId="0" xfId="15" applyFont="1" applyFill="1" applyAlignment="1">
      <alignment horizontal="right" vertical="center"/>
    </xf>
    <xf numFmtId="0" fontId="3" fillId="3" borderId="0" xfId="15" applyFont="1" applyFill="1" applyAlignment="1">
      <alignment horizontal="right" vertical="center"/>
    </xf>
    <xf numFmtId="0" fontId="28" fillId="3" borderId="0" xfId="18" applyFont="1" applyFill="1" applyAlignment="1">
      <alignment horizontal="left" vertical="top"/>
    </xf>
    <xf numFmtId="0" fontId="4" fillId="3" borderId="0" xfId="15" applyFont="1" applyFill="1" applyAlignment="1">
      <alignment horizontal="left" vertical="center"/>
    </xf>
    <xf numFmtId="0" fontId="1" fillId="3" borderId="0" xfId="19" applyFill="1" applyAlignment="1">
      <alignment vertical="top"/>
    </xf>
    <xf numFmtId="0" fontId="41" fillId="3" borderId="0" xfId="5" applyFont="1" applyFill="1" applyAlignment="1">
      <alignment vertical="center"/>
    </xf>
    <xf numFmtId="0" fontId="42" fillId="3" borderId="0" xfId="5" applyFont="1" applyFill="1" applyAlignment="1">
      <alignment horizontal="center" vertical="center" wrapText="1"/>
    </xf>
    <xf numFmtId="0" fontId="42" fillId="3" borderId="0" xfId="5" applyFont="1" applyFill="1" applyAlignment="1">
      <alignment vertical="center"/>
    </xf>
    <xf numFmtId="0" fontId="43" fillId="3" borderId="0" xfId="5" applyFont="1" applyFill="1" applyAlignment="1">
      <alignment horizontal="right" vertical="center"/>
    </xf>
    <xf numFmtId="0" fontId="42" fillId="3" borderId="0" xfId="5" applyFont="1" applyFill="1" applyAlignment="1">
      <alignment vertical="center" wrapText="1"/>
    </xf>
    <xf numFmtId="0" fontId="7" fillId="4" borderId="5" xfId="15" applyFont="1" applyFill="1" applyBorder="1" applyAlignment="1">
      <alignment horizontal="left" vertical="center"/>
    </xf>
    <xf numFmtId="0" fontId="7" fillId="4" borderId="5" xfId="15" applyFont="1" applyFill="1" applyBorder="1" applyAlignment="1">
      <alignment horizontal="center" vertical="center"/>
    </xf>
    <xf numFmtId="0" fontId="7" fillId="4" borderId="8" xfId="15" applyFont="1" applyFill="1" applyBorder="1" applyAlignment="1">
      <alignment horizontal="center" vertical="center"/>
    </xf>
    <xf numFmtId="0" fontId="7" fillId="4" borderId="93" xfId="15" applyFont="1" applyFill="1" applyBorder="1" applyAlignment="1">
      <alignment horizontal="center" vertical="center"/>
    </xf>
    <xf numFmtId="0" fontId="7" fillId="4" borderId="6" xfId="15" applyFont="1" applyFill="1" applyBorder="1" applyAlignment="1">
      <alignment horizontal="center" vertical="center"/>
    </xf>
    <xf numFmtId="0" fontId="7" fillId="4" borderId="4" xfId="15" applyFont="1" applyFill="1" applyBorder="1" applyAlignment="1">
      <alignment horizontal="center" vertical="center"/>
    </xf>
    <xf numFmtId="0" fontId="7" fillId="3" borderId="0" xfId="15" applyFont="1" applyFill="1" applyAlignment="1">
      <alignment horizontal="center" vertical="center"/>
    </xf>
    <xf numFmtId="0" fontId="7" fillId="4" borderId="1" xfId="15" applyFont="1" applyFill="1" applyBorder="1" applyAlignment="1">
      <alignment horizontal="center" vertical="center" wrapText="1"/>
    </xf>
    <xf numFmtId="0" fontId="7" fillId="4" borderId="8" xfId="15" applyFont="1" applyFill="1" applyBorder="1" applyAlignment="1">
      <alignment horizontal="center" vertical="center" wrapText="1"/>
    </xf>
    <xf numFmtId="0" fontId="15" fillId="12" borderId="0" xfId="5" applyFill="1" applyAlignment="1">
      <alignment vertical="center"/>
    </xf>
    <xf numFmtId="0" fontId="7" fillId="4" borderId="109" xfId="17" applyFont="1" applyFill="1" applyBorder="1" applyAlignment="1">
      <alignment horizontal="center" vertical="center" wrapText="1"/>
    </xf>
    <xf numFmtId="0" fontId="7" fillId="4" borderId="7" xfId="17" applyFont="1" applyFill="1" applyBorder="1" applyAlignment="1">
      <alignment horizontal="center" vertical="center" wrapText="1"/>
    </xf>
    <xf numFmtId="0" fontId="15" fillId="3" borderId="0" xfId="5" applyFill="1" applyAlignment="1">
      <alignment horizontal="center" vertical="center" wrapText="1"/>
    </xf>
    <xf numFmtId="0" fontId="15" fillId="3" borderId="0" xfId="5" applyFill="1" applyAlignment="1">
      <alignment vertical="center" wrapText="1"/>
    </xf>
    <xf numFmtId="0" fontId="7" fillId="3" borderId="91" xfId="17" applyFont="1" applyFill="1" applyBorder="1" applyAlignment="1">
      <alignment vertical="center" wrapText="1"/>
    </xf>
    <xf numFmtId="0" fontId="7" fillId="3" borderId="0" xfId="17" applyFont="1" applyFill="1" applyAlignment="1">
      <alignment vertical="center" wrapText="1"/>
    </xf>
    <xf numFmtId="0" fontId="7" fillId="3" borderId="0" xfId="20" applyFont="1" applyFill="1" applyAlignment="1">
      <alignment horizontal="center" vertical="center"/>
    </xf>
    <xf numFmtId="0" fontId="15" fillId="0" borderId="0" xfId="5" applyAlignment="1">
      <alignment vertical="center" wrapText="1"/>
    </xf>
    <xf numFmtId="0" fontId="9" fillId="0" borderId="0" xfId="17" applyFont="1" applyAlignment="1">
      <alignment vertical="center"/>
    </xf>
    <xf numFmtId="0" fontId="8" fillId="0" borderId="0" xfId="17" applyFont="1" applyAlignment="1">
      <alignment horizontal="center" vertical="center"/>
    </xf>
    <xf numFmtId="167" fontId="15" fillId="3" borderId="0" xfId="5" applyNumberFormat="1" applyFill="1" applyAlignment="1">
      <alignment vertical="center"/>
    </xf>
    <xf numFmtId="0" fontId="9" fillId="6" borderId="13" xfId="4" applyFont="1" applyBorder="1" applyAlignment="1">
      <alignment horizontal="center" vertical="center"/>
    </xf>
    <xf numFmtId="0" fontId="9" fillId="6" borderId="0" xfId="4" applyFont="1" applyAlignment="1">
      <alignment horizontal="center" vertical="center"/>
    </xf>
    <xf numFmtId="0" fontId="8" fillId="0" borderId="0" xfId="17" applyFont="1" applyAlignment="1">
      <alignment horizontal="right" vertical="center"/>
    </xf>
    <xf numFmtId="0" fontId="8" fillId="0" borderId="0" xfId="17" applyFont="1" applyAlignment="1">
      <alignment horizontal="left" vertical="center"/>
    </xf>
    <xf numFmtId="0" fontId="7" fillId="4" borderId="96" xfId="5" applyFont="1" applyFill="1" applyBorder="1" applyAlignment="1">
      <alignment horizontal="center" vertical="center"/>
    </xf>
    <xf numFmtId="0" fontId="7" fillId="4" borderId="12" xfId="5" applyFont="1" applyFill="1" applyBorder="1" applyAlignment="1">
      <alignment vertical="center"/>
    </xf>
    <xf numFmtId="0" fontId="11" fillId="3" borderId="0" xfId="5" applyFont="1" applyFill="1" applyAlignment="1">
      <alignment vertical="center"/>
    </xf>
    <xf numFmtId="0" fontId="13" fillId="3" borderId="0" xfId="5" applyFont="1" applyFill="1" applyAlignment="1">
      <alignment vertical="center"/>
    </xf>
    <xf numFmtId="165" fontId="13" fillId="3" borderId="0" xfId="5" applyNumberFormat="1" applyFont="1" applyFill="1" applyAlignment="1">
      <alignment vertical="center"/>
    </xf>
    <xf numFmtId="0" fontId="13" fillId="3" borderId="14" xfId="5" applyFont="1" applyFill="1" applyBorder="1" applyAlignment="1">
      <alignment horizontal="center" vertical="center"/>
    </xf>
    <xf numFmtId="0" fontId="15" fillId="12" borderId="15" xfId="5" applyFill="1" applyBorder="1" applyAlignment="1">
      <alignment vertical="center"/>
    </xf>
    <xf numFmtId="0" fontId="11" fillId="3" borderId="15" xfId="5" applyFont="1" applyFill="1" applyBorder="1" applyAlignment="1">
      <alignment horizontal="center" vertical="center" wrapText="1"/>
    </xf>
    <xf numFmtId="0" fontId="11" fillId="12" borderId="15" xfId="5" applyFont="1" applyFill="1" applyBorder="1" applyAlignment="1">
      <alignment horizontal="center" vertical="center"/>
    </xf>
    <xf numFmtId="0" fontId="11" fillId="12" borderId="10" xfId="5" applyFont="1" applyFill="1" applyBorder="1" applyAlignment="1">
      <alignment horizontal="center" vertical="center"/>
    </xf>
    <xf numFmtId="165" fontId="13" fillId="7" borderId="97" xfId="5" applyNumberFormat="1" applyFont="1" applyFill="1" applyBorder="1" applyAlignment="1" applyProtection="1">
      <alignment vertical="center"/>
      <protection locked="0"/>
    </xf>
    <xf numFmtId="165" fontId="13" fillId="7" borderId="15" xfId="5" applyNumberFormat="1" applyFont="1" applyFill="1" applyBorder="1" applyAlignment="1" applyProtection="1">
      <alignment vertical="center"/>
      <protection locked="0"/>
    </xf>
    <xf numFmtId="167" fontId="13" fillId="8" borderId="10" xfId="5" applyNumberFormat="1" applyFont="1" applyFill="1" applyBorder="1" applyAlignment="1">
      <alignment vertical="center"/>
    </xf>
    <xf numFmtId="167" fontId="13" fillId="3" borderId="0" xfId="5" applyNumberFormat="1" applyFont="1" applyFill="1" applyAlignment="1">
      <alignment vertical="center"/>
    </xf>
    <xf numFmtId="0" fontId="13" fillId="3" borderId="14" xfId="5" applyFont="1" applyFill="1" applyBorder="1" applyAlignment="1">
      <alignment vertical="center" wrapText="1"/>
    </xf>
    <xf numFmtId="0" fontId="13" fillId="3" borderId="10" xfId="5" applyFont="1" applyFill="1" applyBorder="1" applyAlignment="1">
      <alignment vertical="center"/>
    </xf>
    <xf numFmtId="0" fontId="8" fillId="5" borderId="0" xfId="17" applyFont="1" applyFill="1" applyAlignment="1">
      <alignment horizontal="center" vertical="center"/>
    </xf>
    <xf numFmtId="0" fontId="13" fillId="3" borderId="19" xfId="5" applyFont="1" applyFill="1" applyBorder="1" applyAlignment="1">
      <alignment horizontal="center" vertical="center"/>
    </xf>
    <xf numFmtId="0" fontId="15" fillId="0" borderId="20" xfId="5" applyBorder="1" applyAlignment="1">
      <alignment vertical="center" wrapText="1"/>
    </xf>
    <xf numFmtId="0" fontId="11" fillId="12" borderId="20" xfId="5" applyFont="1" applyFill="1" applyBorder="1" applyAlignment="1">
      <alignment horizontal="center" vertical="center"/>
    </xf>
    <xf numFmtId="0" fontId="11" fillId="12" borderId="9" xfId="5" applyFont="1" applyFill="1" applyBorder="1" applyAlignment="1">
      <alignment horizontal="center" vertical="center"/>
    </xf>
    <xf numFmtId="165" fontId="13" fillId="7" borderId="111" xfId="5" applyNumberFormat="1" applyFont="1" applyFill="1" applyBorder="1" applyAlignment="1" applyProtection="1">
      <alignment vertical="center"/>
      <protection locked="0"/>
    </xf>
    <xf numFmtId="165" fontId="13" fillId="7" borderId="20" xfId="5" applyNumberFormat="1" applyFont="1" applyFill="1" applyBorder="1" applyAlignment="1" applyProtection="1">
      <alignment vertical="center"/>
      <protection locked="0"/>
    </xf>
    <xf numFmtId="167" fontId="13" fillId="8" borderId="9" xfId="5" applyNumberFormat="1" applyFont="1" applyFill="1" applyBorder="1" applyAlignment="1">
      <alignment vertical="center"/>
    </xf>
    <xf numFmtId="0" fontId="13" fillId="3" borderId="19" xfId="5" applyFont="1" applyFill="1" applyBorder="1" applyAlignment="1">
      <alignment vertical="center" wrapText="1"/>
    </xf>
    <xf numFmtId="0" fontId="13" fillId="3" borderId="9" xfId="5" applyFont="1" applyFill="1" applyBorder="1" applyAlignment="1">
      <alignment vertical="center"/>
    </xf>
    <xf numFmtId="0" fontId="13" fillId="12" borderId="0" xfId="5" applyFont="1" applyFill="1" applyAlignment="1">
      <alignment horizontal="center" vertical="center"/>
    </xf>
    <xf numFmtId="165" fontId="13" fillId="3" borderId="26" xfId="5" applyNumberFormat="1" applyFont="1" applyFill="1" applyBorder="1" applyAlignment="1">
      <alignment vertical="center"/>
    </xf>
    <xf numFmtId="165" fontId="13" fillId="3" borderId="27" xfId="5" applyNumberFormat="1" applyFont="1" applyFill="1" applyBorder="1" applyAlignment="1">
      <alignment vertical="center"/>
    </xf>
    <xf numFmtId="0" fontId="13" fillId="0" borderId="19" xfId="5" applyFont="1" applyBorder="1" applyAlignment="1">
      <alignment horizontal="center" vertical="center"/>
    </xf>
    <xf numFmtId="0" fontId="11" fillId="0" borderId="20" xfId="5" applyFont="1" applyBorder="1" applyAlignment="1">
      <alignment horizontal="center" vertical="center"/>
    </xf>
    <xf numFmtId="0" fontId="11" fillId="0" borderId="9" xfId="5" applyFont="1" applyBorder="1" applyAlignment="1">
      <alignment horizontal="center" vertical="center"/>
    </xf>
    <xf numFmtId="167" fontId="13" fillId="7" borderId="63" xfId="5" applyNumberFormat="1" applyFont="1" applyFill="1" applyBorder="1" applyAlignment="1" applyProtection="1">
      <alignment vertical="center"/>
      <protection locked="0"/>
    </xf>
    <xf numFmtId="0" fontId="13" fillId="0" borderId="19" xfId="5" applyFont="1" applyBorder="1" applyAlignment="1">
      <alignment vertical="center" wrapText="1"/>
    </xf>
    <xf numFmtId="0" fontId="13" fillId="0" borderId="9" xfId="5" applyFont="1" applyBorder="1" applyAlignment="1">
      <alignment vertical="center"/>
    </xf>
    <xf numFmtId="0" fontId="15" fillId="0" borderId="0" xfId="5" applyAlignment="1">
      <alignment vertical="center"/>
    </xf>
    <xf numFmtId="0" fontId="13" fillId="3" borderId="28" xfId="5" applyFont="1" applyFill="1" applyBorder="1" applyAlignment="1">
      <alignment horizontal="center" vertical="center"/>
    </xf>
    <xf numFmtId="0" fontId="15" fillId="0" borderId="29" xfId="5" applyBorder="1" applyAlignment="1">
      <alignment vertical="center" wrapText="1"/>
    </xf>
    <xf numFmtId="0" fontId="11" fillId="3" borderId="29" xfId="5" applyFont="1" applyFill="1" applyBorder="1" applyAlignment="1">
      <alignment horizontal="center" vertical="center" wrapText="1"/>
    </xf>
    <xf numFmtId="0" fontId="11" fillId="12" borderId="29" xfId="5" applyFont="1" applyFill="1" applyBorder="1" applyAlignment="1">
      <alignment horizontal="center" vertical="center"/>
    </xf>
    <xf numFmtId="0" fontId="11" fillId="12" borderId="25" xfId="5" applyFont="1" applyFill="1" applyBorder="1" applyAlignment="1">
      <alignment horizontal="center" vertical="center"/>
    </xf>
    <xf numFmtId="167" fontId="13" fillId="8" borderId="28" xfId="5" applyNumberFormat="1" applyFont="1" applyFill="1" applyBorder="1" applyAlignment="1">
      <alignment vertical="center"/>
    </xf>
    <xf numFmtId="167" fontId="13" fillId="8" borderId="29" xfId="5" applyNumberFormat="1" applyFont="1" applyFill="1" applyBorder="1" applyAlignment="1">
      <alignment vertical="center"/>
    </xf>
    <xf numFmtId="167" fontId="13" fillId="8" borderId="25" xfId="5" applyNumberFormat="1" applyFont="1" applyFill="1" applyBorder="1" applyAlignment="1">
      <alignment vertical="center"/>
    </xf>
    <xf numFmtId="0" fontId="13" fillId="3" borderId="28" xfId="5" applyFont="1" applyFill="1" applyBorder="1" applyAlignment="1">
      <alignment vertical="center" wrapText="1"/>
    </xf>
    <xf numFmtId="0" fontId="13" fillId="3" borderId="25" xfId="5" applyFont="1" applyFill="1" applyBorder="1" applyAlignment="1">
      <alignment vertical="center"/>
    </xf>
    <xf numFmtId="0" fontId="35" fillId="12" borderId="0" xfId="5" applyFont="1" applyFill="1" applyAlignment="1">
      <alignment vertical="center"/>
    </xf>
    <xf numFmtId="0" fontId="35" fillId="3" borderId="0" xfId="5" applyFont="1" applyFill="1" applyAlignment="1">
      <alignment vertical="center"/>
    </xf>
    <xf numFmtId="0" fontId="44" fillId="3" borderId="0" xfId="5" applyFont="1" applyFill="1" applyAlignment="1">
      <alignment horizontal="center" vertical="center"/>
    </xf>
    <xf numFmtId="0" fontId="35" fillId="3" borderId="0" xfId="5" applyFont="1" applyFill="1" applyAlignment="1">
      <alignment vertical="center" wrapText="1"/>
    </xf>
    <xf numFmtId="0" fontId="45" fillId="3" borderId="0" xfId="5" applyFont="1" applyFill="1" applyAlignment="1">
      <alignment horizontal="center" vertical="center" wrapText="1"/>
    </xf>
    <xf numFmtId="0" fontId="45" fillId="3" borderId="0" xfId="5" applyFont="1" applyFill="1" applyAlignment="1">
      <alignment horizontal="center" vertical="center"/>
    </xf>
    <xf numFmtId="167" fontId="44" fillId="3" borderId="0" xfId="5" applyNumberFormat="1" applyFont="1" applyFill="1" applyAlignment="1">
      <alignment horizontal="center" vertical="center"/>
    </xf>
    <xf numFmtId="167" fontId="44" fillId="3" borderId="0" xfId="5" applyNumberFormat="1" applyFont="1" applyFill="1" applyAlignment="1">
      <alignment vertical="center"/>
    </xf>
    <xf numFmtId="0" fontId="44" fillId="0" borderId="0" xfId="5" applyFont="1" applyAlignment="1">
      <alignment vertical="center" wrapText="1"/>
    </xf>
    <xf numFmtId="0" fontId="44" fillId="3" borderId="0" xfId="5" applyFont="1" applyFill="1" applyAlignment="1">
      <alignment vertical="center"/>
    </xf>
    <xf numFmtId="0" fontId="35" fillId="0" borderId="0" xfId="5" applyFont="1" applyAlignment="1">
      <alignment vertical="center"/>
    </xf>
    <xf numFmtId="0" fontId="15" fillId="0" borderId="15" xfId="5" applyBorder="1" applyAlignment="1">
      <alignment vertical="center" wrapText="1"/>
    </xf>
    <xf numFmtId="167" fontId="13" fillId="7" borderId="18" xfId="5" applyNumberFormat="1" applyFont="1" applyFill="1" applyBorder="1" applyAlignment="1" applyProtection="1">
      <alignment vertical="center"/>
      <protection locked="0"/>
    </xf>
    <xf numFmtId="167" fontId="13" fillId="7" borderId="23" xfId="5" applyNumberFormat="1" applyFont="1" applyFill="1" applyBorder="1" applyAlignment="1" applyProtection="1">
      <alignment vertical="center"/>
      <protection locked="0"/>
    </xf>
    <xf numFmtId="167" fontId="13" fillId="7" borderId="20" xfId="5" applyNumberFormat="1" applyFont="1" applyFill="1" applyBorder="1" applyAlignment="1" applyProtection="1">
      <alignment vertical="center"/>
      <protection locked="0"/>
    </xf>
    <xf numFmtId="167" fontId="13" fillId="7" borderId="111" xfId="5" applyNumberFormat="1" applyFont="1" applyFill="1" applyBorder="1" applyAlignment="1" applyProtection="1">
      <alignment vertical="center"/>
      <protection locked="0"/>
    </xf>
    <xf numFmtId="167" fontId="13" fillId="8" borderId="24" xfId="5" applyNumberFormat="1" applyFont="1" applyFill="1" applyBorder="1" applyAlignment="1">
      <alignment vertical="center"/>
    </xf>
    <xf numFmtId="167" fontId="13" fillId="8" borderId="114" xfId="5" applyNumberFormat="1" applyFont="1" applyFill="1" applyBorder="1" applyAlignment="1">
      <alignment vertical="center"/>
    </xf>
    <xf numFmtId="0" fontId="44" fillId="3" borderId="25" xfId="5" applyFont="1" applyFill="1" applyBorder="1" applyAlignment="1">
      <alignment vertical="center"/>
    </xf>
    <xf numFmtId="0" fontId="11" fillId="0" borderId="15" xfId="5" applyFont="1" applyBorder="1" applyAlignment="1">
      <alignment horizontal="center" vertical="center"/>
    </xf>
    <xf numFmtId="167" fontId="13" fillId="8" borderId="18" xfId="5" applyNumberFormat="1" applyFont="1" applyFill="1" applyBorder="1" applyAlignment="1">
      <alignment horizontal="right" vertical="center"/>
    </xf>
    <xf numFmtId="167" fontId="13" fillId="8" borderId="15" xfId="5" applyNumberFormat="1" applyFont="1" applyFill="1" applyBorder="1" applyAlignment="1">
      <alignment horizontal="right" vertical="center"/>
    </xf>
    <xf numFmtId="167" fontId="13" fillId="8" borderId="97" xfId="5" applyNumberFormat="1" applyFont="1" applyFill="1" applyBorder="1" applyAlignment="1">
      <alignment horizontal="right" vertical="center"/>
    </xf>
    <xf numFmtId="167" fontId="13" fillId="8" borderId="14" xfId="5" applyNumberFormat="1" applyFont="1" applyFill="1" applyBorder="1" applyAlignment="1">
      <alignment horizontal="right" vertical="center"/>
    </xf>
    <xf numFmtId="167" fontId="13" fillId="8" borderId="10" xfId="5" applyNumberFormat="1" applyFont="1" applyFill="1" applyBorder="1" applyAlignment="1">
      <alignment horizontal="right" vertical="center"/>
    </xf>
    <xf numFmtId="0" fontId="13" fillId="3" borderId="10" xfId="5" applyFont="1" applyFill="1" applyBorder="1" applyAlignment="1">
      <alignment vertical="center" wrapText="1"/>
    </xf>
    <xf numFmtId="167" fontId="13" fillId="8" borderId="23" xfId="5" applyNumberFormat="1" applyFont="1" applyFill="1" applyBorder="1" applyAlignment="1">
      <alignment horizontal="right" vertical="center"/>
    </xf>
    <xf numFmtId="167" fontId="13" fillId="8" borderId="20" xfId="5" applyNumberFormat="1" applyFont="1" applyFill="1" applyBorder="1" applyAlignment="1">
      <alignment horizontal="right" vertical="center"/>
    </xf>
    <xf numFmtId="167" fontId="13" fillId="8" borderId="111" xfId="5" applyNumberFormat="1" applyFont="1" applyFill="1" applyBorder="1" applyAlignment="1">
      <alignment horizontal="right" vertical="center"/>
    </xf>
    <xf numFmtId="167" fontId="13" fillId="8" borderId="19" xfId="5" applyNumberFormat="1" applyFont="1" applyFill="1" applyBorder="1" applyAlignment="1">
      <alignment horizontal="right" vertical="center"/>
    </xf>
    <xf numFmtId="167" fontId="13" fillId="8" borderId="9" xfId="5" applyNumberFormat="1" applyFont="1" applyFill="1" applyBorder="1" applyAlignment="1">
      <alignment horizontal="right" vertical="center"/>
    </xf>
    <xf numFmtId="0" fontId="13" fillId="3" borderId="0" xfId="5" applyFont="1" applyFill="1" applyAlignment="1">
      <alignment horizontal="center" vertical="center"/>
    </xf>
    <xf numFmtId="0" fontId="11" fillId="3" borderId="0" xfId="5" applyFont="1" applyFill="1" applyAlignment="1">
      <alignment horizontal="center" vertical="center" wrapText="1"/>
    </xf>
    <xf numFmtId="0" fontId="11" fillId="12" borderId="0" xfId="5" applyFont="1" applyFill="1" applyAlignment="1">
      <alignment horizontal="center" vertical="center"/>
    </xf>
    <xf numFmtId="0" fontId="11" fillId="3" borderId="0" xfId="5" applyFont="1" applyFill="1" applyAlignment="1">
      <alignment horizontal="center" vertical="center"/>
    </xf>
    <xf numFmtId="43" fontId="13" fillId="3" borderId="0" xfId="22" applyFont="1" applyFill="1" applyAlignment="1">
      <alignment vertical="center"/>
    </xf>
    <xf numFmtId="10" fontId="13" fillId="3" borderId="0" xfId="21" applyNumberFormat="1" applyFont="1" applyFill="1" applyAlignment="1">
      <alignment vertical="center"/>
    </xf>
    <xf numFmtId="0" fontId="13" fillId="12" borderId="0" xfId="5" applyFont="1" applyFill="1" applyAlignment="1">
      <alignment vertical="center" wrapText="1"/>
    </xf>
    <xf numFmtId="0" fontId="7" fillId="4" borderId="11" xfId="15" applyFont="1" applyFill="1" applyBorder="1" applyAlignment="1">
      <alignment horizontal="center" vertical="center"/>
    </xf>
    <xf numFmtId="0" fontId="7" fillId="4" borderId="12" xfId="15" applyFont="1" applyFill="1" applyBorder="1" applyAlignment="1">
      <alignment vertical="center"/>
    </xf>
    <xf numFmtId="0" fontId="6" fillId="3" borderId="0" xfId="18" applyFont="1" applyFill="1" applyAlignment="1">
      <alignment horizontal="left" vertical="top"/>
    </xf>
    <xf numFmtId="0" fontId="9" fillId="4" borderId="0" xfId="23" applyFont="1" applyFill="1" applyAlignment="1">
      <alignment horizontal="center" vertical="center"/>
    </xf>
    <xf numFmtId="0" fontId="8" fillId="0" borderId="4" xfId="15" applyFont="1" applyBorder="1" applyAlignment="1">
      <alignment horizontal="center" vertical="center"/>
    </xf>
    <xf numFmtId="0" fontId="6" fillId="0" borderId="5" xfId="15" applyFont="1" applyBorder="1" applyAlignment="1">
      <alignment vertical="center"/>
    </xf>
    <xf numFmtId="0" fontId="9" fillId="0" borderId="5" xfId="15" applyFont="1" applyBorder="1" applyAlignment="1">
      <alignment horizontal="center" vertical="center"/>
    </xf>
    <xf numFmtId="0" fontId="9" fillId="0" borderId="8" xfId="15" applyFont="1" applyBorder="1" applyAlignment="1">
      <alignment horizontal="center" vertical="center"/>
    </xf>
    <xf numFmtId="167" fontId="13" fillId="8" borderId="5" xfId="5" applyNumberFormat="1" applyFont="1" applyFill="1" applyBorder="1" applyAlignment="1">
      <alignment vertical="center"/>
    </xf>
    <xf numFmtId="167" fontId="13" fillId="8" borderId="8" xfId="5" applyNumberFormat="1" applyFont="1" applyFill="1" applyBorder="1" applyAlignment="1">
      <alignment vertical="center"/>
    </xf>
    <xf numFmtId="167" fontId="13" fillId="0" borderId="0" xfId="24" applyNumberFormat="1" applyFont="1" applyAlignment="1">
      <alignment vertical="center"/>
    </xf>
    <xf numFmtId="0" fontId="13" fillId="3" borderId="4" xfId="5" applyFont="1" applyFill="1" applyBorder="1" applyAlignment="1">
      <alignment vertical="center" wrapText="1"/>
    </xf>
    <xf numFmtId="0" fontId="13" fillId="3" borderId="8" xfId="5" applyFont="1" applyFill="1" applyBorder="1" applyAlignment="1">
      <alignment vertical="center"/>
    </xf>
    <xf numFmtId="0" fontId="11" fillId="12" borderId="0" xfId="5" applyFont="1" applyFill="1" applyAlignment="1">
      <alignment vertical="center"/>
    </xf>
    <xf numFmtId="0" fontId="13" fillId="12" borderId="0" xfId="5" applyFont="1" applyFill="1" applyAlignment="1">
      <alignment vertical="center"/>
    </xf>
    <xf numFmtId="0" fontId="13" fillId="3" borderId="0" xfId="5" applyFont="1" applyFill="1" applyAlignment="1">
      <alignment vertical="center" wrapText="1"/>
    </xf>
    <xf numFmtId="0" fontId="15" fillId="0" borderId="15" xfId="5" applyBorder="1" applyAlignment="1">
      <alignment vertical="center"/>
    </xf>
    <xf numFmtId="167" fontId="13" fillId="8" borderId="10" xfId="5" applyNumberFormat="1" applyFont="1" applyFill="1" applyBorder="1"/>
    <xf numFmtId="167" fontId="13" fillId="3" borderId="0" xfId="5" applyNumberFormat="1" applyFont="1" applyFill="1"/>
    <xf numFmtId="0" fontId="15" fillId="0" borderId="20" xfId="5" applyBorder="1" applyAlignment="1">
      <alignment vertical="center"/>
    </xf>
    <xf numFmtId="167" fontId="13" fillId="8" borderId="9" xfId="5" applyNumberFormat="1" applyFont="1" applyFill="1" applyBorder="1"/>
    <xf numFmtId="165" fontId="13" fillId="8" borderId="111" xfId="5" applyNumberFormat="1" applyFont="1" applyFill="1" applyBorder="1" applyAlignment="1">
      <alignment vertical="center"/>
    </xf>
    <xf numFmtId="165" fontId="13" fillId="8" borderId="20" xfId="5" applyNumberFormat="1" applyFont="1" applyFill="1" applyBorder="1" applyAlignment="1">
      <alignment vertical="center"/>
    </xf>
    <xf numFmtId="165" fontId="13" fillId="8" borderId="21" xfId="5" applyNumberFormat="1" applyFont="1" applyFill="1" applyBorder="1" applyAlignment="1">
      <alignment vertical="center"/>
    </xf>
    <xf numFmtId="165" fontId="13" fillId="8" borderId="19" xfId="5" applyNumberFormat="1" applyFont="1" applyFill="1" applyBorder="1" applyAlignment="1">
      <alignment vertical="center"/>
    </xf>
    <xf numFmtId="0" fontId="15" fillId="12" borderId="29" xfId="5" applyFill="1" applyBorder="1" applyAlignment="1">
      <alignment vertical="center" wrapText="1"/>
    </xf>
    <xf numFmtId="165" fontId="13" fillId="8" borderId="114" xfId="5" applyNumberFormat="1" applyFont="1" applyFill="1" applyBorder="1" applyAlignment="1">
      <alignment vertical="center"/>
    </xf>
    <xf numFmtId="165" fontId="13" fillId="8" borderId="29" xfId="5" applyNumberFormat="1" applyFont="1" applyFill="1" applyBorder="1" applyAlignment="1">
      <alignment vertical="center"/>
    </xf>
    <xf numFmtId="165" fontId="13" fillId="8" borderId="30" xfId="5" applyNumberFormat="1" applyFont="1" applyFill="1" applyBorder="1" applyAlignment="1">
      <alignment vertical="center"/>
    </xf>
    <xf numFmtId="165" fontId="13" fillId="8" borderId="28" xfId="5" applyNumberFormat="1" applyFont="1" applyFill="1" applyBorder="1" applyAlignment="1">
      <alignment vertical="center"/>
    </xf>
    <xf numFmtId="167" fontId="13" fillId="8" borderId="25" xfId="5" applyNumberFormat="1" applyFont="1" applyFill="1" applyBorder="1"/>
    <xf numFmtId="0" fontId="35" fillId="12" borderId="0" xfId="5" applyFont="1" applyFill="1" applyAlignment="1">
      <alignment horizontal="center" vertical="center"/>
    </xf>
    <xf numFmtId="49" fontId="11" fillId="12" borderId="0" xfId="5" applyNumberFormat="1" applyFont="1" applyFill="1" applyAlignment="1">
      <alignment horizontal="center" vertical="center"/>
    </xf>
    <xf numFmtId="0" fontId="13" fillId="3" borderId="0" xfId="5" applyFont="1" applyFill="1" applyAlignment="1">
      <alignment horizontal="center" vertical="center" wrapText="1"/>
    </xf>
    <xf numFmtId="0" fontId="6" fillId="0" borderId="95" xfId="15" applyFont="1" applyBorder="1" applyAlignment="1">
      <alignment vertical="center" wrapText="1"/>
    </xf>
    <xf numFmtId="0" fontId="11" fillId="12" borderId="16" xfId="5" applyFont="1" applyFill="1" applyBorder="1" applyAlignment="1">
      <alignment horizontal="center" vertical="center"/>
    </xf>
    <xf numFmtId="165" fontId="13" fillId="7" borderId="14" xfId="5" applyNumberFormat="1" applyFont="1" applyFill="1" applyBorder="1" applyAlignment="1" applyProtection="1">
      <alignment vertical="center"/>
      <protection locked="0"/>
    </xf>
    <xf numFmtId="0" fontId="13" fillId="3" borderId="14" xfId="5" applyFont="1" applyFill="1" applyBorder="1" applyAlignment="1">
      <alignment horizontal="center" vertical="center" wrapText="1"/>
    </xf>
    <xf numFmtId="0" fontId="8" fillId="4" borderId="0" xfId="23" applyFont="1" applyFill="1" applyAlignment="1">
      <alignment horizontal="center" vertical="center"/>
    </xf>
    <xf numFmtId="0" fontId="6" fillId="0" borderId="20" xfId="15" applyFont="1" applyBorder="1" applyAlignment="1">
      <alignment vertical="center" wrapText="1"/>
    </xf>
    <xf numFmtId="0" fontId="11" fillId="12" borderId="21" xfId="5" applyFont="1" applyFill="1" applyBorder="1" applyAlignment="1">
      <alignment horizontal="center" vertical="center"/>
    </xf>
    <xf numFmtId="167" fontId="13" fillId="7" borderId="19" xfId="5" applyNumberFormat="1" applyFont="1" applyFill="1" applyBorder="1" applyAlignment="1" applyProtection="1">
      <alignment vertical="center"/>
      <protection locked="0"/>
    </xf>
    <xf numFmtId="0" fontId="13" fillId="3" borderId="19" xfId="5" applyFont="1" applyFill="1" applyBorder="1" applyAlignment="1">
      <alignment horizontal="center" vertical="center" wrapText="1"/>
    </xf>
    <xf numFmtId="0" fontId="6" fillId="0" borderId="29" xfId="15" applyFont="1" applyBorder="1" applyAlignment="1">
      <alignment vertical="center" wrapText="1"/>
    </xf>
    <xf numFmtId="0" fontId="11" fillId="12" borderId="30" xfId="5" applyFont="1" applyFill="1" applyBorder="1" applyAlignment="1">
      <alignment horizontal="center" vertical="center"/>
    </xf>
    <xf numFmtId="167" fontId="13" fillId="7" borderId="28" xfId="5" applyNumberFormat="1" applyFont="1" applyFill="1" applyBorder="1" applyAlignment="1" applyProtection="1">
      <alignment vertical="center"/>
      <protection locked="0"/>
    </xf>
    <xf numFmtId="0" fontId="13" fillId="3" borderId="28" xfId="5" applyFont="1" applyFill="1" applyBorder="1" applyAlignment="1">
      <alignment horizontal="center" vertical="center" wrapText="1"/>
    </xf>
    <xf numFmtId="0" fontId="7" fillId="4" borderId="4" xfId="25" applyFont="1" applyFill="1" applyBorder="1" applyAlignment="1">
      <alignment horizontal="center" vertical="center"/>
    </xf>
    <xf numFmtId="0" fontId="7" fillId="4" borderId="8" xfId="25" applyFont="1" applyFill="1" applyBorder="1" applyAlignment="1">
      <alignment vertical="center"/>
    </xf>
    <xf numFmtId="0" fontId="1" fillId="3" borderId="0" xfId="19" applyFill="1" applyAlignment="1">
      <alignment vertical="center"/>
    </xf>
    <xf numFmtId="0" fontId="15" fillId="0" borderId="16" xfId="5" applyBorder="1" applyAlignment="1">
      <alignment vertical="center"/>
    </xf>
    <xf numFmtId="49" fontId="11" fillId="12" borderId="15" xfId="5" applyNumberFormat="1" applyFont="1" applyFill="1" applyBorder="1" applyAlignment="1">
      <alignment horizontal="center" vertical="center"/>
    </xf>
    <xf numFmtId="0" fontId="11" fillId="12" borderId="10" xfId="5" quotePrefix="1" applyFont="1" applyFill="1" applyBorder="1" applyAlignment="1">
      <alignment horizontal="center" vertical="center"/>
    </xf>
    <xf numFmtId="3" fontId="8" fillId="3" borderId="0" xfId="26" applyNumberFormat="1" applyFont="1" applyFill="1" applyAlignment="1">
      <alignment vertical="center"/>
    </xf>
    <xf numFmtId="0" fontId="13" fillId="3" borderId="62" xfId="5" applyFont="1" applyFill="1" applyBorder="1" applyAlignment="1">
      <alignment horizontal="center" vertical="center"/>
    </xf>
    <xf numFmtId="0" fontId="15" fillId="0" borderId="115" xfId="5" applyBorder="1" applyAlignment="1">
      <alignment vertical="center"/>
    </xf>
    <xf numFmtId="49" fontId="11" fillId="12" borderId="57" xfId="5" applyNumberFormat="1" applyFont="1" applyFill="1" applyBorder="1" applyAlignment="1">
      <alignment horizontal="center" vertical="center"/>
    </xf>
    <xf numFmtId="0" fontId="11" fillId="12" borderId="89" xfId="5" quotePrefix="1" applyFont="1" applyFill="1" applyBorder="1" applyAlignment="1">
      <alignment horizontal="center" vertical="center"/>
    </xf>
    <xf numFmtId="0" fontId="13" fillId="3" borderId="62" xfId="5" applyFont="1" applyFill="1" applyBorder="1" applyAlignment="1">
      <alignment horizontal="left" vertical="center" wrapText="1"/>
    </xf>
    <xf numFmtId="0" fontId="13" fillId="3" borderId="89" xfId="5" applyFont="1" applyFill="1" applyBorder="1" applyAlignment="1">
      <alignment vertical="center"/>
    </xf>
    <xf numFmtId="0" fontId="15" fillId="3" borderId="21" xfId="5" applyFill="1" applyBorder="1" applyAlignment="1">
      <alignment vertical="center"/>
    </xf>
    <xf numFmtId="0" fontId="15" fillId="12" borderId="92" xfId="5" applyFill="1" applyBorder="1" applyAlignment="1">
      <alignment vertical="center"/>
    </xf>
    <xf numFmtId="0" fontId="15" fillId="12" borderId="73" xfId="5" applyFill="1" applyBorder="1" applyAlignment="1">
      <alignment vertical="center"/>
    </xf>
    <xf numFmtId="3" fontId="8" fillId="3" borderId="73" xfId="26" applyNumberFormat="1" applyFont="1" applyFill="1" applyBorder="1" applyAlignment="1">
      <alignment vertical="center"/>
    </xf>
    <xf numFmtId="0" fontId="9" fillId="3" borderId="20" xfId="25" applyFont="1" applyFill="1" applyBorder="1" applyAlignment="1">
      <alignment horizontal="center" vertical="center"/>
    </xf>
    <xf numFmtId="0" fontId="11" fillId="12" borderId="89" xfId="5" applyFont="1" applyFill="1" applyBorder="1" applyAlignment="1">
      <alignment horizontal="center" vertical="center"/>
    </xf>
    <xf numFmtId="3" fontId="13" fillId="7" borderId="62" xfId="26" applyNumberFormat="1" applyFont="1" applyFill="1" applyBorder="1" applyAlignment="1" applyProtection="1">
      <alignment vertical="center"/>
      <protection locked="0"/>
    </xf>
    <xf numFmtId="3" fontId="13" fillId="7" borderId="57" xfId="26" applyNumberFormat="1" applyFont="1" applyFill="1" applyBorder="1" applyAlignment="1" applyProtection="1">
      <alignment vertical="center"/>
      <protection locked="0"/>
    </xf>
    <xf numFmtId="0" fontId="15" fillId="3" borderId="20" xfId="5" applyFill="1" applyBorder="1" applyAlignment="1">
      <alignment vertical="center"/>
    </xf>
    <xf numFmtId="0" fontId="9" fillId="3" borderId="57" xfId="25" applyFont="1" applyFill="1" applyBorder="1" applyAlignment="1">
      <alignment horizontal="center" vertical="center"/>
    </xf>
    <xf numFmtId="49" fontId="11" fillId="0" borderId="20" xfId="5" applyNumberFormat="1" applyFont="1" applyBorder="1" applyAlignment="1">
      <alignment horizontal="center" vertical="center"/>
    </xf>
    <xf numFmtId="10" fontId="13" fillId="7" borderId="19" xfId="21" applyNumberFormat="1" applyFont="1" applyFill="1" applyBorder="1" applyAlignment="1" applyProtection="1">
      <alignment vertical="center"/>
      <protection locked="0"/>
    </xf>
    <xf numFmtId="10" fontId="13" fillId="7" borderId="20" xfId="21" applyNumberFormat="1" applyFont="1" applyFill="1" applyBorder="1" applyAlignment="1" applyProtection="1">
      <alignment vertical="center"/>
      <protection locked="0"/>
    </xf>
    <xf numFmtId="0" fontId="34" fillId="4" borderId="0" xfId="23" applyFont="1" applyFill="1" applyAlignment="1">
      <alignment horizontal="center" vertical="center"/>
    </xf>
    <xf numFmtId="2" fontId="13" fillId="7" borderId="19" xfId="26" applyNumberFormat="1" applyFont="1" applyFill="1" applyBorder="1" applyAlignment="1" applyProtection="1">
      <alignment vertical="center"/>
      <protection locked="0"/>
    </xf>
    <xf numFmtId="2" fontId="13" fillId="7" borderId="20" xfId="26" applyNumberFormat="1" applyFont="1" applyFill="1" applyBorder="1" applyAlignment="1" applyProtection="1">
      <alignment vertical="center"/>
      <protection locked="0"/>
    </xf>
    <xf numFmtId="2" fontId="13" fillId="7" borderId="29" xfId="19" applyNumberFormat="1" applyFont="1" applyFill="1" applyBorder="1" applyAlignment="1" applyProtection="1">
      <alignment vertical="top"/>
      <protection locked="0"/>
    </xf>
    <xf numFmtId="4" fontId="13" fillId="7" borderId="57" xfId="26" applyNumberFormat="1" applyFont="1" applyFill="1" applyBorder="1" applyAlignment="1" applyProtection="1">
      <alignment vertical="center"/>
      <protection locked="0"/>
    </xf>
    <xf numFmtId="4" fontId="16" fillId="7" borderId="57" xfId="26" applyNumberFormat="1" applyFont="1" applyFill="1" applyBorder="1" applyAlignment="1" applyProtection="1">
      <alignment vertical="center"/>
      <protection locked="0"/>
    </xf>
    <xf numFmtId="0" fontId="16" fillId="3" borderId="19" xfId="5" applyFont="1" applyFill="1" applyBorder="1" applyAlignment="1">
      <alignment horizontal="center" vertical="center" wrapText="1"/>
    </xf>
    <xf numFmtId="0" fontId="15" fillId="3" borderId="29" xfId="5" applyFill="1" applyBorder="1" applyAlignment="1">
      <alignment vertical="center"/>
    </xf>
    <xf numFmtId="0" fontId="11" fillId="0" borderId="29" xfId="5" applyFont="1" applyBorder="1" applyAlignment="1">
      <alignment horizontal="center" vertical="center"/>
    </xf>
    <xf numFmtId="165" fontId="13" fillId="7" borderId="28" xfId="19" applyNumberFormat="1" applyFont="1" applyFill="1" applyBorder="1" applyAlignment="1" applyProtection="1">
      <alignment vertical="top"/>
      <protection locked="0"/>
    </xf>
    <xf numFmtId="165" fontId="13" fillId="7" borderId="29" xfId="19" applyNumberFormat="1" applyFont="1" applyFill="1" applyBorder="1" applyAlignment="1" applyProtection="1">
      <alignment vertical="top"/>
      <protection locked="0"/>
    </xf>
    <xf numFmtId="165" fontId="16" fillId="7" borderId="29" xfId="19" applyNumberFormat="1" applyFont="1" applyFill="1" applyBorder="1" applyAlignment="1" applyProtection="1">
      <alignment vertical="top"/>
      <protection locked="0"/>
    </xf>
    <xf numFmtId="0" fontId="16" fillId="3" borderId="28" xfId="5" applyFont="1" applyFill="1" applyBorder="1" applyAlignment="1">
      <alignment horizontal="center" vertical="center" wrapText="1"/>
    </xf>
    <xf numFmtId="165" fontId="13" fillId="3" borderId="0" xfId="19" applyNumberFormat="1" applyFont="1" applyFill="1" applyAlignment="1">
      <alignment vertical="top"/>
    </xf>
    <xf numFmtId="0" fontId="34" fillId="4" borderId="0" xfId="17" applyFont="1" applyFill="1" applyAlignment="1">
      <alignment vertical="center"/>
    </xf>
    <xf numFmtId="169" fontId="8" fillId="3" borderId="0" xfId="26" applyNumberFormat="1" applyFont="1" applyFill="1" applyAlignment="1">
      <alignment vertical="center"/>
    </xf>
    <xf numFmtId="3" fontId="13" fillId="7" borderId="89" xfId="26" applyNumberFormat="1" applyFont="1" applyFill="1" applyBorder="1" applyAlignment="1" applyProtection="1">
      <alignment vertical="center"/>
      <protection locked="0"/>
    </xf>
    <xf numFmtId="10" fontId="13" fillId="7" borderId="9" xfId="21" applyNumberFormat="1" applyFont="1" applyFill="1" applyBorder="1" applyAlignment="1" applyProtection="1">
      <alignment vertical="center"/>
      <protection locked="0"/>
    </xf>
    <xf numFmtId="2" fontId="13" fillId="7" borderId="9" xfId="26" applyNumberFormat="1" applyFont="1" applyFill="1" applyBorder="1" applyAlignment="1" applyProtection="1">
      <alignment vertical="center"/>
      <protection locked="0"/>
    </xf>
    <xf numFmtId="165" fontId="13" fillId="7" borderId="25" xfId="19" applyNumberFormat="1" applyFont="1" applyFill="1" applyBorder="1" applyAlignment="1" applyProtection="1">
      <alignment vertical="top"/>
      <protection locked="0"/>
    </xf>
    <xf numFmtId="0" fontId="34" fillId="0" borderId="0" xfId="17" applyFont="1" applyAlignment="1">
      <alignment horizontal="center" vertical="center" wrapText="1"/>
    </xf>
    <xf numFmtId="0" fontId="34" fillId="0" borderId="0" xfId="17" applyFont="1" applyAlignment="1">
      <alignment horizontal="center" vertical="center"/>
    </xf>
    <xf numFmtId="0" fontId="9" fillId="3" borderId="13" xfId="4" applyFont="1" applyFill="1" applyBorder="1" applyAlignment="1">
      <alignment horizontal="center" vertical="center"/>
    </xf>
    <xf numFmtId="10" fontId="16" fillId="7" borderId="20" xfId="21" applyNumberFormat="1" applyFont="1" applyFill="1" applyBorder="1" applyAlignment="1" applyProtection="1">
      <alignment vertical="center"/>
      <protection locked="0"/>
    </xf>
    <xf numFmtId="3" fontId="13" fillId="7" borderId="10" xfId="26" applyNumberFormat="1" applyFont="1" applyFill="1" applyBorder="1" applyAlignment="1" applyProtection="1">
      <alignment vertical="center"/>
      <protection locked="0"/>
    </xf>
    <xf numFmtId="3" fontId="13" fillId="7" borderId="116" xfId="26" applyNumberFormat="1" applyFont="1" applyFill="1" applyBorder="1" applyAlignment="1" applyProtection="1">
      <alignment vertical="center"/>
      <protection locked="0"/>
    </xf>
    <xf numFmtId="10" fontId="13" fillId="7" borderId="111" xfId="21" applyNumberFormat="1" applyFont="1" applyFill="1" applyBorder="1" applyAlignment="1" applyProtection="1">
      <alignment vertical="center"/>
      <protection locked="0"/>
    </xf>
    <xf numFmtId="2" fontId="13" fillId="7" borderId="111" xfId="26" applyNumberFormat="1" applyFont="1" applyFill="1" applyBorder="1" applyAlignment="1" applyProtection="1">
      <alignment vertical="center"/>
      <protection locked="0"/>
    </xf>
    <xf numFmtId="165" fontId="13" fillId="7" borderId="114" xfId="19" applyNumberFormat="1" applyFont="1" applyFill="1" applyBorder="1" applyAlignment="1" applyProtection="1">
      <alignment vertical="top"/>
      <protection locked="0"/>
    </xf>
    <xf numFmtId="0" fontId="11" fillId="0" borderId="0" xfId="5" applyFont="1" applyAlignment="1">
      <alignment horizontal="center" vertical="center"/>
    </xf>
    <xf numFmtId="165" fontId="13" fillId="7" borderId="0" xfId="19" applyNumberFormat="1" applyFont="1" applyFill="1" applyAlignment="1" applyProtection="1">
      <alignment vertical="top"/>
      <protection locked="0"/>
    </xf>
    <xf numFmtId="0" fontId="6" fillId="0" borderId="0" xfId="27" applyFont="1"/>
    <xf numFmtId="170" fontId="15" fillId="3" borderId="0" xfId="5" applyNumberFormat="1" applyFill="1" applyAlignment="1">
      <alignment vertical="center"/>
    </xf>
    <xf numFmtId="0" fontId="6" fillId="7" borderId="20" xfId="15" applyFont="1" applyFill="1" applyBorder="1" applyAlignment="1">
      <alignment horizontal="center" vertical="center"/>
    </xf>
    <xf numFmtId="0" fontId="6" fillId="3" borderId="0" xfId="15" applyFont="1" applyFill="1" applyAlignment="1">
      <alignment horizontal="left" vertical="center"/>
    </xf>
    <xf numFmtId="0" fontId="6" fillId="10" borderId="20" xfId="15" applyFont="1" applyFill="1" applyBorder="1" applyAlignment="1">
      <alignment horizontal="center" vertical="center"/>
    </xf>
    <xf numFmtId="165" fontId="48" fillId="3" borderId="0" xfId="19" applyNumberFormat="1" applyFont="1" applyFill="1" applyAlignment="1">
      <alignment vertical="center"/>
    </xf>
    <xf numFmtId="0" fontId="2" fillId="8" borderId="0" xfId="17" applyFill="1" applyAlignment="1">
      <alignment vertical="center"/>
    </xf>
    <xf numFmtId="0" fontId="6" fillId="8" borderId="20" xfId="15" applyFont="1" applyFill="1" applyBorder="1" applyAlignment="1">
      <alignment horizontal="center" vertical="center"/>
    </xf>
    <xf numFmtId="0" fontId="6" fillId="11" borderId="20" xfId="15" applyFont="1" applyFill="1" applyBorder="1" applyAlignment="1">
      <alignment horizontal="center" vertical="center"/>
    </xf>
    <xf numFmtId="0" fontId="15" fillId="12" borderId="0" xfId="5" applyFill="1" applyAlignment="1">
      <alignment horizontal="center" vertical="center" wrapText="1"/>
    </xf>
    <xf numFmtId="0" fontId="1" fillId="0" borderId="0" xfId="19" applyAlignment="1">
      <alignment vertical="top"/>
    </xf>
    <xf numFmtId="0" fontId="49" fillId="3" borderId="0" xfId="15" applyFont="1" applyFill="1" applyAlignment="1">
      <alignment vertical="center"/>
    </xf>
    <xf numFmtId="0" fontId="20" fillId="3" borderId="0" xfId="5" applyFont="1" applyFill="1" applyAlignment="1">
      <alignment horizontal="left" vertical="center"/>
    </xf>
    <xf numFmtId="0" fontId="20" fillId="3" borderId="0" xfId="5" applyFont="1" applyFill="1" applyAlignment="1">
      <alignment horizontal="center" vertical="center"/>
    </xf>
    <xf numFmtId="0" fontId="20" fillId="3" borderId="0" xfId="5" applyFont="1" applyFill="1" applyAlignment="1">
      <alignment vertical="center"/>
    </xf>
    <xf numFmtId="0" fontId="19" fillId="3" borderId="0" xfId="15" applyFont="1" applyFill="1" applyAlignment="1">
      <alignment vertical="center"/>
    </xf>
    <xf numFmtId="0" fontId="18" fillId="0" borderId="14" xfId="5" applyFont="1" applyBorder="1" applyAlignment="1">
      <alignment horizontal="center" vertical="top"/>
    </xf>
    <xf numFmtId="0" fontId="18" fillId="4" borderId="88" xfId="5" applyFont="1" applyFill="1" applyBorder="1" applyAlignment="1">
      <alignment horizontal="center" vertical="top"/>
    </xf>
    <xf numFmtId="0" fontId="18" fillId="4" borderId="26" xfId="5" applyFont="1" applyFill="1" applyBorder="1" applyAlignment="1">
      <alignment horizontal="left" vertical="top"/>
    </xf>
    <xf numFmtId="0" fontId="18" fillId="4" borderId="117" xfId="5" applyFont="1" applyFill="1" applyBorder="1" applyAlignment="1">
      <alignment horizontal="left" vertical="top"/>
    </xf>
    <xf numFmtId="0" fontId="18" fillId="4" borderId="87" xfId="5" applyFont="1" applyFill="1" applyBorder="1" applyAlignment="1">
      <alignment horizontal="left" vertical="top"/>
    </xf>
    <xf numFmtId="0" fontId="15" fillId="0" borderId="19" xfId="5" applyBorder="1" applyAlignment="1">
      <alignment horizontal="center" vertical="top"/>
    </xf>
    <xf numFmtId="0" fontId="18" fillId="4" borderId="23" xfId="5" applyFont="1" applyFill="1" applyBorder="1" applyAlignment="1">
      <alignment horizontal="center" vertical="top"/>
    </xf>
    <xf numFmtId="0" fontId="15" fillId="4" borderId="26" xfId="5" applyFill="1" applyBorder="1" applyAlignment="1">
      <alignment horizontal="left" vertical="top" wrapText="1"/>
    </xf>
    <xf numFmtId="0" fontId="15" fillId="4" borderId="27" xfId="5" applyFill="1" applyBorder="1" applyAlignment="1">
      <alignment horizontal="left" vertical="top" wrapText="1"/>
    </xf>
    <xf numFmtId="0" fontId="15" fillId="12" borderId="0" xfId="5" applyFill="1" applyAlignment="1">
      <alignment vertical="center" wrapText="1"/>
    </xf>
    <xf numFmtId="0" fontId="15" fillId="0" borderId="63" xfId="5" applyBorder="1" applyAlignment="1">
      <alignment horizontal="center" vertical="top"/>
    </xf>
    <xf numFmtId="0" fontId="18" fillId="4" borderId="85" xfId="5" applyFont="1" applyFill="1" applyBorder="1" applyAlignment="1">
      <alignment horizontal="left" vertical="top"/>
    </xf>
    <xf numFmtId="0" fontId="35" fillId="4" borderId="26" xfId="5" applyFont="1" applyFill="1" applyBorder="1" applyAlignment="1">
      <alignment vertical="top" wrapText="1"/>
    </xf>
    <xf numFmtId="0" fontId="35" fillId="4" borderId="27" xfId="5" applyFont="1" applyFill="1" applyBorder="1" applyAlignment="1">
      <alignment vertical="top" wrapText="1"/>
    </xf>
    <xf numFmtId="0" fontId="15" fillId="0" borderId="28" xfId="5" applyBorder="1" applyAlignment="1">
      <alignment horizontal="center" vertical="top"/>
    </xf>
    <xf numFmtId="0" fontId="18" fillId="0" borderId="19" xfId="5" applyFont="1" applyBorder="1" applyAlignment="1">
      <alignment horizontal="center" vertical="top"/>
    </xf>
    <xf numFmtId="167" fontId="13" fillId="7" borderId="23" xfId="5" applyNumberFormat="1" applyFont="1" applyFill="1" applyBorder="1" applyAlignment="1" applyProtection="1">
      <alignment horizontal="right" vertical="center"/>
      <protection locked="0"/>
    </xf>
    <xf numFmtId="167" fontId="13" fillId="7" borderId="20" xfId="5" applyNumberFormat="1" applyFont="1" applyFill="1" applyBorder="1" applyAlignment="1" applyProtection="1">
      <alignment horizontal="right" vertical="center"/>
      <protection locked="0"/>
    </xf>
    <xf numFmtId="167" fontId="13" fillId="7" borderId="111" xfId="5" applyNumberFormat="1" applyFont="1" applyFill="1" applyBorder="1" applyAlignment="1" applyProtection="1">
      <alignment horizontal="right" vertical="center"/>
      <protection locked="0"/>
    </xf>
    <xf numFmtId="0" fontId="44" fillId="3" borderId="19" xfId="5" applyFont="1" applyFill="1" applyBorder="1" applyAlignment="1">
      <alignment horizontal="center" vertical="center"/>
    </xf>
    <xf numFmtId="0" fontId="35" fillId="0" borderId="20" xfId="5" applyFont="1" applyBorder="1" applyAlignment="1">
      <alignment vertical="center" wrapText="1"/>
    </xf>
    <xf numFmtId="0" fontId="45" fillId="3" borderId="20" xfId="5" applyFont="1" applyFill="1" applyBorder="1" applyAlignment="1">
      <alignment horizontal="center" vertical="center" wrapText="1"/>
    </xf>
    <xf numFmtId="0" fontId="45" fillId="12" borderId="20" xfId="5" applyFont="1" applyFill="1" applyBorder="1" applyAlignment="1">
      <alignment horizontal="center" vertical="center"/>
    </xf>
    <xf numFmtId="0" fontId="45" fillId="12" borderId="9" xfId="5" applyFont="1" applyFill="1" applyBorder="1" applyAlignment="1">
      <alignment horizontal="center" vertical="center"/>
    </xf>
    <xf numFmtId="167" fontId="44" fillId="7" borderId="23" xfId="5" applyNumberFormat="1" applyFont="1" applyFill="1" applyBorder="1" applyAlignment="1" applyProtection="1">
      <alignment horizontal="right" vertical="center"/>
      <protection locked="0"/>
    </xf>
    <xf numFmtId="167" fontId="44" fillId="7" borderId="20" xfId="5" applyNumberFormat="1" applyFont="1" applyFill="1" applyBorder="1" applyAlignment="1" applyProtection="1">
      <alignment horizontal="right" vertical="center"/>
      <protection locked="0"/>
    </xf>
    <xf numFmtId="167" fontId="44" fillId="7" borderId="111" xfId="5" applyNumberFormat="1" applyFont="1" applyFill="1" applyBorder="1" applyAlignment="1" applyProtection="1">
      <alignment horizontal="right" vertical="center"/>
      <protection locked="0"/>
    </xf>
    <xf numFmtId="0" fontId="44" fillId="3" borderId="19" xfId="5" applyFont="1" applyFill="1" applyBorder="1" applyAlignment="1">
      <alignment vertical="center" wrapText="1"/>
    </xf>
    <xf numFmtId="0" fontId="44" fillId="3" borderId="9" xfId="5" applyFont="1" applyFill="1" applyBorder="1" applyAlignment="1">
      <alignment vertical="center"/>
    </xf>
    <xf numFmtId="0" fontId="50" fillId="6" borderId="13" xfId="4" applyFont="1" applyBorder="1" applyAlignment="1">
      <alignment horizontal="center" vertical="center"/>
    </xf>
    <xf numFmtId="0" fontId="51" fillId="3" borderId="0" xfId="17" applyFont="1" applyFill="1" applyAlignment="1">
      <alignment vertical="center"/>
    </xf>
    <xf numFmtId="0" fontId="51" fillId="4" borderId="0" xfId="17" applyFont="1" applyFill="1" applyAlignment="1">
      <alignment vertical="center"/>
    </xf>
    <xf numFmtId="0" fontId="52" fillId="0" borderId="0" xfId="17" applyFont="1" applyAlignment="1">
      <alignment horizontal="center" vertical="center"/>
    </xf>
    <xf numFmtId="0" fontId="44" fillId="3" borderId="0" xfId="5" applyFont="1" applyFill="1" applyAlignment="1">
      <alignment vertical="center" wrapText="1"/>
    </xf>
    <xf numFmtId="0" fontId="50" fillId="6" borderId="0" xfId="4" applyFont="1" applyAlignment="1">
      <alignment horizontal="center" vertical="center"/>
    </xf>
    <xf numFmtId="0" fontId="15" fillId="0" borderId="0" xfId="5" applyFill="1" applyAlignment="1">
      <alignment vertical="center"/>
    </xf>
    <xf numFmtId="0" fontId="1" fillId="0" borderId="0" xfId="19" applyFill="1" applyAlignment="1">
      <alignment vertical="top"/>
    </xf>
    <xf numFmtId="0" fontId="15" fillId="0" borderId="0" xfId="5" applyFill="1" applyAlignment="1">
      <alignment horizontal="center" vertical="center" wrapText="1"/>
    </xf>
    <xf numFmtId="167" fontId="15" fillId="0" borderId="0" xfId="5" applyNumberFormat="1" applyFill="1" applyAlignment="1">
      <alignment vertical="center"/>
    </xf>
    <xf numFmtId="0" fontId="15" fillId="0" borderId="0" xfId="5" applyFill="1" applyAlignment="1">
      <alignment vertical="center" wrapText="1"/>
    </xf>
    <xf numFmtId="0" fontId="2" fillId="0" borderId="0" xfId="17" applyFill="1" applyAlignment="1">
      <alignment vertical="center"/>
    </xf>
    <xf numFmtId="0" fontId="3" fillId="2" borderId="0" xfId="1" applyFont="1" applyFill="1" applyBorder="1" applyAlignment="1">
      <alignment vertical="center"/>
    </xf>
    <xf numFmtId="0" fontId="3" fillId="2" borderId="0" xfId="1" applyFont="1" applyFill="1" applyBorder="1" applyAlignment="1">
      <alignment horizontal="right" vertical="center"/>
    </xf>
    <xf numFmtId="0" fontId="2" fillId="3" borderId="0" xfId="17" applyFill="1" applyAlignment="1" applyProtection="1">
      <alignment vertical="center"/>
    </xf>
    <xf numFmtId="0" fontId="2" fillId="4" borderId="0" xfId="17" applyFill="1" applyAlignment="1" applyProtection="1">
      <alignment vertical="center"/>
    </xf>
    <xf numFmtId="0" fontId="2" fillId="0" borderId="0" xfId="17" applyAlignment="1" applyProtection="1">
      <alignment vertical="center"/>
    </xf>
    <xf numFmtId="0" fontId="8" fillId="0" borderId="0" xfId="17" applyFont="1" applyAlignment="1" applyProtection="1">
      <alignment vertical="center"/>
    </xf>
    <xf numFmtId="0" fontId="7" fillId="4" borderId="5" xfId="1" applyFont="1" applyFill="1" applyBorder="1" applyAlignment="1">
      <alignment horizontal="center" vertical="center" wrapText="1"/>
    </xf>
    <xf numFmtId="0" fontId="7" fillId="4" borderId="5" xfId="1" applyFont="1" applyFill="1" applyBorder="1" applyAlignment="1">
      <alignment horizontal="center" vertical="center"/>
    </xf>
    <xf numFmtId="0" fontId="7" fillId="4" borderId="6" xfId="1" applyFont="1" applyFill="1" applyBorder="1" applyAlignment="1">
      <alignment horizontal="center" vertical="center"/>
    </xf>
    <xf numFmtId="0" fontId="7" fillId="4" borderId="4" xfId="1" applyFont="1" applyFill="1" applyBorder="1" applyAlignment="1">
      <alignment horizontal="center" vertical="center"/>
    </xf>
    <xf numFmtId="0" fontId="7" fillId="4" borderId="8" xfId="1" applyFont="1" applyFill="1" applyBorder="1" applyAlignment="1">
      <alignment horizontal="center" vertical="center"/>
    </xf>
    <xf numFmtId="0" fontId="7" fillId="3" borderId="0" xfId="1" applyFont="1" applyFill="1" applyBorder="1" applyAlignment="1">
      <alignment horizontal="center" vertical="center"/>
    </xf>
    <xf numFmtId="0" fontId="7" fillId="4" borderId="4" xfId="1" applyFont="1" applyFill="1" applyBorder="1" applyAlignment="1">
      <alignment horizontal="center" vertical="center" wrapText="1"/>
    </xf>
    <xf numFmtId="0" fontId="7" fillId="4" borderId="3" xfId="1" applyFont="1" applyFill="1" applyBorder="1" applyAlignment="1">
      <alignment horizontal="center" vertical="center" wrapText="1"/>
    </xf>
    <xf numFmtId="0" fontId="7" fillId="4" borderId="109" xfId="17" applyFont="1" applyFill="1" applyBorder="1" applyAlignment="1" applyProtection="1">
      <alignment horizontal="center" vertical="center"/>
    </xf>
    <xf numFmtId="0" fontId="7" fillId="4" borderId="7" xfId="17" applyFont="1" applyFill="1" applyBorder="1" applyAlignment="1" applyProtection="1">
      <alignment horizontal="center" vertical="center"/>
    </xf>
    <xf numFmtId="0" fontId="7" fillId="3" borderId="91" xfId="17" applyFont="1" applyFill="1" applyBorder="1" applyAlignment="1" applyProtection="1">
      <alignment vertical="center"/>
    </xf>
    <xf numFmtId="0" fontId="7" fillId="3" borderId="0" xfId="17" applyFont="1" applyFill="1" applyBorder="1" applyAlignment="1" applyProtection="1">
      <alignment vertical="center"/>
    </xf>
    <xf numFmtId="0" fontId="9" fillId="0" borderId="0" xfId="17" applyFont="1" applyFill="1" applyAlignment="1" applyProtection="1">
      <alignment vertical="center"/>
    </xf>
    <xf numFmtId="0" fontId="8" fillId="0" borderId="0" xfId="17" applyFont="1" applyFill="1" applyAlignment="1" applyProtection="1">
      <alignment horizontal="center" vertical="center"/>
    </xf>
    <xf numFmtId="0" fontId="8" fillId="0" borderId="0" xfId="17" applyFont="1" applyFill="1" applyAlignment="1" applyProtection="1">
      <alignment vertical="center"/>
    </xf>
    <xf numFmtId="0" fontId="15" fillId="0" borderId="2" xfId="1" applyFont="1" applyBorder="1" applyAlignment="1">
      <alignment vertical="center"/>
    </xf>
    <xf numFmtId="0" fontId="7" fillId="4" borderId="8" xfId="1" applyFont="1" applyFill="1" applyBorder="1" applyAlignment="1">
      <alignment vertical="center"/>
    </xf>
    <xf numFmtId="0" fontId="8" fillId="0" borderId="14" xfId="1" applyFont="1" applyBorder="1" applyAlignment="1">
      <alignment horizontal="center" vertical="center"/>
    </xf>
    <xf numFmtId="0" fontId="15" fillId="0" borderId="15" xfId="1" applyFont="1" applyBorder="1" applyAlignment="1">
      <alignment vertical="center"/>
    </xf>
    <xf numFmtId="0" fontId="9" fillId="3" borderId="15" xfId="1" applyFont="1" applyFill="1" applyBorder="1" applyAlignment="1">
      <alignment horizontal="center" vertical="center"/>
    </xf>
    <xf numFmtId="0" fontId="9" fillId="0" borderId="15" xfId="1" applyFont="1" applyBorder="1" applyAlignment="1">
      <alignment horizontal="center" vertical="center"/>
    </xf>
    <xf numFmtId="0" fontId="9" fillId="0" borderId="16" xfId="1" applyFont="1" applyBorder="1" applyAlignment="1">
      <alignment horizontal="center" vertical="center"/>
    </xf>
    <xf numFmtId="165" fontId="16" fillId="7" borderId="14" xfId="1" applyNumberFormat="1" applyFont="1" applyFill="1" applyBorder="1" applyAlignment="1" applyProtection="1">
      <alignment vertical="center"/>
      <protection locked="0"/>
    </xf>
    <xf numFmtId="164" fontId="2" fillId="3" borderId="0" xfId="3" applyFill="1" applyAlignment="1">
      <alignment horizontal="left"/>
    </xf>
    <xf numFmtId="0" fontId="8" fillId="5" borderId="0" xfId="17" applyFont="1" applyFill="1" applyAlignment="1" applyProtection="1">
      <alignment horizontal="center" vertical="center"/>
    </xf>
    <xf numFmtId="0" fontId="8" fillId="0" borderId="19" xfId="1" applyFont="1" applyBorder="1" applyAlignment="1">
      <alignment horizontal="center" vertical="center"/>
    </xf>
    <xf numFmtId="0" fontId="15" fillId="0" borderId="20" xfId="1" applyFont="1" applyBorder="1" applyAlignment="1">
      <alignment vertical="center"/>
    </xf>
    <xf numFmtId="0" fontId="9" fillId="3" borderId="20" xfId="1" applyFont="1" applyFill="1" applyBorder="1" applyAlignment="1">
      <alignment horizontal="center" vertical="center"/>
    </xf>
    <xf numFmtId="0" fontId="9" fillId="0" borderId="20" xfId="1" applyFont="1" applyBorder="1" applyAlignment="1">
      <alignment horizontal="center" vertical="center"/>
    </xf>
    <xf numFmtId="0" fontId="9" fillId="0" borderId="21" xfId="1" applyFont="1" applyBorder="1" applyAlignment="1">
      <alignment horizontal="center" vertical="center"/>
    </xf>
    <xf numFmtId="165" fontId="8" fillId="7" borderId="19" xfId="1" applyNumberFormat="1" applyFont="1" applyFill="1" applyBorder="1" applyAlignment="1" applyProtection="1">
      <alignment vertical="center"/>
      <protection locked="0"/>
    </xf>
    <xf numFmtId="165" fontId="8" fillId="3" borderId="9" xfId="1" applyNumberFormat="1" applyFont="1" applyFill="1" applyBorder="1" applyAlignment="1">
      <alignment horizontal="left" vertical="center"/>
    </xf>
    <xf numFmtId="165" fontId="16" fillId="7" borderId="19" xfId="1" applyNumberFormat="1" applyFont="1" applyFill="1" applyBorder="1" applyAlignment="1" applyProtection="1">
      <alignment vertical="center"/>
      <protection locked="0"/>
    </xf>
    <xf numFmtId="165" fontId="13" fillId="13" borderId="19" xfId="2" applyNumberFormat="1" applyFont="1" applyFill="1" applyBorder="1" applyAlignment="1" applyProtection="1">
      <alignment vertical="center"/>
      <protection locked="0"/>
    </xf>
    <xf numFmtId="0" fontId="8" fillId="0" borderId="28" xfId="1" applyFont="1" applyBorder="1" applyAlignment="1">
      <alignment horizontal="center" vertical="center"/>
    </xf>
    <xf numFmtId="0" fontId="15" fillId="0" borderId="29" xfId="1" applyFont="1" applyBorder="1" applyAlignment="1">
      <alignment vertical="center"/>
    </xf>
    <xf numFmtId="0" fontId="9" fillId="3" borderId="29" xfId="1" applyFont="1" applyFill="1" applyBorder="1" applyAlignment="1">
      <alignment horizontal="center" vertical="center"/>
    </xf>
    <xf numFmtId="0" fontId="9" fillId="0" borderId="29" xfId="1" applyFont="1" applyBorder="1" applyAlignment="1">
      <alignment horizontal="center" vertical="center"/>
    </xf>
    <xf numFmtId="0" fontId="9" fillId="0" borderId="30" xfId="1" applyFont="1" applyBorder="1" applyAlignment="1">
      <alignment horizontal="center" vertical="center"/>
    </xf>
    <xf numFmtId="165" fontId="16" fillId="7" borderId="28" xfId="1" applyNumberFormat="1" applyFont="1" applyFill="1" applyBorder="1" applyAlignment="1" applyProtection="1">
      <alignment vertical="center"/>
      <protection locked="0"/>
    </xf>
    <xf numFmtId="0" fontId="8" fillId="3" borderId="25" xfId="1" applyFont="1" applyFill="1" applyBorder="1" applyAlignment="1">
      <alignment horizontal="left" vertical="center"/>
    </xf>
    <xf numFmtId="0" fontId="8" fillId="3" borderId="0" xfId="1" applyFont="1" applyFill="1" applyAlignment="1">
      <alignment horizontal="left" vertical="center"/>
    </xf>
    <xf numFmtId="0" fontId="2" fillId="3" borderId="0" xfId="1" applyFill="1" applyAlignment="1">
      <alignment horizontal="left" vertical="center"/>
    </xf>
    <xf numFmtId="0" fontId="8" fillId="0" borderId="0" xfId="17" applyFont="1" applyFill="1" applyAlignment="1" applyProtection="1">
      <alignment horizontal="left" vertical="center"/>
    </xf>
    <xf numFmtId="165" fontId="16" fillId="7" borderId="15" xfId="1" applyNumberFormat="1" applyFont="1" applyFill="1" applyBorder="1" applyAlignment="1" applyProtection="1">
      <alignment vertical="center"/>
      <protection locked="0"/>
    </xf>
    <xf numFmtId="165" fontId="16" fillId="7" borderId="10" xfId="1" applyNumberFormat="1" applyFont="1" applyFill="1" applyBorder="1" applyAlignment="1" applyProtection="1">
      <alignment vertical="center"/>
      <protection locked="0"/>
    </xf>
    <xf numFmtId="165" fontId="8" fillId="7" borderId="9" xfId="1" applyNumberFormat="1" applyFont="1" applyFill="1" applyBorder="1" applyAlignment="1" applyProtection="1">
      <alignment vertical="center"/>
      <protection locked="0"/>
    </xf>
    <xf numFmtId="0" fontId="15" fillId="3" borderId="64" xfId="1" applyFont="1" applyFill="1" applyBorder="1" applyAlignment="1">
      <alignment vertical="center"/>
    </xf>
    <xf numFmtId="0" fontId="9" fillId="3" borderId="64" xfId="1" applyFont="1" applyFill="1" applyBorder="1" applyAlignment="1">
      <alignment horizontal="center" vertical="center"/>
    </xf>
    <xf numFmtId="0" fontId="9" fillId="0" borderId="64" xfId="1" applyFont="1" applyBorder="1" applyAlignment="1">
      <alignment horizontal="center" vertical="center"/>
    </xf>
    <xf numFmtId="0" fontId="9" fillId="0" borderId="90" xfId="1" applyFont="1" applyBorder="1" applyAlignment="1">
      <alignment horizontal="center" vertical="center"/>
    </xf>
    <xf numFmtId="165" fontId="16" fillId="8" borderId="19" xfId="1" applyNumberFormat="1" applyFont="1" applyFill="1" applyBorder="1" applyAlignment="1">
      <alignment vertical="center"/>
    </xf>
    <xf numFmtId="165" fontId="16" fillId="8" borderId="20" xfId="1" applyNumberFormat="1" applyFont="1" applyFill="1" applyBorder="1" applyAlignment="1">
      <alignment vertical="center"/>
    </xf>
    <xf numFmtId="165" fontId="16" fillId="8" borderId="9" xfId="1" applyNumberFormat="1" applyFont="1" applyFill="1" applyBorder="1" applyAlignment="1">
      <alignment vertical="center"/>
    </xf>
    <xf numFmtId="0" fontId="34" fillId="4" borderId="0" xfId="17" applyFont="1" applyFill="1" applyAlignment="1" applyProtection="1">
      <alignment vertical="center"/>
    </xf>
    <xf numFmtId="0" fontId="8" fillId="3" borderId="0" xfId="17" applyFont="1" applyFill="1" applyAlignment="1" applyProtection="1">
      <alignment horizontal="center" vertical="center"/>
    </xf>
    <xf numFmtId="165" fontId="16" fillId="7" borderId="20" xfId="1" applyNumberFormat="1" applyFont="1" applyFill="1" applyBorder="1" applyAlignment="1" applyProtection="1">
      <alignment vertical="center"/>
      <protection locked="0"/>
    </xf>
    <xf numFmtId="165" fontId="16" fillId="7" borderId="9" xfId="1" applyNumberFormat="1" applyFont="1" applyFill="1" applyBorder="1" applyAlignment="1" applyProtection="1">
      <alignment vertical="center"/>
      <protection locked="0"/>
    </xf>
    <xf numFmtId="0" fontId="15" fillId="0" borderId="64" xfId="1" applyFont="1" applyBorder="1" applyAlignment="1">
      <alignment vertical="center"/>
    </xf>
    <xf numFmtId="0" fontId="34" fillId="0" borderId="0" xfId="17" applyFont="1" applyFill="1" applyAlignment="1" applyProtection="1">
      <alignment horizontal="center" vertical="center" wrapText="1"/>
    </xf>
    <xf numFmtId="0" fontId="2" fillId="0" borderId="0" xfId="17" applyFill="1" applyAlignment="1" applyProtection="1">
      <alignment vertical="center"/>
    </xf>
    <xf numFmtId="0" fontId="8" fillId="0" borderId="0" xfId="17" applyFont="1" applyFill="1" applyAlignment="1" applyProtection="1">
      <alignment horizontal="center" vertical="center" wrapText="1"/>
    </xf>
    <xf numFmtId="0" fontId="34" fillId="0" borderId="0" xfId="17" applyFont="1" applyFill="1" applyAlignment="1" applyProtection="1">
      <alignment horizontal="center" vertical="center"/>
    </xf>
    <xf numFmtId="0" fontId="15" fillId="3" borderId="29" xfId="1" applyFont="1" applyFill="1" applyBorder="1" applyAlignment="1">
      <alignment vertical="center"/>
    </xf>
    <xf numFmtId="165" fontId="8" fillId="8" borderId="28" xfId="1" applyNumberFormat="1" applyFont="1" applyFill="1" applyBorder="1" applyAlignment="1">
      <alignment vertical="center"/>
    </xf>
    <xf numFmtId="165" fontId="8" fillId="8" borderId="29" xfId="1" applyNumberFormat="1" applyFont="1" applyFill="1" applyBorder="1" applyAlignment="1">
      <alignment vertical="center"/>
    </xf>
    <xf numFmtId="165" fontId="8" fillId="8" borderId="25" xfId="1" applyNumberFormat="1" applyFont="1" applyFill="1" applyBorder="1" applyAlignment="1">
      <alignment vertical="center"/>
    </xf>
    <xf numFmtId="165" fontId="8" fillId="7" borderId="14" xfId="1" applyNumberFormat="1" applyFont="1" applyFill="1" applyBorder="1" applyAlignment="1" applyProtection="1">
      <alignment vertical="center"/>
      <protection locked="0"/>
    </xf>
    <xf numFmtId="165" fontId="8" fillId="7" borderId="15" xfId="1" applyNumberFormat="1" applyFont="1" applyFill="1" applyBorder="1" applyAlignment="1" applyProtection="1">
      <alignment vertical="center"/>
      <protection locked="0"/>
    </xf>
    <xf numFmtId="165" fontId="8" fillId="7" borderId="10" xfId="1" applyNumberFormat="1" applyFont="1" applyFill="1" applyBorder="1" applyAlignment="1" applyProtection="1">
      <alignment vertical="center"/>
      <protection locked="0"/>
    </xf>
    <xf numFmtId="165" fontId="13" fillId="3" borderId="14" xfId="1" applyNumberFormat="1" applyFont="1" applyFill="1" applyBorder="1" applyAlignment="1">
      <alignment horizontal="center" vertical="center"/>
    </xf>
    <xf numFmtId="0" fontId="8" fillId="0" borderId="75" xfId="1" applyFont="1" applyBorder="1" applyAlignment="1">
      <alignment horizontal="center" vertical="center"/>
    </xf>
    <xf numFmtId="0" fontId="15" fillId="0" borderId="98" xfId="1" applyFont="1" applyBorder="1" applyAlignment="1">
      <alignment vertical="center"/>
    </xf>
    <xf numFmtId="0" fontId="9" fillId="3" borderId="98" xfId="1" applyFont="1" applyFill="1" applyBorder="1" applyAlignment="1">
      <alignment horizontal="center" vertical="center"/>
    </xf>
    <xf numFmtId="0" fontId="9" fillId="0" borderId="98" xfId="1" applyFont="1" applyBorder="1" applyAlignment="1">
      <alignment horizontal="center" vertical="center"/>
    </xf>
    <xf numFmtId="0" fontId="9" fillId="0" borderId="73" xfId="1" applyFont="1" applyBorder="1" applyAlignment="1">
      <alignment horizontal="center" vertical="center"/>
    </xf>
    <xf numFmtId="165" fontId="8" fillId="8" borderId="75" xfId="1" applyNumberFormat="1" applyFont="1" applyFill="1" applyBorder="1" applyAlignment="1">
      <alignment vertical="center"/>
    </xf>
    <xf numFmtId="165" fontId="8" fillId="8" borderId="81" xfId="1" applyNumberFormat="1" applyFont="1" applyFill="1" applyBorder="1" applyAlignment="1">
      <alignment vertical="center"/>
    </xf>
    <xf numFmtId="165" fontId="8" fillId="8" borderId="80" xfId="1" applyNumberFormat="1" applyFont="1" applyFill="1" applyBorder="1" applyAlignment="1">
      <alignment vertical="center"/>
    </xf>
    <xf numFmtId="0" fontId="8" fillId="3" borderId="28" xfId="1" applyFont="1" applyFill="1" applyBorder="1" applyAlignment="1">
      <alignment vertical="center"/>
    </xf>
    <xf numFmtId="0" fontId="8" fillId="3" borderId="25" xfId="1" applyFont="1" applyFill="1" applyBorder="1" applyAlignment="1">
      <alignment vertical="center"/>
    </xf>
    <xf numFmtId="0" fontId="8" fillId="3" borderId="12" xfId="1" applyFont="1" applyFill="1" applyBorder="1" applyAlignment="1">
      <alignment vertical="center"/>
    </xf>
    <xf numFmtId="0" fontId="9" fillId="3" borderId="93" xfId="1" applyFont="1" applyFill="1" applyBorder="1" applyAlignment="1">
      <alignment horizontal="center" vertical="center"/>
    </xf>
    <xf numFmtId="0" fontId="9" fillId="0" borderId="93" xfId="1" applyFont="1" applyBorder="1" applyAlignment="1">
      <alignment horizontal="center" vertical="center"/>
    </xf>
    <xf numFmtId="0" fontId="9" fillId="0" borderId="2" xfId="1" applyFont="1" applyBorder="1" applyAlignment="1">
      <alignment horizontal="center" vertical="center"/>
    </xf>
    <xf numFmtId="165" fontId="8" fillId="7" borderId="4" xfId="1" applyNumberFormat="1" applyFont="1" applyFill="1" applyBorder="1" applyAlignment="1" applyProtection="1">
      <alignment vertical="center"/>
      <protection locked="0"/>
    </xf>
    <xf numFmtId="165" fontId="8" fillId="7" borderId="5" xfId="1" applyNumberFormat="1" applyFont="1" applyFill="1" applyBorder="1" applyAlignment="1" applyProtection="1">
      <alignment vertical="center"/>
      <protection locked="0"/>
    </xf>
    <xf numFmtId="165" fontId="8" fillId="7" borderId="8" xfId="1" applyNumberFormat="1" applyFont="1" applyFill="1" applyBorder="1" applyAlignment="1" applyProtection="1">
      <alignment vertical="center"/>
      <protection locked="0"/>
    </xf>
    <xf numFmtId="0" fontId="8" fillId="3" borderId="4" xfId="1" applyFont="1" applyFill="1" applyBorder="1" applyAlignment="1">
      <alignment vertical="center"/>
    </xf>
    <xf numFmtId="0" fontId="8" fillId="3" borderId="8" xfId="1" applyFont="1" applyFill="1" applyBorder="1" applyAlignment="1">
      <alignment vertical="center"/>
    </xf>
    <xf numFmtId="0" fontId="2" fillId="3" borderId="0" xfId="1" applyFill="1" applyAlignment="1" applyProtection="1">
      <alignment vertical="center"/>
      <protection locked="0"/>
    </xf>
    <xf numFmtId="0" fontId="15" fillId="0" borderId="81" xfId="1" applyFont="1" applyBorder="1" applyAlignment="1">
      <alignment vertical="center"/>
    </xf>
    <xf numFmtId="165" fontId="16" fillId="7" borderId="75" xfId="1" applyNumberFormat="1" applyFont="1" applyFill="1" applyBorder="1" applyAlignment="1" applyProtection="1">
      <alignment vertical="center"/>
      <protection locked="0"/>
    </xf>
    <xf numFmtId="165" fontId="16" fillId="7" borderId="81" xfId="1" applyNumberFormat="1" applyFont="1" applyFill="1" applyBorder="1" applyAlignment="1" applyProtection="1">
      <alignment vertical="center"/>
      <protection locked="0"/>
    </xf>
    <xf numFmtId="165" fontId="16" fillId="7" borderId="80" xfId="1" applyNumberFormat="1" applyFont="1" applyFill="1" applyBorder="1" applyAlignment="1" applyProtection="1">
      <alignment vertical="center"/>
      <protection locked="0"/>
    </xf>
    <xf numFmtId="165" fontId="8" fillId="3" borderId="86" xfId="1" applyNumberFormat="1" applyFont="1" applyFill="1" applyBorder="1" applyAlignment="1">
      <alignment horizontal="left" vertical="center"/>
    </xf>
    <xf numFmtId="0" fontId="8" fillId="3" borderId="0" xfId="1" applyFont="1" applyFill="1" applyBorder="1" applyAlignment="1">
      <alignment horizontal="center" vertical="center"/>
    </xf>
    <xf numFmtId="0" fontId="15" fillId="3" borderId="0" xfId="1" applyFont="1" applyFill="1" applyBorder="1" applyAlignment="1">
      <alignment vertical="center"/>
    </xf>
    <xf numFmtId="0" fontId="9" fillId="3" borderId="0" xfId="1" applyFont="1" applyFill="1" applyBorder="1" applyAlignment="1">
      <alignment horizontal="center" vertical="center"/>
    </xf>
    <xf numFmtId="0" fontId="15" fillId="0" borderId="97" xfId="1" applyFont="1" applyBorder="1" applyAlignment="1">
      <alignment vertical="center"/>
    </xf>
    <xf numFmtId="0" fontId="9" fillId="3" borderId="97" xfId="1" applyFont="1" applyFill="1" applyBorder="1" applyAlignment="1">
      <alignment horizontal="center" vertical="center"/>
    </xf>
    <xf numFmtId="0" fontId="9" fillId="0" borderId="97" xfId="1" applyFont="1" applyBorder="1" applyAlignment="1">
      <alignment horizontal="center" vertical="center"/>
    </xf>
    <xf numFmtId="0" fontId="9" fillId="3" borderId="77" xfId="1" applyFont="1" applyFill="1" applyBorder="1" applyAlignment="1">
      <alignment horizontal="center" vertical="center"/>
    </xf>
    <xf numFmtId="10" fontId="8" fillId="14" borderId="14" xfId="1" applyNumberFormat="1" applyFont="1" applyFill="1" applyBorder="1" applyAlignment="1">
      <alignment vertical="center"/>
    </xf>
    <xf numFmtId="10" fontId="8" fillId="14" borderId="15" xfId="1" applyNumberFormat="1" applyFont="1" applyFill="1" applyBorder="1" applyAlignment="1">
      <alignment vertical="center"/>
    </xf>
    <xf numFmtId="10" fontId="8" fillId="14" borderId="10" xfId="1" applyNumberFormat="1" applyFont="1" applyFill="1" applyBorder="1" applyAlignment="1">
      <alignment vertical="center"/>
    </xf>
    <xf numFmtId="0" fontId="8" fillId="3" borderId="14" xfId="1" applyFont="1" applyFill="1" applyBorder="1" applyAlignment="1">
      <alignment vertical="center"/>
    </xf>
    <xf numFmtId="0" fontId="8" fillId="3" borderId="10" xfId="1" applyFont="1" applyFill="1" applyBorder="1" applyAlignment="1">
      <alignment vertical="center"/>
    </xf>
    <xf numFmtId="0" fontId="9" fillId="3" borderId="73" xfId="1" applyFont="1" applyFill="1" applyBorder="1" applyAlignment="1">
      <alignment horizontal="center" vertical="center"/>
    </xf>
    <xf numFmtId="10" fontId="13" fillId="7" borderId="28" xfId="2" applyNumberFormat="1" applyFont="1" applyFill="1" applyBorder="1" applyAlignment="1" applyProtection="1">
      <alignment vertical="center"/>
      <protection locked="0"/>
    </xf>
    <xf numFmtId="10" fontId="13" fillId="7" borderId="29" xfId="2" applyNumberFormat="1" applyFont="1" applyFill="1" applyBorder="1" applyAlignment="1" applyProtection="1">
      <alignment vertical="center"/>
      <protection locked="0"/>
    </xf>
    <xf numFmtId="10" fontId="13" fillId="7" borderId="25" xfId="2" applyNumberFormat="1" applyFont="1" applyFill="1" applyBorder="1" applyAlignment="1" applyProtection="1">
      <alignment vertical="center"/>
      <protection locked="0"/>
    </xf>
    <xf numFmtId="0" fontId="8" fillId="3" borderId="75" xfId="1" applyFont="1" applyFill="1" applyBorder="1" applyAlignment="1">
      <alignment vertical="center"/>
    </xf>
    <xf numFmtId="0" fontId="8" fillId="3" borderId="80" xfId="1" applyFont="1" applyFill="1" applyBorder="1" applyAlignment="1">
      <alignment vertical="center"/>
    </xf>
    <xf numFmtId="10" fontId="8" fillId="3" borderId="0" xfId="1" applyNumberFormat="1" applyFont="1" applyFill="1" applyBorder="1" applyAlignment="1">
      <alignment vertical="center"/>
    </xf>
    <xf numFmtId="0" fontId="51" fillId="3" borderId="0" xfId="1" applyFont="1" applyFill="1" applyAlignment="1">
      <alignment vertical="center"/>
    </xf>
    <xf numFmtId="0" fontId="8" fillId="8" borderId="0" xfId="17" applyFont="1" applyFill="1" applyAlignment="1" applyProtection="1">
      <alignment horizontal="center" vertical="center"/>
    </xf>
    <xf numFmtId="165" fontId="8" fillId="8" borderId="14" xfId="1" applyNumberFormat="1" applyFont="1" applyFill="1" applyBorder="1" applyAlignment="1">
      <alignment vertical="center"/>
    </xf>
    <xf numFmtId="165" fontId="8" fillId="8" borderId="15" xfId="1" applyNumberFormat="1" applyFont="1" applyFill="1" applyBorder="1" applyAlignment="1">
      <alignment vertical="center"/>
    </xf>
    <xf numFmtId="165" fontId="8" fillId="8" borderId="10" xfId="1" applyNumberFormat="1" applyFont="1" applyFill="1" applyBorder="1" applyAlignment="1">
      <alignment vertical="center"/>
    </xf>
    <xf numFmtId="165" fontId="13" fillId="3" borderId="14" xfId="1" quotePrefix="1" applyNumberFormat="1" applyFont="1" applyFill="1" applyBorder="1" applyAlignment="1">
      <alignment horizontal="left" vertical="center"/>
    </xf>
    <xf numFmtId="165" fontId="13" fillId="3" borderId="10" xfId="1" applyNumberFormat="1" applyFont="1" applyFill="1" applyBorder="1" applyAlignment="1">
      <alignment horizontal="center" vertical="center"/>
    </xf>
    <xf numFmtId="165" fontId="8" fillId="8" borderId="19" xfId="1" applyNumberFormat="1" applyFont="1" applyFill="1" applyBorder="1" applyAlignment="1">
      <alignment vertical="center"/>
    </xf>
    <xf numFmtId="165" fontId="8" fillId="8" borderId="20" xfId="1" applyNumberFormat="1" applyFont="1" applyFill="1" applyBorder="1" applyAlignment="1">
      <alignment vertical="center"/>
    </xf>
    <xf numFmtId="165" fontId="8" fillId="8" borderId="9" xfId="1" applyNumberFormat="1" applyFont="1" applyFill="1" applyBorder="1" applyAlignment="1">
      <alignment vertical="center"/>
    </xf>
    <xf numFmtId="165" fontId="8" fillId="8" borderId="4" xfId="1" applyNumberFormat="1" applyFont="1" applyFill="1" applyBorder="1" applyAlignment="1">
      <alignment vertical="center"/>
    </xf>
    <xf numFmtId="165" fontId="8" fillId="8" borderId="5" xfId="1" applyNumberFormat="1" applyFont="1" applyFill="1" applyBorder="1" applyAlignment="1">
      <alignment vertical="center"/>
    </xf>
    <xf numFmtId="165" fontId="8" fillId="8" borderId="8" xfId="1" applyNumberFormat="1" applyFont="1" applyFill="1" applyBorder="1" applyAlignment="1">
      <alignment vertical="center"/>
    </xf>
    <xf numFmtId="165" fontId="13" fillId="3" borderId="4" xfId="1" quotePrefix="1" applyNumberFormat="1" applyFont="1" applyFill="1" applyBorder="1" applyAlignment="1">
      <alignment horizontal="left" vertical="center"/>
    </xf>
    <xf numFmtId="165" fontId="8" fillId="3" borderId="63" xfId="1" applyNumberFormat="1" applyFont="1" applyFill="1" applyBorder="1" applyAlignment="1">
      <alignment vertical="center"/>
    </xf>
    <xf numFmtId="165" fontId="8" fillId="3" borderId="86" xfId="1" applyNumberFormat="1" applyFont="1" applyFill="1" applyBorder="1" applyAlignment="1">
      <alignment vertical="center"/>
    </xf>
    <xf numFmtId="0" fontId="15" fillId="3" borderId="0" xfId="5" applyFont="1" applyFill="1" applyBorder="1" applyAlignment="1">
      <alignment vertical="center"/>
    </xf>
    <xf numFmtId="0" fontId="2" fillId="3" borderId="0" xfId="1" applyFill="1" applyBorder="1" applyAlignment="1">
      <alignment vertical="center"/>
    </xf>
    <xf numFmtId="0" fontId="15" fillId="3" borderId="0" xfId="5" applyFont="1" applyFill="1" applyAlignment="1" applyProtection="1">
      <alignment horizontal="left" vertical="center"/>
    </xf>
    <xf numFmtId="0" fontId="18" fillId="4" borderId="88" xfId="5" applyFont="1" applyFill="1" applyBorder="1" applyAlignment="1" applyProtection="1">
      <alignment horizontal="left" vertical="top"/>
    </xf>
    <xf numFmtId="0" fontId="18" fillId="4" borderId="117" xfId="5" applyFont="1" applyFill="1" applyBorder="1" applyAlignment="1" applyProtection="1">
      <alignment horizontal="left" vertical="top"/>
    </xf>
    <xf numFmtId="0" fontId="18" fillId="4" borderId="87" xfId="5" applyFont="1" applyFill="1" applyBorder="1" applyAlignment="1" applyProtection="1">
      <alignment horizontal="left" vertical="top"/>
    </xf>
    <xf numFmtId="0" fontId="18" fillId="4" borderId="19" xfId="5" applyNumberFormat="1" applyFont="1" applyFill="1" applyBorder="1" applyAlignment="1" applyProtection="1">
      <alignment horizontal="left" vertical="top"/>
    </xf>
    <xf numFmtId="49" fontId="15" fillId="4" borderId="21" xfId="5" applyNumberFormat="1" applyFont="1" applyFill="1" applyBorder="1" applyAlignment="1" applyProtection="1">
      <alignment horizontal="left" vertical="top" wrapText="1"/>
    </xf>
    <xf numFmtId="49" fontId="15" fillId="4" borderId="26" xfId="5" applyNumberFormat="1" applyFont="1" applyFill="1" applyBorder="1" applyAlignment="1" applyProtection="1">
      <alignment horizontal="left" vertical="top" wrapText="1"/>
    </xf>
    <xf numFmtId="49" fontId="15" fillId="4" borderId="27" xfId="5" applyNumberFormat="1" applyFont="1" applyFill="1" applyBorder="1" applyAlignment="1" applyProtection="1">
      <alignment horizontal="left" vertical="top" wrapText="1"/>
    </xf>
    <xf numFmtId="49" fontId="15" fillId="3" borderId="0" xfId="5" applyNumberFormat="1" applyFont="1" applyFill="1" applyBorder="1" applyAlignment="1" applyProtection="1">
      <alignment vertical="top"/>
    </xf>
    <xf numFmtId="164" fontId="14" fillId="4" borderId="19" xfId="3" applyFont="1" applyFill="1" applyBorder="1">
      <alignment vertical="top"/>
    </xf>
    <xf numFmtId="49" fontId="18" fillId="4" borderId="21" xfId="5" applyNumberFormat="1" applyFont="1" applyFill="1" applyBorder="1" applyAlignment="1" applyProtection="1">
      <alignment horizontal="left" vertical="top" wrapText="1"/>
    </xf>
    <xf numFmtId="49" fontId="18" fillId="4" borderId="26" xfId="5" applyNumberFormat="1" applyFont="1" applyFill="1" applyBorder="1" applyAlignment="1" applyProtection="1">
      <alignment horizontal="left" vertical="top" wrapText="1"/>
    </xf>
    <xf numFmtId="49" fontId="18" fillId="4" borderId="27" xfId="5" applyNumberFormat="1" applyFont="1" applyFill="1" applyBorder="1" applyAlignment="1" applyProtection="1">
      <alignment horizontal="left" vertical="top" wrapText="1"/>
    </xf>
    <xf numFmtId="0" fontId="15" fillId="0" borderId="63" xfId="5" applyNumberFormat="1" applyFont="1" applyFill="1" applyBorder="1" applyAlignment="1" applyProtection="1">
      <alignment horizontal="center" vertical="top" wrapText="1"/>
    </xf>
    <xf numFmtId="0" fontId="18" fillId="4" borderId="23" xfId="5" applyNumberFormat="1" applyFont="1" applyFill="1" applyBorder="1" applyAlignment="1" applyProtection="1">
      <alignment horizontal="left" vertical="top"/>
    </xf>
    <xf numFmtId="0" fontId="18" fillId="4" borderId="26" xfId="5" applyNumberFormat="1" applyFont="1" applyFill="1" applyBorder="1" applyAlignment="1" applyProtection="1">
      <alignment horizontal="left" vertical="top" wrapText="1"/>
    </xf>
    <xf numFmtId="0" fontId="15" fillId="3" borderId="28" xfId="5" applyNumberFormat="1" applyFont="1" applyFill="1" applyBorder="1" applyAlignment="1" applyProtection="1">
      <alignment horizontal="center" vertical="top"/>
    </xf>
    <xf numFmtId="0" fontId="6" fillId="7" borderId="20" xfId="17" applyFont="1" applyFill="1" applyBorder="1" applyAlignment="1">
      <alignment horizontal="center" vertical="center"/>
    </xf>
    <xf numFmtId="0" fontId="6" fillId="10" borderId="20" xfId="17" applyFont="1" applyFill="1" applyBorder="1" applyAlignment="1">
      <alignment horizontal="center" vertical="center"/>
    </xf>
    <xf numFmtId="0" fontId="6" fillId="8" borderId="20" xfId="17" applyFont="1" applyFill="1" applyBorder="1" applyAlignment="1">
      <alignment horizontal="center" vertical="center"/>
    </xf>
    <xf numFmtId="0" fontId="6" fillId="11" borderId="20" xfId="17" applyFont="1" applyFill="1" applyBorder="1" applyAlignment="1">
      <alignment horizontal="center" vertical="center"/>
    </xf>
    <xf numFmtId="164" fontId="6" fillId="0" borderId="0" xfId="3" applyFont="1" applyBorder="1" applyAlignment="1">
      <alignment vertical="center"/>
    </xf>
    <xf numFmtId="0" fontId="3" fillId="2" borderId="0" xfId="3" applyNumberFormat="1" applyFont="1" applyFill="1" applyBorder="1" applyAlignment="1">
      <alignment horizontal="left" vertical="center"/>
    </xf>
    <xf numFmtId="164" fontId="3" fillId="2" borderId="0" xfId="3" applyFont="1" applyFill="1" applyBorder="1" applyAlignment="1">
      <alignment horizontal="center" vertical="center" wrapText="1"/>
    </xf>
    <xf numFmtId="164" fontId="3" fillId="2" borderId="0" xfId="3" applyFont="1" applyFill="1" applyBorder="1" applyAlignment="1">
      <alignment horizontal="left" vertical="center" wrapText="1"/>
    </xf>
    <xf numFmtId="164" fontId="3" fillId="2" borderId="0" xfId="3" applyFont="1" applyFill="1" applyBorder="1" applyAlignment="1">
      <alignment horizontal="right" vertical="center"/>
    </xf>
    <xf numFmtId="172" fontId="3" fillId="2" borderId="0" xfId="3" applyNumberFormat="1" applyFont="1" applyFill="1" applyBorder="1" applyAlignment="1">
      <alignment horizontal="right" vertical="center" wrapText="1"/>
    </xf>
    <xf numFmtId="172" fontId="3" fillId="2" borderId="0" xfId="3" applyNumberFormat="1" applyFont="1" applyFill="1" applyBorder="1" applyAlignment="1">
      <alignment horizontal="right" vertical="center"/>
    </xf>
    <xf numFmtId="164" fontId="6" fillId="0" borderId="0" xfId="3" applyFont="1" applyBorder="1" applyAlignment="1"/>
    <xf numFmtId="0" fontId="6" fillId="0" borderId="0" xfId="3" applyNumberFormat="1" applyFont="1" applyBorder="1" applyAlignment="1">
      <alignment horizontal="left" vertical="top" wrapText="1"/>
    </xf>
    <xf numFmtId="164" fontId="6" fillId="0" borderId="0" xfId="3" applyFont="1" applyBorder="1" applyAlignment="1">
      <alignment horizontal="center" vertical="top" wrapText="1"/>
    </xf>
    <xf numFmtId="164" fontId="6" fillId="0" borderId="0" xfId="3" applyFont="1" applyBorder="1" applyAlignment="1">
      <alignment horizontal="left" vertical="top" wrapText="1"/>
    </xf>
    <xf numFmtId="164" fontId="6" fillId="0" borderId="0" xfId="3" applyFont="1" applyFill="1" applyBorder="1" applyAlignment="1">
      <alignment horizontal="left" vertical="top" wrapText="1"/>
    </xf>
    <xf numFmtId="164" fontId="6" fillId="0" borderId="0" xfId="3" applyFont="1" applyBorder="1" applyAlignment="1">
      <alignment horizontal="right" vertical="top" wrapText="1"/>
    </xf>
    <xf numFmtId="172" fontId="6" fillId="0" borderId="0" xfId="3" applyNumberFormat="1" applyFont="1" applyBorder="1" applyAlignment="1">
      <alignment horizontal="right" vertical="top" wrapText="1"/>
    </xf>
    <xf numFmtId="164" fontId="6" fillId="0" borderId="0" xfId="3" applyFont="1" applyBorder="1">
      <alignment vertical="top"/>
    </xf>
    <xf numFmtId="164" fontId="54" fillId="0" borderId="0" xfId="3" applyFont="1" applyBorder="1" applyAlignment="1" applyProtection="1">
      <alignment horizontal="left" vertical="center"/>
      <protection locked="0"/>
    </xf>
    <xf numFmtId="0" fontId="54" fillId="4" borderId="11" xfId="3" applyNumberFormat="1" applyFont="1" applyFill="1" applyBorder="1" applyAlignment="1" applyProtection="1">
      <alignment horizontal="center" vertical="center" wrapText="1"/>
      <protection locked="0"/>
    </xf>
    <xf numFmtId="164" fontId="54" fillId="4" borderId="91" xfId="3" applyFont="1" applyFill="1" applyBorder="1" applyAlignment="1" applyProtection="1">
      <alignment horizontal="center" vertical="center" wrapText="1"/>
      <protection locked="0"/>
    </xf>
    <xf numFmtId="164" fontId="54" fillId="4" borderId="118" xfId="3" applyFont="1" applyFill="1" applyBorder="1" applyAlignment="1" applyProtection="1">
      <alignment horizontal="center" vertical="center" wrapText="1"/>
      <protection locked="0"/>
    </xf>
    <xf numFmtId="164" fontId="54" fillId="4" borderId="11" xfId="3" applyFont="1" applyFill="1" applyBorder="1" applyAlignment="1" applyProtection="1">
      <alignment horizontal="center" vertical="center" wrapText="1"/>
      <protection locked="0"/>
    </xf>
    <xf numFmtId="164" fontId="6" fillId="0" borderId="0" xfId="3" applyFont="1" applyBorder="1" applyAlignment="1" applyProtection="1">
      <protection locked="0"/>
    </xf>
    <xf numFmtId="0" fontId="20" fillId="4" borderId="83" xfId="3" applyNumberFormat="1" applyFont="1" applyFill="1" applyBorder="1" applyAlignment="1" applyProtection="1">
      <alignment horizontal="left" vertical="top" wrapText="1"/>
      <protection locked="0"/>
    </xf>
    <xf numFmtId="164" fontId="20" fillId="4" borderId="0" xfId="3" applyFont="1" applyFill="1" applyBorder="1" applyAlignment="1" applyProtection="1">
      <alignment horizontal="center" vertical="top" wrapText="1"/>
      <protection locked="0"/>
    </xf>
    <xf numFmtId="164" fontId="20" fillId="4" borderId="83" xfId="3" applyFont="1" applyFill="1" applyBorder="1" applyAlignment="1" applyProtection="1">
      <alignment horizontal="center" vertical="top" wrapText="1"/>
      <protection locked="0"/>
    </xf>
    <xf numFmtId="164" fontId="63" fillId="4" borderId="0" xfId="3" applyFont="1" applyFill="1" applyBorder="1" applyAlignment="1" applyProtection="1">
      <alignment horizontal="centerContinuous" vertical="center"/>
      <protection locked="0"/>
    </xf>
    <xf numFmtId="164" fontId="20" fillId="4" borderId="78" xfId="3" applyFont="1" applyFill="1" applyBorder="1" applyAlignment="1" applyProtection="1">
      <alignment horizontal="center" vertical="top" wrapText="1"/>
      <protection locked="0"/>
    </xf>
    <xf numFmtId="164" fontId="20" fillId="4" borderId="0" xfId="3" applyFont="1" applyFill="1" applyBorder="1" applyAlignment="1" applyProtection="1">
      <alignment horizontal="left" vertical="top" wrapText="1"/>
      <protection locked="0"/>
    </xf>
    <xf numFmtId="164" fontId="55" fillId="4" borderId="0" xfId="3" applyFont="1" applyFill="1" applyBorder="1" applyAlignment="1" applyProtection="1">
      <alignment horizontal="center" vertical="top" wrapText="1"/>
      <protection locked="0"/>
    </xf>
    <xf numFmtId="164" fontId="56" fillId="4" borderId="0" xfId="3" applyFont="1" applyFill="1" applyBorder="1" applyAlignment="1" applyProtection="1">
      <alignment horizontal="left" vertical="top" wrapText="1"/>
      <protection locked="0"/>
    </xf>
    <xf numFmtId="164" fontId="20" fillId="4" borderId="0" xfId="3" applyFont="1" applyFill="1" applyBorder="1" applyAlignment="1" applyProtection="1">
      <alignment horizontal="right" vertical="top" wrapText="1"/>
      <protection locked="0"/>
    </xf>
    <xf numFmtId="164" fontId="66" fillId="0" borderId="0" xfId="3" applyFont="1" applyBorder="1" applyAlignment="1" applyProtection="1">
      <protection locked="0"/>
    </xf>
    <xf numFmtId="0" fontId="60" fillId="4" borderId="92" xfId="3" applyNumberFormat="1" applyFont="1" applyFill="1" applyBorder="1" applyAlignment="1" applyProtection="1">
      <alignment horizontal="left" vertical="top" wrapText="1"/>
      <protection locked="0"/>
    </xf>
    <xf numFmtId="0" fontId="67" fillId="4" borderId="73" xfId="3" applyNumberFormat="1" applyFont="1" applyFill="1" applyBorder="1" applyAlignment="1" applyProtection="1">
      <alignment horizontal="center" vertical="top" wrapText="1"/>
      <protection locked="0"/>
    </xf>
    <xf numFmtId="164" fontId="60" fillId="4" borderId="73" xfId="3" applyFont="1" applyFill="1" applyBorder="1" applyAlignment="1" applyProtection="1">
      <alignment horizontal="center" vertical="top" wrapText="1"/>
      <protection locked="0"/>
    </xf>
    <xf numFmtId="164" fontId="67" fillId="4" borderId="92" xfId="3" applyFont="1" applyFill="1" applyBorder="1" applyAlignment="1" applyProtection="1">
      <alignment horizontal="right" vertical="top" wrapText="1"/>
      <protection locked="0"/>
    </xf>
    <xf numFmtId="164" fontId="67" fillId="4" borderId="73" xfId="3" applyFont="1" applyFill="1" applyBorder="1" applyAlignment="1" applyProtection="1">
      <alignment horizontal="right" vertical="top" wrapText="1"/>
      <protection locked="0"/>
    </xf>
    <xf numFmtId="164" fontId="60" fillId="4" borderId="72" xfId="3" applyFont="1" applyFill="1" applyBorder="1" applyAlignment="1" applyProtection="1">
      <alignment horizontal="right" vertical="top" wrapText="1"/>
      <protection locked="0"/>
    </xf>
    <xf numFmtId="164" fontId="61" fillId="4" borderId="73" xfId="3" applyFont="1" applyFill="1" applyBorder="1" applyAlignment="1" applyProtection="1">
      <alignment horizontal="center" vertical="top" wrapText="1"/>
      <protection locked="0"/>
    </xf>
    <xf numFmtId="164" fontId="60" fillId="4" borderId="73" xfId="3" applyFont="1" applyFill="1" applyBorder="1" applyAlignment="1" applyProtection="1">
      <alignment horizontal="left" vertical="top" wrapText="1"/>
      <protection locked="0"/>
    </xf>
    <xf numFmtId="164" fontId="54" fillId="4" borderId="92" xfId="3" applyFont="1" applyFill="1" applyBorder="1" applyAlignment="1" applyProtection="1">
      <alignment horizontal="right" vertical="top" wrapText="1"/>
      <protection locked="0"/>
    </xf>
    <xf numFmtId="164" fontId="54" fillId="4" borderId="73" xfId="3" applyFont="1" applyFill="1" applyBorder="1" applyAlignment="1" applyProtection="1">
      <alignment horizontal="right" vertical="top" wrapText="1"/>
      <protection locked="0"/>
    </xf>
    <xf numFmtId="49" fontId="54" fillId="4" borderId="73" xfId="3" applyNumberFormat="1" applyFont="1" applyFill="1" applyBorder="1" applyAlignment="1" applyProtection="1">
      <alignment horizontal="right" vertical="top" wrapText="1"/>
      <protection locked="0"/>
    </xf>
    <xf numFmtId="49" fontId="54" fillId="4" borderId="72" xfId="3" applyNumberFormat="1" applyFont="1" applyFill="1" applyBorder="1" applyAlignment="1" applyProtection="1">
      <alignment horizontal="right" vertical="top" wrapText="1"/>
      <protection locked="0"/>
    </xf>
    <xf numFmtId="164" fontId="66" fillId="0" borderId="0" xfId="3" applyFont="1" applyBorder="1">
      <alignment vertical="top"/>
    </xf>
    <xf numFmtId="0" fontId="6" fillId="11" borderId="14" xfId="3" applyNumberFormat="1" applyFont="1" applyFill="1" applyBorder="1" applyAlignment="1" applyProtection="1">
      <alignment horizontal="left" vertical="top" wrapText="1"/>
    </xf>
    <xf numFmtId="164" fontId="6" fillId="11" borderId="15" xfId="3" applyFont="1" applyFill="1" applyBorder="1" applyAlignment="1" applyProtection="1">
      <alignment horizontal="center" vertical="top" wrapText="1"/>
    </xf>
    <xf numFmtId="164" fontId="6" fillId="11" borderId="10" xfId="3" applyFont="1" applyFill="1" applyBorder="1" applyAlignment="1" applyProtection="1">
      <alignment horizontal="center" vertical="top" wrapText="1"/>
    </xf>
    <xf numFmtId="171" fontId="6" fillId="7" borderId="14" xfId="3" applyNumberFormat="1" applyFont="1" applyFill="1" applyBorder="1" applyAlignment="1" applyProtection="1">
      <alignment horizontal="right" vertical="top" wrapText="1"/>
      <protection locked="0"/>
    </xf>
    <xf numFmtId="171" fontId="6" fillId="7" borderId="15" xfId="3" applyNumberFormat="1" applyFont="1" applyFill="1" applyBorder="1" applyAlignment="1" applyProtection="1">
      <alignment horizontal="right" vertical="top" wrapText="1"/>
      <protection locked="0"/>
    </xf>
    <xf numFmtId="171" fontId="6" fillId="8" borderId="10" xfId="3" applyNumberFormat="1" applyFont="1" applyFill="1" applyBorder="1" applyAlignment="1" applyProtection="1">
      <alignment horizontal="right" vertical="top" wrapText="1"/>
    </xf>
    <xf numFmtId="164" fontId="15" fillId="11" borderId="14" xfId="3" applyFont="1" applyFill="1" applyBorder="1" applyAlignment="1">
      <alignment horizontal="center" vertical="top" wrapText="1"/>
    </xf>
    <xf numFmtId="164" fontId="15" fillId="11" borderId="15" xfId="3" applyFont="1" applyFill="1" applyBorder="1" applyAlignment="1">
      <alignment horizontal="left" vertical="top" wrapText="1"/>
    </xf>
    <xf numFmtId="164" fontId="6" fillId="11" borderId="15" xfId="3" applyFont="1" applyFill="1" applyBorder="1" applyAlignment="1">
      <alignment horizontal="center" vertical="top" wrapText="1"/>
    </xf>
    <xf numFmtId="164" fontId="6" fillId="11" borderId="15" xfId="3" applyFont="1" applyFill="1" applyBorder="1" applyAlignment="1">
      <alignment horizontal="left" vertical="top" wrapText="1"/>
    </xf>
    <xf numFmtId="3" fontId="15" fillId="11" borderId="10" xfId="3" applyNumberFormat="1" applyFont="1" applyFill="1" applyBorder="1" applyAlignment="1">
      <alignment horizontal="center" vertical="top" wrapText="1"/>
    </xf>
    <xf numFmtId="0" fontId="15" fillId="7" borderId="14" xfId="3" applyNumberFormat="1" applyFont="1" applyFill="1" applyBorder="1" applyAlignment="1" applyProtection="1">
      <alignment horizontal="right" vertical="top" wrapText="1"/>
      <protection locked="0"/>
    </xf>
    <xf numFmtId="0" fontId="15" fillId="7" borderId="15" xfId="3" applyNumberFormat="1" applyFont="1" applyFill="1" applyBorder="1" applyAlignment="1" applyProtection="1">
      <alignment horizontal="right" vertical="top" wrapText="1"/>
      <protection locked="0"/>
    </xf>
    <xf numFmtId="173" fontId="15" fillId="7" borderId="15" xfId="3" applyNumberFormat="1" applyFont="1" applyFill="1" applyBorder="1" applyAlignment="1" applyProtection="1">
      <alignment horizontal="right" vertical="top" wrapText="1"/>
      <protection locked="0"/>
    </xf>
    <xf numFmtId="173" fontId="15" fillId="7" borderId="10" xfId="3" applyNumberFormat="1" applyFont="1" applyFill="1" applyBorder="1" applyAlignment="1" applyProtection="1">
      <alignment horizontal="right" vertical="top" wrapText="1"/>
      <protection locked="0"/>
    </xf>
    <xf numFmtId="0" fontId="6" fillId="11" borderId="19" xfId="3" applyNumberFormat="1" applyFont="1" applyFill="1" applyBorder="1" applyAlignment="1" applyProtection="1">
      <alignment horizontal="left" vertical="top" wrapText="1"/>
    </xf>
    <xf numFmtId="164" fontId="6" fillId="11" borderId="20" xfId="3" applyFont="1" applyFill="1" applyBorder="1" applyAlignment="1" applyProtection="1">
      <alignment horizontal="center" vertical="top" wrapText="1"/>
    </xf>
    <xf numFmtId="164" fontId="6" fillId="11" borderId="9" xfId="3" applyFont="1" applyFill="1" applyBorder="1" applyAlignment="1" applyProtection="1">
      <alignment horizontal="center" vertical="top" wrapText="1"/>
    </xf>
    <xf numFmtId="171" fontId="6" fillId="7" borderId="19" xfId="3" applyNumberFormat="1" applyFont="1" applyFill="1" applyBorder="1" applyAlignment="1" applyProtection="1">
      <alignment horizontal="right" vertical="top" wrapText="1"/>
      <protection locked="0"/>
    </xf>
    <xf numFmtId="171" fontId="6" fillId="7" borderId="20" xfId="3" applyNumberFormat="1" applyFont="1" applyFill="1" applyBorder="1" applyAlignment="1" applyProtection="1">
      <alignment horizontal="right" vertical="top" wrapText="1"/>
      <protection locked="0"/>
    </xf>
    <xf numFmtId="171" fontId="6" fillId="8" borderId="9" xfId="3" applyNumberFormat="1" applyFont="1" applyFill="1" applyBorder="1" applyAlignment="1" applyProtection="1">
      <alignment horizontal="right" vertical="top" wrapText="1"/>
    </xf>
    <xf numFmtId="164" fontId="15" fillId="11" borderId="19" xfId="3" applyFont="1" applyFill="1" applyBorder="1" applyAlignment="1">
      <alignment horizontal="center" vertical="top" wrapText="1"/>
    </xf>
    <xf numFmtId="164" fontId="15" fillId="11" borderId="20" xfId="3" applyFont="1" applyFill="1" applyBorder="1" applyAlignment="1">
      <alignment horizontal="left" vertical="top" wrapText="1"/>
    </xf>
    <xf numFmtId="164" fontId="6" fillId="11" borderId="20" xfId="3" applyFont="1" applyFill="1" applyBorder="1" applyAlignment="1">
      <alignment horizontal="center" vertical="top" wrapText="1"/>
    </xf>
    <xf numFmtId="164" fontId="6" fillId="11" borderId="20" xfId="3" applyFont="1" applyFill="1" applyBorder="1" applyAlignment="1">
      <alignment horizontal="left" vertical="top" wrapText="1"/>
    </xf>
    <xf numFmtId="3" fontId="15" fillId="11" borderId="9" xfId="3" applyNumberFormat="1" applyFont="1" applyFill="1" applyBorder="1" applyAlignment="1">
      <alignment horizontal="center" vertical="top" wrapText="1"/>
    </xf>
    <xf numFmtId="0" fontId="15" fillId="7" borderId="19" xfId="3" applyNumberFormat="1" applyFont="1" applyFill="1" applyBorder="1" applyAlignment="1" applyProtection="1">
      <alignment horizontal="right" vertical="top" wrapText="1"/>
      <protection locked="0"/>
    </xf>
    <xf numFmtId="0" fontId="15" fillId="7" borderId="20" xfId="3" applyNumberFormat="1" applyFont="1" applyFill="1" applyBorder="1" applyAlignment="1" applyProtection="1">
      <alignment horizontal="right" vertical="top" wrapText="1"/>
      <protection locked="0"/>
    </xf>
    <xf numFmtId="173" fontId="15" fillId="7" borderId="20" xfId="3" applyNumberFormat="1" applyFont="1" applyFill="1" applyBorder="1" applyAlignment="1" applyProtection="1">
      <alignment horizontal="right" vertical="top" wrapText="1"/>
      <protection locked="0"/>
    </xf>
    <xf numFmtId="173" fontId="15" fillId="7" borderId="9" xfId="3" applyNumberFormat="1" applyFont="1" applyFill="1" applyBorder="1" applyAlignment="1" applyProtection="1">
      <alignment horizontal="right" vertical="top" wrapText="1"/>
      <protection locked="0"/>
    </xf>
    <xf numFmtId="0" fontId="15" fillId="11" borderId="9" xfId="3" applyNumberFormat="1" applyFont="1" applyFill="1" applyBorder="1" applyAlignment="1">
      <alignment horizontal="center" vertical="top" wrapText="1"/>
    </xf>
    <xf numFmtId="164" fontId="6" fillId="11" borderId="19" xfId="3" applyFont="1" applyFill="1" applyBorder="1" applyAlignment="1">
      <alignment horizontal="center" vertical="top" wrapText="1"/>
    </xf>
    <xf numFmtId="0" fontId="6" fillId="7" borderId="19" xfId="3" applyNumberFormat="1" applyFont="1" applyFill="1" applyBorder="1" applyAlignment="1" applyProtection="1">
      <alignment horizontal="right" vertical="top" wrapText="1"/>
      <protection locked="0"/>
    </xf>
    <xf numFmtId="0" fontId="68" fillId="7" borderId="19" xfId="3" applyNumberFormat="1" applyFont="1" applyFill="1" applyBorder="1" applyAlignment="1" applyProtection="1">
      <alignment horizontal="right" vertical="top" wrapText="1"/>
      <protection locked="0"/>
    </xf>
    <xf numFmtId="0" fontId="13" fillId="7" borderId="19" xfId="3" applyNumberFormat="1" applyFont="1" applyFill="1" applyBorder="1" applyAlignment="1" applyProtection="1">
      <alignment horizontal="right" vertical="top" wrapText="1"/>
      <protection locked="0"/>
    </xf>
    <xf numFmtId="0" fontId="70" fillId="7" borderId="19" xfId="3" applyNumberFormat="1" applyFont="1" applyFill="1" applyBorder="1" applyAlignment="1" applyProtection="1">
      <alignment horizontal="right" vertical="top" wrapText="1"/>
      <protection locked="0"/>
    </xf>
    <xf numFmtId="164" fontId="6" fillId="0" borderId="0" xfId="3" applyFont="1" applyFill="1" applyBorder="1" applyAlignment="1"/>
    <xf numFmtId="164" fontId="6" fillId="0" borderId="0" xfId="3" applyFont="1" applyFill="1" applyBorder="1">
      <alignment vertical="top"/>
    </xf>
    <xf numFmtId="0" fontId="11" fillId="7" borderId="19" xfId="3" applyNumberFormat="1" applyFont="1" applyFill="1" applyBorder="1" applyAlignment="1" applyProtection="1">
      <alignment horizontal="right" vertical="top" wrapText="1"/>
      <protection locked="0"/>
    </xf>
    <xf numFmtId="0" fontId="15" fillId="7" borderId="19" xfId="28" applyNumberFormat="1" applyFont="1" applyFill="1" applyBorder="1" applyAlignment="1" applyProtection="1">
      <alignment horizontal="right" vertical="top" wrapText="1"/>
      <protection locked="0"/>
    </xf>
    <xf numFmtId="0" fontId="15" fillId="7" borderId="20" xfId="28" applyNumberFormat="1" applyFont="1" applyFill="1" applyBorder="1" applyAlignment="1" applyProtection="1">
      <alignment horizontal="right" vertical="top" wrapText="1"/>
      <protection locked="0"/>
    </xf>
    <xf numFmtId="173" fontId="15" fillId="7" borderId="9" xfId="5" applyNumberFormat="1" applyFont="1" applyFill="1" applyBorder="1" applyAlignment="1" applyProtection="1">
      <alignment horizontal="right" vertical="top" wrapText="1"/>
      <protection locked="0"/>
    </xf>
    <xf numFmtId="0" fontId="15" fillId="7" borderId="19" xfId="5" applyNumberFormat="1" applyFont="1" applyFill="1" applyBorder="1" applyAlignment="1" applyProtection="1">
      <alignment horizontal="right" vertical="top" wrapText="1"/>
      <protection locked="0"/>
    </xf>
    <xf numFmtId="0" fontId="15" fillId="7" borderId="20" xfId="5" applyNumberFormat="1" applyFont="1" applyFill="1" applyBorder="1" applyAlignment="1" applyProtection="1">
      <alignment horizontal="right" vertical="top" wrapText="1"/>
      <protection locked="0"/>
    </xf>
    <xf numFmtId="0" fontId="24" fillId="7" borderId="19" xfId="28" applyNumberFormat="1" applyFont="1" applyFill="1" applyBorder="1" applyAlignment="1" applyProtection="1">
      <alignment horizontal="right" vertical="top" wrapText="1"/>
      <protection locked="0"/>
    </xf>
    <xf numFmtId="173" fontId="24" fillId="7" borderId="9" xfId="5" applyNumberFormat="1" applyFont="1" applyFill="1" applyBorder="1" applyAlignment="1" applyProtection="1">
      <alignment horizontal="right" vertical="top" wrapText="1"/>
      <protection locked="0"/>
    </xf>
    <xf numFmtId="0" fontId="24" fillId="7" borderId="19" xfId="5" applyNumberFormat="1" applyFont="1" applyFill="1" applyBorder="1" applyAlignment="1" applyProtection="1">
      <alignment horizontal="right" vertical="top" wrapText="1"/>
      <protection locked="0"/>
    </xf>
    <xf numFmtId="0" fontId="24" fillId="7" borderId="20" xfId="28" applyNumberFormat="1" applyFont="1" applyFill="1" applyBorder="1" applyAlignment="1" applyProtection="1">
      <alignment horizontal="right" vertical="top" wrapText="1"/>
      <protection locked="0"/>
    </xf>
    <xf numFmtId="174" fontId="24" fillId="7" borderId="19" xfId="29" applyNumberFormat="1" applyFont="1" applyFill="1" applyBorder="1" applyAlignment="1" applyProtection="1">
      <alignment horizontal="right" vertical="top" wrapText="1"/>
      <protection locked="0"/>
    </xf>
    <xf numFmtId="1" fontId="24" fillId="7" borderId="19" xfId="29" applyNumberFormat="1" applyFont="1" applyFill="1" applyBorder="1" applyAlignment="1" applyProtection="1">
      <alignment horizontal="right" vertical="top" wrapText="1"/>
      <protection locked="0"/>
    </xf>
    <xf numFmtId="171" fontId="24" fillId="7" borderId="19" xfId="3" applyNumberFormat="1" applyFont="1" applyFill="1" applyBorder="1" applyAlignment="1" applyProtection="1">
      <alignment horizontal="right" vertical="top" wrapText="1"/>
      <protection locked="0"/>
    </xf>
    <xf numFmtId="0" fontId="24" fillId="7" borderId="20" xfId="3" applyNumberFormat="1" applyFont="1" applyFill="1" applyBorder="1" applyAlignment="1" applyProtection="1">
      <alignment horizontal="right" vertical="top" wrapText="1"/>
      <protection locked="0"/>
    </xf>
    <xf numFmtId="174" fontId="24" fillId="7" borderId="19" xfId="28" applyNumberFormat="1" applyFont="1" applyFill="1" applyBorder="1" applyAlignment="1" applyProtection="1">
      <alignment horizontal="right" vertical="top" wrapText="1"/>
      <protection locked="0"/>
    </xf>
    <xf numFmtId="0" fontId="16" fillId="7" borderId="19" xfId="28" applyNumberFormat="1" applyFont="1" applyFill="1" applyBorder="1" applyAlignment="1" applyProtection="1">
      <alignment horizontal="right" vertical="top" wrapText="1"/>
      <protection locked="0"/>
    </xf>
    <xf numFmtId="0" fontId="13" fillId="7" borderId="19" xfId="5" applyNumberFormat="1" applyFont="1" applyFill="1" applyBorder="1" applyAlignment="1" applyProtection="1">
      <alignment horizontal="right" vertical="top" wrapText="1"/>
      <protection locked="0"/>
    </xf>
    <xf numFmtId="0" fontId="6" fillId="11" borderId="28" xfId="3" applyNumberFormat="1" applyFont="1" applyFill="1" applyBorder="1" applyAlignment="1" applyProtection="1">
      <alignment horizontal="left" vertical="top" wrapText="1"/>
    </xf>
    <xf numFmtId="164" fontId="6" fillId="11" borderId="29" xfId="3" applyFont="1" applyFill="1" applyBorder="1" applyAlignment="1" applyProtection="1">
      <alignment horizontal="center" vertical="top" wrapText="1"/>
    </xf>
    <xf numFmtId="164" fontId="6" fillId="11" borderId="25" xfId="3" applyFont="1" applyFill="1" applyBorder="1" applyAlignment="1" applyProtection="1">
      <alignment horizontal="center" vertical="top" wrapText="1"/>
    </xf>
    <xf numFmtId="171" fontId="6" fillId="7" borderId="28" xfId="3" applyNumberFormat="1" applyFont="1" applyFill="1" applyBorder="1" applyAlignment="1" applyProtection="1">
      <alignment horizontal="right" vertical="top" wrapText="1"/>
      <protection locked="0"/>
    </xf>
    <xf numFmtId="171" fontId="6" fillId="7" borderId="29" xfId="3" applyNumberFormat="1" applyFont="1" applyFill="1" applyBorder="1" applyAlignment="1" applyProtection="1">
      <alignment horizontal="right" vertical="top" wrapText="1"/>
      <protection locked="0"/>
    </xf>
    <xf numFmtId="171" fontId="6" fillId="8" borderId="25" xfId="3" applyNumberFormat="1" applyFont="1" applyFill="1" applyBorder="1" applyAlignment="1" applyProtection="1">
      <alignment horizontal="right" vertical="top" wrapText="1"/>
    </xf>
    <xf numFmtId="164" fontId="6" fillId="11" borderId="28" xfId="3" applyFont="1" applyFill="1" applyBorder="1" applyAlignment="1">
      <alignment horizontal="center" vertical="top" wrapText="1"/>
    </xf>
    <xf numFmtId="164" fontId="6" fillId="11" borderId="29" xfId="3" applyFont="1" applyFill="1" applyBorder="1" applyAlignment="1">
      <alignment horizontal="left" vertical="top" wrapText="1"/>
    </xf>
    <xf numFmtId="164" fontId="6" fillId="11" borderId="29" xfId="3" applyFont="1" applyFill="1" applyBorder="1" applyAlignment="1">
      <alignment horizontal="center" vertical="top" wrapText="1"/>
    </xf>
    <xf numFmtId="0" fontId="15" fillId="11" borderId="25" xfId="3" applyNumberFormat="1" applyFont="1" applyFill="1" applyBorder="1" applyAlignment="1">
      <alignment horizontal="center" vertical="top" wrapText="1"/>
    </xf>
    <xf numFmtId="0" fontId="24" fillId="7" borderId="28" xfId="28" applyNumberFormat="1" applyFont="1" applyFill="1" applyBorder="1" applyAlignment="1" applyProtection="1">
      <alignment horizontal="right" vertical="top" wrapText="1"/>
      <protection locked="0"/>
    </xf>
    <xf numFmtId="0" fontId="15" fillId="7" borderId="29" xfId="28" applyNumberFormat="1" applyFont="1" applyFill="1" applyBorder="1" applyAlignment="1" applyProtection="1">
      <alignment horizontal="right" vertical="top" wrapText="1"/>
      <protection locked="0"/>
    </xf>
    <xf numFmtId="0" fontId="15" fillId="7" borderId="29" xfId="3" applyNumberFormat="1" applyFont="1" applyFill="1" applyBorder="1" applyAlignment="1" applyProtection="1">
      <alignment horizontal="right" vertical="top" wrapText="1"/>
      <protection locked="0"/>
    </xf>
    <xf numFmtId="173" fontId="15" fillId="7" borderId="29" xfId="3" applyNumberFormat="1" applyFont="1" applyFill="1" applyBorder="1" applyAlignment="1" applyProtection="1">
      <alignment horizontal="right" vertical="top" wrapText="1"/>
      <protection locked="0"/>
    </xf>
    <xf numFmtId="173" fontId="15" fillId="7" borderId="25" xfId="3" applyNumberFormat="1" applyFont="1" applyFill="1" applyBorder="1" applyAlignment="1" applyProtection="1">
      <alignment horizontal="right" vertical="top" wrapText="1"/>
      <protection locked="0"/>
    </xf>
    <xf numFmtId="0" fontId="24" fillId="7" borderId="28" xfId="5" applyNumberFormat="1" applyFont="1" applyFill="1" applyBorder="1" applyAlignment="1" applyProtection="1">
      <alignment horizontal="right" vertical="top" wrapText="1"/>
      <protection locked="0"/>
    </xf>
    <xf numFmtId="0" fontId="15" fillId="7" borderId="29" xfId="5" applyNumberFormat="1" applyFont="1" applyFill="1" applyBorder="1" applyAlignment="1" applyProtection="1">
      <alignment horizontal="right" vertical="top" wrapText="1"/>
      <protection locked="0"/>
    </xf>
    <xf numFmtId="3" fontId="6" fillId="0" borderId="0" xfId="3" applyNumberFormat="1" applyFont="1" applyBorder="1" applyAlignment="1">
      <alignment horizontal="right" vertical="top" wrapText="1"/>
    </xf>
    <xf numFmtId="0" fontId="18" fillId="12" borderId="0" xfId="14" applyFont="1" applyFill="1" applyAlignment="1">
      <alignment horizontal="left" vertical="center"/>
    </xf>
    <xf numFmtId="0" fontId="35" fillId="12" borderId="0" xfId="14" applyFont="1" applyFill="1" applyAlignment="1">
      <alignment vertical="center"/>
    </xf>
    <xf numFmtId="0" fontId="6" fillId="3" borderId="0" xfId="17" applyFont="1" applyFill="1" applyBorder="1" applyAlignment="1">
      <alignment horizontal="left" vertical="center"/>
    </xf>
    <xf numFmtId="0" fontId="15" fillId="6" borderId="20" xfId="5" applyFill="1" applyBorder="1" applyAlignment="1">
      <alignment vertical="center"/>
    </xf>
    <xf numFmtId="0" fontId="15" fillId="0" borderId="0" xfId="30" applyFont="1" applyAlignment="1">
      <alignment horizontal="left" vertical="center"/>
    </xf>
    <xf numFmtId="0" fontId="18" fillId="0" borderId="19" xfId="5" applyFont="1" applyFill="1" applyBorder="1" applyAlignment="1" applyProtection="1">
      <alignment horizontal="center" vertical="top"/>
    </xf>
    <xf numFmtId="164" fontId="6" fillId="0" borderId="0" xfId="28" applyFont="1" applyBorder="1">
      <alignment vertical="top"/>
    </xf>
    <xf numFmtId="0" fontId="3" fillId="2" borderId="0" xfId="28" applyNumberFormat="1" applyFont="1" applyFill="1" applyBorder="1" applyAlignment="1">
      <alignment horizontal="left" vertical="top"/>
    </xf>
    <xf numFmtId="164" fontId="3" fillId="2" borderId="0" xfId="28" applyFont="1" applyFill="1" applyBorder="1" applyAlignment="1">
      <alignment horizontal="center" vertical="top" wrapText="1"/>
    </xf>
    <xf numFmtId="164" fontId="3" fillId="2" borderId="0" xfId="28" applyFont="1" applyFill="1" applyBorder="1" applyAlignment="1">
      <alignment horizontal="left" vertical="top" wrapText="1"/>
    </xf>
    <xf numFmtId="164" fontId="3" fillId="2" borderId="0" xfId="28" applyFont="1" applyFill="1" applyAlignment="1">
      <alignment horizontal="center" vertical="top" wrapText="1"/>
    </xf>
    <xf numFmtId="164" fontId="3" fillId="2" borderId="0" xfId="28" applyFont="1" applyFill="1" applyAlignment="1">
      <alignment horizontal="left" vertical="top" wrapText="1"/>
    </xf>
    <xf numFmtId="0" fontId="3" fillId="2" borderId="0" xfId="28" applyNumberFormat="1" applyFont="1" applyFill="1" applyAlignment="1">
      <alignment horizontal="center" vertical="top" wrapText="1"/>
    </xf>
    <xf numFmtId="0" fontId="3" fillId="2" borderId="0" xfId="28" applyNumberFormat="1" applyFont="1" applyFill="1" applyAlignment="1">
      <alignment horizontal="right" vertical="center"/>
    </xf>
    <xf numFmtId="0" fontId="6" fillId="0" borderId="0" xfId="28" applyNumberFormat="1" applyFont="1" applyBorder="1" applyAlignment="1">
      <alignment horizontal="left" vertical="top" wrapText="1"/>
    </xf>
    <xf numFmtId="164" fontId="6" fillId="0" borderId="0" xfId="28" applyFont="1" applyBorder="1" applyAlignment="1">
      <alignment horizontal="center" vertical="top" wrapText="1"/>
    </xf>
    <xf numFmtId="164" fontId="6" fillId="0" borderId="0" xfId="28" applyFont="1" applyBorder="1" applyAlignment="1">
      <alignment horizontal="left" vertical="top" wrapText="1"/>
    </xf>
    <xf numFmtId="164" fontId="62" fillId="0" borderId="0" xfId="28" applyFont="1" applyAlignment="1">
      <alignment horizontal="center" vertical="top" wrapText="1"/>
    </xf>
    <xf numFmtId="164" fontId="62" fillId="0" borderId="0" xfId="28" applyFont="1" applyAlignment="1">
      <alignment horizontal="left" vertical="top" wrapText="1"/>
    </xf>
    <xf numFmtId="164" fontId="6" fillId="0" borderId="0" xfId="28" applyFont="1" applyBorder="1" applyAlignment="1">
      <alignment horizontal="right" vertical="top" wrapText="1"/>
    </xf>
    <xf numFmtId="0" fontId="62" fillId="0" borderId="0" xfId="28" applyNumberFormat="1" applyFont="1" applyAlignment="1">
      <alignment horizontal="center" vertical="top" wrapText="1"/>
    </xf>
    <xf numFmtId="164" fontId="54" fillId="0" borderId="0" xfId="28" applyFont="1" applyBorder="1" applyAlignment="1">
      <alignment horizontal="left" vertical="center"/>
    </xf>
    <xf numFmtId="0" fontId="54" fillId="4" borderId="11" xfId="28" applyNumberFormat="1" applyFont="1" applyFill="1" applyBorder="1" applyAlignment="1">
      <alignment horizontal="center" vertical="center" wrapText="1"/>
    </xf>
    <xf numFmtId="0" fontId="54" fillId="4" borderId="91" xfId="28" applyNumberFormat="1" applyFont="1" applyFill="1" applyBorder="1" applyAlignment="1">
      <alignment horizontal="center" vertical="center" wrapText="1"/>
    </xf>
    <xf numFmtId="0" fontId="54" fillId="4" borderId="118" xfId="28" applyNumberFormat="1" applyFont="1" applyFill="1" applyBorder="1" applyAlignment="1">
      <alignment horizontal="center" vertical="center" wrapText="1"/>
    </xf>
    <xf numFmtId="0" fontId="20" fillId="4" borderId="83" xfId="28" applyNumberFormat="1" applyFont="1" applyFill="1" applyBorder="1" applyAlignment="1">
      <alignment horizontal="left" vertical="top" wrapText="1"/>
    </xf>
    <xf numFmtId="164" fontId="20" fillId="4" borderId="0" xfId="28" applyFont="1" applyFill="1" applyBorder="1" applyAlignment="1">
      <alignment horizontal="center" vertical="top" wrapText="1"/>
    </xf>
    <xf numFmtId="164" fontId="20" fillId="4" borderId="0" xfId="28" applyFont="1" applyFill="1" applyBorder="1" applyAlignment="1">
      <alignment horizontal="left" vertical="top" wrapText="1"/>
    </xf>
    <xf numFmtId="164" fontId="55" fillId="4" borderId="0" xfId="28" applyFont="1" applyFill="1" applyBorder="1" applyAlignment="1">
      <alignment horizontal="center" vertical="top" wrapText="1"/>
    </xf>
    <xf numFmtId="164" fontId="55" fillId="4" borderId="0" xfId="28" applyFont="1" applyFill="1" applyBorder="1" applyAlignment="1">
      <alignment horizontal="left" vertical="top" wrapText="1"/>
    </xf>
    <xf numFmtId="164" fontId="66" fillId="0" borderId="0" xfId="28" applyFont="1" applyBorder="1">
      <alignment vertical="top"/>
    </xf>
    <xf numFmtId="0" fontId="60" fillId="4" borderId="92" xfId="28" applyNumberFormat="1" applyFont="1" applyFill="1" applyBorder="1" applyAlignment="1">
      <alignment horizontal="left" vertical="top" wrapText="1"/>
    </xf>
    <xf numFmtId="164" fontId="67" fillId="4" borderId="73" xfId="28" applyFont="1" applyFill="1" applyBorder="1" applyAlignment="1">
      <alignment horizontal="center" vertical="top" wrapText="1"/>
    </xf>
    <xf numFmtId="164" fontId="60" fillId="4" borderId="73" xfId="28" applyFont="1" applyFill="1" applyBorder="1" applyAlignment="1">
      <alignment horizontal="left" vertical="top" wrapText="1"/>
    </xf>
    <xf numFmtId="164" fontId="60" fillId="4" borderId="73" xfId="28" applyFont="1" applyFill="1" applyBorder="1" applyAlignment="1">
      <alignment horizontal="center" vertical="top" wrapText="1"/>
    </xf>
    <xf numFmtId="164" fontId="61" fillId="4" borderId="73" xfId="28" applyFont="1" applyFill="1" applyBorder="1" applyAlignment="1">
      <alignment horizontal="center" vertical="top" wrapText="1"/>
    </xf>
    <xf numFmtId="164" fontId="60" fillId="4" borderId="73" xfId="28" applyFont="1" applyFill="1" applyBorder="1" applyAlignment="1">
      <alignment horizontal="right" vertical="top" wrapText="1"/>
    </xf>
    <xf numFmtId="164" fontId="20" fillId="4" borderId="92" xfId="28" applyFont="1" applyFill="1" applyBorder="1" applyAlignment="1">
      <alignment horizontal="right" vertical="top" wrapText="1"/>
    </xf>
    <xf numFmtId="0" fontId="20" fillId="4" borderId="72" xfId="28" applyNumberFormat="1" applyFont="1" applyFill="1" applyBorder="1" applyAlignment="1">
      <alignment horizontal="right" vertical="top" wrapText="1"/>
    </xf>
    <xf numFmtId="164" fontId="20" fillId="4" borderId="73" xfId="28" applyFont="1" applyFill="1" applyBorder="1" applyAlignment="1">
      <alignment horizontal="right" vertical="top" wrapText="1"/>
    </xf>
    <xf numFmtId="0" fontId="15" fillId="11" borderId="14" xfId="28" applyNumberFormat="1" applyFont="1" applyFill="1" applyBorder="1" applyAlignment="1">
      <alignment horizontal="left" vertical="top" wrapText="1"/>
    </xf>
    <xf numFmtId="164" fontId="15" fillId="11" borderId="15" xfId="28" applyFont="1" applyFill="1" applyBorder="1" applyAlignment="1">
      <alignment horizontal="center" vertical="top" wrapText="1"/>
    </xf>
    <xf numFmtId="164" fontId="15" fillId="11" borderId="15" xfId="28" applyFont="1" applyFill="1" applyBorder="1" applyAlignment="1">
      <alignment horizontal="left" vertical="top" wrapText="1"/>
    </xf>
    <xf numFmtId="164" fontId="6" fillId="11" borderId="15" xfId="28" applyFont="1" applyFill="1" applyBorder="1" applyAlignment="1">
      <alignment horizontal="center" vertical="top" wrapText="1"/>
    </xf>
    <xf numFmtId="0" fontId="15" fillId="11" borderId="15" xfId="28" applyNumberFormat="1" applyFont="1" applyFill="1" applyBorder="1" applyAlignment="1">
      <alignment horizontal="center" vertical="top" wrapText="1"/>
    </xf>
    <xf numFmtId="0" fontId="15" fillId="11" borderId="15" xfId="28" applyNumberFormat="1" applyFont="1" applyFill="1" applyBorder="1" applyAlignment="1">
      <alignment horizontal="left" vertical="top" wrapText="1"/>
    </xf>
    <xf numFmtId="3" fontId="15" fillId="11" borderId="10" xfId="28" applyNumberFormat="1" applyFont="1" applyFill="1" applyBorder="1" applyAlignment="1">
      <alignment horizontal="right" vertical="top" wrapText="1"/>
    </xf>
    <xf numFmtId="0" fontId="15" fillId="7" borderId="14" xfId="28" applyNumberFormat="1" applyFont="1" applyFill="1" applyBorder="1" applyAlignment="1" applyProtection="1">
      <alignment horizontal="right" vertical="top" wrapText="1"/>
      <protection locked="0"/>
    </xf>
    <xf numFmtId="0" fontId="15" fillId="7" borderId="10" xfId="28" applyNumberFormat="1" applyFont="1" applyFill="1" applyBorder="1" applyAlignment="1" applyProtection="1">
      <alignment horizontal="right" vertical="top" wrapText="1"/>
      <protection locked="0"/>
    </xf>
    <xf numFmtId="0" fontId="15" fillId="11" borderId="19" xfId="28" applyNumberFormat="1" applyFont="1" applyFill="1" applyBorder="1" applyAlignment="1">
      <alignment horizontal="left" vertical="top" wrapText="1"/>
    </xf>
    <xf numFmtId="164" fontId="15" fillId="11" borderId="20" xfId="28" applyFont="1" applyFill="1" applyBorder="1" applyAlignment="1">
      <alignment horizontal="center" vertical="top" wrapText="1"/>
    </xf>
    <xf numFmtId="164" fontId="15" fillId="11" borderId="20" xfId="28" applyFont="1" applyFill="1" applyBorder="1" applyAlignment="1">
      <alignment horizontal="left" vertical="top" wrapText="1"/>
    </xf>
    <xf numFmtId="164" fontId="6" fillId="11" borderId="20" xfId="28" applyFont="1" applyFill="1" applyBorder="1" applyAlignment="1">
      <alignment horizontal="center" vertical="top" wrapText="1"/>
    </xf>
    <xf numFmtId="0" fontId="15" fillId="11" borderId="20" xfId="28" applyNumberFormat="1" applyFont="1" applyFill="1" applyBorder="1" applyAlignment="1">
      <alignment horizontal="center" vertical="top" wrapText="1"/>
    </xf>
    <xf numFmtId="0" fontId="15" fillId="11" borderId="20" xfId="28" applyNumberFormat="1" applyFont="1" applyFill="1" applyBorder="1" applyAlignment="1">
      <alignment horizontal="left" vertical="top" wrapText="1"/>
    </xf>
    <xf numFmtId="3" fontId="15" fillId="11" borderId="9" xfId="28" applyNumberFormat="1" applyFont="1" applyFill="1" applyBorder="1" applyAlignment="1">
      <alignment horizontal="right" vertical="top" wrapText="1"/>
    </xf>
    <xf numFmtId="0" fontId="15" fillId="7" borderId="9" xfId="28" applyNumberFormat="1" applyFont="1" applyFill="1" applyBorder="1" applyAlignment="1" applyProtection="1">
      <alignment horizontal="right" vertical="top" wrapText="1"/>
      <protection locked="0"/>
    </xf>
    <xf numFmtId="164" fontId="6" fillId="11" borderId="20" xfId="28" applyFont="1" applyFill="1" applyBorder="1" applyAlignment="1">
      <alignment horizontal="left" vertical="top" wrapText="1"/>
    </xf>
    <xf numFmtId="0" fontId="11" fillId="7" borderId="19" xfId="28" applyNumberFormat="1" applyFont="1" applyFill="1" applyBorder="1" applyAlignment="1" applyProtection="1">
      <alignment horizontal="right" vertical="top" wrapText="1"/>
      <protection locked="0"/>
    </xf>
    <xf numFmtId="164" fontId="15" fillId="0" borderId="0" xfId="28" applyFont="1" applyBorder="1">
      <alignment vertical="top"/>
    </xf>
    <xf numFmtId="164" fontId="76" fillId="11" borderId="20" xfId="28" applyFont="1" applyFill="1" applyBorder="1" applyAlignment="1">
      <alignment horizontal="center" vertical="top" wrapText="1"/>
    </xf>
    <xf numFmtId="0" fontId="24" fillId="7" borderId="19" xfId="17" applyNumberFormat="1" applyFont="1" applyFill="1" applyBorder="1" applyAlignment="1" applyProtection="1">
      <alignment horizontal="right" vertical="top" wrapText="1"/>
      <protection locked="0"/>
    </xf>
    <xf numFmtId="164" fontId="24" fillId="0" borderId="0" xfId="28" applyFont="1" applyBorder="1" applyAlignment="1">
      <alignment horizontal="center" vertical="top"/>
    </xf>
    <xf numFmtId="2" fontId="15" fillId="7" borderId="19" xfId="17" applyNumberFormat="1" applyFont="1" applyFill="1" applyBorder="1" applyAlignment="1" applyProtection="1">
      <alignment horizontal="right" vertical="top" wrapText="1"/>
      <protection locked="0"/>
    </xf>
    <xf numFmtId="165" fontId="24" fillId="7" borderId="19" xfId="28" applyNumberFormat="1" applyFont="1" applyFill="1" applyBorder="1" applyAlignment="1" applyProtection="1">
      <alignment horizontal="right" vertical="top" wrapText="1"/>
      <protection locked="0"/>
    </xf>
    <xf numFmtId="165" fontId="24" fillId="7" borderId="19" xfId="17" applyNumberFormat="1" applyFont="1" applyFill="1" applyBorder="1" applyAlignment="1" applyProtection="1">
      <alignment horizontal="right" vertical="top" wrapText="1"/>
      <protection locked="0"/>
    </xf>
    <xf numFmtId="3" fontId="6" fillId="11" borderId="9" xfId="28" applyNumberFormat="1" applyFont="1" applyFill="1" applyBorder="1" applyAlignment="1">
      <alignment horizontal="right" vertical="top" wrapText="1"/>
    </xf>
    <xf numFmtId="175" fontId="15" fillId="7" borderId="19" xfId="21" applyNumberFormat="1" applyFont="1" applyFill="1" applyBorder="1" applyProtection="1">
      <alignment vertical="top"/>
      <protection locked="0"/>
    </xf>
    <xf numFmtId="0" fontId="15" fillId="11" borderId="28" xfId="28" applyNumberFormat="1" applyFont="1" applyFill="1" applyBorder="1" applyAlignment="1">
      <alignment horizontal="left" vertical="top" wrapText="1"/>
    </xf>
    <xf numFmtId="164" fontId="15" fillId="11" borderId="29" xfId="28" applyFont="1" applyFill="1" applyBorder="1" applyAlignment="1">
      <alignment horizontal="center" vertical="top" wrapText="1"/>
    </xf>
    <xf numFmtId="164" fontId="15" fillId="11" borderId="29" xfId="28" applyFont="1" applyFill="1" applyBorder="1" applyAlignment="1">
      <alignment horizontal="left" vertical="top" wrapText="1"/>
    </xf>
    <xf numFmtId="164" fontId="6" fillId="11" borderId="29" xfId="28" applyFont="1" applyFill="1" applyBorder="1" applyAlignment="1">
      <alignment horizontal="center" vertical="top" wrapText="1"/>
    </xf>
    <xf numFmtId="3" fontId="6" fillId="11" borderId="25" xfId="28" applyNumberFormat="1" applyFont="1" applyFill="1" applyBorder="1" applyAlignment="1">
      <alignment horizontal="right" vertical="top" wrapText="1"/>
    </xf>
    <xf numFmtId="0" fontId="15" fillId="7" borderId="25" xfId="28" applyNumberFormat="1" applyFont="1" applyFill="1" applyBorder="1" applyAlignment="1" applyProtection="1">
      <alignment horizontal="right" vertical="top" wrapText="1"/>
      <protection locked="0"/>
    </xf>
    <xf numFmtId="164" fontId="62" fillId="0" borderId="0" xfId="28" applyFont="1" applyFill="1" applyAlignment="1">
      <alignment horizontal="center" vertical="top" wrapText="1"/>
    </xf>
    <xf numFmtId="164" fontId="62" fillId="0" borderId="0" xfId="28" applyFont="1" applyFill="1" applyAlignment="1">
      <alignment horizontal="left" vertical="top" wrapText="1"/>
    </xf>
    <xf numFmtId="0" fontId="62" fillId="0" borderId="0" xfId="28" applyNumberFormat="1" applyFont="1" applyFill="1" applyAlignment="1">
      <alignment horizontal="center" vertical="top" wrapText="1"/>
    </xf>
    <xf numFmtId="164" fontId="62" fillId="0" borderId="0" xfId="28" applyFont="1" applyAlignment="1">
      <alignment horizontal="right" vertical="top" wrapText="1"/>
    </xf>
    <xf numFmtId="0" fontId="6" fillId="15" borderId="20" xfId="17" applyFont="1" applyFill="1" applyBorder="1" applyAlignment="1">
      <alignment horizontal="center" vertical="center"/>
    </xf>
    <xf numFmtId="0" fontId="6" fillId="16" borderId="20" xfId="17" applyFont="1" applyFill="1" applyBorder="1" applyAlignment="1">
      <alignment horizontal="center" vertical="center"/>
    </xf>
    <xf numFmtId="0" fontId="18" fillId="0" borderId="14" xfId="5" applyFont="1" applyFill="1" applyBorder="1" applyAlignment="1" applyProtection="1">
      <alignment horizontal="center" vertical="top" wrapText="1"/>
    </xf>
    <xf numFmtId="0" fontId="22" fillId="0" borderId="19" xfId="5" applyNumberFormat="1" applyFont="1" applyFill="1" applyBorder="1" applyAlignment="1" applyProtection="1">
      <alignment horizontal="center" vertical="top" wrapText="1"/>
    </xf>
    <xf numFmtId="0" fontId="15" fillId="0" borderId="28" xfId="5" applyNumberFormat="1" applyFont="1" applyFill="1" applyBorder="1" applyAlignment="1" applyProtection="1">
      <alignment horizontal="center" vertical="top" wrapText="1"/>
    </xf>
    <xf numFmtId="164" fontId="2" fillId="3" borderId="0" xfId="31" applyFill="1">
      <alignment vertical="top"/>
    </xf>
    <xf numFmtId="0" fontId="21" fillId="3" borderId="0" xfId="1" applyFont="1" applyFill="1" applyAlignment="1">
      <alignment vertical="center"/>
    </xf>
    <xf numFmtId="0" fontId="7" fillId="4" borderId="109" xfId="1" applyFont="1" applyFill="1" applyBorder="1" applyAlignment="1" applyProtection="1">
      <alignment horizontal="center" vertical="center"/>
    </xf>
    <xf numFmtId="0" fontId="7" fillId="3" borderId="91" xfId="1" applyFont="1" applyFill="1" applyBorder="1" applyAlignment="1" applyProtection="1">
      <alignment vertical="center"/>
    </xf>
    <xf numFmtId="0" fontId="6" fillId="0" borderId="15" xfId="1" applyFont="1" applyBorder="1" applyAlignment="1">
      <alignment vertical="center"/>
    </xf>
    <xf numFmtId="0" fontId="9" fillId="0" borderId="10" xfId="1" applyFont="1" applyBorder="1" applyAlignment="1">
      <alignment horizontal="center" vertical="center"/>
    </xf>
    <xf numFmtId="165" fontId="8" fillId="7" borderId="11" xfId="1" applyNumberFormat="1" applyFont="1" applyFill="1" applyBorder="1" applyAlignment="1" applyProtection="1">
      <alignment vertical="center"/>
      <protection locked="0"/>
    </xf>
    <xf numFmtId="165" fontId="8" fillId="3" borderId="92" xfId="1" applyNumberFormat="1" applyFont="1" applyFill="1" applyBorder="1" applyAlignment="1">
      <alignment vertical="center"/>
    </xf>
    <xf numFmtId="165" fontId="8" fillId="3" borderId="73" xfId="1" applyNumberFormat="1" applyFont="1" applyFill="1" applyBorder="1" applyAlignment="1">
      <alignment vertical="center"/>
    </xf>
    <xf numFmtId="165" fontId="13" fillId="3" borderId="18" xfId="1" applyNumberFormat="1" applyFont="1" applyFill="1" applyBorder="1" applyAlignment="1">
      <alignment horizontal="center" vertical="center"/>
    </xf>
    <xf numFmtId="0" fontId="8" fillId="0" borderId="62" xfId="1" applyFont="1" applyBorder="1" applyAlignment="1">
      <alignment horizontal="center" vertical="center"/>
    </xf>
    <xf numFmtId="0" fontId="23" fillId="0" borderId="57" xfId="1" applyFont="1" applyBorder="1" applyAlignment="1">
      <alignment vertical="center"/>
    </xf>
    <xf numFmtId="0" fontId="9" fillId="0" borderId="57" xfId="1" applyFont="1" applyBorder="1" applyAlignment="1">
      <alignment horizontal="center" vertical="center"/>
    </xf>
    <xf numFmtId="0" fontId="9" fillId="0" borderId="115" xfId="1" applyFont="1" applyBorder="1" applyAlignment="1">
      <alignment horizontal="center" vertical="center"/>
    </xf>
    <xf numFmtId="0" fontId="9" fillId="0" borderId="89" xfId="1" applyFont="1" applyBorder="1" applyAlignment="1">
      <alignment horizontal="center" vertical="center"/>
    </xf>
    <xf numFmtId="165" fontId="8" fillId="3" borderId="109" xfId="1" applyNumberFormat="1" applyFont="1" applyFill="1" applyBorder="1" applyAlignment="1">
      <alignment vertical="center"/>
    </xf>
    <xf numFmtId="165" fontId="8" fillId="7" borderId="116" xfId="1" applyNumberFormat="1" applyFont="1" applyFill="1" applyBorder="1" applyAlignment="1" applyProtection="1">
      <alignment vertical="center"/>
      <protection locked="0"/>
    </xf>
    <xf numFmtId="165" fontId="8" fillId="7" borderId="57" xfId="1" applyNumberFormat="1" applyFont="1" applyFill="1" applyBorder="1" applyAlignment="1" applyProtection="1">
      <alignment vertical="center"/>
      <protection locked="0"/>
    </xf>
    <xf numFmtId="165" fontId="8" fillId="8" borderId="89" xfId="1" applyNumberFormat="1" applyFont="1" applyFill="1" applyBorder="1" applyAlignment="1">
      <alignment vertical="center"/>
    </xf>
    <xf numFmtId="0" fontId="6" fillId="0" borderId="29" xfId="1" applyFont="1" applyBorder="1" applyAlignment="1">
      <alignment vertical="center"/>
    </xf>
    <xf numFmtId="0" fontId="9" fillId="0" borderId="25" xfId="1" applyFont="1" applyBorder="1" applyAlignment="1">
      <alignment horizontal="center" vertical="center"/>
    </xf>
    <xf numFmtId="165" fontId="8" fillId="0" borderId="119" xfId="1" applyNumberFormat="1" applyFont="1" applyFill="1" applyBorder="1" applyAlignment="1">
      <alignment vertical="center"/>
    </xf>
    <xf numFmtId="165" fontId="8" fillId="7" borderId="114" xfId="1" applyNumberFormat="1" applyFont="1" applyFill="1" applyBorder="1" applyAlignment="1" applyProtection="1">
      <alignment vertical="center"/>
      <protection locked="0"/>
    </xf>
    <xf numFmtId="165" fontId="8" fillId="7" borderId="29" xfId="1" applyNumberFormat="1" applyFont="1" applyFill="1" applyBorder="1" applyAlignment="1" applyProtection="1">
      <alignment vertical="center"/>
      <protection locked="0"/>
    </xf>
    <xf numFmtId="0" fontId="7" fillId="4" borderId="8" xfId="1" applyFont="1" applyFill="1" applyBorder="1" applyAlignment="1">
      <alignment vertical="center" wrapText="1"/>
    </xf>
    <xf numFmtId="0" fontId="7" fillId="4" borderId="16" xfId="1" applyFont="1" applyFill="1" applyBorder="1" applyAlignment="1">
      <alignment vertical="center" wrapText="1"/>
    </xf>
    <xf numFmtId="0" fontId="9" fillId="3" borderId="92" xfId="1" applyFont="1" applyFill="1" applyBorder="1" applyAlignment="1">
      <alignment horizontal="center" vertical="center"/>
    </xf>
    <xf numFmtId="0" fontId="0" fillId="3" borderId="0" xfId="1" applyFont="1" applyFill="1" applyAlignment="1">
      <alignment vertical="center"/>
    </xf>
    <xf numFmtId="0" fontId="6" fillId="0" borderId="20" xfId="1" applyFont="1" applyBorder="1" applyAlignment="1">
      <alignment vertical="center"/>
    </xf>
    <xf numFmtId="165" fontId="8" fillId="11" borderId="17" xfId="17" applyNumberFormat="1" applyFont="1" applyFill="1" applyBorder="1" applyAlignment="1" applyProtection="1">
      <alignment vertical="center"/>
      <protection locked="0"/>
    </xf>
    <xf numFmtId="165" fontId="8" fillId="3" borderId="18" xfId="1" applyNumberFormat="1" applyFont="1" applyFill="1" applyBorder="1" applyAlignment="1">
      <alignment vertical="center"/>
    </xf>
    <xf numFmtId="0" fontId="9" fillId="0" borderId="9" xfId="1" applyFont="1" applyBorder="1" applyAlignment="1">
      <alignment horizontal="center" vertical="center"/>
    </xf>
    <xf numFmtId="165" fontId="16" fillId="7" borderId="22" xfId="1" applyNumberFormat="1" applyFont="1" applyFill="1" applyBorder="1" applyAlignment="1" applyProtection="1">
      <alignment vertical="center"/>
      <protection locked="0"/>
    </xf>
    <xf numFmtId="0" fontId="24" fillId="3" borderId="83" xfId="1" applyFont="1" applyFill="1" applyBorder="1" applyAlignment="1">
      <alignment vertical="center" wrapText="1"/>
    </xf>
    <xf numFmtId="0" fontId="24" fillId="3" borderId="0" xfId="1" applyFont="1" applyFill="1" applyBorder="1" applyAlignment="1">
      <alignment vertical="center" wrapText="1"/>
    </xf>
    <xf numFmtId="164" fontId="2" fillId="0" borderId="0" xfId="31" applyFill="1">
      <alignment vertical="top"/>
    </xf>
    <xf numFmtId="0" fontId="8" fillId="0" borderId="19" xfId="1" applyFont="1" applyFill="1" applyBorder="1" applyAlignment="1">
      <alignment horizontal="center" vertical="center"/>
    </xf>
    <xf numFmtId="0" fontId="6" fillId="0" borderId="20" xfId="1" applyFont="1" applyFill="1" applyBorder="1" applyAlignment="1">
      <alignment vertical="center"/>
    </xf>
    <xf numFmtId="0" fontId="9" fillId="0" borderId="20" xfId="1" applyFont="1" applyFill="1" applyBorder="1" applyAlignment="1">
      <alignment horizontal="center" vertical="center"/>
    </xf>
    <xf numFmtId="0" fontId="9" fillId="0" borderId="9" xfId="1" applyFont="1" applyFill="1" applyBorder="1" applyAlignment="1">
      <alignment horizontal="center" vertical="center"/>
    </xf>
    <xf numFmtId="165" fontId="8" fillId="0" borderId="9" xfId="1" applyNumberFormat="1" applyFont="1" applyFill="1" applyBorder="1" applyAlignment="1">
      <alignment vertical="center"/>
    </xf>
    <xf numFmtId="0" fontId="6" fillId="0" borderId="20" xfId="1" applyFont="1" applyBorder="1" applyAlignment="1">
      <alignment vertical="center" wrapText="1"/>
    </xf>
    <xf numFmtId="165" fontId="8" fillId="8" borderId="22" xfId="1" applyNumberFormat="1" applyFont="1" applyFill="1" applyBorder="1" applyAlignment="1">
      <alignment vertical="center"/>
    </xf>
    <xf numFmtId="165" fontId="13" fillId="3" borderId="23" xfId="1" applyNumberFormat="1" applyFont="1" applyFill="1" applyBorder="1" applyAlignment="1">
      <alignment vertical="center"/>
    </xf>
    <xf numFmtId="0" fontId="9" fillId="0" borderId="86" xfId="1" applyFont="1" applyBorder="1" applyAlignment="1">
      <alignment horizontal="center" vertical="center"/>
    </xf>
    <xf numFmtId="165" fontId="8" fillId="8" borderId="31" xfId="1" applyNumberFormat="1" applyFont="1" applyFill="1" applyBorder="1" applyAlignment="1">
      <alignment horizontal="right" vertical="center"/>
    </xf>
    <xf numFmtId="0" fontId="7" fillId="4" borderId="57" xfId="1" applyFont="1" applyFill="1" applyBorder="1" applyAlignment="1">
      <alignment vertical="center" wrapText="1"/>
    </xf>
    <xf numFmtId="0" fontId="9" fillId="3" borderId="21" xfId="1" applyFont="1" applyFill="1" applyBorder="1" applyAlignment="1">
      <alignment horizontal="center" vertical="center"/>
    </xf>
    <xf numFmtId="0" fontId="9" fillId="3" borderId="26" xfId="1" applyFont="1" applyFill="1" applyBorder="1" applyAlignment="1">
      <alignment horizontal="center" vertical="center"/>
    </xf>
    <xf numFmtId="0" fontId="9" fillId="3" borderId="27" xfId="1" applyFont="1" applyFill="1" applyBorder="1" applyAlignment="1">
      <alignment horizontal="center" vertical="center"/>
    </xf>
    <xf numFmtId="165" fontId="8" fillId="3" borderId="2" xfId="1" applyNumberFormat="1" applyFont="1" applyFill="1" applyBorder="1" applyAlignment="1">
      <alignment vertical="center"/>
    </xf>
    <xf numFmtId="10" fontId="8" fillId="10" borderId="17" xfId="32" applyNumberFormat="1" applyFont="1" applyFill="1" applyBorder="1" applyAlignment="1">
      <alignment vertical="center"/>
    </xf>
    <xf numFmtId="165" fontId="8" fillId="3" borderId="88" xfId="1" applyNumberFormat="1" applyFont="1" applyFill="1" applyBorder="1" applyAlignment="1">
      <alignment vertical="center"/>
    </xf>
    <xf numFmtId="165" fontId="8" fillId="3" borderId="89" xfId="1" applyNumberFormat="1" applyFont="1" applyFill="1" applyBorder="1" applyAlignment="1">
      <alignment vertical="center"/>
    </xf>
    <xf numFmtId="0" fontId="8" fillId="3" borderId="19" xfId="1" applyFont="1" applyFill="1" applyBorder="1" applyAlignment="1">
      <alignment horizontal="center" vertical="center"/>
    </xf>
    <xf numFmtId="0" fontId="6" fillId="3" borderId="20" xfId="1" applyFont="1" applyFill="1" applyBorder="1" applyAlignment="1">
      <alignment vertical="center"/>
    </xf>
    <xf numFmtId="0" fontId="9" fillId="3" borderId="86" xfId="1" applyFont="1" applyFill="1" applyBorder="1" applyAlignment="1">
      <alignment horizontal="center" vertical="center"/>
    </xf>
    <xf numFmtId="165" fontId="8" fillId="8" borderId="31" xfId="1" quotePrefix="1" applyNumberFormat="1" applyFont="1" applyFill="1" applyBorder="1" applyAlignment="1">
      <alignment vertical="center"/>
    </xf>
    <xf numFmtId="0" fontId="9" fillId="0" borderId="86" xfId="1" quotePrefix="1" applyFont="1" applyBorder="1" applyAlignment="1">
      <alignment horizontal="center" vertical="center"/>
    </xf>
    <xf numFmtId="171" fontId="8" fillId="11" borderId="17" xfId="32" applyNumberFormat="1" applyFont="1" applyFill="1" applyBorder="1" applyAlignment="1" applyProtection="1">
      <alignment vertical="center"/>
      <protection locked="0"/>
    </xf>
    <xf numFmtId="0" fontId="8" fillId="0" borderId="63" xfId="1" applyFont="1" applyBorder="1" applyAlignment="1">
      <alignment horizontal="center" vertical="center"/>
    </xf>
    <xf numFmtId="165" fontId="8" fillId="8" borderId="62" xfId="1" applyNumberFormat="1" applyFont="1" applyFill="1" applyBorder="1" applyAlignment="1">
      <alignment vertical="center"/>
    </xf>
    <xf numFmtId="0" fontId="6" fillId="0" borderId="64" xfId="1" applyFont="1" applyBorder="1" applyAlignment="1">
      <alignment vertical="center"/>
    </xf>
    <xf numFmtId="165" fontId="8" fillId="10" borderId="19" xfId="1" applyNumberFormat="1" applyFont="1" applyFill="1" applyBorder="1" applyAlignment="1">
      <alignment vertical="center"/>
    </xf>
    <xf numFmtId="165" fontId="8" fillId="10" borderId="20" xfId="1" applyNumberFormat="1" applyFont="1" applyFill="1" applyBorder="1" applyAlignment="1">
      <alignment vertical="center"/>
    </xf>
    <xf numFmtId="165" fontId="8" fillId="10" borderId="9" xfId="1" applyNumberFormat="1" applyFont="1" applyFill="1" applyBorder="1" applyAlignment="1">
      <alignment vertical="center"/>
    </xf>
    <xf numFmtId="165" fontId="8" fillId="16" borderId="19" xfId="17" applyNumberFormat="1" applyFont="1" applyFill="1" applyBorder="1" applyAlignment="1" applyProtection="1">
      <alignment vertical="center"/>
      <protection locked="0"/>
    </xf>
    <xf numFmtId="0" fontId="0" fillId="0" borderId="0" xfId="1" applyFont="1" applyFill="1" applyAlignment="1">
      <alignment vertical="center"/>
    </xf>
    <xf numFmtId="0" fontId="2" fillId="0" borderId="0" xfId="1" applyFill="1" applyAlignment="1">
      <alignment vertical="center"/>
    </xf>
    <xf numFmtId="165" fontId="8" fillId="0" borderId="85" xfId="1" applyNumberFormat="1" applyFont="1" applyFill="1" applyBorder="1" applyAlignment="1">
      <alignment vertical="center"/>
    </xf>
    <xf numFmtId="0" fontId="7" fillId="4" borderId="20" xfId="1" applyFont="1" applyFill="1" applyBorder="1" applyAlignment="1">
      <alignment vertical="center" wrapText="1"/>
    </xf>
    <xf numFmtId="0" fontId="11" fillId="0" borderId="20" xfId="1" applyFont="1" applyBorder="1" applyAlignment="1">
      <alignment horizontal="center" vertical="center"/>
    </xf>
    <xf numFmtId="165" fontId="13" fillId="3" borderId="9" xfId="1" applyNumberFormat="1" applyFont="1" applyFill="1" applyBorder="1" applyAlignment="1">
      <alignment vertical="center"/>
    </xf>
    <xf numFmtId="164" fontId="17" fillId="3" borderId="0" xfId="31" applyFont="1" applyFill="1">
      <alignment vertical="top"/>
    </xf>
    <xf numFmtId="0" fontId="17" fillId="3" borderId="0" xfId="1" applyFont="1" applyFill="1" applyAlignment="1">
      <alignment vertical="center"/>
    </xf>
    <xf numFmtId="0" fontId="34" fillId="0" borderId="0" xfId="1" applyFont="1" applyAlignment="1" applyProtection="1">
      <alignment horizontal="center" vertical="center"/>
    </xf>
    <xf numFmtId="165" fontId="8" fillId="8" borderId="31" xfId="1" applyNumberFormat="1" applyFont="1" applyFill="1" applyBorder="1" applyAlignment="1">
      <alignment vertical="center"/>
    </xf>
    <xf numFmtId="0" fontId="13" fillId="0" borderId="19" xfId="1" applyFont="1" applyBorder="1" applyAlignment="1">
      <alignment horizontal="center" vertical="center"/>
    </xf>
    <xf numFmtId="0" fontId="9" fillId="0" borderId="9" xfId="7" applyFont="1" applyBorder="1" applyAlignment="1">
      <alignment horizontal="center" vertical="center"/>
    </xf>
    <xf numFmtId="165" fontId="13" fillId="10" borderId="17" xfId="32" applyNumberFormat="1" applyFont="1" applyFill="1" applyBorder="1" applyAlignment="1">
      <alignment vertical="center"/>
    </xf>
    <xf numFmtId="0" fontId="34" fillId="0" borderId="0" xfId="1" applyFont="1" applyAlignment="1" applyProtection="1">
      <alignment horizontal="center" vertical="center" wrapText="1"/>
    </xf>
    <xf numFmtId="0" fontId="11" fillId="0" borderId="9" xfId="1" applyFont="1" applyBorder="1" applyAlignment="1">
      <alignment horizontal="center" vertical="center"/>
    </xf>
    <xf numFmtId="164" fontId="24" fillId="3" borderId="0" xfId="31" applyFont="1" applyFill="1">
      <alignment vertical="top"/>
    </xf>
    <xf numFmtId="165" fontId="13" fillId="10" borderId="7" xfId="32" applyNumberFormat="1" applyFont="1" applyFill="1" applyBorder="1" applyAlignment="1">
      <alignment vertical="center"/>
    </xf>
    <xf numFmtId="165" fontId="8" fillId="8" borderId="17" xfId="1" applyNumberFormat="1" applyFont="1" applyFill="1" applyBorder="1" applyAlignment="1">
      <alignment vertical="center"/>
    </xf>
    <xf numFmtId="171" fontId="8" fillId="11" borderId="22" xfId="32" applyNumberFormat="1" applyFont="1" applyFill="1" applyBorder="1" applyAlignment="1" applyProtection="1">
      <alignment vertical="center"/>
      <protection locked="0"/>
    </xf>
    <xf numFmtId="0" fontId="13" fillId="0" borderId="63" xfId="1" applyFont="1" applyBorder="1" applyAlignment="1">
      <alignment horizontal="center" vertical="center"/>
    </xf>
    <xf numFmtId="165" fontId="13" fillId="3" borderId="85" xfId="1" applyNumberFormat="1" applyFont="1" applyFill="1" applyBorder="1" applyAlignment="1">
      <alignment vertical="center"/>
    </xf>
    <xf numFmtId="165" fontId="13" fillId="3" borderId="86" xfId="1" applyNumberFormat="1" applyFont="1" applyFill="1" applyBorder="1" applyAlignment="1">
      <alignment vertical="center"/>
    </xf>
    <xf numFmtId="165" fontId="8" fillId="11" borderId="19" xfId="17" applyNumberFormat="1" applyFont="1" applyFill="1" applyBorder="1" applyAlignment="1" applyProtection="1">
      <alignment vertical="center"/>
      <protection locked="0"/>
    </xf>
    <xf numFmtId="165" fontId="13" fillId="8" borderId="17" xfId="1" applyNumberFormat="1" applyFont="1" applyFill="1" applyBorder="1" applyAlignment="1">
      <alignment vertical="center"/>
    </xf>
    <xf numFmtId="165" fontId="8" fillId="8" borderId="109" xfId="1" applyNumberFormat="1" applyFont="1" applyFill="1" applyBorder="1" applyAlignment="1">
      <alignment vertical="center"/>
    </xf>
    <xf numFmtId="0" fontId="9" fillId="0" borderId="64" xfId="1" applyFont="1" applyFill="1" applyBorder="1" applyAlignment="1">
      <alignment horizontal="center" vertical="center"/>
    </xf>
    <xf numFmtId="0" fontId="9" fillId="0" borderId="115" xfId="1" applyFont="1" applyFill="1" applyBorder="1" applyAlignment="1">
      <alignment horizontal="center" vertical="center"/>
    </xf>
    <xf numFmtId="0" fontId="9" fillId="3" borderId="117" xfId="1" applyFont="1" applyFill="1" applyBorder="1" applyAlignment="1">
      <alignment horizontal="center" vertical="center"/>
    </xf>
    <xf numFmtId="0" fontId="9" fillId="3" borderId="87" xfId="1" applyFont="1" applyFill="1" applyBorder="1" applyAlignment="1">
      <alignment horizontal="center" vertical="center"/>
    </xf>
    <xf numFmtId="0" fontId="11" fillId="0" borderId="20" xfId="1" applyFont="1" applyFill="1" applyBorder="1" applyAlignment="1">
      <alignment horizontal="center" vertical="center"/>
    </xf>
    <xf numFmtId="165" fontId="13" fillId="7" borderId="17" xfId="2" applyNumberFormat="1" applyFont="1" applyFill="1" applyBorder="1" applyAlignment="1" applyProtection="1">
      <alignment vertical="center"/>
      <protection locked="0"/>
    </xf>
    <xf numFmtId="165" fontId="13" fillId="7" borderId="22" xfId="2" applyNumberFormat="1" applyFont="1" applyFill="1" applyBorder="1" applyAlignment="1" applyProtection="1">
      <alignment vertical="center"/>
      <protection locked="0"/>
    </xf>
    <xf numFmtId="0" fontId="13" fillId="0" borderId="19" xfId="1" applyFont="1" applyFill="1" applyBorder="1" applyAlignment="1">
      <alignment horizontal="center" vertical="center"/>
    </xf>
    <xf numFmtId="0" fontId="15" fillId="0" borderId="20" xfId="1" applyFont="1" applyFill="1" applyBorder="1" applyAlignment="1">
      <alignment vertical="center"/>
    </xf>
    <xf numFmtId="0" fontId="11" fillId="0" borderId="9" xfId="1" applyFont="1" applyFill="1" applyBorder="1" applyAlignment="1">
      <alignment horizontal="center" vertical="center"/>
    </xf>
    <xf numFmtId="165" fontId="13" fillId="8" borderId="17" xfId="32" applyNumberFormat="1" applyFont="1" applyFill="1" applyBorder="1" applyAlignment="1">
      <alignment vertical="center"/>
    </xf>
    <xf numFmtId="171" fontId="8" fillId="17" borderId="22" xfId="32" applyNumberFormat="1" applyFont="1" applyFill="1" applyBorder="1" applyAlignment="1" applyProtection="1">
      <alignment vertical="center"/>
      <protection locked="0"/>
    </xf>
    <xf numFmtId="165" fontId="8" fillId="11" borderId="19" xfId="1" applyNumberFormat="1" applyFont="1" applyFill="1" applyBorder="1" applyAlignment="1" applyProtection="1">
      <alignment vertical="center"/>
      <protection locked="0"/>
    </xf>
    <xf numFmtId="165" fontId="8" fillId="10" borderId="14" xfId="1" applyNumberFormat="1" applyFont="1" applyFill="1" applyBorder="1" applyAlignment="1">
      <alignment vertical="center"/>
    </xf>
    <xf numFmtId="165" fontId="8" fillId="10" borderId="15" xfId="1" applyNumberFormat="1" applyFont="1" applyFill="1" applyBorder="1" applyAlignment="1">
      <alignment vertical="center"/>
    </xf>
    <xf numFmtId="165" fontId="8" fillId="10" borderId="10" xfId="1" applyNumberFormat="1" applyFont="1" applyFill="1" applyBorder="1" applyAlignment="1">
      <alignment vertical="center"/>
    </xf>
    <xf numFmtId="0" fontId="6" fillId="0" borderId="57" xfId="1" applyFont="1" applyBorder="1" applyAlignment="1">
      <alignment vertical="center"/>
    </xf>
    <xf numFmtId="165" fontId="8" fillId="10" borderId="28" xfId="1" applyNumberFormat="1" applyFont="1" applyFill="1" applyBorder="1" applyAlignment="1">
      <alignment vertical="center"/>
    </xf>
    <xf numFmtId="165" fontId="8" fillId="10" borderId="29" xfId="1" applyNumberFormat="1" applyFont="1" applyFill="1" applyBorder="1" applyAlignment="1">
      <alignment vertical="center"/>
    </xf>
    <xf numFmtId="165" fontId="8" fillId="10" borderId="25" xfId="1" applyNumberFormat="1" applyFont="1" applyFill="1" applyBorder="1" applyAlignment="1">
      <alignment vertical="center"/>
    </xf>
    <xf numFmtId="0" fontId="7" fillId="4" borderId="96" xfId="1" applyFont="1" applyFill="1" applyBorder="1" applyAlignment="1">
      <alignment horizontal="center" vertical="center"/>
    </xf>
    <xf numFmtId="0" fontId="7" fillId="4" borderId="12" xfId="1" applyFont="1" applyFill="1" applyBorder="1" applyAlignment="1">
      <alignment vertical="center"/>
    </xf>
    <xf numFmtId="0" fontId="8" fillId="0" borderId="4" xfId="1" applyFont="1" applyBorder="1" applyAlignment="1">
      <alignment horizontal="center" vertical="center"/>
    </xf>
    <xf numFmtId="0" fontId="6" fillId="0" borderId="5" xfId="1" applyFont="1" applyBorder="1" applyAlignment="1">
      <alignment vertical="center"/>
    </xf>
    <xf numFmtId="0" fontId="9" fillId="0" borderId="5" xfId="1" applyFont="1" applyBorder="1" applyAlignment="1">
      <alignment horizontal="center" vertical="center"/>
    </xf>
    <xf numFmtId="0" fontId="9" fillId="0" borderId="6" xfId="1" applyFont="1" applyBorder="1" applyAlignment="1">
      <alignment horizontal="center" vertical="center"/>
    </xf>
    <xf numFmtId="0" fontId="9" fillId="0" borderId="8" xfId="1" applyFont="1" applyBorder="1" applyAlignment="1">
      <alignment horizontal="center" vertical="center"/>
    </xf>
    <xf numFmtId="165" fontId="8" fillId="3" borderId="1" xfId="1" applyNumberFormat="1" applyFont="1" applyFill="1" applyBorder="1" applyAlignment="1">
      <alignment vertical="center"/>
    </xf>
    <xf numFmtId="165" fontId="8" fillId="3" borderId="8" xfId="1" applyNumberFormat="1" applyFont="1" applyFill="1" applyBorder="1" applyAlignment="1">
      <alignment vertical="center"/>
    </xf>
    <xf numFmtId="164" fontId="2" fillId="3" borderId="73" xfId="31" applyFill="1" applyBorder="1">
      <alignment vertical="top"/>
    </xf>
    <xf numFmtId="0" fontId="8" fillId="0" borderId="14" xfId="1" applyFont="1" applyFill="1" applyBorder="1" applyAlignment="1">
      <alignment horizontal="center" vertical="center"/>
    </xf>
    <xf numFmtId="0" fontId="2" fillId="3" borderId="119" xfId="1" applyFill="1" applyBorder="1" applyAlignment="1">
      <alignment vertical="center"/>
    </xf>
    <xf numFmtId="165" fontId="8" fillId="10" borderId="116" xfId="1" applyNumberFormat="1" applyFont="1" applyFill="1" applyBorder="1" applyAlignment="1">
      <alignment vertical="center"/>
    </xf>
    <xf numFmtId="165" fontId="8" fillId="10" borderId="57" xfId="1" applyNumberFormat="1" applyFont="1" applyFill="1" applyBorder="1" applyAlignment="1">
      <alignment vertical="center"/>
    </xf>
    <xf numFmtId="0" fontId="8" fillId="0" borderId="62" xfId="1" applyFont="1" applyFill="1" applyBorder="1" applyAlignment="1">
      <alignment horizontal="center" vertical="center"/>
    </xf>
    <xf numFmtId="165" fontId="8" fillId="10" borderId="64" xfId="1" applyNumberFormat="1" applyFont="1" applyFill="1" applyBorder="1" applyAlignment="1">
      <alignment vertical="center"/>
    </xf>
    <xf numFmtId="164" fontId="0" fillId="3" borderId="0" xfId="31" applyFont="1" applyFill="1">
      <alignment vertical="top"/>
    </xf>
    <xf numFmtId="0" fontId="6" fillId="0" borderId="57" xfId="1" applyFont="1" applyFill="1" applyBorder="1" applyAlignment="1">
      <alignment vertical="center"/>
    </xf>
    <xf numFmtId="0" fontId="9" fillId="0" borderId="57" xfId="1" applyFont="1" applyFill="1" applyBorder="1" applyAlignment="1">
      <alignment horizontal="center" vertical="center"/>
    </xf>
    <xf numFmtId="164" fontId="2" fillId="3" borderId="0" xfId="31" applyFill="1" applyBorder="1">
      <alignment vertical="top"/>
    </xf>
    <xf numFmtId="168" fontId="8" fillId="8" borderId="113" xfId="32" applyFont="1" applyFill="1" applyBorder="1">
      <alignment vertical="top"/>
    </xf>
    <xf numFmtId="164" fontId="2" fillId="3" borderId="1" xfId="31" applyFill="1" applyBorder="1">
      <alignment vertical="top"/>
    </xf>
    <xf numFmtId="164" fontId="2" fillId="3" borderId="2" xfId="31" applyFill="1" applyBorder="1">
      <alignment vertical="top"/>
    </xf>
    <xf numFmtId="164" fontId="2" fillId="3" borderId="3" xfId="31" applyFill="1" applyBorder="1">
      <alignment vertical="top"/>
    </xf>
    <xf numFmtId="168" fontId="8" fillId="10" borderId="14" xfId="32" applyFont="1" applyFill="1" applyBorder="1">
      <alignment vertical="top"/>
    </xf>
    <xf numFmtId="168" fontId="8" fillId="10" borderId="57" xfId="32" applyFont="1" applyFill="1" applyBorder="1">
      <alignment vertical="top"/>
    </xf>
    <xf numFmtId="168" fontId="8" fillId="10" borderId="10" xfId="32" applyFont="1" applyFill="1" applyBorder="1">
      <alignment vertical="top"/>
    </xf>
    <xf numFmtId="164" fontId="2" fillId="3" borderId="119" xfId="31" applyFill="1" applyBorder="1">
      <alignment vertical="top"/>
    </xf>
    <xf numFmtId="165" fontId="8" fillId="10" borderId="111" xfId="1" applyNumberFormat="1" applyFont="1" applyFill="1" applyBorder="1" applyAlignment="1">
      <alignment vertical="center"/>
    </xf>
    <xf numFmtId="164" fontId="2" fillId="3" borderId="78" xfId="31" applyFill="1" applyBorder="1">
      <alignment vertical="top"/>
    </xf>
    <xf numFmtId="168" fontId="8" fillId="8" borderId="108" xfId="32" applyFont="1" applyFill="1" applyBorder="1">
      <alignment vertical="top"/>
    </xf>
    <xf numFmtId="164" fontId="2" fillId="3" borderId="92" xfId="31" applyFill="1" applyBorder="1">
      <alignment vertical="top"/>
    </xf>
    <xf numFmtId="168" fontId="8" fillId="10" borderId="4" xfId="32" applyFont="1" applyFill="1" applyBorder="1">
      <alignment vertical="top"/>
    </xf>
    <xf numFmtId="168" fontId="8" fillId="10" borderId="5" xfId="32" applyFont="1" applyFill="1" applyBorder="1">
      <alignment vertical="top"/>
    </xf>
    <xf numFmtId="168" fontId="8" fillId="10" borderId="8" xfId="32" applyFont="1" applyFill="1" applyBorder="1">
      <alignment vertical="top"/>
    </xf>
    <xf numFmtId="168" fontId="8" fillId="8" borderId="7" xfId="32" applyFont="1" applyFill="1" applyBorder="1">
      <alignment vertical="top"/>
    </xf>
    <xf numFmtId="0" fontId="8" fillId="0" borderId="28" xfId="1" applyFont="1" applyFill="1" applyBorder="1" applyAlignment="1">
      <alignment horizontal="center" vertical="center"/>
    </xf>
    <xf numFmtId="0" fontId="9" fillId="0" borderId="29" xfId="1" applyFont="1" applyFill="1" applyBorder="1" applyAlignment="1">
      <alignment horizontal="center" vertical="center"/>
    </xf>
    <xf numFmtId="168" fontId="8" fillId="8" borderId="4" xfId="32" applyFont="1" applyFill="1" applyBorder="1">
      <alignment vertical="top"/>
    </xf>
    <xf numFmtId="168" fontId="8" fillId="8" borderId="5" xfId="32" applyFont="1" applyFill="1" applyBorder="1">
      <alignment vertical="top"/>
    </xf>
    <xf numFmtId="168" fontId="8" fillId="8" borderId="8" xfId="32" applyFont="1" applyFill="1" applyBorder="1">
      <alignment vertical="top"/>
    </xf>
    <xf numFmtId="43" fontId="15" fillId="3" borderId="0" xfId="5" applyNumberFormat="1" applyFont="1" applyFill="1" applyAlignment="1">
      <alignment vertical="center"/>
    </xf>
    <xf numFmtId="164" fontId="2" fillId="3" borderId="0" xfId="28" applyFill="1">
      <alignment vertical="top"/>
    </xf>
    <xf numFmtId="0" fontId="3" fillId="2" borderId="0" xfId="1" applyFont="1" applyFill="1" applyBorder="1" applyAlignment="1"/>
    <xf numFmtId="0" fontId="15" fillId="2" borderId="0" xfId="5" applyFill="1" applyAlignment="1">
      <alignment vertical="center"/>
    </xf>
    <xf numFmtId="0" fontId="41" fillId="3" borderId="73" xfId="5" applyFont="1" applyFill="1" applyBorder="1" applyAlignment="1">
      <alignment vertical="center"/>
    </xf>
    <xf numFmtId="0" fontId="7" fillId="4" borderId="93" xfId="1" applyFont="1" applyFill="1" applyBorder="1" applyAlignment="1">
      <alignment horizontal="center" vertical="center"/>
    </xf>
    <xf numFmtId="0" fontId="15" fillId="12" borderId="0" xfId="5" applyFont="1" applyFill="1" applyAlignment="1">
      <alignment vertical="center"/>
    </xf>
    <xf numFmtId="0" fontId="7" fillId="4" borderId="1" xfId="17" applyFont="1" applyFill="1" applyBorder="1" applyAlignment="1">
      <alignment horizontal="center" vertical="center" wrapText="1"/>
    </xf>
    <xf numFmtId="0" fontId="7" fillId="4" borderId="8" xfId="17" applyFont="1" applyFill="1" applyBorder="1" applyAlignment="1">
      <alignment horizontal="center" vertical="center" wrapText="1"/>
    </xf>
    <xf numFmtId="0" fontId="15" fillId="12" borderId="0" xfId="5" applyFont="1" applyFill="1" applyBorder="1" applyAlignment="1">
      <alignment vertical="center"/>
    </xf>
    <xf numFmtId="0" fontId="6" fillId="3" borderId="0" xfId="1" applyFont="1" applyFill="1" applyAlignment="1">
      <alignment vertical="center"/>
    </xf>
    <xf numFmtId="165" fontId="8" fillId="7" borderId="17" xfId="1" applyNumberFormat="1" applyFont="1" applyFill="1" applyBorder="1" applyAlignment="1" applyProtection="1">
      <alignment vertical="center"/>
      <protection locked="0"/>
    </xf>
    <xf numFmtId="165" fontId="13" fillId="3" borderId="0" xfId="5" applyNumberFormat="1" applyFont="1" applyFill="1" applyBorder="1" applyAlignment="1">
      <alignment vertical="center"/>
    </xf>
    <xf numFmtId="0" fontId="13" fillId="3" borderId="0" xfId="5" applyFont="1" applyFill="1" applyBorder="1" applyAlignment="1">
      <alignment vertical="center"/>
    </xf>
    <xf numFmtId="165" fontId="13" fillId="3" borderId="18" xfId="1" applyNumberFormat="1" applyFont="1" applyFill="1" applyBorder="1" applyAlignment="1">
      <alignment horizontal="left" vertical="center"/>
    </xf>
    <xf numFmtId="49" fontId="9" fillId="0" borderId="20" xfId="1" applyNumberFormat="1" applyFont="1" applyBorder="1" applyAlignment="1">
      <alignment horizontal="center" vertical="center"/>
    </xf>
    <xf numFmtId="0" fontId="16" fillId="3" borderId="83" xfId="5" applyFont="1" applyFill="1" applyBorder="1" applyAlignment="1">
      <alignment vertical="center" wrapText="1"/>
    </xf>
    <xf numFmtId="165" fontId="13" fillId="18" borderId="19" xfId="33" applyNumberFormat="1" applyFont="1" applyFill="1" applyBorder="1"/>
    <xf numFmtId="165" fontId="13" fillId="18" borderId="20" xfId="33" applyNumberFormat="1" applyFont="1" applyFill="1" applyBorder="1"/>
    <xf numFmtId="165" fontId="16" fillId="18" borderId="20" xfId="33" applyNumberFormat="1" applyFont="1" applyFill="1" applyBorder="1"/>
    <xf numFmtId="165" fontId="13" fillId="18" borderId="9" xfId="33" applyNumberFormat="1" applyFont="1" applyFill="1" applyBorder="1"/>
    <xf numFmtId="0" fontId="8" fillId="3" borderId="23" xfId="1" applyFont="1" applyFill="1" applyBorder="1" applyAlignment="1">
      <alignment vertical="center"/>
    </xf>
    <xf numFmtId="0" fontId="8" fillId="3" borderId="9" xfId="1" applyFont="1" applyFill="1" applyBorder="1" applyAlignment="1">
      <alignment vertical="center"/>
    </xf>
    <xf numFmtId="10" fontId="8" fillId="17" borderId="19" xfId="32" applyNumberFormat="1" applyFont="1" applyFill="1" applyBorder="1" applyAlignment="1" applyProtection="1">
      <alignment vertical="center"/>
      <protection locked="0"/>
    </xf>
    <xf numFmtId="10" fontId="8" fillId="17" borderId="20" xfId="32" applyNumberFormat="1" applyFont="1" applyFill="1" applyBorder="1" applyAlignment="1" applyProtection="1">
      <alignment vertical="center"/>
      <protection locked="0"/>
    </xf>
    <xf numFmtId="10" fontId="8" fillId="17" borderId="9" xfId="32" applyNumberFormat="1" applyFont="1" applyFill="1" applyBorder="1" applyAlignment="1" applyProtection="1">
      <alignment vertical="center"/>
      <protection locked="0"/>
    </xf>
    <xf numFmtId="10" fontId="16" fillId="18" borderId="19" xfId="32" applyNumberFormat="1" applyFont="1" applyFill="1" applyBorder="1">
      <alignment vertical="top"/>
    </xf>
    <xf numFmtId="10" fontId="16" fillId="18" borderId="20" xfId="32" applyNumberFormat="1" applyFont="1" applyFill="1" applyBorder="1">
      <alignment vertical="top"/>
    </xf>
    <xf numFmtId="10" fontId="16" fillId="18" borderId="9" xfId="32" applyNumberFormat="1" applyFont="1" applyFill="1" applyBorder="1">
      <alignment vertical="top"/>
    </xf>
    <xf numFmtId="0" fontId="13" fillId="3" borderId="23" xfId="5" applyFont="1" applyFill="1" applyBorder="1" applyAlignment="1">
      <alignment vertical="center"/>
    </xf>
    <xf numFmtId="1" fontId="8" fillId="17" borderId="19" xfId="17" applyNumberFormat="1" applyFont="1" applyFill="1" applyBorder="1" applyAlignment="1" applyProtection="1">
      <alignment vertical="center"/>
      <protection locked="0"/>
    </xf>
    <xf numFmtId="1" fontId="8" fillId="17" borderId="20" xfId="17" applyNumberFormat="1" applyFont="1" applyFill="1" applyBorder="1" applyAlignment="1" applyProtection="1">
      <alignment vertical="center"/>
      <protection locked="0"/>
    </xf>
    <xf numFmtId="1" fontId="8" fillId="17" borderId="9" xfId="17" applyNumberFormat="1" applyFont="1" applyFill="1" applyBorder="1" applyAlignment="1" applyProtection="1">
      <alignment vertical="center"/>
      <protection locked="0"/>
    </xf>
    <xf numFmtId="2" fontId="13" fillId="18" borderId="19" xfId="33" applyNumberFormat="1" applyFont="1" applyFill="1" applyBorder="1"/>
    <xf numFmtId="2" fontId="13" fillId="18" borderId="20" xfId="33" applyNumberFormat="1" applyFont="1" applyFill="1" applyBorder="1"/>
    <xf numFmtId="2" fontId="13" fillId="18" borderId="9" xfId="33" applyNumberFormat="1" applyFont="1" applyFill="1" applyBorder="1"/>
    <xf numFmtId="0" fontId="9" fillId="3" borderId="90" xfId="1" applyFont="1" applyFill="1" applyBorder="1" applyAlignment="1">
      <alignment horizontal="center" vertical="center"/>
    </xf>
    <xf numFmtId="165" fontId="16" fillId="18" borderId="28" xfId="33" applyNumberFormat="1" applyFont="1" applyFill="1" applyBorder="1"/>
    <xf numFmtId="165" fontId="16" fillId="18" borderId="29" xfId="33" applyNumberFormat="1" applyFont="1" applyFill="1" applyBorder="1"/>
    <xf numFmtId="165" fontId="13" fillId="18" borderId="29" xfId="33" applyNumberFormat="1" applyFont="1" applyFill="1" applyBorder="1"/>
    <xf numFmtId="165" fontId="13" fillId="18" borderId="25" xfId="33" applyNumberFormat="1" applyFont="1" applyFill="1" applyBorder="1"/>
    <xf numFmtId="0" fontId="16" fillId="3" borderId="92" xfId="5" applyFont="1" applyFill="1" applyBorder="1" applyAlignment="1">
      <alignment vertical="center" wrapText="1"/>
    </xf>
    <xf numFmtId="0" fontId="13" fillId="3" borderId="0" xfId="5" applyFont="1" applyFill="1" applyBorder="1"/>
    <xf numFmtId="165" fontId="16" fillId="18" borderId="17" xfId="33" applyNumberFormat="1" applyFont="1" applyFill="1" applyBorder="1"/>
    <xf numFmtId="0" fontId="13" fillId="3" borderId="19" xfId="5" applyFont="1" applyFill="1" applyBorder="1" applyAlignment="1">
      <alignment vertical="center"/>
    </xf>
    <xf numFmtId="0" fontId="6" fillId="0" borderId="29" xfId="1" applyFont="1" applyBorder="1" applyAlignment="1">
      <alignment vertical="center" wrapText="1"/>
    </xf>
    <xf numFmtId="165" fontId="16" fillId="7" borderId="31" xfId="1" applyNumberFormat="1" applyFont="1" applyFill="1" applyBorder="1" applyAlignment="1" applyProtection="1">
      <alignment vertical="center"/>
      <protection locked="0"/>
    </xf>
    <xf numFmtId="0" fontId="13" fillId="3" borderId="28" xfId="5" applyFont="1" applyFill="1" applyBorder="1" applyAlignment="1">
      <alignment vertical="center"/>
    </xf>
    <xf numFmtId="0" fontId="9" fillId="3" borderId="16" xfId="1" applyFont="1" applyFill="1" applyBorder="1" applyAlignment="1">
      <alignment horizontal="center" vertical="center"/>
    </xf>
    <xf numFmtId="1" fontId="8" fillId="11" borderId="19" xfId="17" applyNumberFormat="1" applyFont="1" applyFill="1" applyBorder="1" applyAlignment="1" applyProtection="1">
      <alignment vertical="center"/>
      <protection locked="0"/>
    </xf>
    <xf numFmtId="1" fontId="8" fillId="11" borderId="20" xfId="17" applyNumberFormat="1" applyFont="1" applyFill="1" applyBorder="1" applyAlignment="1" applyProtection="1">
      <alignment vertical="center"/>
      <protection locked="0"/>
    </xf>
    <xf numFmtId="1" fontId="8" fillId="11" borderId="9" xfId="17" applyNumberFormat="1" applyFont="1" applyFill="1" applyBorder="1" applyAlignment="1" applyProtection="1">
      <alignment vertical="center"/>
      <protection locked="0"/>
    </xf>
    <xf numFmtId="2" fontId="16" fillId="18" borderId="19" xfId="33" applyNumberFormat="1" applyFont="1" applyFill="1" applyBorder="1"/>
    <xf numFmtId="2" fontId="16" fillId="18" borderId="20" xfId="33" applyNumberFormat="1" applyFont="1" applyFill="1" applyBorder="1"/>
    <xf numFmtId="165" fontId="16" fillId="7" borderId="31" xfId="2" applyNumberFormat="1" applyFont="1" applyFill="1" applyBorder="1" applyAlignment="1" applyProtection="1">
      <alignment vertical="center"/>
      <protection locked="0"/>
    </xf>
    <xf numFmtId="0" fontId="9" fillId="0" borderId="13" xfId="4" applyFont="1" applyFill="1" applyBorder="1" applyAlignment="1" applyProtection="1">
      <alignment horizontal="center" vertical="center"/>
    </xf>
    <xf numFmtId="10" fontId="13" fillId="18" borderId="19" xfId="32" applyNumberFormat="1" applyFont="1" applyFill="1" applyBorder="1">
      <alignment vertical="top"/>
    </xf>
    <xf numFmtId="10" fontId="13" fillId="18" borderId="20" xfId="32" applyNumberFormat="1" applyFont="1" applyFill="1" applyBorder="1">
      <alignment vertical="top"/>
    </xf>
    <xf numFmtId="10" fontId="13" fillId="18" borderId="9" xfId="32" applyNumberFormat="1" applyFont="1" applyFill="1" applyBorder="1">
      <alignment vertical="top"/>
    </xf>
    <xf numFmtId="165" fontId="13" fillId="18" borderId="28" xfId="33" applyNumberFormat="1" applyFont="1" applyFill="1" applyBorder="1"/>
    <xf numFmtId="165" fontId="13" fillId="18" borderId="17" xfId="33" applyNumberFormat="1" applyFont="1" applyFill="1" applyBorder="1"/>
    <xf numFmtId="165" fontId="13" fillId="7" borderId="31" xfId="2" applyNumberFormat="1" applyFont="1" applyFill="1" applyBorder="1" applyAlignment="1" applyProtection="1">
      <alignment vertical="center"/>
      <protection locked="0"/>
    </xf>
    <xf numFmtId="43" fontId="15" fillId="12" borderId="0" xfId="5" applyNumberFormat="1" applyFont="1" applyFill="1" applyAlignment="1">
      <alignment vertical="center"/>
    </xf>
    <xf numFmtId="0" fontId="34" fillId="3" borderId="0" xfId="6" applyFont="1" applyFill="1" applyAlignment="1" applyProtection="1">
      <alignment horizontal="center" vertical="center"/>
    </xf>
    <xf numFmtId="0" fontId="34" fillId="3" borderId="0" xfId="17" applyFont="1" applyFill="1" applyAlignment="1" applyProtection="1">
      <alignment vertical="center"/>
    </xf>
    <xf numFmtId="0" fontId="34" fillId="3" borderId="0" xfId="17" applyFont="1" applyFill="1" applyAlignment="1" applyProtection="1">
      <alignment horizontal="center" vertical="center" wrapText="1"/>
    </xf>
    <xf numFmtId="0" fontId="34" fillId="3" borderId="0" xfId="17" applyFont="1" applyFill="1" applyAlignment="1" applyProtection="1">
      <alignment horizontal="center" vertical="center"/>
    </xf>
    <xf numFmtId="0" fontId="18" fillId="4" borderId="88" xfId="5" applyFont="1" applyFill="1" applyBorder="1" applyAlignment="1" applyProtection="1">
      <alignment vertical="top"/>
    </xf>
    <xf numFmtId="0" fontId="18" fillId="4" borderId="117" xfId="5" applyFont="1" applyFill="1" applyBorder="1" applyAlignment="1" applyProtection="1">
      <alignment vertical="top"/>
    </xf>
    <xf numFmtId="0" fontId="18" fillId="4" borderId="87" xfId="5" applyFont="1" applyFill="1" applyBorder="1" applyAlignment="1" applyProtection="1">
      <alignment vertical="top"/>
    </xf>
    <xf numFmtId="0" fontId="3" fillId="2" borderId="0" xfId="17" applyFont="1" applyFill="1" applyBorder="1" applyAlignment="1">
      <alignment vertical="center"/>
    </xf>
    <xf numFmtId="0" fontId="3" fillId="2" borderId="0" xfId="17" applyFont="1" applyFill="1" applyBorder="1" applyAlignment="1">
      <alignment horizontal="left" vertical="center"/>
    </xf>
    <xf numFmtId="0" fontId="7" fillId="4" borderId="5" xfId="17" applyFont="1" applyFill="1" applyBorder="1" applyAlignment="1">
      <alignment horizontal="center" vertical="center" wrapText="1"/>
    </xf>
    <xf numFmtId="0" fontId="7" fillId="4" borderId="5" xfId="17" applyFont="1" applyFill="1" applyBorder="1" applyAlignment="1">
      <alignment horizontal="center" vertical="center"/>
    </xf>
    <xf numFmtId="0" fontId="7" fillId="4" borderId="8" xfId="17" applyFont="1" applyFill="1" applyBorder="1" applyAlignment="1">
      <alignment horizontal="center" vertical="center"/>
    </xf>
    <xf numFmtId="0" fontId="7" fillId="4" borderId="93" xfId="17" applyFont="1" applyFill="1" applyBorder="1" applyAlignment="1">
      <alignment horizontal="center" vertical="center"/>
    </xf>
    <xf numFmtId="0" fontId="7" fillId="4" borderId="4" xfId="17" applyFont="1" applyFill="1" applyBorder="1" applyAlignment="1">
      <alignment horizontal="center" vertical="center"/>
    </xf>
    <xf numFmtId="0" fontId="7" fillId="4" borderId="8" xfId="17" applyFont="1" applyFill="1" applyBorder="1" applyAlignment="1">
      <alignment vertical="center"/>
    </xf>
    <xf numFmtId="0" fontId="8" fillId="0" borderId="14" xfId="17" applyFont="1" applyBorder="1" applyAlignment="1">
      <alignment horizontal="center" vertical="center"/>
    </xf>
    <xf numFmtId="0" fontId="6" fillId="0" borderId="15" xfId="17" applyFont="1" applyBorder="1" applyAlignment="1">
      <alignment vertical="center"/>
    </xf>
    <xf numFmtId="0" fontId="9" fillId="0" borderId="15" xfId="17" applyFont="1" applyBorder="1" applyAlignment="1">
      <alignment horizontal="center" vertical="center"/>
    </xf>
    <xf numFmtId="0" fontId="9" fillId="0" borderId="16" xfId="17" applyFont="1" applyBorder="1" applyAlignment="1">
      <alignment horizontal="center" vertical="center"/>
    </xf>
    <xf numFmtId="2" fontId="8" fillId="7" borderId="18" xfId="17" applyNumberFormat="1" applyFont="1" applyFill="1" applyBorder="1" applyAlignment="1" applyProtection="1">
      <alignment vertical="center"/>
      <protection locked="0"/>
    </xf>
    <xf numFmtId="2" fontId="8" fillId="7" borderId="15" xfId="17" applyNumberFormat="1" applyFont="1" applyFill="1" applyBorder="1" applyAlignment="1" applyProtection="1">
      <alignment vertical="center"/>
      <protection locked="0"/>
    </xf>
    <xf numFmtId="2" fontId="8" fillId="7" borderId="10" xfId="17" applyNumberFormat="1" applyFont="1" applyFill="1" applyBorder="1" applyAlignment="1" applyProtection="1">
      <alignment vertical="center"/>
      <protection locked="0"/>
    </xf>
    <xf numFmtId="165" fontId="13" fillId="3" borderId="14" xfId="17" applyNumberFormat="1" applyFont="1" applyFill="1" applyBorder="1" applyAlignment="1">
      <alignment horizontal="center" vertical="center"/>
    </xf>
    <xf numFmtId="165" fontId="13" fillId="3" borderId="10" xfId="17" applyNumberFormat="1" applyFont="1" applyFill="1" applyBorder="1" applyAlignment="1">
      <alignment horizontal="center" vertical="center"/>
    </xf>
    <xf numFmtId="0" fontId="8" fillId="0" borderId="62" xfId="17" applyFont="1" applyBorder="1" applyAlignment="1">
      <alignment horizontal="center" vertical="center"/>
    </xf>
    <xf numFmtId="0" fontId="6" fillId="0" borderId="57" xfId="17" applyFont="1" applyBorder="1" applyAlignment="1">
      <alignment vertical="center"/>
    </xf>
    <xf numFmtId="0" fontId="9" fillId="0" borderId="57" xfId="17" applyFont="1" applyBorder="1" applyAlignment="1">
      <alignment horizontal="center" vertical="center"/>
    </xf>
    <xf numFmtId="0" fontId="9" fillId="0" borderId="115" xfId="17" applyFont="1" applyBorder="1" applyAlignment="1">
      <alignment horizontal="center" vertical="center"/>
    </xf>
    <xf numFmtId="165" fontId="8" fillId="7" borderId="88" xfId="17" applyNumberFormat="1" applyFont="1" applyFill="1" applyBorder="1" applyAlignment="1" applyProtection="1">
      <alignment vertical="center"/>
      <protection locked="0"/>
    </xf>
    <xf numFmtId="165" fontId="8" fillId="7" borderId="57" xfId="17" applyNumberFormat="1" applyFont="1" applyFill="1" applyBorder="1" applyAlignment="1" applyProtection="1">
      <alignment vertical="center"/>
      <protection locked="0"/>
    </xf>
    <xf numFmtId="165" fontId="8" fillId="7" borderId="89" xfId="17" applyNumberFormat="1" applyFont="1" applyFill="1" applyBorder="1" applyAlignment="1" applyProtection="1">
      <alignment vertical="center"/>
      <protection locked="0"/>
    </xf>
    <xf numFmtId="165" fontId="8" fillId="3" borderId="19" xfId="17" applyNumberFormat="1" applyFont="1" applyFill="1" applyBorder="1" applyAlignment="1">
      <alignment vertical="center"/>
    </xf>
    <xf numFmtId="165" fontId="8" fillId="3" borderId="9" xfId="17" applyNumberFormat="1" applyFont="1" applyFill="1" applyBorder="1" applyAlignment="1">
      <alignment vertical="center"/>
    </xf>
    <xf numFmtId="165" fontId="8" fillId="8" borderId="88" xfId="17" applyNumberFormat="1" applyFont="1" applyFill="1" applyBorder="1" applyAlignment="1">
      <alignment vertical="center"/>
    </xf>
    <xf numFmtId="165" fontId="8" fillId="8" borderId="57" xfId="17" applyNumberFormat="1" applyFont="1" applyFill="1" applyBorder="1" applyAlignment="1">
      <alignment vertical="center"/>
    </xf>
    <xf numFmtId="165" fontId="8" fillId="8" borderId="89" xfId="17" applyNumberFormat="1" applyFont="1" applyFill="1" applyBorder="1" applyAlignment="1">
      <alignment vertical="center"/>
    </xf>
    <xf numFmtId="0" fontId="8" fillId="0" borderId="19" xfId="17" applyFont="1" applyBorder="1" applyAlignment="1">
      <alignment horizontal="center" vertical="center"/>
    </xf>
    <xf numFmtId="0" fontId="6" fillId="0" borderId="20" xfId="17" applyFont="1" applyBorder="1" applyAlignment="1">
      <alignment vertical="center"/>
    </xf>
    <xf numFmtId="0" fontId="9" fillId="0" borderId="20" xfId="17" applyFont="1" applyBorder="1" applyAlignment="1">
      <alignment horizontal="center" vertical="center"/>
    </xf>
    <xf numFmtId="0" fontId="9" fillId="0" borderId="21" xfId="17" applyFont="1" applyBorder="1" applyAlignment="1">
      <alignment horizontal="center" vertical="center"/>
    </xf>
    <xf numFmtId="165" fontId="8" fillId="7" borderId="23" xfId="17" applyNumberFormat="1" applyFont="1" applyFill="1" applyBorder="1" applyAlignment="1" applyProtection="1">
      <alignment vertical="center"/>
      <protection locked="0"/>
    </xf>
    <xf numFmtId="165" fontId="8" fillId="7" borderId="20" xfId="17" applyNumberFormat="1" applyFont="1" applyFill="1" applyBorder="1" applyAlignment="1" applyProtection="1">
      <alignment vertical="center"/>
      <protection locked="0"/>
    </xf>
    <xf numFmtId="165" fontId="8" fillId="7" borderId="9" xfId="17" applyNumberFormat="1" applyFont="1" applyFill="1" applyBorder="1" applyAlignment="1" applyProtection="1">
      <alignment vertical="center"/>
      <protection locked="0"/>
    </xf>
    <xf numFmtId="0" fontId="8" fillId="0" borderId="4" xfId="17" applyFont="1" applyBorder="1" applyAlignment="1">
      <alignment horizontal="center" vertical="center"/>
    </xf>
    <xf numFmtId="0" fontId="6" fillId="0" borderId="93" xfId="17" applyFont="1" applyBorder="1" applyAlignment="1">
      <alignment vertical="center"/>
    </xf>
    <xf numFmtId="0" fontId="9" fillId="0" borderId="93" xfId="17" applyFont="1" applyBorder="1" applyAlignment="1">
      <alignment horizontal="center" vertical="center"/>
    </xf>
    <xf numFmtId="0" fontId="9" fillId="0" borderId="2" xfId="17" applyFont="1" applyBorder="1" applyAlignment="1">
      <alignment horizontal="center" vertical="center"/>
    </xf>
    <xf numFmtId="165" fontId="8" fillId="8" borderId="1" xfId="17" applyNumberFormat="1" applyFont="1" applyFill="1" applyBorder="1" applyAlignment="1">
      <alignment vertical="center"/>
    </xf>
    <xf numFmtId="165" fontId="8" fillId="8" borderId="5" xfId="17" applyNumberFormat="1" applyFont="1" applyFill="1" applyBorder="1" applyAlignment="1">
      <alignment vertical="center"/>
    </xf>
    <xf numFmtId="165" fontId="8" fillId="8" borderId="8" xfId="17" applyNumberFormat="1" applyFont="1" applyFill="1" applyBorder="1" applyAlignment="1">
      <alignment vertical="center"/>
    </xf>
    <xf numFmtId="0" fontId="8" fillId="3" borderId="28" xfId="17" applyFont="1" applyFill="1" applyBorder="1" applyAlignment="1">
      <alignment vertical="center"/>
    </xf>
    <xf numFmtId="0" fontId="8" fillId="3" borderId="25" xfId="17" applyFont="1" applyFill="1" applyBorder="1" applyAlignment="1">
      <alignment vertical="center"/>
    </xf>
    <xf numFmtId="0" fontId="8" fillId="3" borderId="0" xfId="17" applyFont="1" applyFill="1" applyAlignment="1">
      <alignment vertical="center"/>
    </xf>
    <xf numFmtId="0" fontId="8" fillId="3" borderId="0" xfId="17" applyFont="1" applyFill="1" applyBorder="1" applyAlignment="1">
      <alignment vertical="center"/>
    </xf>
    <xf numFmtId="165" fontId="8" fillId="3" borderId="14" xfId="17" applyNumberFormat="1" applyFont="1" applyFill="1" applyBorder="1" applyAlignment="1">
      <alignment vertical="center"/>
    </xf>
    <xf numFmtId="165" fontId="8" fillId="3" borderId="10" xfId="17" applyNumberFormat="1" applyFont="1" applyFill="1" applyBorder="1" applyAlignment="1">
      <alignment vertical="center"/>
    </xf>
    <xf numFmtId="167" fontId="24" fillId="7" borderId="120" xfId="34" applyNumberFormat="1" applyFont="1" applyFill="1" applyBorder="1" applyAlignment="1" applyProtection="1">
      <alignment vertical="center"/>
      <protection locked="0"/>
    </xf>
    <xf numFmtId="176" fontId="24" fillId="7" borderId="120" xfId="34" applyNumberFormat="1" applyFont="1" applyFill="1" applyBorder="1" applyAlignment="1" applyProtection="1">
      <alignment vertical="center"/>
      <protection locked="0"/>
    </xf>
    <xf numFmtId="165" fontId="16" fillId="3" borderId="19" xfId="17" applyNumberFormat="1" applyFont="1" applyFill="1" applyBorder="1" applyAlignment="1">
      <alignment horizontal="center" vertical="center"/>
    </xf>
    <xf numFmtId="10" fontId="8" fillId="7" borderId="88" xfId="17" applyNumberFormat="1" applyFont="1" applyFill="1" applyBorder="1" applyAlignment="1" applyProtection="1">
      <alignment vertical="center"/>
      <protection locked="0"/>
    </xf>
    <xf numFmtId="10" fontId="8" fillId="7" borderId="57" xfId="17" applyNumberFormat="1" applyFont="1" applyFill="1" applyBorder="1" applyAlignment="1" applyProtection="1">
      <alignment vertical="center"/>
      <protection locked="0"/>
    </xf>
    <xf numFmtId="10" fontId="8" fillId="7" borderId="89" xfId="17" applyNumberFormat="1" applyFont="1" applyFill="1" applyBorder="1" applyAlignment="1" applyProtection="1">
      <alignment vertical="center"/>
      <protection locked="0"/>
    </xf>
    <xf numFmtId="10" fontId="8" fillId="7" borderId="23" xfId="17" applyNumberFormat="1" applyFont="1" applyFill="1" applyBorder="1" applyAlignment="1" applyProtection="1">
      <alignment vertical="center"/>
      <protection locked="0"/>
    </xf>
    <xf numFmtId="10" fontId="8" fillId="7" borderId="20" xfId="17" applyNumberFormat="1" applyFont="1" applyFill="1" applyBorder="1" applyAlignment="1" applyProtection="1">
      <alignment vertical="center"/>
      <protection locked="0"/>
    </xf>
    <xf numFmtId="10" fontId="8" fillId="7" borderId="9" xfId="17" applyNumberFormat="1" applyFont="1" applyFill="1" applyBorder="1" applyAlignment="1" applyProtection="1">
      <alignment vertical="center"/>
      <protection locked="0"/>
    </xf>
    <xf numFmtId="0" fontId="2" fillId="3" borderId="0" xfId="17" applyFill="1" applyBorder="1" applyAlignment="1">
      <alignment horizontal="left" vertical="center"/>
    </xf>
    <xf numFmtId="0" fontId="8" fillId="0" borderId="75" xfId="17" applyFont="1" applyBorder="1" applyAlignment="1">
      <alignment horizontal="center" vertical="center"/>
    </xf>
    <xf numFmtId="0" fontId="6" fillId="0" borderId="98" xfId="17" applyFont="1" applyBorder="1" applyAlignment="1">
      <alignment vertical="center"/>
    </xf>
    <xf numFmtId="0" fontId="9" fillId="0" borderId="98" xfId="17" applyFont="1" applyBorder="1" applyAlignment="1">
      <alignment horizontal="center" vertical="center"/>
    </xf>
    <xf numFmtId="0" fontId="9" fillId="0" borderId="73" xfId="17" applyFont="1" applyBorder="1" applyAlignment="1">
      <alignment horizontal="center" vertical="center"/>
    </xf>
    <xf numFmtId="10" fontId="8" fillId="7" borderId="92" xfId="17" applyNumberFormat="1" applyFont="1" applyFill="1" applyBorder="1" applyAlignment="1" applyProtection="1">
      <alignment vertical="center"/>
      <protection locked="0"/>
    </xf>
    <xf numFmtId="10" fontId="8" fillId="7" borderId="81" xfId="17" applyNumberFormat="1" applyFont="1" applyFill="1" applyBorder="1" applyAlignment="1" applyProtection="1">
      <alignment vertical="center"/>
      <protection locked="0"/>
    </xf>
    <xf numFmtId="10" fontId="8" fillId="7" borderId="80" xfId="17" applyNumberFormat="1" applyFont="1" applyFill="1" applyBorder="1" applyAlignment="1" applyProtection="1">
      <alignment vertical="center"/>
      <protection locked="0"/>
    </xf>
    <xf numFmtId="165" fontId="8" fillId="3" borderId="28" xfId="17" applyNumberFormat="1" applyFont="1" applyFill="1" applyBorder="1" applyAlignment="1">
      <alignment vertical="center"/>
    </xf>
    <xf numFmtId="165" fontId="8" fillId="3" borderId="25" xfId="17" applyNumberFormat="1" applyFont="1" applyFill="1" applyBorder="1" applyAlignment="1">
      <alignment vertical="center"/>
    </xf>
    <xf numFmtId="165" fontId="8" fillId="7" borderId="18" xfId="17" applyNumberFormat="1" applyFont="1" applyFill="1" applyBorder="1" applyAlignment="1" applyProtection="1">
      <alignment vertical="center"/>
      <protection locked="0"/>
    </xf>
    <xf numFmtId="165" fontId="8" fillId="8" borderId="15" xfId="17" applyNumberFormat="1" applyFont="1" applyFill="1" applyBorder="1" applyAlignment="1">
      <alignment vertical="center"/>
    </xf>
    <xf numFmtId="165" fontId="8" fillId="8" borderId="10" xfId="17" applyNumberFormat="1" applyFont="1" applyFill="1" applyBorder="1" applyAlignment="1">
      <alignment vertical="center"/>
    </xf>
    <xf numFmtId="0" fontId="8" fillId="0" borderId="28" xfId="17" applyFont="1" applyBorder="1" applyAlignment="1">
      <alignment horizontal="center" vertical="center"/>
    </xf>
    <xf numFmtId="0" fontId="6" fillId="0" borderId="29" xfId="17" applyFont="1" applyBorder="1" applyAlignment="1">
      <alignment vertical="center"/>
    </xf>
    <xf numFmtId="0" fontId="9" fillId="0" borderId="29" xfId="17" applyFont="1" applyBorder="1" applyAlignment="1">
      <alignment horizontal="center" vertical="center"/>
    </xf>
    <xf numFmtId="0" fontId="9" fillId="0" borderId="30" xfId="17" applyFont="1" applyBorder="1" applyAlignment="1">
      <alignment horizontal="center" vertical="center"/>
    </xf>
    <xf numFmtId="165" fontId="8" fillId="7" borderId="24" xfId="17" applyNumberFormat="1" applyFont="1" applyFill="1" applyBorder="1" applyAlignment="1" applyProtection="1">
      <alignment vertical="center"/>
      <protection locked="0"/>
    </xf>
    <xf numFmtId="165" fontId="8" fillId="7" borderId="29" xfId="17" applyNumberFormat="1" applyFont="1" applyFill="1" applyBorder="1" applyAlignment="1" applyProtection="1">
      <alignment vertical="center"/>
      <protection locked="0"/>
    </xf>
    <xf numFmtId="165" fontId="8" fillId="7" borderId="25" xfId="17" applyNumberFormat="1" applyFont="1" applyFill="1" applyBorder="1" applyAlignment="1" applyProtection="1">
      <alignment vertical="center"/>
      <protection locked="0"/>
    </xf>
    <xf numFmtId="0" fontId="2" fillId="3" borderId="0" xfId="17" applyFill="1" applyBorder="1" applyAlignment="1">
      <alignment vertical="center"/>
    </xf>
    <xf numFmtId="0" fontId="34" fillId="0" borderId="0" xfId="6" applyFont="1" applyFill="1" applyAlignment="1" applyProtection="1">
      <alignment horizontal="center" vertical="center"/>
    </xf>
    <xf numFmtId="0" fontId="34" fillId="0" borderId="0" xfId="17" applyFont="1" applyFill="1" applyAlignment="1" applyProtection="1">
      <alignment vertical="center"/>
    </xf>
    <xf numFmtId="176" fontId="24" fillId="7" borderId="32" xfId="34" applyNumberFormat="1" applyFont="1" applyFill="1" applyBorder="1" applyAlignment="1" applyProtection="1">
      <alignment vertical="center"/>
      <protection locked="0"/>
    </xf>
    <xf numFmtId="165" fontId="8" fillId="8" borderId="121" xfId="17" applyNumberFormat="1" applyFont="1" applyFill="1" applyBorder="1" applyAlignment="1">
      <alignment vertical="center"/>
    </xf>
    <xf numFmtId="165" fontId="8" fillId="8" borderId="33" xfId="17" applyNumberFormat="1" applyFont="1" applyFill="1" applyBorder="1" applyAlignment="1">
      <alignment vertical="center"/>
    </xf>
    <xf numFmtId="165" fontId="8" fillId="8" borderId="34" xfId="17" applyNumberFormat="1" applyFont="1" applyFill="1" applyBorder="1" applyAlignment="1">
      <alignment vertical="center"/>
    </xf>
    <xf numFmtId="165" fontId="16" fillId="3" borderId="122" xfId="17" applyNumberFormat="1" applyFont="1" applyFill="1" applyBorder="1" applyAlignment="1">
      <alignment vertical="center" wrapText="1"/>
    </xf>
    <xf numFmtId="165" fontId="8" fillId="3" borderId="97" xfId="17" applyNumberFormat="1" applyFont="1" applyFill="1" applyBorder="1" applyAlignment="1">
      <alignment vertical="center"/>
    </xf>
    <xf numFmtId="176" fontId="24" fillId="7" borderId="123" xfId="34" applyNumberFormat="1" applyFont="1" applyFill="1" applyBorder="1" applyAlignment="1" applyProtection="1">
      <alignment vertical="center"/>
      <protection locked="0"/>
    </xf>
    <xf numFmtId="165" fontId="8" fillId="8" borderId="116" xfId="17" applyNumberFormat="1" applyFont="1" applyFill="1" applyBorder="1" applyAlignment="1">
      <alignment vertical="center"/>
    </xf>
    <xf numFmtId="165" fontId="8" fillId="8" borderId="124" xfId="17" applyNumberFormat="1" applyFont="1" applyFill="1" applyBorder="1" applyAlignment="1">
      <alignment vertical="center"/>
    </xf>
    <xf numFmtId="165" fontId="8" fillId="3" borderId="111" xfId="17" applyNumberFormat="1" applyFont="1" applyFill="1" applyBorder="1" applyAlignment="1">
      <alignment vertical="center"/>
    </xf>
    <xf numFmtId="167" fontId="24" fillId="7" borderId="125" xfId="34" applyNumberFormat="1" applyFont="1" applyFill="1" applyBorder="1" applyAlignment="1" applyProtection="1">
      <alignment vertical="center"/>
      <protection locked="0"/>
    </xf>
    <xf numFmtId="165" fontId="13" fillId="3" borderId="27" xfId="17" applyNumberFormat="1" applyFont="1" applyFill="1" applyBorder="1" applyAlignment="1">
      <alignment horizontal="center" vertical="center"/>
    </xf>
    <xf numFmtId="176" fontId="24" fillId="7" borderId="125" xfId="34" applyNumberFormat="1" applyFont="1" applyFill="1" applyBorder="1" applyAlignment="1" applyProtection="1">
      <alignment vertical="center"/>
      <protection locked="0"/>
    </xf>
    <xf numFmtId="165" fontId="8" fillId="3" borderId="27" xfId="17" applyNumberFormat="1" applyFont="1" applyFill="1" applyBorder="1" applyAlignment="1">
      <alignment vertical="center"/>
    </xf>
    <xf numFmtId="167" fontId="24" fillId="7" borderId="123" xfId="34" applyNumberFormat="1" applyFont="1" applyFill="1" applyBorder="1" applyAlignment="1" applyProtection="1">
      <alignment vertical="center"/>
      <protection locked="0"/>
    </xf>
    <xf numFmtId="0" fontId="8" fillId="0" borderId="63" xfId="17" applyFont="1" applyBorder="1" applyAlignment="1">
      <alignment horizontal="center" vertical="center"/>
    </xf>
    <xf numFmtId="0" fontId="6" fillId="0" borderId="64" xfId="17" applyFont="1" applyBorder="1" applyAlignment="1">
      <alignment vertical="center"/>
    </xf>
    <xf numFmtId="0" fontId="9" fillId="0" borderId="64" xfId="17" applyFont="1" applyBorder="1" applyAlignment="1">
      <alignment horizontal="center" vertical="center"/>
    </xf>
    <xf numFmtId="0" fontId="9" fillId="0" borderId="90" xfId="17" applyFont="1" applyBorder="1" applyAlignment="1">
      <alignment horizontal="center" vertical="center"/>
    </xf>
    <xf numFmtId="0" fontId="6" fillId="0" borderId="114" xfId="17" applyFont="1" applyBorder="1" applyAlignment="1">
      <alignment vertical="center"/>
    </xf>
    <xf numFmtId="0" fontId="9" fillId="0" borderId="114" xfId="17" applyFont="1" applyBorder="1" applyAlignment="1">
      <alignment horizontal="center" vertical="center"/>
    </xf>
    <xf numFmtId="0" fontId="9" fillId="0" borderId="101" xfId="17" applyFont="1" applyBorder="1" applyAlignment="1">
      <alignment horizontal="center" vertical="center"/>
    </xf>
    <xf numFmtId="176" fontId="24" fillId="7" borderId="126" xfId="34" applyNumberFormat="1" applyFont="1" applyFill="1" applyBorder="1" applyAlignment="1" applyProtection="1">
      <alignment vertical="center"/>
      <protection locked="0"/>
    </xf>
    <xf numFmtId="176" fontId="24" fillId="7" borderId="127" xfId="34" applyNumberFormat="1" applyFont="1" applyFill="1" applyBorder="1" applyAlignment="1" applyProtection="1">
      <alignment vertical="center"/>
      <protection locked="0"/>
    </xf>
    <xf numFmtId="176" fontId="24" fillId="7" borderId="128" xfId="34" applyNumberFormat="1" applyFont="1" applyFill="1" applyBorder="1" applyAlignment="1" applyProtection="1">
      <alignment vertical="center"/>
      <protection locked="0"/>
    </xf>
    <xf numFmtId="0" fontId="8" fillId="3" borderId="108" xfId="17" applyFont="1" applyFill="1" applyBorder="1" applyAlignment="1">
      <alignment vertical="center"/>
    </xf>
    <xf numFmtId="10" fontId="24" fillId="7" borderId="32" xfId="34" applyNumberFormat="1" applyFont="1" applyFill="1" applyBorder="1" applyAlignment="1" applyProtection="1">
      <alignment vertical="center"/>
      <protection locked="0"/>
    </xf>
    <xf numFmtId="10" fontId="24" fillId="7" borderId="121" xfId="34" applyNumberFormat="1" applyFont="1" applyFill="1" applyBorder="1" applyAlignment="1" applyProtection="1">
      <alignment vertical="center"/>
      <protection locked="0"/>
    </xf>
    <xf numFmtId="10" fontId="24" fillId="7" borderId="129" xfId="34" applyNumberFormat="1" applyFont="1" applyFill="1" applyBorder="1" applyAlignment="1" applyProtection="1">
      <alignment vertical="center"/>
      <protection locked="0"/>
    </xf>
    <xf numFmtId="10" fontId="24" fillId="7" borderId="130" xfId="34" applyNumberFormat="1" applyFont="1" applyFill="1" applyBorder="1" applyAlignment="1" applyProtection="1">
      <alignment vertical="center"/>
      <protection locked="0"/>
    </xf>
    <xf numFmtId="10" fontId="24" fillId="7" borderId="131" xfId="34" applyNumberFormat="1" applyFont="1" applyFill="1" applyBorder="1" applyAlignment="1" applyProtection="1">
      <alignment vertical="center"/>
      <protection locked="0"/>
    </xf>
    <xf numFmtId="10" fontId="24" fillId="7" borderId="132" xfId="34" applyNumberFormat="1" applyFont="1" applyFill="1" applyBorder="1" applyAlignment="1" applyProtection="1">
      <alignment vertical="center"/>
      <protection locked="0"/>
    </xf>
    <xf numFmtId="165" fontId="16" fillId="3" borderId="82" xfId="17" applyNumberFormat="1" applyFont="1" applyFill="1" applyBorder="1" applyAlignment="1">
      <alignment vertical="center" wrapText="1"/>
    </xf>
    <xf numFmtId="0" fontId="8" fillId="0" borderId="62" xfId="17" applyFont="1" applyFill="1" applyBorder="1" applyAlignment="1">
      <alignment horizontal="center" vertical="center"/>
    </xf>
    <xf numFmtId="0" fontId="6" fillId="0" borderId="57" xfId="17" applyFont="1" applyFill="1" applyBorder="1" applyAlignment="1">
      <alignment vertical="center"/>
    </xf>
    <xf numFmtId="0" fontId="9" fillId="0" borderId="57" xfId="17" applyFont="1" applyFill="1" applyBorder="1" applyAlignment="1">
      <alignment horizontal="center" vertical="center"/>
    </xf>
    <xf numFmtId="0" fontId="9" fillId="0" borderId="115" xfId="17" applyFont="1" applyFill="1" applyBorder="1" applyAlignment="1">
      <alignment horizontal="center" vertical="center"/>
    </xf>
    <xf numFmtId="10" fontId="8" fillId="7" borderId="123" xfId="32" applyNumberFormat="1" applyFont="1" applyFill="1" applyBorder="1" applyAlignment="1" applyProtection="1">
      <alignment vertical="center"/>
      <protection locked="0"/>
    </xf>
    <xf numFmtId="10" fontId="8" fillId="7" borderId="116" xfId="32" applyNumberFormat="1" applyFont="1" applyFill="1" applyBorder="1" applyAlignment="1" applyProtection="1">
      <alignment vertical="center"/>
      <protection locked="0"/>
    </xf>
    <xf numFmtId="10" fontId="8" fillId="7" borderId="57" xfId="32" applyNumberFormat="1" applyFont="1" applyFill="1" applyBorder="1" applyAlignment="1" applyProtection="1">
      <alignment vertical="center"/>
      <protection locked="0"/>
    </xf>
    <xf numFmtId="10" fontId="8" fillId="7" borderId="124" xfId="32" applyNumberFormat="1" applyFont="1" applyFill="1" applyBorder="1" applyAlignment="1" applyProtection="1">
      <alignment vertical="center"/>
      <protection locked="0"/>
    </xf>
    <xf numFmtId="10" fontId="8" fillId="7" borderId="126" xfId="17" applyNumberFormat="1" applyFont="1" applyFill="1" applyBorder="1" applyAlignment="1" applyProtection="1">
      <alignment vertical="center"/>
      <protection locked="0"/>
    </xf>
    <xf numFmtId="10" fontId="8" fillId="7" borderId="133" xfId="17" applyNumberFormat="1" applyFont="1" applyFill="1" applyBorder="1" applyAlignment="1" applyProtection="1">
      <alignment vertical="center"/>
      <protection locked="0"/>
    </xf>
    <xf numFmtId="10" fontId="8" fillId="7" borderId="134" xfId="17" applyNumberFormat="1" applyFont="1" applyFill="1" applyBorder="1" applyAlignment="1" applyProtection="1">
      <alignment vertical="center"/>
      <protection locked="0"/>
    </xf>
    <xf numFmtId="10" fontId="8" fillId="7" borderId="135" xfId="17" applyNumberFormat="1" applyFont="1" applyFill="1" applyBorder="1" applyAlignment="1" applyProtection="1">
      <alignment vertical="center"/>
      <protection locked="0"/>
    </xf>
    <xf numFmtId="165" fontId="16" fillId="3" borderId="75" xfId="17" applyNumberFormat="1" applyFont="1" applyFill="1" applyBorder="1" applyAlignment="1">
      <alignment vertical="center" wrapText="1"/>
    </xf>
    <xf numFmtId="0" fontId="8" fillId="0" borderId="14" xfId="17" applyFont="1" applyFill="1" applyBorder="1" applyAlignment="1">
      <alignment horizontal="center" vertical="center"/>
    </xf>
    <xf numFmtId="0" fontId="6" fillId="0" borderId="15" xfId="17" applyFont="1" applyFill="1" applyBorder="1" applyAlignment="1">
      <alignment vertical="center"/>
    </xf>
    <xf numFmtId="0" fontId="9" fillId="0" borderId="15" xfId="17" applyFont="1" applyFill="1" applyBorder="1" applyAlignment="1">
      <alignment horizontal="center" vertical="center"/>
    </xf>
    <xf numFmtId="0" fontId="9" fillId="0" borderId="16" xfId="17" applyFont="1" applyFill="1" applyBorder="1" applyAlignment="1">
      <alignment horizontal="center" vertical="center"/>
    </xf>
    <xf numFmtId="165" fontId="8" fillId="7" borderId="14" xfId="17" applyNumberFormat="1" applyFont="1" applyFill="1" applyBorder="1" applyAlignment="1" applyProtection="1">
      <alignment vertical="center"/>
      <protection locked="0"/>
    </xf>
    <xf numFmtId="165" fontId="8" fillId="7" borderId="15" xfId="17" applyNumberFormat="1" applyFont="1" applyFill="1" applyBorder="1" applyAlignment="1" applyProtection="1">
      <alignment vertical="center"/>
      <protection locked="0"/>
    </xf>
    <xf numFmtId="165" fontId="8" fillId="7" borderId="10" xfId="17" applyNumberFormat="1" applyFont="1" applyFill="1" applyBorder="1" applyAlignment="1" applyProtection="1">
      <alignment vertical="center"/>
      <protection locked="0"/>
    </xf>
    <xf numFmtId="165" fontId="8" fillId="0" borderId="10" xfId="17" applyNumberFormat="1" applyFont="1" applyFill="1" applyBorder="1" applyAlignment="1">
      <alignment vertical="center"/>
    </xf>
    <xf numFmtId="0" fontId="8" fillId="0" borderId="19" xfId="17" applyFont="1" applyFill="1" applyBorder="1" applyAlignment="1">
      <alignment horizontal="center" vertical="center"/>
    </xf>
    <xf numFmtId="165" fontId="8" fillId="7" borderId="62" xfId="17" applyNumberFormat="1" applyFont="1" applyFill="1" applyBorder="1" applyAlignment="1" applyProtection="1">
      <alignment vertical="center"/>
      <protection locked="0"/>
    </xf>
    <xf numFmtId="165" fontId="8" fillId="0" borderId="9" xfId="17" applyNumberFormat="1" applyFont="1" applyFill="1" applyBorder="1" applyAlignment="1">
      <alignment vertical="center"/>
    </xf>
    <xf numFmtId="0" fontId="8" fillId="0" borderId="75" xfId="17" applyFont="1" applyFill="1" applyBorder="1" applyAlignment="1">
      <alignment horizontal="center" vertical="center"/>
    </xf>
    <xf numFmtId="0" fontId="6" fillId="0" borderId="98" xfId="17" applyFont="1" applyFill="1" applyBorder="1" applyAlignment="1">
      <alignment vertical="center"/>
    </xf>
    <xf numFmtId="0" fontId="9" fillId="0" borderId="29" xfId="17" applyFont="1" applyFill="1" applyBorder="1" applyAlignment="1">
      <alignment horizontal="center" vertical="center"/>
    </xf>
    <xf numFmtId="0" fontId="9" fillId="0" borderId="98" xfId="17" applyFont="1" applyFill="1" applyBorder="1" applyAlignment="1">
      <alignment horizontal="center" vertical="center"/>
    </xf>
    <xf numFmtId="0" fontId="9" fillId="0" borderId="73" xfId="17" applyFont="1" applyFill="1" applyBorder="1" applyAlignment="1">
      <alignment horizontal="center" vertical="center"/>
    </xf>
    <xf numFmtId="165" fontId="8" fillId="7" borderId="75" xfId="17" applyNumberFormat="1" applyFont="1" applyFill="1" applyBorder="1" applyAlignment="1" applyProtection="1">
      <alignment vertical="center"/>
      <protection locked="0"/>
    </xf>
    <xf numFmtId="165" fontId="8" fillId="7" borderId="81" xfId="17" applyNumberFormat="1" applyFont="1" applyFill="1" applyBorder="1" applyAlignment="1" applyProtection="1">
      <alignment vertical="center"/>
      <protection locked="0"/>
    </xf>
    <xf numFmtId="165" fontId="8" fillId="7" borderId="80" xfId="17" applyNumberFormat="1" applyFont="1" applyFill="1" applyBorder="1" applyAlignment="1" applyProtection="1">
      <alignment vertical="center"/>
      <protection locked="0"/>
    </xf>
    <xf numFmtId="165" fontId="8" fillId="0" borderId="25" xfId="17" applyNumberFormat="1" applyFont="1" applyFill="1" applyBorder="1" applyAlignment="1">
      <alignment vertical="center"/>
    </xf>
    <xf numFmtId="0" fontId="4" fillId="2" borderId="0" xfId="17" applyFont="1" applyFill="1" applyBorder="1" applyAlignment="1">
      <alignment horizontal="left" vertical="center"/>
    </xf>
    <xf numFmtId="0" fontId="7" fillId="4" borderId="6" xfId="17" applyFont="1" applyFill="1" applyBorder="1" applyAlignment="1">
      <alignment horizontal="center" vertical="center"/>
    </xf>
    <xf numFmtId="0" fontId="7" fillId="4" borderId="11" xfId="17" applyFont="1" applyFill="1" applyBorder="1" applyAlignment="1" applyProtection="1">
      <alignment horizontal="center" vertical="center"/>
    </xf>
    <xf numFmtId="0" fontId="7" fillId="4" borderId="8" xfId="17" applyFont="1" applyFill="1" applyBorder="1" applyAlignment="1" applyProtection="1">
      <alignment horizontal="center" vertical="center"/>
    </xf>
    <xf numFmtId="0" fontId="7" fillId="4" borderId="96" xfId="17" applyFont="1" applyFill="1" applyBorder="1" applyAlignment="1">
      <alignment horizontal="center" vertical="center"/>
    </xf>
    <xf numFmtId="0" fontId="7" fillId="4" borderId="12" xfId="17" applyFont="1" applyFill="1" applyBorder="1" applyAlignment="1">
      <alignment vertical="center"/>
    </xf>
    <xf numFmtId="0" fontId="9" fillId="0" borderId="10" xfId="17" applyFont="1" applyBorder="1" applyAlignment="1">
      <alignment horizontal="center" vertical="center"/>
    </xf>
    <xf numFmtId="1" fontId="8" fillId="11" borderId="14" xfId="17" applyNumberFormat="1" applyFont="1" applyFill="1" applyBorder="1" applyAlignment="1">
      <alignment vertical="center"/>
    </xf>
    <xf numFmtId="1" fontId="8" fillId="11" borderId="15" xfId="17" applyNumberFormat="1" applyFont="1" applyFill="1" applyBorder="1" applyAlignment="1">
      <alignment vertical="center"/>
    </xf>
    <xf numFmtId="1" fontId="8" fillId="8" borderId="95" xfId="17" applyNumberFormat="1" applyFont="1" applyFill="1" applyBorder="1" applyAlignment="1">
      <alignment vertical="center"/>
    </xf>
    <xf numFmtId="1" fontId="8" fillId="8" borderId="15" xfId="17" applyNumberFormat="1" applyFont="1" applyFill="1" applyBorder="1" applyAlignment="1">
      <alignment vertical="center"/>
    </xf>
    <xf numFmtId="1" fontId="8" fillId="8" borderId="16" xfId="17" applyNumberFormat="1" applyFont="1" applyFill="1" applyBorder="1" applyAlignment="1">
      <alignment vertical="center"/>
    </xf>
    <xf numFmtId="1" fontId="8" fillId="8" borderId="14" xfId="17" applyNumberFormat="1" applyFont="1" applyFill="1" applyBorder="1" applyAlignment="1">
      <alignment vertical="center"/>
    </xf>
    <xf numFmtId="1" fontId="8" fillId="8" borderId="10" xfId="17" applyNumberFormat="1" applyFont="1" applyFill="1" applyBorder="1" applyAlignment="1">
      <alignment vertical="center"/>
    </xf>
    <xf numFmtId="1" fontId="8" fillId="8" borderId="97" xfId="17" applyNumberFormat="1" applyFont="1" applyFill="1" applyBorder="1" applyAlignment="1">
      <alignment vertical="center"/>
    </xf>
    <xf numFmtId="0" fontId="8" fillId="3" borderId="14" xfId="17" applyFont="1" applyFill="1" applyBorder="1" applyAlignment="1">
      <alignment vertical="center"/>
    </xf>
    <xf numFmtId="0" fontId="8" fillId="3" borderId="76" xfId="17" applyFont="1" applyFill="1" applyBorder="1" applyAlignment="1">
      <alignment vertical="center"/>
    </xf>
    <xf numFmtId="0" fontId="9" fillId="0" borderId="89" xfId="17" applyFont="1" applyBorder="1" applyAlignment="1">
      <alignment horizontal="center" vertical="center"/>
    </xf>
    <xf numFmtId="174" fontId="8" fillId="11" borderId="19" xfId="17" applyNumberFormat="1" applyFont="1" applyFill="1" applyBorder="1" applyAlignment="1">
      <alignment vertical="center"/>
    </xf>
    <xf numFmtId="174" fontId="8" fillId="11" borderId="20" xfId="17" applyNumberFormat="1" applyFont="1" applyFill="1" applyBorder="1" applyAlignment="1">
      <alignment vertical="center"/>
    </xf>
    <xf numFmtId="174" fontId="16" fillId="7" borderId="20" xfId="17" applyNumberFormat="1" applyFont="1" applyFill="1" applyBorder="1" applyAlignment="1" applyProtection="1">
      <alignment vertical="center"/>
      <protection locked="0"/>
    </xf>
    <xf numFmtId="174" fontId="16" fillId="7" borderId="21" xfId="17" applyNumberFormat="1" applyFont="1" applyFill="1" applyBorder="1" applyAlignment="1" applyProtection="1">
      <alignment vertical="center"/>
      <protection locked="0"/>
    </xf>
    <xf numFmtId="174" fontId="16" fillId="7" borderId="19" xfId="17" applyNumberFormat="1" applyFont="1" applyFill="1" applyBorder="1" applyAlignment="1" applyProtection="1">
      <alignment vertical="center"/>
      <protection locked="0"/>
    </xf>
    <xf numFmtId="174" fontId="16" fillId="7" borderId="9" xfId="17" applyNumberFormat="1" applyFont="1" applyFill="1" applyBorder="1" applyAlignment="1" applyProtection="1">
      <alignment vertical="center"/>
      <protection locked="0"/>
    </xf>
    <xf numFmtId="174" fontId="16" fillId="7" borderId="111" xfId="17" applyNumberFormat="1" applyFont="1" applyFill="1" applyBorder="1" applyAlignment="1" applyProtection="1">
      <alignment vertical="center"/>
      <protection locked="0"/>
    </xf>
    <xf numFmtId="165" fontId="16" fillId="3" borderId="63" xfId="17" applyNumberFormat="1" applyFont="1" applyFill="1" applyBorder="1" applyAlignment="1">
      <alignment horizontal="center" vertical="center"/>
    </xf>
    <xf numFmtId="0" fontId="9" fillId="0" borderId="86" xfId="17" applyFont="1" applyBorder="1" applyAlignment="1">
      <alignment horizontal="center" vertical="center"/>
    </xf>
    <xf numFmtId="165" fontId="16" fillId="3" borderId="136" xfId="17" applyNumberFormat="1" applyFont="1" applyFill="1" applyBorder="1" applyAlignment="1">
      <alignment horizontal="center" vertical="center"/>
    </xf>
    <xf numFmtId="0" fontId="9" fillId="0" borderId="9" xfId="17" applyFont="1" applyBorder="1" applyAlignment="1">
      <alignment horizontal="center" vertical="center"/>
    </xf>
    <xf numFmtId="165" fontId="16" fillId="3" borderId="137" xfId="17" applyNumberFormat="1" applyFont="1" applyFill="1" applyBorder="1" applyAlignment="1">
      <alignment horizontal="center" vertical="center"/>
    </xf>
    <xf numFmtId="165" fontId="8" fillId="3" borderId="62" xfId="17" applyNumberFormat="1" applyFont="1" applyFill="1" applyBorder="1" applyAlignment="1">
      <alignment vertical="center"/>
    </xf>
    <xf numFmtId="10" fontId="8" fillId="0" borderId="0" xfId="32" applyNumberFormat="1" applyFont="1" applyFill="1" applyProtection="1">
      <alignment vertical="top"/>
    </xf>
    <xf numFmtId="0" fontId="9" fillId="0" borderId="25" xfId="17" applyFont="1" applyBorder="1" applyAlignment="1">
      <alignment horizontal="center" vertical="center"/>
    </xf>
    <xf numFmtId="174" fontId="8" fillId="11" borderId="28" xfId="17" applyNumberFormat="1" applyFont="1" applyFill="1" applyBorder="1" applyAlignment="1">
      <alignment vertical="center"/>
    </xf>
    <xf numFmtId="174" fontId="8" fillId="11" borderId="29" xfId="17" applyNumberFormat="1" applyFont="1" applyFill="1" applyBorder="1" applyAlignment="1">
      <alignment vertical="center"/>
    </xf>
    <xf numFmtId="174" fontId="16" fillId="7" borderId="29" xfId="17" applyNumberFormat="1" applyFont="1" applyFill="1" applyBorder="1" applyAlignment="1" applyProtection="1">
      <alignment vertical="center"/>
      <protection locked="0"/>
    </xf>
    <xf numFmtId="174" fontId="16" fillId="7" borderId="30" xfId="17" applyNumberFormat="1" applyFont="1" applyFill="1" applyBorder="1" applyAlignment="1" applyProtection="1">
      <alignment vertical="center"/>
      <protection locked="0"/>
    </xf>
    <xf numFmtId="174" fontId="16" fillId="7" borderId="28" xfId="17" applyNumberFormat="1" applyFont="1" applyFill="1" applyBorder="1" applyAlignment="1" applyProtection="1">
      <alignment vertical="center"/>
      <protection locked="0"/>
    </xf>
    <xf numFmtId="174" fontId="16" fillId="7" borderId="25" xfId="17" applyNumberFormat="1" applyFont="1" applyFill="1" applyBorder="1" applyAlignment="1" applyProtection="1">
      <alignment vertical="center"/>
      <protection locked="0"/>
    </xf>
    <xf numFmtId="174" fontId="16" fillId="7" borderId="114" xfId="17" applyNumberFormat="1" applyFont="1" applyFill="1" applyBorder="1" applyAlignment="1" applyProtection="1">
      <alignment vertical="center"/>
      <protection locked="0"/>
    </xf>
    <xf numFmtId="165" fontId="8" fillId="3" borderId="108" xfId="17" applyNumberFormat="1" applyFont="1" applyFill="1" applyBorder="1" applyAlignment="1">
      <alignment vertical="center"/>
    </xf>
    <xf numFmtId="174" fontId="2" fillId="3" borderId="0" xfId="17" applyNumberFormat="1" applyFill="1" applyAlignment="1">
      <alignment vertical="center"/>
    </xf>
    <xf numFmtId="174" fontId="2" fillId="3" borderId="0" xfId="28" applyNumberFormat="1" applyFill="1">
      <alignment vertical="top"/>
    </xf>
    <xf numFmtId="0" fontId="9" fillId="3" borderId="15" xfId="17" applyFont="1" applyFill="1" applyBorder="1" applyAlignment="1">
      <alignment horizontal="center" vertical="center"/>
    </xf>
    <xf numFmtId="1" fontId="8" fillId="11" borderId="96" xfId="17" applyNumberFormat="1" applyFont="1" applyFill="1" applyBorder="1" applyAlignment="1">
      <alignment vertical="center"/>
    </xf>
    <xf numFmtId="1" fontId="8" fillId="11" borderId="95" xfId="17" applyNumberFormat="1" applyFont="1" applyFill="1" applyBorder="1" applyAlignment="1">
      <alignment vertical="center"/>
    </xf>
    <xf numFmtId="0" fontId="9" fillId="3" borderId="57" xfId="17" applyFont="1" applyFill="1" applyBorder="1" applyAlignment="1">
      <alignment horizontal="center" vertical="center"/>
    </xf>
    <xf numFmtId="0" fontId="9" fillId="3" borderId="64" xfId="17" applyFont="1" applyFill="1" applyBorder="1" applyAlignment="1">
      <alignment horizontal="center" vertical="center"/>
    </xf>
    <xf numFmtId="164" fontId="2" fillId="0" borderId="0" xfId="28" applyFill="1">
      <alignment vertical="top"/>
    </xf>
    <xf numFmtId="0" fontId="9" fillId="3" borderId="20" xfId="17" applyFont="1" applyFill="1" applyBorder="1" applyAlignment="1">
      <alignment horizontal="center" vertical="center"/>
    </xf>
    <xf numFmtId="0" fontId="9" fillId="3" borderId="29" xfId="17" applyFont="1" applyFill="1" applyBorder="1" applyAlignment="1">
      <alignment horizontal="center" vertical="center"/>
    </xf>
    <xf numFmtId="165" fontId="8" fillId="3" borderId="0" xfId="17" applyNumberFormat="1" applyFont="1" applyFill="1" applyBorder="1" applyAlignment="1">
      <alignment vertical="center"/>
    </xf>
    <xf numFmtId="0" fontId="6" fillId="0" borderId="5" xfId="17" applyFont="1" applyBorder="1" applyAlignment="1">
      <alignment vertical="center"/>
    </xf>
    <xf numFmtId="0" fontId="9" fillId="0" borderId="5" xfId="17" applyFont="1" applyBorder="1" applyAlignment="1">
      <alignment horizontal="center" vertical="center"/>
    </xf>
    <xf numFmtId="0" fontId="9" fillId="0" borderId="8" xfId="17" applyFont="1" applyBorder="1" applyAlignment="1">
      <alignment horizontal="center" vertical="center"/>
    </xf>
    <xf numFmtId="10" fontId="16" fillId="7" borderId="1" xfId="17" applyNumberFormat="1" applyFont="1" applyFill="1" applyBorder="1" applyAlignment="1" applyProtection="1">
      <alignment vertical="center"/>
      <protection locked="0"/>
    </xf>
    <xf numFmtId="10" fontId="16" fillId="7" borderId="8" xfId="17" applyNumberFormat="1" applyFont="1" applyFill="1" applyBorder="1" applyAlignment="1" applyProtection="1">
      <alignment vertical="center"/>
      <protection locked="0"/>
    </xf>
    <xf numFmtId="10" fontId="16" fillId="7" borderId="93" xfId="17" applyNumberFormat="1" applyFont="1" applyFill="1" applyBorder="1" applyAlignment="1" applyProtection="1">
      <alignment vertical="center"/>
      <protection locked="0"/>
    </xf>
    <xf numFmtId="10" fontId="16" fillId="7" borderId="5" xfId="17" applyNumberFormat="1" applyFont="1" applyFill="1" applyBorder="1" applyAlignment="1" applyProtection="1">
      <alignment vertical="center"/>
      <protection locked="0"/>
    </xf>
    <xf numFmtId="165" fontId="8" fillId="3" borderId="3" xfId="17" applyNumberFormat="1" applyFont="1" applyFill="1" applyBorder="1" applyAlignment="1">
      <alignment vertical="center"/>
    </xf>
    <xf numFmtId="0" fontId="16" fillId="3" borderId="0" xfId="17" applyFont="1" applyFill="1" applyAlignment="1">
      <alignment vertical="center"/>
    </xf>
    <xf numFmtId="0" fontId="8" fillId="19" borderId="0" xfId="17" applyFont="1" applyFill="1" applyBorder="1" applyAlignment="1" applyProtection="1">
      <alignment horizontal="center" vertical="center"/>
    </xf>
    <xf numFmtId="174" fontId="8" fillId="8" borderId="97" xfId="17" applyNumberFormat="1" applyFont="1" applyFill="1" applyBorder="1" applyAlignment="1">
      <alignment vertical="center"/>
    </xf>
    <xf numFmtId="174" fontId="8" fillId="8" borderId="10" xfId="17" applyNumberFormat="1" applyFont="1" applyFill="1" applyBorder="1" applyAlignment="1">
      <alignment vertical="center"/>
    </xf>
    <xf numFmtId="174" fontId="8" fillId="8" borderId="16" xfId="17" applyNumberFormat="1" applyFont="1" applyFill="1" applyBorder="1" applyAlignment="1">
      <alignment vertical="center"/>
    </xf>
    <xf numFmtId="174" fontId="8" fillId="8" borderId="15" xfId="17" applyNumberFormat="1" applyFont="1" applyFill="1" applyBorder="1" applyAlignment="1">
      <alignment vertical="center"/>
    </xf>
    <xf numFmtId="174" fontId="8" fillId="8" borderId="15" xfId="17" applyNumberFormat="1" applyFont="1" applyFill="1" applyBorder="1" applyAlignment="1">
      <alignment horizontal="right" vertical="center"/>
    </xf>
    <xf numFmtId="174" fontId="8" fillId="8" borderId="76" xfId="17" applyNumberFormat="1" applyFont="1" applyFill="1" applyBorder="1" applyAlignment="1">
      <alignment horizontal="right" vertical="center"/>
    </xf>
    <xf numFmtId="174" fontId="8" fillId="8" borderId="97" xfId="17" applyNumberFormat="1" applyFont="1" applyFill="1" applyBorder="1" applyAlignment="1">
      <alignment horizontal="right" vertical="center"/>
    </xf>
    <xf numFmtId="174" fontId="8" fillId="8" borderId="10" xfId="17" applyNumberFormat="1" applyFont="1" applyFill="1" applyBorder="1" applyAlignment="1">
      <alignment horizontal="right" vertical="center"/>
    </xf>
    <xf numFmtId="165" fontId="8" fillId="3" borderId="76" xfId="17" applyNumberFormat="1" applyFont="1" applyFill="1" applyBorder="1" applyAlignment="1">
      <alignment vertical="center"/>
    </xf>
    <xf numFmtId="174" fontId="8" fillId="8" borderId="114" xfId="17" applyNumberFormat="1" applyFont="1" applyFill="1" applyBorder="1" applyAlignment="1">
      <alignment vertical="center"/>
    </xf>
    <xf numFmtId="174" fontId="8" fillId="8" borderId="29" xfId="17" applyNumberFormat="1" applyFont="1" applyFill="1" applyBorder="1" applyAlignment="1">
      <alignment vertical="center"/>
    </xf>
    <xf numFmtId="174" fontId="8" fillId="8" borderId="25" xfId="17" applyNumberFormat="1" applyFont="1" applyFill="1" applyBorder="1" applyAlignment="1">
      <alignment vertical="center"/>
    </xf>
    <xf numFmtId="174" fontId="8" fillId="8" borderId="29" xfId="17" applyNumberFormat="1" applyFont="1" applyFill="1" applyBorder="1" applyAlignment="1">
      <alignment horizontal="right" vertical="center"/>
    </xf>
    <xf numFmtId="174" fontId="8" fillId="8" borderId="25" xfId="17" applyNumberFormat="1" applyFont="1" applyFill="1" applyBorder="1" applyAlignment="1">
      <alignment horizontal="right" vertical="center"/>
    </xf>
    <xf numFmtId="174" fontId="8" fillId="8" borderId="114" xfId="17" applyNumberFormat="1" applyFont="1" applyFill="1" applyBorder="1" applyAlignment="1">
      <alignment horizontal="right" vertical="center"/>
    </xf>
    <xf numFmtId="168" fontId="2" fillId="3" borderId="0" xfId="32" applyFill="1">
      <alignment vertical="top"/>
    </xf>
    <xf numFmtId="0" fontId="2" fillId="3" borderId="0" xfId="17" applyFill="1" applyAlignment="1">
      <alignment horizontal="right" vertical="center"/>
    </xf>
    <xf numFmtId="10" fontId="8" fillId="8" borderId="14" xfId="32" applyNumberFormat="1" applyFont="1" applyFill="1" applyBorder="1" applyAlignment="1">
      <alignment vertical="center"/>
    </xf>
    <xf numFmtId="10" fontId="8" fillId="8" borderId="15" xfId="32" applyNumberFormat="1" applyFont="1" applyFill="1" applyBorder="1" applyAlignment="1">
      <alignment vertical="center"/>
    </xf>
    <xf numFmtId="10" fontId="8" fillId="8" borderId="10" xfId="32" applyNumberFormat="1" applyFont="1" applyFill="1" applyBorder="1" applyAlignment="1">
      <alignment vertical="center"/>
    </xf>
    <xf numFmtId="10" fontId="8" fillId="8" borderId="97" xfId="32" applyNumberFormat="1" applyFont="1" applyFill="1" applyBorder="1" applyAlignment="1">
      <alignment vertical="center"/>
    </xf>
    <xf numFmtId="10" fontId="8" fillId="8" borderId="16" xfId="32" applyNumberFormat="1" applyFont="1" applyFill="1" applyBorder="1" applyAlignment="1">
      <alignment vertical="center"/>
    </xf>
    <xf numFmtId="10" fontId="8" fillId="8" borderId="15" xfId="32" applyNumberFormat="1" applyFont="1" applyFill="1" applyBorder="1" applyAlignment="1">
      <alignment horizontal="right" vertical="center"/>
    </xf>
    <xf numFmtId="10" fontId="8" fillId="8" borderId="10" xfId="32" applyNumberFormat="1" applyFont="1" applyFill="1" applyBorder="1" applyAlignment="1">
      <alignment horizontal="right" vertical="center"/>
    </xf>
    <xf numFmtId="10" fontId="8" fillId="8" borderId="97" xfId="32" applyNumberFormat="1" applyFont="1" applyFill="1" applyBorder="1" applyAlignment="1">
      <alignment horizontal="right" vertical="center"/>
    </xf>
    <xf numFmtId="10" fontId="8" fillId="8" borderId="19" xfId="32" applyNumberFormat="1" applyFont="1" applyFill="1" applyBorder="1" applyAlignment="1">
      <alignment vertical="center"/>
    </xf>
    <xf numFmtId="10" fontId="8" fillId="8" borderId="20" xfId="32" applyNumberFormat="1" applyFont="1" applyFill="1" applyBorder="1" applyAlignment="1">
      <alignment vertical="center"/>
    </xf>
    <xf numFmtId="10" fontId="8" fillId="8" borderId="9" xfId="32" applyNumberFormat="1" applyFont="1" applyFill="1" applyBorder="1" applyAlignment="1">
      <alignment vertical="center"/>
    </xf>
    <xf numFmtId="10" fontId="8" fillId="8" borderId="111" xfId="32" applyNumberFormat="1" applyFont="1" applyFill="1" applyBorder="1" applyAlignment="1">
      <alignment vertical="center"/>
    </xf>
    <xf numFmtId="10" fontId="8" fillId="8" borderId="20" xfId="32" applyNumberFormat="1" applyFont="1" applyFill="1" applyBorder="1" applyAlignment="1">
      <alignment horizontal="right" vertical="center"/>
    </xf>
    <xf numFmtId="10" fontId="8" fillId="8" borderId="9" xfId="32" applyNumberFormat="1" applyFont="1" applyFill="1" applyBorder="1" applyAlignment="1">
      <alignment horizontal="right" vertical="center"/>
    </xf>
    <xf numFmtId="10" fontId="8" fillId="8" borderId="111" xfId="32" applyNumberFormat="1" applyFont="1" applyFill="1" applyBorder="1" applyAlignment="1">
      <alignment horizontal="right" vertical="center"/>
    </xf>
    <xf numFmtId="10" fontId="8" fillId="8" borderId="28" xfId="32" applyNumberFormat="1" applyFont="1" applyFill="1" applyBorder="1" applyAlignment="1">
      <alignment vertical="center"/>
    </xf>
    <xf numFmtId="10" fontId="8" fillId="8" borderId="29" xfId="32" applyNumberFormat="1" applyFont="1" applyFill="1" applyBorder="1" applyAlignment="1">
      <alignment vertical="center"/>
    </xf>
    <xf numFmtId="10" fontId="8" fillId="8" borderId="25" xfId="32" applyNumberFormat="1" applyFont="1" applyFill="1" applyBorder="1" applyAlignment="1">
      <alignment vertical="center"/>
    </xf>
    <xf numFmtId="10" fontId="8" fillId="8" borderId="114" xfId="32" applyNumberFormat="1" applyFont="1" applyFill="1" applyBorder="1" applyAlignment="1">
      <alignment vertical="center"/>
    </xf>
    <xf numFmtId="10" fontId="8" fillId="8" borderId="29" xfId="32" applyNumberFormat="1" applyFont="1" applyFill="1" applyBorder="1" applyAlignment="1">
      <alignment horizontal="right" vertical="center"/>
    </xf>
    <xf numFmtId="10" fontId="8" fillId="8" borderId="25" xfId="32" applyNumberFormat="1" applyFont="1" applyFill="1" applyBorder="1" applyAlignment="1">
      <alignment horizontal="right" vertical="center"/>
    </xf>
    <xf numFmtId="10" fontId="8" fillId="8" borderId="114" xfId="32" applyNumberFormat="1" applyFont="1" applyFill="1" applyBorder="1" applyAlignment="1">
      <alignment horizontal="right" vertical="center"/>
    </xf>
    <xf numFmtId="10" fontId="8" fillId="8" borderId="75" xfId="32" applyNumberFormat="1" applyFont="1" applyFill="1" applyBorder="1" applyAlignment="1">
      <alignment vertical="center"/>
    </xf>
    <xf numFmtId="0" fontId="6" fillId="0" borderId="95" xfId="17" applyFont="1" applyBorder="1" applyAlignment="1">
      <alignment vertical="center"/>
    </xf>
    <xf numFmtId="0" fontId="9" fillId="0" borderId="95" xfId="17" applyFont="1" applyBorder="1" applyAlignment="1">
      <alignment horizontal="center" vertical="center"/>
    </xf>
    <xf numFmtId="0" fontId="9" fillId="0" borderId="12" xfId="17" applyFont="1" applyBorder="1" applyAlignment="1">
      <alignment horizontal="center" vertical="center"/>
    </xf>
    <xf numFmtId="10" fontId="8" fillId="7" borderId="14" xfId="17" applyNumberFormat="1" applyFont="1" applyFill="1" applyBorder="1" applyAlignment="1" applyProtection="1">
      <alignment vertical="center"/>
      <protection locked="0"/>
    </xf>
    <xf numFmtId="10" fontId="8" fillId="7" borderId="15" xfId="17" applyNumberFormat="1" applyFont="1" applyFill="1" applyBorder="1" applyAlignment="1" applyProtection="1">
      <alignment vertical="center"/>
      <protection locked="0"/>
    </xf>
    <xf numFmtId="10" fontId="8" fillId="7" borderId="10" xfId="17" applyNumberFormat="1" applyFont="1" applyFill="1" applyBorder="1" applyAlignment="1" applyProtection="1">
      <alignment vertical="center"/>
      <protection locked="0"/>
    </xf>
    <xf numFmtId="10" fontId="8" fillId="7" borderId="97" xfId="17" applyNumberFormat="1" applyFont="1" applyFill="1" applyBorder="1" applyAlignment="1" applyProtection="1">
      <alignment vertical="center"/>
      <protection locked="0"/>
    </xf>
    <xf numFmtId="164" fontId="8" fillId="3" borderId="14" xfId="28" applyFont="1" applyFill="1" applyBorder="1">
      <alignment vertical="top"/>
    </xf>
    <xf numFmtId="164" fontId="8" fillId="3" borderId="76" xfId="28" applyFont="1" applyFill="1" applyBorder="1">
      <alignment vertical="top"/>
    </xf>
    <xf numFmtId="10" fontId="8" fillId="7" borderId="28" xfId="17" applyNumberFormat="1" applyFont="1" applyFill="1" applyBorder="1" applyAlignment="1" applyProtection="1">
      <alignment vertical="center"/>
      <protection locked="0"/>
    </xf>
    <xf numFmtId="10" fontId="8" fillId="7" borderId="29" xfId="17" applyNumberFormat="1" applyFont="1" applyFill="1" applyBorder="1" applyAlignment="1" applyProtection="1">
      <alignment vertical="center"/>
      <protection locked="0"/>
    </xf>
    <xf numFmtId="10" fontId="8" fillId="7" borderId="25" xfId="17" applyNumberFormat="1" applyFont="1" applyFill="1" applyBorder="1" applyAlignment="1" applyProtection="1">
      <alignment vertical="center"/>
      <protection locked="0"/>
    </xf>
    <xf numFmtId="10" fontId="8" fillId="7" borderId="101" xfId="17" applyNumberFormat="1" applyFont="1" applyFill="1" applyBorder="1" applyAlignment="1" applyProtection="1">
      <alignment vertical="center"/>
      <protection locked="0"/>
    </xf>
    <xf numFmtId="10" fontId="8" fillId="7" borderId="30" xfId="17" applyNumberFormat="1" applyFont="1" applyFill="1" applyBorder="1" applyAlignment="1" applyProtection="1">
      <alignment vertical="center"/>
      <protection locked="0"/>
    </xf>
    <xf numFmtId="164" fontId="8" fillId="3" borderId="28" xfId="28" applyFont="1" applyFill="1" applyBorder="1">
      <alignment vertical="top"/>
    </xf>
    <xf numFmtId="164" fontId="8" fillId="3" borderId="108" xfId="28" applyFont="1" applyFill="1" applyBorder="1">
      <alignment vertical="top"/>
    </xf>
    <xf numFmtId="0" fontId="79" fillId="3" borderId="0" xfId="35" applyFill="1"/>
    <xf numFmtId="0" fontId="9" fillId="3" borderId="0" xfId="4" applyFont="1" applyFill="1" applyBorder="1" applyAlignment="1" applyProtection="1">
      <alignment horizontal="center" vertical="center"/>
    </xf>
    <xf numFmtId="0" fontId="8" fillId="19" borderId="0" xfId="17" applyFont="1" applyFill="1" applyAlignment="1" applyProtection="1">
      <alignment horizontal="center" vertical="center"/>
    </xf>
    <xf numFmtId="0" fontId="79" fillId="3" borderId="0" xfId="35" applyFill="1" applyBorder="1"/>
    <xf numFmtId="2" fontId="15" fillId="3" borderId="0" xfId="1" applyNumberFormat="1" applyFont="1" applyFill="1" applyBorder="1" applyAlignment="1" applyProtection="1">
      <alignment vertical="top" wrapText="1"/>
    </xf>
    <xf numFmtId="0" fontId="15" fillId="0" borderId="19" xfId="5" quotePrefix="1" applyNumberFormat="1" applyFont="1" applyFill="1" applyBorder="1" applyAlignment="1" applyProtection="1">
      <alignment horizontal="center" vertical="top" wrapText="1"/>
    </xf>
    <xf numFmtId="49" fontId="15" fillId="3" borderId="0" xfId="5" applyNumberFormat="1" applyFont="1" applyFill="1" applyBorder="1" applyAlignment="1" applyProtection="1">
      <alignment vertical="top" wrapText="1"/>
    </xf>
    <xf numFmtId="0" fontId="15" fillId="0" borderId="85" xfId="5" quotePrefix="1" applyNumberFormat="1" applyFont="1" applyFill="1" applyBorder="1" applyAlignment="1" applyProtection="1">
      <alignment horizontal="center" vertical="top" wrapText="1"/>
    </xf>
    <xf numFmtId="0" fontId="15" fillId="0" borderId="63" xfId="5" quotePrefix="1" applyNumberFormat="1" applyFont="1" applyFill="1" applyBorder="1" applyAlignment="1" applyProtection="1">
      <alignment horizontal="center" vertical="top" wrapText="1"/>
    </xf>
    <xf numFmtId="0" fontId="15" fillId="0" borderId="28" xfId="5" quotePrefix="1" applyNumberFormat="1" applyFont="1" applyFill="1" applyBorder="1" applyAlignment="1" applyProtection="1">
      <alignment horizontal="center" vertical="top" wrapText="1"/>
    </xf>
    <xf numFmtId="165" fontId="8" fillId="11" borderId="22" xfId="17" applyNumberFormat="1" applyFont="1" applyFill="1" applyBorder="1" applyAlignment="1" applyProtection="1">
      <alignment vertical="center"/>
      <protection locked="0"/>
    </xf>
    <xf numFmtId="0" fontId="8" fillId="3" borderId="19" xfId="1" applyFont="1" applyFill="1" applyBorder="1" applyAlignment="1">
      <alignment vertical="center"/>
    </xf>
    <xf numFmtId="165" fontId="8" fillId="7" borderId="138" xfId="17" applyNumberFormat="1" applyFont="1" applyFill="1" applyBorder="1" applyAlignment="1" applyProtection="1">
      <alignment vertical="center"/>
      <protection locked="0"/>
    </xf>
    <xf numFmtId="0" fontId="8" fillId="3" borderId="62" xfId="1" applyFont="1" applyFill="1" applyBorder="1" applyAlignment="1">
      <alignment vertical="center"/>
    </xf>
    <xf numFmtId="0" fontId="8" fillId="3" borderId="89" xfId="1" applyFont="1" applyFill="1" applyBorder="1" applyAlignment="1">
      <alignment vertical="center"/>
    </xf>
    <xf numFmtId="165" fontId="8" fillId="7" borderId="22" xfId="17" applyNumberFormat="1" applyFont="1" applyFill="1" applyBorder="1" applyAlignment="1" applyProtection="1">
      <alignment vertical="center"/>
      <protection locked="0"/>
    </xf>
    <xf numFmtId="165" fontId="16" fillId="7" borderId="22" xfId="2" applyNumberFormat="1" applyFont="1" applyFill="1" applyBorder="1" applyAlignment="1" applyProtection="1">
      <alignment vertical="center"/>
      <protection locked="0"/>
    </xf>
    <xf numFmtId="165" fontId="16" fillId="7" borderId="22" xfId="17" applyNumberFormat="1" applyFont="1" applyFill="1" applyBorder="1" applyAlignment="1" applyProtection="1">
      <alignment vertical="center"/>
      <protection locked="0"/>
    </xf>
    <xf numFmtId="0" fontId="2" fillId="0" borderId="0" xfId="1" applyAlignment="1">
      <alignment vertical="center"/>
    </xf>
    <xf numFmtId="165" fontId="16" fillId="10" borderId="17" xfId="1" applyNumberFormat="1" applyFont="1" applyFill="1" applyBorder="1" applyAlignment="1">
      <alignment vertical="center"/>
    </xf>
    <xf numFmtId="165" fontId="16" fillId="10" borderId="31" xfId="1" applyNumberFormat="1" applyFont="1" applyFill="1" applyBorder="1" applyAlignment="1">
      <alignment vertical="center"/>
    </xf>
    <xf numFmtId="165" fontId="8" fillId="10" borderId="17" xfId="1" applyNumberFormat="1" applyFont="1" applyFill="1" applyBorder="1" applyAlignment="1">
      <alignment vertical="center"/>
    </xf>
    <xf numFmtId="0" fontId="8" fillId="0" borderId="14" xfId="1" applyFont="1" applyFill="1" applyBorder="1" applyAlignment="1">
      <alignment vertical="center"/>
    </xf>
    <xf numFmtId="165" fontId="16" fillId="10" borderId="138" xfId="1" applyNumberFormat="1" applyFont="1" applyFill="1" applyBorder="1" applyAlignment="1">
      <alignment vertical="center"/>
    </xf>
    <xf numFmtId="0" fontId="8" fillId="0" borderId="19" xfId="1" applyFont="1" applyFill="1" applyBorder="1" applyAlignment="1">
      <alignment vertical="center"/>
    </xf>
    <xf numFmtId="165" fontId="16" fillId="10" borderId="110" xfId="1" applyNumberFormat="1" applyFont="1" applyFill="1" applyBorder="1" applyAlignment="1">
      <alignment vertical="center"/>
    </xf>
    <xf numFmtId="0" fontId="8" fillId="0" borderId="28" xfId="1" applyFont="1" applyFill="1" applyBorder="1" applyAlignment="1">
      <alignment vertical="center"/>
    </xf>
    <xf numFmtId="165" fontId="16" fillId="10" borderId="22" xfId="1" applyNumberFormat="1" applyFont="1" applyFill="1" applyBorder="1" applyAlignment="1">
      <alignment vertical="center"/>
    </xf>
    <xf numFmtId="0" fontId="13" fillId="3" borderId="19" xfId="1" applyFont="1" applyFill="1" applyBorder="1" applyAlignment="1">
      <alignment vertical="center"/>
    </xf>
    <xf numFmtId="0" fontId="13" fillId="3" borderId="28" xfId="1" applyFont="1" applyFill="1" applyBorder="1" applyAlignment="1">
      <alignment vertical="center"/>
    </xf>
    <xf numFmtId="0" fontId="6" fillId="0" borderId="81" xfId="1" applyFont="1" applyBorder="1" applyAlignment="1">
      <alignment vertical="center"/>
    </xf>
    <xf numFmtId="165" fontId="16" fillId="10" borderId="7" xfId="1" applyNumberFormat="1" applyFont="1" applyFill="1" applyBorder="1" applyAlignment="1">
      <alignment vertical="center"/>
    </xf>
    <xf numFmtId="165" fontId="8" fillId="10" borderId="22" xfId="1" applyNumberFormat="1" applyFont="1" applyFill="1" applyBorder="1" applyAlignment="1">
      <alignment vertical="center"/>
    </xf>
    <xf numFmtId="0" fontId="8" fillId="3" borderId="63" xfId="1" applyFont="1" applyFill="1" applyBorder="1" applyAlignment="1">
      <alignment vertical="center"/>
    </xf>
    <xf numFmtId="0" fontId="8" fillId="3" borderId="86" xfId="1" applyFont="1" applyFill="1" applyBorder="1" applyAlignment="1">
      <alignment vertical="center"/>
    </xf>
    <xf numFmtId="165" fontId="8" fillId="10" borderId="31" xfId="1" applyNumberFormat="1" applyFont="1" applyFill="1" applyBorder="1" applyAlignment="1">
      <alignment vertical="center"/>
    </xf>
    <xf numFmtId="165" fontId="8" fillId="10" borderId="7" xfId="1" applyNumberFormat="1" applyFont="1" applyFill="1" applyBorder="1" applyAlignment="1">
      <alignment vertical="center"/>
    </xf>
    <xf numFmtId="0" fontId="13" fillId="3" borderId="0" xfId="2" applyFont="1" applyFill="1"/>
    <xf numFmtId="0" fontId="15" fillId="0" borderId="19" xfId="5" quotePrefix="1" applyNumberFormat="1" applyFont="1" applyFill="1" applyBorder="1" applyAlignment="1" applyProtection="1">
      <alignment horizontal="center" vertical="top"/>
    </xf>
    <xf numFmtId="0" fontId="15" fillId="0" borderId="28" xfId="5" quotePrefix="1" applyNumberFormat="1" applyFont="1" applyFill="1" applyBorder="1" applyAlignment="1" applyProtection="1">
      <alignment horizontal="center" vertical="top"/>
    </xf>
    <xf numFmtId="0" fontId="7" fillId="4" borderId="7" xfId="1" applyFont="1" applyFill="1" applyBorder="1" applyAlignment="1">
      <alignment horizontal="center" vertical="center" wrapText="1"/>
    </xf>
    <xf numFmtId="0" fontId="7" fillId="4" borderId="4" xfId="17" applyFont="1" applyFill="1" applyBorder="1" applyAlignment="1">
      <alignment horizontal="center" vertical="center" wrapText="1"/>
    </xf>
    <xf numFmtId="0" fontId="2" fillId="3" borderId="0" xfId="8" applyFill="1" applyBorder="1" applyAlignment="1">
      <alignment vertical="center"/>
    </xf>
    <xf numFmtId="0" fontId="2" fillId="3" borderId="0" xfId="8" applyFill="1" applyAlignment="1">
      <alignment vertical="center"/>
    </xf>
    <xf numFmtId="164" fontId="2" fillId="3" borderId="0" xfId="28" applyFill="1" applyBorder="1">
      <alignment vertical="top"/>
    </xf>
    <xf numFmtId="0" fontId="9" fillId="0" borderId="0" xfId="17" applyFont="1" applyFill="1" applyAlignment="1" applyProtection="1">
      <alignment horizontal="left" vertical="center"/>
    </xf>
    <xf numFmtId="0" fontId="9" fillId="0" borderId="16" xfId="1" quotePrefix="1" applyFont="1" applyBorder="1" applyAlignment="1">
      <alignment horizontal="center" vertical="center"/>
    </xf>
    <xf numFmtId="0" fontId="8" fillId="3" borderId="0" xfId="8" applyFont="1" applyFill="1" applyBorder="1" applyAlignment="1">
      <alignment vertical="center"/>
    </xf>
    <xf numFmtId="0" fontId="8" fillId="3" borderId="18" xfId="8" applyFont="1" applyFill="1" applyBorder="1"/>
    <xf numFmtId="0" fontId="8" fillId="3" borderId="10" xfId="8" applyFont="1" applyFill="1" applyBorder="1"/>
    <xf numFmtId="164" fontId="8" fillId="3" borderId="0" xfId="28" applyFont="1" applyFill="1">
      <alignment vertical="top"/>
    </xf>
    <xf numFmtId="0" fontId="8" fillId="3" borderId="23" xfId="8" applyFont="1" applyFill="1" applyBorder="1"/>
    <xf numFmtId="0" fontId="8" fillId="3" borderId="9" xfId="8" applyFont="1" applyFill="1" applyBorder="1"/>
    <xf numFmtId="165" fontId="8" fillId="7" borderId="22" xfId="1" applyNumberFormat="1" applyFont="1" applyFill="1" applyBorder="1" applyAlignment="1" applyProtection="1">
      <alignment vertical="center"/>
      <protection locked="0"/>
    </xf>
    <xf numFmtId="165" fontId="8" fillId="7" borderId="22" xfId="1" applyNumberFormat="1" applyFont="1" applyFill="1" applyBorder="1" applyAlignment="1" applyProtection="1">
      <alignment horizontal="right" vertical="center"/>
      <protection locked="0"/>
    </xf>
    <xf numFmtId="0" fontId="9" fillId="0" borderId="30" xfId="1" quotePrefix="1" applyFont="1" applyBorder="1" applyAlignment="1">
      <alignment horizontal="center" vertical="center"/>
    </xf>
    <xf numFmtId="165" fontId="8" fillId="8" borderId="28" xfId="1" applyNumberFormat="1" applyFont="1" applyFill="1" applyBorder="1" applyAlignment="1">
      <alignment horizontal="right" vertical="center"/>
    </xf>
    <xf numFmtId="165" fontId="8" fillId="8" borderId="29" xfId="1" applyNumberFormat="1" applyFont="1" applyFill="1" applyBorder="1" applyAlignment="1">
      <alignment horizontal="right" vertical="center"/>
    </xf>
    <xf numFmtId="165" fontId="8" fillId="8" borderId="25" xfId="1" applyNumberFormat="1" applyFont="1" applyFill="1" applyBorder="1" applyAlignment="1">
      <alignment horizontal="right" vertical="center"/>
    </xf>
    <xf numFmtId="0" fontId="8" fillId="3" borderId="24" xfId="8" applyFont="1" applyFill="1" applyBorder="1"/>
    <xf numFmtId="0" fontId="8" fillId="3" borderId="25" xfId="8" applyFont="1" applyFill="1" applyBorder="1"/>
    <xf numFmtId="0" fontId="2" fillId="3" borderId="0" xfId="8" applyFill="1"/>
    <xf numFmtId="0" fontId="81" fillId="3" borderId="0" xfId="8" applyFont="1" applyFill="1"/>
    <xf numFmtId="0" fontId="9" fillId="0" borderId="10" xfId="1" quotePrefix="1" applyFont="1" applyBorder="1" applyAlignment="1">
      <alignment horizontal="center" vertical="center"/>
    </xf>
    <xf numFmtId="165" fontId="16" fillId="7" borderId="17" xfId="1" applyNumberFormat="1" applyFont="1" applyFill="1" applyBorder="1" applyAlignment="1" applyProtection="1">
      <alignment vertical="center"/>
      <protection locked="0"/>
    </xf>
    <xf numFmtId="0" fontId="9" fillId="0" borderId="25" xfId="1" quotePrefix="1" applyFont="1" applyBorder="1" applyAlignment="1">
      <alignment horizontal="center" vertical="center"/>
    </xf>
    <xf numFmtId="165" fontId="16" fillId="8" borderId="29" xfId="1" applyNumberFormat="1" applyFont="1" applyFill="1" applyBorder="1" applyAlignment="1">
      <alignment horizontal="right" vertical="center"/>
    </xf>
    <xf numFmtId="165" fontId="16" fillId="8" borderId="25" xfId="1" applyNumberFormat="1" applyFont="1" applyFill="1" applyBorder="1" applyAlignment="1">
      <alignment horizontal="right" vertical="center"/>
    </xf>
    <xf numFmtId="165" fontId="16" fillId="8" borderId="31" xfId="1" applyNumberFormat="1" applyFont="1" applyFill="1" applyBorder="1" applyAlignment="1">
      <alignment horizontal="right" vertical="center"/>
    </xf>
    <xf numFmtId="165" fontId="8" fillId="7" borderId="32" xfId="1" applyNumberFormat="1" applyFont="1" applyFill="1" applyBorder="1" applyAlignment="1" applyProtection="1">
      <alignment vertical="center"/>
      <protection locked="0"/>
    </xf>
    <xf numFmtId="165" fontId="8" fillId="7" borderId="33" xfId="1" applyNumberFormat="1" applyFont="1" applyFill="1" applyBorder="1" applyAlignment="1" applyProtection="1">
      <alignment vertical="center"/>
      <protection locked="0"/>
    </xf>
    <xf numFmtId="165" fontId="16" fillId="7" borderId="33" xfId="1" applyNumberFormat="1" applyFont="1" applyFill="1" applyBorder="1" applyAlignment="1" applyProtection="1">
      <alignment vertical="center"/>
      <protection locked="0"/>
    </xf>
    <xf numFmtId="165" fontId="16" fillId="7" borderId="34" xfId="1" applyNumberFormat="1" applyFont="1" applyFill="1" applyBorder="1" applyAlignment="1" applyProtection="1">
      <alignment vertical="center"/>
      <protection locked="0"/>
    </xf>
    <xf numFmtId="165" fontId="16" fillId="7" borderId="17" xfId="1" applyNumberFormat="1" applyFont="1" applyFill="1" applyBorder="1" applyAlignment="1">
      <alignment vertical="center"/>
    </xf>
    <xf numFmtId="165" fontId="13" fillId="7" borderId="40" xfId="2" applyNumberFormat="1" applyFont="1" applyFill="1" applyBorder="1" applyAlignment="1" applyProtection="1">
      <alignment vertical="center"/>
      <protection locked="0"/>
    </xf>
    <xf numFmtId="165" fontId="13" fillId="7" borderId="41" xfId="2" applyNumberFormat="1" applyFont="1" applyFill="1" applyBorder="1" applyAlignment="1" applyProtection="1">
      <alignment vertical="center"/>
      <protection locked="0"/>
    </xf>
    <xf numFmtId="165" fontId="8" fillId="8" borderId="44" xfId="1" applyNumberFormat="1" applyFont="1" applyFill="1" applyBorder="1" applyAlignment="1">
      <alignment horizontal="right" vertical="center"/>
    </xf>
    <xf numFmtId="165" fontId="8" fillId="8" borderId="45" xfId="1" applyNumberFormat="1" applyFont="1" applyFill="1" applyBorder="1" applyAlignment="1">
      <alignment horizontal="right" vertical="center"/>
    </xf>
    <xf numFmtId="165" fontId="16" fillId="8" borderId="45" xfId="1" applyNumberFormat="1" applyFont="1" applyFill="1" applyBorder="1" applyAlignment="1">
      <alignment horizontal="right" vertical="center"/>
    </xf>
    <xf numFmtId="165" fontId="16" fillId="8" borderId="46" xfId="1" applyNumberFormat="1" applyFont="1" applyFill="1" applyBorder="1" applyAlignment="1">
      <alignment horizontal="right" vertical="center"/>
    </xf>
    <xf numFmtId="165" fontId="13" fillId="8" borderId="29" xfId="1" applyNumberFormat="1" applyFont="1" applyFill="1" applyBorder="1" applyAlignment="1">
      <alignment horizontal="right" vertical="center"/>
    </xf>
    <xf numFmtId="165" fontId="13" fillId="8" borderId="25" xfId="1" applyNumberFormat="1" applyFont="1" applyFill="1" applyBorder="1" applyAlignment="1">
      <alignment horizontal="right" vertical="center"/>
    </xf>
    <xf numFmtId="165" fontId="13" fillId="8" borderId="31" xfId="1" applyNumberFormat="1" applyFont="1" applyFill="1" applyBorder="1" applyAlignment="1">
      <alignment horizontal="right" vertical="center"/>
    </xf>
    <xf numFmtId="165" fontId="8" fillId="3" borderId="0" xfId="28" applyNumberFormat="1" applyFont="1" applyFill="1" applyAlignment="1">
      <alignment vertical="top"/>
    </xf>
    <xf numFmtId="0" fontId="6" fillId="8" borderId="20" xfId="9">
      <alignment horizontal="right" vertical="center" wrapText="1"/>
    </xf>
    <xf numFmtId="0" fontId="2" fillId="3" borderId="0" xfId="8" applyFill="1" applyBorder="1"/>
    <xf numFmtId="164" fontId="2" fillId="0" borderId="0" xfId="28" applyFill="1" applyBorder="1">
      <alignment vertical="top"/>
    </xf>
    <xf numFmtId="164" fontId="2" fillId="3" borderId="0" xfId="28" applyFill="1" applyAlignment="1">
      <alignment horizontal="left"/>
    </xf>
    <xf numFmtId="49" fontId="15" fillId="0" borderId="0" xfId="1" applyNumberFormat="1" applyFont="1" applyFill="1" applyBorder="1" applyAlignment="1" applyProtection="1">
      <alignment horizontal="left" vertical="top" wrapText="1"/>
    </xf>
    <xf numFmtId="164" fontId="2" fillId="3" borderId="0" xfId="28" applyFill="1" applyProtection="1">
      <alignment vertical="top"/>
      <protection locked="0"/>
    </xf>
    <xf numFmtId="0" fontId="7" fillId="3" borderId="0" xfId="1" applyFont="1" applyFill="1" applyBorder="1" applyAlignment="1">
      <alignment horizontal="left" vertical="center"/>
    </xf>
    <xf numFmtId="0" fontId="7" fillId="3" borderId="0" xfId="17" applyFont="1" applyFill="1" applyBorder="1" applyAlignment="1">
      <alignment horizontal="center" vertical="center" wrapText="1"/>
    </xf>
    <xf numFmtId="9" fontId="15" fillId="0" borderId="15" xfId="17" applyNumberFormat="1" applyFont="1" applyBorder="1" applyAlignment="1">
      <alignment vertical="center"/>
    </xf>
    <xf numFmtId="165" fontId="8" fillId="7" borderId="14" xfId="17" applyNumberFormat="1" applyFont="1" applyFill="1" applyBorder="1" applyAlignment="1" applyProtection="1">
      <alignment horizontal="right" vertical="center"/>
      <protection locked="0"/>
    </xf>
    <xf numFmtId="165" fontId="8" fillId="7" borderId="15" xfId="17" applyNumberFormat="1" applyFont="1" applyFill="1" applyBorder="1" applyAlignment="1" applyProtection="1">
      <alignment horizontal="right" vertical="center"/>
      <protection locked="0"/>
    </xf>
    <xf numFmtId="165" fontId="8" fillId="10" borderId="15" xfId="17" applyNumberFormat="1" applyFont="1" applyFill="1" applyBorder="1" applyAlignment="1">
      <alignment horizontal="right" vertical="center"/>
    </xf>
    <xf numFmtId="165" fontId="8" fillId="10" borderId="77" xfId="17" applyNumberFormat="1" applyFont="1" applyFill="1" applyBorder="1" applyAlignment="1">
      <alignment horizontal="right" vertical="center"/>
    </xf>
    <xf numFmtId="165" fontId="8" fillId="10" borderId="16" xfId="17" applyNumberFormat="1" applyFont="1" applyFill="1" applyBorder="1" applyAlignment="1">
      <alignment horizontal="right" vertical="center"/>
    </xf>
    <xf numFmtId="165" fontId="8" fillId="10" borderId="14" xfId="17" applyNumberFormat="1" applyFont="1" applyFill="1" applyBorder="1" applyAlignment="1">
      <alignment horizontal="right" vertical="center"/>
    </xf>
    <xf numFmtId="0" fontId="8" fillId="3" borderId="18" xfId="1" applyFont="1" applyFill="1" applyBorder="1" applyAlignment="1">
      <alignment vertical="center"/>
    </xf>
    <xf numFmtId="0" fontId="15" fillId="0" borderId="29" xfId="17" applyFont="1" applyBorder="1" applyAlignment="1">
      <alignment vertical="center"/>
    </xf>
    <xf numFmtId="165" fontId="8" fillId="7" borderId="28" xfId="17" applyNumberFormat="1" applyFont="1" applyFill="1" applyBorder="1" applyAlignment="1" applyProtection="1">
      <alignment horizontal="right" vertical="center"/>
      <protection locked="0"/>
    </xf>
    <xf numFmtId="165" fontId="8" fillId="7" borderId="29" xfId="17" applyNumberFormat="1" applyFont="1" applyFill="1" applyBorder="1" applyAlignment="1" applyProtection="1">
      <alignment horizontal="right" vertical="center"/>
      <protection locked="0"/>
    </xf>
    <xf numFmtId="165" fontId="8" fillId="10" borderId="29" xfId="17" applyNumberFormat="1" applyFont="1" applyFill="1" applyBorder="1" applyAlignment="1">
      <alignment horizontal="right" vertical="center"/>
    </xf>
    <xf numFmtId="165" fontId="8" fillId="10" borderId="101" xfId="17" applyNumberFormat="1" applyFont="1" applyFill="1" applyBorder="1" applyAlignment="1">
      <alignment horizontal="right" vertical="center"/>
    </xf>
    <xf numFmtId="165" fontId="8" fillId="10" borderId="30" xfId="17" applyNumberFormat="1" applyFont="1" applyFill="1" applyBorder="1" applyAlignment="1">
      <alignment horizontal="right" vertical="center"/>
    </xf>
    <xf numFmtId="165" fontId="8" fillId="10" borderId="28" xfId="17" applyNumberFormat="1" applyFont="1" applyFill="1" applyBorder="1" applyAlignment="1">
      <alignment horizontal="right" vertical="center"/>
    </xf>
    <xf numFmtId="165" fontId="8" fillId="8" borderId="25" xfId="17" applyNumberFormat="1" applyFont="1" applyFill="1" applyBorder="1" applyAlignment="1">
      <alignment vertical="center"/>
    </xf>
    <xf numFmtId="0" fontId="8" fillId="3" borderId="24" xfId="1" applyFont="1" applyFill="1" applyBorder="1" applyAlignment="1">
      <alignment vertical="center"/>
    </xf>
    <xf numFmtId="165" fontId="8" fillId="3" borderId="0" xfId="1" applyNumberFormat="1" applyFont="1" applyFill="1" applyAlignment="1">
      <alignment vertical="center"/>
    </xf>
    <xf numFmtId="165" fontId="8" fillId="3" borderId="0" xfId="17" applyNumberFormat="1" applyFont="1" applyFill="1" applyAlignment="1">
      <alignment vertical="center"/>
    </xf>
    <xf numFmtId="0" fontId="9" fillId="3" borderId="83" xfId="17" applyFont="1" applyFill="1" applyBorder="1" applyAlignment="1">
      <alignment horizontal="center" vertical="center"/>
    </xf>
    <xf numFmtId="0" fontId="9" fillId="3" borderId="0" xfId="17" applyFont="1" applyFill="1" applyBorder="1" applyAlignment="1">
      <alignment horizontal="center" vertical="center"/>
    </xf>
    <xf numFmtId="165" fontId="8" fillId="7" borderId="77" xfId="17" applyNumberFormat="1" applyFont="1" applyFill="1" applyBorder="1" applyAlignment="1" applyProtection="1">
      <alignment horizontal="right" vertical="center"/>
      <protection locked="0"/>
    </xf>
    <xf numFmtId="165" fontId="8" fillId="7" borderId="16" xfId="17" applyNumberFormat="1" applyFont="1" applyFill="1" applyBorder="1" applyAlignment="1" applyProtection="1">
      <alignment horizontal="right" vertical="center"/>
      <protection locked="0"/>
    </xf>
    <xf numFmtId="165" fontId="8" fillId="8" borderId="10" xfId="17" applyNumberFormat="1" applyFont="1" applyFill="1" applyBorder="1" applyAlignment="1">
      <alignment horizontal="right" vertical="center"/>
    </xf>
    <xf numFmtId="0" fontId="15" fillId="0" borderId="20" xfId="17" applyFont="1" applyBorder="1" applyAlignment="1">
      <alignment vertical="center"/>
    </xf>
    <xf numFmtId="165" fontId="8" fillId="7" borderId="19" xfId="17" applyNumberFormat="1" applyFont="1" applyFill="1" applyBorder="1" applyAlignment="1" applyProtection="1">
      <alignment horizontal="right" vertical="center"/>
      <protection locked="0"/>
    </xf>
    <xf numFmtId="165" fontId="8" fillId="7" borderId="26" xfId="17" applyNumberFormat="1" applyFont="1" applyFill="1" applyBorder="1" applyAlignment="1" applyProtection="1">
      <alignment horizontal="right" vertical="center"/>
      <protection locked="0"/>
    </xf>
    <xf numFmtId="165" fontId="8" fillId="7" borderId="21" xfId="17" applyNumberFormat="1" applyFont="1" applyFill="1" applyBorder="1" applyAlignment="1" applyProtection="1">
      <alignment horizontal="right" vertical="center"/>
      <protection locked="0"/>
    </xf>
    <xf numFmtId="165" fontId="8" fillId="7" borderId="20" xfId="17" applyNumberFormat="1" applyFont="1" applyFill="1" applyBorder="1" applyAlignment="1" applyProtection="1">
      <alignment horizontal="right" vertical="center"/>
      <protection locked="0"/>
    </xf>
    <xf numFmtId="165" fontId="8" fillId="8" borderId="9" xfId="17" applyNumberFormat="1" applyFont="1" applyFill="1" applyBorder="1" applyAlignment="1">
      <alignment horizontal="right" vertical="center"/>
    </xf>
    <xf numFmtId="0" fontId="15" fillId="0" borderId="64" xfId="17" applyFont="1" applyBorder="1" applyAlignment="1">
      <alignment vertical="center"/>
    </xf>
    <xf numFmtId="165" fontId="8" fillId="7" borderId="63" xfId="17" applyNumberFormat="1" applyFont="1" applyFill="1" applyBorder="1" applyAlignment="1" applyProtection="1">
      <alignment horizontal="right" vertical="center"/>
      <protection locked="0"/>
    </xf>
    <xf numFmtId="165" fontId="8" fillId="7" borderId="100" xfId="17" applyNumberFormat="1" applyFont="1" applyFill="1" applyBorder="1" applyAlignment="1" applyProtection="1">
      <alignment horizontal="right" vertical="center"/>
      <protection locked="0"/>
    </xf>
    <xf numFmtId="165" fontId="8" fillId="7" borderId="90" xfId="17" applyNumberFormat="1" applyFont="1" applyFill="1" applyBorder="1" applyAlignment="1" applyProtection="1">
      <alignment horizontal="right" vertical="center"/>
      <protection locked="0"/>
    </xf>
    <xf numFmtId="165" fontId="8" fillId="7" borderId="64" xfId="17" applyNumberFormat="1" applyFont="1" applyFill="1" applyBorder="1" applyAlignment="1" applyProtection="1">
      <alignment horizontal="right" vertical="center"/>
      <protection locked="0"/>
    </xf>
    <xf numFmtId="165" fontId="8" fillId="8" borderId="86" xfId="17" applyNumberFormat="1" applyFont="1" applyFill="1" applyBorder="1" applyAlignment="1">
      <alignment horizontal="right" vertical="center"/>
    </xf>
    <xf numFmtId="0" fontId="15" fillId="0" borderId="5" xfId="17" applyFont="1" applyBorder="1" applyAlignment="1">
      <alignment vertical="center"/>
    </xf>
    <xf numFmtId="0" fontId="9" fillId="3" borderId="5" xfId="17" applyFont="1" applyFill="1" applyBorder="1" applyAlignment="1">
      <alignment horizontal="center" vertical="center"/>
    </xf>
    <xf numFmtId="0" fontId="9" fillId="0" borderId="6" xfId="17" applyFont="1" applyBorder="1" applyAlignment="1">
      <alignment horizontal="center" vertical="center"/>
    </xf>
    <xf numFmtId="165" fontId="9" fillId="3" borderId="83" xfId="17" applyNumberFormat="1" applyFont="1" applyFill="1" applyBorder="1" applyAlignment="1">
      <alignment horizontal="right" vertical="center"/>
    </xf>
    <xf numFmtId="165" fontId="9" fillId="3" borderId="0" xfId="17" applyNumberFormat="1" applyFont="1" applyFill="1" applyBorder="1" applyAlignment="1">
      <alignment horizontal="right" vertical="center"/>
    </xf>
    <xf numFmtId="165" fontId="8" fillId="8" borderId="4" xfId="17" applyNumberFormat="1" applyFont="1" applyFill="1" applyBorder="1" applyAlignment="1">
      <alignment horizontal="right" vertical="center"/>
    </xf>
    <xf numFmtId="165" fontId="8" fillId="8" borderId="93" xfId="17" applyNumberFormat="1" applyFont="1" applyFill="1" applyBorder="1" applyAlignment="1">
      <alignment horizontal="right" vertical="center"/>
    </xf>
    <xf numFmtId="165" fontId="8" fillId="8" borderId="6" xfId="17" applyNumberFormat="1" applyFont="1" applyFill="1" applyBorder="1" applyAlignment="1">
      <alignment horizontal="right" vertical="center"/>
    </xf>
    <xf numFmtId="165" fontId="8" fillId="8" borderId="5" xfId="17" applyNumberFormat="1" applyFont="1" applyFill="1" applyBorder="1" applyAlignment="1">
      <alignment horizontal="right" vertical="center"/>
    </xf>
    <xf numFmtId="165" fontId="8" fillId="8" borderId="8" xfId="17" applyNumberFormat="1" applyFont="1" applyFill="1" applyBorder="1" applyAlignment="1">
      <alignment horizontal="right" vertical="center"/>
    </xf>
    <xf numFmtId="0" fontId="8" fillId="3" borderId="0" xfId="17" applyFont="1" applyFill="1" applyBorder="1" applyAlignment="1">
      <alignment horizontal="center" vertical="center"/>
    </xf>
    <xf numFmtId="0" fontId="15" fillId="3" borderId="0" xfId="17" applyFont="1" applyFill="1" applyBorder="1" applyAlignment="1">
      <alignment vertical="center"/>
    </xf>
    <xf numFmtId="165" fontId="8" fillId="3" borderId="0" xfId="17" applyNumberFormat="1" applyFont="1" applyFill="1" applyBorder="1" applyAlignment="1">
      <alignment horizontal="right" vertical="center"/>
    </xf>
    <xf numFmtId="165" fontId="8" fillId="3" borderId="0" xfId="17" applyNumberFormat="1" applyFont="1" applyFill="1" applyAlignment="1">
      <alignment horizontal="right" vertical="center"/>
    </xf>
    <xf numFmtId="0" fontId="15" fillId="0" borderId="15" xfId="17" applyFont="1" applyBorder="1" applyAlignment="1">
      <alignment vertical="center"/>
    </xf>
    <xf numFmtId="165" fontId="8" fillId="11" borderId="14" xfId="17" applyNumberFormat="1" applyFont="1" applyFill="1" applyBorder="1" applyAlignment="1" applyProtection="1">
      <alignment horizontal="right" vertical="center"/>
      <protection locked="0"/>
    </xf>
    <xf numFmtId="165" fontId="8" fillId="11" borderId="97" xfId="17" applyNumberFormat="1" applyFont="1" applyFill="1" applyBorder="1" applyAlignment="1" applyProtection="1">
      <alignment horizontal="right" vertical="center"/>
      <protection locked="0"/>
    </xf>
    <xf numFmtId="0" fontId="8" fillId="3" borderId="10" xfId="1" applyFont="1" applyFill="1" applyBorder="1" applyAlignment="1">
      <alignment horizontal="left" vertical="center"/>
    </xf>
    <xf numFmtId="165" fontId="8" fillId="11" borderId="19" xfId="17" applyNumberFormat="1" applyFont="1" applyFill="1" applyBorder="1" applyAlignment="1" applyProtection="1">
      <alignment horizontal="right" vertical="center"/>
      <protection locked="0"/>
    </xf>
    <xf numFmtId="165" fontId="8" fillId="11" borderId="20" xfId="17" applyNumberFormat="1" applyFont="1" applyFill="1" applyBorder="1" applyAlignment="1" applyProtection="1">
      <alignment horizontal="right" vertical="center"/>
      <protection locked="0"/>
    </xf>
    <xf numFmtId="165" fontId="8" fillId="11" borderId="111" xfId="17" applyNumberFormat="1" applyFont="1" applyFill="1" applyBorder="1" applyAlignment="1" applyProtection="1">
      <alignment horizontal="right" vertical="center"/>
      <protection locked="0"/>
    </xf>
    <xf numFmtId="0" fontId="15" fillId="0" borderId="93" xfId="17" applyFont="1" applyBorder="1" applyAlignment="1">
      <alignment vertical="center"/>
    </xf>
    <xf numFmtId="0" fontId="9" fillId="3" borderId="93" xfId="17" applyFont="1" applyFill="1" applyBorder="1" applyAlignment="1">
      <alignment horizontal="center" vertical="center"/>
    </xf>
    <xf numFmtId="165" fontId="8" fillId="8" borderId="2" xfId="17" applyNumberFormat="1" applyFont="1" applyFill="1" applyBorder="1" applyAlignment="1">
      <alignment horizontal="right" vertical="center"/>
    </xf>
    <xf numFmtId="165" fontId="8" fillId="3" borderId="78" xfId="17" applyNumberFormat="1" applyFont="1" applyFill="1" applyBorder="1" applyAlignment="1">
      <alignment horizontal="right" vertical="center"/>
    </xf>
    <xf numFmtId="0" fontId="8" fillId="0" borderId="82" xfId="17" applyFont="1" applyBorder="1" applyAlignment="1">
      <alignment horizontal="center" vertical="center"/>
    </xf>
    <xf numFmtId="0" fontId="15" fillId="0" borderId="79" xfId="17" applyFont="1" applyBorder="1" applyAlignment="1">
      <alignment vertical="center"/>
    </xf>
    <xf numFmtId="0" fontId="9" fillId="3" borderId="79" xfId="17" applyFont="1" applyFill="1" applyBorder="1" applyAlignment="1">
      <alignment horizontal="center" vertical="center"/>
    </xf>
    <xf numFmtId="0" fontId="9" fillId="0" borderId="79" xfId="17" applyFont="1" applyBorder="1" applyAlignment="1">
      <alignment horizontal="center" vertical="center"/>
    </xf>
    <xf numFmtId="0" fontId="9" fillId="0" borderId="139" xfId="17" applyFont="1" applyBorder="1" applyAlignment="1">
      <alignment horizontal="center" vertical="center"/>
    </xf>
    <xf numFmtId="165" fontId="9" fillId="3" borderId="92" xfId="17" applyNumberFormat="1" applyFont="1" applyFill="1" applyBorder="1" applyAlignment="1">
      <alignment horizontal="right" vertical="center"/>
    </xf>
    <xf numFmtId="165" fontId="9" fillId="3" borderId="73" xfId="17" applyNumberFormat="1" applyFont="1" applyFill="1" applyBorder="1" applyAlignment="1">
      <alignment horizontal="right" vertical="center"/>
    </xf>
    <xf numFmtId="165" fontId="8" fillId="7" borderId="10" xfId="17" applyNumberFormat="1" applyFont="1" applyFill="1" applyBorder="1" applyAlignment="1" applyProtection="1">
      <alignment horizontal="right" vertical="center"/>
      <protection locked="0"/>
    </xf>
    <xf numFmtId="165" fontId="8" fillId="7" borderId="82" xfId="17" applyNumberFormat="1" applyFont="1" applyFill="1" applyBorder="1" applyAlignment="1" applyProtection="1">
      <alignment horizontal="right" vertical="center"/>
      <protection locked="0"/>
    </xf>
    <xf numFmtId="165" fontId="8" fillId="7" borderId="79" xfId="17" applyNumberFormat="1" applyFont="1" applyFill="1" applyBorder="1" applyAlignment="1" applyProtection="1">
      <alignment horizontal="right" vertical="center"/>
      <protection locked="0"/>
    </xf>
    <xf numFmtId="165" fontId="8" fillId="8" borderId="140" xfId="17" applyNumberFormat="1" applyFont="1" applyFill="1" applyBorder="1" applyAlignment="1">
      <alignment horizontal="right" vertical="center"/>
    </xf>
    <xf numFmtId="0" fontId="8" fillId="3" borderId="83" xfId="1" applyFont="1" applyFill="1" applyBorder="1" applyAlignment="1">
      <alignment vertical="center"/>
    </xf>
    <xf numFmtId="0" fontId="8" fillId="3" borderId="140" xfId="1" applyFont="1" applyFill="1" applyBorder="1" applyAlignment="1">
      <alignment vertical="center"/>
    </xf>
    <xf numFmtId="165" fontId="8" fillId="11" borderId="4" xfId="17" applyNumberFormat="1" applyFont="1" applyFill="1" applyBorder="1" applyAlignment="1" applyProtection="1">
      <alignment horizontal="right" vertical="center"/>
      <protection locked="0"/>
    </xf>
    <xf numFmtId="165" fontId="8" fillId="11" borderId="8" xfId="17" applyNumberFormat="1" applyFont="1" applyFill="1" applyBorder="1" applyAlignment="1" applyProtection="1">
      <alignment horizontal="right" vertical="center"/>
      <protection locked="0"/>
    </xf>
    <xf numFmtId="165" fontId="8" fillId="7" borderId="98" xfId="17" applyNumberFormat="1" applyFont="1" applyFill="1" applyBorder="1" applyAlignment="1" applyProtection="1">
      <alignment horizontal="right" vertical="center"/>
      <protection locked="0"/>
    </xf>
    <xf numFmtId="165" fontId="8" fillId="7" borderId="74" xfId="17" applyNumberFormat="1" applyFont="1" applyFill="1" applyBorder="1" applyAlignment="1" applyProtection="1">
      <alignment horizontal="right" vertical="center"/>
      <protection locked="0"/>
    </xf>
    <xf numFmtId="165" fontId="8" fillId="8" borderId="25" xfId="17" applyNumberFormat="1" applyFont="1" applyFill="1" applyBorder="1" applyAlignment="1">
      <alignment horizontal="right" vertical="center"/>
    </xf>
    <xf numFmtId="0" fontId="9" fillId="3" borderId="78" xfId="17" applyFont="1" applyFill="1" applyBorder="1" applyAlignment="1">
      <alignment horizontal="center" vertical="center"/>
    </xf>
    <xf numFmtId="165" fontId="8" fillId="7" borderId="97" xfId="17" applyNumberFormat="1" applyFont="1" applyFill="1" applyBorder="1" applyAlignment="1" applyProtection="1">
      <alignment horizontal="right" vertical="center"/>
      <protection locked="0"/>
    </xf>
    <xf numFmtId="165" fontId="8" fillId="7" borderId="111" xfId="17" applyNumberFormat="1" applyFont="1" applyFill="1" applyBorder="1" applyAlignment="1" applyProtection="1">
      <alignment horizontal="right" vertical="center"/>
      <protection locked="0"/>
    </xf>
    <xf numFmtId="165" fontId="8" fillId="7" borderId="112" xfId="17" applyNumberFormat="1" applyFont="1" applyFill="1" applyBorder="1" applyAlignment="1" applyProtection="1">
      <alignment horizontal="right" vertical="center"/>
      <protection locked="0"/>
    </xf>
    <xf numFmtId="165" fontId="9" fillId="3" borderId="78" xfId="17" applyNumberFormat="1" applyFont="1" applyFill="1" applyBorder="1" applyAlignment="1">
      <alignment horizontal="right" vertical="center"/>
    </xf>
    <xf numFmtId="165" fontId="8" fillId="11" borderId="94" xfId="17" applyNumberFormat="1" applyFont="1" applyFill="1" applyBorder="1" applyAlignment="1" applyProtection="1">
      <alignment horizontal="right" vertical="center"/>
      <protection locked="0"/>
    </xf>
    <xf numFmtId="165" fontId="16" fillId="7" borderId="77" xfId="17" applyNumberFormat="1" applyFont="1" applyFill="1" applyBorder="1" applyAlignment="1" applyProtection="1">
      <alignment horizontal="right" vertical="center"/>
      <protection locked="0"/>
    </xf>
    <xf numFmtId="165" fontId="16" fillId="7" borderId="16" xfId="17" applyNumberFormat="1" applyFont="1" applyFill="1" applyBorder="1" applyAlignment="1" applyProtection="1">
      <alignment horizontal="right" vertical="center"/>
      <protection locked="0"/>
    </xf>
    <xf numFmtId="165" fontId="8" fillId="11" borderId="88" xfId="17" applyNumberFormat="1" applyFont="1" applyFill="1" applyBorder="1" applyAlignment="1" applyProtection="1">
      <alignment horizontal="right" vertical="center"/>
      <protection locked="0"/>
    </xf>
    <xf numFmtId="165" fontId="16" fillId="7" borderId="26" xfId="17" applyNumberFormat="1" applyFont="1" applyFill="1" applyBorder="1" applyAlignment="1" applyProtection="1">
      <alignment horizontal="right" vertical="center"/>
      <protection locked="0"/>
    </xf>
    <xf numFmtId="165" fontId="16" fillId="7" borderId="21" xfId="17" applyNumberFormat="1" applyFont="1" applyFill="1" applyBorder="1" applyAlignment="1" applyProtection="1">
      <alignment horizontal="right" vertical="center"/>
      <protection locked="0"/>
    </xf>
    <xf numFmtId="0" fontId="16" fillId="3" borderId="23" xfId="1" applyFont="1" applyFill="1" applyBorder="1" applyAlignment="1">
      <alignment horizontal="center" vertical="center"/>
    </xf>
    <xf numFmtId="165" fontId="16" fillId="8" borderId="93" xfId="17" applyNumberFormat="1" applyFont="1" applyFill="1" applyBorder="1" applyAlignment="1">
      <alignment horizontal="right" vertical="center"/>
    </xf>
    <xf numFmtId="165" fontId="16" fillId="8" borderId="2" xfId="17" applyNumberFormat="1" applyFont="1" applyFill="1" applyBorder="1" applyAlignment="1">
      <alignment horizontal="right" vertical="center"/>
    </xf>
    <xf numFmtId="165" fontId="8" fillId="3" borderId="83" xfId="17" applyNumberFormat="1" applyFont="1" applyFill="1" applyBorder="1" applyAlignment="1">
      <alignment horizontal="right" vertical="center"/>
    </xf>
    <xf numFmtId="165" fontId="8" fillId="3" borderId="92" xfId="17" applyNumberFormat="1" applyFont="1" applyFill="1" applyBorder="1" applyAlignment="1">
      <alignment horizontal="right" vertical="center"/>
    </xf>
    <xf numFmtId="165" fontId="8" fillId="3" borderId="73" xfId="17" applyNumberFormat="1" applyFont="1" applyFill="1" applyBorder="1" applyAlignment="1">
      <alignment horizontal="right" vertical="center"/>
    </xf>
    <xf numFmtId="165" fontId="8" fillId="11" borderId="5" xfId="17" applyNumberFormat="1" applyFont="1" applyFill="1" applyBorder="1" applyAlignment="1" applyProtection="1">
      <alignment horizontal="right" vertical="center"/>
      <protection locked="0"/>
    </xf>
    <xf numFmtId="165" fontId="8" fillId="7" borderId="81" xfId="17" applyNumberFormat="1" applyFont="1" applyFill="1" applyBorder="1" applyAlignment="1" applyProtection="1">
      <alignment horizontal="right" vertical="center"/>
      <protection locked="0"/>
    </xf>
    <xf numFmtId="0" fontId="6" fillId="3" borderId="0" xfId="1" applyFont="1" applyFill="1" applyBorder="1" applyAlignment="1" applyProtection="1">
      <alignment horizontal="left" vertical="center"/>
    </xf>
    <xf numFmtId="0" fontId="8" fillId="3" borderId="14" xfId="1" applyFont="1" applyFill="1" applyBorder="1" applyAlignment="1">
      <alignment horizontal="center" vertical="center"/>
    </xf>
    <xf numFmtId="0" fontId="6" fillId="3" borderId="15" xfId="1" applyFont="1" applyFill="1" applyBorder="1" applyAlignment="1">
      <alignment horizontal="left" vertical="center"/>
    </xf>
    <xf numFmtId="0" fontId="9" fillId="3" borderId="15" xfId="1" applyFont="1" applyFill="1" applyBorder="1" applyAlignment="1" applyProtection="1">
      <alignment horizontal="center" vertical="center"/>
    </xf>
    <xf numFmtId="0" fontId="9" fillId="0" borderId="10" xfId="1" quotePrefix="1" applyFont="1" applyBorder="1" applyAlignment="1" applyProtection="1">
      <alignment horizontal="center" vertical="center"/>
    </xf>
    <xf numFmtId="2" fontId="8" fillId="3" borderId="0" xfId="1" applyNumberFormat="1" applyFont="1" applyFill="1" applyBorder="1" applyAlignment="1">
      <alignment horizontal="right" vertical="center"/>
    </xf>
    <xf numFmtId="49" fontId="6" fillId="7" borderId="17" xfId="1" applyNumberFormat="1" applyFont="1" applyFill="1" applyBorder="1" applyAlignment="1" applyProtection="1">
      <alignment horizontal="left" vertical="center"/>
      <protection locked="0"/>
    </xf>
    <xf numFmtId="0" fontId="6" fillId="3" borderId="14" xfId="1" applyFont="1" applyFill="1" applyBorder="1" applyAlignment="1">
      <alignment horizontal="left" vertical="center"/>
    </xf>
    <xf numFmtId="0" fontId="6" fillId="3" borderId="10" xfId="1" applyFont="1" applyFill="1" applyBorder="1" applyAlignment="1">
      <alignment horizontal="left" vertical="center"/>
    </xf>
    <xf numFmtId="0" fontId="6" fillId="3" borderId="20" xfId="1" applyFont="1" applyFill="1" applyBorder="1" applyAlignment="1">
      <alignment horizontal="left" vertical="center"/>
    </xf>
    <xf numFmtId="0" fontId="9" fillId="3" borderId="20" xfId="1" applyFont="1" applyFill="1" applyBorder="1" applyAlignment="1" applyProtection="1">
      <alignment horizontal="center" vertical="center"/>
    </xf>
    <xf numFmtId="165" fontId="8" fillId="8" borderId="9" xfId="1" applyNumberFormat="1" applyFont="1" applyFill="1" applyBorder="1" applyAlignment="1">
      <alignment horizontal="right" vertical="center"/>
    </xf>
    <xf numFmtId="0" fontId="6" fillId="3" borderId="57" xfId="1" applyFont="1" applyFill="1" applyBorder="1" applyAlignment="1">
      <alignment horizontal="left" vertical="center"/>
    </xf>
    <xf numFmtId="0" fontId="9" fillId="3" borderId="57" xfId="1" applyFont="1" applyFill="1" applyBorder="1" applyAlignment="1" applyProtection="1">
      <alignment horizontal="center" vertical="center"/>
    </xf>
    <xf numFmtId="0" fontId="9" fillId="0" borderId="57" xfId="1" applyFont="1" applyBorder="1" applyAlignment="1" applyProtection="1">
      <alignment horizontal="center" vertical="center"/>
    </xf>
    <xf numFmtId="0" fontId="9" fillId="0" borderId="89" xfId="1" applyFont="1" applyBorder="1" applyAlignment="1" applyProtection="1">
      <alignment horizontal="center" vertical="center"/>
    </xf>
    <xf numFmtId="2" fontId="8" fillId="8" borderId="19" xfId="1" applyNumberFormat="1" applyFont="1" applyFill="1" applyBorder="1" applyAlignment="1">
      <alignment horizontal="right" vertical="center"/>
    </xf>
    <xf numFmtId="2" fontId="8" fillId="8" borderId="20" xfId="1" applyNumberFormat="1" applyFont="1" applyFill="1" applyBorder="1" applyAlignment="1">
      <alignment horizontal="right" vertical="center"/>
    </xf>
    <xf numFmtId="2" fontId="8" fillId="8" borderId="9" xfId="1" applyNumberFormat="1" applyFont="1" applyFill="1" applyBorder="1" applyAlignment="1">
      <alignment horizontal="right" vertical="center"/>
    </xf>
    <xf numFmtId="0" fontId="8" fillId="3" borderId="63" xfId="1" applyFont="1" applyFill="1" applyBorder="1" applyAlignment="1">
      <alignment horizontal="center" vertical="center"/>
    </xf>
    <xf numFmtId="0" fontId="6" fillId="3" borderId="64" xfId="1" applyFont="1" applyFill="1" applyBorder="1" applyAlignment="1">
      <alignment horizontal="left" vertical="center"/>
    </xf>
    <xf numFmtId="0" fontId="9" fillId="3" borderId="64" xfId="1" applyFont="1" applyFill="1" applyBorder="1" applyAlignment="1" applyProtection="1">
      <alignment horizontal="center" vertical="center"/>
    </xf>
    <xf numFmtId="0" fontId="9" fillId="0" borderId="64" xfId="1" applyFont="1" applyBorder="1" applyAlignment="1" applyProtection="1">
      <alignment horizontal="center" vertical="center"/>
    </xf>
    <xf numFmtId="0" fontId="9" fillId="0" borderId="86" xfId="1" applyFont="1" applyBorder="1" applyAlignment="1" applyProtection="1">
      <alignment horizontal="center" vertical="center"/>
    </xf>
    <xf numFmtId="2" fontId="8" fillId="8" borderId="28" xfId="1" applyNumberFormat="1" applyFont="1" applyFill="1" applyBorder="1" applyAlignment="1">
      <alignment horizontal="right" vertical="center"/>
    </xf>
    <xf numFmtId="2" fontId="8" fillId="8" borderId="29" xfId="1" applyNumberFormat="1" applyFont="1" applyFill="1" applyBorder="1" applyAlignment="1">
      <alignment horizontal="right" vertical="center"/>
    </xf>
    <xf numFmtId="2" fontId="8" fillId="8" borderId="25" xfId="1" applyNumberFormat="1" applyFont="1" applyFill="1" applyBorder="1" applyAlignment="1">
      <alignment horizontal="right" vertical="center"/>
    </xf>
    <xf numFmtId="0" fontId="8" fillId="3" borderId="28" xfId="1" applyFont="1" applyFill="1" applyBorder="1" applyAlignment="1">
      <alignment horizontal="center" vertical="center"/>
    </xf>
    <xf numFmtId="0" fontId="6" fillId="3" borderId="29" xfId="1" applyFont="1" applyFill="1" applyBorder="1" applyAlignment="1">
      <alignment horizontal="left" vertical="center"/>
    </xf>
    <xf numFmtId="0" fontId="13" fillId="7" borderId="17" xfId="2" applyNumberFormat="1" applyFont="1" applyFill="1" applyBorder="1" applyAlignment="1" applyProtection="1">
      <alignment vertical="center"/>
      <protection locked="0"/>
    </xf>
    <xf numFmtId="165" fontId="8" fillId="8" borderId="9" xfId="1" applyNumberFormat="1" applyFont="1" applyFill="1" applyBorder="1" applyAlignment="1" applyProtection="1">
      <alignment horizontal="right" vertical="center"/>
      <protection locked="0"/>
    </xf>
    <xf numFmtId="0" fontId="9" fillId="3" borderId="0" xfId="1" applyFont="1" applyFill="1" applyBorder="1" applyAlignment="1" applyProtection="1">
      <alignment horizontal="center" vertical="center"/>
    </xf>
    <xf numFmtId="49" fontId="18" fillId="4" borderId="117" xfId="5" applyNumberFormat="1" applyFont="1" applyFill="1" applyBorder="1" applyAlignment="1" applyProtection="1">
      <alignment vertical="top"/>
    </xf>
    <xf numFmtId="49" fontId="18" fillId="4" borderId="87" xfId="5" applyNumberFormat="1" applyFont="1" applyFill="1" applyBorder="1" applyAlignment="1" applyProtection="1">
      <alignment vertical="top"/>
    </xf>
    <xf numFmtId="0" fontId="6" fillId="3" borderId="19" xfId="1" applyFont="1" applyFill="1" applyBorder="1" applyAlignment="1">
      <alignment horizontal="center" vertical="center"/>
    </xf>
    <xf numFmtId="49" fontId="6" fillId="3" borderId="26" xfId="28" applyNumberFormat="1" applyFont="1" applyFill="1" applyBorder="1" applyAlignment="1">
      <alignment vertical="center"/>
    </xf>
    <xf numFmtId="49" fontId="6" fillId="3" borderId="27" xfId="28" applyNumberFormat="1" applyFont="1" applyFill="1" applyBorder="1" applyAlignment="1">
      <alignment vertical="center"/>
    </xf>
    <xf numFmtId="49" fontId="18" fillId="4" borderId="26" xfId="5" applyNumberFormat="1" applyFont="1" applyFill="1" applyBorder="1" applyAlignment="1" applyProtection="1">
      <alignment vertical="center"/>
    </xf>
    <xf numFmtId="49" fontId="18" fillId="4" borderId="27" xfId="5" applyNumberFormat="1" applyFont="1" applyFill="1" applyBorder="1" applyAlignment="1" applyProtection="1">
      <alignment vertical="center"/>
    </xf>
    <xf numFmtId="49" fontId="6" fillId="3" borderId="21" xfId="28" applyNumberFormat="1" applyFont="1" applyFill="1" applyBorder="1" applyAlignment="1">
      <alignment vertical="center"/>
    </xf>
    <xf numFmtId="0" fontId="6" fillId="3" borderId="28" xfId="1" applyFont="1" applyFill="1" applyBorder="1" applyAlignment="1">
      <alignment horizontal="center" vertical="center"/>
    </xf>
    <xf numFmtId="49" fontId="6" fillId="3" borderId="30" xfId="28" applyNumberFormat="1" applyFont="1" applyFill="1" applyBorder="1" applyAlignment="1">
      <alignment vertical="center"/>
    </xf>
    <xf numFmtId="49" fontId="6" fillId="3" borderId="101" xfId="28" applyNumberFormat="1" applyFont="1" applyFill="1" applyBorder="1" applyAlignment="1">
      <alignment vertical="center"/>
    </xf>
    <xf numFmtId="49" fontId="6" fillId="3" borderId="108" xfId="28" applyNumberFormat="1" applyFont="1" applyFill="1" applyBorder="1" applyAlignment="1">
      <alignment vertical="center"/>
    </xf>
    <xf numFmtId="0" fontId="3" fillId="2" borderId="0" xfId="36" applyFont="1" applyFill="1" applyBorder="1" applyAlignment="1">
      <alignment vertical="center"/>
    </xf>
    <xf numFmtId="0" fontId="3" fillId="2" borderId="0" xfId="36" applyFont="1" applyFill="1" applyBorder="1" applyAlignment="1">
      <alignment horizontal="right" vertical="center"/>
    </xf>
    <xf numFmtId="0" fontId="2" fillId="3" borderId="0" xfId="36" applyFill="1" applyAlignment="1">
      <alignment vertical="center"/>
    </xf>
    <xf numFmtId="0" fontId="2" fillId="3" borderId="0" xfId="36" applyFill="1" applyBorder="1" applyAlignment="1">
      <alignment vertical="center"/>
    </xf>
    <xf numFmtId="0" fontId="7" fillId="4" borderId="5" xfId="36" applyFont="1" applyFill="1" applyBorder="1" applyAlignment="1">
      <alignment horizontal="center" vertical="center" wrapText="1"/>
    </xf>
    <xf numFmtId="0" fontId="7" fillId="4" borderId="5" xfId="36" applyFont="1" applyFill="1" applyBorder="1" applyAlignment="1">
      <alignment horizontal="center" vertical="center"/>
    </xf>
    <xf numFmtId="0" fontId="7" fillId="4" borderId="8" xfId="36" applyFont="1" applyFill="1" applyBorder="1" applyAlignment="1">
      <alignment horizontal="center" vertical="center"/>
    </xf>
    <xf numFmtId="0" fontId="7" fillId="4" borderId="93" xfId="36" applyFont="1" applyFill="1" applyBorder="1" applyAlignment="1">
      <alignment horizontal="center" vertical="center"/>
    </xf>
    <xf numFmtId="0" fontId="7" fillId="3" borderId="0" xfId="36" applyFont="1" applyFill="1" applyBorder="1" applyAlignment="1">
      <alignment horizontal="center" vertical="center"/>
    </xf>
    <xf numFmtId="0" fontId="7" fillId="4" borderId="8" xfId="36" applyFont="1" applyFill="1" applyBorder="1" applyAlignment="1">
      <alignment horizontal="center" vertical="center" wrapText="1"/>
    </xf>
    <xf numFmtId="0" fontId="7" fillId="4" borderId="4" xfId="36" applyFont="1" applyFill="1" applyBorder="1" applyAlignment="1">
      <alignment horizontal="center" vertical="center"/>
    </xf>
    <xf numFmtId="0" fontId="7" fillId="4" borderId="8" xfId="36" applyFont="1" applyFill="1" applyBorder="1" applyAlignment="1">
      <alignment vertical="center"/>
    </xf>
    <xf numFmtId="0" fontId="8" fillId="0" borderId="14" xfId="36" applyFont="1" applyBorder="1" applyAlignment="1">
      <alignment horizontal="center" vertical="center"/>
    </xf>
    <xf numFmtId="0" fontId="6" fillId="0" borderId="95" xfId="36" applyFont="1" applyBorder="1" applyAlignment="1">
      <alignment vertical="center"/>
    </xf>
    <xf numFmtId="0" fontId="9" fillId="3" borderId="15" xfId="36" applyFont="1" applyFill="1" applyBorder="1" applyAlignment="1">
      <alignment horizontal="center" vertical="center"/>
    </xf>
    <xf numFmtId="0" fontId="9" fillId="0" borderId="15" xfId="36" applyFont="1" applyBorder="1" applyAlignment="1">
      <alignment horizontal="center" vertical="center"/>
    </xf>
    <xf numFmtId="0" fontId="9" fillId="0" borderId="16" xfId="36" applyFont="1" applyBorder="1" applyAlignment="1">
      <alignment horizontal="center" vertical="center"/>
    </xf>
    <xf numFmtId="165" fontId="8" fillId="7" borderId="17" xfId="36" applyNumberFormat="1" applyFont="1" applyFill="1" applyBorder="1" applyAlignment="1" applyProtection="1">
      <alignment horizontal="right" vertical="center"/>
      <protection locked="0"/>
    </xf>
    <xf numFmtId="0" fontId="8" fillId="3" borderId="14" xfId="36" applyFont="1" applyFill="1" applyBorder="1" applyAlignment="1">
      <alignment vertical="center"/>
    </xf>
    <xf numFmtId="0" fontId="8" fillId="3" borderId="10" xfId="36" applyFont="1" applyFill="1" applyBorder="1" applyAlignment="1">
      <alignment vertical="center"/>
    </xf>
    <xf numFmtId="0" fontId="8" fillId="0" borderId="19" xfId="36" applyFont="1" applyBorder="1" applyAlignment="1">
      <alignment horizontal="center" vertical="center"/>
    </xf>
    <xf numFmtId="0" fontId="6" fillId="0" borderId="20" xfId="36" applyFont="1" applyBorder="1" applyAlignment="1">
      <alignment vertical="center"/>
    </xf>
    <xf numFmtId="0" fontId="9" fillId="3" borderId="20" xfId="36" applyFont="1" applyFill="1" applyBorder="1" applyAlignment="1">
      <alignment horizontal="center" vertical="center"/>
    </xf>
    <xf numFmtId="0" fontId="9" fillId="0" borderId="20" xfId="36" applyFont="1" applyBorder="1" applyAlignment="1">
      <alignment horizontal="center" vertical="center"/>
    </xf>
    <xf numFmtId="0" fontId="9" fillId="0" borderId="21" xfId="36" applyFont="1" applyBorder="1" applyAlignment="1">
      <alignment horizontal="center" vertical="center"/>
    </xf>
    <xf numFmtId="165" fontId="8" fillId="7" borderId="22" xfId="36" applyNumberFormat="1" applyFont="1" applyFill="1" applyBorder="1" applyAlignment="1" applyProtection="1">
      <alignment horizontal="right" vertical="center"/>
      <protection locked="0"/>
    </xf>
    <xf numFmtId="0" fontId="8" fillId="3" borderId="0" xfId="36" applyFont="1" applyFill="1" applyAlignment="1">
      <alignment vertical="center"/>
    </xf>
    <xf numFmtId="0" fontId="8" fillId="3" borderId="0" xfId="36" applyFont="1" applyFill="1" applyBorder="1" applyAlignment="1">
      <alignment vertical="center"/>
    </xf>
    <xf numFmtId="165" fontId="13" fillId="3" borderId="19" xfId="36" applyNumberFormat="1" applyFont="1" applyFill="1" applyBorder="1" applyAlignment="1">
      <alignment horizontal="center" vertical="center"/>
    </xf>
    <xf numFmtId="165" fontId="13" fillId="3" borderId="9" xfId="36" applyNumberFormat="1" applyFont="1" applyFill="1" applyBorder="1" applyAlignment="1">
      <alignment horizontal="center" vertical="center"/>
    </xf>
    <xf numFmtId="165" fontId="8" fillId="3" borderId="19" xfId="36" applyNumberFormat="1" applyFont="1" applyFill="1" applyBorder="1" applyAlignment="1">
      <alignment vertical="center"/>
    </xf>
    <xf numFmtId="165" fontId="8" fillId="3" borderId="9" xfId="36" applyNumberFormat="1" applyFont="1" applyFill="1" applyBorder="1" applyAlignment="1">
      <alignment vertical="center"/>
    </xf>
    <xf numFmtId="0" fontId="6" fillId="0" borderId="57" xfId="36" applyFont="1" applyBorder="1" applyAlignment="1">
      <alignment vertical="center"/>
    </xf>
    <xf numFmtId="0" fontId="8" fillId="0" borderId="82" xfId="36" applyFont="1" applyBorder="1" applyAlignment="1">
      <alignment horizontal="center" vertical="center"/>
    </xf>
    <xf numFmtId="0" fontId="6" fillId="0" borderId="141" xfId="36" applyFont="1" applyBorder="1" applyAlignment="1">
      <alignment vertical="center"/>
    </xf>
    <xf numFmtId="0" fontId="9" fillId="3" borderId="141" xfId="36" applyFont="1" applyFill="1" applyBorder="1" applyAlignment="1">
      <alignment horizontal="center" vertical="center"/>
    </xf>
    <xf numFmtId="0" fontId="9" fillId="0" borderId="141" xfId="36" applyFont="1" applyBorder="1" applyAlignment="1">
      <alignment horizontal="center" vertical="center"/>
    </xf>
    <xf numFmtId="0" fontId="9" fillId="0" borderId="0" xfId="36" applyFont="1" applyBorder="1" applyAlignment="1">
      <alignment horizontal="center" vertical="center"/>
    </xf>
    <xf numFmtId="165" fontId="8" fillId="3" borderId="63" xfId="36" applyNumberFormat="1" applyFont="1" applyFill="1" applyBorder="1" applyAlignment="1">
      <alignment vertical="center"/>
    </xf>
    <xf numFmtId="165" fontId="8" fillId="3" borderId="86" xfId="36" applyNumberFormat="1" applyFont="1" applyFill="1" applyBorder="1" applyAlignment="1">
      <alignment vertical="center"/>
    </xf>
    <xf numFmtId="0" fontId="8" fillId="0" borderId="4" xfId="36" applyFont="1" applyBorder="1" applyAlignment="1">
      <alignment horizontal="center" vertical="center"/>
    </xf>
    <xf numFmtId="0" fontId="6" fillId="0" borderId="93" xfId="36" applyFont="1" applyBorder="1" applyAlignment="1">
      <alignment vertical="center"/>
    </xf>
    <xf numFmtId="0" fontId="9" fillId="3" borderId="93" xfId="36" applyFont="1" applyFill="1" applyBorder="1" applyAlignment="1">
      <alignment horizontal="center" vertical="center"/>
    </xf>
    <xf numFmtId="0" fontId="9" fillId="0" borderId="93" xfId="36" applyFont="1" applyBorder="1" applyAlignment="1">
      <alignment horizontal="center" vertical="center"/>
    </xf>
    <xf numFmtId="0" fontId="9" fillId="0" borderId="2" xfId="36" applyFont="1" applyBorder="1" applyAlignment="1">
      <alignment horizontal="center" vertical="center"/>
    </xf>
    <xf numFmtId="165" fontId="8" fillId="8" borderId="7" xfId="36" applyNumberFormat="1" applyFont="1" applyFill="1" applyBorder="1" applyAlignment="1">
      <alignment vertical="center"/>
    </xf>
    <xf numFmtId="165" fontId="8" fillId="3" borderId="0" xfId="36" applyNumberFormat="1" applyFont="1" applyFill="1" applyBorder="1" applyAlignment="1">
      <alignment vertical="center"/>
    </xf>
    <xf numFmtId="0" fontId="8" fillId="3" borderId="28" xfId="36" applyFont="1" applyFill="1" applyBorder="1" applyAlignment="1">
      <alignment vertical="center"/>
    </xf>
    <xf numFmtId="0" fontId="8" fillId="3" borderId="25" xfId="36" applyFont="1" applyFill="1" applyBorder="1" applyAlignment="1">
      <alignment vertical="center"/>
    </xf>
    <xf numFmtId="0" fontId="11" fillId="0" borderId="15" xfId="36" applyFont="1" applyFill="1" applyBorder="1" applyAlignment="1">
      <alignment horizontal="center" vertical="center"/>
    </xf>
    <xf numFmtId="0" fontId="11" fillId="0" borderId="20" xfId="36" applyFont="1" applyFill="1" applyBorder="1" applyAlignment="1">
      <alignment horizontal="center" vertical="center"/>
    </xf>
    <xf numFmtId="0" fontId="11" fillId="0" borderId="141" xfId="36" applyFont="1" applyFill="1" applyBorder="1" applyAlignment="1">
      <alignment horizontal="center" vertical="center"/>
    </xf>
    <xf numFmtId="0" fontId="11" fillId="0" borderId="93" xfId="36" applyFont="1" applyFill="1" applyBorder="1" applyAlignment="1">
      <alignment horizontal="center" vertical="center"/>
    </xf>
    <xf numFmtId="0" fontId="9" fillId="0" borderId="10" xfId="36" applyFont="1" applyBorder="1" applyAlignment="1">
      <alignment horizontal="center" vertical="center"/>
    </xf>
    <xf numFmtId="10" fontId="16" fillId="7" borderId="14" xfId="36" applyNumberFormat="1" applyFont="1" applyFill="1" applyBorder="1" applyAlignment="1" applyProtection="1">
      <alignment horizontal="right" vertical="center"/>
      <protection locked="0"/>
    </xf>
    <xf numFmtId="10" fontId="16" fillId="7" borderId="15" xfId="36" applyNumberFormat="1" applyFont="1" applyFill="1" applyBorder="1" applyAlignment="1" applyProtection="1">
      <alignment horizontal="right" vertical="center"/>
      <protection locked="0"/>
    </xf>
    <xf numFmtId="10" fontId="16" fillId="7" borderId="10" xfId="36" applyNumberFormat="1" applyFont="1" applyFill="1" applyBorder="1" applyAlignment="1" applyProtection="1">
      <alignment horizontal="right" vertical="center"/>
      <protection locked="0"/>
    </xf>
    <xf numFmtId="0" fontId="16" fillId="3" borderId="96" xfId="36" applyFont="1" applyFill="1" applyBorder="1" applyAlignment="1">
      <alignment vertical="center" wrapText="1"/>
    </xf>
    <xf numFmtId="0" fontId="9" fillId="0" borderId="9" xfId="36" applyFont="1" applyBorder="1" applyAlignment="1">
      <alignment horizontal="center" vertical="center"/>
    </xf>
    <xf numFmtId="10" fontId="16" fillId="7" borderId="19" xfId="36" applyNumberFormat="1" applyFont="1" applyFill="1" applyBorder="1" applyAlignment="1" applyProtection="1">
      <alignment horizontal="right" vertical="center"/>
      <protection locked="0"/>
    </xf>
    <xf numFmtId="10" fontId="16" fillId="7" borderId="20" xfId="36" applyNumberFormat="1" applyFont="1" applyFill="1" applyBorder="1" applyAlignment="1" applyProtection="1">
      <alignment horizontal="right" vertical="center"/>
      <protection locked="0"/>
    </xf>
    <xf numFmtId="10" fontId="16" fillId="7" borderId="9" xfId="36" applyNumberFormat="1" applyFont="1" applyFill="1" applyBorder="1" applyAlignment="1" applyProtection="1">
      <alignment horizontal="right" vertical="center"/>
      <protection locked="0"/>
    </xf>
    <xf numFmtId="0" fontId="16" fillId="3" borderId="82" xfId="36" applyFont="1" applyFill="1" applyBorder="1" applyAlignment="1">
      <alignment vertical="center" wrapText="1"/>
    </xf>
    <xf numFmtId="0" fontId="8" fillId="3" borderId="9" xfId="36" applyFont="1" applyFill="1" applyBorder="1" applyAlignment="1">
      <alignment vertical="center"/>
    </xf>
    <xf numFmtId="0" fontId="6" fillId="0" borderId="20" xfId="36" applyFont="1" applyFill="1" applyBorder="1" applyAlignment="1">
      <alignment vertical="center"/>
    </xf>
    <xf numFmtId="0" fontId="9" fillId="0" borderId="20" xfId="36" applyFont="1" applyFill="1" applyBorder="1" applyAlignment="1">
      <alignment horizontal="center" vertical="center"/>
    </xf>
    <xf numFmtId="10" fontId="8" fillId="7" borderId="19" xfId="36" applyNumberFormat="1" applyFont="1" applyFill="1" applyBorder="1" applyAlignment="1" applyProtection="1">
      <alignment horizontal="right" vertical="center"/>
      <protection locked="0"/>
    </xf>
    <xf numFmtId="10" fontId="8" fillId="7" borderId="20" xfId="36" applyNumberFormat="1" applyFont="1" applyFill="1" applyBorder="1" applyAlignment="1" applyProtection="1">
      <alignment horizontal="right" vertical="center"/>
      <protection locked="0"/>
    </xf>
    <xf numFmtId="10" fontId="8" fillId="7" borderId="9" xfId="36" applyNumberFormat="1" applyFont="1" applyFill="1" applyBorder="1" applyAlignment="1" applyProtection="1">
      <alignment horizontal="right" vertical="center"/>
      <protection locked="0"/>
    </xf>
    <xf numFmtId="0" fontId="16" fillId="3" borderId="62" xfId="36" applyFont="1" applyFill="1" applyBorder="1" applyAlignment="1">
      <alignment vertical="center" wrapText="1"/>
    </xf>
    <xf numFmtId="10" fontId="8" fillId="8" borderId="19" xfId="36" applyNumberFormat="1" applyFont="1" applyFill="1" applyBorder="1" applyAlignment="1">
      <alignment horizontal="right" vertical="center"/>
    </xf>
    <xf numFmtId="10" fontId="8" fillId="8" borderId="20" xfId="36" applyNumberFormat="1" applyFont="1" applyFill="1" applyBorder="1" applyAlignment="1">
      <alignment horizontal="right" vertical="center"/>
    </xf>
    <xf numFmtId="10" fontId="8" fillId="8" borderId="9" xfId="36" applyNumberFormat="1" applyFont="1" applyFill="1" applyBorder="1" applyAlignment="1">
      <alignment horizontal="right" vertical="center"/>
    </xf>
    <xf numFmtId="0" fontId="8" fillId="3" borderId="19" xfId="36" applyFont="1" applyFill="1" applyBorder="1" applyAlignment="1">
      <alignment vertical="center"/>
    </xf>
    <xf numFmtId="10" fontId="8" fillId="7" borderId="23" xfId="36" applyNumberFormat="1" applyFont="1" applyFill="1" applyBorder="1" applyAlignment="1" applyProtection="1">
      <alignment horizontal="right" vertical="center"/>
      <protection locked="0"/>
    </xf>
    <xf numFmtId="10" fontId="16" fillId="7" borderId="23" xfId="36" applyNumberFormat="1" applyFont="1" applyFill="1" applyBorder="1" applyAlignment="1" applyProtection="1">
      <alignment horizontal="right" vertical="center"/>
      <protection locked="0"/>
    </xf>
    <xf numFmtId="10" fontId="16" fillId="7" borderId="19" xfId="2" applyNumberFormat="1" applyFont="1" applyFill="1" applyBorder="1" applyAlignment="1" applyProtection="1">
      <alignment vertical="center"/>
      <protection locked="0"/>
    </xf>
    <xf numFmtId="10" fontId="16" fillId="7" borderId="20" xfId="2" applyNumberFormat="1" applyFont="1" applyFill="1" applyBorder="1" applyAlignment="1" applyProtection="1">
      <alignment vertical="center"/>
      <protection locked="0"/>
    </xf>
    <xf numFmtId="10" fontId="16" fillId="7" borderId="9" xfId="2" applyNumberFormat="1" applyFont="1" applyFill="1" applyBorder="1" applyAlignment="1" applyProtection="1">
      <alignment vertical="center"/>
      <protection locked="0"/>
    </xf>
    <xf numFmtId="10" fontId="13" fillId="7" borderId="19" xfId="2" applyNumberFormat="1" applyFont="1" applyFill="1" applyBorder="1" applyAlignment="1" applyProtection="1">
      <alignment vertical="center"/>
      <protection locked="0"/>
    </xf>
    <xf numFmtId="10" fontId="13" fillId="7" borderId="20" xfId="2" applyNumberFormat="1" applyFont="1" applyFill="1" applyBorder="1" applyAlignment="1" applyProtection="1">
      <alignment vertical="center"/>
      <protection locked="0"/>
    </xf>
    <xf numFmtId="10" fontId="13" fillId="7" borderId="9" xfId="2" applyNumberFormat="1" applyFont="1" applyFill="1" applyBorder="1" applyAlignment="1" applyProtection="1">
      <alignment vertical="center"/>
      <protection locked="0"/>
    </xf>
    <xf numFmtId="0" fontId="6" fillId="0" borderId="57" xfId="36" applyFont="1" applyFill="1" applyBorder="1" applyAlignment="1">
      <alignment vertical="center"/>
    </xf>
    <xf numFmtId="0" fontId="6" fillId="0" borderId="64" xfId="36" applyFont="1" applyBorder="1" applyAlignment="1">
      <alignment vertical="center"/>
    </xf>
    <xf numFmtId="0" fontId="9" fillId="3" borderId="64" xfId="36" applyFont="1" applyFill="1" applyBorder="1" applyAlignment="1">
      <alignment horizontal="center" vertical="center"/>
    </xf>
    <xf numFmtId="0" fontId="9" fillId="0" borderId="64" xfId="36" applyFont="1" applyBorder="1" applyAlignment="1">
      <alignment horizontal="center" vertical="center"/>
    </xf>
    <xf numFmtId="0" fontId="9" fillId="0" borderId="86" xfId="36" applyFont="1" applyBorder="1" applyAlignment="1">
      <alignment horizontal="center" vertical="center"/>
    </xf>
    <xf numFmtId="0" fontId="8" fillId="3" borderId="63" xfId="36" applyFont="1" applyFill="1" applyBorder="1" applyAlignment="1">
      <alignment vertical="center"/>
    </xf>
    <xf numFmtId="0" fontId="8" fillId="3" borderId="86" xfId="36" applyFont="1" applyFill="1" applyBorder="1" applyAlignment="1">
      <alignment vertical="center"/>
    </xf>
    <xf numFmtId="0" fontId="8" fillId="0" borderId="28" xfId="36" applyFont="1" applyBorder="1" applyAlignment="1">
      <alignment horizontal="center" vertical="center"/>
    </xf>
    <xf numFmtId="0" fontId="6" fillId="0" borderId="29" xfId="36" applyFont="1" applyBorder="1" applyAlignment="1">
      <alignment vertical="center"/>
    </xf>
    <xf numFmtId="0" fontId="9" fillId="3" borderId="29" xfId="36" applyFont="1" applyFill="1" applyBorder="1" applyAlignment="1">
      <alignment horizontal="center" vertical="center"/>
    </xf>
    <xf numFmtId="0" fontId="9" fillId="0" borderId="29" xfId="36" applyFont="1" applyBorder="1" applyAlignment="1">
      <alignment horizontal="center" vertical="center"/>
    </xf>
    <xf numFmtId="0" fontId="9" fillId="0" borderId="25" xfId="36" applyFont="1" applyBorder="1" applyAlignment="1">
      <alignment horizontal="center" vertical="center"/>
    </xf>
    <xf numFmtId="10" fontId="8" fillId="8" borderId="75" xfId="36" applyNumberFormat="1" applyFont="1" applyFill="1" applyBorder="1" applyAlignment="1">
      <alignment horizontal="right" vertical="center"/>
    </xf>
    <xf numFmtId="10" fontId="8" fillId="8" borderId="81" xfId="36" applyNumberFormat="1" applyFont="1" applyFill="1" applyBorder="1" applyAlignment="1">
      <alignment horizontal="right" vertical="center"/>
    </xf>
    <xf numFmtId="10" fontId="8" fillId="8" borderId="80" xfId="36" applyNumberFormat="1" applyFont="1" applyFill="1" applyBorder="1" applyAlignment="1">
      <alignment horizontal="right" vertical="center"/>
    </xf>
    <xf numFmtId="0" fontId="6" fillId="0" borderId="15" xfId="36" applyFont="1" applyBorder="1" applyAlignment="1">
      <alignment vertical="center"/>
    </xf>
    <xf numFmtId="165" fontId="8" fillId="7" borderId="14" xfId="36" applyNumberFormat="1" applyFont="1" applyFill="1" applyBorder="1" applyAlignment="1" applyProtection="1">
      <alignment horizontal="right" vertical="center"/>
      <protection locked="0"/>
    </xf>
    <xf numFmtId="165" fontId="8" fillId="7" borderId="15" xfId="36" applyNumberFormat="1" applyFont="1" applyFill="1" applyBorder="1" applyAlignment="1" applyProtection="1">
      <alignment horizontal="right" vertical="center"/>
      <protection locked="0"/>
    </xf>
    <xf numFmtId="165" fontId="8" fillId="7" borderId="10" xfId="36" applyNumberFormat="1" applyFont="1" applyFill="1" applyBorder="1" applyAlignment="1" applyProtection="1">
      <alignment horizontal="right" vertical="center"/>
      <protection locked="0"/>
    </xf>
    <xf numFmtId="165" fontId="16" fillId="7" borderId="19" xfId="36" applyNumberFormat="1" applyFont="1" applyFill="1" applyBorder="1" applyAlignment="1" applyProtection="1">
      <alignment horizontal="right" vertical="center"/>
      <protection locked="0"/>
    </xf>
    <xf numFmtId="165" fontId="16" fillId="7" borderId="20" xfId="36" applyNumberFormat="1" applyFont="1" applyFill="1" applyBorder="1" applyAlignment="1" applyProtection="1">
      <alignment horizontal="right" vertical="center"/>
      <protection locked="0"/>
    </xf>
    <xf numFmtId="165" fontId="16" fillId="7" borderId="9" xfId="36" applyNumberFormat="1" applyFont="1" applyFill="1" applyBorder="1" applyAlignment="1" applyProtection="1">
      <alignment horizontal="right" vertical="center"/>
      <protection locked="0"/>
    </xf>
    <xf numFmtId="0" fontId="16" fillId="3" borderId="63" xfId="36" applyFont="1" applyFill="1" applyBorder="1" applyAlignment="1">
      <alignment vertical="center" wrapText="1"/>
    </xf>
    <xf numFmtId="165" fontId="8" fillId="7" borderId="19" xfId="36" applyNumberFormat="1" applyFont="1" applyFill="1" applyBorder="1" applyAlignment="1" applyProtection="1">
      <alignment horizontal="right" vertical="center"/>
      <protection locked="0"/>
    </xf>
    <xf numFmtId="165" fontId="8" fillId="7" borderId="20" xfId="36" applyNumberFormat="1" applyFont="1" applyFill="1" applyBorder="1" applyAlignment="1" applyProtection="1">
      <alignment horizontal="right" vertical="center"/>
      <protection locked="0"/>
    </xf>
    <xf numFmtId="165" fontId="8" fillId="7" borderId="9" xfId="36" applyNumberFormat="1" applyFont="1" applyFill="1" applyBorder="1" applyAlignment="1" applyProtection="1">
      <alignment horizontal="right" vertical="center"/>
      <protection locked="0"/>
    </xf>
    <xf numFmtId="0" fontId="8" fillId="3" borderId="0" xfId="36" applyFont="1" applyFill="1" applyBorder="1" applyAlignment="1">
      <alignment horizontal="center" vertical="center"/>
    </xf>
    <xf numFmtId="0" fontId="6" fillId="3" borderId="0" xfId="36" applyFont="1" applyFill="1" applyBorder="1" applyAlignment="1">
      <alignment vertical="center"/>
    </xf>
    <xf numFmtId="0" fontId="9" fillId="3" borderId="0" xfId="36" applyFont="1" applyFill="1" applyBorder="1" applyAlignment="1">
      <alignment horizontal="center" vertical="center"/>
    </xf>
    <xf numFmtId="165" fontId="16" fillId="7" borderId="14" xfId="36" applyNumberFormat="1" applyFont="1" applyFill="1" applyBorder="1" applyAlignment="1" applyProtection="1">
      <alignment horizontal="right" vertical="center"/>
      <protection locked="0"/>
    </xf>
    <xf numFmtId="165" fontId="16" fillId="7" borderId="15" xfId="36" applyNumberFormat="1" applyFont="1" applyFill="1" applyBorder="1" applyAlignment="1" applyProtection="1">
      <alignment horizontal="right" vertical="center"/>
      <protection locked="0"/>
    </xf>
    <xf numFmtId="165" fontId="16" fillId="7" borderId="10" xfId="36" applyNumberFormat="1" applyFont="1" applyFill="1" applyBorder="1" applyAlignment="1" applyProtection="1">
      <alignment horizontal="right" vertical="center"/>
      <protection locked="0"/>
    </xf>
    <xf numFmtId="0" fontId="6" fillId="3" borderId="20" xfId="36" applyFont="1" applyFill="1" applyBorder="1" applyAlignment="1">
      <alignment vertical="center"/>
    </xf>
    <xf numFmtId="0" fontId="8" fillId="0" borderId="63" xfId="36" applyFont="1" applyBorder="1" applyAlignment="1">
      <alignment horizontal="center" vertical="center"/>
    </xf>
    <xf numFmtId="0" fontId="6" fillId="0" borderId="5" xfId="36" applyFont="1" applyBorder="1" applyAlignment="1">
      <alignment vertical="center"/>
    </xf>
    <xf numFmtId="0" fontId="9" fillId="3" borderId="5" xfId="36" applyFont="1" applyFill="1" applyBorder="1" applyAlignment="1">
      <alignment horizontal="center" vertical="center"/>
    </xf>
    <xf numFmtId="0" fontId="9" fillId="0" borderId="5" xfId="36" applyFont="1" applyBorder="1" applyAlignment="1">
      <alignment horizontal="center" vertical="center"/>
    </xf>
    <xf numFmtId="0" fontId="9" fillId="0" borderId="8" xfId="36" applyFont="1" applyBorder="1" applyAlignment="1">
      <alignment horizontal="center" vertical="center"/>
    </xf>
    <xf numFmtId="10" fontId="8" fillId="7" borderId="4" xfId="36" applyNumberFormat="1" applyFont="1" applyFill="1" applyBorder="1" applyAlignment="1" applyProtection="1">
      <alignment horizontal="right" vertical="center"/>
      <protection locked="0"/>
    </xf>
    <xf numFmtId="10" fontId="8" fillId="7" borderId="5" xfId="36" applyNumberFormat="1" applyFont="1" applyFill="1" applyBorder="1" applyAlignment="1" applyProtection="1">
      <alignment horizontal="right" vertical="center"/>
      <protection locked="0"/>
    </xf>
    <xf numFmtId="10" fontId="8" fillId="7" borderId="8" xfId="36" applyNumberFormat="1" applyFont="1" applyFill="1" applyBorder="1" applyAlignment="1" applyProtection="1">
      <alignment horizontal="right" vertical="center"/>
      <protection locked="0"/>
    </xf>
    <xf numFmtId="0" fontId="8" fillId="3" borderId="4" xfId="36" applyFont="1" applyFill="1" applyBorder="1" applyAlignment="1">
      <alignment vertical="center"/>
    </xf>
    <xf numFmtId="0" fontId="8" fillId="3" borderId="8" xfId="36" applyFont="1" applyFill="1" applyBorder="1" applyAlignment="1">
      <alignment vertical="center"/>
    </xf>
    <xf numFmtId="0" fontId="82" fillId="3" borderId="0" xfId="1" applyNumberFormat="1" applyFont="1" applyFill="1" applyBorder="1" applyAlignment="1" applyProtection="1">
      <alignment vertical="center"/>
    </xf>
    <xf numFmtId="49" fontId="15" fillId="3" borderId="0" xfId="1" applyNumberFormat="1" applyFont="1" applyFill="1" applyBorder="1" applyAlignment="1" applyProtection="1">
      <alignment vertical="top" wrapText="1"/>
    </xf>
    <xf numFmtId="49" fontId="13" fillId="3" borderId="0" xfId="1" applyNumberFormat="1" applyFont="1" applyFill="1" applyBorder="1" applyAlignment="1" applyProtection="1">
      <alignment vertical="top" wrapText="1"/>
    </xf>
    <xf numFmtId="0" fontId="83" fillId="3" borderId="0" xfId="5" applyFont="1" applyFill="1" applyBorder="1" applyAlignment="1" applyProtection="1">
      <alignment vertical="top"/>
    </xf>
    <xf numFmtId="49" fontId="13" fillId="3" borderId="0" xfId="5" applyNumberFormat="1" applyFont="1" applyFill="1" applyBorder="1" applyAlignment="1" applyProtection="1">
      <alignment vertical="top" wrapText="1"/>
    </xf>
    <xf numFmtId="0" fontId="15" fillId="0" borderId="63" xfId="5" applyNumberFormat="1" applyFont="1" applyFill="1" applyBorder="1" applyAlignment="1" applyProtection="1">
      <alignment horizontal="center" vertical="top"/>
    </xf>
    <xf numFmtId="0" fontId="0" fillId="0" borderId="0" xfId="17" applyFont="1" applyAlignment="1" applyProtection="1">
      <alignment vertical="center"/>
    </xf>
    <xf numFmtId="0" fontId="2" fillId="5" borderId="0" xfId="17" applyFill="1" applyAlignment="1" applyProtection="1">
      <alignment vertical="center"/>
    </xf>
    <xf numFmtId="0" fontId="8" fillId="5" borderId="0" xfId="17" applyFont="1" applyFill="1" applyAlignment="1" applyProtection="1">
      <alignment horizontal="left" vertical="center"/>
    </xf>
    <xf numFmtId="0" fontId="9" fillId="0" borderId="0" xfId="17" applyFont="1" applyAlignment="1" applyProtection="1">
      <alignment vertical="center" wrapText="1"/>
    </xf>
    <xf numFmtId="0" fontId="2" fillId="0" borderId="0" xfId="17" applyAlignment="1" applyProtection="1">
      <alignment vertical="center" wrapText="1"/>
    </xf>
    <xf numFmtId="164" fontId="2" fillId="0" borderId="0" xfId="28" applyFill="1" applyAlignment="1" applyProtection="1"/>
    <xf numFmtId="0" fontId="9" fillId="0" borderId="0" xfId="17" applyFont="1" applyAlignment="1" applyProtection="1">
      <alignment vertical="center"/>
    </xf>
    <xf numFmtId="0" fontId="8" fillId="5" borderId="0" xfId="17" quotePrefix="1" applyFont="1" applyFill="1" applyAlignment="1" applyProtection="1">
      <alignment horizontal="center" vertical="center"/>
    </xf>
    <xf numFmtId="165" fontId="16" fillId="7" borderId="14" xfId="1" applyNumberFormat="1" applyFont="1" applyFill="1" applyBorder="1" applyAlignment="1" applyProtection="1">
      <alignment horizontal="right" vertical="center"/>
      <protection locked="0"/>
    </xf>
    <xf numFmtId="165" fontId="16" fillId="7" borderId="10" xfId="1" applyNumberFormat="1" applyFont="1" applyFill="1" applyBorder="1" applyAlignment="1" applyProtection="1">
      <alignment horizontal="right" vertical="center"/>
      <protection locked="0"/>
    </xf>
    <xf numFmtId="0" fontId="16" fillId="3" borderId="19" xfId="1" applyFont="1" applyFill="1" applyBorder="1" applyAlignment="1" applyProtection="1">
      <alignment horizontal="center" vertical="center"/>
    </xf>
    <xf numFmtId="164" fontId="2" fillId="0" borderId="0" xfId="28" applyAlignment="1"/>
    <xf numFmtId="165" fontId="9" fillId="3" borderId="15" xfId="1" applyNumberFormat="1" applyFont="1" applyFill="1" applyBorder="1" applyAlignment="1" applyProtection="1">
      <alignment horizontal="center" vertical="center"/>
      <protection locked="0"/>
    </xf>
    <xf numFmtId="165" fontId="8" fillId="8" borderId="58" xfId="1" applyNumberFormat="1" applyFont="1" applyFill="1" applyBorder="1" applyAlignment="1" applyProtection="1">
      <alignment horizontal="right" vertical="center"/>
    </xf>
    <xf numFmtId="1" fontId="8" fillId="5" borderId="0" xfId="17" applyNumberFormat="1" applyFont="1" applyFill="1" applyAlignment="1" applyProtection="1">
      <alignment horizontal="center" vertical="center" wrapText="1"/>
    </xf>
    <xf numFmtId="1" fontId="8" fillId="0" borderId="0" xfId="17" applyNumberFormat="1" applyFont="1" applyFill="1" applyAlignment="1" applyProtection="1">
      <alignment horizontal="center" vertical="center"/>
    </xf>
    <xf numFmtId="165" fontId="9" fillId="3" borderId="20" xfId="1" applyNumberFormat="1" applyFont="1" applyFill="1" applyBorder="1" applyAlignment="1" applyProtection="1">
      <alignment horizontal="center" vertical="center"/>
      <protection locked="0"/>
    </xf>
    <xf numFmtId="165" fontId="9" fillId="3" borderId="64" xfId="1" applyNumberFormat="1" applyFont="1" applyFill="1" applyBorder="1" applyAlignment="1" applyProtection="1">
      <alignment horizontal="center" vertical="center"/>
      <protection locked="0"/>
    </xf>
    <xf numFmtId="165" fontId="8" fillId="9" borderId="28" xfId="1" applyNumberFormat="1" applyFont="1" applyFill="1" applyBorder="1" applyAlignment="1" applyProtection="1">
      <alignment horizontal="right" vertical="center"/>
      <protection locked="0"/>
    </xf>
    <xf numFmtId="165" fontId="8" fillId="9" borderId="29" xfId="1" applyNumberFormat="1" applyFont="1" applyFill="1" applyBorder="1" applyAlignment="1" applyProtection="1">
      <alignment horizontal="right" vertical="center"/>
      <protection locked="0"/>
    </xf>
    <xf numFmtId="165" fontId="8" fillId="9" borderId="25" xfId="1" applyNumberFormat="1" applyFont="1" applyFill="1" applyBorder="1" applyAlignment="1" applyProtection="1">
      <alignment horizontal="right" vertical="center"/>
      <protection locked="0"/>
    </xf>
    <xf numFmtId="165" fontId="8" fillId="8" borderId="70" xfId="1" applyNumberFormat="1" applyFont="1" applyFill="1" applyBorder="1" applyAlignment="1" applyProtection="1">
      <alignment horizontal="right" vertical="center"/>
    </xf>
    <xf numFmtId="164" fontId="2" fillId="0" borderId="0" xfId="31">
      <alignment vertical="top"/>
    </xf>
    <xf numFmtId="0" fontId="15" fillId="2" borderId="0" xfId="5" applyFont="1" applyFill="1" applyAlignment="1" applyProtection="1">
      <alignment vertical="center"/>
    </xf>
    <xf numFmtId="164" fontId="2" fillId="4" borderId="0" xfId="28" applyFill="1" applyBorder="1">
      <alignment vertical="top"/>
    </xf>
    <xf numFmtId="164" fontId="2" fillId="5" borderId="0" xfId="28" applyFill="1" applyBorder="1">
      <alignment vertical="top"/>
    </xf>
    <xf numFmtId="0" fontId="7" fillId="4" borderId="75" xfId="1" applyFont="1" applyFill="1" applyBorder="1" applyAlignment="1" applyProtection="1">
      <alignment horizontal="center" vertical="center" wrapText="1"/>
    </xf>
    <xf numFmtId="0" fontId="7" fillId="4" borderId="74" xfId="1" applyFont="1" applyFill="1" applyBorder="1" applyAlignment="1" applyProtection="1">
      <alignment horizontal="center" vertical="center" wrapText="1"/>
    </xf>
    <xf numFmtId="0" fontId="7" fillId="4" borderId="80" xfId="1" applyFont="1" applyFill="1" applyBorder="1" applyAlignment="1" applyProtection="1">
      <alignment horizontal="center" vertical="center" wrapText="1"/>
    </xf>
    <xf numFmtId="164" fontId="2" fillId="3" borderId="0" xfId="28" applyFill="1" applyBorder="1" applyAlignment="1">
      <alignment vertical="top" wrapText="1"/>
    </xf>
    <xf numFmtId="0" fontId="11" fillId="0" borderId="15" xfId="5" applyFont="1" applyFill="1" applyBorder="1" applyAlignment="1" applyProtection="1">
      <alignment horizontal="center" vertical="center"/>
    </xf>
    <xf numFmtId="0" fontId="11" fillId="0" borderId="16" xfId="5" applyFont="1" applyFill="1" applyBorder="1" applyAlignment="1" applyProtection="1">
      <alignment horizontal="center" vertical="center"/>
    </xf>
    <xf numFmtId="165" fontId="13" fillId="7" borderId="77" xfId="10" applyNumberFormat="1" applyFont="1" applyFill="1" applyBorder="1" applyAlignment="1" applyProtection="1">
      <alignment vertical="center"/>
      <protection locked="0"/>
    </xf>
    <xf numFmtId="0" fontId="17" fillId="3" borderId="0" xfId="1" applyFont="1" applyFill="1" applyAlignment="1" applyProtection="1">
      <alignment vertical="center"/>
    </xf>
    <xf numFmtId="165" fontId="13" fillId="3" borderId="77" xfId="10" applyNumberFormat="1" applyFont="1" applyFill="1" applyBorder="1" applyAlignment="1" applyProtection="1">
      <alignment horizontal="center" vertical="center"/>
      <protection locked="0"/>
    </xf>
    <xf numFmtId="0" fontId="2" fillId="3" borderId="0" xfId="28" applyNumberFormat="1" applyFill="1" applyBorder="1">
      <alignment vertical="top"/>
    </xf>
    <xf numFmtId="0" fontId="2" fillId="5" borderId="0" xfId="28" applyNumberFormat="1" applyFill="1" applyBorder="1" applyAlignment="1">
      <alignment horizontal="center" vertical="top"/>
    </xf>
    <xf numFmtId="0" fontId="2" fillId="3" borderId="0" xfId="28" applyNumberFormat="1" applyFill="1" applyBorder="1" applyAlignment="1">
      <alignment horizontal="center" vertical="top"/>
    </xf>
    <xf numFmtId="165" fontId="13" fillId="7" borderId="21" xfId="10" applyNumberFormat="1" applyFont="1" applyFill="1" applyBorder="1" applyAlignment="1" applyProtection="1">
      <alignment vertical="center"/>
      <protection locked="0"/>
    </xf>
    <xf numFmtId="165" fontId="13" fillId="3" borderId="88" xfId="1" applyNumberFormat="1" applyFont="1" applyFill="1" applyBorder="1" applyAlignment="1">
      <alignment horizontal="center" vertical="center"/>
    </xf>
    <xf numFmtId="165" fontId="13" fillId="3" borderId="89" xfId="1" applyNumberFormat="1" applyFont="1" applyFill="1" applyBorder="1" applyAlignment="1">
      <alignment horizontal="center" vertical="center"/>
    </xf>
    <xf numFmtId="165" fontId="13" fillId="3" borderId="21" xfId="10" applyNumberFormat="1" applyFont="1" applyFill="1" applyBorder="1" applyAlignment="1" applyProtection="1">
      <alignment horizontal="center" vertical="center"/>
      <protection locked="0"/>
    </xf>
    <xf numFmtId="0" fontId="11" fillId="0" borderId="21" xfId="5" applyFont="1" applyFill="1" applyBorder="1" applyAlignment="1" applyProtection="1">
      <alignment horizontal="center" vertical="center"/>
    </xf>
    <xf numFmtId="165" fontId="15" fillId="3" borderId="20" xfId="1" applyNumberFormat="1" applyFont="1" applyFill="1" applyBorder="1" applyAlignment="1" applyProtection="1">
      <alignment vertical="center" wrapText="1"/>
    </xf>
    <xf numFmtId="165" fontId="15" fillId="3" borderId="20" xfId="1" applyNumberFormat="1" applyFont="1" applyFill="1" applyBorder="1" applyAlignment="1" applyProtection="1">
      <alignment vertical="center" wrapText="1"/>
      <protection locked="0"/>
    </xf>
    <xf numFmtId="165" fontId="16" fillId="7" borderId="21" xfId="10" applyNumberFormat="1" applyFont="1" applyFill="1" applyBorder="1" applyAlignment="1" applyProtection="1">
      <alignment vertical="center"/>
      <protection locked="0"/>
    </xf>
    <xf numFmtId="0" fontId="2" fillId="0" borderId="0" xfId="28" applyNumberFormat="1" applyFill="1" applyBorder="1">
      <alignment vertical="top"/>
    </xf>
    <xf numFmtId="0" fontId="2" fillId="5" borderId="0" xfId="28" applyNumberFormat="1" applyFill="1" applyBorder="1" applyAlignment="1">
      <alignment horizontal="center" vertical="center"/>
    </xf>
    <xf numFmtId="165" fontId="16" fillId="7" borderId="26" xfId="10" applyNumberFormat="1" applyFont="1" applyFill="1" applyBorder="1" applyAlignment="1" applyProtection="1">
      <alignment vertical="center"/>
      <protection locked="0"/>
    </xf>
    <xf numFmtId="0" fontId="11" fillId="0" borderId="90" xfId="5" applyFont="1" applyFill="1" applyBorder="1" applyAlignment="1" applyProtection="1">
      <alignment horizontal="center" vertical="center"/>
    </xf>
    <xf numFmtId="165" fontId="13" fillId="7" borderId="100" xfId="10" applyNumberFormat="1" applyFont="1" applyFill="1" applyBorder="1" applyAlignment="1" applyProtection="1">
      <alignment vertical="center"/>
      <protection locked="0"/>
    </xf>
    <xf numFmtId="165" fontId="13" fillId="8" borderId="86" xfId="1" applyNumberFormat="1" applyFont="1" applyFill="1" applyBorder="1" applyAlignment="1" applyProtection="1">
      <alignment vertical="center"/>
    </xf>
    <xf numFmtId="165" fontId="13" fillId="3" borderId="100" xfId="10" applyNumberFormat="1" applyFont="1" applyFill="1" applyBorder="1" applyAlignment="1" applyProtection="1">
      <alignment horizontal="center" vertical="center"/>
      <protection locked="0"/>
    </xf>
    <xf numFmtId="165" fontId="13" fillId="3" borderId="86" xfId="1" applyNumberFormat="1" applyFont="1" applyFill="1" applyBorder="1" applyAlignment="1" applyProtection="1">
      <alignment horizontal="center" vertical="center"/>
    </xf>
    <xf numFmtId="165" fontId="13" fillId="3" borderId="86" xfId="10" applyNumberFormat="1" applyFont="1" applyFill="1" applyBorder="1" applyAlignment="1" applyProtection="1">
      <alignment horizontal="center" vertical="center"/>
      <protection locked="0"/>
    </xf>
    <xf numFmtId="165" fontId="13" fillId="3" borderId="29" xfId="10" applyNumberFormat="1" applyFont="1" applyFill="1" applyBorder="1" applyAlignment="1" applyProtection="1">
      <alignment horizontal="center" vertical="center"/>
      <protection locked="0"/>
    </xf>
    <xf numFmtId="165" fontId="13" fillId="3" borderId="25" xfId="10" applyNumberFormat="1" applyFont="1" applyFill="1" applyBorder="1" applyAlignment="1" applyProtection="1">
      <alignment horizontal="center" vertical="center"/>
      <protection locked="0"/>
    </xf>
    <xf numFmtId="0" fontId="11" fillId="3" borderId="2" xfId="5" applyFont="1" applyFill="1" applyBorder="1" applyAlignment="1">
      <alignment horizontal="center" vertical="center" wrapText="1"/>
    </xf>
    <xf numFmtId="165" fontId="13" fillId="9" borderId="6" xfId="5" applyNumberFormat="1" applyFont="1" applyFill="1" applyBorder="1" applyAlignment="1" applyProtection="1">
      <alignment vertical="center"/>
    </xf>
    <xf numFmtId="165" fontId="13" fillId="8" borderId="8" xfId="1" applyNumberFormat="1" applyFont="1" applyFill="1" applyBorder="1" applyAlignment="1" applyProtection="1">
      <alignment vertical="center"/>
    </xf>
    <xf numFmtId="165" fontId="13" fillId="3" borderId="24" xfId="1" applyNumberFormat="1" applyFont="1" applyFill="1" applyBorder="1" applyAlignment="1">
      <alignment vertical="center"/>
    </xf>
    <xf numFmtId="165" fontId="13" fillId="3" borderId="25" xfId="1" applyNumberFormat="1" applyFont="1" applyFill="1" applyBorder="1" applyAlignment="1">
      <alignment vertical="center"/>
    </xf>
    <xf numFmtId="165" fontId="13" fillId="3" borderId="6" xfId="5" applyNumberFormat="1" applyFont="1" applyFill="1" applyBorder="1" applyAlignment="1" applyProtection="1">
      <alignment horizontal="center" vertical="center"/>
      <protection locked="0"/>
    </xf>
    <xf numFmtId="165" fontId="13" fillId="3" borderId="8" xfId="1" applyNumberFormat="1" applyFont="1" applyFill="1" applyBorder="1" applyAlignment="1" applyProtection="1">
      <alignment horizontal="center" vertical="center"/>
    </xf>
    <xf numFmtId="164" fontId="6" fillId="8" borderId="20" xfId="9" applyNumberFormat="1">
      <alignment horizontal="right" vertical="center" wrapText="1"/>
    </xf>
    <xf numFmtId="164" fontId="8" fillId="3" borderId="0" xfId="28" applyFont="1" applyFill="1" applyBorder="1">
      <alignment vertical="top"/>
    </xf>
    <xf numFmtId="0" fontId="13" fillId="3" borderId="0" xfId="5" applyFont="1" applyFill="1" applyAlignment="1" applyProtection="1">
      <alignment vertical="center"/>
    </xf>
    <xf numFmtId="0" fontId="6" fillId="3" borderId="0" xfId="17" applyFont="1" applyFill="1" applyBorder="1" applyAlignment="1">
      <alignment horizontal="center" vertical="center"/>
    </xf>
    <xf numFmtId="9" fontId="22" fillId="4" borderId="117" xfId="5" applyNumberFormat="1" applyFont="1" applyFill="1" applyBorder="1" applyAlignment="1">
      <alignment horizontal="left" vertical="center" wrapText="1"/>
    </xf>
    <xf numFmtId="9" fontId="22" fillId="4" borderId="87" xfId="5" applyNumberFormat="1" applyFont="1" applyFill="1" applyBorder="1" applyAlignment="1">
      <alignment horizontal="left" vertical="center" wrapText="1"/>
    </xf>
    <xf numFmtId="0" fontId="15" fillId="0" borderId="28" xfId="5" applyFont="1" applyFill="1" applyBorder="1" applyAlignment="1" applyProtection="1">
      <alignment horizontal="center" vertical="top" wrapText="1"/>
    </xf>
    <xf numFmtId="0" fontId="86" fillId="20" borderId="0" xfId="1" applyFont="1" applyFill="1" applyBorder="1" applyAlignment="1">
      <alignment vertical="center"/>
    </xf>
    <xf numFmtId="0" fontId="86" fillId="20" borderId="0" xfId="1" applyFont="1" applyFill="1" applyBorder="1" applyAlignment="1">
      <alignment horizontal="right" vertical="center"/>
    </xf>
    <xf numFmtId="0" fontId="86" fillId="20" borderId="0" xfId="1" applyFont="1" applyFill="1" applyBorder="1" applyAlignment="1">
      <alignment horizontal="left" vertical="center"/>
    </xf>
    <xf numFmtId="0" fontId="87" fillId="20" borderId="0" xfId="1" applyFont="1" applyFill="1" applyBorder="1" applyAlignment="1">
      <alignment horizontal="left" vertical="center"/>
    </xf>
    <xf numFmtId="0" fontId="15" fillId="3" borderId="0" xfId="5" applyFill="1" applyBorder="1" applyAlignment="1">
      <alignment vertical="center"/>
    </xf>
    <xf numFmtId="0" fontId="7" fillId="4" borderId="8" xfId="1" applyFont="1" applyFill="1" applyBorder="1" applyAlignment="1">
      <alignment horizontal="left" vertical="center" wrapText="1"/>
    </xf>
    <xf numFmtId="0" fontId="2" fillId="3" borderId="0" xfId="1" applyFill="1" applyAlignment="1">
      <alignment horizontal="center" vertical="center"/>
    </xf>
    <xf numFmtId="164" fontId="88" fillId="3" borderId="0" xfId="28" applyFont="1" applyFill="1">
      <alignment vertical="top"/>
    </xf>
    <xf numFmtId="164" fontId="6" fillId="3" borderId="0" xfId="28" applyFont="1" applyFill="1">
      <alignment vertical="top"/>
    </xf>
    <xf numFmtId="164" fontId="6" fillId="0" borderId="0" xfId="28" applyFont="1">
      <alignment vertical="top"/>
    </xf>
    <xf numFmtId="0" fontId="8" fillId="0" borderId="14" xfId="1" applyFont="1" applyBorder="1" applyAlignment="1">
      <alignment horizontal="center" vertical="center" wrapText="1"/>
    </xf>
    <xf numFmtId="0" fontId="6" fillId="0" borderId="15" xfId="1" applyFont="1" applyBorder="1" applyAlignment="1">
      <alignment horizontal="left" vertical="center" wrapText="1"/>
    </xf>
    <xf numFmtId="0" fontId="9" fillId="0" borderId="15" xfId="1" applyFont="1" applyFill="1" applyBorder="1" applyAlignment="1">
      <alignment horizontal="center" vertical="center"/>
    </xf>
    <xf numFmtId="0" fontId="8" fillId="11" borderId="17" xfId="1" applyNumberFormat="1" applyFont="1" applyFill="1" applyBorder="1" applyAlignment="1" applyProtection="1">
      <alignment horizontal="right" vertical="center"/>
      <protection locked="0"/>
    </xf>
    <xf numFmtId="0" fontId="13" fillId="3" borderId="14" xfId="5" applyFont="1" applyFill="1" applyBorder="1" applyAlignment="1">
      <alignment vertical="center"/>
    </xf>
    <xf numFmtId="0" fontId="8" fillId="0" borderId="19" xfId="1" applyFont="1" applyBorder="1" applyAlignment="1">
      <alignment horizontal="center" vertical="center" wrapText="1"/>
    </xf>
    <xf numFmtId="0" fontId="6" fillId="0" borderId="20" xfId="1" applyFont="1" applyBorder="1" applyAlignment="1">
      <alignment horizontal="left" vertical="center" wrapText="1"/>
    </xf>
    <xf numFmtId="0" fontId="9" fillId="0" borderId="9" xfId="1" quotePrefix="1" applyFont="1" applyBorder="1" applyAlignment="1">
      <alignment horizontal="center" vertical="center"/>
    </xf>
    <xf numFmtId="1" fontId="8" fillId="11" borderId="22" xfId="1" applyNumberFormat="1" applyFont="1" applyFill="1" applyBorder="1" applyAlignment="1" applyProtection="1">
      <alignment horizontal="right" vertical="center"/>
      <protection locked="0"/>
    </xf>
    <xf numFmtId="0" fontId="8" fillId="0" borderId="28" xfId="1" applyFont="1" applyBorder="1" applyAlignment="1">
      <alignment horizontal="center" vertical="center" wrapText="1"/>
    </xf>
    <xf numFmtId="0" fontId="6" fillId="0" borderId="29" xfId="1" applyFont="1" applyBorder="1" applyAlignment="1">
      <alignment horizontal="left" vertical="center" wrapText="1"/>
    </xf>
    <xf numFmtId="49" fontId="8" fillId="7" borderId="31" xfId="1" applyNumberFormat="1" applyFont="1" applyFill="1" applyBorder="1" applyAlignment="1" applyProtection="1">
      <alignment horizontal="right" vertical="center"/>
      <protection locked="0"/>
    </xf>
    <xf numFmtId="0" fontId="2" fillId="5" borderId="0" xfId="28" applyNumberFormat="1" applyFill="1" applyBorder="1">
      <alignment vertical="top"/>
    </xf>
    <xf numFmtId="0" fontId="9" fillId="0" borderId="10" xfId="8" applyFont="1" applyFill="1" applyBorder="1" applyAlignment="1">
      <alignment horizontal="center" vertical="center"/>
    </xf>
    <xf numFmtId="10" fontId="8" fillId="11" borderId="17" xfId="32" applyNumberFormat="1" applyFont="1" applyFill="1" applyBorder="1" applyAlignment="1" applyProtection="1">
      <alignment vertical="center"/>
      <protection locked="0"/>
    </xf>
    <xf numFmtId="0" fontId="9" fillId="0" borderId="9" xfId="8" applyFont="1" applyFill="1" applyBorder="1" applyAlignment="1">
      <alignment horizontal="center" vertical="center"/>
    </xf>
    <xf numFmtId="10" fontId="8" fillId="11" borderId="22" xfId="32" applyNumberFormat="1" applyFont="1" applyFill="1" applyBorder="1" applyAlignment="1" applyProtection="1">
      <alignment vertical="center"/>
      <protection locked="0"/>
    </xf>
    <xf numFmtId="0" fontId="2" fillId="3" borderId="0" xfId="28" applyNumberFormat="1" applyFill="1">
      <alignment vertical="top"/>
    </xf>
    <xf numFmtId="0" fontId="9" fillId="0" borderId="25" xfId="8" applyFont="1" applyFill="1" applyBorder="1" applyAlignment="1">
      <alignment horizontal="center" vertical="center"/>
    </xf>
    <xf numFmtId="10" fontId="8" fillId="11" borderId="31" xfId="32" applyNumberFormat="1" applyFont="1" applyFill="1" applyBorder="1" applyAlignment="1" applyProtection="1">
      <alignment vertical="center"/>
      <protection locked="0"/>
    </xf>
    <xf numFmtId="167" fontId="8" fillId="11" borderId="7" xfId="1" applyNumberFormat="1" applyFont="1" applyFill="1" applyBorder="1" applyAlignment="1" applyProtection="1">
      <alignment vertical="center"/>
      <protection locked="0"/>
    </xf>
    <xf numFmtId="177" fontId="6" fillId="3" borderId="0" xfId="28" applyNumberFormat="1" applyFont="1" applyFill="1">
      <alignment vertical="top"/>
    </xf>
    <xf numFmtId="0" fontId="9" fillId="0" borderId="89" xfId="8" applyFont="1" applyFill="1" applyBorder="1" applyAlignment="1">
      <alignment horizontal="center" vertical="center"/>
    </xf>
    <xf numFmtId="10" fontId="8" fillId="14" borderId="14" xfId="32" applyNumberFormat="1" applyFont="1" applyFill="1" applyBorder="1" applyAlignment="1">
      <alignment horizontal="right" vertical="center"/>
    </xf>
    <xf numFmtId="10" fontId="8" fillId="14" borderId="15" xfId="32" applyNumberFormat="1" applyFont="1" applyFill="1" applyBorder="1" applyAlignment="1">
      <alignment horizontal="right" vertical="center"/>
    </xf>
    <xf numFmtId="10" fontId="8" fillId="14" borderId="10" xfId="32" applyNumberFormat="1" applyFont="1" applyFill="1" applyBorder="1" applyAlignment="1">
      <alignment horizontal="right" vertical="center"/>
    </xf>
    <xf numFmtId="0" fontId="13" fillId="3" borderId="62" xfId="5" applyFont="1" applyFill="1" applyBorder="1" applyAlignment="1">
      <alignment vertical="center"/>
    </xf>
    <xf numFmtId="177" fontId="6" fillId="0" borderId="0" xfId="28" applyNumberFormat="1" applyFont="1">
      <alignment vertical="top"/>
    </xf>
    <xf numFmtId="4" fontId="8" fillId="8" borderId="19" xfId="1" applyNumberFormat="1" applyFont="1" applyFill="1" applyBorder="1" applyAlignment="1" applyProtection="1">
      <alignment vertical="center"/>
    </xf>
    <xf numFmtId="4" fontId="8" fillId="8" borderId="20" xfId="1" applyNumberFormat="1" applyFont="1" applyFill="1" applyBorder="1" applyAlignment="1" applyProtection="1">
      <alignment vertical="center"/>
    </xf>
    <xf numFmtId="4" fontId="8" fillId="8" borderId="9" xfId="1" applyNumberFormat="1" applyFont="1" applyFill="1" applyBorder="1" applyAlignment="1" applyProtection="1">
      <alignment vertical="center"/>
    </xf>
    <xf numFmtId="165" fontId="8" fillId="10" borderId="4" xfId="32" applyNumberFormat="1" applyFont="1" applyFill="1" applyBorder="1" applyAlignment="1">
      <alignment horizontal="right" vertical="center"/>
    </xf>
    <xf numFmtId="165" fontId="13" fillId="8" borderId="114" xfId="5" applyNumberFormat="1" applyFont="1" applyFill="1" applyBorder="1"/>
    <xf numFmtId="165" fontId="13" fillId="8" borderId="29" xfId="5" applyNumberFormat="1" applyFont="1" applyFill="1" applyBorder="1"/>
    <xf numFmtId="165" fontId="13" fillId="8" borderId="25" xfId="5" applyNumberFormat="1" applyFont="1" applyFill="1" applyBorder="1" applyAlignment="1">
      <alignment horizontal="right"/>
    </xf>
    <xf numFmtId="0" fontId="15" fillId="3" borderId="0" xfId="5" applyFill="1" applyBorder="1"/>
    <xf numFmtId="165" fontId="13" fillId="3" borderId="28" xfId="1" applyNumberFormat="1" applyFont="1" applyFill="1" applyBorder="1" applyAlignment="1">
      <alignment vertical="center"/>
    </xf>
    <xf numFmtId="165" fontId="13" fillId="3" borderId="0" xfId="1" applyNumberFormat="1" applyFont="1" applyFill="1" applyBorder="1" applyAlignment="1">
      <alignment vertical="center"/>
    </xf>
    <xf numFmtId="0" fontId="9" fillId="0" borderId="16" xfId="8" applyFont="1" applyFill="1" applyBorder="1" applyAlignment="1">
      <alignment horizontal="center" vertical="center"/>
    </xf>
    <xf numFmtId="164" fontId="89" fillId="3" borderId="0" xfId="28" applyFont="1" applyFill="1">
      <alignment vertical="top"/>
    </xf>
    <xf numFmtId="0" fontId="13" fillId="0" borderId="14" xfId="5" applyFont="1" applyFill="1" applyBorder="1" applyAlignment="1">
      <alignment vertical="center"/>
    </xf>
    <xf numFmtId="0" fontId="13" fillId="0" borderId="10" xfId="5" applyFont="1" applyFill="1" applyBorder="1" applyAlignment="1">
      <alignment vertical="center"/>
    </xf>
    <xf numFmtId="10" fontId="8" fillId="11" borderId="4" xfId="1" applyNumberFormat="1" applyFont="1" applyFill="1" applyBorder="1" applyAlignment="1" applyProtection="1">
      <alignment vertical="center"/>
      <protection locked="0"/>
    </xf>
    <xf numFmtId="10" fontId="8" fillId="11" borderId="5" xfId="1" applyNumberFormat="1" applyFont="1" applyFill="1" applyBorder="1" applyAlignment="1" applyProtection="1">
      <alignment vertical="center"/>
      <protection locked="0"/>
    </xf>
    <xf numFmtId="10" fontId="8" fillId="11" borderId="8" xfId="1" applyNumberFormat="1" applyFont="1" applyFill="1" applyBorder="1" applyAlignment="1" applyProtection="1">
      <alignment vertical="center"/>
      <protection locked="0"/>
    </xf>
    <xf numFmtId="165" fontId="13" fillId="3" borderId="75" xfId="1" applyNumberFormat="1" applyFont="1" applyFill="1" applyBorder="1" applyAlignment="1">
      <alignment vertical="center"/>
    </xf>
    <xf numFmtId="165" fontId="13" fillId="3" borderId="80" xfId="1" applyNumberFormat="1" applyFont="1" applyFill="1" applyBorder="1" applyAlignment="1">
      <alignment vertical="center"/>
    </xf>
    <xf numFmtId="0" fontId="6" fillId="3" borderId="15" xfId="1" applyFont="1" applyFill="1" applyBorder="1" applyAlignment="1">
      <alignment vertical="center"/>
    </xf>
    <xf numFmtId="0" fontId="9" fillId="3" borderId="10" xfId="1" applyFont="1" applyFill="1" applyBorder="1" applyAlignment="1">
      <alignment horizontal="center" vertical="center"/>
    </xf>
    <xf numFmtId="167" fontId="8" fillId="11" borderId="14" xfId="1" applyNumberFormat="1" applyFont="1" applyFill="1" applyBorder="1" applyAlignment="1" applyProtection="1">
      <alignment vertical="center"/>
      <protection locked="0"/>
    </xf>
    <xf numFmtId="167" fontId="8" fillId="11" borderId="15" xfId="1" applyNumberFormat="1" applyFont="1" applyFill="1" applyBorder="1" applyAlignment="1" applyProtection="1">
      <alignment vertical="center"/>
      <protection locked="0"/>
    </xf>
    <xf numFmtId="167" fontId="13" fillId="11" borderId="15" xfId="5" applyNumberFormat="1" applyFont="1" applyFill="1" applyBorder="1" applyProtection="1">
      <protection locked="0"/>
    </xf>
    <xf numFmtId="167" fontId="16" fillId="7" borderId="15" xfId="5" applyNumberFormat="1" applyFont="1" applyFill="1" applyBorder="1" applyProtection="1">
      <protection locked="0"/>
    </xf>
    <xf numFmtId="167" fontId="16" fillId="7" borderId="10" xfId="5" applyNumberFormat="1" applyFont="1" applyFill="1" applyBorder="1" applyProtection="1">
      <protection locked="0"/>
    </xf>
    <xf numFmtId="165" fontId="24" fillId="3" borderId="83" xfId="14" applyNumberFormat="1" applyFont="1" applyFill="1" applyBorder="1" applyAlignment="1" applyProtection="1">
      <alignment vertical="center" wrapText="1"/>
    </xf>
    <xf numFmtId="165" fontId="13" fillId="3" borderId="14" xfId="1" applyNumberFormat="1" applyFont="1" applyFill="1" applyBorder="1" applyAlignment="1">
      <alignment horizontal="left" vertical="center"/>
    </xf>
    <xf numFmtId="0" fontId="9" fillId="3" borderId="9" xfId="1" applyFont="1" applyFill="1" applyBorder="1" applyAlignment="1">
      <alignment horizontal="center" vertical="center"/>
    </xf>
    <xf numFmtId="167" fontId="8" fillId="11" borderId="19" xfId="1" applyNumberFormat="1" applyFont="1" applyFill="1" applyBorder="1" applyAlignment="1" applyProtection="1">
      <alignment vertical="center"/>
      <protection locked="0"/>
    </xf>
    <xf numFmtId="167" fontId="8" fillId="11" borderId="20" xfId="1" applyNumberFormat="1" applyFont="1" applyFill="1" applyBorder="1" applyAlignment="1" applyProtection="1">
      <alignment vertical="center"/>
      <protection locked="0"/>
    </xf>
    <xf numFmtId="167" fontId="13" fillId="11" borderId="20" xfId="5" applyNumberFormat="1" applyFont="1" applyFill="1" applyBorder="1" applyProtection="1">
      <protection locked="0"/>
    </xf>
    <xf numFmtId="167" fontId="16" fillId="7" borderId="20" xfId="5" applyNumberFormat="1" applyFont="1" applyFill="1" applyBorder="1" applyProtection="1">
      <protection locked="0"/>
    </xf>
    <xf numFmtId="167" fontId="16" fillId="7" borderId="9" xfId="5" applyNumberFormat="1" applyFont="1" applyFill="1" applyBorder="1" applyProtection="1">
      <protection locked="0"/>
    </xf>
    <xf numFmtId="165" fontId="13" fillId="3" borderId="19" xfId="1" applyNumberFormat="1" applyFont="1" applyFill="1" applyBorder="1" applyAlignment="1">
      <alignment horizontal="left" vertical="center"/>
    </xf>
    <xf numFmtId="0" fontId="6" fillId="3" borderId="64" xfId="1" applyFont="1" applyFill="1" applyBorder="1" applyAlignment="1">
      <alignment vertical="center"/>
    </xf>
    <xf numFmtId="167" fontId="8" fillId="11" borderId="63" xfId="1" applyNumberFormat="1" applyFont="1" applyFill="1" applyBorder="1" applyAlignment="1" applyProtection="1">
      <alignment vertical="center"/>
      <protection locked="0"/>
    </xf>
    <xf numFmtId="167" fontId="8" fillId="11" borderId="64" xfId="1" applyNumberFormat="1" applyFont="1" applyFill="1" applyBorder="1" applyAlignment="1" applyProtection="1">
      <alignment vertical="center"/>
      <protection locked="0"/>
    </xf>
    <xf numFmtId="167" fontId="13" fillId="11" borderId="64" xfId="5" applyNumberFormat="1" applyFont="1" applyFill="1" applyBorder="1" applyProtection="1">
      <protection locked="0"/>
    </xf>
    <xf numFmtId="167" fontId="13" fillId="7" borderId="64" xfId="5" applyNumberFormat="1" applyFont="1" applyFill="1" applyBorder="1" applyProtection="1">
      <protection locked="0"/>
    </xf>
    <xf numFmtId="167" fontId="13" fillId="7" borderId="86" xfId="5" applyNumberFormat="1" applyFont="1" applyFill="1" applyBorder="1" applyProtection="1">
      <protection locked="0"/>
    </xf>
    <xf numFmtId="165" fontId="13" fillId="0" borderId="86" xfId="1" applyNumberFormat="1" applyFont="1" applyFill="1" applyBorder="1" applyAlignment="1">
      <alignment vertical="center"/>
    </xf>
    <xf numFmtId="165" fontId="13" fillId="8" borderId="19" xfId="5" applyNumberFormat="1" applyFont="1" applyFill="1" applyBorder="1"/>
    <xf numFmtId="165" fontId="13" fillId="8" borderId="20" xfId="5" applyNumberFormat="1" applyFont="1" applyFill="1" applyBorder="1"/>
    <xf numFmtId="165" fontId="13" fillId="8" borderId="9" xfId="5" applyNumberFormat="1" applyFont="1" applyFill="1" applyBorder="1"/>
    <xf numFmtId="0" fontId="13" fillId="0" borderId="9" xfId="5" applyFont="1" applyFill="1" applyBorder="1" applyAlignment="1">
      <alignment vertical="center"/>
    </xf>
    <xf numFmtId="165" fontId="13" fillId="11" borderId="20" xfId="5" applyNumberFormat="1" applyFont="1" applyFill="1" applyBorder="1" applyProtection="1">
      <protection locked="0"/>
    </xf>
    <xf numFmtId="165" fontId="16" fillId="7" borderId="20" xfId="5" applyNumberFormat="1" applyFont="1" applyFill="1" applyBorder="1" applyProtection="1">
      <protection locked="0"/>
    </xf>
    <xf numFmtId="165" fontId="16" fillId="7" borderId="9" xfId="5" applyNumberFormat="1" applyFont="1" applyFill="1" applyBorder="1" applyProtection="1">
      <protection locked="0"/>
    </xf>
    <xf numFmtId="0" fontId="24" fillId="3" borderId="0" xfId="5" applyFont="1" applyFill="1" applyAlignment="1">
      <alignment horizontal="center" vertical="center"/>
    </xf>
    <xf numFmtId="0" fontId="6" fillId="3" borderId="29" xfId="1" applyFont="1" applyFill="1" applyBorder="1" applyAlignment="1">
      <alignment vertical="center"/>
    </xf>
    <xf numFmtId="0" fontId="9" fillId="3" borderId="25" xfId="1" applyFont="1" applyFill="1" applyBorder="1" applyAlignment="1">
      <alignment horizontal="center" vertical="center"/>
    </xf>
    <xf numFmtId="165" fontId="13" fillId="8" borderId="28" xfId="5" applyNumberFormat="1" applyFont="1" applyFill="1" applyBorder="1"/>
    <xf numFmtId="165" fontId="13" fillId="8" borderId="25" xfId="5" applyNumberFormat="1" applyFont="1" applyFill="1" applyBorder="1"/>
    <xf numFmtId="0" fontId="13" fillId="0" borderId="25" xfId="5" applyFont="1" applyFill="1" applyBorder="1" applyAlignment="1">
      <alignment vertical="center"/>
    </xf>
    <xf numFmtId="0" fontId="15" fillId="3" borderId="0" xfId="5" applyFont="1" applyFill="1" applyBorder="1"/>
    <xf numFmtId="0" fontId="15" fillId="3" borderId="0" xfId="5" applyFont="1" applyFill="1"/>
    <xf numFmtId="167" fontId="8" fillId="17" borderId="14" xfId="1" applyNumberFormat="1" applyFont="1" applyFill="1" applyBorder="1" applyAlignment="1" applyProtection="1">
      <alignment vertical="center"/>
      <protection locked="0"/>
    </xf>
    <xf numFmtId="167" fontId="8" fillId="11" borderId="10" xfId="1" applyNumberFormat="1" applyFont="1" applyFill="1" applyBorder="1" applyAlignment="1" applyProtection="1">
      <alignment vertical="center"/>
      <protection locked="0"/>
    </xf>
    <xf numFmtId="167" fontId="8" fillId="14" borderId="19" xfId="1" applyNumberFormat="1" applyFont="1" applyFill="1" applyBorder="1" applyAlignment="1">
      <alignment vertical="center"/>
    </xf>
    <xf numFmtId="167" fontId="8" fillId="14" borderId="20" xfId="1" applyNumberFormat="1" applyFont="1" applyFill="1" applyBorder="1" applyAlignment="1">
      <alignment vertical="center"/>
    </xf>
    <xf numFmtId="167" fontId="13" fillId="14" borderId="20" xfId="5" applyNumberFormat="1" applyFont="1" applyFill="1" applyBorder="1"/>
    <xf numFmtId="167" fontId="13" fillId="14" borderId="9" xfId="5" applyNumberFormat="1" applyFont="1" applyFill="1" applyBorder="1"/>
    <xf numFmtId="167" fontId="8" fillId="8" borderId="28" xfId="1" applyNumberFormat="1" applyFont="1" applyFill="1" applyBorder="1" applyAlignment="1">
      <alignment vertical="center"/>
    </xf>
    <xf numFmtId="167" fontId="8" fillId="8" borderId="29" xfId="1" applyNumberFormat="1" applyFont="1" applyFill="1" applyBorder="1" applyAlignment="1">
      <alignment horizontal="right" vertical="center"/>
    </xf>
    <xf numFmtId="167" fontId="13" fillId="8" borderId="29" xfId="5" applyNumberFormat="1" applyFont="1" applyFill="1" applyBorder="1" applyAlignment="1">
      <alignment horizontal="right"/>
    </xf>
    <xf numFmtId="167" fontId="13" fillId="8" borderId="25" xfId="5" applyNumberFormat="1" applyFont="1" applyFill="1" applyBorder="1" applyAlignment="1">
      <alignment horizontal="right"/>
    </xf>
    <xf numFmtId="165" fontId="16" fillId="7" borderId="14" xfId="5" applyNumberFormat="1" applyFont="1" applyFill="1" applyBorder="1" applyProtection="1">
      <protection locked="0"/>
    </xf>
    <xf numFmtId="165" fontId="16" fillId="7" borderId="15" xfId="5" applyNumberFormat="1" applyFont="1" applyFill="1" applyBorder="1" applyProtection="1">
      <protection locked="0"/>
    </xf>
    <xf numFmtId="165" fontId="16" fillId="7" borderId="10" xfId="5" applyNumberFormat="1" applyFont="1" applyFill="1" applyBorder="1" applyProtection="1">
      <protection locked="0"/>
    </xf>
    <xf numFmtId="178" fontId="13" fillId="3" borderId="14" xfId="1" applyNumberFormat="1" applyFont="1" applyFill="1" applyBorder="1" applyAlignment="1">
      <alignment vertical="center"/>
    </xf>
    <xf numFmtId="178" fontId="13" fillId="3" borderId="10" xfId="1" applyNumberFormat="1" applyFont="1" applyFill="1" applyBorder="1" applyAlignment="1">
      <alignment vertical="center"/>
    </xf>
    <xf numFmtId="165" fontId="13" fillId="7" borderId="19" xfId="5" applyNumberFormat="1" applyFont="1" applyFill="1" applyBorder="1" applyProtection="1">
      <protection locked="0"/>
    </xf>
    <xf numFmtId="165" fontId="13" fillId="7" borderId="20" xfId="5" applyNumberFormat="1" applyFont="1" applyFill="1" applyBorder="1" applyProtection="1">
      <protection locked="0"/>
    </xf>
    <xf numFmtId="165" fontId="16" fillId="7" borderId="28" xfId="5" applyNumberFormat="1" applyFont="1" applyFill="1" applyBorder="1" applyProtection="1">
      <protection locked="0"/>
    </xf>
    <xf numFmtId="165" fontId="16" fillId="7" borderId="29" xfId="5" applyNumberFormat="1" applyFont="1" applyFill="1" applyBorder="1" applyProtection="1">
      <protection locked="0"/>
    </xf>
    <xf numFmtId="165" fontId="15" fillId="3" borderId="0" xfId="5" applyNumberFormat="1" applyFill="1" applyAlignment="1">
      <alignment vertical="center"/>
    </xf>
    <xf numFmtId="165" fontId="16" fillId="7" borderId="22" xfId="5" applyNumberFormat="1" applyFont="1" applyFill="1" applyBorder="1" applyProtection="1">
      <protection locked="0"/>
    </xf>
    <xf numFmtId="165" fontId="16" fillId="7" borderId="31" xfId="5" applyNumberFormat="1" applyFont="1" applyFill="1" applyBorder="1" applyProtection="1">
      <protection locked="0"/>
    </xf>
    <xf numFmtId="0" fontId="6" fillId="0" borderId="0" xfId="1" applyFont="1" applyBorder="1" applyAlignment="1">
      <alignment vertical="center"/>
    </xf>
    <xf numFmtId="0" fontId="9" fillId="0" borderId="0" xfId="1" applyFont="1" applyBorder="1" applyAlignment="1">
      <alignment horizontal="center" vertical="center"/>
    </xf>
    <xf numFmtId="165" fontId="24" fillId="3" borderId="0" xfId="14" applyNumberFormat="1" applyFont="1" applyFill="1" applyBorder="1" applyAlignment="1" applyProtection="1">
      <alignment vertical="center" wrapText="1"/>
    </xf>
    <xf numFmtId="0" fontId="6" fillId="8" borderId="20" xfId="9" applyNumberFormat="1">
      <alignment horizontal="right" vertical="center" wrapText="1"/>
    </xf>
    <xf numFmtId="0" fontId="6" fillId="0" borderId="0" xfId="14" applyFont="1" applyAlignment="1" applyProtection="1">
      <alignment vertical="center"/>
    </xf>
    <xf numFmtId="0" fontId="6" fillId="3" borderId="0" xfId="14" applyFont="1" applyFill="1" applyAlignment="1" applyProtection="1">
      <alignment horizontal="left" vertical="center"/>
    </xf>
    <xf numFmtId="164" fontId="2" fillId="3" borderId="0" xfId="28" applyFont="1" applyFill="1" applyBorder="1">
      <alignment vertical="top"/>
    </xf>
    <xf numFmtId="164" fontId="2" fillId="4" borderId="0" xfId="28" applyFont="1" applyFill="1" applyBorder="1">
      <alignment vertical="top"/>
    </xf>
    <xf numFmtId="0" fontId="2" fillId="3" borderId="0" xfId="28" applyNumberFormat="1" applyFont="1" applyFill="1" applyBorder="1">
      <alignment vertical="top"/>
    </xf>
    <xf numFmtId="0" fontId="15" fillId="3" borderId="19" xfId="5" quotePrefix="1" applyNumberFormat="1" applyFont="1" applyFill="1" applyBorder="1" applyAlignment="1" applyProtection="1">
      <alignment horizontal="center" vertical="top" wrapText="1"/>
    </xf>
    <xf numFmtId="0" fontId="15" fillId="3" borderId="21" xfId="5" applyFont="1" applyFill="1" applyBorder="1" applyAlignment="1" applyProtection="1">
      <alignment horizontal="left" vertical="top" wrapText="1"/>
    </xf>
    <xf numFmtId="0" fontId="15" fillId="3" borderId="26" xfId="5" applyFont="1" applyFill="1" applyBorder="1" applyAlignment="1" applyProtection="1">
      <alignment horizontal="left" vertical="top" wrapText="1"/>
    </xf>
    <xf numFmtId="0" fontId="15" fillId="3" borderId="27" xfId="5" applyFont="1" applyFill="1" applyBorder="1" applyAlignment="1" applyProtection="1">
      <alignment horizontal="left" vertical="top" wrapText="1"/>
    </xf>
    <xf numFmtId="49" fontId="15" fillId="3" borderId="63" xfId="5" quotePrefix="1" applyNumberFormat="1" applyFont="1" applyFill="1" applyBorder="1" applyAlignment="1" applyProtection="1">
      <alignment horizontal="center" vertical="top" wrapText="1"/>
    </xf>
    <xf numFmtId="49" fontId="15" fillId="3" borderId="28" xfId="5" quotePrefix="1" applyNumberFormat="1" applyFont="1" applyFill="1" applyBorder="1" applyAlignment="1" applyProtection="1">
      <alignment horizontal="center" vertical="top" wrapText="1"/>
    </xf>
    <xf numFmtId="0" fontId="3" fillId="2" borderId="0" xfId="8" applyFont="1" applyFill="1" applyBorder="1" applyAlignment="1" applyProtection="1">
      <alignment horizontal="right" vertical="center"/>
    </xf>
    <xf numFmtId="0" fontId="3" fillId="2" borderId="0" xfId="2" applyFont="1" applyFill="1" applyAlignment="1" applyProtection="1">
      <alignment horizontal="right" vertical="center"/>
    </xf>
    <xf numFmtId="0" fontId="3" fillId="2" borderId="0" xfId="8" applyFont="1" applyFill="1" applyBorder="1" applyAlignment="1" applyProtection="1">
      <alignment horizontal="left" vertical="center"/>
    </xf>
    <xf numFmtId="164" fontId="2" fillId="3" borderId="0" xfId="28" applyFill="1" applyBorder="1" applyProtection="1">
      <alignment vertical="top"/>
    </xf>
    <xf numFmtId="164" fontId="2" fillId="4" borderId="0" xfId="28" applyFill="1" applyBorder="1" applyProtection="1">
      <alignment vertical="top"/>
    </xf>
    <xf numFmtId="0" fontId="90" fillId="3" borderId="0" xfId="37" applyFont="1" applyFill="1" applyProtection="1"/>
    <xf numFmtId="0" fontId="88" fillId="3" borderId="0" xfId="38" applyFont="1" applyFill="1" applyProtection="1"/>
    <xf numFmtId="0" fontId="6" fillId="3" borderId="0" xfId="38" applyFont="1" applyFill="1" applyAlignment="1" applyProtection="1">
      <alignment horizontal="center"/>
    </xf>
    <xf numFmtId="0" fontId="90" fillId="3" borderId="0" xfId="37" applyFont="1" applyFill="1" applyAlignment="1" applyProtection="1">
      <alignment horizontal="center"/>
    </xf>
    <xf numFmtId="0" fontId="6" fillId="3" borderId="0" xfId="38" applyFont="1" applyFill="1" applyProtection="1"/>
    <xf numFmtId="0" fontId="1" fillId="3" borderId="0" xfId="38" applyFill="1" applyProtection="1"/>
    <xf numFmtId="0" fontId="1" fillId="3" borderId="0" xfId="38" applyFill="1" applyBorder="1" applyProtection="1"/>
    <xf numFmtId="0" fontId="7" fillId="4" borderId="5" xfId="8" applyFont="1" applyFill="1" applyBorder="1" applyAlignment="1" applyProtection="1">
      <alignment horizontal="center" vertical="center" wrapText="1"/>
    </xf>
    <xf numFmtId="0" fontId="7" fillId="4" borderId="5" xfId="8" applyFont="1" applyFill="1" applyBorder="1" applyAlignment="1" applyProtection="1">
      <alignment horizontal="center" vertical="center"/>
    </xf>
    <xf numFmtId="0" fontId="7" fillId="4" borderId="6" xfId="8" applyFont="1" applyFill="1" applyBorder="1" applyAlignment="1" applyProtection="1">
      <alignment horizontal="center" vertical="center"/>
    </xf>
    <xf numFmtId="0" fontId="7" fillId="4" borderId="8" xfId="8" applyFont="1" applyFill="1" applyBorder="1" applyAlignment="1" applyProtection="1">
      <alignment horizontal="center" vertical="center"/>
    </xf>
    <xf numFmtId="0" fontId="7" fillId="4" borderId="93" xfId="8" applyFont="1" applyFill="1" applyBorder="1" applyAlignment="1" applyProtection="1">
      <alignment horizontal="center" vertical="center"/>
    </xf>
    <xf numFmtId="0" fontId="7" fillId="3" borderId="0" xfId="8" applyFont="1" applyFill="1" applyBorder="1" applyAlignment="1" applyProtection="1">
      <alignment horizontal="center" vertical="center"/>
    </xf>
    <xf numFmtId="0" fontId="7" fillId="4" borderId="1" xfId="17" applyFont="1" applyFill="1" applyBorder="1" applyAlignment="1" applyProtection="1">
      <alignment horizontal="center" vertical="center" wrapText="1"/>
    </xf>
    <xf numFmtId="1" fontId="15" fillId="3" borderId="0" xfId="39" applyNumberFormat="1" applyFont="1" applyFill="1" applyBorder="1" applyAlignment="1" applyProtection="1">
      <alignment vertical="center"/>
    </xf>
    <xf numFmtId="0" fontId="15" fillId="3" borderId="0" xfId="14" applyFont="1" applyFill="1" applyProtection="1"/>
    <xf numFmtId="1" fontId="15" fillId="3" borderId="0" xfId="39" applyNumberFormat="1" applyFont="1" applyFill="1" applyBorder="1" applyAlignment="1" applyProtection="1">
      <alignment horizontal="center" vertical="center"/>
    </xf>
    <xf numFmtId="174" fontId="15" fillId="3" borderId="0" xfId="14" applyNumberFormat="1" applyFont="1" applyFill="1" applyProtection="1"/>
    <xf numFmtId="0" fontId="15" fillId="3" borderId="0" xfId="14" applyFont="1" applyFill="1" applyBorder="1" applyProtection="1"/>
    <xf numFmtId="0" fontId="7" fillId="4" borderId="4" xfId="17" applyFont="1" applyFill="1" applyBorder="1" applyAlignment="1" applyProtection="1">
      <alignment horizontal="center" vertical="center" wrapText="1"/>
    </xf>
    <xf numFmtId="0" fontId="7" fillId="4" borderId="8" xfId="17" applyFont="1" applyFill="1" applyBorder="1" applyAlignment="1" applyProtection="1">
      <alignment horizontal="left" vertical="center" wrapText="1"/>
    </xf>
    <xf numFmtId="0" fontId="2" fillId="3" borderId="0" xfId="17" applyFill="1" applyAlignment="1" applyProtection="1">
      <alignment horizontal="center" vertical="center"/>
    </xf>
    <xf numFmtId="0" fontId="2" fillId="3" borderId="0" xfId="8" applyFill="1" applyBorder="1" applyAlignment="1" applyProtection="1">
      <alignment horizontal="center" vertical="center"/>
    </xf>
    <xf numFmtId="0" fontId="2" fillId="3" borderId="0" xfId="8" applyFill="1" applyBorder="1" applyAlignment="1" applyProtection="1">
      <alignment vertical="center"/>
    </xf>
    <xf numFmtId="0" fontId="8" fillId="0" borderId="14" xfId="17" applyFont="1" applyBorder="1" applyAlignment="1" applyProtection="1">
      <alignment horizontal="center" vertical="center" wrapText="1"/>
    </xf>
    <xf numFmtId="0" fontId="6" fillId="0" borderId="15" xfId="17" applyFont="1" applyBorder="1" applyAlignment="1" applyProtection="1">
      <alignment horizontal="left" vertical="center" wrapText="1"/>
    </xf>
    <xf numFmtId="0" fontId="9" fillId="0" borderId="15" xfId="17" applyFont="1" applyBorder="1" applyAlignment="1" applyProtection="1">
      <alignment horizontal="center" vertical="center"/>
    </xf>
    <xf numFmtId="0" fontId="9" fillId="3" borderId="16" xfId="17" applyFont="1" applyFill="1" applyBorder="1" applyAlignment="1" applyProtection="1">
      <alignment horizontal="center" vertical="center"/>
    </xf>
    <xf numFmtId="1" fontId="9" fillId="3" borderId="10" xfId="8" quotePrefix="1" applyNumberFormat="1" applyFont="1" applyFill="1" applyBorder="1" applyAlignment="1" applyProtection="1">
      <alignment horizontal="center" vertical="center"/>
    </xf>
    <xf numFmtId="164" fontId="2" fillId="3" borderId="0" xfId="28" applyFill="1" applyProtection="1">
      <alignment vertical="top"/>
    </xf>
    <xf numFmtId="1" fontId="8" fillId="11" borderId="17" xfId="17" applyNumberFormat="1" applyFont="1" applyFill="1" applyBorder="1" applyAlignment="1" applyProtection="1">
      <alignment horizontal="right" vertical="center"/>
      <protection locked="0"/>
    </xf>
    <xf numFmtId="174" fontId="8" fillId="3" borderId="0" xfId="8" applyNumberFormat="1" applyFont="1" applyFill="1" applyBorder="1" applyAlignment="1" applyProtection="1">
      <alignment vertical="center"/>
    </xf>
    <xf numFmtId="174" fontId="13" fillId="3" borderId="14" xfId="8" applyNumberFormat="1" applyFont="1" applyFill="1" applyBorder="1" applyAlignment="1" applyProtection="1">
      <alignment horizontal="left" vertical="center" wrapText="1"/>
    </xf>
    <xf numFmtId="174" fontId="13" fillId="3" borderId="10" xfId="8" applyNumberFormat="1" applyFont="1" applyFill="1" applyBorder="1" applyAlignment="1" applyProtection="1">
      <alignment horizontal="left" vertical="center"/>
    </xf>
    <xf numFmtId="0" fontId="8" fillId="0" borderId="19" xfId="17" applyFont="1" applyBorder="1" applyAlignment="1" applyProtection="1">
      <alignment horizontal="center" vertical="center" wrapText="1"/>
    </xf>
    <xf numFmtId="0" fontId="6" fillId="0" borderId="20" xfId="17" applyFont="1" applyBorder="1" applyAlignment="1" applyProtection="1">
      <alignment horizontal="left" vertical="center" wrapText="1"/>
    </xf>
    <xf numFmtId="0" fontId="9" fillId="0" borderId="20" xfId="17" applyFont="1" applyBorder="1" applyAlignment="1" applyProtection="1">
      <alignment horizontal="center" vertical="center"/>
    </xf>
    <xf numFmtId="0" fontId="9" fillId="3" borderId="21" xfId="17" applyFont="1" applyFill="1" applyBorder="1" applyAlignment="1" applyProtection="1">
      <alignment horizontal="center" vertical="center"/>
    </xf>
    <xf numFmtId="0" fontId="9" fillId="3" borderId="9" xfId="8" quotePrefix="1" applyFont="1" applyFill="1" applyBorder="1" applyAlignment="1" applyProtection="1">
      <alignment horizontal="center" vertical="center"/>
    </xf>
    <xf numFmtId="0" fontId="6" fillId="3" borderId="0" xfId="14" applyFont="1" applyFill="1" applyBorder="1" applyProtection="1"/>
    <xf numFmtId="0" fontId="85" fillId="3" borderId="0" xfId="14" applyFont="1" applyFill="1" applyBorder="1" applyProtection="1"/>
    <xf numFmtId="1" fontId="89" fillId="3" borderId="0" xfId="39" applyNumberFormat="1" applyFont="1" applyFill="1" applyBorder="1" applyAlignment="1" applyProtection="1">
      <alignment vertical="center"/>
    </xf>
    <xf numFmtId="0" fontId="8" fillId="11" borderId="113" xfId="32" applyNumberFormat="1" applyFont="1" applyFill="1" applyBorder="1" applyAlignment="1" applyProtection="1">
      <alignment horizontal="right" vertical="center"/>
      <protection locked="0"/>
    </xf>
    <xf numFmtId="174" fontId="13" fillId="3" borderId="19" xfId="8" applyNumberFormat="1" applyFont="1" applyFill="1" applyBorder="1" applyAlignment="1" applyProtection="1">
      <alignment horizontal="left" vertical="center"/>
    </xf>
    <xf numFmtId="174" fontId="13" fillId="3" borderId="9" xfId="8" applyNumberFormat="1" applyFont="1" applyFill="1" applyBorder="1" applyAlignment="1" applyProtection="1">
      <alignment horizontal="left" vertical="center"/>
    </xf>
    <xf numFmtId="0" fontId="8" fillId="0" borderId="28" xfId="17" applyFont="1" applyBorder="1" applyAlignment="1" applyProtection="1">
      <alignment horizontal="center" vertical="center" wrapText="1"/>
    </xf>
    <xf numFmtId="0" fontId="6" fillId="0" borderId="29" xfId="17" applyFont="1" applyBorder="1" applyAlignment="1" applyProtection="1">
      <alignment horizontal="left" vertical="center" wrapText="1"/>
    </xf>
    <xf numFmtId="0" fontId="9" fillId="0" borderId="29" xfId="17" applyFont="1" applyBorder="1" applyAlignment="1" applyProtection="1">
      <alignment horizontal="center" vertical="center"/>
    </xf>
    <xf numFmtId="0" fontId="9" fillId="3" borderId="30" xfId="17" applyFont="1" applyFill="1" applyBorder="1" applyAlignment="1" applyProtection="1">
      <alignment horizontal="center" vertical="center"/>
    </xf>
    <xf numFmtId="0" fontId="9" fillId="3" borderId="25" xfId="8" quotePrefix="1" applyFont="1" applyFill="1" applyBorder="1" applyAlignment="1" applyProtection="1">
      <alignment horizontal="center" vertical="center"/>
    </xf>
    <xf numFmtId="10" fontId="8" fillId="11" borderId="31" xfId="32" applyNumberFormat="1" applyFont="1" applyFill="1" applyBorder="1" applyAlignment="1" applyProtection="1">
      <alignment horizontal="right" vertical="center"/>
      <protection locked="0"/>
    </xf>
    <xf numFmtId="174" fontId="13" fillId="3" borderId="28" xfId="8" applyNumberFormat="1" applyFont="1" applyFill="1" applyBorder="1" applyAlignment="1" applyProtection="1">
      <alignment horizontal="left" vertical="center"/>
    </xf>
    <xf numFmtId="174" fontId="13" fillId="3" borderId="25" xfId="8" applyNumberFormat="1" applyFont="1" applyFill="1" applyBorder="1" applyAlignment="1" applyProtection="1">
      <alignment horizontal="left" vertical="center"/>
    </xf>
    <xf numFmtId="1" fontId="15" fillId="3" borderId="0" xfId="39" applyNumberFormat="1" applyFont="1" applyFill="1" applyBorder="1" applyAlignment="1" applyProtection="1">
      <alignment horizontal="left" vertical="center" wrapText="1"/>
    </xf>
    <xf numFmtId="0" fontId="15" fillId="3" borderId="0" xfId="14" applyFont="1" applyFill="1" applyAlignment="1" applyProtection="1">
      <alignment horizontal="left" wrapText="1"/>
    </xf>
    <xf numFmtId="0" fontId="15" fillId="3" borderId="0" xfId="14" applyFont="1" applyFill="1" applyAlignment="1" applyProtection="1">
      <alignment horizontal="center"/>
    </xf>
    <xf numFmtId="0" fontId="13" fillId="3" borderId="0" xfId="14" applyFont="1" applyFill="1" applyProtection="1"/>
    <xf numFmtId="0" fontId="8" fillId="3" borderId="0" xfId="8" applyFont="1" applyFill="1" applyBorder="1" applyAlignment="1" applyProtection="1">
      <alignment vertical="center"/>
    </xf>
    <xf numFmtId="0" fontId="9" fillId="3" borderId="10" xfId="8" quotePrefix="1" applyFont="1" applyFill="1" applyBorder="1" applyAlignment="1" applyProtection="1">
      <alignment horizontal="center" vertical="center"/>
    </xf>
    <xf numFmtId="174" fontId="8" fillId="11" borderId="7" xfId="17" applyNumberFormat="1" applyFont="1" applyFill="1" applyBorder="1" applyAlignment="1" applyProtection="1">
      <alignment vertical="center"/>
      <protection locked="0"/>
    </xf>
    <xf numFmtId="179" fontId="15" fillId="3" borderId="0" xfId="40" applyNumberFormat="1" applyFont="1" applyFill="1" applyBorder="1" applyAlignment="1" applyProtection="1">
      <alignment horizontal="right"/>
    </xf>
    <xf numFmtId="174" fontId="13" fillId="3" borderId="14" xfId="14" applyNumberFormat="1" applyFont="1" applyFill="1" applyBorder="1" applyAlignment="1" applyProtection="1">
      <alignment horizontal="left"/>
    </xf>
    <xf numFmtId="179" fontId="13" fillId="3" borderId="10" xfId="40" applyNumberFormat="1" applyFont="1" applyFill="1" applyBorder="1" applyAlignment="1" applyProtection="1">
      <alignment horizontal="left"/>
    </xf>
    <xf numFmtId="0" fontId="9" fillId="3" borderId="9" xfId="8" applyFont="1" applyFill="1" applyBorder="1" applyAlignment="1" applyProtection="1">
      <alignment horizontal="center" vertical="center"/>
    </xf>
    <xf numFmtId="165" fontId="8" fillId="11" borderId="4" xfId="17" applyNumberFormat="1" applyFont="1" applyFill="1" applyBorder="1" applyAlignment="1" applyProtection="1">
      <alignment vertical="center"/>
      <protection locked="0"/>
    </xf>
    <xf numFmtId="165" fontId="8" fillId="11" borderId="5" xfId="17" applyNumberFormat="1" applyFont="1" applyFill="1" applyBorder="1" applyAlignment="1" applyProtection="1">
      <alignment vertical="center"/>
      <protection locked="0"/>
    </xf>
    <xf numFmtId="165" fontId="8" fillId="11" borderId="8" xfId="17" applyNumberFormat="1" applyFont="1" applyFill="1" applyBorder="1" applyAlignment="1" applyProtection="1">
      <alignment vertical="center"/>
      <protection locked="0"/>
    </xf>
    <xf numFmtId="174" fontId="89" fillId="3" borderId="0" xfId="14" applyNumberFormat="1" applyFont="1" applyFill="1" applyBorder="1" applyProtection="1"/>
    <xf numFmtId="174" fontId="13" fillId="3" borderId="19" xfId="14" applyNumberFormat="1" applyFont="1" applyFill="1" applyBorder="1" applyAlignment="1" applyProtection="1"/>
    <xf numFmtId="174" fontId="53" fillId="3" borderId="9" xfId="14" applyNumberFormat="1" applyFont="1" applyFill="1" applyBorder="1" applyAlignment="1" applyProtection="1">
      <alignment horizontal="left"/>
    </xf>
    <xf numFmtId="174" fontId="13" fillId="3" borderId="28" xfId="14" applyNumberFormat="1" applyFont="1" applyFill="1" applyBorder="1" applyAlignment="1" applyProtection="1"/>
    <xf numFmtId="179" fontId="13" fillId="3" borderId="25" xfId="40" applyNumberFormat="1" applyFont="1" applyFill="1" applyBorder="1" applyAlignment="1" applyProtection="1">
      <alignment horizontal="left"/>
    </xf>
    <xf numFmtId="1" fontId="15" fillId="3" borderId="0" xfId="39" applyNumberFormat="1" applyFont="1" applyFill="1" applyBorder="1" applyAlignment="1" applyProtection="1">
      <alignment horizontal="center" vertical="center"/>
      <protection locked="0"/>
    </xf>
    <xf numFmtId="165" fontId="8" fillId="11" borderId="14" xfId="17" applyNumberFormat="1" applyFont="1" applyFill="1" applyBorder="1" applyAlignment="1" applyProtection="1">
      <alignment vertical="center"/>
      <protection locked="0"/>
    </xf>
    <xf numFmtId="165" fontId="8" fillId="11" borderId="15" xfId="17" applyNumberFormat="1" applyFont="1" applyFill="1" applyBorder="1" applyAlignment="1" applyProtection="1">
      <alignment vertical="center"/>
      <protection locked="0"/>
    </xf>
    <xf numFmtId="165" fontId="8" fillId="11" borderId="10" xfId="17" applyNumberFormat="1" applyFont="1" applyFill="1" applyBorder="1" applyAlignment="1" applyProtection="1">
      <alignment vertical="center"/>
      <protection locked="0"/>
    </xf>
    <xf numFmtId="174" fontId="13" fillId="3" borderId="10" xfId="14" applyNumberFormat="1" applyFont="1" applyFill="1" applyBorder="1" applyAlignment="1" applyProtection="1">
      <alignment horizontal="left"/>
    </xf>
    <xf numFmtId="165" fontId="8" fillId="11" borderId="20" xfId="17" applyNumberFormat="1" applyFont="1" applyFill="1" applyBorder="1" applyAlignment="1" applyProtection="1">
      <alignment vertical="center"/>
      <protection locked="0"/>
    </xf>
    <xf numFmtId="165" fontId="8" fillId="11" borderId="9" xfId="17" applyNumberFormat="1" applyFont="1" applyFill="1" applyBorder="1" applyAlignment="1" applyProtection="1">
      <alignment vertical="center"/>
      <protection locked="0"/>
    </xf>
    <xf numFmtId="174" fontId="13" fillId="3" borderId="19" xfId="14" applyNumberFormat="1" applyFont="1" applyFill="1" applyBorder="1" applyAlignment="1" applyProtection="1">
      <alignment horizontal="left"/>
    </xf>
    <xf numFmtId="174" fontId="13" fillId="3" borderId="9" xfId="14" applyNumberFormat="1" applyFont="1" applyFill="1" applyBorder="1" applyAlignment="1" applyProtection="1">
      <alignment horizontal="left"/>
    </xf>
    <xf numFmtId="165" fontId="15" fillId="3" borderId="0" xfId="14" applyNumberFormat="1" applyFont="1" applyFill="1" applyBorder="1" applyAlignment="1" applyProtection="1">
      <alignment vertical="center"/>
      <protection locked="0"/>
    </xf>
    <xf numFmtId="165" fontId="8" fillId="11" borderId="28" xfId="17" applyNumberFormat="1" applyFont="1" applyFill="1" applyBorder="1" applyAlignment="1" applyProtection="1">
      <alignment vertical="center"/>
      <protection locked="0"/>
    </xf>
    <xf numFmtId="165" fontId="8" fillId="11" borderId="29" xfId="17" applyNumberFormat="1" applyFont="1" applyFill="1" applyBorder="1" applyAlignment="1" applyProtection="1">
      <alignment vertical="center"/>
      <protection locked="0"/>
    </xf>
    <xf numFmtId="165" fontId="16" fillId="7" borderId="29" xfId="17" applyNumberFormat="1" applyFont="1" applyFill="1" applyBorder="1" applyAlignment="1" applyProtection="1">
      <alignment vertical="center"/>
      <protection locked="0"/>
    </xf>
    <xf numFmtId="165" fontId="16" fillId="7" borderId="25" xfId="17" applyNumberFormat="1" applyFont="1" applyFill="1" applyBorder="1" applyAlignment="1" applyProtection="1">
      <alignment vertical="center"/>
      <protection locked="0"/>
    </xf>
    <xf numFmtId="165" fontId="24" fillId="3" borderId="0" xfId="14" applyNumberFormat="1" applyFont="1" applyFill="1" applyBorder="1" applyAlignment="1" applyProtection="1">
      <alignment horizontal="center" vertical="center"/>
    </xf>
    <xf numFmtId="165" fontId="91" fillId="3" borderId="0" xfId="14" applyNumberFormat="1" applyFont="1" applyFill="1" applyBorder="1" applyAlignment="1" applyProtection="1">
      <alignment vertical="center"/>
    </xf>
    <xf numFmtId="165" fontId="13" fillId="3" borderId="28" xfId="14" applyNumberFormat="1" applyFont="1" applyFill="1" applyBorder="1" applyAlignment="1" applyProtection="1">
      <alignment horizontal="left" vertical="center"/>
    </xf>
    <xf numFmtId="165" fontId="44" fillId="3" borderId="25" xfId="14" applyNumberFormat="1" applyFont="1" applyFill="1" applyBorder="1" applyAlignment="1" applyProtection="1">
      <alignment horizontal="left" vertical="center"/>
    </xf>
    <xf numFmtId="164" fontId="2" fillId="5" borderId="0" xfId="28" applyFill="1" applyBorder="1" applyProtection="1">
      <alignment vertical="top"/>
    </xf>
    <xf numFmtId="165" fontId="16" fillId="7" borderId="15" xfId="17" applyNumberFormat="1" applyFont="1" applyFill="1" applyBorder="1" applyAlignment="1" applyProtection="1">
      <alignment vertical="center"/>
      <protection locked="0"/>
    </xf>
    <xf numFmtId="165" fontId="16" fillId="7" borderId="10" xfId="17" applyNumberFormat="1" applyFont="1" applyFill="1" applyBorder="1" applyAlignment="1" applyProtection="1">
      <alignment vertical="center"/>
      <protection locked="0"/>
    </xf>
    <xf numFmtId="165" fontId="13" fillId="3" borderId="14" xfId="14" applyNumberFormat="1" applyFont="1" applyFill="1" applyBorder="1" applyAlignment="1" applyProtection="1">
      <alignment horizontal="left" vertical="center"/>
    </xf>
    <xf numFmtId="165" fontId="92" fillId="3" borderId="10" xfId="14" applyNumberFormat="1" applyFont="1" applyFill="1" applyBorder="1" applyAlignment="1" applyProtection="1">
      <alignment horizontal="left" vertical="center"/>
    </xf>
    <xf numFmtId="165" fontId="13" fillId="3" borderId="19" xfId="14" applyNumberFormat="1" applyFont="1" applyFill="1" applyBorder="1" applyAlignment="1" applyProtection="1">
      <alignment horizontal="left" vertical="center"/>
    </xf>
    <xf numFmtId="165" fontId="92" fillId="3" borderId="9" xfId="14" applyNumberFormat="1" applyFont="1" applyFill="1" applyBorder="1" applyAlignment="1" applyProtection="1">
      <alignment horizontal="left" vertical="center"/>
    </xf>
    <xf numFmtId="165" fontId="16" fillId="7" borderId="20" xfId="17" applyNumberFormat="1" applyFont="1" applyFill="1" applyBorder="1" applyAlignment="1" applyProtection="1">
      <alignment vertical="center"/>
      <protection locked="0"/>
    </xf>
    <xf numFmtId="165" fontId="16" fillId="7" borderId="9" xfId="17" applyNumberFormat="1" applyFont="1" applyFill="1" applyBorder="1" applyAlignment="1" applyProtection="1">
      <alignment vertical="center"/>
      <protection locked="0"/>
    </xf>
    <xf numFmtId="165" fontId="8" fillId="7" borderId="82" xfId="17" applyNumberFormat="1" applyFont="1" applyFill="1" applyBorder="1" applyAlignment="1" applyProtection="1">
      <alignment vertical="center"/>
      <protection locked="0"/>
    </xf>
    <xf numFmtId="165" fontId="8" fillId="7" borderId="79" xfId="17" applyNumberFormat="1" applyFont="1" applyFill="1" applyBorder="1" applyAlignment="1" applyProtection="1">
      <alignment vertical="center"/>
      <protection locked="0"/>
    </xf>
    <xf numFmtId="0" fontId="9" fillId="3" borderId="30" xfId="8" quotePrefix="1" applyFont="1" applyFill="1" applyBorder="1" applyAlignment="1" applyProtection="1">
      <alignment horizontal="center" vertical="center"/>
    </xf>
    <xf numFmtId="165" fontId="8" fillId="11" borderId="7" xfId="17" applyNumberFormat="1" applyFont="1" applyFill="1" applyBorder="1" applyAlignment="1" applyProtection="1">
      <alignment vertical="center"/>
      <protection locked="0"/>
    </xf>
    <xf numFmtId="0" fontId="15" fillId="3" borderId="0" xfId="14" applyFont="1" applyFill="1" applyBorder="1" applyProtection="1">
      <protection locked="0"/>
    </xf>
    <xf numFmtId="0" fontId="13" fillId="3" borderId="28" xfId="14" applyFont="1" applyFill="1" applyBorder="1" applyAlignment="1" applyProtection="1">
      <alignment horizontal="left"/>
    </xf>
    <xf numFmtId="0" fontId="13" fillId="3" borderId="25" xfId="14" applyFont="1" applyFill="1" applyBorder="1" applyAlignment="1" applyProtection="1">
      <alignment horizontal="left"/>
    </xf>
    <xf numFmtId="0" fontId="8" fillId="0" borderId="4" xfId="17" applyFont="1" applyBorder="1" applyAlignment="1" applyProtection="1">
      <alignment horizontal="center" vertical="center" wrapText="1"/>
    </xf>
    <xf numFmtId="0" fontId="6" fillId="0" borderId="5" xfId="17" applyFont="1" applyBorder="1" applyAlignment="1" applyProtection="1">
      <alignment horizontal="left" vertical="center" wrapText="1"/>
    </xf>
    <xf numFmtId="0" fontId="9" fillId="0" borderId="5" xfId="17" applyFont="1" applyBorder="1" applyAlignment="1" applyProtection="1">
      <alignment horizontal="center" vertical="center"/>
    </xf>
    <xf numFmtId="0" fontId="9" fillId="3" borderId="6" xfId="17" applyFont="1" applyFill="1" applyBorder="1" applyAlignment="1" applyProtection="1">
      <alignment horizontal="center" vertical="center"/>
    </xf>
    <xf numFmtId="0" fontId="9" fillId="3" borderId="8" xfId="8" quotePrefix="1" applyFont="1" applyFill="1" applyBorder="1" applyAlignment="1" applyProtection="1">
      <alignment horizontal="center" vertical="center"/>
    </xf>
    <xf numFmtId="0" fontId="15" fillId="3" borderId="0" xfId="14" applyFont="1" applyFill="1" applyProtection="1">
      <protection locked="0"/>
    </xf>
    <xf numFmtId="10" fontId="8" fillId="11" borderId="4" xfId="32" applyNumberFormat="1" applyFont="1" applyFill="1" applyBorder="1" applyAlignment="1" applyProtection="1">
      <alignment vertical="center"/>
      <protection locked="0"/>
    </xf>
    <xf numFmtId="10" fontId="8" fillId="11" borderId="5" xfId="32" applyNumberFormat="1" applyFont="1" applyFill="1" applyBorder="1" applyAlignment="1" applyProtection="1">
      <alignment vertical="center"/>
      <protection locked="0"/>
    </xf>
    <xf numFmtId="10" fontId="8" fillId="11" borderId="8" xfId="32" applyNumberFormat="1" applyFont="1" applyFill="1" applyBorder="1" applyAlignment="1" applyProtection="1">
      <alignment vertical="center"/>
      <protection locked="0"/>
    </xf>
    <xf numFmtId="0" fontId="13" fillId="3" borderId="4" xfId="14" applyFont="1" applyFill="1" applyBorder="1" applyAlignment="1" applyProtection="1">
      <alignment horizontal="left"/>
    </xf>
    <xf numFmtId="0" fontId="13" fillId="3" borderId="8" xfId="14" applyFont="1" applyFill="1" applyBorder="1" applyAlignment="1" applyProtection="1">
      <alignment horizontal="left"/>
    </xf>
    <xf numFmtId="0" fontId="11" fillId="3" borderId="16" xfId="17" applyFont="1" applyFill="1" applyBorder="1" applyAlignment="1" applyProtection="1">
      <alignment horizontal="center" vertical="center"/>
    </xf>
    <xf numFmtId="10" fontId="8" fillId="7" borderId="17" xfId="17" applyNumberFormat="1" applyFont="1" applyFill="1" applyBorder="1" applyAlignment="1" applyProtection="1">
      <alignment vertical="center"/>
      <protection locked="0"/>
    </xf>
    <xf numFmtId="180" fontId="6" fillId="3" borderId="0" xfId="40" applyNumberFormat="1" applyFont="1" applyFill="1" applyBorder="1" applyProtection="1"/>
    <xf numFmtId="180" fontId="8" fillId="3" borderId="14" xfId="40" applyNumberFormat="1" applyFont="1" applyFill="1" applyBorder="1" applyAlignment="1" applyProtection="1">
      <alignment horizontal="left"/>
    </xf>
    <xf numFmtId="180" fontId="8" fillId="3" borderId="10" xfId="40" applyNumberFormat="1" applyFont="1" applyFill="1" applyBorder="1" applyAlignment="1" applyProtection="1">
      <alignment horizontal="left"/>
    </xf>
    <xf numFmtId="2" fontId="8" fillId="11" borderId="22" xfId="17" applyNumberFormat="1" applyFont="1" applyFill="1" applyBorder="1" applyAlignment="1" applyProtection="1">
      <alignment vertical="center"/>
      <protection locked="0"/>
    </xf>
    <xf numFmtId="174" fontId="8" fillId="3" borderId="19" xfId="8" applyNumberFormat="1" applyFont="1" applyFill="1" applyBorder="1" applyAlignment="1" applyProtection="1">
      <alignment horizontal="left" vertical="center"/>
    </xf>
    <xf numFmtId="174" fontId="8" fillId="3" borderId="9" xfId="8" applyNumberFormat="1" applyFont="1" applyFill="1" applyBorder="1" applyAlignment="1" applyProtection="1">
      <alignment horizontal="left" vertical="center"/>
    </xf>
    <xf numFmtId="10" fontId="8" fillId="11" borderId="31" xfId="41" applyNumberFormat="1" applyFont="1" applyFill="1" applyBorder="1" applyAlignment="1" applyProtection="1">
      <alignment vertical="center"/>
      <protection locked="0"/>
    </xf>
    <xf numFmtId="9" fontId="8" fillId="3" borderId="0" xfId="41" applyFont="1" applyFill="1" applyBorder="1" applyAlignment="1" applyProtection="1">
      <alignment vertical="center"/>
    </xf>
    <xf numFmtId="9" fontId="8" fillId="3" borderId="19" xfId="41" applyFont="1" applyFill="1" applyBorder="1" applyAlignment="1" applyProtection="1">
      <alignment horizontal="left" vertical="center"/>
    </xf>
    <xf numFmtId="9" fontId="8" fillId="3" borderId="9" xfId="41" applyFont="1" applyFill="1" applyBorder="1" applyAlignment="1" applyProtection="1">
      <alignment horizontal="left" vertical="center"/>
    </xf>
    <xf numFmtId="165" fontId="8" fillId="7" borderId="96" xfId="17" applyNumberFormat="1" applyFont="1" applyFill="1" applyBorder="1" applyAlignment="1" applyProtection="1">
      <alignment vertical="center"/>
      <protection locked="0"/>
    </xf>
    <xf numFmtId="165" fontId="8" fillId="7" borderId="95" xfId="17" applyNumberFormat="1" applyFont="1" applyFill="1" applyBorder="1" applyAlignment="1" applyProtection="1">
      <alignment vertical="center"/>
      <protection locked="0"/>
    </xf>
    <xf numFmtId="165" fontId="8" fillId="7" borderId="12" xfId="17" applyNumberFormat="1" applyFont="1" applyFill="1" applyBorder="1" applyAlignment="1" applyProtection="1">
      <alignment vertical="center"/>
      <protection locked="0"/>
    </xf>
    <xf numFmtId="0" fontId="13" fillId="3" borderId="19" xfId="14" applyFont="1" applyFill="1" applyBorder="1" applyAlignment="1" applyProtection="1">
      <alignment horizontal="left"/>
    </xf>
    <xf numFmtId="0" fontId="13" fillId="3" borderId="9" xfId="14" applyFont="1" applyFill="1" applyBorder="1" applyAlignment="1" applyProtection="1">
      <alignment horizontal="left"/>
    </xf>
    <xf numFmtId="165" fontId="13" fillId="18" borderId="19" xfId="33" applyNumberFormat="1" applyFont="1" applyFill="1" applyBorder="1" applyProtection="1"/>
    <xf numFmtId="165" fontId="13" fillId="18" borderId="20" xfId="33" applyNumberFormat="1" applyFont="1" applyFill="1" applyBorder="1" applyAlignment="1" applyProtection="1">
      <alignment horizontal="right"/>
    </xf>
    <xf numFmtId="165" fontId="13" fillId="18" borderId="9" xfId="33" applyNumberFormat="1" applyFont="1" applyFill="1" applyBorder="1" applyAlignment="1" applyProtection="1">
      <alignment horizontal="right"/>
    </xf>
    <xf numFmtId="165" fontId="8" fillId="7" borderId="140" xfId="17" applyNumberFormat="1" applyFont="1" applyFill="1" applyBorder="1" applyAlignment="1" applyProtection="1">
      <alignment vertical="center"/>
      <protection locked="0"/>
    </xf>
    <xf numFmtId="0" fontId="9" fillId="3" borderId="25" xfId="8" applyFont="1" applyFill="1" applyBorder="1" applyAlignment="1" applyProtection="1">
      <alignment horizontal="center" vertical="center"/>
    </xf>
    <xf numFmtId="0" fontId="8" fillId="0" borderId="0" xfId="17" applyFont="1" applyBorder="1" applyAlignment="1" applyProtection="1">
      <alignment horizontal="left" vertical="center" wrapText="1"/>
    </xf>
    <xf numFmtId="0" fontId="6" fillId="0" borderId="0" xfId="17" applyFont="1" applyBorder="1" applyAlignment="1" applyProtection="1">
      <alignment horizontal="left" vertical="center" wrapText="1"/>
    </xf>
    <xf numFmtId="0" fontId="9" fillId="0" borderId="0" xfId="17" applyFont="1" applyBorder="1" applyAlignment="1" applyProtection="1">
      <alignment horizontal="center" vertical="center"/>
    </xf>
    <xf numFmtId="0" fontId="9" fillId="3" borderId="0" xfId="17" applyFont="1" applyFill="1" applyBorder="1" applyAlignment="1" applyProtection="1">
      <alignment horizontal="center" vertical="center"/>
    </xf>
    <xf numFmtId="0" fontId="9" fillId="3" borderId="0" xfId="8" applyFont="1" applyFill="1" applyBorder="1" applyAlignment="1" applyProtection="1">
      <alignment horizontal="center" vertical="center"/>
    </xf>
    <xf numFmtId="174" fontId="15" fillId="3" borderId="0" xfId="14" applyNumberFormat="1" applyFont="1" applyFill="1" applyBorder="1" applyProtection="1"/>
    <xf numFmtId="0" fontId="13" fillId="3" borderId="0" xfId="14" applyFont="1" applyFill="1" applyBorder="1" applyAlignment="1" applyProtection="1">
      <alignment horizontal="left"/>
    </xf>
    <xf numFmtId="0" fontId="7" fillId="4" borderId="96" xfId="17" applyFont="1" applyFill="1" applyBorder="1" applyAlignment="1" applyProtection="1">
      <alignment horizontal="center" vertical="center" wrapText="1"/>
    </xf>
    <xf numFmtId="0" fontId="7" fillId="4" borderId="12" xfId="17" applyFont="1" applyFill="1" applyBorder="1" applyAlignment="1" applyProtection="1">
      <alignment horizontal="left" vertical="center" wrapText="1"/>
    </xf>
    <xf numFmtId="0" fontId="9" fillId="3" borderId="10" xfId="8" applyFont="1" applyFill="1" applyBorder="1" applyAlignment="1" applyProtection="1">
      <alignment horizontal="center" vertical="center"/>
    </xf>
    <xf numFmtId="165" fontId="16" fillId="7" borderId="17" xfId="17" applyNumberFormat="1" applyFont="1" applyFill="1" applyBorder="1" applyAlignment="1" applyProtection="1">
      <alignment vertical="center"/>
      <protection locked="0"/>
    </xf>
    <xf numFmtId="0" fontId="8" fillId="3" borderId="19" xfId="8" applyFont="1" applyFill="1" applyBorder="1" applyProtection="1"/>
    <xf numFmtId="165" fontId="16" fillId="7" borderId="31" xfId="17" applyNumberFormat="1" applyFont="1" applyFill="1" applyBorder="1" applyAlignment="1" applyProtection="1">
      <alignment vertical="center"/>
      <protection locked="0"/>
    </xf>
    <xf numFmtId="0" fontId="8" fillId="3" borderId="28" xfId="8" applyFont="1" applyFill="1" applyBorder="1" applyProtection="1"/>
    <xf numFmtId="0" fontId="15" fillId="3" borderId="0" xfId="14" applyFont="1" applyFill="1" applyBorder="1" applyAlignment="1" applyProtection="1">
      <alignment horizontal="left" wrapText="1"/>
    </xf>
    <xf numFmtId="0" fontId="6" fillId="8" borderId="20" xfId="9" applyProtection="1">
      <alignment horizontal="right" vertical="center" wrapText="1"/>
    </xf>
    <xf numFmtId="0" fontId="18" fillId="3" borderId="0" xfId="5" applyFont="1" applyFill="1" applyAlignment="1" applyProtection="1">
      <alignment vertical="center"/>
    </xf>
    <xf numFmtId="0" fontId="15" fillId="3" borderId="0" xfId="5" applyFill="1" applyAlignment="1" applyProtection="1">
      <alignment vertical="center"/>
    </xf>
    <xf numFmtId="0" fontId="2" fillId="3" borderId="0" xfId="8" applyFill="1" applyProtection="1"/>
    <xf numFmtId="0" fontId="6" fillId="7" borderId="20" xfId="17" applyFont="1" applyFill="1" applyBorder="1" applyAlignment="1" applyProtection="1">
      <alignment horizontal="center" vertical="center"/>
    </xf>
    <xf numFmtId="0" fontId="6" fillId="3" borderId="0" xfId="17" applyFont="1" applyFill="1" applyBorder="1" applyAlignment="1" applyProtection="1">
      <alignment horizontal="left" vertical="center"/>
    </xf>
    <xf numFmtId="0" fontId="6" fillId="10" borderId="20" xfId="17" applyFont="1" applyFill="1" applyBorder="1" applyAlignment="1" applyProtection="1">
      <alignment horizontal="center" vertical="center"/>
    </xf>
    <xf numFmtId="0" fontId="6" fillId="8" borderId="20" xfId="17" applyFont="1" applyFill="1" applyBorder="1" applyAlignment="1" applyProtection="1">
      <alignment horizontal="center" vertical="center"/>
    </xf>
    <xf numFmtId="0" fontId="6" fillId="11" borderId="20" xfId="17" applyFont="1" applyFill="1" applyBorder="1" applyAlignment="1" applyProtection="1">
      <alignment horizontal="center" vertical="center"/>
    </xf>
    <xf numFmtId="0" fontId="6" fillId="3" borderId="0" xfId="14" applyFont="1" applyFill="1" applyAlignment="1" applyProtection="1">
      <alignment vertical="center"/>
    </xf>
    <xf numFmtId="0" fontId="15" fillId="3" borderId="0" xfId="5" applyFont="1" applyFill="1" applyAlignment="1" applyProtection="1">
      <alignment horizontal="center" vertical="center"/>
    </xf>
    <xf numFmtId="168" fontId="18" fillId="4" borderId="26" xfId="32" applyFont="1" applyFill="1" applyBorder="1" applyAlignment="1" applyProtection="1">
      <alignment horizontal="left" vertical="top"/>
    </xf>
    <xf numFmtId="168" fontId="18" fillId="4" borderId="27" xfId="32" applyFont="1" applyFill="1" applyBorder="1" applyAlignment="1" applyProtection="1">
      <alignment horizontal="left" vertical="top"/>
    </xf>
    <xf numFmtId="164" fontId="2" fillId="3" borderId="0" xfId="28" applyFill="1" applyBorder="1" applyAlignment="1" applyProtection="1">
      <alignment horizontal="center"/>
    </xf>
    <xf numFmtId="0" fontId="3" fillId="2" borderId="0" xfId="1" applyFont="1" applyFill="1" applyBorder="1" applyAlignment="1">
      <alignment horizontal="center" vertical="center"/>
    </xf>
    <xf numFmtId="164" fontId="2" fillId="2" borderId="0" xfId="28" applyFill="1" applyBorder="1">
      <alignment vertical="top"/>
    </xf>
    <xf numFmtId="0" fontId="2" fillId="3" borderId="0" xfId="1" applyFill="1" applyBorder="1" applyAlignment="1">
      <alignment horizontal="center" vertical="center"/>
    </xf>
    <xf numFmtId="164" fontId="11" fillId="3" borderId="0" xfId="28" applyFont="1" applyFill="1" applyAlignment="1">
      <alignment horizontal="center" vertical="top"/>
    </xf>
    <xf numFmtId="164" fontId="15" fillId="3" borderId="0" xfId="28" applyFont="1" applyFill="1" applyAlignment="1">
      <alignment vertical="top"/>
    </xf>
    <xf numFmtId="164" fontId="13" fillId="3" borderId="0" xfId="28" applyFont="1" applyFill="1" applyAlignment="1">
      <alignment vertical="top"/>
    </xf>
    <xf numFmtId="0" fontId="15" fillId="12" borderId="0" xfId="5" applyFont="1" applyFill="1" applyBorder="1" applyAlignment="1">
      <alignment horizontal="center" vertical="center"/>
    </xf>
    <xf numFmtId="164" fontId="15" fillId="0" borderId="0" xfId="28" applyFont="1" applyFill="1" applyAlignment="1">
      <alignment vertical="top"/>
    </xf>
    <xf numFmtId="0" fontId="8" fillId="0" borderId="4" xfId="1" applyFont="1" applyBorder="1" applyAlignment="1">
      <alignment horizontal="center" vertical="center" wrapText="1"/>
    </xf>
    <xf numFmtId="0" fontId="15" fillId="0" borderId="5" xfId="28" applyNumberFormat="1" applyFont="1" applyBorder="1" applyAlignment="1">
      <alignment vertical="top"/>
    </xf>
    <xf numFmtId="0" fontId="9" fillId="0" borderId="5" xfId="1" quotePrefix="1" applyFont="1" applyBorder="1" applyAlignment="1">
      <alignment horizontal="center" vertical="center"/>
    </xf>
    <xf numFmtId="0" fontId="9" fillId="0" borderId="8" xfId="1" quotePrefix="1" applyFont="1" applyBorder="1" applyAlignment="1">
      <alignment horizontal="center" vertical="center"/>
    </xf>
    <xf numFmtId="49" fontId="16" fillId="7" borderId="7" xfId="1" applyNumberFormat="1" applyFont="1" applyFill="1" applyBorder="1" applyAlignment="1" applyProtection="1">
      <alignment horizontal="right" vertical="center"/>
      <protection locked="0"/>
    </xf>
    <xf numFmtId="0" fontId="8" fillId="3" borderId="8" xfId="1" applyFont="1" applyFill="1" applyBorder="1" applyAlignment="1">
      <alignment horizontal="left" vertical="center"/>
    </xf>
    <xf numFmtId="0" fontId="2" fillId="4" borderId="0" xfId="28" applyNumberFormat="1" applyFill="1" applyBorder="1">
      <alignment vertical="top"/>
    </xf>
    <xf numFmtId="0" fontId="15" fillId="3" borderId="0" xfId="28" applyNumberFormat="1" applyFont="1" applyFill="1" applyAlignment="1">
      <alignment vertical="top"/>
    </xf>
    <xf numFmtId="0" fontId="15" fillId="0" borderId="0" xfId="28" applyNumberFormat="1" applyFont="1" applyFill="1" applyAlignment="1">
      <alignment vertical="top"/>
    </xf>
    <xf numFmtId="0" fontId="8" fillId="5" borderId="0" xfId="1" applyNumberFormat="1" applyFont="1" applyFill="1" applyBorder="1" applyAlignment="1">
      <alignment vertical="center"/>
    </xf>
    <xf numFmtId="0" fontId="13" fillId="3" borderId="0" xfId="42" applyFont="1" applyFill="1" applyAlignment="1">
      <alignment horizontal="center" vertical="top"/>
    </xf>
    <xf numFmtId="164" fontId="15" fillId="3" borderId="0" xfId="28" applyFont="1" applyFill="1" applyAlignment="1">
      <alignment horizontal="center" vertical="top"/>
    </xf>
    <xf numFmtId="164" fontId="15" fillId="3" borderId="0" xfId="28" applyFont="1" applyFill="1" applyAlignment="1">
      <alignment horizontal="right" vertical="top"/>
    </xf>
    <xf numFmtId="164" fontId="15" fillId="3" borderId="0" xfId="28" applyFont="1" applyFill="1" applyAlignment="1">
      <alignment horizontal="left" vertical="top"/>
    </xf>
    <xf numFmtId="0" fontId="15" fillId="3" borderId="0" xfId="28" applyNumberFormat="1" applyFont="1" applyFill="1" applyAlignment="1">
      <alignment horizontal="right" vertical="top"/>
    </xf>
    <xf numFmtId="0" fontId="8" fillId="3" borderId="0" xfId="1" applyNumberFormat="1" applyFont="1" applyFill="1" applyBorder="1" applyAlignment="1">
      <alignment horizontal="left" vertical="center"/>
    </xf>
    <xf numFmtId="0" fontId="15" fillId="0" borderId="0" xfId="28" applyNumberFormat="1" applyFont="1" applyFill="1" applyAlignment="1">
      <alignment horizontal="right" vertical="top"/>
    </xf>
    <xf numFmtId="10" fontId="15" fillId="0" borderId="0" xfId="28" applyNumberFormat="1" applyFont="1" applyFill="1" applyAlignment="1">
      <alignment horizontal="right" vertical="top"/>
    </xf>
    <xf numFmtId="10" fontId="15" fillId="3" borderId="0" xfId="28" applyNumberFormat="1" applyFont="1" applyFill="1" applyAlignment="1">
      <alignment vertical="top"/>
    </xf>
    <xf numFmtId="0" fontId="15" fillId="3" borderId="0" xfId="5" applyFont="1" applyFill="1" applyBorder="1" applyAlignment="1">
      <alignment horizontal="left" vertical="center"/>
    </xf>
    <xf numFmtId="10" fontId="8" fillId="11" borderId="7" xfId="32" applyNumberFormat="1" applyFont="1" applyFill="1" applyBorder="1" applyAlignment="1" applyProtection="1">
      <alignment horizontal="right" vertical="center"/>
      <protection locked="0"/>
    </xf>
    <xf numFmtId="0" fontId="8" fillId="3" borderId="14" xfId="1" applyFont="1" applyFill="1" applyBorder="1" applyAlignment="1">
      <alignment horizontal="left" vertical="center"/>
    </xf>
    <xf numFmtId="1" fontId="8" fillId="11" borderId="4" xfId="32" applyNumberFormat="1" applyFont="1" applyFill="1" applyBorder="1" applyAlignment="1" applyProtection="1">
      <alignment vertical="center"/>
      <protection locked="0"/>
    </xf>
    <xf numFmtId="1" fontId="8" fillId="11" borderId="5" xfId="32" applyNumberFormat="1" applyFont="1" applyFill="1" applyBorder="1" applyAlignment="1" applyProtection="1">
      <alignment vertical="center"/>
      <protection locked="0"/>
    </xf>
    <xf numFmtId="1" fontId="8" fillId="11" borderId="8" xfId="32" applyNumberFormat="1" applyFont="1" applyFill="1" applyBorder="1" applyAlignment="1" applyProtection="1">
      <alignment vertical="center"/>
      <protection locked="0"/>
    </xf>
    <xf numFmtId="0" fontId="8" fillId="3" borderId="28" xfId="1" applyFont="1" applyFill="1" applyBorder="1" applyAlignment="1">
      <alignment horizontal="left" vertical="center"/>
    </xf>
    <xf numFmtId="0" fontId="15" fillId="3" borderId="0" xfId="42" applyFill="1">
      <alignment horizontal="right" vertical="top"/>
    </xf>
    <xf numFmtId="10" fontId="15" fillId="3" borderId="0" xfId="28" applyNumberFormat="1" applyFont="1" applyFill="1" applyAlignment="1">
      <alignment horizontal="right" vertical="top"/>
    </xf>
    <xf numFmtId="164" fontId="15" fillId="0" borderId="0" xfId="28" applyFont="1" applyFill="1" applyAlignment="1">
      <alignment horizontal="right" vertical="top"/>
    </xf>
    <xf numFmtId="0" fontId="8" fillId="0" borderId="96" xfId="1" applyFont="1" applyBorder="1" applyAlignment="1">
      <alignment horizontal="center" vertical="center" wrapText="1"/>
    </xf>
    <xf numFmtId="0" fontId="6" fillId="0" borderId="95" xfId="1" applyFont="1" applyBorder="1" applyAlignment="1">
      <alignment horizontal="left" vertical="center" wrapText="1"/>
    </xf>
    <xf numFmtId="0" fontId="9" fillId="0" borderId="95" xfId="1" applyFont="1" applyBorder="1" applyAlignment="1">
      <alignment horizontal="center" vertical="center"/>
    </xf>
    <xf numFmtId="0" fontId="9" fillId="0" borderId="143" xfId="1" quotePrefix="1" applyFont="1" applyBorder="1" applyAlignment="1">
      <alignment horizontal="center" vertical="center"/>
    </xf>
    <xf numFmtId="0" fontId="9" fillId="0" borderId="12" xfId="1" applyFont="1" applyBorder="1" applyAlignment="1">
      <alignment horizontal="center" vertical="center"/>
    </xf>
    <xf numFmtId="49" fontId="8" fillId="7" borderId="17" xfId="1" applyNumberFormat="1" applyFont="1" applyFill="1" applyBorder="1" applyAlignment="1" applyProtection="1">
      <alignment horizontal="right" vertical="center"/>
      <protection locked="0"/>
    </xf>
    <xf numFmtId="0" fontId="8" fillId="3" borderId="96" xfId="1" applyFont="1" applyFill="1" applyBorder="1" applyAlignment="1">
      <alignment horizontal="left" vertical="center"/>
    </xf>
    <xf numFmtId="0" fontId="8" fillId="3" borderId="12" xfId="1" applyFont="1" applyFill="1" applyBorder="1" applyAlignment="1">
      <alignment horizontal="left" vertical="center"/>
    </xf>
    <xf numFmtId="0" fontId="15" fillId="0" borderId="20" xfId="28" applyNumberFormat="1" applyFont="1" applyBorder="1" applyAlignment="1">
      <alignment vertical="top" wrapText="1"/>
    </xf>
    <xf numFmtId="0" fontId="9" fillId="0" borderId="21" xfId="1" quotePrefix="1" applyFont="1" applyBorder="1" applyAlignment="1">
      <alignment horizontal="center" vertical="center"/>
    </xf>
    <xf numFmtId="49" fontId="8" fillId="7" borderId="22" xfId="1" applyNumberFormat="1" applyFont="1" applyFill="1" applyBorder="1" applyAlignment="1" applyProtection="1">
      <alignment horizontal="right" vertical="center"/>
      <protection locked="0"/>
    </xf>
    <xf numFmtId="0" fontId="8" fillId="3" borderId="19" xfId="1" applyFont="1" applyFill="1" applyBorder="1" applyAlignment="1">
      <alignment horizontal="left" vertical="center"/>
    </xf>
    <xf numFmtId="0" fontId="8" fillId="3" borderId="9" xfId="1" applyFont="1" applyFill="1" applyBorder="1" applyAlignment="1">
      <alignment horizontal="left" vertical="center"/>
    </xf>
    <xf numFmtId="10" fontId="8" fillId="7" borderId="22" xfId="1" applyNumberFormat="1" applyFont="1" applyFill="1" applyBorder="1" applyAlignment="1" applyProtection="1">
      <alignment horizontal="right" vertical="center"/>
      <protection locked="0"/>
    </xf>
    <xf numFmtId="0" fontId="15" fillId="5" borderId="0" xfId="28" applyNumberFormat="1" applyFont="1" applyFill="1" applyAlignment="1">
      <alignment vertical="top"/>
    </xf>
    <xf numFmtId="10" fontId="8" fillId="7" borderId="31" xfId="1" applyNumberFormat="1" applyFont="1" applyFill="1" applyBorder="1" applyAlignment="1" applyProtection="1">
      <alignment horizontal="right" vertical="center"/>
      <protection locked="0"/>
    </xf>
    <xf numFmtId="0" fontId="8" fillId="0" borderId="9" xfId="1" applyFont="1" applyFill="1" applyBorder="1" applyAlignment="1">
      <alignment horizontal="left" vertical="center"/>
    </xf>
    <xf numFmtId="0" fontId="6" fillId="5" borderId="0" xfId="29" applyNumberFormat="1" applyFont="1" applyFill="1" applyBorder="1">
      <alignment vertical="top"/>
    </xf>
    <xf numFmtId="165" fontId="13" fillId="8" borderId="28" xfId="33" applyNumberFormat="1" applyFont="1" applyFill="1" applyBorder="1"/>
    <xf numFmtId="165" fontId="13" fillId="8" borderId="29" xfId="33" applyNumberFormat="1" applyFont="1" applyFill="1" applyBorder="1"/>
    <xf numFmtId="165" fontId="13" fillId="8" borderId="25" xfId="33" applyNumberFormat="1" applyFont="1" applyFill="1" applyBorder="1"/>
    <xf numFmtId="1" fontId="8" fillId="11" borderId="17" xfId="32" applyNumberFormat="1" applyFont="1" applyFill="1" applyBorder="1" applyAlignment="1" applyProtection="1">
      <alignment horizontal="right" vertical="center"/>
      <protection locked="0"/>
    </xf>
    <xf numFmtId="1" fontId="8" fillId="3" borderId="0" xfId="32" applyNumberFormat="1" applyFont="1" applyFill="1" applyBorder="1" applyAlignment="1">
      <alignment vertical="center"/>
    </xf>
    <xf numFmtId="1" fontId="8" fillId="11" borderId="31" xfId="32" applyNumberFormat="1" applyFont="1" applyFill="1" applyBorder="1" applyAlignment="1" applyProtection="1">
      <alignment horizontal="right" vertical="center"/>
      <protection locked="0"/>
    </xf>
    <xf numFmtId="165" fontId="13" fillId="8" borderId="28" xfId="33" applyNumberFormat="1" applyFont="1" applyFill="1" applyBorder="1" applyProtection="1">
      <protection locked="0"/>
    </xf>
    <xf numFmtId="165" fontId="13" fillId="8" borderId="29" xfId="33" applyNumberFormat="1" applyFont="1" applyFill="1" applyBorder="1" applyProtection="1">
      <protection locked="0"/>
    </xf>
    <xf numFmtId="165" fontId="13" fillId="8" borderId="25" xfId="33" applyNumberFormat="1" applyFont="1" applyFill="1" applyBorder="1" applyProtection="1">
      <protection locked="0"/>
    </xf>
    <xf numFmtId="0" fontId="8" fillId="3" borderId="0" xfId="1" applyNumberFormat="1" applyFont="1" applyFill="1" applyBorder="1" applyAlignment="1">
      <alignment vertical="center"/>
    </xf>
    <xf numFmtId="0" fontId="13" fillId="3" borderId="0" xfId="33" applyNumberFormat="1" applyFont="1" applyFill="1" applyBorder="1"/>
    <xf numFmtId="0" fontId="15" fillId="0" borderId="0" xfId="33" applyNumberFormat="1" applyFont="1" applyFill="1" applyBorder="1"/>
    <xf numFmtId="0" fontId="8" fillId="3" borderId="0" xfId="32" applyNumberFormat="1" applyFont="1" applyFill="1" applyBorder="1" applyAlignment="1">
      <alignment horizontal="right" vertical="center"/>
    </xf>
    <xf numFmtId="0" fontId="6" fillId="0" borderId="0" xfId="32" applyNumberFormat="1" applyFont="1" applyFill="1" applyBorder="1" applyAlignment="1">
      <alignment horizontal="right" vertical="center"/>
    </xf>
    <xf numFmtId="0" fontId="8" fillId="0" borderId="10" xfId="1" applyFont="1" applyFill="1" applyBorder="1" applyAlignment="1">
      <alignment horizontal="left" vertical="center"/>
    </xf>
    <xf numFmtId="0" fontId="6" fillId="0" borderId="0" xfId="28" applyNumberFormat="1" applyFont="1" applyFill="1" applyBorder="1">
      <alignment vertical="top"/>
    </xf>
    <xf numFmtId="165" fontId="8" fillId="7" borderId="31" xfId="1" applyNumberFormat="1" applyFont="1" applyFill="1" applyBorder="1" applyAlignment="1" applyProtection="1">
      <alignment vertical="center"/>
      <protection locked="0"/>
    </xf>
    <xf numFmtId="0" fontId="8" fillId="0" borderId="25" xfId="1" applyFont="1" applyFill="1" applyBorder="1" applyAlignment="1">
      <alignment horizontal="left" vertical="center"/>
    </xf>
    <xf numFmtId="10" fontId="8" fillId="10" borderId="7" xfId="1" applyNumberFormat="1" applyFont="1" applyFill="1" applyBorder="1" applyAlignment="1">
      <alignment horizontal="right" vertical="center"/>
    </xf>
    <xf numFmtId="0" fontId="8" fillId="3" borderId="0" xfId="32" applyNumberFormat="1" applyFont="1" applyFill="1" applyBorder="1" applyAlignment="1">
      <alignment vertical="center"/>
    </xf>
    <xf numFmtId="0" fontId="6" fillId="0" borderId="0" xfId="32" applyNumberFormat="1" applyFont="1" applyFill="1" applyBorder="1" applyAlignment="1">
      <alignment vertical="center"/>
    </xf>
    <xf numFmtId="0" fontId="9" fillId="0" borderId="15" xfId="1" quotePrefix="1" applyFont="1" applyBorder="1" applyAlignment="1">
      <alignment horizontal="center" vertical="center"/>
    </xf>
    <xf numFmtId="0" fontId="9" fillId="0" borderId="20" xfId="1" quotePrefix="1" applyFont="1" applyBorder="1" applyAlignment="1">
      <alignment horizontal="center" vertical="center"/>
    </xf>
    <xf numFmtId="165" fontId="13" fillId="8" borderId="22" xfId="33" applyNumberFormat="1" applyFont="1" applyFill="1" applyBorder="1" applyAlignment="1">
      <alignment horizontal="right"/>
    </xf>
    <xf numFmtId="165" fontId="13" fillId="3" borderId="0" xfId="33" applyNumberFormat="1" applyFont="1" applyFill="1" applyBorder="1"/>
    <xf numFmtId="0" fontId="6" fillId="0" borderId="0" xfId="29" applyNumberFormat="1" applyFont="1" applyFill="1" applyBorder="1">
      <alignment vertical="top"/>
    </xf>
    <xf numFmtId="164" fontId="15" fillId="3" borderId="0" xfId="28" applyFont="1" applyFill="1" applyBorder="1" applyAlignment="1">
      <alignment vertical="top"/>
    </xf>
    <xf numFmtId="0" fontId="15" fillId="0" borderId="29" xfId="28" applyNumberFormat="1" applyFont="1" applyBorder="1" applyAlignment="1">
      <alignment vertical="top" wrapText="1"/>
    </xf>
    <xf numFmtId="0" fontId="9" fillId="0" borderId="29" xfId="1" quotePrefix="1" applyFont="1" applyBorder="1" applyAlignment="1">
      <alignment horizontal="center" vertical="center"/>
    </xf>
    <xf numFmtId="0" fontId="15" fillId="3" borderId="0" xfId="28" applyNumberFormat="1" applyFont="1" applyFill="1" applyBorder="1" applyAlignment="1">
      <alignment vertical="top"/>
    </xf>
    <xf numFmtId="0" fontId="15" fillId="0" borderId="0" xfId="28" applyNumberFormat="1" applyFont="1" applyFill="1" applyBorder="1" applyAlignment="1">
      <alignment vertical="top"/>
    </xf>
    <xf numFmtId="0" fontId="9" fillId="0" borderId="16" xfId="1" applyFont="1" applyFill="1" applyBorder="1" applyAlignment="1">
      <alignment horizontal="center" vertical="center"/>
    </xf>
    <xf numFmtId="171" fontId="8" fillId="11" borderId="14" xfId="32" applyNumberFormat="1" applyFont="1" applyFill="1" applyBorder="1" applyAlignment="1" applyProtection="1">
      <alignment vertical="center"/>
      <protection locked="0"/>
    </xf>
    <xf numFmtId="171" fontId="8" fillId="11" borderId="15" xfId="32" applyNumberFormat="1" applyFont="1" applyFill="1" applyBorder="1" applyAlignment="1" applyProtection="1">
      <alignment vertical="center"/>
      <protection locked="0"/>
    </xf>
    <xf numFmtId="171" fontId="8" fillId="11" borderId="97" xfId="32" applyNumberFormat="1" applyFont="1" applyFill="1" applyBorder="1" applyAlignment="1" applyProtection="1">
      <alignment vertical="center"/>
      <protection locked="0"/>
    </xf>
    <xf numFmtId="171" fontId="8" fillId="11" borderId="10" xfId="32" applyNumberFormat="1" applyFont="1" applyFill="1" applyBorder="1" applyAlignment="1" applyProtection="1">
      <alignment vertical="center"/>
      <protection locked="0"/>
    </xf>
    <xf numFmtId="164" fontId="15" fillId="3" borderId="0" xfId="28" applyFont="1" applyFill="1" applyBorder="1" applyAlignment="1">
      <alignment horizontal="right" vertical="top"/>
    </xf>
    <xf numFmtId="0" fontId="15" fillId="3" borderId="0" xfId="28" applyNumberFormat="1" applyFont="1" applyFill="1" applyBorder="1" applyAlignment="1">
      <alignment horizontal="right" vertical="top"/>
    </xf>
    <xf numFmtId="0" fontId="15" fillId="0" borderId="0" xfId="28" applyNumberFormat="1" applyFont="1" applyFill="1" applyBorder="1" applyAlignment="1">
      <alignment horizontal="right" vertical="top"/>
    </xf>
    <xf numFmtId="165" fontId="13" fillId="11" borderId="19" xfId="33" applyNumberFormat="1" applyFont="1" applyFill="1" applyBorder="1" applyProtection="1">
      <protection locked="0"/>
    </xf>
    <xf numFmtId="165" fontId="13" fillId="11" borderId="20" xfId="33" applyNumberFormat="1" applyFont="1" applyFill="1" applyBorder="1" applyProtection="1">
      <protection locked="0"/>
    </xf>
    <xf numFmtId="165" fontId="13" fillId="11" borderId="9" xfId="33" applyNumberFormat="1" applyFont="1" applyFill="1" applyBorder="1" applyProtection="1">
      <protection locked="0"/>
    </xf>
    <xf numFmtId="165" fontId="13" fillId="3" borderId="0" xfId="33" applyNumberFormat="1" applyFont="1" applyFill="1" applyBorder="1" applyAlignment="1">
      <alignment horizontal="right"/>
    </xf>
    <xf numFmtId="0" fontId="13" fillId="3" borderId="0" xfId="33" applyNumberFormat="1" applyFont="1" applyFill="1" applyBorder="1" applyAlignment="1">
      <alignment horizontal="right"/>
    </xf>
    <xf numFmtId="0" fontId="15" fillId="0" borderId="0" xfId="33" applyNumberFormat="1" applyFont="1" applyFill="1" applyBorder="1" applyAlignment="1">
      <alignment horizontal="right"/>
    </xf>
    <xf numFmtId="171" fontId="8" fillId="11" borderId="28" xfId="32" applyNumberFormat="1" applyFont="1" applyFill="1" applyBorder="1" applyAlignment="1" applyProtection="1">
      <alignment vertical="center"/>
      <protection locked="0"/>
    </xf>
    <xf numFmtId="171" fontId="8" fillId="11" borderId="29" xfId="32" applyNumberFormat="1" applyFont="1" applyFill="1" applyBorder="1" applyAlignment="1" applyProtection="1">
      <alignment vertical="center"/>
      <protection locked="0"/>
    </xf>
    <xf numFmtId="171" fontId="8" fillId="11" borderId="114" xfId="32" applyNumberFormat="1" applyFont="1" applyFill="1" applyBorder="1" applyAlignment="1" applyProtection="1">
      <alignment vertical="center"/>
      <protection locked="0"/>
    </xf>
    <xf numFmtId="171" fontId="8" fillId="11" borderId="25" xfId="32" applyNumberFormat="1" applyFont="1" applyFill="1" applyBorder="1" applyAlignment="1" applyProtection="1">
      <alignment vertical="center"/>
      <protection locked="0"/>
    </xf>
    <xf numFmtId="0" fontId="15" fillId="3" borderId="0" xfId="5" applyNumberFormat="1" applyFont="1" applyFill="1" applyBorder="1" applyAlignment="1" applyProtection="1">
      <alignment horizontal="center" vertical="top"/>
    </xf>
    <xf numFmtId="49" fontId="15" fillId="3" borderId="0" xfId="5" applyNumberFormat="1" applyFont="1" applyFill="1" applyBorder="1" applyAlignment="1" applyProtection="1">
      <alignment horizontal="center" vertical="top" wrapText="1"/>
    </xf>
    <xf numFmtId="164" fontId="11" fillId="3" borderId="0" xfId="28" applyFont="1" applyFill="1" applyBorder="1" applyAlignment="1">
      <alignment horizontal="center"/>
    </xf>
    <xf numFmtId="0" fontId="15" fillId="3" borderId="0" xfId="5" applyNumberFormat="1" applyFont="1" applyFill="1" applyBorder="1" applyAlignment="1" applyProtection="1">
      <alignment vertical="top" wrapText="1"/>
    </xf>
    <xf numFmtId="0" fontId="2" fillId="3" borderId="0" xfId="1" applyNumberFormat="1" applyFill="1" applyBorder="1" applyAlignment="1">
      <alignment vertical="center"/>
    </xf>
    <xf numFmtId="0" fontId="15" fillId="0" borderId="0" xfId="5" applyNumberFormat="1" applyFont="1" applyFill="1" applyBorder="1" applyAlignment="1" applyProtection="1">
      <alignment vertical="top" wrapText="1"/>
    </xf>
    <xf numFmtId="0" fontId="6" fillId="0" borderId="0" xfId="1" applyNumberFormat="1" applyFont="1" applyFill="1" applyBorder="1" applyAlignment="1">
      <alignment vertical="center"/>
    </xf>
    <xf numFmtId="164" fontId="6" fillId="0" borderId="0" xfId="28" applyFont="1" applyFill="1" applyBorder="1">
      <alignment vertical="top"/>
    </xf>
    <xf numFmtId="0" fontId="6" fillId="17" borderId="20" xfId="1" applyFont="1" applyFill="1" applyBorder="1" applyAlignment="1">
      <alignment horizontal="center" vertical="center"/>
    </xf>
    <xf numFmtId="164" fontId="6" fillId="3" borderId="0" xfId="28" applyFont="1" applyFill="1" applyBorder="1">
      <alignment vertical="top"/>
    </xf>
    <xf numFmtId="0" fontId="18" fillId="4" borderId="19" xfId="5" applyFont="1" applyFill="1" applyBorder="1" applyAlignment="1" applyProtection="1">
      <alignment horizontal="center" vertical="top"/>
    </xf>
    <xf numFmtId="164" fontId="2" fillId="3" borderId="0" xfId="28" applyFill="1" applyBorder="1" applyAlignment="1">
      <alignment horizontal="center"/>
    </xf>
    <xf numFmtId="0" fontId="93" fillId="3" borderId="0" xfId="1" applyFont="1" applyFill="1" applyBorder="1" applyAlignment="1">
      <alignment vertical="center"/>
    </xf>
    <xf numFmtId="181" fontId="2" fillId="3" borderId="0" xfId="28" applyNumberFormat="1" applyFill="1" applyBorder="1">
      <alignment vertical="top"/>
    </xf>
    <xf numFmtId="0" fontId="7" fillId="22" borderId="5" xfId="1" applyFont="1" applyFill="1" applyBorder="1" applyAlignment="1">
      <alignment horizontal="center" vertical="center" wrapText="1"/>
    </xf>
    <xf numFmtId="0" fontId="7" fillId="22" borderId="5" xfId="1" applyFont="1" applyFill="1" applyBorder="1" applyAlignment="1">
      <alignment horizontal="center" vertical="center"/>
    </xf>
    <xf numFmtId="0" fontId="7" fillId="22" borderId="8" xfId="1" applyFont="1" applyFill="1" applyBorder="1" applyAlignment="1">
      <alignment horizontal="center" vertical="center"/>
    </xf>
    <xf numFmtId="0" fontId="7" fillId="22" borderId="4" xfId="1" applyFont="1" applyFill="1" applyBorder="1" applyAlignment="1">
      <alignment horizontal="center" vertical="center"/>
    </xf>
    <xf numFmtId="0" fontId="7" fillId="22" borderId="8" xfId="1" applyFont="1" applyFill="1" applyBorder="1" applyAlignment="1">
      <alignment vertical="center"/>
    </xf>
    <xf numFmtId="2" fontId="2" fillId="3" borderId="0" xfId="28" applyNumberFormat="1" applyFill="1" applyBorder="1">
      <alignment vertical="top"/>
    </xf>
    <xf numFmtId="2" fontId="2" fillId="4" borderId="0" xfId="28" applyNumberFormat="1" applyFill="1" applyBorder="1">
      <alignment vertical="top"/>
    </xf>
    <xf numFmtId="0" fontId="38" fillId="0" borderId="62" xfId="1" applyFont="1" applyFill="1" applyBorder="1" applyAlignment="1">
      <alignment horizontal="center" vertical="center"/>
    </xf>
    <xf numFmtId="0" fontId="23" fillId="0" borderId="57" xfId="1" applyFont="1" applyFill="1" applyBorder="1" applyAlignment="1">
      <alignment vertical="center"/>
    </xf>
    <xf numFmtId="0" fontId="37" fillId="3" borderId="15" xfId="1" applyFont="1" applyFill="1" applyBorder="1" applyAlignment="1">
      <alignment horizontal="center" vertical="center"/>
    </xf>
    <xf numFmtId="0" fontId="37" fillId="0" borderId="15" xfId="1" applyFont="1" applyFill="1" applyBorder="1" applyAlignment="1">
      <alignment horizontal="center" vertical="center"/>
    </xf>
    <xf numFmtId="0" fontId="37" fillId="0" borderId="10" xfId="1" applyFont="1" applyFill="1" applyBorder="1" applyAlignment="1">
      <alignment horizontal="center" vertical="center"/>
    </xf>
    <xf numFmtId="10" fontId="38" fillId="23" borderId="14" xfId="1" applyNumberFormat="1" applyFont="1" applyFill="1" applyBorder="1" applyAlignment="1" applyProtection="1">
      <alignment vertical="center"/>
      <protection locked="0"/>
    </xf>
    <xf numFmtId="10" fontId="38" fillId="23" borderId="15" xfId="1" applyNumberFormat="1" applyFont="1" applyFill="1" applyBorder="1" applyAlignment="1" applyProtection="1">
      <alignment vertical="center"/>
      <protection locked="0"/>
    </xf>
    <xf numFmtId="10" fontId="38" fillId="23" borderId="10" xfId="1" applyNumberFormat="1" applyFont="1" applyFill="1" applyBorder="1" applyAlignment="1" applyProtection="1">
      <alignment vertical="center"/>
      <protection locked="0"/>
    </xf>
    <xf numFmtId="2" fontId="93" fillId="3" borderId="0" xfId="1" applyNumberFormat="1" applyFont="1" applyFill="1" applyBorder="1" applyAlignment="1">
      <alignment vertical="center"/>
    </xf>
    <xf numFmtId="165" fontId="12" fillId="3" borderId="18" xfId="1" applyNumberFormat="1" applyFont="1" applyFill="1" applyBorder="1" applyAlignment="1">
      <alignment horizontal="left" vertical="center"/>
    </xf>
    <xf numFmtId="165" fontId="12" fillId="3" borderId="10" xfId="1" applyNumberFormat="1" applyFont="1" applyFill="1" applyBorder="1" applyAlignment="1">
      <alignment horizontal="left" vertical="center"/>
    </xf>
    <xf numFmtId="165" fontId="12" fillId="3" borderId="0" xfId="1" applyNumberFormat="1" applyFont="1" applyFill="1" applyBorder="1" applyAlignment="1">
      <alignment horizontal="left" vertical="center"/>
    </xf>
    <xf numFmtId="0" fontId="8" fillId="6" borderId="0" xfId="4" applyBorder="1" applyAlignment="1">
      <alignment horizontal="center" vertical="center"/>
    </xf>
    <xf numFmtId="1" fontId="93" fillId="3" borderId="0" xfId="1" applyNumberFormat="1" applyFont="1" applyFill="1" applyBorder="1" applyAlignment="1">
      <alignment vertical="center"/>
    </xf>
    <xf numFmtId="1" fontId="38" fillId="24" borderId="0" xfId="1" applyNumberFormat="1" applyFont="1" applyFill="1" applyBorder="1" applyAlignment="1">
      <alignment vertical="center"/>
    </xf>
    <xf numFmtId="1" fontId="2" fillId="4" borderId="0" xfId="28" applyNumberFormat="1" applyFill="1" applyBorder="1">
      <alignment vertical="top"/>
    </xf>
    <xf numFmtId="0" fontId="37" fillId="3" borderId="20" xfId="1" applyFont="1" applyFill="1" applyBorder="1" applyAlignment="1">
      <alignment horizontal="center" vertical="center"/>
    </xf>
    <xf numFmtId="0" fontId="37" fillId="0" borderId="57" xfId="1" applyFont="1" applyFill="1" applyBorder="1" applyAlignment="1">
      <alignment horizontal="center" vertical="center"/>
    </xf>
    <xf numFmtId="0" fontId="37" fillId="0" borderId="89" xfId="1" applyFont="1" applyFill="1" applyBorder="1" applyAlignment="1">
      <alignment horizontal="center" vertical="center"/>
    </xf>
    <xf numFmtId="10" fontId="38" fillId="23" borderId="19" xfId="1" applyNumberFormat="1" applyFont="1" applyFill="1" applyBorder="1" applyAlignment="1" applyProtection="1">
      <alignment vertical="center"/>
      <protection locked="0"/>
    </xf>
    <xf numFmtId="10" fontId="38" fillId="23" borderId="20" xfId="1" applyNumberFormat="1" applyFont="1" applyFill="1" applyBorder="1" applyAlignment="1" applyProtection="1">
      <alignment vertical="center"/>
      <protection locked="0"/>
    </xf>
    <xf numFmtId="10" fontId="38" fillId="23" borderId="9" xfId="1" applyNumberFormat="1" applyFont="1" applyFill="1" applyBorder="1" applyAlignment="1" applyProtection="1">
      <alignment vertical="center"/>
      <protection locked="0"/>
    </xf>
    <xf numFmtId="165" fontId="38" fillId="25" borderId="23" xfId="1" applyNumberFormat="1" applyFont="1" applyFill="1" applyBorder="1" applyAlignment="1">
      <alignment horizontal="left" vertical="center"/>
    </xf>
    <xf numFmtId="165" fontId="38" fillId="25" borderId="9" xfId="1" applyNumberFormat="1" applyFont="1" applyFill="1" applyBorder="1" applyAlignment="1">
      <alignment horizontal="left" vertical="center"/>
    </xf>
    <xf numFmtId="165" fontId="38" fillId="25" borderId="0" xfId="1" applyNumberFormat="1" applyFont="1" applyFill="1" applyBorder="1" applyAlignment="1">
      <alignment horizontal="left" vertical="center"/>
    </xf>
    <xf numFmtId="10" fontId="38" fillId="26" borderId="28" xfId="1" applyNumberFormat="1" applyFont="1" applyFill="1" applyBorder="1" applyAlignment="1">
      <alignment vertical="center"/>
    </xf>
    <xf numFmtId="10" fontId="38" fillId="26" borderId="29" xfId="1" applyNumberFormat="1" applyFont="1" applyFill="1" applyBorder="1" applyAlignment="1">
      <alignment vertical="center"/>
    </xf>
    <xf numFmtId="10" fontId="38" fillId="26" borderId="25" xfId="1" applyNumberFormat="1" applyFont="1" applyFill="1" applyBorder="1" applyAlignment="1">
      <alignment vertical="center"/>
    </xf>
    <xf numFmtId="0" fontId="38" fillId="3" borderId="23" xfId="1" applyFont="1" applyFill="1" applyBorder="1" applyAlignment="1">
      <alignment vertical="center"/>
    </xf>
    <xf numFmtId="0" fontId="38" fillId="3" borderId="9" xfId="1" applyFont="1" applyFill="1" applyBorder="1" applyAlignment="1">
      <alignment horizontal="left" vertical="center"/>
    </xf>
    <xf numFmtId="0" fontId="38" fillId="3" borderId="0" xfId="1" applyFont="1" applyFill="1" applyBorder="1" applyAlignment="1">
      <alignment horizontal="left" vertical="center"/>
    </xf>
    <xf numFmtId="0" fontId="38" fillId="0" borderId="75" xfId="1" applyFont="1" applyFill="1" applyBorder="1" applyAlignment="1">
      <alignment horizontal="center" vertical="center"/>
    </xf>
    <xf numFmtId="0" fontId="23" fillId="0" borderId="98" xfId="1" applyFont="1" applyFill="1" applyBorder="1" applyAlignment="1">
      <alignment vertical="center"/>
    </xf>
    <xf numFmtId="0" fontId="37" fillId="3" borderId="29" xfId="1" applyFont="1" applyFill="1" applyBorder="1" applyAlignment="1">
      <alignment horizontal="center" vertical="center"/>
    </xf>
    <xf numFmtId="0" fontId="37" fillId="0" borderId="98" xfId="1" applyFont="1" applyFill="1" applyBorder="1" applyAlignment="1">
      <alignment horizontal="center" vertical="center"/>
    </xf>
    <xf numFmtId="0" fontId="37" fillId="0" borderId="72" xfId="1" applyFont="1" applyFill="1" applyBorder="1" applyAlignment="1">
      <alignment horizontal="center" vertical="center"/>
    </xf>
    <xf numFmtId="49" fontId="38" fillId="23" borderId="7" xfId="1" applyNumberFormat="1" applyFont="1" applyFill="1" applyBorder="1" applyAlignment="1" applyProtection="1">
      <alignment horizontal="center" vertical="center"/>
      <protection locked="0"/>
    </xf>
    <xf numFmtId="165" fontId="38" fillId="25" borderId="24" xfId="1" applyNumberFormat="1" applyFont="1" applyFill="1" applyBorder="1" applyAlignment="1">
      <alignment vertical="center"/>
    </xf>
    <xf numFmtId="165" fontId="38" fillId="25" borderId="25" xfId="1" applyNumberFormat="1" applyFont="1" applyFill="1" applyBorder="1" applyAlignment="1">
      <alignment horizontal="left" vertical="center"/>
    </xf>
    <xf numFmtId="1" fontId="38" fillId="24" borderId="0" xfId="1" applyNumberFormat="1" applyFont="1" applyFill="1" applyBorder="1" applyAlignment="1">
      <alignment horizontal="center" vertical="center"/>
    </xf>
    <xf numFmtId="1" fontId="38" fillId="25" borderId="0" xfId="1" applyNumberFormat="1" applyFont="1" applyFill="1" applyBorder="1" applyAlignment="1">
      <alignment horizontal="center" vertical="center"/>
    </xf>
    <xf numFmtId="0" fontId="38" fillId="3" borderId="0" xfId="1" applyFont="1" applyFill="1" applyBorder="1" applyAlignment="1">
      <alignment horizontal="center" vertical="center"/>
    </xf>
    <xf numFmtId="0" fontId="23" fillId="3" borderId="0" xfId="1" applyFont="1" applyFill="1" applyBorder="1" applyAlignment="1">
      <alignment vertical="center"/>
    </xf>
    <xf numFmtId="0" fontId="38" fillId="3" borderId="0" xfId="1" applyFont="1" applyFill="1" applyBorder="1" applyAlignment="1">
      <alignment vertical="center"/>
    </xf>
    <xf numFmtId="165" fontId="38" fillId="25" borderId="18" xfId="1" applyNumberFormat="1" applyFont="1" applyFill="1" applyBorder="1" applyAlignment="1">
      <alignment vertical="center"/>
    </xf>
    <xf numFmtId="165" fontId="38" fillId="25" borderId="10" xfId="1" applyNumberFormat="1" applyFont="1" applyFill="1" applyBorder="1" applyAlignment="1">
      <alignment horizontal="left" vertical="center"/>
    </xf>
    <xf numFmtId="165" fontId="38" fillId="25" borderId="23" xfId="1" applyNumberFormat="1" applyFont="1" applyFill="1" applyBorder="1" applyAlignment="1">
      <alignment vertical="center"/>
    </xf>
    <xf numFmtId="10" fontId="16" fillId="23" borderId="14" xfId="1" applyNumberFormat="1" applyFont="1" applyFill="1" applyBorder="1" applyAlignment="1" applyProtection="1">
      <alignment vertical="center"/>
      <protection locked="0"/>
    </xf>
    <xf numFmtId="10" fontId="16" fillId="23" borderId="15" xfId="1" applyNumberFormat="1" applyFont="1" applyFill="1" applyBorder="1" applyAlignment="1" applyProtection="1">
      <alignment vertical="center"/>
      <protection locked="0"/>
    </xf>
    <xf numFmtId="10" fontId="16" fillId="23" borderId="10" xfId="1" applyNumberFormat="1" applyFont="1" applyFill="1" applyBorder="1" applyAlignment="1" applyProtection="1">
      <alignment vertical="center"/>
      <protection locked="0"/>
    </xf>
    <xf numFmtId="165" fontId="16" fillId="25" borderId="96" xfId="1" applyNumberFormat="1" applyFont="1" applyFill="1" applyBorder="1" applyAlignment="1">
      <alignment vertical="center" wrapText="1"/>
    </xf>
    <xf numFmtId="10" fontId="16" fillId="23" borderId="19" xfId="1" applyNumberFormat="1" applyFont="1" applyFill="1" applyBorder="1" applyAlignment="1" applyProtection="1">
      <alignment vertical="center"/>
      <protection locked="0"/>
    </xf>
    <xf numFmtId="10" fontId="16" fillId="23" borderId="20" xfId="1" applyNumberFormat="1" applyFont="1" applyFill="1" applyBorder="1" applyAlignment="1" applyProtection="1">
      <alignment vertical="center"/>
      <protection locked="0"/>
    </xf>
    <xf numFmtId="10" fontId="16" fillId="23" borderId="9" xfId="1" applyNumberFormat="1" applyFont="1" applyFill="1" applyBorder="1" applyAlignment="1" applyProtection="1">
      <alignment vertical="center"/>
      <protection locked="0"/>
    </xf>
    <xf numFmtId="165" fontId="16" fillId="25" borderId="82" xfId="1" applyNumberFormat="1" applyFont="1" applyFill="1" applyBorder="1" applyAlignment="1">
      <alignment vertical="center" wrapText="1"/>
    </xf>
    <xf numFmtId="165" fontId="16" fillId="25" borderId="62" xfId="1" applyNumberFormat="1" applyFont="1" applyFill="1" applyBorder="1" applyAlignment="1">
      <alignment vertical="center" wrapText="1"/>
    </xf>
    <xf numFmtId="0" fontId="38" fillId="0" borderId="28" xfId="1" applyFont="1" applyFill="1" applyBorder="1" applyAlignment="1">
      <alignment horizontal="center" vertical="center"/>
    </xf>
    <xf numFmtId="0" fontId="23" fillId="0" borderId="29" xfId="1" applyFont="1" applyFill="1" applyBorder="1" applyAlignment="1">
      <alignment vertical="center"/>
    </xf>
    <xf numFmtId="0" fontId="37" fillId="0" borderId="29" xfId="1" applyFont="1" applyFill="1" applyBorder="1" applyAlignment="1">
      <alignment horizontal="center" vertical="center"/>
    </xf>
    <xf numFmtId="0" fontId="37" fillId="0" borderId="25" xfId="1" applyFont="1" applyFill="1" applyBorder="1" applyAlignment="1">
      <alignment horizontal="center" vertical="center"/>
    </xf>
    <xf numFmtId="0" fontId="38" fillId="3" borderId="28" xfId="1" applyFont="1" applyFill="1" applyBorder="1" applyAlignment="1">
      <alignment vertical="center"/>
    </xf>
    <xf numFmtId="0" fontId="38" fillId="3" borderId="25" xfId="1" applyFont="1" applyFill="1" applyBorder="1" applyAlignment="1">
      <alignment horizontal="left" vertical="center"/>
    </xf>
    <xf numFmtId="0" fontId="37" fillId="3" borderId="0" xfId="1" applyFont="1" applyFill="1" applyBorder="1" applyAlignment="1">
      <alignment horizontal="center" vertical="center"/>
    </xf>
    <xf numFmtId="1" fontId="2" fillId="3" borderId="0" xfId="28" applyNumberFormat="1" applyFill="1" applyBorder="1">
      <alignment vertical="top"/>
    </xf>
    <xf numFmtId="1" fontId="6" fillId="8" borderId="21" xfId="9" applyNumberFormat="1" applyBorder="1">
      <alignment horizontal="right" vertical="center" wrapText="1"/>
    </xf>
    <xf numFmtId="1" fontId="6" fillId="3" borderId="0" xfId="9" applyNumberFormat="1" applyFill="1" applyBorder="1">
      <alignment horizontal="right" vertical="center" wrapText="1"/>
    </xf>
    <xf numFmtId="0" fontId="93" fillId="3" borderId="0" xfId="1" applyFont="1" applyFill="1" applyBorder="1" applyAlignment="1">
      <alignment horizontal="center" vertical="center"/>
    </xf>
    <xf numFmtId="10" fontId="93" fillId="3" borderId="0" xfId="1" applyNumberFormat="1" applyFont="1" applyFill="1" applyBorder="1" applyAlignment="1">
      <alignment vertical="center"/>
    </xf>
    <xf numFmtId="0" fontId="37" fillId="3" borderId="57" xfId="1" applyFont="1" applyFill="1" applyBorder="1" applyAlignment="1">
      <alignment horizontal="center" vertical="center"/>
    </xf>
    <xf numFmtId="165" fontId="38" fillId="25" borderId="9" xfId="1" applyNumberFormat="1" applyFont="1" applyFill="1" applyBorder="1" applyAlignment="1">
      <alignment vertical="center"/>
    </xf>
    <xf numFmtId="0" fontId="38" fillId="3" borderId="9" xfId="1" applyFont="1" applyFill="1" applyBorder="1" applyAlignment="1">
      <alignment vertical="center"/>
    </xf>
    <xf numFmtId="0" fontId="37" fillId="3" borderId="98" xfId="1" applyFont="1" applyFill="1" applyBorder="1" applyAlignment="1">
      <alignment horizontal="center" vertical="center"/>
    </xf>
    <xf numFmtId="49" fontId="38" fillId="23" borderId="7" xfId="1" applyNumberFormat="1" applyFont="1" applyFill="1" applyBorder="1" applyAlignment="1" applyProtection="1">
      <alignment horizontal="right" vertical="center"/>
      <protection locked="0"/>
    </xf>
    <xf numFmtId="165" fontId="38" fillId="25" borderId="25" xfId="1" applyNumberFormat="1" applyFont="1" applyFill="1" applyBorder="1" applyAlignment="1">
      <alignment vertical="center"/>
    </xf>
    <xf numFmtId="165" fontId="38" fillId="25" borderId="10" xfId="1" applyNumberFormat="1" applyFont="1" applyFill="1" applyBorder="1" applyAlignment="1">
      <alignment vertical="center"/>
    </xf>
    <xf numFmtId="0" fontId="23" fillId="3" borderId="73" xfId="1" applyFont="1" applyFill="1" applyBorder="1" applyAlignment="1">
      <alignment vertical="center"/>
    </xf>
    <xf numFmtId="0" fontId="38" fillId="3" borderId="24" xfId="1" applyFont="1" applyFill="1" applyBorder="1" applyAlignment="1">
      <alignment vertical="center"/>
    </xf>
    <xf numFmtId="0" fontId="38" fillId="3" borderId="25" xfId="1" applyFont="1" applyFill="1" applyBorder="1" applyAlignment="1">
      <alignment vertical="center"/>
    </xf>
    <xf numFmtId="164" fontId="2" fillId="3" borderId="0" xfId="28" applyFill="1" applyBorder="1" applyAlignment="1">
      <alignment horizontal="center" vertical="top"/>
    </xf>
    <xf numFmtId="0" fontId="19" fillId="4" borderId="1" xfId="1" applyNumberFormat="1" applyFont="1" applyFill="1" applyBorder="1" applyAlignment="1" applyProtection="1">
      <alignment vertical="center"/>
    </xf>
    <xf numFmtId="0" fontId="19" fillId="4" borderId="2" xfId="1" applyNumberFormat="1" applyFont="1" applyFill="1" applyBorder="1" applyAlignment="1" applyProtection="1">
      <alignment vertical="center"/>
    </xf>
    <xf numFmtId="0" fontId="19" fillId="4" borderId="3" xfId="1" applyNumberFormat="1" applyFont="1" applyFill="1" applyBorder="1" applyAlignment="1" applyProtection="1">
      <alignment vertical="center"/>
    </xf>
    <xf numFmtId="0" fontId="20" fillId="3" borderId="0" xfId="43" applyFont="1" applyFill="1" applyBorder="1" applyAlignment="1" applyProtection="1">
      <alignment horizontal="left" vertical="center"/>
    </xf>
    <xf numFmtId="0" fontId="20" fillId="3" borderId="0" xfId="43" applyFont="1" applyFill="1" applyBorder="1" applyAlignment="1" applyProtection="1">
      <alignment vertical="center"/>
    </xf>
    <xf numFmtId="0" fontId="15" fillId="3" borderId="0" xfId="43" applyFont="1" applyFill="1" applyAlignment="1" applyProtection="1">
      <alignment vertical="center"/>
    </xf>
    <xf numFmtId="0" fontId="15" fillId="3" borderId="0" xfId="43" applyFont="1" applyFill="1" applyAlignment="1" applyProtection="1">
      <alignment horizontal="left" vertical="center"/>
    </xf>
    <xf numFmtId="0" fontId="18" fillId="0" borderId="14" xfId="43" applyFont="1" applyFill="1" applyBorder="1" applyAlignment="1" applyProtection="1">
      <alignment horizontal="center" vertical="top"/>
    </xf>
    <xf numFmtId="0" fontId="18" fillId="3" borderId="0" xfId="43" applyFont="1" applyFill="1" applyBorder="1" applyAlignment="1" applyProtection="1">
      <alignment vertical="top"/>
    </xf>
    <xf numFmtId="0" fontId="18" fillId="4" borderId="23" xfId="43" applyFont="1" applyFill="1" applyBorder="1" applyAlignment="1" applyProtection="1">
      <alignment horizontal="center" vertical="top"/>
    </xf>
    <xf numFmtId="0" fontId="18" fillId="4" borderId="26" xfId="43" applyFont="1" applyFill="1" applyBorder="1" applyAlignment="1" applyProtection="1">
      <alignment horizontal="left" vertical="top"/>
    </xf>
    <xf numFmtId="0" fontId="18" fillId="4" borderId="27" xfId="43" applyFont="1" applyFill="1" applyBorder="1" applyAlignment="1" applyProtection="1">
      <alignment horizontal="left" vertical="top"/>
    </xf>
    <xf numFmtId="0" fontId="18" fillId="3" borderId="0" xfId="43" applyFont="1" applyFill="1" applyBorder="1" applyAlignment="1" applyProtection="1">
      <alignment horizontal="left" vertical="top"/>
    </xf>
    <xf numFmtId="0" fontId="15" fillId="0" borderId="19" xfId="43" applyNumberFormat="1" applyFont="1" applyFill="1" applyBorder="1" applyAlignment="1" applyProtection="1">
      <alignment horizontal="center" vertical="top"/>
    </xf>
    <xf numFmtId="49" fontId="15" fillId="3" borderId="0" xfId="43" applyNumberFormat="1" applyFont="1" applyFill="1" applyBorder="1" applyAlignment="1" applyProtection="1">
      <alignment vertical="top" wrapText="1"/>
    </xf>
    <xf numFmtId="0" fontId="15" fillId="0" borderId="63" xfId="43" applyNumberFormat="1" applyFont="1" applyFill="1" applyBorder="1" applyAlignment="1" applyProtection="1">
      <alignment horizontal="center" vertical="top"/>
    </xf>
    <xf numFmtId="0" fontId="15" fillId="0" borderId="28" xfId="43" applyNumberFormat="1" applyFont="1" applyFill="1" applyBorder="1" applyAlignment="1" applyProtection="1">
      <alignment horizontal="center" vertical="top"/>
    </xf>
    <xf numFmtId="0" fontId="8" fillId="5" borderId="0" xfId="17" applyFont="1" applyFill="1" applyAlignment="1" applyProtection="1">
      <alignment horizontal="center" vertical="center" wrapText="1"/>
    </xf>
    <xf numFmtId="0" fontId="7" fillId="3" borderId="73" xfId="17" applyFont="1" applyFill="1" applyBorder="1" applyAlignment="1">
      <alignment horizontal="center" vertical="center" wrapText="1"/>
    </xf>
    <xf numFmtId="0" fontId="7" fillId="4" borderId="8" xfId="17" applyFont="1" applyFill="1" applyBorder="1" applyAlignment="1" applyProtection="1">
      <alignment horizontal="center" vertical="center" wrapText="1"/>
    </xf>
    <xf numFmtId="0" fontId="9" fillId="3" borderId="0" xfId="17" applyFont="1" applyFill="1" applyAlignment="1" applyProtection="1">
      <alignment horizontal="center" vertical="center" wrapText="1"/>
    </xf>
    <xf numFmtId="0" fontId="9" fillId="3" borderId="0" xfId="17" applyFont="1" applyFill="1" applyAlignment="1" applyProtection="1">
      <alignment vertical="center"/>
    </xf>
    <xf numFmtId="0" fontId="7" fillId="3" borderId="91" xfId="17" applyFont="1" applyFill="1" applyBorder="1" applyAlignment="1" applyProtection="1">
      <alignment vertical="center" wrapText="1"/>
    </xf>
    <xf numFmtId="164" fontId="8" fillId="3" borderId="10" xfId="28" applyFont="1" applyFill="1" applyBorder="1">
      <alignment vertical="top"/>
    </xf>
    <xf numFmtId="0" fontId="8" fillId="3" borderId="0" xfId="17" applyFont="1" applyFill="1" applyBorder="1" applyAlignment="1" applyProtection="1">
      <alignment horizontal="center" vertical="center"/>
    </xf>
    <xf numFmtId="164" fontId="8" fillId="3" borderId="9" xfId="28" applyFont="1" applyFill="1" applyBorder="1">
      <alignment vertical="top"/>
    </xf>
    <xf numFmtId="164" fontId="8" fillId="3" borderId="25" xfId="28" applyFont="1" applyFill="1" applyBorder="1">
      <alignment vertical="top"/>
    </xf>
    <xf numFmtId="0" fontId="2" fillId="5" borderId="0" xfId="17" applyFill="1" applyAlignment="1" applyProtection="1">
      <alignment horizontal="center" vertical="center"/>
    </xf>
    <xf numFmtId="165" fontId="8" fillId="9" borderId="28" xfId="1" applyNumberFormat="1" applyFont="1" applyFill="1" applyBorder="1" applyAlignment="1" applyProtection="1">
      <alignment vertical="center"/>
      <protection locked="0"/>
    </xf>
    <xf numFmtId="165" fontId="8" fillId="9" borderId="29" xfId="1" applyNumberFormat="1" applyFont="1" applyFill="1" applyBorder="1" applyAlignment="1" applyProtection="1">
      <alignment vertical="center"/>
      <protection locked="0"/>
    </xf>
    <xf numFmtId="165" fontId="8" fillId="9" borderId="30" xfId="1" applyNumberFormat="1" applyFont="1" applyFill="1" applyBorder="1" applyAlignment="1" applyProtection="1">
      <alignment vertical="center"/>
      <protection locked="0"/>
    </xf>
    <xf numFmtId="165" fontId="8" fillId="9" borderId="4" xfId="1" applyNumberFormat="1" applyFont="1" applyFill="1" applyBorder="1" applyAlignment="1" applyProtection="1">
      <alignment vertical="center"/>
      <protection locked="0"/>
    </xf>
    <xf numFmtId="165" fontId="8" fillId="9" borderId="5" xfId="1" applyNumberFormat="1" applyFont="1" applyFill="1" applyBorder="1" applyAlignment="1" applyProtection="1">
      <alignment vertical="center"/>
      <protection locked="0"/>
    </xf>
    <xf numFmtId="165" fontId="8" fillId="9" borderId="6" xfId="1" applyNumberFormat="1" applyFont="1" applyFill="1" applyBorder="1" applyAlignment="1" applyProtection="1">
      <alignment vertical="center"/>
      <protection locked="0"/>
    </xf>
    <xf numFmtId="165" fontId="8" fillId="9" borderId="8" xfId="1" applyNumberFormat="1" applyFont="1" applyFill="1" applyBorder="1" applyAlignment="1" applyProtection="1">
      <alignment vertical="center"/>
      <protection locked="0"/>
    </xf>
    <xf numFmtId="164" fontId="8" fillId="3" borderId="8" xfId="28" applyFont="1" applyFill="1" applyBorder="1">
      <alignment vertical="top"/>
    </xf>
    <xf numFmtId="0" fontId="7" fillId="4" borderId="109" xfId="17" applyFont="1" applyFill="1" applyBorder="1" applyAlignment="1" applyProtection="1">
      <alignment horizontal="center" vertical="center" wrapText="1"/>
    </xf>
    <xf numFmtId="0" fontId="7" fillId="4" borderId="7" xfId="17" applyFont="1" applyFill="1" applyBorder="1" applyAlignment="1" applyProtection="1">
      <alignment horizontal="center" vertical="center" wrapText="1"/>
    </xf>
    <xf numFmtId="0" fontId="7" fillId="3" borderId="0" xfId="17" applyFont="1" applyFill="1" applyBorder="1" applyAlignment="1" applyProtection="1">
      <alignment vertical="center" wrapText="1"/>
    </xf>
    <xf numFmtId="0" fontId="8" fillId="3" borderId="14" xfId="1" applyFont="1" applyFill="1" applyBorder="1" applyAlignment="1" applyProtection="1">
      <alignment horizontal="center" vertical="center"/>
    </xf>
    <xf numFmtId="165" fontId="8" fillId="8" borderId="17" xfId="1" applyNumberFormat="1" applyFont="1" applyFill="1" applyBorder="1" applyAlignment="1" applyProtection="1">
      <alignment vertical="center"/>
    </xf>
    <xf numFmtId="164" fontId="8" fillId="0" borderId="10" xfId="28" applyFont="1" applyFill="1" applyBorder="1">
      <alignment vertical="top"/>
    </xf>
    <xf numFmtId="0" fontId="8" fillId="0" borderId="0" xfId="17" applyFont="1" applyFill="1" applyBorder="1" applyAlignment="1" applyProtection="1">
      <alignment horizontal="center" vertical="center"/>
    </xf>
    <xf numFmtId="0" fontId="8" fillId="0" borderId="0" xfId="17" applyFont="1" applyFill="1" applyBorder="1" applyAlignment="1" applyProtection="1">
      <alignment horizontal="left" vertical="center"/>
    </xf>
    <xf numFmtId="0" fontId="23" fillId="0" borderId="20" xfId="5" applyFont="1" applyFill="1" applyBorder="1" applyAlignment="1">
      <alignment vertical="center" wrapText="1"/>
    </xf>
    <xf numFmtId="164" fontId="8" fillId="0" borderId="9" xfId="28" applyFont="1" applyFill="1" applyBorder="1">
      <alignment vertical="top"/>
    </xf>
    <xf numFmtId="0" fontId="37" fillId="0" borderId="20" xfId="5" applyFont="1" applyFill="1" applyBorder="1" applyAlignment="1">
      <alignment horizontal="center" vertical="center" wrapText="1"/>
    </xf>
    <xf numFmtId="0" fontId="37" fillId="0" borderId="20" xfId="5" applyFont="1" applyFill="1" applyBorder="1" applyAlignment="1" applyProtection="1">
      <alignment horizontal="center" vertical="center" wrapText="1"/>
    </xf>
    <xf numFmtId="165" fontId="8" fillId="8" borderId="113" xfId="1" applyNumberFormat="1" applyFont="1" applyFill="1" applyBorder="1" applyAlignment="1" applyProtection="1">
      <alignment vertical="center"/>
    </xf>
    <xf numFmtId="165" fontId="11" fillId="3" borderId="64" xfId="44" applyNumberFormat="1" applyFont="1" applyFill="1" applyBorder="1" applyAlignment="1" applyProtection="1">
      <alignment horizontal="center" vertical="center" wrapText="1"/>
    </xf>
    <xf numFmtId="165" fontId="13" fillId="3" borderId="83" xfId="13" applyNumberFormat="1" applyFont="1" applyFill="1" applyBorder="1" applyAlignment="1" applyProtection="1">
      <alignment horizontal="center" vertical="center"/>
    </xf>
    <xf numFmtId="165" fontId="13" fillId="3" borderId="79" xfId="13" applyNumberFormat="1" applyFont="1" applyFill="1" applyBorder="1" applyAlignment="1" applyProtection="1">
      <alignment horizontal="center" vertical="center"/>
    </xf>
    <xf numFmtId="165" fontId="13" fillId="3" borderId="141" xfId="13" applyNumberFormat="1" applyFont="1" applyFill="1" applyBorder="1" applyAlignment="1" applyProtection="1">
      <alignment horizontal="center" vertical="center"/>
    </xf>
    <xf numFmtId="165" fontId="8" fillId="3" borderId="119" xfId="1" applyNumberFormat="1" applyFont="1" applyFill="1" applyBorder="1" applyAlignment="1" applyProtection="1">
      <alignment horizontal="center" vertical="center"/>
    </xf>
    <xf numFmtId="165" fontId="11" fillId="3" borderId="5" xfId="44" applyNumberFormat="1" applyFont="1" applyFill="1" applyBorder="1" applyAlignment="1" applyProtection="1">
      <alignment horizontal="center" vertical="center" wrapText="1"/>
    </xf>
    <xf numFmtId="164" fontId="8" fillId="3" borderId="25" xfId="28" applyFont="1" applyFill="1" applyBorder="1" applyProtection="1">
      <alignment vertical="top"/>
    </xf>
    <xf numFmtId="0" fontId="8" fillId="27" borderId="0" xfId="17" applyFont="1" applyFill="1" applyAlignment="1" applyProtection="1">
      <alignment horizontal="center" vertical="center"/>
    </xf>
    <xf numFmtId="0" fontId="7" fillId="4" borderId="8" xfId="5" applyFont="1" applyFill="1" applyBorder="1" applyAlignment="1" applyProtection="1">
      <alignment horizontal="center" vertical="center" wrapText="1"/>
    </xf>
    <xf numFmtId="0" fontId="8" fillId="0" borderId="0" xfId="17" applyFont="1" applyFill="1" applyAlignment="1" applyProtection="1">
      <alignment vertical="center" wrapText="1"/>
    </xf>
    <xf numFmtId="0" fontId="13" fillId="7" borderId="31" xfId="2" applyNumberFormat="1" applyFont="1" applyFill="1" applyBorder="1" applyAlignment="1" applyProtection="1">
      <alignment vertical="center"/>
      <protection locked="0"/>
    </xf>
    <xf numFmtId="0" fontId="9" fillId="0" borderId="10" xfId="8" quotePrefix="1" applyFont="1" applyFill="1" applyBorder="1" applyAlignment="1">
      <alignment horizontal="center" vertical="center"/>
    </xf>
    <xf numFmtId="10" fontId="8" fillId="10" borderId="14" xfId="32" applyNumberFormat="1" applyFont="1" applyFill="1" applyBorder="1" applyAlignment="1">
      <alignment horizontal="right" vertical="center"/>
    </xf>
    <xf numFmtId="10" fontId="8" fillId="10" borderId="15" xfId="32" applyNumberFormat="1" applyFont="1" applyFill="1" applyBorder="1" applyAlignment="1">
      <alignment horizontal="right" vertical="center"/>
    </xf>
    <xf numFmtId="10" fontId="8" fillId="10" borderId="10" xfId="32" applyNumberFormat="1" applyFont="1" applyFill="1" applyBorder="1" applyAlignment="1">
      <alignment horizontal="right" vertical="center"/>
    </xf>
    <xf numFmtId="164" fontId="89" fillId="0" borderId="0" xfId="28" applyFont="1">
      <alignment vertical="top"/>
    </xf>
    <xf numFmtId="165" fontId="13" fillId="11" borderId="15" xfId="2" applyNumberFormat="1" applyFont="1" applyFill="1" applyBorder="1" applyAlignment="1" applyProtection="1">
      <alignment vertical="center"/>
      <protection locked="0"/>
    </xf>
    <xf numFmtId="165" fontId="16" fillId="7" borderId="10" xfId="2" applyNumberFormat="1" applyFont="1" applyFill="1" applyBorder="1" applyAlignment="1" applyProtection="1">
      <alignment vertical="center"/>
      <protection locked="0"/>
    </xf>
    <xf numFmtId="165" fontId="24" fillId="3" borderId="83" xfId="5" applyNumberFormat="1" applyFont="1" applyFill="1" applyBorder="1" applyAlignment="1">
      <alignment vertical="center" wrapText="1"/>
    </xf>
    <xf numFmtId="165" fontId="13" fillId="11" borderId="20" xfId="2" applyNumberFormat="1" applyFont="1" applyFill="1" applyBorder="1" applyAlignment="1" applyProtection="1">
      <alignment vertical="center"/>
      <protection locked="0"/>
    </xf>
    <xf numFmtId="167" fontId="13" fillId="8" borderId="19" xfId="5" applyNumberFormat="1" applyFont="1" applyFill="1" applyBorder="1"/>
    <xf numFmtId="167" fontId="13" fillId="8" borderId="20" xfId="5" applyNumberFormat="1" applyFont="1" applyFill="1" applyBorder="1"/>
    <xf numFmtId="165" fontId="13" fillId="8" borderId="20" xfId="5" applyNumberFormat="1" applyFont="1" applyFill="1" applyBorder="1" applyAlignment="1"/>
    <xf numFmtId="165" fontId="13" fillId="8" borderId="9" xfId="5" applyNumberFormat="1" applyFont="1" applyFill="1" applyBorder="1" applyAlignment="1"/>
    <xf numFmtId="167" fontId="13" fillId="8" borderId="28" xfId="5" applyNumberFormat="1" applyFont="1" applyFill="1" applyBorder="1"/>
    <xf numFmtId="167" fontId="13" fillId="8" borderId="29" xfId="5" applyNumberFormat="1" applyFont="1" applyFill="1" applyBorder="1"/>
    <xf numFmtId="167" fontId="8" fillId="14" borderId="19" xfId="1" applyNumberFormat="1" applyFont="1" applyFill="1" applyBorder="1" applyAlignment="1">
      <alignment horizontal="right" vertical="center"/>
    </xf>
    <xf numFmtId="167" fontId="8" fillId="14" borderId="20" xfId="1" applyNumberFormat="1" applyFont="1" applyFill="1" applyBorder="1" applyAlignment="1">
      <alignment horizontal="right" vertical="center"/>
    </xf>
    <xf numFmtId="165" fontId="13" fillId="14" borderId="20" xfId="5" applyNumberFormat="1" applyFont="1" applyFill="1" applyBorder="1" applyAlignment="1">
      <alignment horizontal="right"/>
    </xf>
    <xf numFmtId="165" fontId="13" fillId="14" borderId="9" xfId="5" applyNumberFormat="1" applyFont="1" applyFill="1" applyBorder="1" applyAlignment="1">
      <alignment horizontal="right"/>
    </xf>
    <xf numFmtId="167" fontId="8" fillId="8" borderId="28" xfId="1" applyNumberFormat="1" applyFont="1" applyFill="1" applyBorder="1" applyAlignment="1">
      <alignment horizontal="right" vertical="center"/>
    </xf>
    <xf numFmtId="165" fontId="13" fillId="8" borderId="29" xfId="5" applyNumberFormat="1" applyFont="1" applyFill="1" applyBorder="1" applyAlignment="1">
      <alignment horizontal="right"/>
    </xf>
    <xf numFmtId="165" fontId="28" fillId="3" borderId="0" xfId="8" applyNumberFormat="1" applyFont="1" applyFill="1" applyAlignment="1"/>
    <xf numFmtId="165" fontId="24" fillId="3" borderId="0" xfId="5" applyNumberFormat="1" applyFont="1" applyFill="1" applyBorder="1" applyAlignment="1">
      <alignment vertical="center" wrapText="1"/>
    </xf>
    <xf numFmtId="0" fontId="7" fillId="0" borderId="91" xfId="17" applyFont="1" applyFill="1" applyBorder="1" applyAlignment="1" applyProtection="1">
      <alignment vertical="center" wrapText="1"/>
    </xf>
    <xf numFmtId="0" fontId="9" fillId="3" borderId="15" xfId="17" applyFont="1" applyFill="1" applyBorder="1" applyAlignment="1" applyProtection="1">
      <alignment horizontal="center" vertical="center"/>
    </xf>
    <xf numFmtId="0" fontId="9" fillId="3" borderId="16" xfId="17" quotePrefix="1" applyFont="1" applyFill="1" applyBorder="1" applyAlignment="1" applyProtection="1">
      <alignment horizontal="center" vertical="center"/>
    </xf>
    <xf numFmtId="0" fontId="9" fillId="3" borderId="20" xfId="17" applyFont="1" applyFill="1" applyBorder="1" applyAlignment="1" applyProtection="1">
      <alignment horizontal="center" vertical="center"/>
    </xf>
    <xf numFmtId="0" fontId="9" fillId="3" borderId="21" xfId="17" quotePrefix="1" applyFont="1" applyFill="1" applyBorder="1" applyAlignment="1" applyProtection="1">
      <alignment horizontal="center" vertical="center"/>
    </xf>
    <xf numFmtId="0" fontId="9" fillId="3" borderId="29" xfId="17" applyFont="1" applyFill="1" applyBorder="1" applyAlignment="1" applyProtection="1">
      <alignment horizontal="center" vertical="center"/>
    </xf>
    <xf numFmtId="10" fontId="8" fillId="11" borderId="110" xfId="32" applyNumberFormat="1" applyFont="1" applyFill="1" applyBorder="1" applyAlignment="1" applyProtection="1">
      <alignment vertical="center"/>
      <protection locked="0"/>
    </xf>
    <xf numFmtId="0" fontId="8" fillId="0" borderId="63" xfId="17" applyFont="1" applyBorder="1" applyAlignment="1" applyProtection="1">
      <alignment horizontal="center" vertical="center" wrapText="1"/>
    </xf>
    <xf numFmtId="0" fontId="6" fillId="0" borderId="64" xfId="17" applyFont="1" applyBorder="1" applyAlignment="1" applyProtection="1">
      <alignment horizontal="left" vertical="center" wrapText="1"/>
    </xf>
    <xf numFmtId="0" fontId="9" fillId="0" borderId="64" xfId="17" applyFont="1" applyBorder="1" applyAlignment="1" applyProtection="1">
      <alignment horizontal="center" vertical="center"/>
    </xf>
    <xf numFmtId="0" fontId="9" fillId="3" borderId="64" xfId="17" applyFont="1" applyFill="1" applyBorder="1" applyAlignment="1" applyProtection="1">
      <alignment horizontal="center" vertical="center"/>
    </xf>
    <xf numFmtId="0" fontId="9" fillId="3" borderId="90" xfId="17" applyFont="1" applyFill="1" applyBorder="1" applyAlignment="1" applyProtection="1">
      <alignment horizontal="center" vertical="center"/>
    </xf>
    <xf numFmtId="174" fontId="13" fillId="3" borderId="63" xfId="14" applyNumberFormat="1" applyFont="1" applyFill="1" applyBorder="1" applyAlignment="1" applyProtection="1"/>
    <xf numFmtId="174" fontId="13" fillId="3" borderId="28" xfId="14" applyNumberFormat="1" applyFont="1" applyFill="1" applyBorder="1" applyAlignment="1" applyProtection="1">
      <alignment horizontal="left"/>
    </xf>
    <xf numFmtId="0" fontId="9" fillId="0" borderId="16" xfId="17" applyFont="1" applyBorder="1" applyAlignment="1" applyProtection="1">
      <alignment horizontal="center" vertical="center"/>
    </xf>
    <xf numFmtId="0" fontId="9" fillId="0" borderId="21" xfId="17" applyFont="1" applyBorder="1" applyAlignment="1" applyProtection="1">
      <alignment horizontal="center" vertical="center"/>
    </xf>
    <xf numFmtId="0" fontId="9" fillId="0" borderId="30" xfId="17" applyFont="1" applyBorder="1" applyAlignment="1" applyProtection="1">
      <alignment horizontal="center" vertical="center"/>
    </xf>
    <xf numFmtId="165" fontId="15" fillId="3" borderId="0" xfId="14" applyNumberFormat="1" applyFont="1" applyFill="1" applyBorder="1" applyAlignment="1" applyProtection="1">
      <alignment vertical="center"/>
    </xf>
    <xf numFmtId="165" fontId="13" fillId="11" borderId="29" xfId="2" applyNumberFormat="1" applyFont="1" applyFill="1" applyBorder="1" applyAlignment="1" applyProtection="1">
      <alignment vertical="center"/>
      <protection locked="0"/>
    </xf>
    <xf numFmtId="165" fontId="16" fillId="7" borderId="29" xfId="2" applyNumberFormat="1" applyFont="1" applyFill="1" applyBorder="1" applyAlignment="1" applyProtection="1">
      <alignment vertical="center"/>
      <protection locked="0"/>
    </xf>
    <xf numFmtId="165" fontId="16" fillId="7" borderId="25" xfId="2" applyNumberFormat="1" applyFont="1" applyFill="1" applyBorder="1" applyAlignment="1" applyProtection="1">
      <alignment vertical="center"/>
      <protection locked="0"/>
    </xf>
    <xf numFmtId="165" fontId="91" fillId="3" borderId="0" xfId="14" applyNumberFormat="1" applyFont="1" applyFill="1" applyBorder="1" applyAlignment="1" applyProtection="1">
      <alignment horizontal="center" vertical="center"/>
    </xf>
    <xf numFmtId="165" fontId="15" fillId="3" borderId="0" xfId="14" applyNumberFormat="1" applyFont="1" applyFill="1" applyAlignment="1" applyProtection="1"/>
    <xf numFmtId="165" fontId="2" fillId="3" borderId="0" xfId="8" applyNumberFormat="1" applyFill="1" applyBorder="1" applyAlignment="1" applyProtection="1">
      <alignment vertical="center"/>
    </xf>
    <xf numFmtId="0" fontId="6" fillId="0" borderId="97" xfId="17" applyFont="1" applyBorder="1" applyAlignment="1" applyProtection="1">
      <alignment horizontal="left" vertical="center" wrapText="1"/>
    </xf>
    <xf numFmtId="0" fontId="9" fillId="0" borderId="15" xfId="17" applyFont="1" applyBorder="1" applyAlignment="1" applyProtection="1">
      <alignment horizontal="center" vertical="center" wrapText="1"/>
    </xf>
    <xf numFmtId="0" fontId="9" fillId="0" borderId="10" xfId="17" applyFont="1" applyBorder="1" applyAlignment="1" applyProtection="1">
      <alignment horizontal="center" vertical="center"/>
    </xf>
    <xf numFmtId="0" fontId="9" fillId="3" borderId="30" xfId="8" applyFont="1" applyFill="1" applyBorder="1" applyAlignment="1" applyProtection="1">
      <alignment horizontal="center" vertical="center"/>
    </xf>
    <xf numFmtId="0" fontId="15" fillId="3" borderId="0" xfId="14" applyFont="1" applyFill="1" applyBorder="1" applyAlignment="1" applyProtection="1">
      <alignment horizontal="center"/>
    </xf>
    <xf numFmtId="0" fontId="13" fillId="3" borderId="0" xfId="14" applyFont="1" applyFill="1" applyBorder="1" applyProtection="1"/>
    <xf numFmtId="164" fontId="8" fillId="3" borderId="0" xfId="28" applyFont="1" applyFill="1" applyBorder="1" applyProtection="1">
      <alignment vertical="top"/>
    </xf>
    <xf numFmtId="165" fontId="16" fillId="7" borderId="17" xfId="2" applyNumberFormat="1" applyFont="1" applyFill="1" applyBorder="1" applyAlignment="1" applyProtection="1">
      <alignment vertical="center"/>
      <protection locked="0"/>
    </xf>
    <xf numFmtId="0" fontId="24" fillId="3" borderId="83" xfId="14" applyFont="1" applyFill="1" applyBorder="1" applyAlignment="1" applyProtection="1">
      <alignment vertical="top" wrapText="1"/>
    </xf>
    <xf numFmtId="0" fontId="8" fillId="3" borderId="0" xfId="17" applyFont="1" applyFill="1" applyBorder="1" applyAlignment="1" applyProtection="1">
      <alignment horizontal="left" vertical="center" wrapText="1"/>
    </xf>
    <xf numFmtId="0" fontId="6" fillId="3" borderId="0" xfId="17" applyFont="1" applyFill="1" applyBorder="1" applyAlignment="1" applyProtection="1">
      <alignment horizontal="left" vertical="center" wrapText="1"/>
    </xf>
    <xf numFmtId="0" fontId="9" fillId="3" borderId="0" xfId="17" applyFont="1" applyFill="1" applyBorder="1" applyAlignment="1" applyProtection="1">
      <alignment horizontal="left" vertical="center"/>
    </xf>
    <xf numFmtId="0" fontId="8" fillId="3" borderId="0" xfId="8" applyFont="1" applyFill="1" applyBorder="1" applyProtection="1"/>
    <xf numFmtId="49" fontId="15" fillId="0" borderId="63" xfId="5" quotePrefix="1" applyNumberFormat="1" applyFont="1" applyFill="1" applyBorder="1" applyAlignment="1" applyProtection="1">
      <alignment horizontal="center" vertical="top" wrapText="1"/>
    </xf>
    <xf numFmtId="49" fontId="15" fillId="0" borderId="19" xfId="5" quotePrefix="1" applyNumberFormat="1" applyFont="1" applyFill="1" applyBorder="1" applyAlignment="1" applyProtection="1">
      <alignment horizontal="center" vertical="top" wrapText="1"/>
    </xf>
    <xf numFmtId="49" fontId="15" fillId="0" borderId="28" xfId="5" quotePrefix="1" applyNumberFormat="1" applyFont="1" applyFill="1" applyBorder="1" applyAlignment="1" applyProtection="1">
      <alignment horizontal="center" vertical="top" wrapText="1"/>
    </xf>
    <xf numFmtId="0" fontId="3" fillId="28" borderId="0" xfId="12" applyFont="1" applyFill="1" applyAlignment="1">
      <alignment horizontal="left" vertical="top"/>
    </xf>
    <xf numFmtId="0" fontId="3" fillId="28" borderId="0" xfId="12" applyFont="1" applyFill="1" applyAlignment="1">
      <alignment horizontal="center" vertical="top" wrapText="1"/>
    </xf>
    <xf numFmtId="0" fontId="3" fillId="2" borderId="0" xfId="12" applyFont="1" applyFill="1" applyAlignment="1">
      <alignment horizontal="left" vertical="top"/>
    </xf>
    <xf numFmtId="0" fontId="94" fillId="2" borderId="0" xfId="12" applyFont="1" applyFill="1" applyAlignment="1">
      <alignment horizontal="left" vertical="top"/>
    </xf>
    <xf numFmtId="0" fontId="28" fillId="3" borderId="0" xfId="12" applyFont="1" applyFill="1" applyAlignment="1">
      <alignment horizontal="left" vertical="top"/>
    </xf>
    <xf numFmtId="0" fontId="28" fillId="3" borderId="0" xfId="12" applyFont="1" applyFill="1" applyAlignment="1">
      <alignment horizontal="center" vertical="top" wrapText="1"/>
    </xf>
    <xf numFmtId="0" fontId="7" fillId="4" borderId="4" xfId="5" applyFont="1" applyFill="1" applyBorder="1" applyAlignment="1" applyProtection="1">
      <alignment horizontal="center" vertical="center" wrapText="1"/>
    </xf>
    <xf numFmtId="0" fontId="7" fillId="4" borderId="3" xfId="5" applyFont="1" applyFill="1" applyBorder="1" applyAlignment="1" applyProtection="1">
      <alignment horizontal="center" vertical="center" wrapText="1"/>
    </xf>
    <xf numFmtId="0" fontId="95" fillId="3" borderId="144" xfId="1" applyFont="1" applyFill="1" applyBorder="1" applyAlignment="1">
      <alignment horizontal="left" vertical="top"/>
    </xf>
    <xf numFmtId="0" fontId="28" fillId="3" borderId="0" xfId="12" applyFont="1" applyFill="1" applyBorder="1" applyAlignment="1">
      <alignment horizontal="left" vertical="top"/>
    </xf>
    <xf numFmtId="0" fontId="23" fillId="0" borderId="15" xfId="12" applyFont="1" applyBorder="1" applyAlignment="1">
      <alignment vertical="center" wrapText="1"/>
    </xf>
    <xf numFmtId="0" fontId="11" fillId="0" borderId="95" xfId="5" applyFont="1" applyFill="1" applyBorder="1" applyAlignment="1" applyProtection="1">
      <alignment horizontal="center" vertical="center"/>
    </xf>
    <xf numFmtId="0" fontId="11" fillId="0" borderId="143" xfId="5" applyFont="1" applyFill="1" applyBorder="1" applyAlignment="1" applyProtection="1">
      <alignment horizontal="center" vertical="center"/>
    </xf>
    <xf numFmtId="1" fontId="13" fillId="7" borderId="14" xfId="2" applyNumberFormat="1" applyFont="1" applyFill="1" applyBorder="1" applyAlignment="1" applyProtection="1">
      <alignment vertical="center"/>
      <protection locked="0"/>
    </xf>
    <xf numFmtId="1" fontId="13" fillId="7" borderId="15" xfId="2" applyNumberFormat="1" applyFont="1" applyFill="1" applyBorder="1" applyAlignment="1" applyProtection="1">
      <alignment vertical="center"/>
      <protection locked="0"/>
    </xf>
    <xf numFmtId="1" fontId="13" fillId="7" borderId="10" xfId="2" applyNumberFormat="1" applyFont="1" applyFill="1" applyBorder="1" applyAlignment="1" applyProtection="1">
      <alignment vertical="center"/>
      <protection locked="0"/>
    </xf>
    <xf numFmtId="165" fontId="12" fillId="3" borderId="14" xfId="1" applyNumberFormat="1" applyFont="1" applyFill="1" applyBorder="1" applyAlignment="1">
      <alignment horizontal="left" vertical="center"/>
    </xf>
    <xf numFmtId="0" fontId="23" fillId="0" borderId="57" xfId="12" applyFont="1" applyBorder="1" applyAlignment="1">
      <alignment vertical="center" wrapText="1"/>
    </xf>
    <xf numFmtId="0" fontId="11" fillId="3" borderId="57" xfId="5" applyFont="1" applyFill="1" applyBorder="1" applyAlignment="1" applyProtection="1">
      <alignment horizontal="center" vertical="center"/>
    </xf>
    <xf numFmtId="1" fontId="13" fillId="7" borderId="19" xfId="2" applyNumberFormat="1" applyFont="1" applyFill="1" applyBorder="1" applyAlignment="1" applyProtection="1">
      <alignment vertical="center"/>
      <protection locked="0"/>
    </xf>
    <xf numFmtId="1" fontId="13" fillId="7" borderId="20" xfId="2" applyNumberFormat="1" applyFont="1" applyFill="1" applyBorder="1" applyAlignment="1" applyProtection="1">
      <alignment vertical="center"/>
      <protection locked="0"/>
    </xf>
    <xf numFmtId="1" fontId="13" fillId="7" borderId="9" xfId="2" applyNumberFormat="1" applyFont="1" applyFill="1" applyBorder="1" applyAlignment="1" applyProtection="1">
      <alignment vertical="center"/>
      <protection locked="0"/>
    </xf>
    <xf numFmtId="0" fontId="28" fillId="0" borderId="0" xfId="12" applyFont="1" applyFill="1" applyAlignment="1">
      <alignment horizontal="left" vertical="top"/>
    </xf>
    <xf numFmtId="165" fontId="8" fillId="3" borderId="19" xfId="1" applyNumberFormat="1" applyFont="1" applyFill="1" applyBorder="1" applyAlignment="1">
      <alignment horizontal="left" vertical="center"/>
    </xf>
    <xf numFmtId="165" fontId="13" fillId="3" borderId="9" xfId="1" applyNumberFormat="1" applyFont="1" applyFill="1" applyBorder="1" applyAlignment="1">
      <alignment horizontal="left" vertical="center"/>
    </xf>
    <xf numFmtId="2" fontId="16" fillId="7" borderId="19" xfId="2" applyNumberFormat="1" applyFont="1" applyFill="1" applyBorder="1" applyAlignment="1" applyProtection="1">
      <alignment vertical="center"/>
      <protection locked="0"/>
    </xf>
    <xf numFmtId="2" fontId="16" fillId="7" borderId="20" xfId="2" applyNumberFormat="1" applyFont="1" applyFill="1" applyBorder="1" applyAlignment="1" applyProtection="1">
      <alignment vertical="center"/>
      <protection locked="0"/>
    </xf>
    <xf numFmtId="2" fontId="16" fillId="7" borderId="9" xfId="2" applyNumberFormat="1" applyFont="1" applyFill="1" applyBorder="1" applyAlignment="1" applyProtection="1">
      <alignment vertical="center"/>
      <protection locked="0"/>
    </xf>
    <xf numFmtId="2" fontId="13" fillId="7" borderId="19" xfId="2" applyNumberFormat="1" applyFont="1" applyFill="1" applyBorder="1" applyAlignment="1" applyProtection="1">
      <alignment vertical="center"/>
      <protection locked="0"/>
    </xf>
    <xf numFmtId="2" fontId="13" fillId="7" borderId="20" xfId="2" applyNumberFormat="1" applyFont="1" applyFill="1" applyBorder="1" applyAlignment="1" applyProtection="1">
      <alignment vertical="center"/>
      <protection locked="0"/>
    </xf>
    <xf numFmtId="2" fontId="13" fillId="7" borderId="9" xfId="2" applyNumberFormat="1" applyFont="1" applyFill="1" applyBorder="1" applyAlignment="1" applyProtection="1">
      <alignment vertical="center"/>
      <protection locked="0"/>
    </xf>
    <xf numFmtId="0" fontId="11" fillId="0" borderId="21" xfId="5" applyNumberFormat="1" applyFont="1" applyFill="1" applyBorder="1" applyAlignment="1" applyProtection="1">
      <alignment horizontal="center" vertical="center"/>
    </xf>
    <xf numFmtId="0" fontId="11" fillId="3" borderId="21" xfId="5" applyNumberFormat="1" applyFont="1" applyFill="1" applyBorder="1" applyAlignment="1" applyProtection="1">
      <alignment horizontal="center" vertical="center"/>
    </xf>
    <xf numFmtId="1" fontId="13" fillId="8" borderId="19" xfId="5" applyNumberFormat="1" applyFont="1" applyFill="1" applyBorder="1" applyAlignment="1" applyProtection="1"/>
    <xf numFmtId="1" fontId="13" fillId="8" borderId="20" xfId="5" applyNumberFormat="1" applyFont="1" applyFill="1" applyBorder="1" applyAlignment="1" applyProtection="1"/>
    <xf numFmtId="1" fontId="13" fillId="8" borderId="9" xfId="5" applyNumberFormat="1" applyFont="1" applyFill="1" applyBorder="1" applyAlignment="1" applyProtection="1"/>
    <xf numFmtId="0" fontId="13" fillId="0" borderId="28" xfId="5" applyFont="1" applyFill="1" applyBorder="1" applyAlignment="1" applyProtection="1">
      <alignment horizontal="center" vertical="center"/>
    </xf>
    <xf numFmtId="0" fontId="23" fillId="0" borderId="29" xfId="5" applyFont="1" applyFill="1" applyBorder="1" applyAlignment="1">
      <alignment vertical="center" wrapText="1"/>
    </xf>
    <xf numFmtId="0" fontId="11" fillId="3" borderId="29" xfId="5" applyFont="1" applyFill="1" applyBorder="1" applyAlignment="1" applyProtection="1">
      <alignment horizontal="center" vertical="center"/>
    </xf>
    <xf numFmtId="0" fontId="11" fillId="3" borderId="30" xfId="5" applyNumberFormat="1" applyFont="1" applyFill="1" applyBorder="1" applyAlignment="1" applyProtection="1">
      <alignment horizontal="center" vertical="center"/>
    </xf>
    <xf numFmtId="1" fontId="13" fillId="7" borderId="28" xfId="2" applyNumberFormat="1" applyFont="1" applyFill="1" applyBorder="1" applyAlignment="1" applyProtection="1">
      <alignment vertical="center"/>
      <protection locked="0"/>
    </xf>
    <xf numFmtId="1" fontId="13" fillId="7" borderId="29" xfId="2" applyNumberFormat="1" applyFont="1" applyFill="1" applyBorder="1" applyAlignment="1" applyProtection="1">
      <alignment vertical="center"/>
      <protection locked="0"/>
    </xf>
    <xf numFmtId="1" fontId="13" fillId="7" borderId="25" xfId="2" applyNumberFormat="1" applyFont="1" applyFill="1" applyBorder="1" applyAlignment="1" applyProtection="1">
      <alignment vertical="center"/>
      <protection locked="0"/>
    </xf>
    <xf numFmtId="165" fontId="8" fillId="3" borderId="28" xfId="1" applyNumberFormat="1" applyFont="1" applyFill="1" applyBorder="1" applyAlignment="1">
      <alignment horizontal="left" vertical="center"/>
    </xf>
    <xf numFmtId="165" fontId="8" fillId="3" borderId="25" xfId="1" applyNumberFormat="1" applyFont="1" applyFill="1" applyBorder="1" applyAlignment="1">
      <alignment horizontal="left" vertical="center"/>
    </xf>
    <xf numFmtId="0" fontId="26" fillId="3" borderId="0" xfId="12" applyFont="1" applyFill="1" applyBorder="1" applyAlignment="1">
      <alignment horizontal="left" vertical="top"/>
    </xf>
    <xf numFmtId="0" fontId="26" fillId="3" borderId="0" xfId="5" applyFont="1" applyFill="1" applyBorder="1" applyAlignment="1">
      <alignment horizontal="left" vertical="top" wrapText="1"/>
    </xf>
    <xf numFmtId="0" fontId="26" fillId="3" borderId="0" xfId="5" applyFont="1" applyFill="1" applyBorder="1" applyAlignment="1">
      <alignment horizontal="center" vertical="top" wrapText="1"/>
    </xf>
    <xf numFmtId="0" fontId="28" fillId="3" borderId="0" xfId="12" applyFont="1" applyFill="1" applyBorder="1" applyAlignment="1">
      <alignment horizontal="center" vertical="top"/>
    </xf>
    <xf numFmtId="0" fontId="30" fillId="29" borderId="0" xfId="12" applyFill="1" applyAlignment="1" applyProtection="1"/>
    <xf numFmtId="0" fontId="96" fillId="3" borderId="0" xfId="12" applyFont="1" applyFill="1" applyAlignment="1" applyProtection="1">
      <alignment vertical="center" wrapText="1"/>
    </xf>
    <xf numFmtId="0" fontId="28" fillId="3" borderId="0" xfId="12" applyFont="1" applyFill="1" applyAlignment="1" applyProtection="1">
      <alignment horizontal="left" vertical="top"/>
    </xf>
    <xf numFmtId="166" fontId="15" fillId="3" borderId="0" xfId="10" applyNumberFormat="1" applyFont="1" applyFill="1" applyBorder="1" applyAlignment="1" applyProtection="1">
      <alignment vertical="center"/>
    </xf>
    <xf numFmtId="164" fontId="8" fillId="8" borderId="20" xfId="9" applyNumberFormat="1" applyFont="1">
      <alignment horizontal="right" vertical="center" wrapText="1"/>
    </xf>
    <xf numFmtId="0" fontId="13" fillId="3" borderId="0" xfId="5" applyFont="1" applyFill="1" applyBorder="1" applyAlignment="1" applyProtection="1">
      <alignment horizontal="left"/>
    </xf>
    <xf numFmtId="0" fontId="8" fillId="3" borderId="0" xfId="6" applyFont="1" applyFill="1" applyBorder="1" applyAlignment="1" applyProtection="1">
      <alignment vertical="center"/>
    </xf>
    <xf numFmtId="0" fontId="13" fillId="3" borderId="0" xfId="5" applyFont="1" applyFill="1" applyBorder="1" applyAlignment="1" applyProtection="1">
      <alignment horizontal="left" vertical="center"/>
    </xf>
    <xf numFmtId="0" fontId="2" fillId="3" borderId="0" xfId="6" applyFill="1" applyAlignment="1" applyProtection="1">
      <alignment horizontal="left" vertical="center"/>
    </xf>
    <xf numFmtId="0" fontId="2" fillId="3" borderId="0" xfId="6" applyFill="1" applyBorder="1" applyAlignment="1" applyProtection="1">
      <alignment vertical="center"/>
    </xf>
    <xf numFmtId="0" fontId="30" fillId="29" borderId="0" xfId="12" applyFill="1" applyAlignment="1"/>
    <xf numFmtId="0" fontId="96" fillId="3" borderId="0" xfId="12" applyFont="1" applyFill="1" applyAlignment="1">
      <alignment vertical="center" wrapText="1"/>
    </xf>
    <xf numFmtId="0" fontId="18" fillId="0" borderId="18" xfId="5" applyFont="1" applyFill="1" applyBorder="1" applyAlignment="1" applyProtection="1">
      <alignment horizontal="center" vertical="center"/>
    </xf>
    <xf numFmtId="0" fontId="9" fillId="0" borderId="0" xfId="4" applyFont="1" applyFill="1" applyBorder="1" applyAlignment="1" applyProtection="1">
      <alignment horizontal="center" vertical="center"/>
    </xf>
    <xf numFmtId="9" fontId="97" fillId="3" borderId="0" xfId="5" applyNumberFormat="1" applyFont="1" applyFill="1" applyBorder="1" applyAlignment="1">
      <alignment vertical="top" wrapText="1"/>
    </xf>
    <xf numFmtId="0" fontId="15" fillId="0" borderId="63" xfId="5" applyFont="1" applyFill="1" applyBorder="1" applyAlignment="1" applyProtection="1">
      <alignment horizontal="center" vertical="top"/>
    </xf>
    <xf numFmtId="0" fontId="15" fillId="0" borderId="75" xfId="5" applyFont="1" applyFill="1" applyBorder="1" applyAlignment="1" applyProtection="1">
      <alignment horizontal="center" vertical="top"/>
    </xf>
    <xf numFmtId="0" fontId="3" fillId="2" borderId="0" xfId="12" applyFont="1" applyFill="1" applyAlignment="1">
      <alignment horizontal="left" vertical="top" wrapText="1"/>
    </xf>
    <xf numFmtId="0" fontId="2" fillId="2" borderId="0" xfId="2" applyFill="1"/>
    <xf numFmtId="0" fontId="28" fillId="3" borderId="0" xfId="12" applyFont="1" applyFill="1" applyAlignment="1">
      <alignment horizontal="left" vertical="top" wrapText="1"/>
    </xf>
    <xf numFmtId="0" fontId="2" fillId="3" borderId="0" xfId="2" applyFill="1"/>
    <xf numFmtId="0" fontId="2" fillId="3" borderId="0" xfId="17" applyFill="1" applyBorder="1" applyAlignment="1" applyProtection="1">
      <alignment vertical="center"/>
    </xf>
    <xf numFmtId="0" fontId="29" fillId="3" borderId="0" xfId="12" applyFont="1" applyFill="1" applyAlignment="1">
      <alignment horizontal="left" vertical="top"/>
    </xf>
    <xf numFmtId="0" fontId="29" fillId="3" borderId="0" xfId="12" applyFont="1" applyFill="1" applyBorder="1" applyAlignment="1">
      <alignment horizontal="left" vertical="top"/>
    </xf>
    <xf numFmtId="0" fontId="98" fillId="3" borderId="0" xfId="5" applyFont="1" applyFill="1" applyBorder="1" applyAlignment="1">
      <alignment horizontal="left" vertical="top" wrapText="1"/>
    </xf>
    <xf numFmtId="0" fontId="98" fillId="3" borderId="0" xfId="5" applyFont="1" applyFill="1" applyBorder="1" applyAlignment="1">
      <alignment horizontal="center" vertical="top" wrapText="1"/>
    </xf>
    <xf numFmtId="0" fontId="7" fillId="4" borderId="8" xfId="1" applyFont="1" applyFill="1" applyBorder="1" applyAlignment="1" applyProtection="1">
      <alignment horizontal="center" vertical="center"/>
    </xf>
    <xf numFmtId="0" fontId="7" fillId="4" borderId="28" xfId="1" applyFont="1" applyFill="1" applyBorder="1" applyAlignment="1" applyProtection="1">
      <alignment horizontal="center" vertical="center" wrapText="1"/>
    </xf>
    <xf numFmtId="0" fontId="30" fillId="3" borderId="0" xfId="12" applyFill="1" applyBorder="1" applyAlignment="1">
      <alignment horizontal="center" vertical="center" wrapText="1"/>
    </xf>
    <xf numFmtId="3" fontId="13" fillId="7" borderId="14" xfId="2" applyNumberFormat="1" applyFont="1" applyFill="1" applyBorder="1" applyAlignment="1" applyProtection="1">
      <alignment vertical="center"/>
      <protection locked="0"/>
    </xf>
    <xf numFmtId="3" fontId="16" fillId="7" borderId="15" xfId="2" applyNumberFormat="1" applyFont="1" applyFill="1" applyBorder="1" applyAlignment="1" applyProtection="1">
      <alignment vertical="center"/>
      <protection locked="0"/>
    </xf>
    <xf numFmtId="3" fontId="13" fillId="7" borderId="15" xfId="2" applyNumberFormat="1" applyFont="1" applyFill="1" applyBorder="1" applyAlignment="1" applyProtection="1">
      <alignment vertical="center"/>
      <protection locked="0"/>
    </xf>
    <xf numFmtId="3" fontId="16" fillId="8" borderId="76" xfId="1" applyNumberFormat="1" applyFont="1" applyFill="1" applyBorder="1" applyAlignment="1" applyProtection="1">
      <alignment vertical="center"/>
    </xf>
    <xf numFmtId="3" fontId="28" fillId="3" borderId="0" xfId="12" applyNumberFormat="1" applyFont="1" applyFill="1" applyAlignment="1">
      <alignment horizontal="left" vertical="top"/>
    </xf>
    <xf numFmtId="3" fontId="8" fillId="3" borderId="14" xfId="7" applyNumberFormat="1" applyFont="1" applyFill="1" applyBorder="1" applyAlignment="1" applyProtection="1">
      <alignment horizontal="center" vertical="center"/>
      <protection locked="0"/>
    </xf>
    <xf numFmtId="3" fontId="8" fillId="3" borderId="15" xfId="7" applyNumberFormat="1" applyFont="1" applyFill="1" applyBorder="1" applyAlignment="1" applyProtection="1">
      <alignment horizontal="center" vertical="center"/>
      <protection locked="0"/>
    </xf>
    <xf numFmtId="3" fontId="8" fillId="3" borderId="76" xfId="1" applyNumberFormat="1" applyFont="1" applyFill="1" applyBorder="1" applyAlignment="1" applyProtection="1">
      <alignment horizontal="center" vertical="center"/>
    </xf>
    <xf numFmtId="3" fontId="28" fillId="3" borderId="0" xfId="12" applyNumberFormat="1" applyFont="1" applyFill="1" applyAlignment="1">
      <alignment horizontal="center" vertical="top"/>
    </xf>
    <xf numFmtId="3" fontId="16" fillId="7" borderId="20" xfId="2" applyNumberFormat="1" applyFont="1" applyFill="1" applyBorder="1" applyAlignment="1" applyProtection="1">
      <alignment vertical="center"/>
      <protection locked="0"/>
    </xf>
    <xf numFmtId="3" fontId="13" fillId="7" borderId="20" xfId="2" applyNumberFormat="1" applyFont="1" applyFill="1" applyBorder="1" applyAlignment="1" applyProtection="1">
      <alignment vertical="center"/>
      <protection locked="0"/>
    </xf>
    <xf numFmtId="3" fontId="16" fillId="8" borderId="27" xfId="1" applyNumberFormat="1" applyFont="1" applyFill="1" applyBorder="1" applyAlignment="1" applyProtection="1">
      <alignment vertical="center"/>
    </xf>
    <xf numFmtId="3" fontId="16" fillId="7" borderId="19" xfId="2" applyNumberFormat="1" applyFont="1" applyFill="1" applyBorder="1" applyAlignment="1" applyProtection="1">
      <alignment vertical="center"/>
      <protection locked="0"/>
    </xf>
    <xf numFmtId="3" fontId="13" fillId="7" borderId="19" xfId="2" applyNumberFormat="1" applyFont="1" applyFill="1" applyBorder="1" applyAlignment="1" applyProtection="1">
      <alignment vertical="center"/>
      <protection locked="0"/>
    </xf>
    <xf numFmtId="3" fontId="8" fillId="3" borderId="19" xfId="7" applyNumberFormat="1" applyFont="1" applyFill="1" applyBorder="1" applyAlignment="1" applyProtection="1">
      <alignment horizontal="center" vertical="center"/>
      <protection locked="0"/>
    </xf>
    <xf numFmtId="3" fontId="8" fillId="3" borderId="20" xfId="7" applyNumberFormat="1" applyFont="1" applyFill="1" applyBorder="1" applyAlignment="1" applyProtection="1">
      <alignment horizontal="center" vertical="center"/>
      <protection locked="0"/>
    </xf>
    <xf numFmtId="3" fontId="8" fillId="3" borderId="27" xfId="1" applyNumberFormat="1" applyFont="1" applyFill="1" applyBorder="1" applyAlignment="1" applyProtection="1">
      <alignment horizontal="center" vertical="center"/>
    </xf>
    <xf numFmtId="3" fontId="16" fillId="8" borderId="28" xfId="5" applyNumberFormat="1" applyFont="1" applyFill="1" applyBorder="1" applyAlignment="1" applyProtection="1">
      <alignment vertical="center"/>
    </xf>
    <xf numFmtId="3" fontId="16" fillId="8" borderId="29" xfId="5" applyNumberFormat="1" applyFont="1" applyFill="1" applyBorder="1" applyAlignment="1" applyProtection="1">
      <alignment vertical="center"/>
    </xf>
    <xf numFmtId="3" fontId="13" fillId="8" borderId="28" xfId="5" applyNumberFormat="1" applyFont="1" applyFill="1" applyBorder="1" applyAlignment="1" applyProtection="1">
      <alignment vertical="center"/>
    </xf>
    <xf numFmtId="3" fontId="16" fillId="8" borderId="108" xfId="5" applyNumberFormat="1" applyFont="1" applyFill="1" applyBorder="1" applyAlignment="1" applyProtection="1">
      <alignment vertical="center"/>
    </xf>
    <xf numFmtId="0" fontId="8" fillId="3" borderId="28" xfId="2" applyFont="1" applyFill="1" applyBorder="1" applyAlignment="1">
      <alignment horizontal="left"/>
    </xf>
    <xf numFmtId="0" fontId="8" fillId="3" borderId="9" xfId="2" applyFont="1" applyFill="1" applyBorder="1" applyAlignment="1">
      <alignment horizontal="left"/>
    </xf>
    <xf numFmtId="3" fontId="13" fillId="3" borderId="28" xfId="5" applyNumberFormat="1" applyFont="1" applyFill="1" applyBorder="1" applyAlignment="1" applyProtection="1">
      <alignment horizontal="center" vertical="center"/>
    </xf>
    <xf numFmtId="3" fontId="13" fillId="3" borderId="29" xfId="5" applyNumberFormat="1" applyFont="1" applyFill="1" applyBorder="1" applyAlignment="1" applyProtection="1">
      <alignment horizontal="center" vertical="center"/>
    </xf>
    <xf numFmtId="3" fontId="13" fillId="3" borderId="108" xfId="5" applyNumberFormat="1" applyFont="1" applyFill="1" applyBorder="1" applyAlignment="1" applyProtection="1">
      <alignment horizontal="center" vertical="center"/>
    </xf>
    <xf numFmtId="1" fontId="28" fillId="3" borderId="0" xfId="12" applyNumberFormat="1" applyFont="1" applyFill="1" applyAlignment="1">
      <alignment vertical="top"/>
    </xf>
    <xf numFmtId="1" fontId="13" fillId="7" borderId="31" xfId="2" applyNumberFormat="1" applyFont="1" applyFill="1" applyBorder="1" applyAlignment="1" applyProtection="1">
      <alignment vertical="center"/>
      <protection locked="0"/>
    </xf>
    <xf numFmtId="0" fontId="8" fillId="3" borderId="31" xfId="2" applyFont="1" applyFill="1" applyBorder="1"/>
    <xf numFmtId="3" fontId="8" fillId="3" borderId="31" xfId="7" applyNumberFormat="1" applyFont="1" applyFill="1" applyBorder="1" applyAlignment="1" applyProtection="1">
      <alignment horizontal="center" vertical="center"/>
      <protection locked="0"/>
    </xf>
    <xf numFmtId="0" fontId="101" fillId="3" borderId="0" xfId="5" applyFont="1" applyFill="1" applyBorder="1" applyAlignment="1">
      <alignment horizontal="left" vertical="top" wrapText="1"/>
    </xf>
    <xf numFmtId="0" fontId="54" fillId="3" borderId="0" xfId="1" applyFont="1" applyFill="1" applyBorder="1" applyAlignment="1">
      <alignment horizontal="center" vertical="center" wrapText="1"/>
    </xf>
    <xf numFmtId="0" fontId="28" fillId="0" borderId="0" xfId="12" applyFont="1" applyBorder="1" applyAlignment="1">
      <alignment horizontal="left" vertical="top"/>
    </xf>
    <xf numFmtId="0" fontId="101" fillId="0" borderId="0" xfId="5" applyFont="1" applyBorder="1" applyAlignment="1">
      <alignment horizontal="left" vertical="top" wrapText="1"/>
    </xf>
    <xf numFmtId="0" fontId="29" fillId="3" borderId="0" xfId="12" applyFont="1" applyFill="1" applyBorder="1" applyAlignment="1">
      <alignment horizontal="center" vertical="top"/>
    </xf>
    <xf numFmtId="0" fontId="8" fillId="3" borderId="0" xfId="2" applyFont="1" applyFill="1"/>
    <xf numFmtId="0" fontId="28" fillId="3" borderId="0" xfId="12" applyFont="1" applyFill="1" applyAlignment="1">
      <alignment horizontal="center" vertical="top"/>
    </xf>
    <xf numFmtId="3" fontId="8" fillId="8" borderId="27" xfId="1" applyNumberFormat="1" applyFont="1" applyFill="1" applyBorder="1" applyAlignment="1" applyProtection="1">
      <alignment vertical="center"/>
    </xf>
    <xf numFmtId="3" fontId="13" fillId="8" borderId="29" xfId="5" applyNumberFormat="1" applyFont="1" applyFill="1" applyBorder="1" applyAlignment="1" applyProtection="1">
      <alignment vertical="center"/>
    </xf>
    <xf numFmtId="3" fontId="16" fillId="8" borderId="108" xfId="1" applyNumberFormat="1" applyFont="1" applyFill="1" applyBorder="1" applyAlignment="1" applyProtection="1">
      <alignment vertical="center"/>
    </xf>
    <xf numFmtId="3" fontId="13" fillId="8" borderId="108" xfId="5" applyNumberFormat="1" applyFont="1" applyFill="1" applyBorder="1" applyAlignment="1" applyProtection="1">
      <alignment vertical="center"/>
    </xf>
    <xf numFmtId="0" fontId="8" fillId="3" borderId="25" xfId="2" applyFont="1" applyFill="1" applyBorder="1" applyAlignment="1">
      <alignment horizontal="left"/>
    </xf>
    <xf numFmtId="3" fontId="8" fillId="3" borderId="108" xfId="1" applyNumberFormat="1" applyFont="1" applyFill="1" applyBorder="1" applyAlignment="1" applyProtection="1">
      <alignment horizontal="center" vertical="center"/>
    </xf>
    <xf numFmtId="0" fontId="8" fillId="3" borderId="0" xfId="2" applyFont="1" applyFill="1" applyBorder="1"/>
    <xf numFmtId="3" fontId="28" fillId="3" borderId="0" xfId="12" applyNumberFormat="1" applyFont="1" applyFill="1" applyAlignment="1">
      <alignment vertical="top"/>
    </xf>
    <xf numFmtId="3" fontId="8" fillId="8" borderId="108" xfId="1" applyNumberFormat="1" applyFont="1" applyFill="1" applyBorder="1" applyAlignment="1" applyProtection="1">
      <alignment vertical="center"/>
    </xf>
    <xf numFmtId="0" fontId="8" fillId="3" borderId="28" xfId="2" applyFont="1" applyFill="1" applyBorder="1"/>
    <xf numFmtId="3" fontId="16" fillId="7" borderId="14" xfId="2" applyNumberFormat="1" applyFont="1" applyFill="1" applyBorder="1" applyAlignment="1" applyProtection="1">
      <alignment vertical="center"/>
      <protection locked="0"/>
    </xf>
    <xf numFmtId="1" fontId="8" fillId="8" borderId="76" xfId="1" applyNumberFormat="1" applyFont="1" applyFill="1" applyBorder="1" applyAlignment="1" applyProtection="1">
      <alignment vertical="center"/>
    </xf>
    <xf numFmtId="3" fontId="8" fillId="8" borderId="76" xfId="1" applyNumberFormat="1" applyFont="1" applyFill="1" applyBorder="1" applyAlignment="1" applyProtection="1">
      <alignment vertical="center"/>
    </xf>
    <xf numFmtId="1" fontId="8" fillId="8" borderId="27" xfId="1" applyNumberFormat="1" applyFont="1" applyFill="1" applyBorder="1" applyAlignment="1" applyProtection="1">
      <alignment vertical="center"/>
    </xf>
    <xf numFmtId="1" fontId="13" fillId="8" borderId="28" xfId="5" applyNumberFormat="1" applyFont="1" applyFill="1" applyBorder="1" applyAlignment="1" applyProtection="1">
      <alignment vertical="center"/>
    </xf>
    <xf numFmtId="1" fontId="13" fillId="8" borderId="29" xfId="5" applyNumberFormat="1" applyFont="1" applyFill="1" applyBorder="1" applyAlignment="1" applyProtection="1">
      <alignment vertical="center"/>
    </xf>
    <xf numFmtId="1" fontId="13" fillId="8" borderId="108" xfId="5" applyNumberFormat="1" applyFont="1" applyFill="1" applyBorder="1" applyAlignment="1" applyProtection="1">
      <alignment vertical="center"/>
    </xf>
    <xf numFmtId="1" fontId="8" fillId="8" borderId="108" xfId="1" applyNumberFormat="1" applyFont="1" applyFill="1" applyBorder="1" applyAlignment="1" applyProtection="1">
      <alignment vertical="center"/>
    </xf>
    <xf numFmtId="0" fontId="101" fillId="3" borderId="0" xfId="5" applyFont="1" applyFill="1" applyBorder="1" applyAlignment="1">
      <alignment horizontal="center" vertical="top" wrapText="1"/>
    </xf>
    <xf numFmtId="0" fontId="7" fillId="4" borderId="6" xfId="5" applyFont="1" applyFill="1" applyBorder="1" applyAlignment="1" applyProtection="1">
      <alignment horizontal="center" vertical="center" wrapText="1"/>
    </xf>
    <xf numFmtId="49" fontId="9" fillId="0" borderId="15" xfId="1" applyNumberFormat="1" applyFont="1" applyBorder="1" applyAlignment="1" applyProtection="1">
      <alignment horizontal="center" vertical="center"/>
    </xf>
    <xf numFmtId="167" fontId="13" fillId="7" borderId="14" xfId="2" applyNumberFormat="1" applyFont="1" applyFill="1" applyBorder="1" applyAlignment="1" applyProtection="1">
      <alignment vertical="center"/>
      <protection locked="0"/>
    </xf>
    <xf numFmtId="167" fontId="16" fillId="7" borderId="15" xfId="2" applyNumberFormat="1" applyFont="1" applyFill="1" applyBorder="1" applyAlignment="1" applyProtection="1">
      <alignment vertical="center"/>
      <protection locked="0"/>
    </xf>
    <xf numFmtId="167" fontId="16" fillId="7" borderId="10" xfId="2" applyNumberFormat="1" applyFont="1" applyFill="1" applyBorder="1" applyAlignment="1" applyProtection="1">
      <alignment vertical="center"/>
      <protection locked="0"/>
    </xf>
    <xf numFmtId="0" fontId="102" fillId="3" borderId="0" xfId="12" applyFont="1" applyFill="1" applyAlignment="1">
      <alignment horizontal="left" vertical="top"/>
    </xf>
    <xf numFmtId="0" fontId="8" fillId="3" borderId="14" xfId="2" applyFont="1" applyFill="1" applyBorder="1" applyAlignment="1">
      <alignment horizontal="left"/>
    </xf>
    <xf numFmtId="0" fontId="8" fillId="3" borderId="10" xfId="2" applyFont="1" applyFill="1" applyBorder="1" applyAlignment="1">
      <alignment horizontal="left"/>
    </xf>
    <xf numFmtId="164" fontId="8" fillId="0" borderId="0" xfId="28" applyFont="1">
      <alignment vertical="top"/>
    </xf>
    <xf numFmtId="0" fontId="8" fillId="3" borderId="19" xfId="2" applyFont="1" applyFill="1" applyBorder="1" applyAlignment="1">
      <alignment horizontal="left"/>
    </xf>
    <xf numFmtId="167" fontId="13" fillId="7" borderId="20" xfId="2" applyNumberFormat="1" applyFont="1" applyFill="1" applyBorder="1" applyAlignment="1" applyProtection="1">
      <alignment vertical="center"/>
      <protection locked="0"/>
    </xf>
    <xf numFmtId="167" fontId="16" fillId="7" borderId="20" xfId="2" applyNumberFormat="1" applyFont="1" applyFill="1" applyBorder="1" applyAlignment="1" applyProtection="1">
      <alignment vertical="center"/>
      <protection locked="0"/>
    </xf>
    <xf numFmtId="167" fontId="16" fillId="7" borderId="9" xfId="2" applyNumberFormat="1" applyFont="1" applyFill="1" applyBorder="1" applyAlignment="1" applyProtection="1">
      <alignment vertical="center"/>
      <protection locked="0"/>
    </xf>
    <xf numFmtId="0" fontId="8" fillId="0" borderId="28" xfId="1" quotePrefix="1" applyFont="1" applyBorder="1" applyAlignment="1" applyProtection="1">
      <alignment horizontal="center" vertical="center"/>
    </xf>
    <xf numFmtId="0" fontId="8" fillId="3" borderId="0" xfId="1" quotePrefix="1" applyFont="1" applyFill="1" applyBorder="1" applyAlignment="1" applyProtection="1">
      <alignment horizontal="center" vertical="center"/>
    </xf>
    <xf numFmtId="165" fontId="8" fillId="29" borderId="0" xfId="7" applyNumberFormat="1" applyFont="1" applyFill="1" applyBorder="1" applyAlignment="1" applyProtection="1">
      <alignment vertical="center"/>
    </xf>
    <xf numFmtId="165" fontId="8" fillId="3" borderId="0" xfId="7" applyNumberFormat="1" applyFont="1" applyFill="1" applyBorder="1" applyAlignment="1" applyProtection="1">
      <alignment vertical="center"/>
    </xf>
    <xf numFmtId="0" fontId="23" fillId="3" borderId="0" xfId="5" applyFont="1" applyFill="1" applyBorder="1" applyAlignment="1" applyProtection="1">
      <alignment vertical="center" wrapText="1"/>
    </xf>
    <xf numFmtId="1" fontId="8" fillId="8" borderId="20" xfId="9" applyNumberFormat="1" applyFont="1">
      <alignment horizontal="right" vertical="center" wrapText="1"/>
    </xf>
    <xf numFmtId="0" fontId="15" fillId="0" borderId="2" xfId="5" applyFont="1" applyFill="1" applyBorder="1" applyAlignment="1" applyProtection="1">
      <alignment horizontal="left" vertical="top" wrapText="1"/>
    </xf>
    <xf numFmtId="0" fontId="19" fillId="3" borderId="0" xfId="5" applyFont="1" applyFill="1" applyBorder="1" applyAlignment="1" applyProtection="1">
      <alignment vertical="center"/>
    </xf>
    <xf numFmtId="0" fontId="97" fillId="3" borderId="0" xfId="5" applyNumberFormat="1" applyFont="1" applyFill="1" applyBorder="1" applyAlignment="1">
      <alignment vertical="top" wrapText="1"/>
    </xf>
    <xf numFmtId="0" fontId="15" fillId="0" borderId="62" xfId="5" applyFont="1" applyFill="1" applyBorder="1" applyAlignment="1" applyProtection="1">
      <alignment horizontal="left" vertical="top" wrapText="1"/>
    </xf>
    <xf numFmtId="0" fontId="15" fillId="0" borderId="19" xfId="5" applyFont="1" applyFill="1" applyBorder="1" applyAlignment="1" applyProtection="1">
      <alignment horizontal="left" vertical="top" wrapText="1"/>
    </xf>
    <xf numFmtId="0" fontId="15" fillId="0" borderId="28" xfId="5" applyFont="1" applyFill="1" applyBorder="1" applyAlignment="1" applyProtection="1">
      <alignment horizontal="left" vertical="top" wrapText="1"/>
    </xf>
    <xf numFmtId="0" fontId="15" fillId="0" borderId="18" xfId="5" applyFont="1" applyFill="1" applyBorder="1" applyAlignment="1" applyProtection="1">
      <alignment horizontal="left" vertical="top" wrapText="1"/>
    </xf>
    <xf numFmtId="0" fontId="15" fillId="0" borderId="23" xfId="5" applyFont="1" applyFill="1" applyBorder="1" applyAlignment="1" applyProtection="1">
      <alignment horizontal="left" vertical="top" wrapText="1"/>
    </xf>
    <xf numFmtId="0" fontId="15" fillId="0" borderId="24" xfId="5" applyFont="1" applyFill="1" applyBorder="1" applyAlignment="1" applyProtection="1">
      <alignment horizontal="left" vertical="top" wrapText="1"/>
    </xf>
    <xf numFmtId="0" fontId="18" fillId="4" borderId="88" xfId="5" applyFont="1" applyFill="1" applyBorder="1" applyAlignment="1" applyProtection="1">
      <alignment horizontal="left"/>
    </xf>
    <xf numFmtId="9" fontId="22" fillId="4" borderId="26" xfId="5" applyNumberFormat="1" applyFont="1" applyFill="1" applyBorder="1" applyAlignment="1">
      <alignment vertical="center" wrapText="1"/>
    </xf>
    <xf numFmtId="9" fontId="22" fillId="4" borderId="27" xfId="5" applyNumberFormat="1" applyFont="1" applyFill="1" applyBorder="1" applyAlignment="1">
      <alignment vertical="center" wrapText="1"/>
    </xf>
    <xf numFmtId="0" fontId="15" fillId="0" borderId="62" xfId="5" quotePrefix="1" applyFont="1" applyFill="1" applyBorder="1" applyAlignment="1" applyProtection="1">
      <alignment horizontal="center" vertical="top"/>
    </xf>
    <xf numFmtId="0" fontId="18" fillId="4" borderId="88" xfId="5" applyFont="1" applyFill="1" applyBorder="1" applyAlignment="1" applyProtection="1">
      <alignment horizontal="left" vertical="center"/>
    </xf>
    <xf numFmtId="9" fontId="22" fillId="4" borderId="26" xfId="5" applyNumberFormat="1" applyFont="1" applyFill="1" applyBorder="1" applyAlignment="1">
      <alignment vertical="center"/>
    </xf>
    <xf numFmtId="9" fontId="22" fillId="4" borderId="27" xfId="5" applyNumberFormat="1" applyFont="1" applyFill="1" applyBorder="1" applyAlignment="1">
      <alignment vertical="center"/>
    </xf>
    <xf numFmtId="0" fontId="15" fillId="0" borderId="28" xfId="5" quotePrefix="1" applyFont="1" applyFill="1" applyBorder="1" applyAlignment="1" applyProtection="1">
      <alignment horizontal="center" vertical="top"/>
    </xf>
    <xf numFmtId="164" fontId="2" fillId="4" borderId="0" xfId="28" applyFill="1">
      <alignment vertical="top"/>
    </xf>
    <xf numFmtId="164" fontId="2" fillId="3" borderId="0" xfId="28" applyFill="1" applyAlignment="1">
      <alignment vertical="top"/>
    </xf>
    <xf numFmtId="0" fontId="7" fillId="22" borderId="93" xfId="1" applyFont="1" applyFill="1" applyBorder="1" applyAlignment="1">
      <alignment horizontal="center" vertical="center"/>
    </xf>
    <xf numFmtId="0" fontId="7" fillId="22" borderId="8" xfId="1" applyFont="1" applyFill="1" applyBorder="1" applyAlignment="1">
      <alignment horizontal="center" vertical="center" wrapText="1"/>
    </xf>
    <xf numFmtId="10" fontId="13" fillId="7" borderId="14" xfId="2" applyNumberFormat="1" applyFont="1" applyFill="1" applyBorder="1" applyAlignment="1" applyProtection="1">
      <alignment vertical="center"/>
      <protection locked="0"/>
    </xf>
    <xf numFmtId="10" fontId="13" fillId="7" borderId="15" xfId="2" applyNumberFormat="1" applyFont="1" applyFill="1" applyBorder="1" applyAlignment="1" applyProtection="1">
      <alignment vertical="center"/>
      <protection locked="0"/>
    </xf>
    <xf numFmtId="10" fontId="13" fillId="7" borderId="10" xfId="2" applyNumberFormat="1" applyFont="1" applyFill="1" applyBorder="1" applyAlignment="1" applyProtection="1">
      <alignment vertical="center"/>
      <protection locked="0"/>
    </xf>
    <xf numFmtId="165" fontId="13" fillId="25" borderId="14" xfId="1" applyNumberFormat="1" applyFont="1" applyFill="1" applyBorder="1" applyAlignment="1">
      <alignment horizontal="left" vertical="center"/>
    </xf>
    <xf numFmtId="165" fontId="13" fillId="25" borderId="10" xfId="1" applyNumberFormat="1" applyFont="1" applyFill="1" applyBorder="1" applyAlignment="1">
      <alignment horizontal="left" vertical="center"/>
    </xf>
    <xf numFmtId="165" fontId="13" fillId="25" borderId="19" xfId="1" applyNumberFormat="1" applyFont="1" applyFill="1" applyBorder="1" applyAlignment="1">
      <alignment horizontal="left" vertical="center"/>
    </xf>
    <xf numFmtId="165" fontId="13" fillId="25" borderId="9" xfId="1" applyNumberFormat="1" applyFont="1" applyFill="1" applyBorder="1" applyAlignment="1">
      <alignment horizontal="left" vertical="center"/>
    </xf>
    <xf numFmtId="0" fontId="37" fillId="0" borderId="80" xfId="1" applyFont="1" applyFill="1" applyBorder="1" applyAlignment="1">
      <alignment horizontal="center" vertical="center"/>
    </xf>
    <xf numFmtId="0" fontId="13" fillId="7" borderId="7" xfId="2" applyNumberFormat="1" applyFont="1" applyFill="1" applyBorder="1" applyAlignment="1" applyProtection="1">
      <alignment vertical="center"/>
      <protection locked="0"/>
    </xf>
    <xf numFmtId="165" fontId="13" fillId="25" borderId="28" xfId="1" applyNumberFormat="1" applyFont="1" applyFill="1" applyBorder="1" applyAlignment="1">
      <alignment horizontal="left" vertical="center"/>
    </xf>
    <xf numFmtId="165" fontId="13" fillId="25" borderId="25" xfId="1" applyNumberFormat="1" applyFont="1" applyFill="1" applyBorder="1" applyAlignment="1">
      <alignment horizontal="left" vertical="center"/>
    </xf>
    <xf numFmtId="1" fontId="8" fillId="5" borderId="0" xfId="17" applyNumberFormat="1" applyFont="1" applyFill="1" applyAlignment="1" applyProtection="1">
      <alignment horizontal="center" vertical="center"/>
    </xf>
    <xf numFmtId="0" fontId="17" fillId="3" borderId="0" xfId="1" applyFont="1" applyFill="1" applyBorder="1" applyAlignment="1">
      <alignment vertical="center"/>
    </xf>
    <xf numFmtId="1" fontId="8" fillId="3" borderId="0" xfId="28" applyNumberFormat="1" applyFont="1" applyFill="1" applyBorder="1">
      <alignment vertical="top"/>
    </xf>
    <xf numFmtId="1" fontId="8" fillId="5" borderId="0" xfId="28" applyNumberFormat="1" applyFont="1" applyFill="1" applyBorder="1">
      <alignment vertical="top"/>
    </xf>
    <xf numFmtId="0" fontId="13" fillId="3" borderId="0" xfId="1" applyFont="1" applyFill="1" applyBorder="1" applyAlignment="1">
      <alignment horizontal="left" vertical="center"/>
    </xf>
    <xf numFmtId="2" fontId="93" fillId="0" borderId="0" xfId="1" applyNumberFormat="1" applyFont="1" applyFill="1" applyBorder="1" applyAlignment="1">
      <alignment vertical="center"/>
    </xf>
    <xf numFmtId="0" fontId="13" fillId="3" borderId="19" xfId="1" applyFont="1" applyFill="1" applyBorder="1" applyAlignment="1">
      <alignment horizontal="left" vertical="center"/>
    </xf>
    <xf numFmtId="0" fontId="13" fillId="3" borderId="9" xfId="1" applyFont="1" applyFill="1" applyBorder="1" applyAlignment="1">
      <alignment horizontal="left" vertical="center"/>
    </xf>
    <xf numFmtId="0" fontId="7" fillId="4" borderId="11" xfId="17" applyFont="1" applyFill="1" applyBorder="1" applyAlignment="1" applyProtection="1">
      <alignment horizontal="center" vertical="center" wrapText="1"/>
    </xf>
    <xf numFmtId="0" fontId="7" fillId="4" borderId="12" xfId="17" applyFont="1" applyFill="1" applyBorder="1" applyAlignment="1" applyProtection="1">
      <alignment horizontal="center" vertical="center" wrapText="1"/>
    </xf>
    <xf numFmtId="165" fontId="13" fillId="3" borderId="0" xfId="1" applyNumberFormat="1" applyFont="1" applyFill="1" applyBorder="1" applyAlignment="1">
      <alignment horizontal="left" vertical="center"/>
    </xf>
    <xf numFmtId="164" fontId="2" fillId="3" borderId="0" xfId="28" applyFill="1" applyBorder="1" applyAlignment="1">
      <alignment horizontal="left" vertical="top"/>
    </xf>
    <xf numFmtId="0" fontId="2" fillId="3" borderId="0" xfId="17" applyFill="1" applyAlignment="1" applyProtection="1">
      <alignment horizontal="left" vertical="center"/>
    </xf>
    <xf numFmtId="0" fontId="2" fillId="4" borderId="0" xfId="17" applyFill="1" applyAlignment="1" applyProtection="1">
      <alignment horizontal="left" vertical="center"/>
    </xf>
    <xf numFmtId="1" fontId="2" fillId="5" borderId="0" xfId="28" applyNumberFormat="1" applyFill="1" applyBorder="1">
      <alignment vertical="top"/>
    </xf>
    <xf numFmtId="0" fontId="9" fillId="3" borderId="57" xfId="1" applyFont="1" applyFill="1" applyBorder="1" applyAlignment="1">
      <alignment horizontal="center" vertical="center"/>
    </xf>
    <xf numFmtId="165" fontId="8" fillId="7" borderId="62" xfId="1" applyNumberFormat="1" applyFont="1" applyFill="1" applyBorder="1" applyAlignment="1" applyProtection="1">
      <alignment vertical="center"/>
      <protection locked="0"/>
    </xf>
    <xf numFmtId="165" fontId="8" fillId="7" borderId="89" xfId="1" applyNumberFormat="1" applyFont="1" applyFill="1" applyBorder="1" applyAlignment="1" applyProtection="1">
      <alignment vertical="center"/>
      <protection locked="0"/>
    </xf>
    <xf numFmtId="0" fontId="6" fillId="0" borderId="98" xfId="1" applyFont="1" applyBorder="1" applyAlignment="1">
      <alignment vertical="center"/>
    </xf>
    <xf numFmtId="0" fontId="9" fillId="0" borderId="80" xfId="1" applyFont="1" applyBorder="1" applyAlignment="1">
      <alignment horizontal="center" vertical="center"/>
    </xf>
    <xf numFmtId="0" fontId="2" fillId="3" borderId="0" xfId="1" applyFill="1" applyBorder="1" applyAlignment="1">
      <alignment horizontal="left" vertical="center"/>
    </xf>
    <xf numFmtId="165" fontId="8" fillId="8" borderId="57" xfId="1" applyNumberFormat="1" applyFont="1" applyFill="1" applyBorder="1" applyAlignment="1">
      <alignment vertical="center"/>
    </xf>
    <xf numFmtId="165" fontId="16" fillId="7" borderId="62" xfId="1" applyNumberFormat="1" applyFont="1" applyFill="1" applyBorder="1" applyAlignment="1" applyProtection="1">
      <alignment vertical="center"/>
      <protection locked="0"/>
    </xf>
    <xf numFmtId="165" fontId="16" fillId="7" borderId="57" xfId="1" applyNumberFormat="1" applyFont="1" applyFill="1" applyBorder="1" applyAlignment="1" applyProtection="1">
      <alignment vertical="center"/>
      <protection locked="0"/>
    </xf>
    <xf numFmtId="165" fontId="16" fillId="7" borderId="89" xfId="1" applyNumberFormat="1" applyFont="1" applyFill="1" applyBorder="1" applyAlignment="1" applyProtection="1">
      <alignment vertical="center"/>
      <protection locked="0"/>
    </xf>
    <xf numFmtId="165" fontId="13" fillId="8" borderId="28" xfId="1" applyNumberFormat="1" applyFont="1" applyFill="1" applyBorder="1" applyAlignment="1">
      <alignment vertical="center"/>
    </xf>
    <xf numFmtId="165" fontId="13" fillId="8" borderId="29" xfId="1" applyNumberFormat="1" applyFont="1" applyFill="1" applyBorder="1" applyAlignment="1">
      <alignment vertical="center"/>
    </xf>
    <xf numFmtId="165" fontId="13" fillId="8" borderId="25" xfId="1" applyNumberFormat="1" applyFont="1" applyFill="1" applyBorder="1" applyAlignment="1">
      <alignment vertical="center"/>
    </xf>
    <xf numFmtId="0" fontId="15" fillId="0" borderId="62" xfId="5" applyNumberFormat="1" applyFont="1" applyFill="1" applyBorder="1" applyAlignment="1" applyProtection="1">
      <alignment horizontal="center" vertical="top"/>
    </xf>
    <xf numFmtId="164" fontId="6" fillId="3" borderId="0" xfId="28" applyFont="1" applyFill="1" applyAlignment="1">
      <alignment horizontal="center"/>
    </xf>
    <xf numFmtId="0" fontId="9" fillId="3" borderId="0" xfId="1" applyFont="1" applyFill="1" applyBorder="1" applyAlignment="1">
      <alignment vertical="center"/>
    </xf>
    <xf numFmtId="182" fontId="6" fillId="3" borderId="0" xfId="28" applyNumberFormat="1" applyFont="1" applyFill="1">
      <alignment vertical="top"/>
    </xf>
    <xf numFmtId="3" fontId="8" fillId="11" borderId="14" xfId="32" applyNumberFormat="1" applyFont="1" applyFill="1" applyBorder="1" applyAlignment="1" applyProtection="1">
      <alignment vertical="center"/>
      <protection locked="0"/>
    </xf>
    <xf numFmtId="3" fontId="8" fillId="11" borderId="15" xfId="32" applyNumberFormat="1" applyFont="1" applyFill="1" applyBorder="1" applyAlignment="1" applyProtection="1">
      <alignment vertical="center"/>
      <protection locked="0"/>
    </xf>
    <xf numFmtId="3" fontId="8" fillId="11" borderId="10" xfId="32" applyNumberFormat="1" applyFont="1" applyFill="1" applyBorder="1" applyAlignment="1" applyProtection="1">
      <alignment vertical="center"/>
      <protection locked="0"/>
    </xf>
    <xf numFmtId="165" fontId="15" fillId="3" borderId="0" xfId="1" applyNumberFormat="1" applyFont="1" applyFill="1" applyBorder="1" applyAlignment="1">
      <alignment horizontal="center" vertical="center"/>
    </xf>
    <xf numFmtId="3" fontId="8" fillId="11" borderId="19" xfId="32" applyNumberFormat="1" applyFont="1" applyFill="1" applyBorder="1" applyAlignment="1" applyProtection="1">
      <alignment vertical="center"/>
      <protection locked="0"/>
    </xf>
    <xf numFmtId="3" fontId="8" fillId="11" borderId="20" xfId="32" applyNumberFormat="1" applyFont="1" applyFill="1" applyBorder="1" applyAlignment="1" applyProtection="1">
      <alignment vertical="center"/>
      <protection locked="0"/>
    </xf>
    <xf numFmtId="3" fontId="8" fillId="11" borderId="9" xfId="32" applyNumberFormat="1" applyFont="1" applyFill="1" applyBorder="1" applyAlignment="1" applyProtection="1">
      <alignment vertical="center"/>
      <protection locked="0"/>
    </xf>
    <xf numFmtId="165" fontId="6" fillId="3" borderId="0" xfId="1" applyNumberFormat="1" applyFont="1" applyFill="1" applyBorder="1" applyAlignment="1">
      <alignment vertical="center"/>
    </xf>
    <xf numFmtId="3" fontId="8" fillId="11" borderId="28" xfId="32" applyNumberFormat="1" applyFont="1" applyFill="1" applyBorder="1" applyAlignment="1" applyProtection="1">
      <alignment vertical="center"/>
      <protection locked="0"/>
    </xf>
    <xf numFmtId="3" fontId="8" fillId="11" borderId="29" xfId="32" applyNumberFormat="1" applyFont="1" applyFill="1" applyBorder="1" applyAlignment="1" applyProtection="1">
      <alignment vertical="center"/>
      <protection locked="0"/>
    </xf>
    <xf numFmtId="3" fontId="8" fillId="11" borderId="25" xfId="32" applyNumberFormat="1" applyFont="1" applyFill="1" applyBorder="1" applyAlignment="1" applyProtection="1">
      <alignment vertical="center"/>
      <protection locked="0"/>
    </xf>
    <xf numFmtId="3" fontId="8" fillId="7" borderId="14" xfId="1" applyNumberFormat="1" applyFont="1" applyFill="1" applyBorder="1" applyAlignment="1" applyProtection="1">
      <alignment vertical="center"/>
      <protection locked="0"/>
    </xf>
    <xf numFmtId="3" fontId="8" fillId="7" borderId="15" xfId="1" applyNumberFormat="1" applyFont="1" applyFill="1" applyBorder="1" applyAlignment="1" applyProtection="1">
      <alignment vertical="center"/>
      <protection locked="0"/>
    </xf>
    <xf numFmtId="3" fontId="16" fillId="7" borderId="10" xfId="1" applyNumberFormat="1" applyFont="1" applyFill="1" applyBorder="1" applyAlignment="1" applyProtection="1">
      <alignment vertical="center"/>
      <protection locked="0"/>
    </xf>
    <xf numFmtId="182" fontId="24" fillId="3" borderId="83" xfId="28" applyNumberFormat="1" applyFont="1" applyFill="1" applyBorder="1" applyAlignment="1">
      <alignment vertical="center" wrapText="1"/>
    </xf>
    <xf numFmtId="3" fontId="13" fillId="7" borderId="9" xfId="2" applyNumberFormat="1" applyFont="1" applyFill="1" applyBorder="1" applyAlignment="1" applyProtection="1">
      <alignment vertical="center"/>
      <protection locked="0"/>
    </xf>
    <xf numFmtId="3" fontId="16" fillId="7" borderId="9" xfId="2" applyNumberFormat="1" applyFont="1" applyFill="1" applyBorder="1" applyAlignment="1" applyProtection="1">
      <alignment vertical="center"/>
      <protection locked="0"/>
    </xf>
    <xf numFmtId="3" fontId="8" fillId="7" borderId="19" xfId="1" applyNumberFormat="1" applyFont="1" applyFill="1" applyBorder="1" applyAlignment="1" applyProtection="1">
      <alignment vertical="center"/>
      <protection locked="0"/>
    </xf>
    <xf numFmtId="3" fontId="8" fillId="7" borderId="20" xfId="1" applyNumberFormat="1" applyFont="1" applyFill="1" applyBorder="1" applyAlignment="1" applyProtection="1">
      <alignment vertical="center"/>
      <protection locked="0"/>
    </xf>
    <xf numFmtId="3" fontId="16" fillId="7" borderId="9" xfId="1" applyNumberFormat="1" applyFont="1" applyFill="1" applyBorder="1" applyAlignment="1" applyProtection="1">
      <alignment vertical="center"/>
      <protection locked="0"/>
    </xf>
    <xf numFmtId="3" fontId="13" fillId="7" borderId="28" xfId="2" applyNumberFormat="1" applyFont="1" applyFill="1" applyBorder="1" applyAlignment="1" applyProtection="1">
      <alignment vertical="center"/>
      <protection locked="0"/>
    </xf>
    <xf numFmtId="3" fontId="13" fillId="7" borderId="29" xfId="2" applyNumberFormat="1" applyFont="1" applyFill="1" applyBorder="1" applyAlignment="1" applyProtection="1">
      <alignment vertical="center"/>
      <protection locked="0"/>
    </xf>
    <xf numFmtId="3" fontId="16" fillId="7" borderId="25" xfId="2" applyNumberFormat="1" applyFont="1" applyFill="1" applyBorder="1" applyAlignment="1" applyProtection="1">
      <alignment vertical="center"/>
      <protection locked="0"/>
    </xf>
    <xf numFmtId="3" fontId="8" fillId="11" borderId="15" xfId="1" applyNumberFormat="1" applyFont="1" applyFill="1" applyBorder="1" applyAlignment="1" applyProtection="1">
      <alignment vertical="center"/>
      <protection locked="0"/>
    </xf>
    <xf numFmtId="3" fontId="16" fillId="7" borderId="15" xfId="1" applyNumberFormat="1" applyFont="1" applyFill="1" applyBorder="1" applyAlignment="1" applyProtection="1">
      <alignment vertical="center"/>
      <protection locked="0"/>
    </xf>
    <xf numFmtId="3" fontId="8" fillId="11" borderId="62" xfId="32" applyNumberFormat="1" applyFont="1" applyFill="1" applyBorder="1" applyAlignment="1" applyProtection="1">
      <alignment vertical="center"/>
      <protection locked="0"/>
    </xf>
    <xf numFmtId="3" fontId="13" fillId="11" borderId="20" xfId="2" applyNumberFormat="1" applyFont="1" applyFill="1" applyBorder="1" applyAlignment="1" applyProtection="1">
      <alignment vertical="center"/>
      <protection locked="0"/>
    </xf>
    <xf numFmtId="3" fontId="8" fillId="11" borderId="20" xfId="1" applyNumberFormat="1" applyFont="1" applyFill="1" applyBorder="1" applyAlignment="1" applyProtection="1">
      <alignment vertical="center"/>
      <protection locked="0"/>
    </xf>
    <xf numFmtId="3" fontId="16" fillId="7" borderId="20" xfId="1" applyNumberFormat="1" applyFont="1" applyFill="1" applyBorder="1" applyAlignment="1" applyProtection="1">
      <alignment vertical="center"/>
      <protection locked="0"/>
    </xf>
    <xf numFmtId="3" fontId="13" fillId="11" borderId="29" xfId="2" applyNumberFormat="1" applyFont="1" applyFill="1" applyBorder="1" applyAlignment="1" applyProtection="1">
      <alignment vertical="center"/>
      <protection locked="0"/>
    </xf>
    <xf numFmtId="3" fontId="16" fillId="7" borderId="29" xfId="2" applyNumberFormat="1" applyFont="1" applyFill="1" applyBorder="1" applyAlignment="1" applyProtection="1">
      <alignment vertical="center"/>
      <protection locked="0"/>
    </xf>
    <xf numFmtId="0" fontId="7" fillId="4" borderId="96" xfId="1" applyFont="1" applyFill="1" applyBorder="1" applyAlignment="1">
      <alignment horizontal="center" vertical="center" wrapText="1"/>
    </xf>
    <xf numFmtId="0" fontId="7" fillId="4" borderId="12" xfId="1" applyFont="1" applyFill="1" applyBorder="1" applyAlignment="1">
      <alignment horizontal="left" vertical="center" wrapText="1"/>
    </xf>
    <xf numFmtId="0" fontId="8" fillId="0" borderId="32" xfId="1" applyFont="1" applyBorder="1" applyAlignment="1">
      <alignment horizontal="center" vertical="center"/>
    </xf>
    <xf numFmtId="0" fontId="6" fillId="0" borderId="33" xfId="1" applyFont="1" applyBorder="1" applyAlignment="1">
      <alignment vertical="center"/>
    </xf>
    <xf numFmtId="0" fontId="9" fillId="0" borderId="33" xfId="1" applyFont="1" applyBorder="1" applyAlignment="1">
      <alignment horizontal="center" vertical="center"/>
    </xf>
    <xf numFmtId="0" fontId="9" fillId="0" borderId="145" xfId="1" applyFont="1" applyBorder="1" applyAlignment="1">
      <alignment horizontal="center" vertical="center"/>
    </xf>
    <xf numFmtId="0" fontId="11" fillId="3" borderId="145" xfId="1" applyFont="1" applyFill="1" applyBorder="1" applyAlignment="1">
      <alignment horizontal="center" vertical="center"/>
    </xf>
    <xf numFmtId="165" fontId="8" fillId="11" borderId="146" xfId="32" applyNumberFormat="1" applyFont="1" applyFill="1" applyBorder="1" applyAlignment="1" applyProtection="1">
      <alignment vertical="center"/>
      <protection locked="0"/>
    </xf>
    <xf numFmtId="165" fontId="8" fillId="11" borderId="146" xfId="1" applyNumberFormat="1" applyFont="1" applyFill="1" applyBorder="1" applyAlignment="1" applyProtection="1">
      <alignment vertical="center"/>
      <protection locked="0"/>
    </xf>
    <xf numFmtId="165" fontId="16" fillId="7" borderId="146" xfId="1" applyNumberFormat="1" applyFont="1" applyFill="1" applyBorder="1" applyAlignment="1" applyProtection="1">
      <alignment vertical="center"/>
      <protection locked="0"/>
    </xf>
    <xf numFmtId="165" fontId="16" fillId="7" borderId="147" xfId="1" applyNumberFormat="1" applyFont="1" applyFill="1" applyBorder="1" applyAlignment="1" applyProtection="1">
      <alignment vertical="center"/>
      <protection locked="0"/>
    </xf>
    <xf numFmtId="0" fontId="8" fillId="0" borderId="40" xfId="1" applyFont="1" applyBorder="1" applyAlignment="1">
      <alignment horizontal="center" vertical="center"/>
    </xf>
    <xf numFmtId="0" fontId="11" fillId="3" borderId="21" xfId="1" applyFont="1" applyFill="1" applyBorder="1" applyAlignment="1">
      <alignment horizontal="center" vertical="center"/>
    </xf>
    <xf numFmtId="165" fontId="8" fillId="11" borderId="122" xfId="32" applyNumberFormat="1" applyFont="1" applyFill="1" applyBorder="1" applyAlignment="1" applyProtection="1">
      <alignment vertical="center"/>
      <protection locked="0"/>
    </xf>
    <xf numFmtId="165" fontId="8" fillId="11" borderId="122" xfId="1" applyNumberFormat="1" applyFont="1" applyFill="1" applyBorder="1" applyAlignment="1" applyProtection="1">
      <alignment vertical="center"/>
      <protection locked="0"/>
    </xf>
    <xf numFmtId="165" fontId="16" fillId="7" borderId="122" xfId="1" applyNumberFormat="1" applyFont="1" applyFill="1" applyBorder="1" applyAlignment="1" applyProtection="1">
      <alignment vertical="center"/>
      <protection locked="0"/>
    </xf>
    <xf numFmtId="165" fontId="16" fillId="7" borderId="148" xfId="1" applyNumberFormat="1" applyFont="1" applyFill="1" applyBorder="1" applyAlignment="1" applyProtection="1">
      <alignment vertical="center"/>
      <protection locked="0"/>
    </xf>
    <xf numFmtId="0" fontId="8" fillId="0" borderId="44" xfId="1" applyFont="1" applyBorder="1" applyAlignment="1">
      <alignment horizontal="center" vertical="center"/>
    </xf>
    <xf numFmtId="0" fontId="6" fillId="0" borderId="45" xfId="1" applyFont="1" applyBorder="1" applyAlignment="1">
      <alignment vertical="center"/>
    </xf>
    <xf numFmtId="0" fontId="9" fillId="0" borderId="45" xfId="1" applyFont="1" applyBorder="1" applyAlignment="1">
      <alignment horizontal="center" vertical="center"/>
    </xf>
    <xf numFmtId="0" fontId="9" fillId="0" borderId="149" xfId="1" applyFont="1" applyBorder="1" applyAlignment="1">
      <alignment horizontal="center" vertical="center"/>
    </xf>
    <xf numFmtId="0" fontId="11" fillId="3" borderId="149" xfId="5" applyFont="1" applyFill="1" applyBorder="1" applyAlignment="1">
      <alignment horizontal="center" vertical="center"/>
    </xf>
    <xf numFmtId="165" fontId="8" fillId="11" borderId="150" xfId="32" applyNumberFormat="1" applyFont="1" applyFill="1" applyBorder="1" applyAlignment="1" applyProtection="1">
      <alignment vertical="center"/>
      <protection locked="0"/>
    </xf>
    <xf numFmtId="165" fontId="8" fillId="11" borderId="150" xfId="1" applyNumberFormat="1" applyFont="1" applyFill="1" applyBorder="1" applyAlignment="1" applyProtection="1">
      <alignment vertical="center"/>
      <protection locked="0"/>
    </xf>
    <xf numFmtId="165" fontId="16" fillId="7" borderId="150" xfId="1" applyNumberFormat="1" applyFont="1" applyFill="1" applyBorder="1" applyAlignment="1" applyProtection="1">
      <alignment vertical="center"/>
      <protection locked="0"/>
    </xf>
    <xf numFmtId="165" fontId="16" fillId="7" borderId="151" xfId="1" applyNumberFormat="1" applyFont="1" applyFill="1" applyBorder="1" applyAlignment="1" applyProtection="1">
      <alignment vertical="center"/>
      <protection locked="0"/>
    </xf>
    <xf numFmtId="43" fontId="15" fillId="3" borderId="0" xfId="5" applyNumberFormat="1" applyFont="1" applyFill="1" applyBorder="1" applyAlignment="1">
      <alignment vertical="center"/>
    </xf>
    <xf numFmtId="0" fontId="11" fillId="3" borderId="145" xfId="5" applyFont="1" applyFill="1" applyBorder="1" applyAlignment="1">
      <alignment horizontal="center" vertical="center"/>
    </xf>
    <xf numFmtId="165" fontId="8" fillId="7" borderId="146" xfId="1" applyNumberFormat="1" applyFont="1" applyFill="1" applyBorder="1" applyAlignment="1" applyProtection="1">
      <alignment vertical="center"/>
      <protection locked="0"/>
    </xf>
    <xf numFmtId="165" fontId="8" fillId="7" borderId="147" xfId="1" applyNumberFormat="1" applyFont="1" applyFill="1" applyBorder="1" applyAlignment="1" applyProtection="1">
      <alignment vertical="center"/>
      <protection locked="0"/>
    </xf>
    <xf numFmtId="0" fontId="11" fillId="3" borderId="21" xfId="5" applyFont="1" applyFill="1" applyBorder="1" applyAlignment="1">
      <alignment horizontal="center" vertical="center"/>
    </xf>
    <xf numFmtId="165" fontId="8" fillId="7" borderId="122" xfId="1" applyNumberFormat="1" applyFont="1" applyFill="1" applyBorder="1" applyAlignment="1" applyProtection="1">
      <alignment vertical="center"/>
      <protection locked="0"/>
    </xf>
    <xf numFmtId="165" fontId="8" fillId="7" borderId="148" xfId="1" applyNumberFormat="1" applyFont="1" applyFill="1" applyBorder="1" applyAlignment="1" applyProtection="1">
      <alignment vertical="center"/>
      <protection locked="0"/>
    </xf>
    <xf numFmtId="0" fontId="11" fillId="3" borderId="21" xfId="1" applyNumberFormat="1" applyFont="1" applyFill="1" applyBorder="1" applyAlignment="1" applyProtection="1">
      <alignment horizontal="center" vertical="center"/>
    </xf>
    <xf numFmtId="0" fontId="54" fillId="3" borderId="19" xfId="1" applyNumberFormat="1" applyFont="1" applyFill="1" applyBorder="1" applyAlignment="1" applyProtection="1">
      <alignment vertical="center"/>
    </xf>
    <xf numFmtId="0" fontId="54" fillId="3" borderId="9" xfId="1" applyNumberFormat="1" applyFont="1" applyFill="1" applyBorder="1" applyAlignment="1" applyProtection="1">
      <alignment vertical="center"/>
    </xf>
    <xf numFmtId="49" fontId="11" fillId="3" borderId="149" xfId="1" applyNumberFormat="1" applyFont="1" applyFill="1" applyBorder="1" applyAlignment="1" applyProtection="1">
      <alignment horizontal="center" vertical="top" wrapText="1"/>
    </xf>
    <xf numFmtId="165" fontId="8" fillId="7" borderId="150" xfId="1" applyNumberFormat="1" applyFont="1" applyFill="1" applyBorder="1" applyAlignment="1" applyProtection="1">
      <alignment vertical="center"/>
      <protection locked="0"/>
    </xf>
    <xf numFmtId="165" fontId="8" fillId="7" borderId="151" xfId="1" applyNumberFormat="1" applyFont="1" applyFill="1" applyBorder="1" applyAlignment="1" applyProtection="1">
      <alignment vertical="center"/>
      <protection locked="0"/>
    </xf>
    <xf numFmtId="0" fontId="8" fillId="3" borderId="91" xfId="1" applyFont="1" applyFill="1" applyBorder="1" applyAlignment="1">
      <alignment vertical="center"/>
    </xf>
    <xf numFmtId="49" fontId="11" fillId="3" borderId="16" xfId="5" applyNumberFormat="1" applyFont="1" applyFill="1" applyBorder="1" applyAlignment="1" applyProtection="1">
      <alignment horizontal="center" vertical="top" wrapText="1"/>
    </xf>
    <xf numFmtId="165" fontId="13" fillId="18" borderId="14" xfId="33" applyNumberFormat="1" applyFont="1" applyFill="1" applyBorder="1"/>
    <xf numFmtId="165" fontId="13" fillId="18" borderId="15" xfId="33" applyNumberFormat="1" applyFont="1" applyFill="1" applyBorder="1"/>
    <xf numFmtId="165" fontId="13" fillId="18" borderId="10" xfId="33" applyNumberFormat="1" applyFont="1" applyFill="1" applyBorder="1"/>
    <xf numFmtId="0" fontId="13" fillId="3" borderId="14" xfId="5" applyFont="1" applyFill="1" applyBorder="1" applyAlignment="1" applyProtection="1">
      <alignment vertical="top"/>
    </xf>
    <xf numFmtId="0" fontId="13" fillId="3" borderId="10" xfId="5" applyFont="1" applyFill="1" applyBorder="1" applyAlignment="1" applyProtection="1">
      <alignment vertical="top"/>
    </xf>
    <xf numFmtId="49" fontId="11" fillId="3" borderId="21" xfId="5" applyNumberFormat="1" applyFont="1" applyFill="1" applyBorder="1" applyAlignment="1" applyProtection="1">
      <alignment horizontal="center" vertical="top" wrapText="1"/>
    </xf>
    <xf numFmtId="49" fontId="13" fillId="3" borderId="19" xfId="5" applyNumberFormat="1" applyFont="1" applyFill="1" applyBorder="1" applyAlignment="1" applyProtection="1">
      <alignment vertical="top" wrapText="1"/>
    </xf>
    <xf numFmtId="49" fontId="13" fillId="3" borderId="9" xfId="5" applyNumberFormat="1" applyFont="1" applyFill="1" applyBorder="1" applyAlignment="1" applyProtection="1">
      <alignment vertical="top" wrapText="1"/>
    </xf>
    <xf numFmtId="49" fontId="11" fillId="3" borderId="30" xfId="5" applyNumberFormat="1" applyFont="1" applyFill="1" applyBorder="1" applyAlignment="1" applyProtection="1">
      <alignment horizontal="center" vertical="top" wrapText="1"/>
    </xf>
    <xf numFmtId="49" fontId="13" fillId="3" borderId="28" xfId="5" applyNumberFormat="1" applyFont="1" applyFill="1" applyBorder="1" applyAlignment="1" applyProtection="1">
      <alignment vertical="top" wrapText="1"/>
    </xf>
    <xf numFmtId="49" fontId="13" fillId="3" borderId="25" xfId="5" applyNumberFormat="1" applyFont="1" applyFill="1" applyBorder="1" applyAlignment="1" applyProtection="1">
      <alignment vertical="top" wrapText="1"/>
    </xf>
    <xf numFmtId="49" fontId="11" fillId="3" borderId="0" xfId="5" applyNumberFormat="1" applyFont="1" applyFill="1" applyBorder="1" applyAlignment="1" applyProtection="1">
      <alignment vertical="top" wrapText="1"/>
    </xf>
    <xf numFmtId="2" fontId="8" fillId="11" borderId="14" xfId="1" applyNumberFormat="1" applyFont="1" applyFill="1" applyBorder="1" applyAlignment="1" applyProtection="1">
      <alignment horizontal="right" vertical="center"/>
      <protection locked="0"/>
    </xf>
    <xf numFmtId="2" fontId="8" fillId="11" borderId="15" xfId="1" applyNumberFormat="1" applyFont="1" applyFill="1" applyBorder="1" applyAlignment="1" applyProtection="1">
      <alignment horizontal="right" vertical="center"/>
      <protection locked="0"/>
    </xf>
    <xf numFmtId="2" fontId="8" fillId="11" borderId="10" xfId="1" applyNumberFormat="1" applyFont="1" applyFill="1" applyBorder="1" applyAlignment="1" applyProtection="1">
      <alignment horizontal="right" vertical="center"/>
      <protection locked="0"/>
    </xf>
    <xf numFmtId="49" fontId="13" fillId="3" borderId="14" xfId="5" applyNumberFormat="1" applyFont="1" applyFill="1" applyBorder="1" applyAlignment="1" applyProtection="1">
      <alignment vertical="top" wrapText="1"/>
    </xf>
    <xf numFmtId="49" fontId="13" fillId="3" borderId="10" xfId="5" applyNumberFormat="1" applyFont="1" applyFill="1" applyBorder="1" applyAlignment="1" applyProtection="1">
      <alignment vertical="top" wrapText="1"/>
    </xf>
    <xf numFmtId="2" fontId="8" fillId="11" borderId="19" xfId="1" applyNumberFormat="1" applyFont="1" applyFill="1" applyBorder="1" applyAlignment="1" applyProtection="1">
      <alignment horizontal="right" vertical="center"/>
      <protection locked="0"/>
    </xf>
    <xf numFmtId="2" fontId="8" fillId="11" borderId="20" xfId="1" applyNumberFormat="1" applyFont="1" applyFill="1" applyBorder="1" applyAlignment="1" applyProtection="1">
      <alignment horizontal="right" vertical="center"/>
      <protection locked="0"/>
    </xf>
    <xf numFmtId="2" fontId="8" fillId="11" borderId="9" xfId="1" applyNumberFormat="1" applyFont="1" applyFill="1" applyBorder="1" applyAlignment="1" applyProtection="1">
      <alignment horizontal="right" vertical="center"/>
      <protection locked="0"/>
    </xf>
    <xf numFmtId="2" fontId="8" fillId="11" borderId="28" xfId="1" applyNumberFormat="1" applyFont="1" applyFill="1" applyBorder="1" applyAlignment="1" applyProtection="1">
      <alignment horizontal="right" vertical="center"/>
      <protection locked="0"/>
    </xf>
    <xf numFmtId="2" fontId="8" fillId="11" borderId="29" xfId="1" applyNumberFormat="1" applyFont="1" applyFill="1" applyBorder="1" applyAlignment="1" applyProtection="1">
      <alignment horizontal="right" vertical="center"/>
      <protection locked="0"/>
    </xf>
    <xf numFmtId="2" fontId="8" fillId="11" borderId="25" xfId="1" applyNumberFormat="1" applyFont="1" applyFill="1" applyBorder="1" applyAlignment="1" applyProtection="1">
      <alignment horizontal="right" vertical="center"/>
      <protection locked="0"/>
    </xf>
    <xf numFmtId="10" fontId="8" fillId="11" borderId="109" xfId="32" applyNumberFormat="1" applyFont="1" applyFill="1" applyBorder="1" applyAlignment="1" applyProtection="1">
      <alignment vertical="center"/>
      <protection locked="0"/>
    </xf>
    <xf numFmtId="10" fontId="8" fillId="7" borderId="31" xfId="32" applyNumberFormat="1" applyFont="1" applyFill="1" applyBorder="1" applyAlignment="1" applyProtection="1">
      <alignment vertical="center"/>
      <protection locked="0"/>
    </xf>
    <xf numFmtId="49" fontId="11" fillId="3" borderId="10" xfId="5" applyNumberFormat="1" applyFont="1" applyFill="1" applyBorder="1" applyAlignment="1" applyProtection="1">
      <alignment horizontal="center" vertical="top" wrapText="1"/>
    </xf>
    <xf numFmtId="49" fontId="13" fillId="3" borderId="10" xfId="5" applyNumberFormat="1" applyFont="1" applyFill="1" applyBorder="1" applyAlignment="1" applyProtection="1">
      <alignment vertical="top"/>
    </xf>
    <xf numFmtId="164" fontId="9" fillId="3" borderId="0" xfId="28" applyFont="1" applyFill="1" applyBorder="1">
      <alignment vertical="top"/>
    </xf>
    <xf numFmtId="0" fontId="0" fillId="3" borderId="0" xfId="0" applyFill="1" applyAlignment="1">
      <alignment vertical="center"/>
    </xf>
    <xf numFmtId="0" fontId="6" fillId="3" borderId="0" xfId="0" applyFont="1" applyFill="1" applyAlignment="1">
      <alignment vertical="center"/>
    </xf>
    <xf numFmtId="0" fontId="0" fillId="10" borderId="0" xfId="0" applyFill="1" applyAlignment="1">
      <alignment vertical="center"/>
    </xf>
    <xf numFmtId="0" fontId="0" fillId="8" borderId="0" xfId="0" applyFill="1" applyAlignment="1">
      <alignment vertical="center"/>
    </xf>
    <xf numFmtId="0" fontId="0" fillId="7" borderId="0" xfId="0" applyFill="1" applyAlignment="1">
      <alignment vertical="center"/>
    </xf>
    <xf numFmtId="0" fontId="14" fillId="3" borderId="0" xfId="0" applyFont="1" applyFill="1" applyAlignment="1">
      <alignment vertical="center"/>
    </xf>
    <xf numFmtId="0" fontId="6" fillId="7" borderId="89" xfId="0" applyFont="1" applyFill="1" applyBorder="1" applyAlignment="1" applyProtection="1">
      <alignment horizontal="left" vertical="top" wrapText="1"/>
      <protection locked="0"/>
    </xf>
    <xf numFmtId="0" fontId="6" fillId="7" borderId="21" xfId="0" applyFont="1" applyFill="1" applyBorder="1" applyAlignment="1" applyProtection="1">
      <alignment horizontal="left" vertical="top" wrapText="1"/>
      <protection locked="0"/>
    </xf>
    <xf numFmtId="0" fontId="6" fillId="7" borderId="57" xfId="0" applyFont="1" applyFill="1" applyBorder="1" applyAlignment="1" applyProtection="1">
      <alignment horizontal="left" vertical="top" wrapText="1"/>
      <protection locked="0"/>
    </xf>
    <xf numFmtId="0" fontId="104" fillId="7" borderId="62" xfId="0" applyFont="1" applyFill="1" applyBorder="1" applyAlignment="1" applyProtection="1">
      <alignment horizontal="center" vertical="top" wrapText="1"/>
      <protection locked="0"/>
    </xf>
    <xf numFmtId="0" fontId="15" fillId="7" borderId="21" xfId="0" applyFont="1" applyFill="1" applyBorder="1" applyAlignment="1" applyProtection="1">
      <alignment horizontal="left" vertical="top" wrapText="1"/>
      <protection locked="0"/>
    </xf>
    <xf numFmtId="0" fontId="35" fillId="7" borderId="57" xfId="0" applyFont="1" applyFill="1" applyBorder="1" applyAlignment="1" applyProtection="1">
      <alignment horizontal="left" vertical="top" wrapText="1"/>
      <protection locked="0"/>
    </xf>
    <xf numFmtId="0" fontId="104" fillId="7" borderId="57" xfId="0" applyFont="1" applyFill="1" applyBorder="1" applyAlignment="1" applyProtection="1">
      <alignment horizontal="left" vertical="top" wrapText="1"/>
      <protection locked="0"/>
    </xf>
    <xf numFmtId="0" fontId="104" fillId="7" borderId="21" xfId="0" applyFont="1" applyFill="1" applyBorder="1" applyAlignment="1" applyProtection="1">
      <alignment horizontal="left" vertical="top" wrapText="1"/>
      <protection locked="0"/>
    </xf>
    <xf numFmtId="0" fontId="35" fillId="7" borderId="21" xfId="0" applyFont="1" applyFill="1" applyBorder="1" applyAlignment="1" applyProtection="1">
      <alignment horizontal="left" vertical="top" wrapText="1"/>
      <protection locked="0"/>
    </xf>
    <xf numFmtId="0" fontId="24" fillId="7" borderId="21" xfId="0" applyFont="1" applyFill="1" applyBorder="1" applyAlignment="1" applyProtection="1">
      <alignment horizontal="left" vertical="top" wrapText="1"/>
      <protection locked="0"/>
    </xf>
    <xf numFmtId="0" fontId="6" fillId="19" borderId="89" xfId="0" applyFont="1" applyFill="1" applyBorder="1" applyAlignment="1" applyProtection="1">
      <alignment horizontal="left" vertical="top" wrapText="1"/>
    </xf>
    <xf numFmtId="0" fontId="6" fillId="19" borderId="21" xfId="0" applyFont="1" applyFill="1" applyBorder="1" applyAlignment="1" applyProtection="1">
      <alignment horizontal="left" vertical="top" wrapText="1"/>
    </xf>
    <xf numFmtId="0" fontId="6" fillId="19" borderId="57" xfId="0" applyFont="1" applyFill="1" applyBorder="1" applyAlignment="1" applyProtection="1">
      <alignment horizontal="left" vertical="top" wrapText="1"/>
    </xf>
    <xf numFmtId="0" fontId="6" fillId="19" borderId="62" xfId="0" applyFont="1" applyFill="1" applyBorder="1" applyAlignment="1" applyProtection="1">
      <alignment horizontal="center" vertical="top" wrapText="1"/>
    </xf>
    <xf numFmtId="0" fontId="6" fillId="30" borderId="9" xfId="0" applyFont="1" applyFill="1" applyBorder="1" applyAlignment="1">
      <alignment horizontal="left" vertical="top" wrapText="1"/>
    </xf>
    <xf numFmtId="0" fontId="6" fillId="30" borderId="21" xfId="0" applyFont="1" applyFill="1" applyBorder="1" applyAlignment="1">
      <alignment horizontal="left" vertical="top" wrapText="1"/>
    </xf>
    <xf numFmtId="0" fontId="104" fillId="30" borderId="20" xfId="0" applyFont="1" applyFill="1" applyBorder="1" applyAlignment="1">
      <alignment horizontal="left" vertical="top" wrapText="1"/>
    </xf>
    <xf numFmtId="0" fontId="104" fillId="30" borderId="19" xfId="0" applyFont="1" applyFill="1" applyBorder="1" applyAlignment="1">
      <alignment horizontal="center" vertical="top" wrapText="1"/>
    </xf>
    <xf numFmtId="0" fontId="15" fillId="30" borderId="21" xfId="0" applyFont="1" applyFill="1" applyBorder="1" applyAlignment="1">
      <alignment horizontal="left" vertical="top" wrapText="1"/>
    </xf>
    <xf numFmtId="0" fontId="24" fillId="30" borderId="20" xfId="0" applyFont="1" applyFill="1" applyBorder="1" applyAlignment="1">
      <alignment horizontal="left" vertical="top" wrapText="1"/>
    </xf>
    <xf numFmtId="0" fontId="6" fillId="30" borderId="20" xfId="0" applyFont="1" applyFill="1" applyBorder="1" applyAlignment="1">
      <alignment horizontal="left" vertical="top" wrapText="1"/>
    </xf>
    <xf numFmtId="0" fontId="6" fillId="30" borderId="19" xfId="0" applyFont="1" applyFill="1" applyBorder="1" applyAlignment="1">
      <alignment horizontal="center" vertical="top" wrapText="1"/>
    </xf>
    <xf numFmtId="0" fontId="35" fillId="30" borderId="20" xfId="0" applyFont="1" applyFill="1" applyBorder="1" applyAlignment="1">
      <alignment horizontal="left" vertical="top" wrapText="1"/>
    </xf>
    <xf numFmtId="0" fontId="6" fillId="30" borderId="63" xfId="0" applyFont="1" applyFill="1" applyBorder="1" applyAlignment="1">
      <alignment horizontal="center" vertical="top" wrapText="1"/>
    </xf>
    <xf numFmtId="0" fontId="6" fillId="30" borderId="115" xfId="0" applyFont="1" applyFill="1" applyBorder="1" applyAlignment="1">
      <alignment horizontal="left" vertical="top" wrapText="1"/>
    </xf>
    <xf numFmtId="0" fontId="6" fillId="30" borderId="89" xfId="0" applyFont="1" applyFill="1" applyBorder="1" applyAlignment="1">
      <alignment horizontal="left" vertical="top" wrapText="1"/>
    </xf>
    <xf numFmtId="0" fontId="6" fillId="30" borderId="57" xfId="0" applyFont="1" applyFill="1" applyBorder="1" applyAlignment="1">
      <alignment horizontal="left" vertical="top" wrapText="1"/>
    </xf>
    <xf numFmtId="0" fontId="104" fillId="30" borderId="62" xfId="0" applyFont="1" applyFill="1" applyBorder="1" applyAlignment="1">
      <alignment horizontal="center" vertical="top" wrapText="1"/>
    </xf>
    <xf numFmtId="0" fontId="7" fillId="4" borderId="8" xfId="0" applyFont="1" applyFill="1" applyBorder="1" applyAlignment="1">
      <alignment horizontal="left" vertical="top" wrapText="1"/>
    </xf>
    <xf numFmtId="0" fontId="7" fillId="4" borderId="6" xfId="0" applyFont="1" applyFill="1" applyBorder="1" applyAlignment="1">
      <alignment horizontal="center" vertical="top" wrapText="1"/>
    </xf>
    <xf numFmtId="0" fontId="7" fillId="4" borderId="5" xfId="0" applyFont="1" applyFill="1" applyBorder="1" applyAlignment="1">
      <alignment horizontal="left" vertical="top" wrapText="1"/>
    </xf>
    <xf numFmtId="0" fontId="7" fillId="4" borderId="4" xfId="0" applyFont="1" applyFill="1" applyBorder="1" applyAlignment="1">
      <alignment horizontal="center" vertical="top" wrapText="1"/>
    </xf>
    <xf numFmtId="0" fontId="107" fillId="3" borderId="0" xfId="0" applyFont="1" applyFill="1" applyAlignment="1">
      <alignment vertical="center"/>
    </xf>
    <xf numFmtId="0" fontId="51" fillId="10" borderId="0" xfId="0" applyFont="1" applyFill="1" applyAlignment="1">
      <alignment horizontal="right" vertical="center"/>
    </xf>
    <xf numFmtId="0" fontId="108" fillId="3" borderId="0" xfId="0" applyFont="1" applyFill="1" applyAlignment="1">
      <alignment vertical="center"/>
    </xf>
    <xf numFmtId="0" fontId="0" fillId="3" borderId="160" xfId="0" applyFill="1" applyBorder="1" applyAlignment="1">
      <alignment vertical="center"/>
    </xf>
    <xf numFmtId="0" fontId="109" fillId="3" borderId="160" xfId="0" applyFont="1" applyFill="1" applyBorder="1" applyAlignment="1">
      <alignment vertical="center"/>
    </xf>
    <xf numFmtId="0" fontId="3" fillId="2" borderId="0" xfId="1" applyFont="1" applyFill="1" applyBorder="1" applyAlignment="1" applyProtection="1">
      <alignment horizontal="left" vertical="center"/>
    </xf>
    <xf numFmtId="0" fontId="40" fillId="2" borderId="0" xfId="1" applyFont="1" applyFill="1" applyBorder="1" applyAlignment="1" applyProtection="1">
      <alignment vertical="center"/>
    </xf>
    <xf numFmtId="0" fontId="40" fillId="2" borderId="0" xfId="1" applyFont="1" applyFill="1" applyBorder="1" applyAlignment="1" applyProtection="1">
      <alignment horizontal="right" vertical="center"/>
    </xf>
    <xf numFmtId="0" fontId="28" fillId="2" borderId="0" xfId="12" applyFont="1" applyFill="1" applyAlignment="1">
      <alignment horizontal="left" vertical="top"/>
    </xf>
    <xf numFmtId="0" fontId="104" fillId="3" borderId="0" xfId="12" applyFont="1" applyFill="1" applyAlignment="1">
      <alignment horizontal="left" vertical="top"/>
    </xf>
    <xf numFmtId="0" fontId="6" fillId="3" borderId="0" xfId="12" applyFont="1" applyFill="1" applyAlignment="1">
      <alignment horizontal="left" vertical="top"/>
    </xf>
    <xf numFmtId="0" fontId="104" fillId="3" borderId="0" xfId="12" applyFont="1" applyFill="1" applyAlignment="1" applyProtection="1">
      <alignment horizontal="left" vertical="top"/>
    </xf>
    <xf numFmtId="0" fontId="6" fillId="3" borderId="0" xfId="12" applyFont="1" applyFill="1" applyAlignment="1" applyProtection="1">
      <alignment horizontal="left" vertical="top"/>
    </xf>
    <xf numFmtId="0" fontId="7" fillId="4" borderId="167" xfId="1" applyFont="1" applyFill="1" applyBorder="1" applyAlignment="1" applyProtection="1">
      <alignment horizontal="center" vertical="center" wrapText="1"/>
    </xf>
    <xf numFmtId="0" fontId="7" fillId="4" borderId="168" xfId="1" applyFont="1" applyFill="1" applyBorder="1" applyAlignment="1" applyProtection="1">
      <alignment horizontal="center" vertical="center" wrapText="1"/>
    </xf>
    <xf numFmtId="0" fontId="7" fillId="4" borderId="169" xfId="1" applyFont="1" applyFill="1" applyBorder="1" applyAlignment="1" applyProtection="1">
      <alignment horizontal="center" vertical="center" wrapText="1"/>
    </xf>
    <xf numFmtId="0" fontId="7" fillId="4" borderId="170" xfId="1" applyFont="1" applyFill="1" applyBorder="1" applyAlignment="1" applyProtection="1">
      <alignment horizontal="center" vertical="center" wrapText="1"/>
    </xf>
    <xf numFmtId="0" fontId="7" fillId="4" borderId="171" xfId="1" applyFont="1" applyFill="1" applyBorder="1" applyAlignment="1" applyProtection="1">
      <alignment horizontal="center" vertical="center" wrapText="1"/>
    </xf>
    <xf numFmtId="0" fontId="7" fillId="4" borderId="172" xfId="1" applyFont="1" applyFill="1" applyBorder="1" applyAlignment="1" applyProtection="1">
      <alignment horizontal="center" vertical="center" wrapText="1"/>
    </xf>
    <xf numFmtId="0" fontId="6" fillId="3" borderId="0" xfId="12" applyFont="1" applyFill="1" applyAlignment="1">
      <alignment vertical="top"/>
    </xf>
    <xf numFmtId="0" fontId="6" fillId="3" borderId="0" xfId="12" applyFont="1" applyFill="1" applyAlignment="1" applyProtection="1">
      <alignment vertical="top"/>
    </xf>
    <xf numFmtId="0" fontId="7" fillId="3" borderId="0" xfId="5" applyFont="1" applyFill="1" applyBorder="1" applyAlignment="1" applyProtection="1">
      <alignment horizontal="left" vertical="center"/>
    </xf>
    <xf numFmtId="0" fontId="6" fillId="3" borderId="0" xfId="12" applyFont="1" applyFill="1" applyAlignment="1">
      <alignment horizontal="center" vertical="top"/>
    </xf>
    <xf numFmtId="0" fontId="6" fillId="3" borderId="0" xfId="12" applyFont="1" applyFill="1" applyAlignment="1" applyProtection="1">
      <alignment horizontal="center" vertical="top"/>
    </xf>
    <xf numFmtId="0" fontId="2" fillId="3" borderId="0" xfId="2" applyFill="1" applyBorder="1"/>
    <xf numFmtId="165" fontId="13" fillId="31" borderId="16" xfId="13" applyNumberFormat="1" applyFont="1" applyFill="1" applyBorder="1" applyAlignment="1" applyProtection="1">
      <alignment vertical="center"/>
      <protection locked="0"/>
    </xf>
    <xf numFmtId="165" fontId="13" fillId="8" borderId="76" xfId="13" applyNumberFormat="1" applyFont="1" applyFill="1" applyBorder="1" applyAlignment="1" applyProtection="1">
      <alignment vertical="center"/>
    </xf>
    <xf numFmtId="165" fontId="13" fillId="31" borderId="18" xfId="13" applyNumberFormat="1" applyFont="1" applyFill="1" applyBorder="1" applyAlignment="1" applyProtection="1">
      <alignment vertical="center"/>
      <protection locked="0"/>
    </xf>
    <xf numFmtId="165" fontId="13" fillId="8" borderId="16" xfId="13" applyNumberFormat="1" applyFont="1" applyFill="1" applyBorder="1" applyAlignment="1" applyProtection="1">
      <alignment vertical="center"/>
    </xf>
    <xf numFmtId="165" fontId="13" fillId="8" borderId="10" xfId="13" applyNumberFormat="1" applyFont="1" applyFill="1" applyBorder="1" applyAlignment="1" applyProtection="1">
      <alignment vertical="center"/>
    </xf>
    <xf numFmtId="165" fontId="13" fillId="31" borderId="15" xfId="13" applyNumberFormat="1" applyFont="1" applyFill="1" applyBorder="1" applyAlignment="1" applyProtection="1">
      <alignment vertical="center"/>
      <protection locked="0"/>
    </xf>
    <xf numFmtId="165" fontId="13" fillId="29" borderId="15" xfId="13" applyNumberFormat="1" applyFont="1" applyFill="1" applyBorder="1" applyAlignment="1" applyProtection="1">
      <alignment horizontal="center" vertical="center"/>
    </xf>
    <xf numFmtId="165" fontId="13" fillId="29" borderId="16" xfId="13" applyNumberFormat="1" applyFont="1" applyFill="1" applyBorder="1" applyAlignment="1" applyProtection="1">
      <alignment horizontal="center" vertical="center"/>
    </xf>
    <xf numFmtId="165" fontId="13" fillId="3" borderId="10" xfId="13" applyNumberFormat="1" applyFont="1" applyFill="1" applyBorder="1" applyAlignment="1" applyProtection="1">
      <alignment horizontal="center" vertical="center"/>
    </xf>
    <xf numFmtId="165" fontId="13" fillId="29" borderId="18" xfId="13" applyNumberFormat="1" applyFont="1" applyFill="1" applyBorder="1" applyAlignment="1" applyProtection="1">
      <alignment horizontal="center" vertical="center"/>
    </xf>
    <xf numFmtId="165" fontId="13" fillId="29" borderId="77" xfId="13" applyNumberFormat="1" applyFont="1" applyFill="1" applyBorder="1" applyAlignment="1" applyProtection="1">
      <alignment horizontal="center" vertical="center"/>
    </xf>
    <xf numFmtId="165" fontId="13" fillId="3" borderId="16" xfId="13" applyNumberFormat="1" applyFont="1" applyFill="1" applyBorder="1" applyAlignment="1" applyProtection="1">
      <alignment horizontal="center" vertical="center"/>
    </xf>
    <xf numFmtId="165" fontId="13" fillId="31" borderId="21" xfId="13" applyNumberFormat="1" applyFont="1" applyFill="1" applyBorder="1" applyAlignment="1" applyProtection="1">
      <alignment vertical="center"/>
      <protection locked="0"/>
    </xf>
    <xf numFmtId="165" fontId="13" fillId="8" borderId="27" xfId="13" applyNumberFormat="1" applyFont="1" applyFill="1" applyBorder="1" applyAlignment="1" applyProtection="1">
      <alignment vertical="center"/>
    </xf>
    <xf numFmtId="165" fontId="13" fillId="31" borderId="23" xfId="13" applyNumberFormat="1" applyFont="1" applyFill="1" applyBorder="1" applyAlignment="1" applyProtection="1">
      <alignment vertical="center"/>
      <protection locked="0"/>
    </xf>
    <xf numFmtId="165" fontId="13" fillId="8" borderId="21" xfId="13" applyNumberFormat="1" applyFont="1" applyFill="1" applyBorder="1" applyAlignment="1" applyProtection="1">
      <alignment vertical="center"/>
    </xf>
    <xf numFmtId="165" fontId="13" fillId="8" borderId="9" xfId="13" applyNumberFormat="1" applyFont="1" applyFill="1" applyBorder="1" applyAlignment="1" applyProtection="1">
      <alignment vertical="center"/>
    </xf>
    <xf numFmtId="165" fontId="13" fillId="31" borderId="20" xfId="13" applyNumberFormat="1" applyFont="1" applyFill="1" applyBorder="1" applyAlignment="1" applyProtection="1">
      <alignment vertical="center"/>
      <protection locked="0"/>
    </xf>
    <xf numFmtId="165" fontId="13" fillId="29" borderId="20" xfId="13" applyNumberFormat="1" applyFont="1" applyFill="1" applyBorder="1" applyAlignment="1" applyProtection="1">
      <alignment horizontal="center" vertical="center"/>
    </xf>
    <xf numFmtId="165" fontId="13" fillId="29" borderId="21" xfId="13" applyNumberFormat="1" applyFont="1" applyFill="1" applyBorder="1" applyAlignment="1" applyProtection="1">
      <alignment horizontal="center" vertical="center"/>
    </xf>
    <xf numFmtId="165" fontId="13" fillId="3" borderId="9" xfId="13" applyNumberFormat="1" applyFont="1" applyFill="1" applyBorder="1" applyAlignment="1" applyProtection="1">
      <alignment horizontal="center" vertical="center"/>
    </xf>
    <xf numFmtId="165" fontId="13" fillId="29" borderId="23" xfId="13" applyNumberFormat="1" applyFont="1" applyFill="1" applyBorder="1" applyAlignment="1" applyProtection="1">
      <alignment horizontal="center" vertical="center"/>
    </xf>
    <xf numFmtId="165" fontId="13" fillId="29" borderId="26" xfId="13" applyNumberFormat="1" applyFont="1" applyFill="1" applyBorder="1" applyAlignment="1" applyProtection="1">
      <alignment horizontal="center" vertical="center"/>
    </xf>
    <xf numFmtId="165" fontId="8" fillId="3" borderId="21" xfId="12" applyNumberFormat="1" applyFont="1" applyFill="1" applyBorder="1" applyAlignment="1">
      <alignment horizontal="left" vertical="top"/>
    </xf>
    <xf numFmtId="165" fontId="8" fillId="3" borderId="100" xfId="12" applyNumberFormat="1" applyFont="1" applyFill="1" applyBorder="1" applyAlignment="1">
      <alignment horizontal="left" vertical="top"/>
    </xf>
    <xf numFmtId="165" fontId="8" fillId="3" borderId="26" xfId="12" applyNumberFormat="1" applyFont="1" applyFill="1" applyBorder="1" applyAlignment="1">
      <alignment horizontal="left" vertical="top"/>
    </xf>
    <xf numFmtId="165" fontId="8" fillId="3" borderId="21" xfId="12" applyNumberFormat="1" applyFont="1" applyFill="1" applyBorder="1" applyAlignment="1" applyProtection="1">
      <alignment horizontal="center" vertical="top"/>
    </xf>
    <xf numFmtId="165" fontId="8" fillId="3" borderId="26" xfId="12" applyNumberFormat="1" applyFont="1" applyFill="1" applyBorder="1" applyAlignment="1" applyProtection="1">
      <alignment horizontal="center" vertical="top"/>
    </xf>
    <xf numFmtId="165" fontId="13" fillId="8" borderId="29" xfId="13" applyNumberFormat="1" applyFont="1" applyFill="1" applyBorder="1" applyAlignment="1" applyProtection="1">
      <alignment vertical="center"/>
    </xf>
    <xf numFmtId="165" fontId="13" fillId="8" borderId="101" xfId="13" applyNumberFormat="1" applyFont="1" applyFill="1" applyBorder="1" applyAlignment="1" applyProtection="1">
      <alignment vertical="center"/>
    </xf>
    <xf numFmtId="165" fontId="13" fillId="8" borderId="25" xfId="13" applyNumberFormat="1" applyFont="1" applyFill="1" applyBorder="1" applyAlignment="1" applyProtection="1">
      <alignment vertical="center"/>
    </xf>
    <xf numFmtId="165" fontId="13" fillId="8" borderId="30" xfId="13" applyNumberFormat="1" applyFont="1" applyFill="1" applyBorder="1" applyAlignment="1" applyProtection="1">
      <alignment vertical="center"/>
    </xf>
    <xf numFmtId="165" fontId="13" fillId="3" borderId="101" xfId="13" applyNumberFormat="1" applyFont="1" applyFill="1" applyBorder="1" applyAlignment="1" applyProtection="1">
      <alignment horizontal="center" vertical="center"/>
    </xf>
    <xf numFmtId="165" fontId="13" fillId="3" borderId="25" xfId="13" applyNumberFormat="1" applyFont="1" applyFill="1" applyBorder="1" applyAlignment="1" applyProtection="1">
      <alignment horizontal="center" vertical="center"/>
    </xf>
    <xf numFmtId="164" fontId="2" fillId="3" borderId="0" xfId="28" applyFont="1" applyFill="1" applyBorder="1" applyProtection="1">
      <alignment vertical="top"/>
    </xf>
    <xf numFmtId="0" fontId="52" fillId="3" borderId="0" xfId="1" applyFont="1" applyFill="1" applyBorder="1" applyAlignment="1" applyProtection="1">
      <alignment horizontal="center" vertical="center"/>
    </xf>
    <xf numFmtId="0" fontId="104" fillId="3" borderId="0" xfId="1" applyFont="1" applyFill="1" applyBorder="1" applyAlignment="1" applyProtection="1">
      <alignment vertical="center"/>
    </xf>
    <xf numFmtId="0" fontId="50" fillId="3" borderId="0" xfId="1" applyFont="1" applyFill="1" applyBorder="1" applyAlignment="1" applyProtection="1">
      <alignment vertical="center"/>
    </xf>
    <xf numFmtId="0" fontId="50" fillId="3" borderId="0" xfId="1" applyFont="1" applyFill="1" applyBorder="1" applyAlignment="1" applyProtection="1">
      <alignment horizontal="center" vertical="center"/>
    </xf>
    <xf numFmtId="165" fontId="44" fillId="3" borderId="0" xfId="13" applyNumberFormat="1" applyFont="1" applyFill="1" applyBorder="1" applyAlignment="1" applyProtection="1">
      <alignment vertical="center"/>
    </xf>
    <xf numFmtId="165" fontId="52" fillId="3" borderId="0" xfId="1" applyNumberFormat="1" applyFont="1" applyFill="1" applyBorder="1" applyAlignment="1">
      <alignment vertical="center"/>
    </xf>
    <xf numFmtId="164" fontId="51" fillId="3" borderId="0" xfId="28" applyFont="1" applyFill="1" applyBorder="1">
      <alignment vertical="top"/>
    </xf>
    <xf numFmtId="165" fontId="44" fillId="3" borderId="0" xfId="13" applyNumberFormat="1" applyFont="1" applyFill="1" applyBorder="1" applyAlignment="1" applyProtection="1">
      <alignment horizontal="center" vertical="center"/>
    </xf>
    <xf numFmtId="164" fontId="51" fillId="3" borderId="0" xfId="28" applyFont="1" applyFill="1" applyBorder="1" applyProtection="1">
      <alignment vertical="top"/>
    </xf>
    <xf numFmtId="165" fontId="13" fillId="8" borderId="114" xfId="13" applyNumberFormat="1" applyFont="1" applyFill="1" applyBorder="1" applyAlignment="1" applyProtection="1">
      <alignment vertical="center"/>
    </xf>
    <xf numFmtId="165" fontId="13" fillId="31" borderId="14" xfId="13" applyNumberFormat="1" applyFont="1" applyFill="1" applyBorder="1" applyAlignment="1" applyProtection="1">
      <alignment vertical="center"/>
      <protection locked="0"/>
    </xf>
    <xf numFmtId="165" fontId="13" fillId="29" borderId="14" xfId="13" applyNumberFormat="1" applyFont="1" applyFill="1" applyBorder="1" applyAlignment="1" applyProtection="1">
      <alignment horizontal="center" vertical="center"/>
    </xf>
    <xf numFmtId="165" fontId="13" fillId="3" borderId="85" xfId="13" applyNumberFormat="1" applyFont="1" applyFill="1" applyBorder="1" applyAlignment="1" applyProtection="1">
      <alignment vertical="center"/>
    </xf>
    <xf numFmtId="165" fontId="13" fillId="3" borderId="100" xfId="13" applyNumberFormat="1" applyFont="1" applyFill="1" applyBorder="1" applyAlignment="1" applyProtection="1">
      <alignment vertical="center"/>
    </xf>
    <xf numFmtId="165" fontId="13" fillId="3" borderId="84" xfId="13" applyNumberFormat="1" applyFont="1" applyFill="1" applyBorder="1" applyAlignment="1" applyProtection="1">
      <alignment vertical="center"/>
    </xf>
    <xf numFmtId="165" fontId="13" fillId="7" borderId="20" xfId="13" applyNumberFormat="1" applyFont="1" applyFill="1" applyBorder="1" applyAlignment="1" applyProtection="1">
      <alignment vertical="center"/>
      <protection locked="0"/>
    </xf>
    <xf numFmtId="165" fontId="13" fillId="31" borderId="19" xfId="13" applyNumberFormat="1" applyFont="1" applyFill="1" applyBorder="1" applyAlignment="1" applyProtection="1">
      <alignment vertical="center"/>
      <protection locked="0"/>
    </xf>
    <xf numFmtId="165" fontId="13" fillId="29" borderId="19" xfId="13" applyNumberFormat="1" applyFont="1" applyFill="1" applyBorder="1" applyAlignment="1" applyProtection="1">
      <alignment horizontal="center" vertical="center"/>
    </xf>
    <xf numFmtId="165" fontId="13" fillId="3" borderId="88" xfId="13" applyNumberFormat="1" applyFont="1" applyFill="1" applyBorder="1" applyAlignment="1" applyProtection="1">
      <alignment vertical="center"/>
    </xf>
    <xf numFmtId="165" fontId="13" fillId="3" borderId="117" xfId="13" applyNumberFormat="1" applyFont="1" applyFill="1" applyBorder="1" applyAlignment="1" applyProtection="1">
      <alignment vertical="center"/>
    </xf>
    <xf numFmtId="165" fontId="13" fillId="3" borderId="26" xfId="13" applyNumberFormat="1" applyFont="1" applyFill="1" applyBorder="1" applyAlignment="1" applyProtection="1">
      <alignment vertical="center"/>
    </xf>
    <xf numFmtId="165" fontId="13" fillId="3" borderId="27" xfId="13" applyNumberFormat="1" applyFont="1" applyFill="1" applyBorder="1" applyAlignment="1" applyProtection="1">
      <alignment vertical="center"/>
    </xf>
    <xf numFmtId="165" fontId="13" fillId="8" borderId="20" xfId="13" applyNumberFormat="1" applyFont="1" applyFill="1" applyBorder="1" applyAlignment="1" applyProtection="1">
      <alignment vertical="center"/>
    </xf>
    <xf numFmtId="165" fontId="13" fillId="8" borderId="64" xfId="13" applyNumberFormat="1" applyFont="1" applyFill="1" applyBorder="1" applyAlignment="1" applyProtection="1">
      <alignment vertical="center"/>
    </xf>
    <xf numFmtId="165" fontId="13" fillId="3" borderId="26" xfId="13" applyNumberFormat="1" applyFont="1" applyFill="1" applyBorder="1" applyAlignment="1" applyProtection="1">
      <alignment horizontal="center" vertical="center"/>
    </xf>
    <xf numFmtId="165" fontId="13" fillId="31" borderId="30" xfId="13" applyNumberFormat="1" applyFont="1" applyFill="1" applyBorder="1" applyAlignment="1" applyProtection="1">
      <alignment vertical="center"/>
      <protection locked="0"/>
    </xf>
    <xf numFmtId="165" fontId="13" fillId="8" borderId="108" xfId="13" applyNumberFormat="1" applyFont="1" applyFill="1" applyBorder="1" applyAlignment="1" applyProtection="1">
      <alignment vertical="center"/>
    </xf>
    <xf numFmtId="165" fontId="13" fillId="31" borderId="28" xfId="13" applyNumberFormat="1" applyFont="1" applyFill="1" applyBorder="1" applyAlignment="1" applyProtection="1">
      <alignment vertical="center"/>
      <protection locked="0"/>
    </xf>
    <xf numFmtId="165" fontId="13" fillId="31" borderId="29" xfId="13" applyNumberFormat="1" applyFont="1" applyFill="1" applyBorder="1" applyAlignment="1" applyProtection="1">
      <alignment vertical="center"/>
      <protection locked="0"/>
    </xf>
    <xf numFmtId="165" fontId="13" fillId="29" borderId="29" xfId="13" applyNumberFormat="1" applyFont="1" applyFill="1" applyBorder="1" applyAlignment="1" applyProtection="1">
      <alignment horizontal="center" vertical="center"/>
    </xf>
    <xf numFmtId="165" fontId="13" fillId="29" borderId="101" xfId="13" applyNumberFormat="1" applyFont="1" applyFill="1" applyBorder="1" applyAlignment="1" applyProtection="1">
      <alignment horizontal="center" vertical="center"/>
    </xf>
    <xf numFmtId="165" fontId="13" fillId="29" borderId="28" xfId="13" applyNumberFormat="1" applyFont="1" applyFill="1" applyBorder="1" applyAlignment="1" applyProtection="1">
      <alignment horizontal="center" vertical="center"/>
    </xf>
    <xf numFmtId="165" fontId="13" fillId="29" borderId="30" xfId="13" applyNumberFormat="1" applyFont="1" applyFill="1" applyBorder="1" applyAlignment="1" applyProtection="1">
      <alignment horizontal="center" vertical="center"/>
    </xf>
    <xf numFmtId="0" fontId="24" fillId="3" borderId="0" xfId="12" applyFont="1" applyFill="1" applyAlignment="1">
      <alignment horizontal="left" vertical="top" wrapText="1"/>
    </xf>
    <xf numFmtId="165" fontId="6" fillId="3" borderId="0" xfId="12" applyNumberFormat="1" applyFont="1" applyFill="1" applyAlignment="1">
      <alignment horizontal="left" vertical="top"/>
    </xf>
    <xf numFmtId="0" fontId="33" fillId="3" borderId="0" xfId="12" applyFont="1" applyFill="1" applyAlignment="1">
      <alignment horizontal="left" vertical="top"/>
    </xf>
    <xf numFmtId="0" fontId="24" fillId="3" borderId="0" xfId="12" applyFont="1" applyFill="1" applyAlignment="1" applyProtection="1">
      <alignment horizontal="left" vertical="top" wrapText="1"/>
    </xf>
    <xf numFmtId="0" fontId="7" fillId="4" borderId="1" xfId="1" applyFont="1" applyFill="1" applyBorder="1" applyAlignment="1" applyProtection="1">
      <alignment horizontal="center" vertical="center"/>
    </xf>
    <xf numFmtId="165" fontId="28" fillId="3" borderId="0" xfId="12" applyNumberFormat="1" applyFont="1" applyFill="1" applyAlignment="1">
      <alignment horizontal="left" vertical="top"/>
    </xf>
    <xf numFmtId="0" fontId="28" fillId="3" borderId="0" xfId="12" applyFont="1" applyFill="1" applyAlignment="1" applyProtection="1">
      <alignment horizontal="center" vertical="top"/>
    </xf>
    <xf numFmtId="0" fontId="9" fillId="3" borderId="5" xfId="1" applyFont="1" applyFill="1" applyBorder="1" applyAlignment="1" applyProtection="1">
      <alignment horizontal="center" vertical="center"/>
    </xf>
    <xf numFmtId="165" fontId="13" fillId="31" borderId="6" xfId="13" applyNumberFormat="1" applyFont="1" applyFill="1" applyBorder="1" applyAlignment="1" applyProtection="1">
      <alignment vertical="center"/>
      <protection locked="0"/>
    </xf>
    <xf numFmtId="165" fontId="13" fillId="7" borderId="5" xfId="2" applyNumberFormat="1" applyFont="1" applyFill="1" applyBorder="1" applyAlignment="1" applyProtection="1">
      <alignment vertical="center"/>
      <protection locked="0"/>
    </xf>
    <xf numFmtId="165" fontId="13" fillId="8" borderId="3" xfId="13" applyNumberFormat="1" applyFont="1" applyFill="1" applyBorder="1" applyAlignment="1" applyProtection="1">
      <alignment vertical="center"/>
    </xf>
    <xf numFmtId="165" fontId="13" fillId="31" borderId="4" xfId="13" applyNumberFormat="1" applyFont="1" applyFill="1" applyBorder="1" applyAlignment="1" applyProtection="1">
      <alignment vertical="center"/>
      <protection locked="0"/>
    </xf>
    <xf numFmtId="165" fontId="13" fillId="8" borderId="6" xfId="13" applyNumberFormat="1" applyFont="1" applyFill="1" applyBorder="1" applyAlignment="1" applyProtection="1">
      <alignment vertical="center"/>
    </xf>
    <xf numFmtId="165" fontId="13" fillId="8" borderId="8" xfId="13" applyNumberFormat="1" applyFont="1" applyFill="1" applyBorder="1" applyAlignment="1" applyProtection="1">
      <alignment vertical="center"/>
    </xf>
    <xf numFmtId="165" fontId="13" fillId="31" borderId="5" xfId="13" applyNumberFormat="1" applyFont="1" applyFill="1" applyBorder="1" applyAlignment="1" applyProtection="1">
      <alignment vertical="center"/>
      <protection locked="0"/>
    </xf>
    <xf numFmtId="165" fontId="13" fillId="7" borderId="5" xfId="13" applyNumberFormat="1" applyFont="1" applyFill="1" applyBorder="1" applyAlignment="1" applyProtection="1">
      <alignment vertical="center"/>
      <protection locked="0"/>
    </xf>
    <xf numFmtId="0" fontId="33" fillId="3" borderId="4" xfId="12" applyFont="1" applyFill="1" applyBorder="1" applyAlignment="1">
      <alignment horizontal="left" vertical="top"/>
    </xf>
    <xf numFmtId="0" fontId="33" fillId="3" borderId="8" xfId="12" applyFont="1" applyFill="1" applyBorder="1" applyAlignment="1">
      <alignment horizontal="left" vertical="top"/>
    </xf>
    <xf numFmtId="167" fontId="13" fillId="29" borderId="5" xfId="13" applyNumberFormat="1" applyFont="1" applyFill="1" applyBorder="1" applyAlignment="1" applyProtection="1">
      <alignment horizontal="center" vertical="center"/>
    </xf>
    <xf numFmtId="167" fontId="13" fillId="3" borderId="5" xfId="13" applyNumberFormat="1" applyFont="1" applyFill="1" applyBorder="1" applyAlignment="1" applyProtection="1">
      <alignment horizontal="center" vertical="center"/>
    </xf>
    <xf numFmtId="167" fontId="13" fillId="29" borderId="6" xfId="13" applyNumberFormat="1" applyFont="1" applyFill="1" applyBorder="1" applyAlignment="1" applyProtection="1">
      <alignment horizontal="center" vertical="center"/>
    </xf>
    <xf numFmtId="167" fontId="13" fillId="3" borderId="8" xfId="13" applyNumberFormat="1" applyFont="1" applyFill="1" applyBorder="1" applyAlignment="1" applyProtection="1">
      <alignment horizontal="center" vertical="center"/>
    </xf>
    <xf numFmtId="167" fontId="13" fillId="29" borderId="4" xfId="13" applyNumberFormat="1" applyFont="1" applyFill="1" applyBorder="1" applyAlignment="1" applyProtection="1">
      <alignment horizontal="center" vertical="center"/>
    </xf>
    <xf numFmtId="167" fontId="13" fillId="3" borderId="6" xfId="13" applyNumberFormat="1" applyFont="1" applyFill="1" applyBorder="1" applyAlignment="1" applyProtection="1">
      <alignment horizontal="center" vertical="center"/>
    </xf>
    <xf numFmtId="0" fontId="7" fillId="4" borderId="173" xfId="1" applyFont="1" applyFill="1" applyBorder="1" applyAlignment="1" applyProtection="1">
      <alignment horizontal="center" vertical="center" wrapText="1"/>
    </xf>
    <xf numFmtId="0" fontId="6" fillId="3" borderId="0" xfId="12" applyFont="1" applyFill="1" applyAlignment="1">
      <alignment horizontal="right" vertical="top"/>
    </xf>
    <xf numFmtId="0" fontId="28" fillId="3" borderId="0" xfId="12" applyFont="1" applyFill="1" applyAlignment="1">
      <alignment horizontal="right" vertical="top"/>
    </xf>
    <xf numFmtId="0" fontId="33" fillId="3" borderId="0" xfId="12" applyFont="1" applyFill="1" applyAlignment="1">
      <alignment horizontal="right" vertical="top"/>
    </xf>
    <xf numFmtId="0" fontId="33" fillId="3" borderId="14" xfId="12" applyFont="1" applyFill="1" applyBorder="1" applyAlignment="1">
      <alignment horizontal="left" vertical="top"/>
    </xf>
    <xf numFmtId="0" fontId="33" fillId="3" borderId="10" xfId="12" applyFont="1" applyFill="1" applyBorder="1" applyAlignment="1">
      <alignment horizontal="left" vertical="top"/>
    </xf>
    <xf numFmtId="0" fontId="8" fillId="0" borderId="96" xfId="1" applyFont="1" applyBorder="1" applyAlignment="1" applyProtection="1">
      <alignment horizontal="center" vertical="center"/>
    </xf>
    <xf numFmtId="0" fontId="6" fillId="0" borderId="95" xfId="1" applyFont="1" applyBorder="1" applyAlignment="1" applyProtection="1">
      <alignment vertical="center"/>
    </xf>
    <xf numFmtId="0" fontId="9" fillId="3" borderId="95" xfId="1" applyFont="1" applyFill="1" applyBorder="1" applyAlignment="1" applyProtection="1">
      <alignment horizontal="center" vertical="center"/>
    </xf>
    <xf numFmtId="0" fontId="9" fillId="0" borderId="95" xfId="1" applyFont="1" applyBorder="1" applyAlignment="1" applyProtection="1">
      <alignment horizontal="center" vertical="center"/>
    </xf>
    <xf numFmtId="0" fontId="9" fillId="0" borderId="12" xfId="1" applyFont="1" applyBorder="1" applyAlignment="1" applyProtection="1">
      <alignment horizontal="center" vertical="center"/>
    </xf>
    <xf numFmtId="165" fontId="13" fillId="31" borderId="109" xfId="13" applyNumberFormat="1" applyFont="1" applyFill="1" applyBorder="1" applyAlignment="1" applyProtection="1">
      <alignment vertical="center"/>
      <protection locked="0"/>
    </xf>
    <xf numFmtId="165" fontId="8" fillId="3" borderId="0" xfId="12" applyNumberFormat="1" applyFont="1" applyFill="1" applyAlignment="1">
      <alignment horizontal="left" vertical="top"/>
    </xf>
    <xf numFmtId="165" fontId="33" fillId="3" borderId="0" xfId="12" applyNumberFormat="1" applyFont="1" applyFill="1" applyAlignment="1">
      <alignment horizontal="left" vertical="top"/>
    </xf>
    <xf numFmtId="0" fontId="33" fillId="3" borderId="19" xfId="12" applyFont="1" applyFill="1" applyBorder="1" applyAlignment="1">
      <alignment horizontal="left" vertical="top"/>
    </xf>
    <xf numFmtId="0" fontId="33" fillId="3" borderId="9" xfId="12" applyFont="1" applyFill="1" applyBorder="1" applyAlignment="1">
      <alignment horizontal="left" vertical="top"/>
    </xf>
    <xf numFmtId="165" fontId="13" fillId="31" borderId="22" xfId="13" applyNumberFormat="1" applyFont="1" applyFill="1" applyBorder="1" applyAlignment="1" applyProtection="1">
      <alignment vertical="center"/>
      <protection locked="0"/>
    </xf>
    <xf numFmtId="165" fontId="13" fillId="8" borderId="22" xfId="13" applyNumberFormat="1" applyFont="1" applyFill="1" applyBorder="1" applyAlignment="1" applyProtection="1">
      <alignment vertical="center"/>
    </xf>
    <xf numFmtId="165" fontId="13" fillId="31" borderId="119" xfId="13" applyNumberFormat="1" applyFont="1" applyFill="1" applyBorder="1" applyAlignment="1" applyProtection="1">
      <alignment vertical="center"/>
      <protection locked="0"/>
    </xf>
    <xf numFmtId="165" fontId="13" fillId="8" borderId="113" xfId="13" applyNumberFormat="1" applyFont="1" applyFill="1" applyBorder="1" applyAlignment="1" applyProtection="1">
      <alignment vertical="center"/>
    </xf>
    <xf numFmtId="0" fontId="6" fillId="0" borderId="29" xfId="1" applyFont="1" applyBorder="1" applyAlignment="1" applyProtection="1">
      <alignment vertical="center" wrapText="1"/>
    </xf>
    <xf numFmtId="165" fontId="13" fillId="8" borderId="31" xfId="13" applyNumberFormat="1" applyFont="1" applyFill="1" applyBorder="1" applyAlignment="1" applyProtection="1">
      <alignment vertical="center"/>
    </xf>
    <xf numFmtId="0" fontId="33" fillId="3" borderId="28" xfId="12" applyFont="1" applyFill="1" applyBorder="1" applyAlignment="1">
      <alignment horizontal="left" vertical="top"/>
    </xf>
    <xf numFmtId="0" fontId="33" fillId="3" borderId="25" xfId="12" applyFont="1" applyFill="1" applyBorder="1" applyAlignment="1">
      <alignment horizontal="left" vertical="top"/>
    </xf>
    <xf numFmtId="0" fontId="6" fillId="0" borderId="95" xfId="1" applyFont="1" applyBorder="1" applyAlignment="1" applyProtection="1">
      <alignment vertical="center" wrapText="1"/>
    </xf>
    <xf numFmtId="165" fontId="13" fillId="31" borderId="17" xfId="13" applyNumberFormat="1" applyFont="1" applyFill="1" applyBorder="1" applyAlignment="1" applyProtection="1">
      <alignment vertical="center"/>
      <protection locked="0"/>
    </xf>
    <xf numFmtId="0" fontId="6" fillId="0" borderId="20" xfId="1" applyFont="1" applyBorder="1" applyAlignment="1" applyProtection="1">
      <alignment vertical="center" wrapText="1"/>
    </xf>
    <xf numFmtId="165" fontId="13" fillId="31" borderId="31" xfId="13" applyNumberFormat="1" applyFont="1" applyFill="1" applyBorder="1" applyAlignment="1" applyProtection="1">
      <alignment vertical="center"/>
      <protection locked="0"/>
    </xf>
    <xf numFmtId="0" fontId="6" fillId="0" borderId="0" xfId="1" applyFont="1" applyFill="1" applyBorder="1" applyAlignment="1">
      <alignment horizontal="center" vertical="center"/>
    </xf>
    <xf numFmtId="0" fontId="49" fillId="3" borderId="0" xfId="1" applyNumberFormat="1" applyFont="1" applyFill="1" applyBorder="1" applyAlignment="1" applyProtection="1">
      <alignment vertical="center"/>
    </xf>
    <xf numFmtId="0" fontId="18" fillId="4" borderId="88" xfId="5" applyFont="1" applyFill="1" applyBorder="1" applyAlignment="1" applyProtection="1">
      <alignment horizontal="center" vertical="top"/>
    </xf>
    <xf numFmtId="0" fontId="15" fillId="0" borderId="82" xfId="5" applyFont="1" applyFill="1" applyBorder="1" applyAlignment="1" applyProtection="1">
      <alignment horizontal="center" vertical="top"/>
    </xf>
    <xf numFmtId="0" fontId="8" fillId="3" borderId="83" xfId="6" applyFont="1" applyFill="1" applyBorder="1" applyAlignment="1" applyProtection="1">
      <alignment vertical="center"/>
    </xf>
    <xf numFmtId="0" fontId="18" fillId="0" borderId="62" xfId="5" applyFont="1" applyFill="1" applyBorder="1" applyAlignment="1" applyProtection="1">
      <alignment horizontal="center" vertical="top"/>
    </xf>
    <xf numFmtId="167" fontId="8" fillId="32" borderId="23" xfId="5" applyNumberFormat="1" applyFont="1" applyFill="1" applyBorder="1" applyAlignment="1" applyProtection="1">
      <alignment horizontal="right" vertical="center"/>
      <protection locked="0"/>
    </xf>
    <xf numFmtId="167" fontId="8" fillId="32" borderId="20" xfId="5" applyNumberFormat="1" applyFont="1" applyFill="1" applyBorder="1" applyAlignment="1" applyProtection="1">
      <alignment horizontal="right" vertical="center"/>
      <protection locked="0"/>
    </xf>
    <xf numFmtId="167" fontId="8" fillId="32" borderId="111" xfId="5" applyNumberFormat="1" applyFont="1" applyFill="1" applyBorder="1" applyAlignment="1" applyProtection="1">
      <alignment horizontal="right" vertical="center"/>
      <protection locked="0"/>
    </xf>
    <xf numFmtId="167" fontId="8" fillId="32" borderId="19" xfId="5" applyNumberFormat="1" applyFont="1" applyFill="1" applyBorder="1" applyAlignment="1" applyProtection="1">
      <alignment horizontal="right" vertical="center"/>
      <protection locked="0"/>
    </xf>
    <xf numFmtId="167" fontId="13" fillId="32" borderId="23" xfId="5" applyNumberFormat="1" applyFont="1" applyFill="1" applyBorder="1" applyAlignment="1">
      <alignment horizontal="right" vertical="center"/>
    </xf>
    <xf numFmtId="10" fontId="13" fillId="32" borderId="24" xfId="21" applyNumberFormat="1" applyFont="1" applyFill="1" applyBorder="1" applyAlignment="1">
      <alignment horizontal="right" vertical="center"/>
    </xf>
    <xf numFmtId="10" fontId="13" fillId="32" borderId="29" xfId="21" applyNumberFormat="1" applyFont="1" applyFill="1" applyBorder="1" applyAlignment="1">
      <alignment horizontal="right" vertical="center"/>
    </xf>
    <xf numFmtId="10" fontId="13" fillId="32" borderId="114" xfId="21" applyNumberFormat="1" applyFont="1" applyFill="1" applyBorder="1" applyAlignment="1">
      <alignment horizontal="right" vertical="center"/>
    </xf>
    <xf numFmtId="10" fontId="13" fillId="32" borderId="108" xfId="21" applyNumberFormat="1" applyFont="1" applyFill="1" applyBorder="1" applyAlignment="1">
      <alignment horizontal="right" vertical="center"/>
    </xf>
    <xf numFmtId="0" fontId="15" fillId="3" borderId="29" xfId="5" applyFill="1" applyBorder="1" applyAlignment="1">
      <alignment vertical="center" wrapText="1"/>
    </xf>
    <xf numFmtId="0" fontId="6" fillId="3" borderId="159" xfId="0" applyFont="1" applyFill="1" applyBorder="1" applyAlignment="1">
      <alignment horizontal="left" vertical="top" wrapText="1"/>
    </xf>
    <xf numFmtId="0" fontId="6" fillId="3" borderId="158" xfId="0" applyFont="1" applyFill="1" applyBorder="1" applyAlignment="1">
      <alignment horizontal="left" vertical="top" wrapText="1"/>
    </xf>
    <xf numFmtId="0" fontId="6" fillId="3" borderId="157" xfId="0" applyFont="1" applyFill="1" applyBorder="1" applyAlignment="1">
      <alignment horizontal="left" vertical="top" wrapText="1"/>
    </xf>
    <xf numFmtId="0" fontId="6" fillId="3" borderId="156"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155" xfId="0" applyFont="1" applyFill="1" applyBorder="1" applyAlignment="1">
      <alignment horizontal="left" vertical="top" wrapText="1"/>
    </xf>
    <xf numFmtId="0" fontId="6" fillId="3" borderId="154" xfId="0" applyFont="1" applyFill="1" applyBorder="1" applyAlignment="1">
      <alignment horizontal="left" vertical="top" wrapText="1"/>
    </xf>
    <xf numFmtId="0" fontId="6" fillId="3" borderId="153" xfId="0" applyFont="1" applyFill="1" applyBorder="1" applyAlignment="1">
      <alignment horizontal="left" vertical="top" wrapText="1"/>
    </xf>
    <xf numFmtId="0" fontId="6" fillId="3" borderId="152" xfId="0" applyFont="1" applyFill="1" applyBorder="1" applyAlignment="1">
      <alignment horizontal="left" vertical="top" wrapText="1"/>
    </xf>
    <xf numFmtId="0" fontId="15" fillId="0" borderId="20" xfId="5" applyFont="1" applyFill="1" applyBorder="1" applyAlignment="1" applyProtection="1">
      <alignment horizontal="left" vertical="top" wrapText="1"/>
    </xf>
    <xf numFmtId="0" fontId="15" fillId="0" borderId="9" xfId="5" applyFont="1" applyFill="1" applyBorder="1" applyAlignment="1" applyProtection="1">
      <alignment horizontal="left" vertical="top" wrapText="1"/>
    </xf>
    <xf numFmtId="0" fontId="15" fillId="0" borderId="29" xfId="5" applyFont="1" applyFill="1" applyBorder="1" applyAlignment="1" applyProtection="1">
      <alignment horizontal="left" vertical="top" wrapText="1"/>
    </xf>
    <xf numFmtId="0" fontId="15" fillId="0" borderId="25" xfId="5" applyFont="1" applyFill="1" applyBorder="1" applyAlignment="1" applyProtection="1">
      <alignment horizontal="left" vertical="top" wrapText="1"/>
    </xf>
    <xf numFmtId="0" fontId="18" fillId="0" borderId="15" xfId="5" applyFont="1" applyFill="1" applyBorder="1" applyAlignment="1" applyProtection="1">
      <alignment horizontal="left" vertical="top"/>
    </xf>
    <xf numFmtId="0" fontId="18" fillId="0" borderId="10" xfId="5" applyFont="1" applyFill="1" applyBorder="1" applyAlignment="1" applyProtection="1">
      <alignment horizontal="left" vertical="top"/>
    </xf>
    <xf numFmtId="0" fontId="15" fillId="0" borderId="20" xfId="5" applyFont="1" applyFill="1" applyBorder="1" applyAlignment="1" applyProtection="1">
      <alignment vertical="top" wrapText="1"/>
    </xf>
    <xf numFmtId="0" fontId="15" fillId="0" borderId="9" xfId="5" applyFont="1" applyFill="1" applyBorder="1" applyAlignment="1" applyProtection="1">
      <alignment vertical="top" wrapText="1"/>
    </xf>
    <xf numFmtId="0" fontId="15" fillId="0" borderId="1" xfId="1" applyNumberFormat="1" applyFont="1" applyFill="1" applyBorder="1" applyAlignment="1" applyProtection="1">
      <alignment horizontal="left" vertical="top" wrapText="1"/>
    </xf>
    <xf numFmtId="0" fontId="15" fillId="0" borderId="2" xfId="1" applyNumberFormat="1" applyFont="1" applyFill="1" applyBorder="1" applyAlignment="1" applyProtection="1">
      <alignment horizontal="left" vertical="top" wrapText="1"/>
    </xf>
    <xf numFmtId="0" fontId="15" fillId="0" borderId="3" xfId="1" applyNumberFormat="1" applyFont="1" applyFill="1" applyBorder="1" applyAlignment="1" applyProtection="1">
      <alignment horizontal="left" vertical="top" wrapText="1"/>
    </xf>
    <xf numFmtId="0" fontId="7" fillId="4" borderId="1" xfId="1" applyFont="1" applyFill="1" applyBorder="1" applyAlignment="1" applyProtection="1">
      <alignment horizontal="center" vertical="center"/>
    </xf>
    <xf numFmtId="0" fontId="2" fillId="0" borderId="2" xfId="1" applyBorder="1" applyAlignment="1">
      <alignment horizontal="center" vertical="center"/>
    </xf>
    <xf numFmtId="0" fontId="2" fillId="0" borderId="3" xfId="1" applyBorder="1" applyAlignment="1">
      <alignment horizontal="center" vertical="center"/>
    </xf>
    <xf numFmtId="0" fontId="7" fillId="4" borderId="4" xfId="1" applyFont="1" applyFill="1" applyBorder="1" applyAlignment="1" applyProtection="1">
      <alignment horizontal="left" vertical="center"/>
    </xf>
    <xf numFmtId="0" fontId="7" fillId="4" borderId="5" xfId="1" applyFont="1" applyFill="1" applyBorder="1" applyAlignment="1" applyProtection="1">
      <alignment horizontal="left" vertical="center"/>
    </xf>
    <xf numFmtId="0" fontId="7" fillId="4" borderId="1" xfId="1" applyFont="1" applyFill="1" applyBorder="1" applyAlignment="1" applyProtection="1">
      <alignment horizontal="left" vertical="center"/>
    </xf>
    <xf numFmtId="0" fontId="7" fillId="4" borderId="2" xfId="1" applyFont="1" applyFill="1" applyBorder="1" applyAlignment="1" applyProtection="1">
      <alignment horizontal="left" vertical="center"/>
    </xf>
    <xf numFmtId="0" fontId="7" fillId="4" borderId="3" xfId="1" applyFont="1" applyFill="1" applyBorder="1" applyAlignment="1" applyProtection="1">
      <alignment horizontal="left" vertical="center"/>
    </xf>
    <xf numFmtId="0" fontId="11" fillId="4" borderId="1" xfId="1" applyFont="1" applyFill="1" applyBorder="1" applyAlignment="1" applyProtection="1">
      <alignment horizontal="center" vertical="center" wrapText="1"/>
    </xf>
    <xf numFmtId="0" fontId="11" fillId="4" borderId="2" xfId="1" applyFont="1" applyFill="1" applyBorder="1" applyAlignment="1" applyProtection="1">
      <alignment horizontal="center" vertical="center" wrapText="1"/>
    </xf>
    <xf numFmtId="0" fontId="11" fillId="4" borderId="3" xfId="1" applyFont="1" applyFill="1" applyBorder="1" applyAlignment="1" applyProtection="1">
      <alignment horizontal="center" vertical="center" wrapText="1"/>
    </xf>
    <xf numFmtId="0" fontId="19" fillId="4" borderId="1" xfId="1" applyNumberFormat="1" applyFont="1" applyFill="1" applyBorder="1" applyAlignment="1" applyProtection="1">
      <alignment horizontal="left" vertical="center"/>
    </xf>
    <xf numFmtId="0" fontId="19" fillId="4" borderId="2" xfId="1" applyNumberFormat="1" applyFont="1" applyFill="1" applyBorder="1" applyAlignment="1" applyProtection="1">
      <alignment horizontal="left" vertical="center"/>
    </xf>
    <xf numFmtId="0" fontId="19" fillId="4" borderId="3" xfId="1" applyNumberFormat="1" applyFont="1" applyFill="1" applyBorder="1" applyAlignment="1" applyProtection="1">
      <alignment horizontal="left" vertical="center"/>
    </xf>
    <xf numFmtId="0" fontId="4" fillId="2" borderId="0" xfId="1" applyFont="1" applyFill="1" applyBorder="1" applyAlignment="1">
      <alignment horizontal="left" vertical="center"/>
    </xf>
    <xf numFmtId="0" fontId="7" fillId="4" borderId="2" xfId="1" applyFont="1" applyFill="1" applyBorder="1" applyAlignment="1" applyProtection="1">
      <alignment horizontal="center" vertical="center"/>
    </xf>
    <xf numFmtId="0" fontId="7" fillId="4" borderId="3" xfId="1" applyFont="1" applyFill="1" applyBorder="1" applyAlignment="1" applyProtection="1">
      <alignment horizontal="center" vertical="center"/>
    </xf>
    <xf numFmtId="0" fontId="7" fillId="4" borderId="1" xfId="5" applyFont="1" applyFill="1" applyBorder="1" applyAlignment="1" applyProtection="1">
      <alignment horizontal="center" vertical="center"/>
    </xf>
    <xf numFmtId="0" fontId="7" fillId="4" borderId="2" xfId="5" applyFont="1" applyFill="1" applyBorder="1" applyAlignment="1" applyProtection="1">
      <alignment horizontal="center" vertical="center"/>
    </xf>
    <xf numFmtId="0" fontId="7" fillId="4" borderId="93" xfId="5" applyFont="1" applyFill="1" applyBorder="1" applyAlignment="1" applyProtection="1">
      <alignment horizontal="center" vertical="center"/>
    </xf>
    <xf numFmtId="0" fontId="7" fillId="4" borderId="1" xfId="5" applyFont="1" applyFill="1" applyBorder="1" applyAlignment="1" applyProtection="1">
      <alignment horizontal="center" vertical="center" wrapText="1"/>
    </xf>
    <xf numFmtId="0" fontId="7" fillId="4" borderId="2" xfId="5" applyFont="1" applyFill="1" applyBorder="1" applyAlignment="1" applyProtection="1">
      <alignment horizontal="center" vertical="center" wrapText="1"/>
    </xf>
    <xf numFmtId="0" fontId="7" fillId="4" borderId="3" xfId="5" applyFont="1" applyFill="1" applyBorder="1" applyAlignment="1" applyProtection="1">
      <alignment horizontal="center" vertical="center" wrapText="1"/>
    </xf>
    <xf numFmtId="0" fontId="7" fillId="4" borderId="1" xfId="5" applyFont="1" applyFill="1" applyBorder="1" applyAlignment="1" applyProtection="1">
      <alignment horizontal="left" vertical="center"/>
    </xf>
    <xf numFmtId="0" fontId="7" fillId="4" borderId="2" xfId="5" applyFont="1" applyFill="1" applyBorder="1" applyAlignment="1" applyProtection="1">
      <alignment horizontal="left" vertical="center"/>
    </xf>
    <xf numFmtId="0" fontId="7" fillId="4" borderId="3" xfId="5" applyFont="1" applyFill="1" applyBorder="1" applyAlignment="1" applyProtection="1">
      <alignment horizontal="left" vertical="center"/>
    </xf>
    <xf numFmtId="0" fontId="7" fillId="4" borderId="3" xfId="5" applyFont="1" applyFill="1" applyBorder="1" applyAlignment="1" applyProtection="1">
      <alignment horizontal="center" vertical="center"/>
    </xf>
    <xf numFmtId="9" fontId="15" fillId="0" borderId="21" xfId="5" applyNumberFormat="1" applyFont="1" applyFill="1" applyBorder="1" applyAlignment="1">
      <alignment horizontal="left" vertical="top" wrapText="1"/>
    </xf>
    <xf numFmtId="9" fontId="15" fillId="0" borderId="26" xfId="5" applyNumberFormat="1" applyFont="1" applyFill="1" applyBorder="1" applyAlignment="1">
      <alignment horizontal="left" vertical="top" wrapText="1"/>
    </xf>
    <xf numFmtId="9" fontId="15" fillId="0" borderId="27" xfId="5" applyNumberFormat="1" applyFont="1" applyFill="1" applyBorder="1" applyAlignment="1">
      <alignment horizontal="left" vertical="top" wrapText="1"/>
    </xf>
    <xf numFmtId="0" fontId="7" fillId="4" borderId="93" xfId="5" applyFont="1" applyFill="1" applyBorder="1" applyAlignment="1" applyProtection="1">
      <alignment horizontal="center" vertical="center" wrapText="1"/>
    </xf>
    <xf numFmtId="9" fontId="22" fillId="3" borderId="16" xfId="5" applyNumberFormat="1" applyFont="1" applyFill="1" applyBorder="1" applyAlignment="1">
      <alignment horizontal="left" vertical="center" wrapText="1"/>
    </xf>
    <xf numFmtId="9" fontId="22" fillId="3" borderId="77" xfId="5" applyNumberFormat="1" applyFont="1" applyFill="1" applyBorder="1" applyAlignment="1">
      <alignment horizontal="left" vertical="center" wrapText="1"/>
    </xf>
    <xf numFmtId="9" fontId="22" fillId="3" borderId="76" xfId="5" applyNumberFormat="1" applyFont="1" applyFill="1" applyBorder="1" applyAlignment="1">
      <alignment horizontal="left" vertical="center" wrapText="1"/>
    </xf>
    <xf numFmtId="9" fontId="15" fillId="0" borderId="74" xfId="5" applyNumberFormat="1" applyFont="1" applyFill="1" applyBorder="1" applyAlignment="1">
      <alignment horizontal="left" vertical="top" wrapText="1"/>
    </xf>
    <xf numFmtId="9" fontId="15" fillId="0" borderId="73" xfId="5" applyNumberFormat="1" applyFont="1" applyFill="1" applyBorder="1" applyAlignment="1">
      <alignment horizontal="left" vertical="top" wrapText="1"/>
    </xf>
    <xf numFmtId="9" fontId="15" fillId="0" borderId="72" xfId="5" applyNumberFormat="1" applyFont="1" applyFill="1" applyBorder="1" applyAlignment="1">
      <alignment horizontal="left" vertical="top" wrapText="1"/>
    </xf>
    <xf numFmtId="0" fontId="15" fillId="0" borderId="30" xfId="5" applyFont="1" applyFill="1" applyBorder="1" applyAlignment="1" applyProtection="1">
      <alignment horizontal="left" vertical="top" wrapText="1"/>
    </xf>
    <xf numFmtId="0" fontId="15" fillId="0" borderId="101" xfId="5" applyFont="1" applyFill="1" applyBorder="1" applyAlignment="1" applyProtection="1">
      <alignment horizontal="left" vertical="top" wrapText="1"/>
    </xf>
    <xf numFmtId="0" fontId="15" fillId="0" borderId="108" xfId="5" applyFont="1" applyFill="1" applyBorder="1" applyAlignment="1" applyProtection="1">
      <alignment horizontal="left" vertical="top" wrapText="1"/>
    </xf>
    <xf numFmtId="0" fontId="15" fillId="0" borderId="21" xfId="5" applyFont="1" applyFill="1" applyBorder="1" applyAlignment="1" applyProtection="1">
      <alignment horizontal="left" vertical="top" wrapText="1"/>
    </xf>
    <xf numFmtId="0" fontId="15" fillId="0" borderId="26" xfId="5" applyFont="1" applyFill="1" applyBorder="1" applyAlignment="1" applyProtection="1">
      <alignment horizontal="left" vertical="top" wrapText="1"/>
    </xf>
    <xf numFmtId="0" fontId="15" fillId="0" borderId="27" xfId="5" applyFont="1" applyFill="1" applyBorder="1" applyAlignment="1" applyProtection="1">
      <alignment horizontal="left" vertical="top" wrapText="1"/>
    </xf>
    <xf numFmtId="0" fontId="11" fillId="4" borderId="1" xfId="8" applyFont="1" applyFill="1" applyBorder="1" applyAlignment="1">
      <alignment horizontal="center" vertical="center" wrapText="1"/>
    </xf>
    <xf numFmtId="0" fontId="11" fillId="4" borderId="2" xfId="8" applyFont="1" applyFill="1" applyBorder="1" applyAlignment="1">
      <alignment horizontal="center" vertical="center" wrapText="1"/>
    </xf>
    <xf numFmtId="0" fontId="11" fillId="4" borderId="3" xfId="8" applyFont="1" applyFill="1" applyBorder="1" applyAlignment="1">
      <alignment horizontal="center" vertical="center" wrapText="1"/>
    </xf>
    <xf numFmtId="0" fontId="7" fillId="4" borderId="1" xfId="8" applyFont="1" applyFill="1" applyBorder="1" applyAlignment="1" applyProtection="1">
      <alignment horizontal="left" vertical="center"/>
    </xf>
    <xf numFmtId="0" fontId="7" fillId="4" borderId="2" xfId="8" applyFont="1" applyFill="1" applyBorder="1" applyAlignment="1" applyProtection="1">
      <alignment horizontal="left" vertical="center"/>
    </xf>
    <xf numFmtId="0" fontId="7" fillId="4" borderId="3" xfId="8" applyFont="1" applyFill="1" applyBorder="1" applyAlignment="1" applyProtection="1">
      <alignment horizontal="left" vertical="center"/>
    </xf>
    <xf numFmtId="0" fontId="18" fillId="0" borderId="16" xfId="5" applyFont="1" applyFill="1" applyBorder="1" applyAlignment="1" applyProtection="1">
      <alignment horizontal="left" vertical="top"/>
    </xf>
    <xf numFmtId="0" fontId="18" fillId="0" borderId="77" xfId="5" applyFont="1" applyFill="1" applyBorder="1" applyAlignment="1" applyProtection="1">
      <alignment horizontal="left" vertical="top"/>
    </xf>
    <xf numFmtId="0" fontId="18" fillId="0" borderId="76" xfId="5" applyFont="1" applyFill="1" applyBorder="1" applyAlignment="1" applyProtection="1">
      <alignment horizontal="left" vertical="top"/>
    </xf>
    <xf numFmtId="0" fontId="7" fillId="4" borderId="12" xfId="1" applyFont="1" applyFill="1" applyBorder="1" applyAlignment="1" applyProtection="1">
      <alignment horizontal="center" vertical="center" wrapText="1"/>
    </xf>
    <xf numFmtId="0" fontId="7" fillId="4" borderId="80" xfId="1" applyFont="1" applyFill="1" applyBorder="1" applyAlignment="1" applyProtection="1">
      <alignment horizontal="center" vertical="center" wrapText="1"/>
    </xf>
    <xf numFmtId="0" fontId="7" fillId="4" borderId="96" xfId="1" applyFont="1" applyFill="1" applyBorder="1" applyAlignment="1" applyProtection="1">
      <alignment horizontal="center" vertical="center" wrapText="1"/>
    </xf>
    <xf numFmtId="0" fontId="7" fillId="4" borderId="75" xfId="1" applyFont="1" applyFill="1" applyBorder="1" applyAlignment="1" applyProtection="1">
      <alignment horizontal="center" vertical="center" wrapText="1"/>
    </xf>
    <xf numFmtId="0" fontId="7" fillId="4" borderId="95" xfId="1" applyFont="1" applyFill="1" applyBorder="1" applyAlignment="1" applyProtection="1">
      <alignment horizontal="center" vertical="center" wrapText="1"/>
    </xf>
    <xf numFmtId="0" fontId="7" fillId="4" borderId="81" xfId="1" applyFont="1" applyFill="1" applyBorder="1" applyAlignment="1" applyProtection="1">
      <alignment horizontal="center" vertical="center" wrapText="1"/>
    </xf>
    <xf numFmtId="0" fontId="7" fillId="4" borderId="16" xfId="1" applyFont="1" applyFill="1" applyBorder="1" applyAlignment="1" applyProtection="1">
      <alignment horizontal="center" vertical="center" wrapText="1"/>
    </xf>
    <xf numFmtId="0" fontId="7" fillId="4" borderId="77" xfId="1" applyFont="1" applyFill="1" applyBorder="1" applyAlignment="1" applyProtection="1">
      <alignment horizontal="center" vertical="center" wrapText="1"/>
    </xf>
    <xf numFmtId="0" fontId="7" fillId="4" borderId="97" xfId="1" applyFont="1" applyFill="1" applyBorder="1" applyAlignment="1" applyProtection="1">
      <alignment horizontal="center" vertical="center" wrapText="1"/>
    </xf>
    <xf numFmtId="0" fontId="7" fillId="4" borderId="11" xfId="5" applyFont="1" applyFill="1" applyBorder="1" applyAlignment="1" applyProtection="1">
      <alignment horizontal="left" vertical="center"/>
    </xf>
    <xf numFmtId="0" fontId="7" fillId="4" borderId="94" xfId="5" applyFont="1" applyFill="1" applyBorder="1" applyAlignment="1" applyProtection="1">
      <alignment horizontal="left" vertical="center"/>
    </xf>
    <xf numFmtId="0" fontId="7" fillId="4" borderId="92" xfId="5" applyFont="1" applyFill="1" applyBorder="1" applyAlignment="1" applyProtection="1">
      <alignment horizontal="left" vertical="center"/>
    </xf>
    <xf numFmtId="0" fontId="7" fillId="4" borderId="98" xfId="5" applyFont="1" applyFill="1" applyBorder="1" applyAlignment="1" applyProtection="1">
      <alignment horizontal="left" vertical="center"/>
    </xf>
    <xf numFmtId="0" fontId="30" fillId="0" borderId="81" xfId="11" applyBorder="1" applyAlignment="1">
      <alignment horizontal="center" vertical="center" wrapText="1"/>
    </xf>
    <xf numFmtId="0" fontId="30" fillId="0" borderId="80" xfId="11" applyBorder="1" applyAlignment="1">
      <alignment horizontal="center" vertical="center" wrapText="1"/>
    </xf>
    <xf numFmtId="0" fontId="7" fillId="4" borderId="1" xfId="1" applyFont="1" applyFill="1" applyBorder="1" applyAlignment="1" applyProtection="1">
      <alignment horizontal="center" vertical="center" wrapText="1"/>
    </xf>
    <xf numFmtId="0" fontId="7" fillId="4" borderId="2" xfId="1" applyFont="1" applyFill="1" applyBorder="1" applyAlignment="1" applyProtection="1">
      <alignment horizontal="center" vertical="center" wrapText="1"/>
    </xf>
    <xf numFmtId="0" fontId="7" fillId="4" borderId="3" xfId="1" applyFont="1" applyFill="1" applyBorder="1" applyAlignment="1" applyProtection="1">
      <alignment horizontal="center" vertical="center" wrapText="1"/>
    </xf>
    <xf numFmtId="0" fontId="8" fillId="5" borderId="0" xfId="1" applyFont="1" applyFill="1" applyAlignment="1" applyProtection="1">
      <alignment horizontal="center" vertical="center" wrapText="1"/>
    </xf>
    <xf numFmtId="0" fontId="8" fillId="5" borderId="0" xfId="1" applyFont="1" applyFill="1" applyAlignment="1" applyProtection="1">
      <alignment horizontal="left" vertical="center" wrapText="1"/>
    </xf>
    <xf numFmtId="0" fontId="7" fillId="4" borderId="95" xfId="5" applyFont="1" applyFill="1" applyBorder="1" applyAlignment="1" applyProtection="1">
      <alignment horizontal="center" vertical="center" wrapText="1"/>
    </xf>
    <xf numFmtId="0" fontId="7" fillId="4" borderId="81" xfId="5" applyFont="1" applyFill="1" applyBorder="1" applyAlignment="1" applyProtection="1">
      <alignment horizontal="center" vertical="center" wrapText="1"/>
    </xf>
    <xf numFmtId="0" fontId="15" fillId="0" borderId="21" xfId="5" applyNumberFormat="1" applyFont="1" applyFill="1" applyBorder="1" applyAlignment="1">
      <alignment horizontal="left" vertical="top" wrapText="1"/>
    </xf>
    <xf numFmtId="0" fontId="15" fillId="0" borderId="26" xfId="5" applyNumberFormat="1" applyFont="1" applyFill="1" applyBorder="1" applyAlignment="1">
      <alignment horizontal="left" vertical="top" wrapText="1"/>
    </xf>
    <xf numFmtId="0" fontId="15" fillId="0" borderId="27" xfId="5" applyNumberFormat="1" applyFont="1" applyFill="1" applyBorder="1" applyAlignment="1">
      <alignment horizontal="left" vertical="top" wrapText="1"/>
    </xf>
    <xf numFmtId="0" fontId="23" fillId="0" borderId="21" xfId="5" applyNumberFormat="1" applyFont="1" applyFill="1" applyBorder="1" applyAlignment="1">
      <alignment horizontal="left" vertical="top" wrapText="1"/>
    </xf>
    <xf numFmtId="0" fontId="23" fillId="0" borderId="26" xfId="5" applyNumberFormat="1" applyFont="1" applyFill="1" applyBorder="1" applyAlignment="1">
      <alignment horizontal="left" vertical="top" wrapText="1"/>
    </xf>
    <xf numFmtId="0" fontId="23" fillId="0" borderId="27" xfId="5" applyNumberFormat="1" applyFont="1" applyFill="1" applyBorder="1" applyAlignment="1">
      <alignment horizontal="left" vertical="top" wrapText="1"/>
    </xf>
    <xf numFmtId="0" fontId="23" fillId="0" borderId="30" xfId="5" applyNumberFormat="1" applyFont="1" applyFill="1" applyBorder="1" applyAlignment="1">
      <alignment horizontal="left" vertical="top" wrapText="1"/>
    </xf>
    <xf numFmtId="0" fontId="23" fillId="0" borderId="101" xfId="5" applyNumberFormat="1" applyFont="1" applyFill="1" applyBorder="1" applyAlignment="1">
      <alignment horizontal="left" vertical="top" wrapText="1"/>
    </xf>
    <xf numFmtId="0" fontId="23" fillId="0" borderId="108" xfId="5" applyNumberFormat="1" applyFont="1" applyFill="1" applyBorder="1" applyAlignment="1">
      <alignment horizontal="left" vertical="top" wrapText="1"/>
    </xf>
    <xf numFmtId="9" fontId="22" fillId="0" borderId="16" xfId="5" applyNumberFormat="1" applyFont="1" applyFill="1" applyBorder="1" applyAlignment="1">
      <alignment horizontal="left" vertical="center" wrapText="1"/>
    </xf>
    <xf numFmtId="9" fontId="22" fillId="0" borderId="77" xfId="5" applyNumberFormat="1" applyFont="1" applyFill="1" applyBorder="1" applyAlignment="1">
      <alignment horizontal="left" vertical="center" wrapText="1"/>
    </xf>
    <xf numFmtId="9" fontId="22" fillId="0" borderId="76" xfId="5" applyNumberFormat="1" applyFont="1" applyFill="1" applyBorder="1" applyAlignment="1">
      <alignment horizontal="left" vertical="center" wrapText="1"/>
    </xf>
    <xf numFmtId="9" fontId="23" fillId="0" borderId="21" xfId="5" applyNumberFormat="1" applyFont="1" applyFill="1" applyBorder="1" applyAlignment="1">
      <alignment horizontal="left" vertical="top" wrapText="1"/>
    </xf>
    <xf numFmtId="0" fontId="11" fillId="4" borderId="1" xfId="8" applyFont="1" applyFill="1" applyBorder="1" applyAlignment="1" applyProtection="1">
      <alignment horizontal="center" vertical="center" wrapText="1"/>
    </xf>
    <xf numFmtId="0" fontId="11" fillId="4" borderId="2" xfId="8" applyFont="1" applyFill="1" applyBorder="1" applyAlignment="1" applyProtection="1">
      <alignment horizontal="center" vertical="center" wrapText="1"/>
    </xf>
    <xf numFmtId="0" fontId="11" fillId="4" borderId="3" xfId="8" applyFont="1" applyFill="1" applyBorder="1" applyAlignment="1" applyProtection="1">
      <alignment horizontal="center" vertical="center" wrapText="1"/>
    </xf>
    <xf numFmtId="0" fontId="7" fillId="4" borderId="14" xfId="1" applyFont="1" applyFill="1" applyBorder="1" applyAlignment="1" applyProtection="1">
      <alignment horizontal="center" vertical="center" wrapText="1"/>
    </xf>
    <xf numFmtId="0" fontId="30" fillId="0" borderId="28" xfId="11" applyBorder="1" applyAlignment="1" applyProtection="1">
      <alignment horizontal="center" vertical="center" wrapText="1"/>
    </xf>
    <xf numFmtId="0" fontId="7" fillId="4" borderId="15" xfId="1" applyFont="1" applyFill="1" applyBorder="1" applyAlignment="1" applyProtection="1">
      <alignment horizontal="center" vertical="center" wrapText="1"/>
    </xf>
    <xf numFmtId="0" fontId="30" fillId="0" borderId="29" xfId="11" applyBorder="1" applyAlignment="1" applyProtection="1">
      <alignment horizontal="center" vertical="center" wrapText="1"/>
    </xf>
    <xf numFmtId="0" fontId="30" fillId="0" borderId="15" xfId="11" applyBorder="1" applyAlignment="1" applyProtection="1">
      <alignment horizontal="center" vertical="center" wrapText="1"/>
    </xf>
    <xf numFmtId="0" fontId="30" fillId="0" borderId="10" xfId="11" applyBorder="1" applyAlignment="1" applyProtection="1">
      <alignment horizontal="center" vertical="center" wrapText="1"/>
    </xf>
    <xf numFmtId="0" fontId="7" fillId="4" borderId="109" xfId="1" applyFont="1" applyFill="1" applyBorder="1" applyAlignment="1" applyProtection="1">
      <alignment horizontal="center" vertical="center" wrapText="1"/>
    </xf>
    <xf numFmtId="0" fontId="30" fillId="0" borderId="110" xfId="11" applyBorder="1" applyAlignment="1" applyProtection="1">
      <alignment horizontal="center" vertical="center" wrapText="1"/>
    </xf>
    <xf numFmtId="0" fontId="7" fillId="4" borderId="93" xfId="5" applyFont="1" applyFill="1" applyBorder="1" applyAlignment="1" applyProtection="1">
      <alignment horizontal="left" vertical="center"/>
    </xf>
    <xf numFmtId="0" fontId="30" fillId="0" borderId="15" xfId="11" applyBorder="1" applyAlignment="1">
      <alignment horizontal="center" vertical="center" wrapText="1"/>
    </xf>
    <xf numFmtId="0" fontId="30" fillId="0" borderId="10" xfId="11" applyBorder="1" applyAlignment="1">
      <alignment horizontal="center" vertical="center" wrapText="1"/>
    </xf>
    <xf numFmtId="0" fontId="7" fillId="4" borderId="11" xfId="1" applyFont="1" applyFill="1" applyBorder="1" applyAlignment="1" applyProtection="1">
      <alignment horizontal="center" vertical="center" wrapText="1"/>
    </xf>
    <xf numFmtId="0" fontId="30" fillId="0" borderId="92" xfId="11" applyBorder="1" applyAlignment="1">
      <alignment horizontal="center" vertical="center" wrapText="1"/>
    </xf>
    <xf numFmtId="0" fontId="30" fillId="0" borderId="28" xfId="11" applyBorder="1" applyAlignment="1">
      <alignment horizontal="center" vertical="center" wrapText="1"/>
    </xf>
    <xf numFmtId="0" fontId="30" fillId="0" borderId="29" xfId="11" applyBorder="1" applyAlignment="1">
      <alignment horizontal="center" vertical="center" wrapText="1"/>
    </xf>
    <xf numFmtId="0" fontId="30" fillId="0" borderId="110" xfId="11" applyBorder="1" applyAlignment="1">
      <alignment horizontal="center" vertical="center" wrapText="1"/>
    </xf>
    <xf numFmtId="0" fontId="23" fillId="0" borderId="21" xfId="5" applyFont="1" applyFill="1" applyBorder="1" applyAlignment="1" applyProtection="1">
      <alignment horizontal="left" vertical="top" wrapText="1"/>
    </xf>
    <xf numFmtId="0" fontId="23" fillId="0" borderId="26" xfId="5" applyFont="1" applyFill="1" applyBorder="1" applyAlignment="1" applyProtection="1">
      <alignment horizontal="left" vertical="top" wrapText="1"/>
    </xf>
    <xf numFmtId="0" fontId="23" fillId="0" borderId="27" xfId="5" applyFont="1" applyFill="1" applyBorder="1" applyAlignment="1" applyProtection="1">
      <alignment horizontal="left" vertical="top" wrapText="1"/>
    </xf>
    <xf numFmtId="49" fontId="15" fillId="0" borderId="30" xfId="32" applyNumberFormat="1" applyFont="1" applyFill="1" applyBorder="1" applyAlignment="1" applyProtection="1">
      <alignment horizontal="left" vertical="top" wrapText="1"/>
    </xf>
    <xf numFmtId="49" fontId="15" fillId="0" borderId="101" xfId="32" applyNumberFormat="1" applyFont="1" applyFill="1" applyBorder="1" applyAlignment="1" applyProtection="1">
      <alignment horizontal="left" vertical="top" wrapText="1"/>
    </xf>
    <xf numFmtId="49" fontId="15" fillId="0" borderId="108" xfId="32" applyNumberFormat="1" applyFont="1" applyFill="1" applyBorder="1" applyAlignment="1" applyProtection="1">
      <alignment horizontal="left" vertical="top" wrapText="1"/>
    </xf>
    <xf numFmtId="0" fontId="6" fillId="0" borderId="21" xfId="5" applyFont="1" applyFill="1" applyBorder="1" applyAlignment="1" applyProtection="1">
      <alignment horizontal="left" vertical="top" wrapText="1"/>
    </xf>
    <xf numFmtId="0" fontId="6" fillId="0" borderId="26" xfId="5" applyFont="1" applyFill="1" applyBorder="1" applyAlignment="1" applyProtection="1">
      <alignment horizontal="left" vertical="top" wrapText="1"/>
    </xf>
    <xf numFmtId="0" fontId="6" fillId="0" borderId="27" xfId="5" applyFont="1" applyFill="1" applyBorder="1" applyAlignment="1" applyProtection="1">
      <alignment horizontal="left" vertical="top" wrapText="1"/>
    </xf>
    <xf numFmtId="0" fontId="6" fillId="0" borderId="30" xfId="5" applyFont="1" applyFill="1" applyBorder="1" applyAlignment="1" applyProtection="1">
      <alignment horizontal="left" vertical="top" wrapText="1"/>
    </xf>
    <xf numFmtId="0" fontId="6" fillId="0" borderId="101" xfId="5" applyFont="1" applyFill="1" applyBorder="1" applyAlignment="1" applyProtection="1">
      <alignment horizontal="left" vertical="top" wrapText="1"/>
    </xf>
    <xf numFmtId="0" fontId="6" fillId="0" borderId="108" xfId="5" applyFont="1" applyFill="1" applyBorder="1" applyAlignment="1" applyProtection="1">
      <alignment horizontal="left" vertical="top" wrapText="1"/>
    </xf>
    <xf numFmtId="0" fontId="15" fillId="0" borderId="18" xfId="1" applyNumberFormat="1" applyFont="1" applyFill="1" applyBorder="1" applyAlignment="1" applyProtection="1">
      <alignment horizontal="left" vertical="top" wrapText="1"/>
    </xf>
    <xf numFmtId="0" fontId="15" fillId="0" borderId="77" xfId="1" applyNumberFormat="1" applyFont="1" applyFill="1" applyBorder="1" applyAlignment="1" applyProtection="1">
      <alignment horizontal="left" vertical="top" wrapText="1"/>
    </xf>
    <xf numFmtId="0" fontId="15" fillId="0" borderId="76" xfId="1" applyNumberFormat="1" applyFont="1" applyFill="1" applyBorder="1" applyAlignment="1" applyProtection="1">
      <alignment horizontal="left" vertical="top" wrapText="1"/>
    </xf>
    <xf numFmtId="0" fontId="18" fillId="0" borderId="115" xfId="5" applyFont="1" applyFill="1" applyBorder="1" applyAlignment="1" applyProtection="1">
      <alignment horizontal="left" vertical="top"/>
    </xf>
    <xf numFmtId="0" fontId="18" fillId="0" borderId="117" xfId="5" applyFont="1" applyFill="1" applyBorder="1" applyAlignment="1" applyProtection="1">
      <alignment horizontal="left" vertical="top"/>
    </xf>
    <xf numFmtId="0" fontId="18" fillId="0" borderId="87" xfId="5" applyFont="1" applyFill="1" applyBorder="1" applyAlignment="1" applyProtection="1">
      <alignment horizontal="left" vertical="top"/>
    </xf>
    <xf numFmtId="49" fontId="15" fillId="3" borderId="21" xfId="32" applyNumberFormat="1" applyFont="1" applyFill="1" applyBorder="1" applyAlignment="1" applyProtection="1">
      <alignment horizontal="left" vertical="top" wrapText="1"/>
    </xf>
    <xf numFmtId="49" fontId="15" fillId="3" borderId="26" xfId="32" applyNumberFormat="1" applyFont="1" applyFill="1" applyBorder="1" applyAlignment="1" applyProtection="1">
      <alignment horizontal="left" vertical="top" wrapText="1"/>
    </xf>
    <xf numFmtId="49" fontId="15" fillId="3" borderId="27" xfId="32" applyNumberFormat="1" applyFont="1" applyFill="1" applyBorder="1" applyAlignment="1" applyProtection="1">
      <alignment horizontal="left" vertical="top" wrapText="1"/>
    </xf>
    <xf numFmtId="49" fontId="15" fillId="0" borderId="21" xfId="32" applyNumberFormat="1" applyFont="1" applyFill="1" applyBorder="1" applyAlignment="1" applyProtection="1">
      <alignment horizontal="left" vertical="top" wrapText="1"/>
    </xf>
    <xf numFmtId="49" fontId="15" fillId="0" borderId="26" xfId="32" applyNumberFormat="1" applyFont="1" applyFill="1" applyBorder="1" applyAlignment="1" applyProtection="1">
      <alignment horizontal="left" vertical="top" wrapText="1"/>
    </xf>
    <xf numFmtId="49" fontId="15" fillId="0" borderId="27" xfId="32" applyNumberFormat="1" applyFont="1" applyFill="1" applyBorder="1" applyAlignment="1" applyProtection="1">
      <alignment horizontal="left" vertical="top" wrapText="1"/>
    </xf>
    <xf numFmtId="0" fontId="7" fillId="4" borderId="164" xfId="1" applyFont="1" applyFill="1" applyBorder="1" applyAlignment="1" applyProtection="1">
      <alignment horizontal="center" vertical="center" wrapText="1"/>
    </xf>
    <xf numFmtId="0" fontId="7" fillId="4" borderId="162" xfId="1" applyFont="1" applyFill="1" applyBorder="1" applyAlignment="1" applyProtection="1">
      <alignment horizontal="center" vertical="center" wrapText="1"/>
    </xf>
    <xf numFmtId="0" fontId="7" fillId="4" borderId="165" xfId="1" applyFont="1" applyFill="1" applyBorder="1" applyAlignment="1" applyProtection="1">
      <alignment horizontal="center" vertical="center" wrapText="1"/>
    </xf>
    <xf numFmtId="0" fontId="7" fillId="4" borderId="140" xfId="1" applyFont="1" applyFill="1" applyBorder="1" applyAlignment="1" applyProtection="1">
      <alignment horizontal="center" vertical="center" wrapText="1"/>
    </xf>
    <xf numFmtId="0" fontId="8" fillId="5" borderId="0" xfId="17" applyFont="1" applyFill="1" applyAlignment="1" applyProtection="1">
      <alignment horizontal="center" vertical="center" wrapText="1"/>
    </xf>
    <xf numFmtId="0" fontId="7" fillId="4" borderId="14" xfId="1" applyFont="1" applyFill="1" applyBorder="1" applyAlignment="1" applyProtection="1">
      <alignment horizontal="left" vertical="center"/>
    </xf>
    <xf numFmtId="0" fontId="7" fillId="4" borderId="15" xfId="1" applyFont="1" applyFill="1" applyBorder="1" applyAlignment="1" applyProtection="1">
      <alignment horizontal="left" vertical="center"/>
    </xf>
    <xf numFmtId="0" fontId="7" fillId="4" borderId="28" xfId="1" applyFont="1" applyFill="1" applyBorder="1" applyAlignment="1" applyProtection="1">
      <alignment horizontal="left" vertical="center"/>
    </xf>
    <xf numFmtId="0" fontId="7" fillId="4" borderId="29" xfId="1" applyFont="1" applyFill="1" applyBorder="1" applyAlignment="1" applyProtection="1">
      <alignment horizontal="left" vertical="center"/>
    </xf>
    <xf numFmtId="0" fontId="7" fillId="4" borderId="15" xfId="1" applyFont="1" applyFill="1" applyBorder="1" applyAlignment="1" applyProtection="1">
      <alignment horizontal="center" vertical="center"/>
    </xf>
    <xf numFmtId="0" fontId="7" fillId="4" borderId="29" xfId="1" applyFont="1" applyFill="1" applyBorder="1" applyAlignment="1" applyProtection="1">
      <alignment horizontal="center" vertical="center"/>
    </xf>
    <xf numFmtId="0" fontId="7" fillId="4" borderId="16" xfId="1" applyFont="1" applyFill="1" applyBorder="1" applyAlignment="1" applyProtection="1">
      <alignment horizontal="center" vertical="center"/>
    </xf>
    <xf numFmtId="0" fontId="7" fillId="4" borderId="30" xfId="1" applyFont="1" applyFill="1" applyBorder="1" applyAlignment="1" applyProtection="1">
      <alignment horizontal="center" vertical="center"/>
    </xf>
    <xf numFmtId="0" fontId="7" fillId="4" borderId="161" xfId="1" applyFont="1" applyFill="1" applyBorder="1" applyAlignment="1" applyProtection="1">
      <alignment horizontal="center" vertical="center" wrapText="1"/>
    </xf>
    <xf numFmtId="0" fontId="7" fillId="4" borderId="163" xfId="1" applyFont="1" applyFill="1" applyBorder="1" applyAlignment="1" applyProtection="1">
      <alignment horizontal="center" vertical="center" wrapText="1"/>
    </xf>
    <xf numFmtId="0" fontId="7" fillId="4" borderId="166" xfId="1" applyFont="1" applyFill="1" applyBorder="1" applyAlignment="1" applyProtection="1">
      <alignment horizontal="center" vertical="center" wrapText="1"/>
    </xf>
    <xf numFmtId="0" fontId="7" fillId="4" borderId="7" xfId="1" applyFont="1" applyFill="1" applyBorder="1" applyAlignment="1" applyProtection="1">
      <alignment horizontal="center" vertical="center" wrapText="1"/>
    </xf>
    <xf numFmtId="0" fontId="18" fillId="4" borderId="117" xfId="5" applyFont="1" applyFill="1" applyBorder="1" applyAlignment="1">
      <alignment horizontal="left" vertical="top"/>
    </xf>
    <xf numFmtId="0" fontId="18" fillId="4" borderId="87" xfId="5" applyFont="1" applyFill="1" applyBorder="1" applyAlignment="1">
      <alignment horizontal="left" vertical="top"/>
    </xf>
    <xf numFmtId="0" fontId="15" fillId="0" borderId="21" xfId="5" applyBorder="1" applyAlignment="1">
      <alignment horizontal="left" vertical="top" wrapText="1"/>
    </xf>
    <xf numFmtId="0" fontId="15" fillId="0" borderId="26" xfId="5" applyBorder="1" applyAlignment="1">
      <alignment horizontal="left" vertical="top" wrapText="1"/>
    </xf>
    <xf numFmtId="0" fontId="15" fillId="0" borderId="27" xfId="5" applyBorder="1" applyAlignment="1">
      <alignment horizontal="left" vertical="top" wrapText="1"/>
    </xf>
    <xf numFmtId="0" fontId="15" fillId="0" borderId="30" xfId="5" applyBorder="1" applyAlignment="1">
      <alignment horizontal="left" vertical="top" wrapText="1"/>
    </xf>
    <xf numFmtId="0" fontId="15" fillId="0" borderId="101" xfId="5" applyBorder="1" applyAlignment="1">
      <alignment horizontal="left" vertical="top" wrapText="1"/>
    </xf>
    <xf numFmtId="0" fontId="15" fillId="0" borderId="108" xfId="5" applyBorder="1" applyAlignment="1">
      <alignment horizontal="left" vertical="top" wrapText="1"/>
    </xf>
    <xf numFmtId="0" fontId="15" fillId="3" borderId="21" xfId="5" applyFill="1" applyBorder="1" applyAlignment="1">
      <alignment horizontal="left" vertical="top"/>
    </xf>
    <xf numFmtId="0" fontId="15" fillId="3" borderId="26" xfId="5" applyFill="1" applyBorder="1" applyAlignment="1">
      <alignment horizontal="left" vertical="top"/>
    </xf>
    <xf numFmtId="0" fontId="15" fillId="3" borderId="27" xfId="5" applyFill="1" applyBorder="1" applyAlignment="1">
      <alignment horizontal="left" vertical="top"/>
    </xf>
    <xf numFmtId="0" fontId="15" fillId="3" borderId="30" xfId="5" applyFill="1" applyBorder="1" applyAlignment="1">
      <alignment horizontal="left" vertical="top"/>
    </xf>
    <xf numFmtId="0" fontId="15" fillId="3" borderId="101" xfId="5" applyFill="1" applyBorder="1" applyAlignment="1">
      <alignment horizontal="left" vertical="top"/>
    </xf>
    <xf numFmtId="0" fontId="15" fillId="3" borderId="108" xfId="5" applyFill="1" applyBorder="1" applyAlignment="1">
      <alignment horizontal="left" vertical="top"/>
    </xf>
    <xf numFmtId="0" fontId="15" fillId="0" borderId="11" xfId="15" applyFont="1" applyBorder="1" applyAlignment="1">
      <alignment horizontal="left" vertical="top" wrapText="1"/>
    </xf>
    <xf numFmtId="0" fontId="15" fillId="0" borderId="91" xfId="15" applyFont="1" applyBorder="1" applyAlignment="1">
      <alignment horizontal="left" vertical="top" wrapText="1"/>
    </xf>
    <xf numFmtId="0" fontId="15" fillId="0" borderId="118" xfId="15" applyFont="1" applyBorder="1" applyAlignment="1">
      <alignment horizontal="left" vertical="top" wrapText="1"/>
    </xf>
    <xf numFmtId="0" fontId="18" fillId="0" borderId="21" xfId="5" applyFont="1" applyBorder="1" applyAlignment="1">
      <alignment horizontal="left" vertical="top"/>
    </xf>
    <xf numFmtId="0" fontId="18" fillId="0" borderId="26" xfId="5" applyFont="1" applyBorder="1" applyAlignment="1">
      <alignment horizontal="left" vertical="top"/>
    </xf>
    <xf numFmtId="0" fontId="18" fillId="0" borderId="27" xfId="5" applyFont="1" applyBorder="1" applyAlignment="1">
      <alignment horizontal="left" vertical="top"/>
    </xf>
    <xf numFmtId="0" fontId="6" fillId="0" borderId="21" xfId="5" applyFont="1" applyBorder="1" applyAlignment="1">
      <alignment horizontal="left" vertical="top" wrapText="1"/>
    </xf>
    <xf numFmtId="0" fontId="6" fillId="0" borderId="26" xfId="5" applyFont="1" applyBorder="1" applyAlignment="1">
      <alignment horizontal="left" vertical="top" wrapText="1"/>
    </xf>
    <xf numFmtId="0" fontId="6" fillId="0" borderId="27" xfId="5" applyFont="1" applyBorder="1" applyAlignment="1">
      <alignment horizontal="left" vertical="top" wrapText="1"/>
    </xf>
    <xf numFmtId="49" fontId="13" fillId="7" borderId="16" xfId="5" applyNumberFormat="1" applyFont="1" applyFill="1" applyBorder="1" applyAlignment="1" applyProtection="1">
      <alignment horizontal="center" vertical="center"/>
      <protection locked="0"/>
    </xf>
    <xf numFmtId="49" fontId="13" fillId="7" borderId="77" xfId="5" applyNumberFormat="1" applyFont="1" applyFill="1" applyBorder="1" applyAlignment="1" applyProtection="1">
      <alignment horizontal="center" vertical="center"/>
      <protection locked="0"/>
    </xf>
    <xf numFmtId="49" fontId="13" fillId="7" borderId="76" xfId="5" applyNumberFormat="1" applyFont="1" applyFill="1" applyBorder="1" applyAlignment="1" applyProtection="1">
      <alignment horizontal="center" vertical="center"/>
      <protection locked="0"/>
    </xf>
    <xf numFmtId="49" fontId="13" fillId="7" borderId="21" xfId="5" applyNumberFormat="1" applyFont="1" applyFill="1" applyBorder="1" applyAlignment="1" applyProtection="1">
      <alignment horizontal="center" vertical="center"/>
      <protection locked="0"/>
    </xf>
    <xf numFmtId="49" fontId="13" fillId="7" borderId="26" xfId="5" applyNumberFormat="1" applyFont="1" applyFill="1" applyBorder="1" applyAlignment="1" applyProtection="1">
      <alignment horizontal="center" vertical="center"/>
      <protection locked="0"/>
    </xf>
    <xf numFmtId="49" fontId="13" fillId="7" borderId="27" xfId="5" applyNumberFormat="1" applyFont="1" applyFill="1" applyBorder="1" applyAlignment="1" applyProtection="1">
      <alignment horizontal="center" vertical="center"/>
      <protection locked="0"/>
    </xf>
    <xf numFmtId="0" fontId="19" fillId="4" borderId="1" xfId="15" applyFont="1" applyFill="1" applyBorder="1" applyAlignment="1">
      <alignment horizontal="left" vertical="center"/>
    </xf>
    <xf numFmtId="0" fontId="19" fillId="4" borderId="2" xfId="15" applyFont="1" applyFill="1" applyBorder="1" applyAlignment="1">
      <alignment horizontal="left" vertical="center"/>
    </xf>
    <xf numFmtId="0" fontId="19" fillId="4" borderId="3" xfId="15" applyFont="1" applyFill="1" applyBorder="1" applyAlignment="1">
      <alignment horizontal="left" vertical="center"/>
    </xf>
    <xf numFmtId="0" fontId="15" fillId="0" borderId="1" xfId="15" applyFont="1" applyBorder="1" applyAlignment="1">
      <alignment horizontal="left" vertical="top" wrapText="1"/>
    </xf>
    <xf numFmtId="0" fontId="15" fillId="0" borderId="2" xfId="15" applyFont="1" applyBorder="1" applyAlignment="1">
      <alignment horizontal="left" vertical="top" wrapText="1"/>
    </xf>
    <xf numFmtId="0" fontId="15" fillId="0" borderId="3" xfId="15" applyFont="1" applyBorder="1" applyAlignment="1">
      <alignment horizontal="left" vertical="top" wrapText="1"/>
    </xf>
    <xf numFmtId="0" fontId="18" fillId="0" borderId="16" xfId="5" applyFont="1" applyBorder="1" applyAlignment="1">
      <alignment horizontal="left" vertical="top"/>
    </xf>
    <xf numFmtId="0" fontId="18" fillId="0" borderId="77" xfId="5" applyFont="1" applyBorder="1" applyAlignment="1">
      <alignment horizontal="left" vertical="top"/>
    </xf>
    <xf numFmtId="0" fontId="18" fillId="0" borderId="76" xfId="5" applyFont="1" applyBorder="1" applyAlignment="1">
      <alignment horizontal="left" vertical="top"/>
    </xf>
    <xf numFmtId="0" fontId="4" fillId="2" borderId="0" xfId="15" applyFont="1" applyFill="1" applyAlignment="1">
      <alignment horizontal="left" vertical="center"/>
    </xf>
    <xf numFmtId="0" fontId="7" fillId="4" borderId="1" xfId="15" applyFont="1" applyFill="1" applyBorder="1" applyAlignment="1">
      <alignment horizontal="left" vertical="center"/>
    </xf>
    <xf numFmtId="0" fontId="7" fillId="4" borderId="93" xfId="15" applyFont="1" applyFill="1" applyBorder="1" applyAlignment="1">
      <alignment horizontal="left" vertical="center"/>
    </xf>
    <xf numFmtId="0" fontId="8" fillId="5" borderId="0" xfId="17" applyFont="1" applyFill="1" applyAlignment="1">
      <alignment horizontal="center" vertical="center" wrapText="1"/>
    </xf>
    <xf numFmtId="0" fontId="7" fillId="4" borderId="2" xfId="15" applyFont="1" applyFill="1" applyBorder="1" applyAlignment="1">
      <alignment horizontal="left" vertical="center"/>
    </xf>
    <xf numFmtId="0" fontId="7" fillId="4" borderId="3" xfId="15" applyFont="1" applyFill="1" applyBorder="1" applyAlignment="1">
      <alignment horizontal="left" vertical="center"/>
    </xf>
    <xf numFmtId="0" fontId="11" fillId="4" borderId="1" xfId="20" applyFont="1" applyFill="1" applyBorder="1" applyAlignment="1">
      <alignment horizontal="center" vertical="center"/>
    </xf>
    <xf numFmtId="0" fontId="11" fillId="4" borderId="2" xfId="20" applyFont="1" applyFill="1" applyBorder="1" applyAlignment="1">
      <alignment horizontal="center" vertical="center"/>
    </xf>
    <xf numFmtId="0" fontId="11" fillId="4" borderId="3" xfId="20" applyFont="1" applyFill="1" applyBorder="1" applyAlignment="1">
      <alignment horizontal="center" vertical="center"/>
    </xf>
    <xf numFmtId="49" fontId="15" fillId="0" borderId="21" xfId="5" applyNumberFormat="1" applyFont="1" applyFill="1" applyBorder="1" applyAlignment="1" applyProtection="1">
      <alignment horizontal="left" vertical="top" wrapText="1"/>
    </xf>
    <xf numFmtId="49" fontId="15" fillId="0" borderId="26" xfId="5" applyNumberFormat="1" applyFont="1" applyFill="1" applyBorder="1" applyAlignment="1" applyProtection="1">
      <alignment horizontal="left" vertical="top" wrapText="1"/>
    </xf>
    <xf numFmtId="49" fontId="15" fillId="0" borderId="27" xfId="5" applyNumberFormat="1" applyFont="1" applyFill="1" applyBorder="1" applyAlignment="1" applyProtection="1">
      <alignment horizontal="left" vertical="top" wrapText="1"/>
    </xf>
    <xf numFmtId="49" fontId="15" fillId="3" borderId="30" xfId="5" applyNumberFormat="1" applyFont="1" applyFill="1" applyBorder="1" applyAlignment="1" applyProtection="1">
      <alignment horizontal="left" vertical="top" wrapText="1"/>
    </xf>
    <xf numFmtId="49" fontId="15" fillId="3" borderId="101" xfId="5" applyNumberFormat="1" applyFont="1" applyFill="1" applyBorder="1" applyAlignment="1" applyProtection="1">
      <alignment horizontal="left" vertical="top" wrapText="1"/>
    </xf>
    <xf numFmtId="49" fontId="15" fillId="3" borderId="108" xfId="5" applyNumberFormat="1" applyFont="1" applyFill="1" applyBorder="1" applyAlignment="1" applyProtection="1">
      <alignment horizontal="left" vertical="top" wrapText="1"/>
    </xf>
    <xf numFmtId="164" fontId="2" fillId="0" borderId="26" xfId="3" applyBorder="1" applyAlignment="1">
      <alignment horizontal="left" vertical="top" wrapText="1"/>
    </xf>
    <xf numFmtId="164" fontId="2" fillId="0" borderId="27" xfId="3" applyBorder="1" applyAlignment="1">
      <alignment horizontal="left" vertical="top" wrapText="1"/>
    </xf>
    <xf numFmtId="49" fontId="15" fillId="0" borderId="90" xfId="5" applyNumberFormat="1" applyFont="1" applyFill="1" applyBorder="1" applyAlignment="1" applyProtection="1">
      <alignment horizontal="left" vertical="top" wrapText="1"/>
    </xf>
    <xf numFmtId="49" fontId="15" fillId="0" borderId="100" xfId="5" applyNumberFormat="1" applyFont="1" applyFill="1" applyBorder="1" applyAlignment="1" applyProtection="1">
      <alignment horizontal="left" vertical="top" wrapText="1"/>
    </xf>
    <xf numFmtId="49" fontId="15" fillId="0" borderId="84" xfId="5" applyNumberFormat="1" applyFont="1" applyFill="1" applyBorder="1" applyAlignment="1" applyProtection="1">
      <alignment horizontal="left" vertical="top" wrapText="1"/>
    </xf>
    <xf numFmtId="165" fontId="16" fillId="3" borderId="96" xfId="1" applyNumberFormat="1" applyFont="1" applyFill="1" applyBorder="1" applyAlignment="1">
      <alignment horizontal="left" vertical="center"/>
    </xf>
    <xf numFmtId="165" fontId="16" fillId="3" borderId="82" xfId="1" applyNumberFormat="1" applyFont="1" applyFill="1" applyBorder="1" applyAlignment="1">
      <alignment horizontal="left" vertical="center"/>
    </xf>
    <xf numFmtId="165" fontId="16" fillId="3" borderId="62" xfId="1" applyNumberFormat="1" applyFont="1" applyFill="1" applyBorder="1" applyAlignment="1">
      <alignment horizontal="left" vertical="center"/>
    </xf>
    <xf numFmtId="165" fontId="16" fillId="3" borderId="96" xfId="1" applyNumberFormat="1" applyFont="1" applyFill="1" applyBorder="1" applyAlignment="1">
      <alignment horizontal="center" vertical="center"/>
    </xf>
    <xf numFmtId="165" fontId="16" fillId="3" borderId="82" xfId="1" applyNumberFormat="1" applyFont="1" applyFill="1" applyBorder="1" applyAlignment="1">
      <alignment horizontal="center" vertical="center"/>
    </xf>
    <xf numFmtId="165" fontId="16" fillId="3" borderId="62" xfId="1" applyNumberFormat="1" applyFont="1" applyFill="1" applyBorder="1" applyAlignment="1">
      <alignment horizontal="center" vertical="center"/>
    </xf>
    <xf numFmtId="49" fontId="15" fillId="0" borderId="1" xfId="1" applyNumberFormat="1" applyFont="1" applyFill="1" applyBorder="1" applyAlignment="1" applyProtection="1">
      <alignment horizontal="left" vertical="top" wrapText="1"/>
    </xf>
    <xf numFmtId="49" fontId="15" fillId="0" borderId="2" xfId="1" applyNumberFormat="1" applyFont="1" applyFill="1" applyBorder="1" applyAlignment="1" applyProtection="1">
      <alignment horizontal="left" vertical="top" wrapText="1"/>
    </xf>
    <xf numFmtId="49" fontId="15" fillId="0" borderId="3" xfId="1" applyNumberFormat="1" applyFont="1" applyFill="1" applyBorder="1" applyAlignment="1" applyProtection="1">
      <alignment horizontal="left" vertical="top" wrapText="1"/>
    </xf>
    <xf numFmtId="0" fontId="15" fillId="0" borderId="26" xfId="5" applyNumberFormat="1" applyFont="1" applyFill="1" applyBorder="1" applyAlignment="1" applyProtection="1">
      <alignment horizontal="left" vertical="top" wrapText="1"/>
    </xf>
    <xf numFmtId="0" fontId="15" fillId="0" borderId="27" xfId="5" applyNumberFormat="1" applyFont="1" applyFill="1" applyBorder="1" applyAlignment="1" applyProtection="1">
      <alignment horizontal="left" vertical="top" wrapText="1"/>
    </xf>
    <xf numFmtId="0" fontId="7" fillId="4" borderId="1" xfId="1" applyFont="1" applyFill="1" applyBorder="1" applyAlignment="1">
      <alignment horizontal="left" vertical="center"/>
    </xf>
    <xf numFmtId="0" fontId="7" fillId="4" borderId="93" xfId="1" applyFont="1" applyFill="1" applyBorder="1" applyAlignment="1">
      <alignment horizontal="left" vertical="center"/>
    </xf>
    <xf numFmtId="0" fontId="7" fillId="4" borderId="2" xfId="1" applyFont="1" applyFill="1" applyBorder="1" applyAlignment="1">
      <alignment horizontal="left" vertical="center"/>
    </xf>
    <xf numFmtId="0" fontId="7" fillId="4" borderId="3" xfId="1" applyFont="1" applyFill="1" applyBorder="1" applyAlignment="1">
      <alignment horizontal="left" vertical="center"/>
    </xf>
    <xf numFmtId="0" fontId="9" fillId="4" borderId="1" xfId="1" applyFont="1" applyFill="1" applyBorder="1" applyAlignment="1">
      <alignment horizontal="center" vertical="center"/>
    </xf>
    <xf numFmtId="0" fontId="9" fillId="4" borderId="2" xfId="1" applyFont="1" applyFill="1" applyBorder="1" applyAlignment="1">
      <alignment horizontal="center" vertical="center"/>
    </xf>
    <xf numFmtId="0" fontId="9" fillId="4" borderId="3" xfId="1" applyFont="1" applyFill="1" applyBorder="1" applyAlignment="1">
      <alignment horizontal="center" vertical="center"/>
    </xf>
    <xf numFmtId="49" fontId="15" fillId="0" borderId="20" xfId="5" applyNumberFormat="1" applyFont="1" applyFill="1" applyBorder="1" applyAlignment="1" applyProtection="1">
      <alignment horizontal="left" vertical="top" wrapText="1"/>
    </xf>
    <xf numFmtId="164" fontId="17" fillId="0" borderId="20" xfId="3" applyFont="1" applyBorder="1" applyAlignment="1">
      <alignment horizontal="left" vertical="top" wrapText="1"/>
    </xf>
    <xf numFmtId="164" fontId="17" fillId="0" borderId="9" xfId="3" applyFont="1" applyBorder="1" applyAlignment="1">
      <alignment horizontal="left" vertical="top" wrapText="1"/>
    </xf>
    <xf numFmtId="49" fontId="15" fillId="0" borderId="29" xfId="5" applyNumberFormat="1" applyFont="1" applyFill="1" applyBorder="1" applyAlignment="1" applyProtection="1">
      <alignment horizontal="left" vertical="top" wrapText="1"/>
    </xf>
    <xf numFmtId="164" fontId="17" fillId="0" borderId="29" xfId="3" applyFont="1" applyBorder="1" applyAlignment="1">
      <alignment horizontal="left" vertical="top" wrapText="1"/>
    </xf>
    <xf numFmtId="164" fontId="17" fillId="0" borderId="25" xfId="3" applyFont="1" applyBorder="1" applyAlignment="1">
      <alignment horizontal="left" vertical="top" wrapText="1"/>
    </xf>
    <xf numFmtId="0" fontId="72" fillId="0" borderId="23" xfId="5" applyNumberFormat="1" applyFont="1" applyFill="1" applyBorder="1" applyAlignment="1" applyProtection="1">
      <alignment horizontal="left" vertical="center"/>
    </xf>
    <xf numFmtId="164" fontId="2" fillId="0" borderId="26" xfId="3" applyBorder="1" applyAlignment="1">
      <alignment horizontal="left" vertical="center"/>
    </xf>
    <xf numFmtId="164" fontId="2" fillId="0" borderId="27" xfId="3" applyBorder="1" applyAlignment="1">
      <alignment horizontal="left" vertical="center"/>
    </xf>
    <xf numFmtId="0" fontId="15" fillId="0" borderId="20" xfId="5" applyNumberFormat="1" applyFont="1" applyFill="1" applyBorder="1" applyAlignment="1" applyProtection="1">
      <alignment horizontal="left" vertical="top" wrapText="1"/>
    </xf>
    <xf numFmtId="49" fontId="73" fillId="0" borderId="20" xfId="5" applyNumberFormat="1" applyFont="1" applyFill="1" applyBorder="1" applyAlignment="1" applyProtection="1">
      <alignment horizontal="left" vertical="top" wrapText="1"/>
    </xf>
    <xf numFmtId="164" fontId="75" fillId="0" borderId="20" xfId="3" applyFont="1" applyBorder="1" applyAlignment="1">
      <alignment horizontal="left" vertical="top" wrapText="1"/>
    </xf>
    <xf numFmtId="164" fontId="75" fillId="0" borderId="9" xfId="3" applyFont="1" applyBorder="1" applyAlignment="1">
      <alignment horizontal="left" vertical="top" wrapText="1"/>
    </xf>
    <xf numFmtId="0" fontId="15" fillId="0" borderId="9" xfId="5" applyNumberFormat="1" applyFont="1" applyFill="1" applyBorder="1" applyAlignment="1" applyProtection="1">
      <alignment horizontal="left" vertical="top" wrapText="1"/>
    </xf>
    <xf numFmtId="0" fontId="18" fillId="0" borderId="20" xfId="5" applyFont="1" applyFill="1" applyBorder="1" applyAlignment="1" applyProtection="1">
      <alignment horizontal="left" vertical="top"/>
    </xf>
    <xf numFmtId="164" fontId="2" fillId="0" borderId="20" xfId="3" applyBorder="1" applyAlignment="1">
      <alignment horizontal="left" vertical="top"/>
    </xf>
    <xf numFmtId="164" fontId="2" fillId="0" borderId="9" xfId="3" applyBorder="1" applyAlignment="1">
      <alignment horizontal="left" vertical="top"/>
    </xf>
    <xf numFmtId="164" fontId="54" fillId="4" borderId="11" xfId="3" applyFont="1" applyFill="1" applyBorder="1" applyAlignment="1" applyProtection="1">
      <alignment horizontal="center" vertical="center" wrapText="1"/>
      <protection locked="0"/>
    </xf>
    <xf numFmtId="164" fontId="54" fillId="4" borderId="91" xfId="3" applyFont="1" applyFill="1" applyBorder="1" applyAlignment="1" applyProtection="1">
      <alignment horizontal="center" vertical="center" wrapText="1"/>
      <protection locked="0"/>
    </xf>
    <xf numFmtId="49" fontId="58" fillId="4" borderId="83" xfId="3" applyNumberFormat="1" applyFont="1" applyFill="1" applyBorder="1" applyAlignment="1" applyProtection="1">
      <alignment horizontal="center" vertical="center" wrapText="1"/>
      <protection locked="0"/>
    </xf>
    <xf numFmtId="49" fontId="65" fillId="4" borderId="0" xfId="3" applyNumberFormat="1" applyFont="1" applyFill="1" applyBorder="1" applyAlignment="1" applyProtection="1">
      <alignment horizontal="center" vertical="center" wrapText="1"/>
      <protection locked="0"/>
    </xf>
    <xf numFmtId="49" fontId="65" fillId="4" borderId="78" xfId="3" applyNumberFormat="1" applyFont="1" applyFill="1" applyBorder="1" applyAlignment="1" applyProtection="1">
      <alignment horizontal="center" vertical="center" wrapText="1"/>
      <protection locked="0"/>
    </xf>
    <xf numFmtId="49" fontId="65" fillId="4" borderId="83" xfId="3" applyNumberFormat="1" applyFont="1" applyFill="1" applyBorder="1" applyAlignment="1" applyProtection="1">
      <alignment horizontal="center" vertical="center" wrapText="1"/>
      <protection locked="0"/>
    </xf>
    <xf numFmtId="164" fontId="2" fillId="0" borderId="2" xfId="3" applyBorder="1" applyAlignment="1">
      <alignment horizontal="left" vertical="center"/>
    </xf>
    <xf numFmtId="164" fontId="2" fillId="0" borderId="3" xfId="3" applyBorder="1" applyAlignment="1">
      <alignment horizontal="left" vertical="center"/>
    </xf>
    <xf numFmtId="0" fontId="15" fillId="0" borderId="15" xfId="5" applyNumberFormat="1" applyFont="1" applyFill="1" applyBorder="1" applyAlignment="1" applyProtection="1">
      <alignment horizontal="left" vertical="top" wrapText="1"/>
    </xf>
    <xf numFmtId="164" fontId="17" fillId="0" borderId="15" xfId="3" applyFont="1" applyBorder="1" applyAlignment="1">
      <alignment horizontal="left" vertical="top" wrapText="1"/>
    </xf>
    <xf numFmtId="164" fontId="17" fillId="0" borderId="10" xfId="3" applyFont="1" applyBorder="1" applyAlignment="1">
      <alignment horizontal="left" vertical="top" wrapText="1"/>
    </xf>
    <xf numFmtId="164" fontId="2" fillId="0" borderId="20" xfId="28" applyBorder="1" applyAlignment="1">
      <alignment horizontal="left" vertical="top" wrapText="1"/>
    </xf>
    <xf numFmtId="164" fontId="2" fillId="0" borderId="9" xfId="28" applyBorder="1" applyAlignment="1">
      <alignment horizontal="left" vertical="top" wrapText="1"/>
    </xf>
    <xf numFmtId="0" fontId="78" fillId="0" borderId="23" xfId="5" applyNumberFormat="1" applyFont="1" applyFill="1" applyBorder="1" applyAlignment="1" applyProtection="1">
      <alignment horizontal="left" vertical="center" wrapText="1"/>
    </xf>
    <xf numFmtId="164" fontId="78" fillId="0" borderId="26" xfId="28" applyFont="1" applyBorder="1" applyAlignment="1">
      <alignment horizontal="left" vertical="center" wrapText="1"/>
    </xf>
    <xf numFmtId="164" fontId="78" fillId="0" borderId="27" xfId="28" applyFont="1" applyBorder="1" applyAlignment="1">
      <alignment horizontal="left" vertical="center" wrapText="1"/>
    </xf>
    <xf numFmtId="0" fontId="15" fillId="0" borderId="29" xfId="5" applyNumberFormat="1" applyFont="1" applyFill="1" applyBorder="1" applyAlignment="1" applyProtection="1">
      <alignment horizontal="left" vertical="top" wrapText="1"/>
    </xf>
    <xf numFmtId="164" fontId="2" fillId="0" borderId="29" xfId="28" applyBorder="1" applyAlignment="1">
      <alignment horizontal="left" vertical="top" wrapText="1"/>
    </xf>
    <xf numFmtId="164" fontId="2" fillId="0" borderId="25" xfId="28" applyBorder="1" applyAlignment="1">
      <alignment horizontal="left" vertical="top" wrapText="1"/>
    </xf>
    <xf numFmtId="164" fontId="57" fillId="4" borderId="83" xfId="28" applyFont="1" applyFill="1" applyBorder="1" applyAlignment="1">
      <alignment horizontal="right" vertical="center" wrapText="1"/>
    </xf>
    <xf numFmtId="164" fontId="57" fillId="4" borderId="78" xfId="28" applyFont="1" applyFill="1" applyBorder="1" applyAlignment="1">
      <alignment horizontal="right" vertical="center" wrapText="1"/>
    </xf>
    <xf numFmtId="164" fontId="57" fillId="4" borderId="0" xfId="28" applyFont="1" applyFill="1" applyBorder="1" applyAlignment="1">
      <alignment horizontal="right" vertical="center" wrapText="1"/>
    </xf>
    <xf numFmtId="0" fontId="19" fillId="4" borderId="1" xfId="1" applyNumberFormat="1" applyFont="1" applyFill="1" applyBorder="1" applyAlignment="1" applyProtection="1">
      <alignment horizontal="left" vertical="center" wrapText="1"/>
    </xf>
    <xf numFmtId="164" fontId="2" fillId="0" borderId="2" xfId="28" applyBorder="1" applyAlignment="1">
      <alignment horizontal="left" vertical="center" wrapText="1"/>
    </xf>
    <xf numFmtId="164" fontId="2" fillId="0" borderId="3" xfId="28" applyBorder="1" applyAlignment="1">
      <alignment horizontal="left" vertical="center" wrapText="1"/>
    </xf>
    <xf numFmtId="0" fontId="15" fillId="0" borderId="15" xfId="5" applyFont="1" applyFill="1" applyBorder="1" applyAlignment="1" applyProtection="1">
      <alignment horizontal="left" vertical="top" wrapText="1"/>
    </xf>
    <xf numFmtId="164" fontId="15" fillId="0" borderId="15" xfId="28" applyFont="1" applyBorder="1" applyAlignment="1">
      <alignment horizontal="left" vertical="top" wrapText="1"/>
    </xf>
    <xf numFmtId="164" fontId="15" fillId="0" borderId="10" xfId="28" applyFont="1" applyBorder="1" applyAlignment="1">
      <alignment horizontal="left" vertical="top" wrapText="1"/>
    </xf>
    <xf numFmtId="0" fontId="22" fillId="0" borderId="20" xfId="5" applyNumberFormat="1" applyFont="1" applyFill="1" applyBorder="1" applyAlignment="1" applyProtection="1">
      <alignment horizontal="left" vertical="top" wrapText="1"/>
    </xf>
    <xf numFmtId="164" fontId="77" fillId="0" borderId="20" xfId="28" applyFont="1" applyBorder="1" applyAlignment="1">
      <alignment horizontal="left" vertical="top" wrapText="1"/>
    </xf>
    <xf numFmtId="164" fontId="77" fillId="0" borderId="9" xfId="28" applyFont="1" applyBorder="1" applyAlignment="1">
      <alignment horizontal="left" vertical="top" wrapText="1"/>
    </xf>
    <xf numFmtId="49" fontId="15" fillId="0" borderId="9" xfId="5" applyNumberFormat="1" applyFont="1" applyFill="1" applyBorder="1" applyAlignment="1" applyProtection="1">
      <alignment horizontal="left" vertical="top" wrapText="1"/>
    </xf>
    <xf numFmtId="49" fontId="15" fillId="0" borderId="25" xfId="5" applyNumberFormat="1" applyFont="1" applyFill="1" applyBorder="1" applyAlignment="1" applyProtection="1">
      <alignment horizontal="left" vertical="top" wrapText="1"/>
    </xf>
    <xf numFmtId="49" fontId="15" fillId="0" borderId="30" xfId="5" applyNumberFormat="1" applyFont="1" applyFill="1" applyBorder="1" applyAlignment="1" applyProtection="1">
      <alignment horizontal="left" vertical="top" wrapText="1"/>
    </xf>
    <xf numFmtId="49" fontId="15" fillId="0" borderId="101" xfId="5" applyNumberFormat="1" applyFont="1" applyFill="1" applyBorder="1" applyAlignment="1" applyProtection="1">
      <alignment horizontal="left" vertical="top" wrapText="1"/>
    </xf>
    <xf numFmtId="49" fontId="15" fillId="0" borderId="108" xfId="5" applyNumberFormat="1" applyFont="1" applyFill="1" applyBorder="1" applyAlignment="1" applyProtection="1">
      <alignment horizontal="left" vertical="top" wrapText="1"/>
    </xf>
    <xf numFmtId="0" fontId="4" fillId="2" borderId="0" xfId="17" applyFont="1" applyFill="1" applyBorder="1" applyAlignment="1">
      <alignment horizontal="left" vertical="center"/>
    </xf>
    <xf numFmtId="0" fontId="7" fillId="4" borderId="1" xfId="17" applyFont="1" applyFill="1" applyBorder="1" applyAlignment="1">
      <alignment horizontal="left" vertical="center"/>
    </xf>
    <xf numFmtId="0" fontId="7" fillId="4" borderId="93" xfId="17" applyFont="1" applyFill="1" applyBorder="1" applyAlignment="1">
      <alignment horizontal="left" vertical="center"/>
    </xf>
    <xf numFmtId="0" fontId="7" fillId="4" borderId="2" xfId="17" applyFont="1" applyFill="1" applyBorder="1" applyAlignment="1">
      <alignment horizontal="left" vertical="center"/>
    </xf>
    <xf numFmtId="0" fontId="7" fillId="4" borderId="3" xfId="17" applyFont="1" applyFill="1" applyBorder="1" applyAlignment="1">
      <alignment horizontal="left" vertical="center"/>
    </xf>
    <xf numFmtId="0" fontId="9" fillId="4" borderId="1" xfId="17" applyFont="1" applyFill="1" applyBorder="1" applyAlignment="1">
      <alignment horizontal="center" vertical="center"/>
    </xf>
    <xf numFmtId="0" fontId="9" fillId="4" borderId="2" xfId="17" applyFont="1" applyFill="1" applyBorder="1" applyAlignment="1">
      <alignment horizontal="center" vertical="center"/>
    </xf>
    <xf numFmtId="0" fontId="9" fillId="4" borderId="3" xfId="17" applyFont="1" applyFill="1" applyBorder="1" applyAlignment="1">
      <alignment horizontal="center" vertical="center"/>
    </xf>
    <xf numFmtId="0" fontId="18" fillId="4" borderId="77" xfId="5" applyFont="1" applyFill="1" applyBorder="1" applyAlignment="1" applyProtection="1">
      <alignment vertical="top"/>
    </xf>
    <xf numFmtId="0" fontId="18" fillId="4" borderId="76" xfId="5" applyFont="1" applyFill="1" applyBorder="1" applyAlignment="1" applyProtection="1">
      <alignment vertical="top"/>
    </xf>
    <xf numFmtId="49" fontId="15" fillId="0" borderId="64" xfId="5" applyNumberFormat="1" applyFont="1" applyFill="1" applyBorder="1" applyAlignment="1" applyProtection="1">
      <alignment horizontal="left" vertical="top" wrapText="1"/>
    </xf>
    <xf numFmtId="49" fontId="15" fillId="0" borderId="86" xfId="5" applyNumberFormat="1" applyFont="1" applyFill="1" applyBorder="1" applyAlignment="1" applyProtection="1">
      <alignment horizontal="left" vertical="top" wrapText="1"/>
    </xf>
    <xf numFmtId="2" fontId="15" fillId="0" borderId="1" xfId="1" applyNumberFormat="1" applyFont="1" applyFill="1" applyBorder="1" applyAlignment="1" applyProtection="1">
      <alignment horizontal="left" vertical="top" wrapText="1"/>
    </xf>
    <xf numFmtId="2" fontId="15" fillId="0" borderId="2" xfId="1" applyNumberFormat="1" applyFont="1" applyFill="1" applyBorder="1" applyAlignment="1" applyProtection="1">
      <alignment horizontal="left" vertical="top" wrapText="1"/>
    </xf>
    <xf numFmtId="2" fontId="15" fillId="0" borderId="3" xfId="1" applyNumberFormat="1" applyFont="1" applyFill="1" applyBorder="1" applyAlignment="1" applyProtection="1">
      <alignment horizontal="left" vertical="top" wrapText="1"/>
    </xf>
    <xf numFmtId="49" fontId="6" fillId="3" borderId="21" xfId="28" applyNumberFormat="1" applyFont="1" applyFill="1" applyBorder="1" applyAlignment="1">
      <alignment horizontal="left" vertical="center" wrapText="1"/>
    </xf>
    <xf numFmtId="49" fontId="6" fillId="3" borderId="26" xfId="28" applyNumberFormat="1" applyFont="1" applyFill="1" applyBorder="1" applyAlignment="1">
      <alignment horizontal="left" vertical="center" wrapText="1"/>
    </xf>
    <xf numFmtId="49" fontId="6" fillId="3" borderId="27" xfId="28" applyNumberFormat="1" applyFont="1" applyFill="1" applyBorder="1" applyAlignment="1">
      <alignment horizontal="left" vertical="center" wrapText="1"/>
    </xf>
    <xf numFmtId="49" fontId="6" fillId="3" borderId="21" xfId="28" applyNumberFormat="1" applyFont="1" applyFill="1" applyBorder="1" applyAlignment="1">
      <alignment horizontal="left" vertical="top" wrapText="1"/>
    </xf>
    <xf numFmtId="49" fontId="6" fillId="3" borderId="26" xfId="28" applyNumberFormat="1" applyFont="1" applyFill="1" applyBorder="1" applyAlignment="1">
      <alignment horizontal="left" vertical="top" wrapText="1"/>
    </xf>
    <xf numFmtId="49" fontId="6" fillId="3" borderId="27" xfId="28" applyNumberFormat="1" applyFont="1" applyFill="1" applyBorder="1" applyAlignment="1">
      <alignment horizontal="left" vertical="top" wrapText="1"/>
    </xf>
    <xf numFmtId="49" fontId="6" fillId="3" borderId="21" xfId="28" applyNumberFormat="1" applyFont="1" applyFill="1" applyBorder="1" applyAlignment="1">
      <alignment horizontal="left" vertical="center"/>
    </xf>
    <xf numFmtId="49" fontId="6" fillId="3" borderId="26" xfId="28" applyNumberFormat="1" applyFont="1" applyFill="1" applyBorder="1" applyAlignment="1">
      <alignment horizontal="left" vertical="center"/>
    </xf>
    <xf numFmtId="49" fontId="6" fillId="3" borderId="27" xfId="28" applyNumberFormat="1" applyFont="1" applyFill="1" applyBorder="1" applyAlignment="1">
      <alignment horizontal="left" vertical="center"/>
    </xf>
    <xf numFmtId="0" fontId="6" fillId="3" borderId="21" xfId="28" applyNumberFormat="1" applyFont="1" applyFill="1" applyBorder="1" applyAlignment="1">
      <alignment horizontal="left" vertical="top" wrapText="1"/>
    </xf>
    <xf numFmtId="0" fontId="6" fillId="3" borderId="26" xfId="28" applyNumberFormat="1" applyFont="1" applyFill="1" applyBorder="1" applyAlignment="1">
      <alignment horizontal="left" vertical="top" wrapText="1"/>
    </xf>
    <xf numFmtId="49" fontId="23" fillId="0" borderId="21" xfId="5" applyNumberFormat="1" applyFont="1" applyFill="1" applyBorder="1" applyAlignment="1" applyProtection="1">
      <alignment horizontal="left" vertical="top" wrapText="1"/>
    </xf>
    <xf numFmtId="49" fontId="23" fillId="0" borderId="26" xfId="5" applyNumberFormat="1" applyFont="1" applyFill="1" applyBorder="1" applyAlignment="1" applyProtection="1">
      <alignment horizontal="left" vertical="top" wrapText="1"/>
    </xf>
    <xf numFmtId="49" fontId="23" fillId="0" borderId="27" xfId="5" applyNumberFormat="1" applyFont="1" applyFill="1" applyBorder="1" applyAlignment="1" applyProtection="1">
      <alignment horizontal="left" vertical="top" wrapText="1"/>
    </xf>
    <xf numFmtId="0" fontId="11" fillId="4" borderId="1" xfId="1" applyFont="1" applyFill="1" applyBorder="1" applyAlignment="1">
      <alignment horizontal="center" vertical="center" wrapText="1"/>
    </xf>
    <xf numFmtId="0" fontId="11" fillId="4" borderId="2" xfId="1" applyFont="1" applyFill="1" applyBorder="1" applyAlignment="1">
      <alignment horizontal="center" vertical="center" wrapText="1"/>
    </xf>
    <xf numFmtId="0" fontId="11" fillId="4" borderId="3" xfId="1" applyFont="1" applyFill="1" applyBorder="1" applyAlignment="1">
      <alignment horizontal="center" vertical="center" wrapText="1"/>
    </xf>
    <xf numFmtId="49" fontId="15" fillId="0" borderId="1" xfId="1" applyNumberFormat="1" applyFont="1" applyFill="1" applyBorder="1" applyAlignment="1" applyProtection="1">
      <alignment vertical="top" wrapText="1"/>
    </xf>
    <xf numFmtId="49" fontId="15" fillId="0" borderId="2" xfId="1" applyNumberFormat="1" applyFont="1" applyFill="1" applyBorder="1" applyAlignment="1" applyProtection="1">
      <alignment vertical="top" wrapText="1"/>
    </xf>
    <xf numFmtId="49" fontId="15" fillId="0" borderId="3" xfId="1" applyNumberFormat="1" applyFont="1" applyFill="1" applyBorder="1" applyAlignment="1" applyProtection="1">
      <alignment vertical="top" wrapText="1"/>
    </xf>
    <xf numFmtId="0" fontId="6" fillId="0" borderId="21" xfId="36" applyFont="1" applyBorder="1" applyAlignment="1">
      <alignment vertical="center"/>
    </xf>
    <xf numFmtId="164" fontId="2" fillId="0" borderId="26" xfId="28" applyBorder="1" applyAlignment="1"/>
    <xf numFmtId="164" fontId="2" fillId="0" borderId="27" xfId="28" applyBorder="1" applyAlignment="1"/>
    <xf numFmtId="49" fontId="15" fillId="3" borderId="21" xfId="5" applyNumberFormat="1" applyFont="1" applyFill="1" applyBorder="1" applyAlignment="1" applyProtection="1">
      <alignment horizontal="left" vertical="top" wrapText="1"/>
    </xf>
    <xf numFmtId="49" fontId="15" fillId="3" borderId="26" xfId="5" applyNumberFormat="1" applyFont="1" applyFill="1" applyBorder="1" applyAlignment="1" applyProtection="1">
      <alignment horizontal="left" vertical="top" wrapText="1"/>
    </xf>
    <xf numFmtId="49" fontId="15" fillId="3" borderId="27" xfId="5" applyNumberFormat="1" applyFont="1" applyFill="1" applyBorder="1" applyAlignment="1" applyProtection="1">
      <alignment horizontal="left" vertical="top" wrapText="1"/>
    </xf>
    <xf numFmtId="0" fontId="6" fillId="0" borderId="21" xfId="36" applyFont="1" applyBorder="1" applyAlignment="1">
      <alignment horizontal="left" vertical="center"/>
    </xf>
    <xf numFmtId="0" fontId="6" fillId="0" borderId="26" xfId="36" applyFont="1" applyBorder="1" applyAlignment="1">
      <alignment horizontal="left" vertical="center"/>
    </xf>
    <xf numFmtId="0" fontId="6" fillId="0" borderId="27" xfId="36" applyFont="1" applyBorder="1" applyAlignment="1">
      <alignment horizontal="left" vertical="center"/>
    </xf>
    <xf numFmtId="0" fontId="4" fillId="2" borderId="0" xfId="36" applyFont="1" applyFill="1" applyBorder="1" applyAlignment="1">
      <alignment horizontal="left" vertical="center"/>
    </xf>
    <xf numFmtId="0" fontId="7" fillId="4" borderId="1" xfId="36" applyFont="1" applyFill="1" applyBorder="1" applyAlignment="1">
      <alignment horizontal="left" vertical="center"/>
    </xf>
    <xf numFmtId="0" fontId="7" fillId="4" borderId="93" xfId="36" applyFont="1" applyFill="1" applyBorder="1" applyAlignment="1">
      <alignment horizontal="left" vertical="center"/>
    </xf>
    <xf numFmtId="9" fontId="15" fillId="0" borderId="30" xfId="5" applyNumberFormat="1" applyFont="1" applyFill="1" applyBorder="1" applyAlignment="1">
      <alignment horizontal="left" vertical="top" wrapText="1"/>
    </xf>
    <xf numFmtId="9" fontId="15" fillId="0" borderId="101" xfId="5" applyNumberFormat="1" applyFont="1" applyFill="1" applyBorder="1" applyAlignment="1">
      <alignment horizontal="left" vertical="top" wrapText="1"/>
    </xf>
    <xf numFmtId="9" fontId="15" fillId="0" borderId="108" xfId="5" applyNumberFormat="1" applyFont="1" applyFill="1" applyBorder="1" applyAlignment="1">
      <alignment horizontal="left" vertical="top" wrapText="1"/>
    </xf>
    <xf numFmtId="9" fontId="15" fillId="0" borderId="21" xfId="5" applyNumberFormat="1" applyFont="1" applyFill="1" applyBorder="1" applyAlignment="1">
      <alignment vertical="top" wrapText="1"/>
    </xf>
    <xf numFmtId="9" fontId="15" fillId="0" borderId="26" xfId="5" applyNumberFormat="1" applyFont="1" applyFill="1" applyBorder="1" applyAlignment="1">
      <alignment vertical="top" wrapText="1"/>
    </xf>
    <xf numFmtId="9" fontId="15" fillId="0" borderId="27" xfId="5" applyNumberFormat="1" applyFont="1" applyFill="1" applyBorder="1" applyAlignment="1">
      <alignment vertical="top" wrapText="1"/>
    </xf>
    <xf numFmtId="0" fontId="15" fillId="3" borderId="21" xfId="5" applyFont="1" applyFill="1" applyBorder="1" applyAlignment="1" applyProtection="1">
      <alignment horizontal="left" vertical="top" wrapText="1"/>
    </xf>
    <xf numFmtId="0" fontId="15" fillId="3" borderId="26" xfId="5" applyFont="1" applyFill="1" applyBorder="1" applyAlignment="1" applyProtection="1">
      <alignment horizontal="left" vertical="top" wrapText="1"/>
    </xf>
    <xf numFmtId="0" fontId="15" fillId="3" borderId="27" xfId="5" applyFont="1" applyFill="1" applyBorder="1" applyAlignment="1" applyProtection="1">
      <alignment horizontal="left" vertical="top" wrapText="1"/>
    </xf>
    <xf numFmtId="0" fontId="15" fillId="0" borderId="90" xfId="5" applyFont="1" applyFill="1" applyBorder="1" applyAlignment="1" applyProtection="1">
      <alignment horizontal="left" vertical="top" wrapText="1"/>
    </xf>
    <xf numFmtId="0" fontId="15" fillId="0" borderId="100" xfId="5" applyFont="1" applyFill="1" applyBorder="1" applyAlignment="1" applyProtection="1">
      <alignment horizontal="left" vertical="top" wrapText="1"/>
    </xf>
    <xf numFmtId="0" fontId="15" fillId="0" borderId="84" xfId="5" applyFont="1" applyFill="1" applyBorder="1" applyAlignment="1" applyProtection="1">
      <alignment horizontal="left" vertical="top" wrapText="1"/>
    </xf>
    <xf numFmtId="0" fontId="87" fillId="20" borderId="0" xfId="1" applyFont="1" applyFill="1" applyBorder="1" applyAlignment="1">
      <alignment horizontal="left" vertical="center"/>
    </xf>
    <xf numFmtId="0" fontId="41" fillId="3" borderId="0" xfId="5" applyFont="1" applyFill="1" applyBorder="1" applyAlignment="1">
      <alignment vertical="center"/>
    </xf>
    <xf numFmtId="0" fontId="7" fillId="4" borderId="1" xfId="1" applyFont="1" applyFill="1" applyBorder="1" applyAlignment="1">
      <alignment horizontal="left" vertical="center" wrapText="1"/>
    </xf>
    <xf numFmtId="0" fontId="7" fillId="4" borderId="93" xfId="1" applyFont="1" applyFill="1" applyBorder="1" applyAlignment="1">
      <alignment horizontal="left" vertical="center" wrapText="1"/>
    </xf>
    <xf numFmtId="0" fontId="15" fillId="0" borderId="21" xfId="5" applyFont="1" applyFill="1" applyBorder="1" applyAlignment="1" applyProtection="1">
      <alignment horizontal="left" vertical="top"/>
    </xf>
    <xf numFmtId="0" fontId="15" fillId="0" borderId="26" xfId="5" applyFont="1" applyFill="1" applyBorder="1" applyAlignment="1" applyProtection="1">
      <alignment horizontal="left" vertical="top"/>
    </xf>
    <xf numFmtId="0" fontId="15" fillId="0" borderId="27" xfId="5" applyFont="1" applyFill="1" applyBorder="1" applyAlignment="1" applyProtection="1">
      <alignment horizontal="left" vertical="top"/>
    </xf>
    <xf numFmtId="168" fontId="15" fillId="0" borderId="21" xfId="32" applyFont="1" applyFill="1" applyBorder="1" applyAlignment="1" applyProtection="1">
      <alignment horizontal="left" vertical="top" wrapText="1"/>
    </xf>
    <xf numFmtId="168" fontId="15" fillId="0" borderId="26" xfId="32" applyFont="1" applyFill="1" applyBorder="1" applyAlignment="1" applyProtection="1">
      <alignment horizontal="left" vertical="top" wrapText="1"/>
    </xf>
    <xf numFmtId="168" fontId="15" fillId="0" borderId="27" xfId="32" applyFont="1" applyFill="1" applyBorder="1" applyAlignment="1" applyProtection="1">
      <alignment horizontal="left" vertical="top" wrapText="1"/>
    </xf>
    <xf numFmtId="168" fontId="15" fillId="0" borderId="30" xfId="32" applyFont="1" applyFill="1" applyBorder="1" applyAlignment="1" applyProtection="1">
      <alignment horizontal="left" vertical="top" wrapText="1"/>
    </xf>
    <xf numFmtId="168" fontId="15" fillId="0" borderId="101" xfId="32" applyFont="1" applyFill="1" applyBorder="1" applyAlignment="1" applyProtection="1">
      <alignment horizontal="left" vertical="top" wrapText="1"/>
    </xf>
    <xf numFmtId="168" fontId="15" fillId="0" borderId="108" xfId="32" applyFont="1" applyFill="1" applyBorder="1" applyAlignment="1" applyProtection="1">
      <alignment horizontal="left" vertical="top" wrapText="1"/>
    </xf>
    <xf numFmtId="0" fontId="4" fillId="2" borderId="0" xfId="8" applyFont="1" applyFill="1" applyBorder="1" applyAlignment="1" applyProtection="1">
      <alignment horizontal="left" vertical="center"/>
    </xf>
    <xf numFmtId="0" fontId="7" fillId="4" borderId="93" xfId="8" applyFont="1" applyFill="1" applyBorder="1" applyAlignment="1" applyProtection="1">
      <alignment horizontal="left" vertical="center"/>
    </xf>
    <xf numFmtId="168" fontId="18" fillId="0" borderId="16" xfId="32" applyFont="1" applyFill="1" applyBorder="1" applyAlignment="1" applyProtection="1">
      <alignment horizontal="left" vertical="top"/>
    </xf>
    <xf numFmtId="168" fontId="18" fillId="0" borderId="77" xfId="32" applyFont="1" applyFill="1" applyBorder="1" applyAlignment="1" applyProtection="1">
      <alignment horizontal="left" vertical="top"/>
    </xf>
    <xf numFmtId="168" fontId="18" fillId="0" borderId="76" xfId="32" applyFont="1" applyFill="1" applyBorder="1" applyAlignment="1" applyProtection="1">
      <alignment horizontal="left" vertical="top"/>
    </xf>
    <xf numFmtId="0" fontId="18" fillId="4" borderId="21" xfId="5" applyFont="1" applyFill="1" applyBorder="1" applyAlignment="1" applyProtection="1">
      <alignment horizontal="left" vertical="top"/>
    </xf>
    <xf numFmtId="0" fontId="18" fillId="4" borderId="26" xfId="5" applyFont="1" applyFill="1" applyBorder="1" applyAlignment="1" applyProtection="1">
      <alignment horizontal="left" vertical="top"/>
    </xf>
    <xf numFmtId="0" fontId="18" fillId="4" borderId="27" xfId="5" applyFont="1" applyFill="1" applyBorder="1" applyAlignment="1" applyProtection="1">
      <alignment horizontal="left" vertical="top"/>
    </xf>
    <xf numFmtId="0" fontId="15" fillId="0" borderId="20" xfId="28" applyNumberFormat="1" applyFont="1" applyBorder="1" applyAlignment="1">
      <alignment vertical="top" wrapText="1"/>
    </xf>
    <xf numFmtId="0" fontId="15" fillId="0" borderId="9" xfId="28" applyNumberFormat="1" applyFont="1" applyBorder="1" applyAlignment="1">
      <alignment vertical="top" wrapText="1"/>
    </xf>
    <xf numFmtId="0" fontId="6" fillId="0" borderId="20" xfId="1" applyFont="1" applyBorder="1" applyAlignment="1">
      <alignment horizontal="left" vertical="center" wrapText="1"/>
    </xf>
    <xf numFmtId="0" fontId="6" fillId="0" borderId="9" xfId="1" applyFont="1" applyBorder="1" applyAlignment="1">
      <alignment horizontal="left" vertical="center" wrapText="1"/>
    </xf>
    <xf numFmtId="0" fontId="15" fillId="0" borderId="20" xfId="5" quotePrefix="1" applyFont="1" applyFill="1" applyBorder="1" applyAlignment="1" applyProtection="1">
      <alignment horizontal="left" vertical="top" wrapText="1"/>
    </xf>
    <xf numFmtId="0" fontId="7" fillId="22" borderId="1" xfId="1" applyFont="1" applyFill="1" applyBorder="1" applyAlignment="1">
      <alignment horizontal="left" vertical="center"/>
    </xf>
    <xf numFmtId="0" fontId="7" fillId="22" borderId="93" xfId="1" applyFont="1" applyFill="1" applyBorder="1" applyAlignment="1">
      <alignment horizontal="left" vertical="center"/>
    </xf>
    <xf numFmtId="49" fontId="15" fillId="0" borderId="21" xfId="43" applyNumberFormat="1" applyFont="1" applyFill="1" applyBorder="1" applyAlignment="1" applyProtection="1">
      <alignment horizontal="left" vertical="top" wrapText="1"/>
    </xf>
    <xf numFmtId="49" fontId="15" fillId="0" borderId="26" xfId="43" applyNumberFormat="1" applyFont="1" applyFill="1" applyBorder="1" applyAlignment="1" applyProtection="1">
      <alignment horizontal="left" vertical="top" wrapText="1"/>
    </xf>
    <xf numFmtId="49" fontId="15" fillId="0" borderId="27" xfId="43" applyNumberFormat="1" applyFont="1" applyFill="1" applyBorder="1" applyAlignment="1" applyProtection="1">
      <alignment horizontal="left" vertical="top" wrapText="1"/>
    </xf>
    <xf numFmtId="49" fontId="15" fillId="0" borderId="30" xfId="43" applyNumberFormat="1" applyFont="1" applyFill="1" applyBorder="1" applyAlignment="1" applyProtection="1">
      <alignment horizontal="left" vertical="top" wrapText="1"/>
    </xf>
    <xf numFmtId="49" fontId="15" fillId="0" borderId="101" xfId="43" applyNumberFormat="1" applyFont="1" applyFill="1" applyBorder="1" applyAlignment="1" applyProtection="1">
      <alignment horizontal="left" vertical="top" wrapText="1"/>
    </xf>
    <xf numFmtId="49" fontId="15" fillId="0" borderId="108" xfId="43" applyNumberFormat="1" applyFont="1" applyFill="1" applyBorder="1" applyAlignment="1" applyProtection="1">
      <alignment horizontal="left" vertical="top" wrapText="1"/>
    </xf>
    <xf numFmtId="0" fontId="18" fillId="0" borderId="16" xfId="43" applyFont="1" applyFill="1" applyBorder="1" applyAlignment="1" applyProtection="1">
      <alignment horizontal="left" vertical="top"/>
    </xf>
    <xf numFmtId="0" fontId="18" fillId="0" borderId="77" xfId="43" applyFont="1" applyFill="1" applyBorder="1" applyAlignment="1" applyProtection="1">
      <alignment horizontal="left" vertical="top"/>
    </xf>
    <xf numFmtId="0" fontId="18" fillId="0" borderId="76" xfId="43" applyFont="1" applyFill="1" applyBorder="1" applyAlignment="1" applyProtection="1">
      <alignment horizontal="left" vertical="top"/>
    </xf>
    <xf numFmtId="9" fontId="23" fillId="0" borderId="26" xfId="5" applyNumberFormat="1" applyFont="1" applyFill="1" applyBorder="1" applyAlignment="1">
      <alignment horizontal="left" vertical="top" wrapText="1"/>
    </xf>
    <xf numFmtId="9" fontId="23" fillId="0" borderId="27" xfId="5" applyNumberFormat="1" applyFont="1" applyFill="1" applyBorder="1" applyAlignment="1">
      <alignment horizontal="left" vertical="top" wrapText="1"/>
    </xf>
    <xf numFmtId="9" fontId="23" fillId="0" borderId="30" xfId="5" applyNumberFormat="1" applyFont="1" applyFill="1" applyBorder="1" applyAlignment="1">
      <alignment horizontal="left" vertical="top" wrapText="1"/>
    </xf>
    <xf numFmtId="9" fontId="23" fillId="0" borderId="101" xfId="5" applyNumberFormat="1" applyFont="1" applyFill="1" applyBorder="1" applyAlignment="1">
      <alignment horizontal="left" vertical="top" wrapText="1"/>
    </xf>
    <xf numFmtId="9" fontId="23" fillId="0" borderId="108" xfId="5" applyNumberFormat="1" applyFont="1" applyFill="1" applyBorder="1" applyAlignment="1">
      <alignment horizontal="left" vertical="top" wrapText="1"/>
    </xf>
    <xf numFmtId="9" fontId="97" fillId="0" borderId="21" xfId="5" applyNumberFormat="1" applyFont="1" applyFill="1" applyBorder="1" applyAlignment="1">
      <alignment horizontal="left" vertical="top" wrapText="1"/>
    </xf>
    <xf numFmtId="9" fontId="97" fillId="0" borderId="26" xfId="5" applyNumberFormat="1" applyFont="1" applyFill="1" applyBorder="1" applyAlignment="1">
      <alignment horizontal="left" vertical="top" wrapText="1"/>
    </xf>
    <xf numFmtId="9" fontId="97" fillId="0" borderId="27" xfId="5" applyNumberFormat="1" applyFont="1" applyFill="1" applyBorder="1" applyAlignment="1">
      <alignment horizontal="left" vertical="top" wrapText="1"/>
    </xf>
    <xf numFmtId="9" fontId="97" fillId="0" borderId="30" xfId="5" applyNumberFormat="1" applyFont="1" applyFill="1" applyBorder="1" applyAlignment="1">
      <alignment horizontal="left" vertical="top" wrapText="1"/>
    </xf>
    <xf numFmtId="9" fontId="97" fillId="0" borderId="101" xfId="5" applyNumberFormat="1" applyFont="1" applyFill="1" applyBorder="1" applyAlignment="1">
      <alignment horizontal="left" vertical="top" wrapText="1"/>
    </xf>
    <xf numFmtId="9" fontId="97" fillId="0" borderId="108" xfId="5" applyNumberFormat="1" applyFont="1" applyFill="1" applyBorder="1" applyAlignment="1">
      <alignment horizontal="left" vertical="top" wrapText="1"/>
    </xf>
    <xf numFmtId="0" fontId="15" fillId="0" borderId="1" xfId="5" applyFont="1" applyFill="1" applyBorder="1" applyAlignment="1" applyProtection="1">
      <alignment horizontal="left" vertical="top" wrapText="1"/>
    </xf>
    <xf numFmtId="0" fontId="15" fillId="0" borderId="2" xfId="5" applyFont="1" applyFill="1" applyBorder="1" applyAlignment="1" applyProtection="1">
      <alignment horizontal="left" vertical="top" wrapText="1"/>
    </xf>
    <xf numFmtId="0" fontId="15" fillId="0" borderId="3" xfId="5" applyFont="1" applyFill="1" applyBorder="1" applyAlignment="1" applyProtection="1">
      <alignment horizontal="left" vertical="top" wrapText="1"/>
    </xf>
    <xf numFmtId="0" fontId="97" fillId="0" borderId="21" xfId="5" applyNumberFormat="1" applyFont="1" applyFill="1" applyBorder="1" applyAlignment="1">
      <alignment horizontal="left" vertical="top" wrapText="1"/>
    </xf>
    <xf numFmtId="0" fontId="97" fillId="0" borderId="26" xfId="5" applyNumberFormat="1" applyFont="1" applyFill="1" applyBorder="1" applyAlignment="1">
      <alignment horizontal="left" vertical="top" wrapText="1"/>
    </xf>
    <xf numFmtId="0" fontId="97" fillId="0" borderId="27" xfId="5" applyNumberFormat="1" applyFont="1" applyFill="1" applyBorder="1" applyAlignment="1">
      <alignment horizontal="left" vertical="top" wrapText="1"/>
    </xf>
    <xf numFmtId="0" fontId="97" fillId="0" borderId="30" xfId="5" applyNumberFormat="1" applyFont="1" applyFill="1" applyBorder="1" applyAlignment="1">
      <alignment horizontal="left" vertical="top" wrapText="1"/>
    </xf>
    <xf numFmtId="0" fontId="97" fillId="0" borderId="101" xfId="5" applyNumberFormat="1" applyFont="1" applyFill="1" applyBorder="1" applyAlignment="1">
      <alignment horizontal="left" vertical="top" wrapText="1"/>
    </xf>
    <xf numFmtId="0" fontId="97" fillId="0" borderId="108" xfId="5" applyNumberFormat="1" applyFont="1" applyFill="1" applyBorder="1" applyAlignment="1">
      <alignment horizontal="left" vertical="top" wrapText="1"/>
    </xf>
    <xf numFmtId="0" fontId="97" fillId="0" borderId="16" xfId="5" applyNumberFormat="1" applyFont="1" applyFill="1" applyBorder="1" applyAlignment="1">
      <alignment horizontal="left" vertical="top" wrapText="1"/>
    </xf>
    <xf numFmtId="0" fontId="97" fillId="0" borderId="77" xfId="5" applyNumberFormat="1" applyFont="1" applyFill="1" applyBorder="1" applyAlignment="1">
      <alignment horizontal="left" vertical="top" wrapText="1"/>
    </xf>
    <xf numFmtId="0" fontId="97" fillId="0" borderId="76" xfId="5" applyNumberFormat="1" applyFont="1" applyFill="1" applyBorder="1" applyAlignment="1">
      <alignment horizontal="left" vertical="top" wrapText="1"/>
    </xf>
    <xf numFmtId="0" fontId="19" fillId="4" borderId="1" xfId="5" applyFont="1" applyFill="1" applyBorder="1" applyAlignment="1" applyProtection="1">
      <alignment horizontal="left" vertical="center"/>
    </xf>
    <xf numFmtId="0" fontId="19" fillId="4" borderId="2" xfId="5" applyFont="1" applyFill="1" applyBorder="1" applyAlignment="1" applyProtection="1">
      <alignment horizontal="left" vertical="center"/>
    </xf>
    <xf numFmtId="0" fontId="19" fillId="4" borderId="3" xfId="5" applyFont="1" applyFill="1" applyBorder="1" applyAlignment="1" applyProtection="1">
      <alignment horizontal="left" vertical="center"/>
    </xf>
    <xf numFmtId="0" fontId="15" fillId="0" borderId="18" xfId="5" applyFont="1" applyFill="1" applyBorder="1" applyAlignment="1" applyProtection="1">
      <alignment horizontal="left" vertical="top" wrapText="1"/>
    </xf>
    <xf numFmtId="0" fontId="15" fillId="0" borderId="77" xfId="5" applyFont="1" applyFill="1" applyBorder="1" applyAlignment="1" applyProtection="1">
      <alignment horizontal="left" vertical="top" wrapText="1"/>
    </xf>
    <xf numFmtId="0" fontId="15" fillId="0" borderId="76" xfId="5" applyFont="1" applyFill="1" applyBorder="1" applyAlignment="1" applyProtection="1">
      <alignment horizontal="left" vertical="top" wrapText="1"/>
    </xf>
    <xf numFmtId="0" fontId="7" fillId="4" borderId="18" xfId="1" applyFont="1" applyFill="1" applyBorder="1" applyAlignment="1" applyProtection="1">
      <alignment horizontal="center" vertical="center" wrapText="1"/>
    </xf>
    <xf numFmtId="0" fontId="30" fillId="0" borderId="24" xfId="12" applyBorder="1" applyAlignment="1">
      <alignment horizontal="center" vertical="center" wrapText="1"/>
    </xf>
    <xf numFmtId="0" fontId="30" fillId="0" borderId="10" xfId="12" applyBorder="1" applyAlignment="1">
      <alignment horizontal="center" vertical="center" wrapText="1"/>
    </xf>
    <xf numFmtId="0" fontId="30" fillId="0" borderId="77" xfId="12" applyBorder="1" applyAlignment="1">
      <alignment horizontal="center" vertical="center" wrapText="1"/>
    </xf>
    <xf numFmtId="0" fontId="30" fillId="0" borderId="97" xfId="12" applyBorder="1" applyAlignment="1">
      <alignment horizontal="center" vertical="center" wrapText="1"/>
    </xf>
    <xf numFmtId="0" fontId="7" fillId="4" borderId="17" xfId="1" applyFont="1" applyFill="1" applyBorder="1" applyAlignment="1" applyProtection="1">
      <alignment horizontal="center" vertical="center" wrapText="1"/>
    </xf>
    <xf numFmtId="0" fontId="30" fillId="0" borderId="31" xfId="12" applyBorder="1" applyAlignment="1">
      <alignment horizontal="center" vertical="center" wrapText="1"/>
    </xf>
    <xf numFmtId="0" fontId="30" fillId="0" borderId="15" xfId="12" applyBorder="1" applyAlignment="1">
      <alignment horizontal="center" vertical="center" wrapText="1"/>
    </xf>
    <xf numFmtId="0" fontId="30" fillId="0" borderId="16" xfId="12" applyBorder="1" applyAlignment="1">
      <alignment horizontal="center" vertical="center" wrapText="1"/>
    </xf>
    <xf numFmtId="0" fontId="30" fillId="0" borderId="91" xfId="12" applyBorder="1" applyAlignment="1">
      <alignment horizontal="center" vertical="center" wrapText="1"/>
    </xf>
    <xf numFmtId="0" fontId="30" fillId="0" borderId="118" xfId="12" applyBorder="1" applyAlignment="1">
      <alignment horizontal="center" vertical="center" wrapText="1"/>
    </xf>
    <xf numFmtId="0" fontId="7" fillId="4" borderId="11" xfId="1" applyFont="1" applyFill="1" applyBorder="1" applyAlignment="1">
      <alignment horizontal="center" vertical="center" wrapText="1"/>
    </xf>
    <xf numFmtId="0" fontId="7" fillId="4" borderId="92" xfId="1" applyFont="1" applyFill="1" applyBorder="1" applyAlignment="1">
      <alignment horizontal="center" vertical="center" wrapText="1"/>
    </xf>
    <xf numFmtId="0" fontId="7" fillId="4" borderId="12" xfId="1" applyFont="1" applyFill="1" applyBorder="1" applyAlignment="1">
      <alignment horizontal="center" vertical="center" wrapText="1"/>
    </xf>
    <xf numFmtId="0" fontId="7" fillId="4" borderId="80" xfId="1" applyFont="1" applyFill="1" applyBorder="1" applyAlignment="1">
      <alignment horizontal="center" vertical="center" wrapText="1"/>
    </xf>
    <xf numFmtId="0" fontId="7" fillId="4" borderId="109" xfId="17" applyFont="1" applyFill="1" applyBorder="1" applyAlignment="1" applyProtection="1">
      <alignment horizontal="center" vertical="center" wrapText="1"/>
    </xf>
    <xf numFmtId="0" fontId="7" fillId="4" borderId="110" xfId="17" applyFont="1" applyFill="1" applyBorder="1" applyAlignment="1" applyProtection="1">
      <alignment horizontal="center" vertical="center" wrapText="1"/>
    </xf>
    <xf numFmtId="0" fontId="30" fillId="0" borderId="2" xfId="12" applyBorder="1" applyAlignment="1">
      <alignment horizontal="center" vertical="center" wrapText="1"/>
    </xf>
    <xf numFmtId="0" fontId="30" fillId="0" borderId="3" xfId="12" applyBorder="1" applyAlignment="1">
      <alignment horizontal="center" vertical="center" wrapText="1"/>
    </xf>
    <xf numFmtId="164" fontId="2" fillId="3" borderId="0" xfId="28" applyFill="1" applyBorder="1" applyAlignment="1">
      <alignment horizontal="center" vertical="top"/>
    </xf>
    <xf numFmtId="164" fontId="2" fillId="5" borderId="0" xfId="28" applyFill="1" applyBorder="1" applyAlignment="1">
      <alignment horizontal="center" vertical="top"/>
    </xf>
  </cellXfs>
  <cellStyles count="45">
    <cellStyle name="BM Heading 3" xfId="37" xr:uid="{3694ACCF-76A7-45DA-B1C7-E8FEEBE28D83}"/>
    <cellStyle name="BM Input" xfId="40" xr:uid="{589DDD1E-5810-49C8-B661-2E2D6D98C7F3}"/>
    <cellStyle name="Column 4" xfId="42" xr:uid="{7E53CFEB-681D-4704-9059-6E427CD94E48}"/>
    <cellStyle name="Comma 14" xfId="22" xr:uid="{143FF36B-E16E-4904-9289-600BF2FBCB22}"/>
    <cellStyle name="Comma 2" xfId="33" xr:uid="{D636883A-4D4A-455B-8CEA-08096C5BC32E}"/>
    <cellStyle name="Comma 32" xfId="26" xr:uid="{58D3F83D-A87A-47DA-93E2-32D1174BE98D}"/>
    <cellStyle name="Comma 4 2" xfId="44" xr:uid="{145DA776-5E82-48EB-B5DE-5FA8ED6B0E08}"/>
    <cellStyle name="Normal" xfId="0" builtinId="0"/>
    <cellStyle name="Normal 10" xfId="28" xr:uid="{2806D15D-335A-4DA3-A8DA-53E992C222B8}"/>
    <cellStyle name="Normal 10 2" xfId="12" xr:uid="{EE125940-67C8-4B07-8FB6-A63DDE62A3EB}"/>
    <cellStyle name="Normal 10 2 3 2" xfId="18" xr:uid="{C757165E-CB09-48FB-8ADF-660648D5D8FA}"/>
    <cellStyle name="Normal 12 4 2" xfId="27" xr:uid="{EB1A5CB0-FAC3-4EE1-A689-8885A1B77272}"/>
    <cellStyle name="Normal 2" xfId="3" xr:uid="{958A1988-11D7-4BCA-AA77-7C98B350A195}"/>
    <cellStyle name="Normal 2 2" xfId="5" xr:uid="{83F6DB8A-AD10-4D3A-85C0-508C0CC618A3}"/>
    <cellStyle name="Normal 2 2 2" xfId="43" xr:uid="{CE54A5AD-C458-4C6A-B758-3E006045F0B0}"/>
    <cellStyle name="Normal 2 3" xfId="2" xr:uid="{A24DD209-0746-48B9-B323-1B17F68F1AB1}"/>
    <cellStyle name="Normal 2 3 2" xfId="30" xr:uid="{946FE8B6-12B6-4921-973C-8A29DAD93FC1}"/>
    <cellStyle name="Normal 2 3 4 6" xfId="16" xr:uid="{63B31B1E-763D-4C61-8B95-9544F78BD35E}"/>
    <cellStyle name="Normal 2 4" xfId="31" xr:uid="{C5D80E62-BAD2-453A-8755-466B7A0D7173}"/>
    <cellStyle name="Normal 24" xfId="38" xr:uid="{609CB354-1B21-447C-AB4F-9C6CB44B868A}"/>
    <cellStyle name="Normal 29" xfId="19" xr:uid="{66EC5EE1-4AA4-4786-AC8E-9CF288DBBB01}"/>
    <cellStyle name="Normal 3 11 2" xfId="17" xr:uid="{4629B6DD-D10C-4CE2-BB56-4AA5FDDA603C}"/>
    <cellStyle name="Normal 3 2" xfId="1" xr:uid="{FDDE65B0-18E9-4C48-A8B7-0EA03A03DDC4}"/>
    <cellStyle name="Normal 3 2 2" xfId="7" xr:uid="{AA91AC91-D1D9-4108-A57D-3B184F2580A6}"/>
    <cellStyle name="Normal 3 2 3 8" xfId="15" xr:uid="{5234018E-CE9F-425E-9998-FC1C5DC6C16D}"/>
    <cellStyle name="Normal 3 3 2" xfId="8" xr:uid="{C2DD1577-5BCC-4528-A221-A28E7CB27FAB}"/>
    <cellStyle name="Normal 3 3 22" xfId="25" xr:uid="{A4747E87-0B60-4B20-88AC-21DF04965B57}"/>
    <cellStyle name="Normal 3 4" xfId="36" xr:uid="{998B9A0F-3EAF-41CA-B4B3-9AA54CA9CB33}"/>
    <cellStyle name="Normal 3 5" xfId="34" xr:uid="{536199AE-8BF2-461E-84AA-30D6E06E9DC4}"/>
    <cellStyle name="Normal 3 7" xfId="35" xr:uid="{2398CDD0-F857-4A03-B3B9-FEBDDDF4E444}"/>
    <cellStyle name="Normal 4" xfId="29" xr:uid="{3CD17AA9-6C2E-47F1-941C-DB0CD46C9C15}"/>
    <cellStyle name="Normal 4 2" xfId="6" xr:uid="{CB5D365F-6EB6-4D0A-84BB-47679E247F3F}"/>
    <cellStyle name="Normal 4 2 2" xfId="14" xr:uid="{C31AA4C1-194D-4887-BF44-29DDDCA6BB3F}"/>
    <cellStyle name="Normal 4 2 2 3" xfId="20" xr:uid="{F8D879C6-B024-4B22-9B0D-38DF9558BB83}"/>
    <cellStyle name="Normal 4 2 4 2" xfId="23" xr:uid="{8EF29DFA-595C-4427-B853-14C8B4160BB3}"/>
    <cellStyle name="Normal 5" xfId="11" xr:uid="{67B52B5B-BACD-4A34-BCB5-7A0620E56ADA}"/>
    <cellStyle name="OfwatCalculation" xfId="9" xr:uid="{6FCEBBC7-F4B7-40D6-8645-8A5F34CBA2B6}"/>
    <cellStyle name="Percent 2" xfId="10" xr:uid="{A3055E42-E492-466C-8B4C-731B2484583C}"/>
    <cellStyle name="Percent 2 2" xfId="13" xr:uid="{42B2139F-49C9-4225-BFD7-30632626CC86}"/>
    <cellStyle name="Percent 2 2 9" xfId="24" xr:uid="{FB46F298-0332-4796-8DB6-E1A6C660E49E}"/>
    <cellStyle name="Percent 2 3" xfId="39" xr:uid="{80F3B326-09DC-4948-AFBD-BCC70013374F}"/>
    <cellStyle name="Percent 2 4" xfId="32" xr:uid="{D833BE14-D39F-4397-AEA8-6AEA960AB8BA}"/>
    <cellStyle name="Percent 3" xfId="41" xr:uid="{D48ABAFE-6444-43C6-BF55-7AECB5564D1A}"/>
    <cellStyle name="Percent 31" xfId="21" xr:uid="{367F1A32-0B5E-40CF-AE44-888F2167B3F3}"/>
    <cellStyle name="Validation error" xfId="4" xr:uid="{8A16C5BC-92F0-482D-BCBB-19F54B488B44}"/>
  </cellStyles>
  <dxfs count="1316">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ADD94"/>
        </patternFill>
      </fill>
    </dxf>
    <dxf>
      <fill>
        <patternFill>
          <bgColor rgb="FFFADD94"/>
        </patternFill>
      </fill>
    </dxf>
    <dxf>
      <fill>
        <patternFill>
          <bgColor rgb="FFFADD94"/>
        </patternFill>
      </fill>
    </dxf>
    <dxf>
      <fill>
        <patternFill>
          <bgColor rgb="FFFADD94"/>
        </patternFill>
      </fill>
    </dxf>
    <dxf>
      <fill>
        <patternFill>
          <bgColor rgb="FFFADD94"/>
        </patternFill>
      </fill>
    </dxf>
    <dxf>
      <fill>
        <patternFill>
          <bgColor rgb="FFFADD94"/>
        </patternFill>
      </fill>
    </dxf>
    <dxf>
      <fill>
        <patternFill>
          <bgColor rgb="FFFADD94"/>
        </patternFill>
      </fill>
    </dxf>
    <dxf>
      <fill>
        <patternFill>
          <bgColor rgb="FFB4D79D"/>
        </patternFill>
      </fill>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theme="2" tint="-9.9948118533890809E-2"/>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2F2F2"/>
        </patternFill>
      </fill>
    </dxf>
    <dxf>
      <font>
        <color rgb="FFFF0000"/>
      </font>
      <fill>
        <patternFill>
          <bgColor rgb="FFFFD1C5"/>
        </patternFill>
      </fill>
    </dxf>
    <dxf>
      <font>
        <color rgb="FFA0CCEA"/>
      </font>
      <fill>
        <patternFill>
          <bgColor rgb="FFBFDDF1"/>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2F2F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3135312</xdr:colOff>
      <xdr:row>260</xdr:row>
      <xdr:rowOff>500063</xdr:rowOff>
    </xdr:from>
    <xdr:ext cx="184731" cy="264560"/>
    <xdr:sp macro="" textlink="">
      <xdr:nvSpPr>
        <xdr:cNvPr id="2" name="TextBox 1">
          <a:extLst>
            <a:ext uri="{FF2B5EF4-FFF2-40B4-BE49-F238E27FC236}">
              <a16:creationId xmlns:a16="http://schemas.microsoft.com/office/drawing/2014/main" id="{BA4F71DD-AF01-431A-AC68-4C549A74CD9E}"/>
            </a:ext>
          </a:extLst>
        </xdr:cNvPr>
        <xdr:cNvSpPr txBox="1"/>
      </xdr:nvSpPr>
      <xdr:spPr>
        <a:xfrm>
          <a:off x="3763962" y="48572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10</xdr:col>
      <xdr:colOff>660400</xdr:colOff>
      <xdr:row>260</xdr:row>
      <xdr:rowOff>546100</xdr:rowOff>
    </xdr:from>
    <xdr:ext cx="9699625" cy="239809"/>
    <xdr:sp macro="" textlink="">
      <xdr:nvSpPr>
        <xdr:cNvPr id="3" name="TextBox 2">
          <a:extLst>
            <a:ext uri="{FF2B5EF4-FFF2-40B4-BE49-F238E27FC236}">
              <a16:creationId xmlns:a16="http://schemas.microsoft.com/office/drawing/2014/main" id="{E374D5F8-C84D-4C57-9049-AFB80C6CEC74}"/>
            </a:ext>
          </a:extLst>
        </xdr:cNvPr>
        <xdr:cNvSpPr txBox="1"/>
      </xdr:nvSpPr>
      <xdr:spPr>
        <a:xfrm>
          <a:off x="12376150" y="48618775"/>
          <a:ext cx="96996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000" baseline="0">
            <a:solidFill>
              <a:schemeClr val="dk1"/>
            </a:solidFill>
            <a:latin typeface="Arial" panose="020B0604020202020204" pitchFamily="34" charset="0"/>
            <a:ea typeface="+mn-ea"/>
            <a:cs typeface="+mn-cs"/>
          </a:endParaRPr>
        </a:p>
      </xdr:txBody>
    </xdr:sp>
    <xdr:clientData/>
  </xdr:oneCellAnchor>
  <xdr:oneCellAnchor>
    <xdr:from>
      <xdr:col>2</xdr:col>
      <xdr:colOff>1738312</xdr:colOff>
      <xdr:row>256</xdr:row>
      <xdr:rowOff>150812</xdr:rowOff>
    </xdr:from>
    <xdr:ext cx="184731" cy="264560"/>
    <xdr:sp macro="" textlink="">
      <xdr:nvSpPr>
        <xdr:cNvPr id="4" name="TextBox 3">
          <a:extLst>
            <a:ext uri="{FF2B5EF4-FFF2-40B4-BE49-F238E27FC236}">
              <a16:creationId xmlns:a16="http://schemas.microsoft.com/office/drawing/2014/main" id="{8D59D091-6229-498B-9A6D-7ED9C8F67B1B}"/>
            </a:ext>
          </a:extLst>
        </xdr:cNvPr>
        <xdr:cNvSpPr txBox="1"/>
      </xdr:nvSpPr>
      <xdr:spPr>
        <a:xfrm>
          <a:off x="2366962" y="474329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3476625</xdr:colOff>
      <xdr:row>84</xdr:row>
      <xdr:rowOff>85725</xdr:rowOff>
    </xdr:from>
    <xdr:ext cx="184731" cy="264560"/>
    <xdr:sp macro="" textlink="">
      <xdr:nvSpPr>
        <xdr:cNvPr id="2" name="TextBox 1">
          <a:extLst>
            <a:ext uri="{FF2B5EF4-FFF2-40B4-BE49-F238E27FC236}">
              <a16:creationId xmlns:a16="http://schemas.microsoft.com/office/drawing/2014/main" id="{076FCF62-DDEB-461A-B8CA-5B79E0C4DD61}"/>
            </a:ext>
          </a:extLst>
        </xdr:cNvPr>
        <xdr:cNvSpPr txBox="1"/>
      </xdr:nvSpPr>
      <xdr:spPr>
        <a:xfrm>
          <a:off x="4105275" y="1665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tchink/Documents/Copy%20of%20PR19-draft-determinations-Company-representation-pro-form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yorkshirewater.sharepoint.com/sites/yw-147/05%20PR19%20BP%20documents/40%20Post%20IAP%20Assurance/10%20Tables/DD%20August%202019/yky-pr19-business-plan_august-2019-DD%20resubmission_v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yorkshirewater.com/media/1498/yky-pr19-business-plan_april-2019-resubmission.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ofwat.gov.uk/wp-content/uploads/2018/05/20180518-PR19-Business-plan-data-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yorkshirewater.sharepoint.com/sites/yw-147/00000%20Post%20IAP%20Submission/Post%201%20April%202019%20submissions/PR14%20Reconciliation%20July%202019/PR14%20Tables/PR19-Business-plan-data-tables-Past-Delivery%20YKY_Master.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yorkshirewater.com/media/1544/pr19-business-plan-data-tables-past-delivery-yky.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yorkshirewater.sharepoint.com/sites/yw-147/05%20PR19%20BP%20documents/Data%20Tables%20and%20Commentary/Master%20copy%20-%20Data%20tables/PR19-Business-plan-data-tables-&#8211;-June-2018-&#8211;-YK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P1"/>
      <sheetName val="RP2"/>
      <sheetName val="RP3"/>
      <sheetName val="RP4"/>
      <sheetName val="Data validation"/>
    </sheetNames>
    <sheetDataSet>
      <sheetData sheetId="0"/>
      <sheetData sheetId="1">
        <row r="3">
          <cell r="J3" t="str">
            <v>Select company</v>
          </cell>
        </row>
        <row r="4">
          <cell r="J4" t="str">
            <v>YKY</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Inputs"/>
      <sheetName val="F_Outputs (Non-Group)"/>
      <sheetName val="F_Outputs (AIM)"/>
      <sheetName val="LWTW"/>
      <sheetName val="CLEAR_SHEET"/>
      <sheetName val="Validation flags"/>
      <sheetName val="Change-log"/>
      <sheetName val="APPOINTEE"/>
      <sheetName val="Summary (App)"/>
      <sheetName val="AppValidation"/>
      <sheetName val="AppPCview"/>
      <sheetName val="App1"/>
      <sheetName val="App1 guide"/>
      <sheetName val="App1a"/>
      <sheetName val="App1a guide"/>
      <sheetName val="App1b"/>
      <sheetName val="App1b guide"/>
      <sheetName val="App2"/>
      <sheetName val="App3"/>
      <sheetName val="App4"/>
      <sheetName val="App5"/>
      <sheetName val="App6"/>
      <sheetName val="App7"/>
      <sheetName val="App8"/>
      <sheetName val="App9"/>
      <sheetName val="App10"/>
      <sheetName val="App11"/>
      <sheetName val="App11a"/>
      <sheetName val="App12"/>
      <sheetName val="App12a"/>
      <sheetName val="App13"/>
      <sheetName val="App14"/>
      <sheetName val="App15"/>
      <sheetName val="App15a"/>
      <sheetName val="App16"/>
      <sheetName val="App17"/>
      <sheetName val="App18"/>
      <sheetName val="App19"/>
      <sheetName val="APP20 Not used"/>
      <sheetName val="App21"/>
      <sheetName val="App22"/>
      <sheetName val="App23"/>
      <sheetName val="App24"/>
      <sheetName val="App24a"/>
      <sheetName val="App25"/>
      <sheetName val="App26"/>
      <sheetName val="App27"/>
      <sheetName val="App28"/>
      <sheetName val="App29"/>
      <sheetName val="App30"/>
      <sheetName val="APP31 Not used"/>
      <sheetName val="App32"/>
      <sheetName val="App33"/>
      <sheetName val="WATER&gt;&gt;"/>
      <sheetName val="Summary (W)"/>
      <sheetName val="WS1"/>
      <sheetName val="WS1a"/>
      <sheetName val="WS2a"/>
      <sheetName val="WS3"/>
      <sheetName val="WS4"/>
      <sheetName val="WS5"/>
      <sheetName val="WS6 not used"/>
      <sheetName val="WS7"/>
      <sheetName val="WS8"/>
      <sheetName val="WS9 not used"/>
      <sheetName val="WS10"/>
      <sheetName val="WS11 not used"/>
      <sheetName val="WS12"/>
      <sheetName val="WS12a"/>
      <sheetName val="WS12b not used"/>
      <sheetName val="WS13"/>
      <sheetName val="WS14 not used"/>
      <sheetName val="WS15"/>
      <sheetName val="WS16 not used"/>
      <sheetName val="WS17"/>
      <sheetName val="WS18"/>
      <sheetName val="WResources&gt;&gt;"/>
      <sheetName val="Wr1"/>
      <sheetName val="Wr2"/>
      <sheetName val="Wr3"/>
      <sheetName val="Wr4"/>
      <sheetName val="Wr5"/>
      <sheetName val="Wr6"/>
      <sheetName val="Wr7"/>
      <sheetName val="Wr8"/>
      <sheetName val="WNetwork+&gt;&gt;"/>
      <sheetName val="Wn1"/>
      <sheetName val="Wn2"/>
      <sheetName val="Wn3"/>
      <sheetName val="Wn4"/>
      <sheetName val="Wn5"/>
      <sheetName val="Wn6"/>
      <sheetName val="WASTEWATER&gt;&gt;"/>
      <sheetName val="Summary (WW)"/>
      <sheetName val="WWS1"/>
      <sheetName val="WWS1a"/>
      <sheetName val="WWS2"/>
      <sheetName val="WWS2a"/>
      <sheetName val="WWS3"/>
      <sheetName val="WWS4"/>
      <sheetName val="WWS5"/>
      <sheetName val="WWS6 not used"/>
      <sheetName val="WWS7"/>
      <sheetName val="WWS8"/>
      <sheetName val="WWS9 not used"/>
      <sheetName val="WWS10"/>
      <sheetName val="WWS11 not used"/>
      <sheetName val="WWS12"/>
      <sheetName val="WWS12a not used"/>
      <sheetName val="WWS13"/>
      <sheetName val="WWS14 not used"/>
      <sheetName val="WWS15"/>
      <sheetName val="WWS16 not used"/>
      <sheetName val="WWS17 not used"/>
      <sheetName val="WWS18"/>
      <sheetName val="WWNetwork+&gt;&gt;"/>
      <sheetName val="WWn1"/>
      <sheetName val="WWn2"/>
      <sheetName val="WWn3"/>
      <sheetName val="WWn4"/>
      <sheetName val="WWn5"/>
      <sheetName val="WWn6"/>
      <sheetName val="WWn7"/>
      <sheetName val="WWn8"/>
      <sheetName val="Bioresources&gt;&gt;"/>
      <sheetName val="Bio1"/>
      <sheetName val="Bio2"/>
      <sheetName val="Bio3"/>
      <sheetName val="Bio4"/>
      <sheetName val="Bio5"/>
      <sheetName val="Bio6"/>
      <sheetName val="Bio7"/>
      <sheetName val="Dummy&gt;&gt;"/>
      <sheetName val="Summary (Dmy)"/>
      <sheetName val="Dmmy1"/>
      <sheetName val="Dmmy2"/>
      <sheetName val="Dmmy3"/>
      <sheetName val="Dmmy4"/>
      <sheetName val="Dmmy5"/>
      <sheetName val="Dmmy6"/>
      <sheetName val="Dmmy7"/>
      <sheetName val="Dmmy8"/>
      <sheetName val="Dmmy9"/>
      <sheetName val="Dmmy10"/>
      <sheetName val="Dmmy11"/>
      <sheetName val="RETAIL&gt;&gt;"/>
      <sheetName val="Summary (R)"/>
      <sheetName val="R1"/>
      <sheetName val="R2"/>
      <sheetName val="R3"/>
      <sheetName val="R4"/>
      <sheetName val="R5"/>
      <sheetName val="R5(2)"/>
      <sheetName val="R6"/>
      <sheetName val="R7"/>
      <sheetName val="R8"/>
      <sheetName val="R9"/>
      <sheetName val="R10"/>
    </sheetNames>
    <sheetDataSet>
      <sheetData sheetId="0">
        <row r="14">
          <cell r="O14"/>
        </row>
        <row r="15">
          <cell r="O15"/>
        </row>
        <row r="17">
          <cell r="I17"/>
          <cell r="J17"/>
          <cell r="K17"/>
          <cell r="L17"/>
          <cell r="M17"/>
          <cell r="N17"/>
        </row>
        <row r="19">
          <cell r="I19"/>
          <cell r="J19"/>
          <cell r="K19"/>
          <cell r="L19"/>
          <cell r="M19"/>
          <cell r="N19"/>
        </row>
        <row r="20">
          <cell r="F20">
            <v>12</v>
          </cell>
          <cell r="G20">
            <v>12</v>
          </cell>
          <cell r="H20">
            <v>12</v>
          </cell>
          <cell r="I20">
            <v>12</v>
          </cell>
          <cell r="J20">
            <v>12</v>
          </cell>
          <cell r="K20">
            <v>12</v>
          </cell>
        </row>
        <row r="21">
          <cell r="F21">
            <v>234.4</v>
          </cell>
          <cell r="G21">
            <v>242.5</v>
          </cell>
          <cell r="H21">
            <v>249.5</v>
          </cell>
          <cell r="I21">
            <v>255.7</v>
          </cell>
          <cell r="J21">
            <v>258</v>
          </cell>
          <cell r="K21">
            <v>261.39999999999998</v>
          </cell>
          <cell r="L21">
            <v>270.60000000000002</v>
          </cell>
        </row>
        <row r="22">
          <cell r="F22">
            <v>235.2</v>
          </cell>
          <cell r="G22">
            <v>242.4</v>
          </cell>
          <cell r="H22">
            <v>250</v>
          </cell>
          <cell r="I22">
            <v>255.9</v>
          </cell>
          <cell r="J22">
            <v>258.5</v>
          </cell>
          <cell r="K22">
            <v>262.10000000000002</v>
          </cell>
          <cell r="L22">
            <v>271.7</v>
          </cell>
        </row>
        <row r="23">
          <cell r="F23">
            <v>235.2</v>
          </cell>
          <cell r="G23">
            <v>241.8</v>
          </cell>
          <cell r="H23">
            <v>249.7</v>
          </cell>
          <cell r="I23">
            <v>256.3</v>
          </cell>
          <cell r="J23">
            <v>258.89999999999998</v>
          </cell>
          <cell r="K23">
            <v>263.10000000000002</v>
          </cell>
          <cell r="L23">
            <v>272.3</v>
          </cell>
        </row>
        <row r="24">
          <cell r="F24">
            <v>234.7</v>
          </cell>
          <cell r="G24">
            <v>242.1</v>
          </cell>
          <cell r="H24">
            <v>249.7</v>
          </cell>
          <cell r="I24">
            <v>256</v>
          </cell>
          <cell r="J24">
            <v>258.60000000000002</v>
          </cell>
          <cell r="K24">
            <v>263.39999999999998</v>
          </cell>
          <cell r="L24">
            <v>272.89999999999998</v>
          </cell>
        </row>
        <row r="25">
          <cell r="F25">
            <v>236.1</v>
          </cell>
          <cell r="G25">
            <v>243</v>
          </cell>
          <cell r="H25">
            <v>251</v>
          </cell>
          <cell r="I25">
            <v>257</v>
          </cell>
          <cell r="J25">
            <v>259.8</v>
          </cell>
          <cell r="K25">
            <v>264.39999999999998</v>
          </cell>
          <cell r="L25">
            <v>274.7</v>
          </cell>
        </row>
        <row r="26">
          <cell r="F26">
            <v>237.9</v>
          </cell>
          <cell r="G26">
            <v>244.2</v>
          </cell>
          <cell r="H26">
            <v>251.9</v>
          </cell>
          <cell r="I26">
            <v>257.60000000000002</v>
          </cell>
          <cell r="J26">
            <v>259.60000000000002</v>
          </cell>
          <cell r="K26">
            <v>264.89999999999998</v>
          </cell>
          <cell r="L26">
            <v>275.10000000000002</v>
          </cell>
        </row>
        <row r="27">
          <cell r="F27">
            <v>238</v>
          </cell>
          <cell r="G27">
            <v>245.6</v>
          </cell>
          <cell r="H27">
            <v>251.9</v>
          </cell>
          <cell r="I27">
            <v>257.7</v>
          </cell>
          <cell r="J27">
            <v>259.5</v>
          </cell>
          <cell r="K27">
            <v>264.8</v>
          </cell>
          <cell r="L27">
            <v>275.3</v>
          </cell>
        </row>
        <row r="28">
          <cell r="F28">
            <v>238.5</v>
          </cell>
          <cell r="G28">
            <v>245.6</v>
          </cell>
          <cell r="H28">
            <v>252.1</v>
          </cell>
          <cell r="I28">
            <v>257.10000000000002</v>
          </cell>
          <cell r="J28">
            <v>259.8</v>
          </cell>
          <cell r="K28">
            <v>265.5</v>
          </cell>
          <cell r="L28">
            <v>275.8</v>
          </cell>
        </row>
        <row r="29">
          <cell r="F29">
            <v>239.4</v>
          </cell>
          <cell r="G29">
            <v>246.8</v>
          </cell>
          <cell r="H29">
            <v>253.4</v>
          </cell>
          <cell r="I29">
            <v>257.5</v>
          </cell>
          <cell r="J29">
            <v>260.60000000000002</v>
          </cell>
          <cell r="K29">
            <v>267.10000000000002</v>
          </cell>
          <cell r="L29">
            <v>278.10000000000002</v>
          </cell>
        </row>
        <row r="30">
          <cell r="F30">
            <v>238</v>
          </cell>
          <cell r="G30">
            <v>245.8</v>
          </cell>
          <cell r="H30">
            <v>252.6</v>
          </cell>
          <cell r="I30">
            <v>255.4</v>
          </cell>
          <cell r="J30">
            <v>258.8</v>
          </cell>
          <cell r="K30">
            <v>265.5</v>
          </cell>
          <cell r="L30">
            <v>276</v>
          </cell>
        </row>
        <row r="31">
          <cell r="F31">
            <v>239.9</v>
          </cell>
          <cell r="G31">
            <v>247.6</v>
          </cell>
          <cell r="H31">
            <v>254.2</v>
          </cell>
          <cell r="I31">
            <v>256.7</v>
          </cell>
          <cell r="J31">
            <v>260</v>
          </cell>
          <cell r="K31">
            <v>268.39999999999998</v>
          </cell>
          <cell r="L31">
            <v>278.10000000000002</v>
          </cell>
        </row>
        <row r="32">
          <cell r="F32">
            <v>240.8</v>
          </cell>
          <cell r="G32">
            <v>248.7</v>
          </cell>
          <cell r="H32">
            <v>254.8</v>
          </cell>
          <cell r="I32">
            <v>257.10000000000002</v>
          </cell>
          <cell r="J32">
            <v>261.10000000000002</v>
          </cell>
          <cell r="K32">
            <v>269.3</v>
          </cell>
          <cell r="L32">
            <v>278.3</v>
          </cell>
        </row>
        <row r="33">
          <cell r="F33">
            <v>12</v>
          </cell>
          <cell r="G33">
            <v>12</v>
          </cell>
          <cell r="H33">
            <v>12</v>
          </cell>
          <cell r="I33">
            <v>12</v>
          </cell>
          <cell r="J33">
            <v>12</v>
          </cell>
          <cell r="K33">
            <v>12</v>
          </cell>
        </row>
        <row r="34">
          <cell r="F34">
            <v>93.3</v>
          </cell>
          <cell r="G34">
            <v>95.9</v>
          </cell>
          <cell r="H34">
            <v>98</v>
          </cell>
          <cell r="I34">
            <v>99.6</v>
          </cell>
          <cell r="J34">
            <v>99.9</v>
          </cell>
          <cell r="K34">
            <v>100.6</v>
          </cell>
          <cell r="L34">
            <v>103.2</v>
          </cell>
        </row>
        <row r="35">
          <cell r="F35">
            <v>93.5</v>
          </cell>
          <cell r="G35">
            <v>95.9</v>
          </cell>
          <cell r="H35">
            <v>98.2</v>
          </cell>
          <cell r="I35">
            <v>99.6</v>
          </cell>
          <cell r="J35">
            <v>100.1</v>
          </cell>
          <cell r="K35">
            <v>100.8</v>
          </cell>
          <cell r="L35">
            <v>103.5</v>
          </cell>
        </row>
        <row r="36">
          <cell r="F36">
            <v>93.5</v>
          </cell>
          <cell r="G36">
            <v>95.6</v>
          </cell>
          <cell r="H36">
            <v>98</v>
          </cell>
          <cell r="I36">
            <v>99.8</v>
          </cell>
          <cell r="J36">
            <v>100.1</v>
          </cell>
          <cell r="K36">
            <v>101</v>
          </cell>
          <cell r="L36">
            <v>103.5</v>
          </cell>
        </row>
        <row r="37">
          <cell r="F37">
            <v>93.5</v>
          </cell>
          <cell r="G37">
            <v>95.7</v>
          </cell>
          <cell r="H37">
            <v>98</v>
          </cell>
          <cell r="I37">
            <v>99.6</v>
          </cell>
          <cell r="J37">
            <v>100</v>
          </cell>
          <cell r="K37">
            <v>100.9</v>
          </cell>
          <cell r="L37">
            <v>103.5</v>
          </cell>
        </row>
        <row r="38">
          <cell r="F38">
            <v>93.9</v>
          </cell>
          <cell r="G38">
            <v>96.1</v>
          </cell>
          <cell r="H38">
            <v>98.4</v>
          </cell>
          <cell r="I38">
            <v>99.9</v>
          </cell>
          <cell r="J38">
            <v>100.3</v>
          </cell>
          <cell r="K38">
            <v>101.2</v>
          </cell>
          <cell r="L38">
            <v>104</v>
          </cell>
        </row>
        <row r="39">
          <cell r="F39">
            <v>94.5</v>
          </cell>
          <cell r="G39">
            <v>96.4</v>
          </cell>
          <cell r="H39">
            <v>98.7</v>
          </cell>
          <cell r="I39">
            <v>100</v>
          </cell>
          <cell r="J39">
            <v>100.2</v>
          </cell>
          <cell r="K39">
            <v>101.5</v>
          </cell>
          <cell r="L39">
            <v>104.3</v>
          </cell>
        </row>
        <row r="40">
          <cell r="F40">
            <v>94.5</v>
          </cell>
          <cell r="G40">
            <v>96.8</v>
          </cell>
          <cell r="H40">
            <v>98.8</v>
          </cell>
          <cell r="I40">
            <v>100.1</v>
          </cell>
          <cell r="J40">
            <v>100.3</v>
          </cell>
          <cell r="K40">
            <v>101.6</v>
          </cell>
          <cell r="L40">
            <v>104.4</v>
          </cell>
        </row>
        <row r="41">
          <cell r="F41">
            <v>94.7</v>
          </cell>
          <cell r="G41">
            <v>97</v>
          </cell>
          <cell r="H41">
            <v>98.8</v>
          </cell>
          <cell r="I41">
            <v>99.9</v>
          </cell>
          <cell r="J41">
            <v>100.3</v>
          </cell>
          <cell r="K41">
            <v>101.8</v>
          </cell>
          <cell r="L41">
            <v>104.7</v>
          </cell>
        </row>
        <row r="42">
          <cell r="F42">
            <v>95</v>
          </cell>
          <cell r="G42">
            <v>97.3</v>
          </cell>
          <cell r="H42">
            <v>99.2</v>
          </cell>
          <cell r="I42">
            <v>99.9</v>
          </cell>
          <cell r="J42">
            <v>100.4</v>
          </cell>
          <cell r="K42">
            <v>102.2</v>
          </cell>
          <cell r="L42">
            <v>105</v>
          </cell>
        </row>
        <row r="43">
          <cell r="F43">
            <v>94.7</v>
          </cell>
          <cell r="G43">
            <v>97</v>
          </cell>
          <cell r="H43">
            <v>98.7</v>
          </cell>
          <cell r="I43">
            <v>99.2</v>
          </cell>
          <cell r="J43">
            <v>99.9</v>
          </cell>
          <cell r="K43">
            <v>101.8</v>
          </cell>
          <cell r="L43">
            <v>104.5</v>
          </cell>
        </row>
        <row r="44">
          <cell r="F44">
            <v>95.2</v>
          </cell>
          <cell r="G44">
            <v>97.5</v>
          </cell>
          <cell r="H44">
            <v>99.1</v>
          </cell>
          <cell r="I44">
            <v>99.5</v>
          </cell>
          <cell r="J44">
            <v>100.1</v>
          </cell>
          <cell r="K44">
            <v>102.4</v>
          </cell>
          <cell r="L44">
            <v>104.9</v>
          </cell>
        </row>
        <row r="45">
          <cell r="F45">
            <v>95.4</v>
          </cell>
          <cell r="G45">
            <v>97.8</v>
          </cell>
          <cell r="H45">
            <v>99.3</v>
          </cell>
          <cell r="I45">
            <v>99.6</v>
          </cell>
          <cell r="J45">
            <v>100.4</v>
          </cell>
          <cell r="K45">
            <v>102.7</v>
          </cell>
          <cell r="L45">
            <v>105.1</v>
          </cell>
        </row>
        <row r="72">
          <cell r="L72"/>
          <cell r="M72"/>
          <cell r="N72"/>
        </row>
      </sheetData>
      <sheetData sheetId="1"/>
      <sheetData sheetId="2"/>
      <sheetData sheetId="3"/>
      <sheetData sheetId="4"/>
      <sheetData sheetId="5">
        <row r="3">
          <cell r="B3" t="str">
            <v>Yorkshire Water</v>
          </cell>
          <cell r="H3">
            <v>0</v>
          </cell>
        </row>
      </sheetData>
      <sheetData sheetId="6"/>
      <sheetData sheetId="7"/>
      <sheetData sheetId="8"/>
      <sheetData sheetId="9">
        <row r="2">
          <cell r="D2" t="str">
            <v>Yorkshire Water</v>
          </cell>
        </row>
        <row r="7">
          <cell r="H7" t="str">
            <v>Water resources</v>
          </cell>
        </row>
        <row r="8">
          <cell r="H8" t="str">
            <v>Water network plus</v>
          </cell>
        </row>
        <row r="9">
          <cell r="H9" t="str">
            <v>Wastewater network plus</v>
          </cell>
        </row>
        <row r="10">
          <cell r="H10" t="str">
            <v>Bioresources (sludge)</v>
          </cell>
        </row>
        <row r="11">
          <cell r="H11" t="str">
            <v>Residential retail</v>
          </cell>
        </row>
        <row r="12">
          <cell r="H12" t="str">
            <v>Business retail</v>
          </cell>
        </row>
        <row r="13">
          <cell r="H13" t="str">
            <v>Direct procurement for customers</v>
          </cell>
        </row>
        <row r="14">
          <cell r="H14" t="str">
            <v>Dummy control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t="str">
            <v>Water ~ NPV effect of 50% of proceeds from disposals of interest in land at 2017-18 FYA CPIH deflated price base</v>
          </cell>
          <cell r="E16" t="str">
            <v>£m</v>
          </cell>
          <cell r="F16">
            <v>3</v>
          </cell>
          <cell r="G16" t="str">
            <v>2017-18 FYA (CPIH deflated)</v>
          </cell>
        </row>
        <row r="29">
          <cell r="C29" t="str">
            <v>Wastewater ~ NPV effect of 50% of proceeds from disposals of interest in land at 2017-18 FYA CPIH deflated price base</v>
          </cell>
          <cell r="E29" t="str">
            <v>£m</v>
          </cell>
          <cell r="F29">
            <v>3</v>
          </cell>
          <cell r="G29" t="str">
            <v>2017-18 FYA (CPIH deflated)</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8">
          <cell r="C18" t="str">
            <v xml:space="preserve">Retail Price Index for March </v>
          </cell>
          <cell r="O18">
            <v>293.2</v>
          </cell>
          <cell r="P18">
            <v>301.99599999999998</v>
          </cell>
          <cell r="Q18">
            <v>311.05588</v>
          </cell>
          <cell r="R18">
            <v>320.38755639999999</v>
          </cell>
          <cell r="S18">
            <v>329.99918309200001</v>
          </cell>
          <cell r="T18">
            <v>339.89915858476002</v>
          </cell>
        </row>
        <row r="33">
          <cell r="C33" t="str">
            <v xml:space="preserve">Consumer Price Index (with housing) for March </v>
          </cell>
          <cell r="M33">
            <v>105.1</v>
          </cell>
          <cell r="O33">
            <v>109.1</v>
          </cell>
          <cell r="P33">
            <v>111.27065787438001</v>
          </cell>
          <cell r="Q33">
            <v>113.49607103186761</v>
          </cell>
          <cell r="R33">
            <v>115.76599245250497</v>
          </cell>
          <cell r="S33">
            <v>118.08131230155507</v>
          </cell>
          <cell r="T33">
            <v>120.44293854758618</v>
          </cell>
        </row>
        <row r="39">
          <cell r="C39" t="str">
            <v>RPI: Financial year average indices</v>
          </cell>
          <cell r="H39">
            <v>244.67499999999998</v>
          </cell>
          <cell r="K39">
            <v>259.43333333333334</v>
          </cell>
          <cell r="L39">
            <v>264.99166666666673</v>
          </cell>
          <cell r="M39">
            <v>274.90833333333336</v>
          </cell>
          <cell r="N39">
            <v>283.30833333333334</v>
          </cell>
          <cell r="O39">
            <v>290.70833333333331</v>
          </cell>
          <cell r="P39">
            <v>299.42958333333331</v>
          </cell>
          <cell r="Q39">
            <v>308.41247083333332</v>
          </cell>
          <cell r="R39">
            <v>317.66484495833333</v>
          </cell>
          <cell r="S39">
            <v>327.19479030708334</v>
          </cell>
          <cell r="T39">
            <v>337.01063401629591</v>
          </cell>
        </row>
        <row r="40">
          <cell r="C40" t="str">
            <v>CPIH: Financial year average indices</v>
          </cell>
          <cell r="M40">
            <v>104.21666666666665</v>
          </cell>
          <cell r="O40">
            <v>108.41666666666667</v>
          </cell>
          <cell r="P40">
            <v>110.582040322865</v>
          </cell>
          <cell r="Q40">
            <v>112.79368112932229</v>
          </cell>
          <cell r="R40">
            <v>115.04955475190877</v>
          </cell>
          <cell r="S40">
            <v>117.35054584694693</v>
          </cell>
          <cell r="T40">
            <v>119.69755676388587</v>
          </cell>
        </row>
        <row r="44">
          <cell r="C44" t="str">
            <v>RPI: Financial year average indices year on year %</v>
          </cell>
          <cell r="E44" t="str">
            <v>%</v>
          </cell>
          <cell r="F44">
            <v>2</v>
          </cell>
          <cell r="K44">
            <v>1.0779220779220777E-2</v>
          </cell>
          <cell r="L44">
            <v>2.1424900424001248E-2</v>
          </cell>
          <cell r="M44">
            <v>3.7422560457875953E-2</v>
          </cell>
          <cell r="N44">
            <v>3.0555639758707454E-2</v>
          </cell>
          <cell r="O44">
            <v>2.6119951760449345E-2</v>
          </cell>
          <cell r="Q44">
            <v>3.0000000000000027E-2</v>
          </cell>
          <cell r="R44">
            <v>3.0000000000000027E-2</v>
          </cell>
          <cell r="S44">
            <v>3.0000000000000027E-2</v>
          </cell>
          <cell r="T44">
            <v>3.0000000000000249E-2</v>
          </cell>
        </row>
        <row r="47">
          <cell r="C47" t="str">
            <v>CPIH: Financial year average indices year on year %</v>
          </cell>
          <cell r="E47" t="str">
            <v>%</v>
          </cell>
          <cell r="F47">
            <v>2</v>
          </cell>
          <cell r="Q47">
            <v>2.0000000000000018E-2</v>
          </cell>
          <cell r="R47">
            <v>2.000000000000024E-2</v>
          </cell>
          <cell r="S47">
            <v>1.9999999999999796E-2</v>
          </cell>
          <cell r="T47">
            <v>2.0000000000000018E-2</v>
          </cell>
        </row>
      </sheetData>
      <sheetData sheetId="42"/>
      <sheetData sheetId="43"/>
      <sheetData sheetId="44"/>
      <sheetData sheetId="45"/>
      <sheetData sheetId="46">
        <row r="57">
          <cell r="C57" t="str">
            <v>ODI in~period revenue adjustment ~ Total net revenue adjustment at 2017~18 FYA CPIH deflated price base</v>
          </cell>
          <cell r="E57" t="str">
            <v>£m</v>
          </cell>
          <cell r="F57">
            <v>3</v>
          </cell>
        </row>
        <row r="66">
          <cell r="C66" t="str">
            <v>ODI end of period revenue adjustment ~ Total net revenue adjustment at 2017~18 FYA CPIH deflated price base</v>
          </cell>
          <cell r="E66" t="str">
            <v>£m</v>
          </cell>
          <cell r="F66">
            <v>3</v>
          </cell>
        </row>
        <row r="73">
          <cell r="C73" t="str">
            <v>ODI end of period RCV adjustment ~ Total net adjustment at 2017~18 FYA CPIH deflated price base</v>
          </cell>
          <cell r="E73" t="str">
            <v>£m</v>
          </cell>
          <cell r="F73">
            <v>3</v>
          </cell>
        </row>
      </sheetData>
      <sheetData sheetId="47"/>
      <sheetData sheetId="48">
        <row r="122">
          <cell r="H122">
            <v>0.17</v>
          </cell>
          <cell r="I122">
            <v>0.17</v>
          </cell>
          <cell r="J122">
            <v>0.17</v>
          </cell>
          <cell r="K122">
            <v>0.17</v>
          </cell>
          <cell r="L122">
            <v>0.17</v>
          </cell>
        </row>
      </sheetData>
      <sheetData sheetId="49"/>
      <sheetData sheetId="50"/>
      <sheetData sheetId="51"/>
      <sheetData sheetId="52">
        <row r="118">
          <cell r="K118">
            <v>0</v>
          </cell>
        </row>
      </sheetData>
      <sheetData sheetId="53"/>
      <sheetData sheetId="54"/>
      <sheetData sheetId="55"/>
      <sheetData sheetId="56"/>
      <sheetData sheetId="57"/>
      <sheetData sheetId="58"/>
      <sheetData sheetId="59"/>
      <sheetData sheetId="60">
        <row r="16">
          <cell r="G16">
            <v>0</v>
          </cell>
          <cell r="H16">
            <v>0</v>
          </cell>
          <cell r="I16">
            <v>0</v>
          </cell>
          <cell r="J16">
            <v>0</v>
          </cell>
          <cell r="L16">
            <v>0</v>
          </cell>
          <cell r="M16">
            <v>0</v>
          </cell>
          <cell r="N16">
            <v>0</v>
          </cell>
          <cell r="O16">
            <v>0</v>
          </cell>
          <cell r="Q16">
            <v>0</v>
          </cell>
          <cell r="R16">
            <v>0</v>
          </cell>
          <cell r="S16">
            <v>0</v>
          </cell>
          <cell r="T16">
            <v>0</v>
          </cell>
          <cell r="V16">
            <v>0</v>
          </cell>
          <cell r="W16">
            <v>0</v>
          </cell>
          <cell r="X16">
            <v>0</v>
          </cell>
          <cell r="Y16">
            <v>0</v>
          </cell>
          <cell r="AA16">
            <v>0</v>
          </cell>
          <cell r="AB16">
            <v>0</v>
          </cell>
          <cell r="AC16">
            <v>0</v>
          </cell>
          <cell r="AD16">
            <v>0</v>
          </cell>
          <cell r="AF16">
            <v>0</v>
          </cell>
          <cell r="AG16">
            <v>0</v>
          </cell>
          <cell r="AH16">
            <v>0</v>
          </cell>
          <cell r="AI16">
            <v>0</v>
          </cell>
          <cell r="AK16">
            <v>0</v>
          </cell>
          <cell r="AL16">
            <v>0</v>
          </cell>
          <cell r="AM16">
            <v>0</v>
          </cell>
          <cell r="AN16">
            <v>0</v>
          </cell>
          <cell r="AP16">
            <v>0</v>
          </cell>
          <cell r="AQ16">
            <v>0</v>
          </cell>
          <cell r="AR16">
            <v>0</v>
          </cell>
          <cell r="AS16">
            <v>0</v>
          </cell>
        </row>
        <row r="17">
          <cell r="G17">
            <v>5.492</v>
          </cell>
          <cell r="H17">
            <v>0</v>
          </cell>
          <cell r="I17">
            <v>2.5000000000000001E-2</v>
          </cell>
          <cell r="J17">
            <v>1E-3</v>
          </cell>
          <cell r="L17">
            <v>5.492</v>
          </cell>
          <cell r="M17">
            <v>0</v>
          </cell>
          <cell r="N17">
            <v>2.5000000000000001E-2</v>
          </cell>
          <cell r="O17">
            <v>1E-3</v>
          </cell>
          <cell r="Q17">
            <v>5.492</v>
          </cell>
          <cell r="R17">
            <v>0</v>
          </cell>
          <cell r="S17">
            <v>2.5000000000000001E-2</v>
          </cell>
          <cell r="T17">
            <v>1E-3</v>
          </cell>
          <cell r="V17">
            <v>5.2539999999999996</v>
          </cell>
          <cell r="W17">
            <v>0</v>
          </cell>
          <cell r="X17">
            <v>2.4E-2</v>
          </cell>
          <cell r="Y17">
            <v>1E-3</v>
          </cell>
          <cell r="AA17">
            <v>5.2619999999999996</v>
          </cell>
          <cell r="AB17">
            <v>0</v>
          </cell>
          <cell r="AC17">
            <v>2.4E-2</v>
          </cell>
          <cell r="AD17">
            <v>1E-3</v>
          </cell>
          <cell r="AF17">
            <v>5.27</v>
          </cell>
          <cell r="AG17">
            <v>0</v>
          </cell>
          <cell r="AH17">
            <v>2.4E-2</v>
          </cell>
          <cell r="AI17">
            <v>1E-3</v>
          </cell>
          <cell r="AK17">
            <v>5.2789999999999999</v>
          </cell>
          <cell r="AL17">
            <v>0</v>
          </cell>
          <cell r="AM17">
            <v>2.4E-2</v>
          </cell>
          <cell r="AN17">
            <v>1E-3</v>
          </cell>
          <cell r="AP17">
            <v>5.2880000000000003</v>
          </cell>
          <cell r="AQ17">
            <v>0</v>
          </cell>
          <cell r="AR17">
            <v>2.4E-2</v>
          </cell>
          <cell r="AS17">
            <v>1E-3</v>
          </cell>
        </row>
        <row r="18">
          <cell r="G18">
            <v>0</v>
          </cell>
          <cell r="H18">
            <v>0</v>
          </cell>
          <cell r="I18">
            <v>0</v>
          </cell>
          <cell r="J18">
            <v>0</v>
          </cell>
          <cell r="L18">
            <v>0</v>
          </cell>
          <cell r="M18">
            <v>0</v>
          </cell>
          <cell r="N18">
            <v>0</v>
          </cell>
          <cell r="O18">
            <v>0</v>
          </cell>
          <cell r="Q18">
            <v>0</v>
          </cell>
          <cell r="R18">
            <v>0</v>
          </cell>
          <cell r="S18">
            <v>0</v>
          </cell>
          <cell r="T18">
            <v>0</v>
          </cell>
          <cell r="V18">
            <v>0</v>
          </cell>
          <cell r="W18">
            <v>0</v>
          </cell>
          <cell r="X18">
            <v>0</v>
          </cell>
          <cell r="Y18">
            <v>0</v>
          </cell>
          <cell r="AA18">
            <v>0</v>
          </cell>
          <cell r="AB18">
            <v>0</v>
          </cell>
          <cell r="AC18">
            <v>0</v>
          </cell>
          <cell r="AD18">
            <v>0</v>
          </cell>
          <cell r="AF18">
            <v>0</v>
          </cell>
          <cell r="AG18">
            <v>0</v>
          </cell>
          <cell r="AH18">
            <v>0</v>
          </cell>
          <cell r="AI18">
            <v>0</v>
          </cell>
          <cell r="AK18">
            <v>0</v>
          </cell>
          <cell r="AL18">
            <v>0</v>
          </cell>
          <cell r="AM18">
            <v>0</v>
          </cell>
          <cell r="AN18">
            <v>0</v>
          </cell>
          <cell r="AP18">
            <v>0</v>
          </cell>
          <cell r="AQ18">
            <v>0</v>
          </cell>
          <cell r="AR18">
            <v>0</v>
          </cell>
          <cell r="AS18">
            <v>0</v>
          </cell>
        </row>
        <row r="19">
          <cell r="G19">
            <v>0</v>
          </cell>
          <cell r="H19">
            <v>0</v>
          </cell>
          <cell r="I19">
            <v>0</v>
          </cell>
          <cell r="J19">
            <v>0</v>
          </cell>
          <cell r="L19">
            <v>0</v>
          </cell>
          <cell r="M19">
            <v>0</v>
          </cell>
          <cell r="N19">
            <v>0</v>
          </cell>
          <cell r="O19">
            <v>0</v>
          </cell>
          <cell r="Q19">
            <v>0</v>
          </cell>
          <cell r="R19">
            <v>0</v>
          </cell>
          <cell r="S19">
            <v>0</v>
          </cell>
          <cell r="T19">
            <v>0</v>
          </cell>
          <cell r="V19">
            <v>0</v>
          </cell>
          <cell r="W19">
            <v>0</v>
          </cell>
          <cell r="X19">
            <v>0</v>
          </cell>
          <cell r="Y19">
            <v>0</v>
          </cell>
          <cell r="AA19">
            <v>0</v>
          </cell>
          <cell r="AB19">
            <v>0</v>
          </cell>
          <cell r="AC19">
            <v>0</v>
          </cell>
          <cell r="AD19">
            <v>0</v>
          </cell>
          <cell r="AF19">
            <v>0</v>
          </cell>
          <cell r="AG19">
            <v>0</v>
          </cell>
          <cell r="AH19">
            <v>0</v>
          </cell>
          <cell r="AI19">
            <v>0</v>
          </cell>
          <cell r="AK19">
            <v>0</v>
          </cell>
          <cell r="AL19">
            <v>0</v>
          </cell>
          <cell r="AM19">
            <v>0</v>
          </cell>
          <cell r="AN19">
            <v>0</v>
          </cell>
          <cell r="AP19">
            <v>0</v>
          </cell>
          <cell r="AQ19">
            <v>0</v>
          </cell>
          <cell r="AR19">
            <v>0</v>
          </cell>
          <cell r="AS19">
            <v>0</v>
          </cell>
        </row>
      </sheetData>
      <sheetData sheetId="61"/>
      <sheetData sheetId="62"/>
      <sheetData sheetId="63">
        <row r="13">
          <cell r="G13">
            <v>0</v>
          </cell>
          <cell r="H13">
            <v>0</v>
          </cell>
          <cell r="I13">
            <v>0</v>
          </cell>
          <cell r="J13">
            <v>0</v>
          </cell>
          <cell r="L13">
            <v>0</v>
          </cell>
          <cell r="M13">
            <v>0</v>
          </cell>
          <cell r="N13">
            <v>0</v>
          </cell>
          <cell r="O13">
            <v>0</v>
          </cell>
          <cell r="Q13">
            <v>0</v>
          </cell>
          <cell r="R13">
            <v>0</v>
          </cell>
          <cell r="S13">
            <v>0</v>
          </cell>
          <cell r="T13">
            <v>0</v>
          </cell>
          <cell r="V13">
            <v>0</v>
          </cell>
          <cell r="W13">
            <v>0</v>
          </cell>
          <cell r="X13">
            <v>0</v>
          </cell>
          <cell r="Y13">
            <v>0</v>
          </cell>
          <cell r="AA13">
            <v>0</v>
          </cell>
          <cell r="AB13">
            <v>0</v>
          </cell>
          <cell r="AC13">
            <v>0</v>
          </cell>
          <cell r="AD13">
            <v>0</v>
          </cell>
          <cell r="AF13">
            <v>0</v>
          </cell>
          <cell r="AG13">
            <v>0</v>
          </cell>
          <cell r="AH13">
            <v>0</v>
          </cell>
          <cell r="AI13">
            <v>0</v>
          </cell>
          <cell r="AK13">
            <v>0</v>
          </cell>
          <cell r="AL13">
            <v>0</v>
          </cell>
          <cell r="AM13">
            <v>0</v>
          </cell>
          <cell r="AN13">
            <v>0</v>
          </cell>
          <cell r="AP13">
            <v>0</v>
          </cell>
          <cell r="AQ13">
            <v>0</v>
          </cell>
          <cell r="AR13">
            <v>0</v>
          </cell>
          <cell r="AS13">
            <v>0</v>
          </cell>
        </row>
        <row r="26">
          <cell r="G26">
            <v>0</v>
          </cell>
          <cell r="H26">
            <v>0</v>
          </cell>
          <cell r="I26">
            <v>0</v>
          </cell>
          <cell r="J26">
            <v>2.5009999999999999</v>
          </cell>
          <cell r="L26">
            <v>0</v>
          </cell>
          <cell r="M26">
            <v>0</v>
          </cell>
          <cell r="N26">
            <v>0</v>
          </cell>
          <cell r="O26">
            <v>2.5819999999999999</v>
          </cell>
          <cell r="Q26">
            <v>0</v>
          </cell>
          <cell r="R26">
            <v>0</v>
          </cell>
          <cell r="S26">
            <v>0</v>
          </cell>
          <cell r="T26">
            <v>2.66</v>
          </cell>
          <cell r="V26">
            <v>0</v>
          </cell>
          <cell r="W26">
            <v>0</v>
          </cell>
          <cell r="X26">
            <v>0</v>
          </cell>
          <cell r="Y26">
            <v>2.54</v>
          </cell>
          <cell r="AA26">
            <v>0</v>
          </cell>
          <cell r="AB26">
            <v>0</v>
          </cell>
          <cell r="AC26">
            <v>0</v>
          </cell>
          <cell r="AD26">
            <v>2.54</v>
          </cell>
          <cell r="AF26">
            <v>0</v>
          </cell>
          <cell r="AG26">
            <v>0</v>
          </cell>
          <cell r="AH26">
            <v>0</v>
          </cell>
          <cell r="AI26">
            <v>2.54</v>
          </cell>
          <cell r="AK26">
            <v>0</v>
          </cell>
          <cell r="AL26">
            <v>0</v>
          </cell>
          <cell r="AM26">
            <v>0</v>
          </cell>
          <cell r="AN26">
            <v>2.54</v>
          </cell>
          <cell r="AP26">
            <v>0</v>
          </cell>
          <cell r="AQ26">
            <v>0</v>
          </cell>
          <cell r="AR26">
            <v>0</v>
          </cell>
          <cell r="AS26">
            <v>2.54</v>
          </cell>
        </row>
      </sheetData>
      <sheetData sheetId="64"/>
      <sheetData sheetId="65"/>
      <sheetData sheetId="66"/>
      <sheetData sheetId="67"/>
      <sheetData sheetId="68"/>
      <sheetData sheetId="69"/>
      <sheetData sheetId="70">
        <row r="48">
          <cell r="C48" t="str">
            <v>WRFIM Total reward / (penalty) at the end of AMP6 ~ water network plus</v>
          </cell>
          <cell r="E48" t="str">
            <v>£m</v>
          </cell>
          <cell r="F48">
            <v>3</v>
          </cell>
          <cell r="G48" t="str">
            <v>2017-18 FYA (CPIH deflated)</v>
          </cell>
        </row>
      </sheetData>
      <sheetData sheetId="71"/>
      <sheetData sheetId="72">
        <row r="43">
          <cell r="C43" t="str">
            <v>Water: Totex menu revenue adjustment at 2017-18 FYA CPIH deflated price base</v>
          </cell>
          <cell r="E43" t="str">
            <v>£m</v>
          </cell>
          <cell r="F43">
            <v>3</v>
          </cell>
          <cell r="G43" t="str">
            <v>2017-18 FYA (CPIH deflated)</v>
          </cell>
        </row>
        <row r="44">
          <cell r="C44" t="str">
            <v>Water: Totex menu RCV adjustment at 2017-18 FYA CPIH deflated price base</v>
          </cell>
          <cell r="E44" t="str">
            <v>£m</v>
          </cell>
          <cell r="F44">
            <v>3</v>
          </cell>
          <cell r="G44" t="str">
            <v>2017-18 FYA (CPIH deflated)</v>
          </cell>
        </row>
      </sheetData>
      <sheetData sheetId="73"/>
      <sheetData sheetId="74">
        <row r="85">
          <cell r="C85" t="str">
            <v>Total value of export incentive - water resources at 2017-18 FYA CPIH deflated price base</v>
          </cell>
          <cell r="E85" t="str">
            <v>£m</v>
          </cell>
          <cell r="F85">
            <v>3</v>
          </cell>
          <cell r="G85" t="str">
            <v>2017-18 FYA (CPIH deflated)</v>
          </cell>
        </row>
        <row r="86">
          <cell r="C86" t="str">
            <v>Total value of export incentive - water network plus at 2017-18 FYA CPIH deflated price base</v>
          </cell>
          <cell r="E86" t="str">
            <v>£m</v>
          </cell>
          <cell r="F86">
            <v>3</v>
          </cell>
          <cell r="G86" t="str">
            <v>2017-18 FYA (CPIH deflated)</v>
          </cell>
        </row>
        <row r="87">
          <cell r="C87" t="str">
            <v>Total value of export incentive to be paid after PR19 at 2017-18 FYA CPIH deflated price base</v>
          </cell>
          <cell r="E87" t="str">
            <v>£m</v>
          </cell>
          <cell r="F87">
            <v>3</v>
          </cell>
          <cell r="G87" t="str">
            <v>2017-18 FYA (CPIH deflated)</v>
          </cell>
        </row>
        <row r="88">
          <cell r="C88" t="str">
            <v>Total value of import incentive - water resources at 2017-18 FYA CPIH deflated price base</v>
          </cell>
          <cell r="E88" t="str">
            <v>£m</v>
          </cell>
          <cell r="F88">
            <v>3</v>
          </cell>
          <cell r="G88" t="str">
            <v>2017-18 FYA (CPIH deflated)</v>
          </cell>
        </row>
        <row r="89">
          <cell r="C89" t="str">
            <v>Total value of import incentive - water network plus at 2017-18 FYA CPIH deflated price base</v>
          </cell>
          <cell r="E89" t="str">
            <v>£m</v>
          </cell>
          <cell r="F89">
            <v>3</v>
          </cell>
          <cell r="G89" t="str">
            <v>2017-18 FYA (CPIH deflated)</v>
          </cell>
        </row>
      </sheetData>
      <sheetData sheetId="75"/>
      <sheetData sheetId="76"/>
      <sheetData sheetId="77"/>
      <sheetData sheetId="78">
        <row r="10">
          <cell r="N10">
            <v>2.3150000000000004</v>
          </cell>
          <cell r="V10">
            <v>2.3150000000000004</v>
          </cell>
          <cell r="AD10">
            <v>2.165</v>
          </cell>
          <cell r="AL10">
            <v>1.944</v>
          </cell>
          <cell r="AT10">
            <v>1.9469999999999998</v>
          </cell>
          <cell r="BB10">
            <v>1.95</v>
          </cell>
          <cell r="BJ10">
            <v>1.9530000000000001</v>
          </cell>
          <cell r="BR10">
            <v>1.9570000000000001</v>
          </cell>
        </row>
      </sheetData>
      <sheetData sheetId="79">
        <row r="10">
          <cell r="C10" t="str">
            <v>Run off on post 2020 investment ~ wholesale water resources</v>
          </cell>
        </row>
        <row r="12">
          <cell r="C12" t="str">
            <v>Run off on RPI inflated 2020 RCV  ~ wholesale water resources</v>
          </cell>
        </row>
        <row r="14">
          <cell r="C14" t="str">
            <v>Run off on CPIH inflated 2020 RCV ~ wholesale water resources</v>
          </cell>
        </row>
      </sheetData>
      <sheetData sheetId="80"/>
      <sheetData sheetId="81"/>
      <sheetData sheetId="82"/>
      <sheetData sheetId="83"/>
      <sheetData sheetId="84"/>
      <sheetData sheetId="85"/>
      <sheetData sheetId="86"/>
      <sheetData sheetId="87"/>
      <sheetData sheetId="88">
        <row r="10">
          <cell r="C10" t="str">
            <v>Run off on post 2020 totex additions ~ wholesale water network plus</v>
          </cell>
        </row>
        <row r="12">
          <cell r="C12" t="str">
            <v>Run off on RPI inflated 2020 RCV ~ wholesale water network plus</v>
          </cell>
        </row>
        <row r="14">
          <cell r="C14" t="str">
            <v>Run off on CPIH inflated 2020 RCV ~ wholesale water network plus</v>
          </cell>
        </row>
      </sheetData>
      <sheetData sheetId="89"/>
      <sheetData sheetId="90"/>
      <sheetData sheetId="91"/>
      <sheetData sheetId="92"/>
      <sheetData sheetId="93"/>
      <sheetData sheetId="94"/>
      <sheetData sheetId="95"/>
      <sheetData sheetId="96">
        <row r="24">
          <cell r="L24">
            <v>1E-3</v>
          </cell>
          <cell r="R24">
            <v>-0.192</v>
          </cell>
          <cell r="X24">
            <v>0</v>
          </cell>
          <cell r="AD24">
            <v>0.182</v>
          </cell>
          <cell r="AJ24">
            <v>8.2000000000000003E-2</v>
          </cell>
          <cell r="AP24">
            <v>0</v>
          </cell>
          <cell r="AV24">
            <v>0</v>
          </cell>
          <cell r="BB24">
            <v>0</v>
          </cell>
        </row>
        <row r="26">
          <cell r="L26">
            <v>0</v>
          </cell>
          <cell r="R26">
            <v>7.0000000000000001E-3</v>
          </cell>
          <cell r="X26">
            <v>0</v>
          </cell>
          <cell r="AD26">
            <v>0</v>
          </cell>
          <cell r="AJ26">
            <v>0</v>
          </cell>
          <cell r="AP26">
            <v>0</v>
          </cell>
          <cell r="AV26">
            <v>0</v>
          </cell>
          <cell r="BB26">
            <v>0</v>
          </cell>
        </row>
        <row r="27">
          <cell r="L27">
            <v>0</v>
          </cell>
          <cell r="R27">
            <v>11.375999999999999</v>
          </cell>
          <cell r="X27">
            <v>1.9042545</v>
          </cell>
          <cell r="AD27">
            <v>104.74000000000001</v>
          </cell>
          <cell r="AJ27">
            <v>128.53900000000002</v>
          </cell>
          <cell r="AP27">
            <v>97.582999999999998</v>
          </cell>
          <cell r="AV27">
            <v>57.849000000000004</v>
          </cell>
          <cell r="BB27">
            <v>19.690999999999995</v>
          </cell>
        </row>
        <row r="28">
          <cell r="L28">
            <v>14.791</v>
          </cell>
          <cell r="R28">
            <v>32.396999999999998</v>
          </cell>
          <cell r="X28">
            <v>14.5965205</v>
          </cell>
          <cell r="AD28">
            <v>92.572999999999993</v>
          </cell>
          <cell r="AJ28">
            <v>71.841999999999999</v>
          </cell>
          <cell r="AP28">
            <v>30.650000000000002</v>
          </cell>
          <cell r="AV28">
            <v>7.2789999999999999</v>
          </cell>
          <cell r="BB28">
            <v>1.1579999999999999</v>
          </cell>
        </row>
        <row r="29">
          <cell r="L29">
            <v>20.8</v>
          </cell>
          <cell r="R29">
            <v>46.565000000000005</v>
          </cell>
          <cell r="X29">
            <v>10.827743999999999</v>
          </cell>
          <cell r="AD29">
            <v>1.7370000000000001</v>
          </cell>
          <cell r="AJ29">
            <v>1.6220000000000001</v>
          </cell>
          <cell r="AP29">
            <v>0.58599999999999997</v>
          </cell>
          <cell r="AV29">
            <v>0</v>
          </cell>
          <cell r="BB29">
            <v>0</v>
          </cell>
        </row>
        <row r="30">
          <cell r="L30">
            <v>6.0000000000000001E-3</v>
          </cell>
          <cell r="R30">
            <v>-0.16200000000000001</v>
          </cell>
          <cell r="X30">
            <v>0</v>
          </cell>
          <cell r="AD30">
            <v>0</v>
          </cell>
          <cell r="AJ30">
            <v>0</v>
          </cell>
          <cell r="AP30">
            <v>0</v>
          </cell>
          <cell r="AV30">
            <v>0</v>
          </cell>
          <cell r="BB30">
            <v>0</v>
          </cell>
        </row>
        <row r="31">
          <cell r="L31">
            <v>0</v>
          </cell>
          <cell r="R31">
            <v>0</v>
          </cell>
          <cell r="X31">
            <v>0</v>
          </cell>
          <cell r="AD31">
            <v>0</v>
          </cell>
          <cell r="AJ31">
            <v>2.8140000000000001</v>
          </cell>
          <cell r="AP31">
            <v>2.5780000000000003</v>
          </cell>
          <cell r="AV31">
            <v>1.423</v>
          </cell>
          <cell r="BB31">
            <v>0.32800000000000001</v>
          </cell>
        </row>
        <row r="32">
          <cell r="L32">
            <v>0</v>
          </cell>
          <cell r="R32">
            <v>0</v>
          </cell>
          <cell r="X32">
            <v>0</v>
          </cell>
          <cell r="AD32">
            <v>0</v>
          </cell>
          <cell r="AJ32">
            <v>0</v>
          </cell>
          <cell r="AP32">
            <v>0</v>
          </cell>
          <cell r="AV32">
            <v>0</v>
          </cell>
          <cell r="BB32">
            <v>0</v>
          </cell>
        </row>
        <row r="56">
          <cell r="G56">
            <v>29.158000000000001</v>
          </cell>
          <cell r="H56">
            <v>39.023000000000003</v>
          </cell>
          <cell r="I56">
            <v>7.1000000000000008E-2</v>
          </cell>
          <cell r="J56">
            <v>1.472</v>
          </cell>
          <cell r="K56">
            <v>8.9999999999999993E-3</v>
          </cell>
          <cell r="M56">
            <v>38.434999999999995</v>
          </cell>
          <cell r="N56">
            <v>90.889999999999986</v>
          </cell>
          <cell r="O56">
            <v>0.13500000000000001</v>
          </cell>
          <cell r="P56">
            <v>3.8750000000000004</v>
          </cell>
          <cell r="Q56">
            <v>1.6E-2</v>
          </cell>
          <cell r="S56">
            <v>63.416633553981917</v>
          </cell>
          <cell r="T56">
            <v>29.603814342531955</v>
          </cell>
          <cell r="U56">
            <v>7.3303862025684244E-2</v>
          </cell>
          <cell r="V56">
            <v>1.6581554706122068</v>
          </cell>
          <cell r="W56">
            <v>9.3453268132674631E-3</v>
          </cell>
          <cell r="Y56">
            <v>48.093000000000004</v>
          </cell>
          <cell r="Z56">
            <v>231.21099999999998</v>
          </cell>
          <cell r="AA56">
            <v>1.6E-2</v>
          </cell>
          <cell r="AB56">
            <v>0</v>
          </cell>
          <cell r="AC56">
            <v>0</v>
          </cell>
          <cell r="AE56">
            <v>47.618999999999993</v>
          </cell>
          <cell r="AF56">
            <v>262.13400000000001</v>
          </cell>
          <cell r="AG56">
            <v>3.6999999999999998E-2</v>
          </cell>
          <cell r="AH56">
            <v>0</v>
          </cell>
          <cell r="AI56">
            <v>0</v>
          </cell>
          <cell r="AK56">
            <v>37.092000000000006</v>
          </cell>
          <cell r="AL56">
            <v>192.81700000000001</v>
          </cell>
          <cell r="AM56">
            <v>3.6999999999999998E-2</v>
          </cell>
          <cell r="AN56">
            <v>4.7409999999999997</v>
          </cell>
          <cell r="AO56">
            <v>0</v>
          </cell>
          <cell r="AQ56">
            <v>26.268000000000001</v>
          </cell>
          <cell r="AR56">
            <v>110.74499999999999</v>
          </cell>
          <cell r="AS56">
            <v>3.7999999999999999E-2</v>
          </cell>
          <cell r="AT56">
            <v>23.701000000000001</v>
          </cell>
          <cell r="AU56">
            <v>0</v>
          </cell>
          <cell r="AW56">
            <v>20.591000000000001</v>
          </cell>
          <cell r="AX56">
            <v>36.480000000000004</v>
          </cell>
          <cell r="AY56">
            <v>3.7999999999999999E-2</v>
          </cell>
          <cell r="AZ56">
            <v>7.1079999999999997</v>
          </cell>
          <cell r="BA56">
            <v>0</v>
          </cell>
        </row>
      </sheetData>
      <sheetData sheetId="97"/>
      <sheetData sheetId="98">
        <row r="16">
          <cell r="G16">
            <v>5102.0720000000001</v>
          </cell>
          <cell r="H16">
            <v>5134.2150000000001</v>
          </cell>
          <cell r="I16">
            <v>5166.5609999999997</v>
          </cell>
          <cell r="J16">
            <v>5199.1099999999997</v>
          </cell>
          <cell r="K16">
            <v>5231.8639999999996</v>
          </cell>
          <cell r="L16">
            <v>5264.8249999999998</v>
          </cell>
          <cell r="M16">
            <v>5297.9930000000004</v>
          </cell>
          <cell r="N16">
            <v>5331.3710000000001</v>
          </cell>
        </row>
      </sheetData>
      <sheetData sheetId="99">
        <row r="11">
          <cell r="G11">
            <v>174</v>
          </cell>
          <cell r="H11">
            <v>169</v>
          </cell>
          <cell r="I11">
            <v>168</v>
          </cell>
          <cell r="J11">
            <v>0</v>
          </cell>
          <cell r="K11">
            <v>60</v>
          </cell>
          <cell r="L11">
            <v>60</v>
          </cell>
          <cell r="M11">
            <v>60</v>
          </cell>
          <cell r="N11">
            <v>60</v>
          </cell>
        </row>
        <row r="12">
          <cell r="G12">
            <v>0</v>
          </cell>
          <cell r="H12">
            <v>9</v>
          </cell>
          <cell r="I12">
            <v>21</v>
          </cell>
          <cell r="J12">
            <v>0</v>
          </cell>
          <cell r="K12">
            <v>36</v>
          </cell>
          <cell r="L12">
            <v>39</v>
          </cell>
          <cell r="M12">
            <v>36</v>
          </cell>
          <cell r="N12">
            <v>39</v>
          </cell>
        </row>
        <row r="14">
          <cell r="G14">
            <v>0</v>
          </cell>
          <cell r="H14">
            <v>0</v>
          </cell>
          <cell r="I14">
            <v>16000</v>
          </cell>
          <cell r="J14">
            <v>0</v>
          </cell>
          <cell r="K14">
            <v>0</v>
          </cell>
          <cell r="L14">
            <v>8824</v>
          </cell>
          <cell r="M14">
            <v>8824</v>
          </cell>
          <cell r="N14">
            <v>8824</v>
          </cell>
        </row>
        <row r="15">
          <cell r="G15">
            <v>0</v>
          </cell>
          <cell r="H15">
            <v>0</v>
          </cell>
          <cell r="I15">
            <v>0</v>
          </cell>
          <cell r="J15">
            <v>0</v>
          </cell>
          <cell r="K15">
            <v>0</v>
          </cell>
          <cell r="L15">
            <v>0</v>
          </cell>
          <cell r="M15">
            <v>0</v>
          </cell>
          <cell r="N15">
            <v>44000</v>
          </cell>
        </row>
      </sheetData>
      <sheetData sheetId="100">
        <row r="17">
          <cell r="J17">
            <v>0.27200000000000002</v>
          </cell>
          <cell r="N17">
            <v>0.27200000000000002</v>
          </cell>
          <cell r="R17">
            <v>0.27200000000000002</v>
          </cell>
          <cell r="V17">
            <v>0.26102514270292965</v>
          </cell>
          <cell r="Z17">
            <v>0.26210536131434004</v>
          </cell>
          <cell r="AD17">
            <v>0.26200000000000001</v>
          </cell>
          <cell r="AH17">
            <v>0.26200000000000001</v>
          </cell>
          <cell r="AL17">
            <v>0.26400000000000001</v>
          </cell>
        </row>
        <row r="18">
          <cell r="J18">
            <v>4.7629999999999999</v>
          </cell>
          <cell r="N18">
            <v>4.7629999999999999</v>
          </cell>
          <cell r="R18">
            <v>4.7629999999999999</v>
          </cell>
          <cell r="V18">
            <v>4.5702631839361967</v>
          </cell>
          <cell r="Z18">
            <v>4.5890000000000004</v>
          </cell>
          <cell r="AD18">
            <v>4.6100000000000003</v>
          </cell>
          <cell r="AH18">
            <v>4.6289999999999996</v>
          </cell>
          <cell r="AL18">
            <v>4.648578423146783</v>
          </cell>
        </row>
        <row r="19">
          <cell r="J19">
            <v>0</v>
          </cell>
          <cell r="N19">
            <v>0</v>
          </cell>
          <cell r="R19">
            <v>0</v>
          </cell>
          <cell r="V19">
            <v>0</v>
          </cell>
          <cell r="Z19">
            <v>0</v>
          </cell>
          <cell r="AD19">
            <v>0</v>
          </cell>
          <cell r="AH19">
            <v>0</v>
          </cell>
          <cell r="AL19">
            <v>0</v>
          </cell>
        </row>
      </sheetData>
      <sheetData sheetId="101"/>
      <sheetData sheetId="102"/>
      <sheetData sheetId="103">
        <row r="13">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sheetData>
      <sheetData sheetId="104"/>
      <sheetData sheetId="105"/>
      <sheetData sheetId="106"/>
      <sheetData sheetId="107"/>
      <sheetData sheetId="108"/>
      <sheetData sheetId="109">
        <row r="48">
          <cell r="C48" t="str">
            <v>WRFIM Total reward / (penalty) at the end of AMP6 ~ wastewater network plus</v>
          </cell>
          <cell r="E48" t="str">
            <v>£m</v>
          </cell>
          <cell r="F48">
            <v>3</v>
          </cell>
          <cell r="G48" t="str">
            <v>2017-18 FYA (CPIH deflated)</v>
          </cell>
        </row>
      </sheetData>
      <sheetData sheetId="110"/>
      <sheetData sheetId="111">
        <row r="38">
          <cell r="C38" t="str">
            <v>Wastewater: Totex menu revenue adjustment at 2017-18 FYA CPIH deflated price base</v>
          </cell>
          <cell r="E38" t="str">
            <v>£m</v>
          </cell>
          <cell r="F38">
            <v>3</v>
          </cell>
          <cell r="G38" t="str">
            <v>2017-18 FYA (CPIH deflated)</v>
          </cell>
        </row>
        <row r="39">
          <cell r="C39" t="str">
            <v>Wastewater: Totex menu RCV adjustment at 2017-18 FYA CPIH deflated price base</v>
          </cell>
          <cell r="E39" t="str">
            <v>£m</v>
          </cell>
          <cell r="F39">
            <v>3</v>
          </cell>
          <cell r="G39" t="str">
            <v>2017-18 FYA (CPIH deflated)</v>
          </cell>
        </row>
      </sheetData>
      <sheetData sheetId="112"/>
      <sheetData sheetId="113"/>
      <sheetData sheetId="114"/>
      <sheetData sheetId="115"/>
      <sheetData sheetId="116"/>
      <sheetData sheetId="117"/>
      <sheetData sheetId="118">
        <row r="5">
          <cell r="G5">
            <v>11</v>
          </cell>
          <cell r="H5">
            <v>0</v>
          </cell>
          <cell r="I5">
            <v>0</v>
          </cell>
          <cell r="J5">
            <v>5</v>
          </cell>
          <cell r="K5">
            <v>5</v>
          </cell>
          <cell r="L5">
            <v>5</v>
          </cell>
          <cell r="M5">
            <v>5</v>
          </cell>
          <cell r="N5">
            <v>5</v>
          </cell>
        </row>
        <row r="6">
          <cell r="G6">
            <v>1</v>
          </cell>
          <cell r="H6">
            <v>0</v>
          </cell>
          <cell r="I6">
            <v>0</v>
          </cell>
          <cell r="J6">
            <v>1</v>
          </cell>
          <cell r="K6">
            <v>1</v>
          </cell>
          <cell r="L6">
            <v>1</v>
          </cell>
          <cell r="M6">
            <v>1</v>
          </cell>
          <cell r="N6">
            <v>1</v>
          </cell>
        </row>
      </sheetData>
      <sheetData sheetId="119">
        <row r="163">
          <cell r="G163">
            <v>0</v>
          </cell>
          <cell r="H163">
            <v>0</v>
          </cell>
          <cell r="I163">
            <v>0</v>
          </cell>
          <cell r="J163">
            <v>0</v>
          </cell>
          <cell r="K163">
            <v>0</v>
          </cell>
          <cell r="L163">
            <v>0</v>
          </cell>
          <cell r="M163">
            <v>0.91300000000000003</v>
          </cell>
          <cell r="N163">
            <v>0.61399999999999999</v>
          </cell>
        </row>
        <row r="164">
          <cell r="G164">
            <v>160.893</v>
          </cell>
          <cell r="H164">
            <v>0</v>
          </cell>
          <cell r="I164">
            <v>66.917000000000002</v>
          </cell>
          <cell r="J164">
            <v>0</v>
          </cell>
          <cell r="K164">
            <v>27.792999999999999</v>
          </cell>
          <cell r="L164">
            <v>408.685</v>
          </cell>
          <cell r="M164">
            <v>105.59699999999999</v>
          </cell>
          <cell r="N164">
            <v>0.51700000000000002</v>
          </cell>
        </row>
        <row r="165">
          <cell r="G165">
            <v>0</v>
          </cell>
          <cell r="H165">
            <v>0</v>
          </cell>
          <cell r="I165">
            <v>38.616</v>
          </cell>
          <cell r="J165">
            <v>0</v>
          </cell>
          <cell r="K165">
            <v>18.614999999999998</v>
          </cell>
          <cell r="L165">
            <v>249.44499999999999</v>
          </cell>
          <cell r="M165">
            <v>381.26799999999997</v>
          </cell>
          <cell r="N165">
            <v>3018.2779999999998</v>
          </cell>
        </row>
        <row r="166">
          <cell r="G166">
            <v>0</v>
          </cell>
          <cell r="H166">
            <v>0</v>
          </cell>
          <cell r="I166">
            <v>0</v>
          </cell>
          <cell r="J166">
            <v>0</v>
          </cell>
          <cell r="K166">
            <v>0</v>
          </cell>
          <cell r="L166">
            <v>0</v>
          </cell>
          <cell r="M166">
            <v>0</v>
          </cell>
          <cell r="N166">
            <v>0</v>
          </cell>
        </row>
        <row r="167">
          <cell r="G167">
            <v>0</v>
          </cell>
          <cell r="H167">
            <v>0</v>
          </cell>
          <cell r="I167">
            <v>0</v>
          </cell>
          <cell r="J167">
            <v>0</v>
          </cell>
          <cell r="K167">
            <v>0</v>
          </cell>
          <cell r="L167">
            <v>0</v>
          </cell>
          <cell r="M167">
            <v>0</v>
          </cell>
          <cell r="N167">
            <v>0</v>
          </cell>
        </row>
        <row r="168">
          <cell r="G168">
            <v>0</v>
          </cell>
          <cell r="H168">
            <v>0</v>
          </cell>
          <cell r="I168">
            <v>0</v>
          </cell>
          <cell r="J168">
            <v>0</v>
          </cell>
          <cell r="K168">
            <v>0</v>
          </cell>
          <cell r="L168">
            <v>0</v>
          </cell>
          <cell r="M168">
            <v>0</v>
          </cell>
          <cell r="N168">
            <v>0</v>
          </cell>
        </row>
        <row r="169">
          <cell r="G169">
            <v>16.048999999999999</v>
          </cell>
          <cell r="H169">
            <v>50.201000000000001</v>
          </cell>
          <cell r="I169">
            <v>111.88300000000001</v>
          </cell>
          <cell r="J169">
            <v>0</v>
          </cell>
          <cell r="K169">
            <v>2.6280000000000001</v>
          </cell>
          <cell r="L169">
            <v>23.670999999999999</v>
          </cell>
          <cell r="M169">
            <v>0</v>
          </cell>
          <cell r="N169">
            <v>24.896999999999998</v>
          </cell>
        </row>
        <row r="170">
          <cell r="G170">
            <v>0</v>
          </cell>
          <cell r="H170">
            <v>0</v>
          </cell>
          <cell r="I170">
            <v>0</v>
          </cell>
          <cell r="J170">
            <v>0</v>
          </cell>
          <cell r="K170">
            <v>0</v>
          </cell>
          <cell r="L170">
            <v>0</v>
          </cell>
          <cell r="M170">
            <v>0</v>
          </cell>
          <cell r="N170">
            <v>0</v>
          </cell>
        </row>
      </sheetData>
      <sheetData sheetId="120">
        <row r="10">
          <cell r="C10" t="str">
            <v>Run off on post 2020 totex additions ~ wastewater network plus</v>
          </cell>
        </row>
        <row r="12">
          <cell r="C12" t="str">
            <v>Run off on RPI inflated 2020 RCV  ~ wastewater network plus</v>
          </cell>
        </row>
        <row r="14">
          <cell r="C14" t="str">
            <v>Run off on CPIH inflated 2020 RCV ~ wastewater network plus</v>
          </cell>
        </row>
      </sheetData>
      <sheetData sheetId="121"/>
      <sheetData sheetId="122"/>
      <sheetData sheetId="123"/>
      <sheetData sheetId="124"/>
      <sheetData sheetId="125"/>
      <sheetData sheetId="126"/>
      <sheetData sheetId="127"/>
      <sheetData sheetId="128">
        <row r="10">
          <cell r="C10" t="str">
            <v>Run off on post 2020 investment ~ bioresources</v>
          </cell>
        </row>
        <row r="14">
          <cell r="C14" t="str">
            <v>Run off on CPIH inflated 2020 RCV ~ bioresources</v>
          </cell>
        </row>
      </sheetData>
      <sheetData sheetId="129"/>
      <sheetData sheetId="130"/>
      <sheetData sheetId="131"/>
      <sheetData sheetId="132"/>
      <sheetData sheetId="133"/>
      <sheetData sheetId="134">
        <row r="35">
          <cell r="G35">
            <v>0</v>
          </cell>
          <cell r="H35">
            <v>0</v>
          </cell>
          <cell r="I35">
            <v>0</v>
          </cell>
          <cell r="J35">
            <v>0</v>
          </cell>
          <cell r="K35">
            <v>0</v>
          </cell>
        </row>
      </sheetData>
      <sheetData sheetId="135"/>
      <sheetData sheetId="136"/>
      <sheetData sheetId="137"/>
      <sheetData sheetId="138"/>
      <sheetData sheetId="139"/>
      <sheetData sheetId="140">
        <row r="10">
          <cell r="C10" t="str">
            <v>Run off on post 2020 totex additions ~ dummy</v>
          </cell>
          <cell r="H10"/>
          <cell r="I10"/>
          <cell r="J10"/>
          <cell r="K10"/>
          <cell r="L10"/>
        </row>
        <row r="12">
          <cell r="C12" t="str">
            <v>Run off on RPI inflated 2020 RCV  ~ dummy</v>
          </cell>
          <cell r="H12"/>
          <cell r="I12"/>
          <cell r="J12"/>
          <cell r="K12"/>
          <cell r="L12"/>
        </row>
        <row r="14">
          <cell r="C14" t="str">
            <v>Run off on CPIH inflated 2020 RCV ~ dummy</v>
          </cell>
          <cell r="H14"/>
          <cell r="I14"/>
          <cell r="J14"/>
          <cell r="K14"/>
          <cell r="L14"/>
        </row>
      </sheetData>
      <sheetData sheetId="141">
        <row r="30">
          <cell r="H30">
            <v>0</v>
          </cell>
          <cell r="I30">
            <v>0</v>
          </cell>
          <cell r="J30">
            <v>0</v>
          </cell>
          <cell r="K30">
            <v>0</v>
          </cell>
          <cell r="L30">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67">
          <cell r="C67" t="str">
            <v>Residential retail revenue adjustment at 2017-18 FYA CPIH deflated price base</v>
          </cell>
          <cell r="E67" t="str">
            <v>£m</v>
          </cell>
          <cell r="F67">
            <v>3</v>
          </cell>
          <cell r="G67" t="str">
            <v>2017-18 FYA (CPIH deflated)</v>
          </cell>
        </row>
      </sheetData>
      <sheetData sheetId="157">
        <row r="5">
          <cell r="L5" t="str">
            <v>2017-18 FYA
(CPIH deflated)</v>
          </cell>
        </row>
        <row r="22">
          <cell r="C22" t="str">
            <v>SIM forecast revenue adjustment at 2017-18 FYA CPIH deflated price base</v>
          </cell>
          <cell r="E22" t="str">
            <v>£m</v>
          </cell>
          <cell r="F22">
            <v>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Inputs"/>
      <sheetName val="F_Outputs (Non-Group)"/>
      <sheetName val="F_Outputs (AIM)"/>
      <sheetName val="LWTW"/>
      <sheetName val="CLEAR_SHEET"/>
      <sheetName val="Validation flags"/>
      <sheetName val="APPOINTEE"/>
      <sheetName val="Summary (App)"/>
      <sheetName val="AppValidation"/>
      <sheetName val="AppPCview"/>
      <sheetName val="App1"/>
      <sheetName val="App1 guide"/>
      <sheetName val="App1a"/>
      <sheetName val="App1a guide"/>
      <sheetName val="App1b"/>
      <sheetName val="App1b guide"/>
      <sheetName val="App2"/>
      <sheetName val="App3"/>
      <sheetName val="App4"/>
      <sheetName val="App5"/>
      <sheetName val="App6"/>
      <sheetName val="App7"/>
      <sheetName val="App8"/>
      <sheetName val="App9"/>
      <sheetName val="App10"/>
      <sheetName val="App11"/>
      <sheetName val="App11a"/>
      <sheetName val="App12"/>
      <sheetName val="App12a"/>
      <sheetName val="App13"/>
      <sheetName val="App14"/>
      <sheetName val="App15"/>
      <sheetName val="App15a"/>
      <sheetName val="App16"/>
      <sheetName val="App17"/>
      <sheetName val="App18"/>
      <sheetName val="App19"/>
      <sheetName val="APP20 Not used"/>
      <sheetName val="App21"/>
      <sheetName val="App22"/>
      <sheetName val="App23"/>
      <sheetName val="App24"/>
      <sheetName val="App24a"/>
      <sheetName val="App25"/>
      <sheetName val="App26"/>
      <sheetName val="App27"/>
      <sheetName val="App28"/>
      <sheetName val="App29"/>
      <sheetName val="App30"/>
      <sheetName val="APP31 Not used"/>
      <sheetName val="App32"/>
      <sheetName val="App33"/>
      <sheetName val="WATER&gt;&gt;"/>
      <sheetName val="Summary (W)"/>
      <sheetName val="WS1"/>
      <sheetName val="WS1a"/>
      <sheetName val="WS2"/>
      <sheetName val="WS2a"/>
      <sheetName val="WS3"/>
      <sheetName val="WS4"/>
      <sheetName val="WS5"/>
      <sheetName val="WS6 not used"/>
      <sheetName val="WS7"/>
      <sheetName val="WS8"/>
      <sheetName val="WS9 not used"/>
      <sheetName val="WS10"/>
      <sheetName val="WS11 not used"/>
      <sheetName val="WS12"/>
      <sheetName val="WS12a"/>
      <sheetName val="WS12b not used"/>
      <sheetName val="WS13"/>
      <sheetName val="WS14 not used"/>
      <sheetName val="WS15"/>
      <sheetName val="WS16 not used"/>
      <sheetName val="WS17"/>
      <sheetName val="WS18"/>
      <sheetName val="WResources&gt;&gt;"/>
      <sheetName val="Wr1"/>
      <sheetName val="Wr2"/>
      <sheetName val="Wr3"/>
      <sheetName val="Wr4"/>
      <sheetName val="Wr5"/>
      <sheetName val="Wr6"/>
      <sheetName val="Wr7"/>
      <sheetName val="Wr8"/>
      <sheetName val="WNetwork+&gt;&gt;"/>
      <sheetName val="Wn1"/>
      <sheetName val="Wn2"/>
      <sheetName val="Wn3"/>
      <sheetName val="Wn4"/>
      <sheetName val="Wn5"/>
      <sheetName val="Wn6"/>
      <sheetName val="WASTEWATER&gt;&gt;"/>
      <sheetName val="Summary (WW)"/>
      <sheetName val="WWS1"/>
      <sheetName val="WWS1a"/>
      <sheetName val="WWS2"/>
      <sheetName val="WWS2a"/>
      <sheetName val="WWS3"/>
      <sheetName val="WWS4"/>
      <sheetName val="WWS5"/>
      <sheetName val="WWS6 not used"/>
      <sheetName val="WWS7"/>
      <sheetName val="WWS8"/>
      <sheetName val="WWS9 not used"/>
      <sheetName val="WWS10"/>
      <sheetName val="WWS11 not used"/>
      <sheetName val="WWS12"/>
      <sheetName val="WWS12a not used"/>
      <sheetName val="WWS13"/>
      <sheetName val="WWS14 not used"/>
      <sheetName val="WWS15"/>
      <sheetName val="WWS16 not used"/>
      <sheetName val="WWS17 not used"/>
      <sheetName val="WWS18"/>
      <sheetName val="WWNetwork+&gt;&gt;"/>
      <sheetName val="WWn1"/>
      <sheetName val="WWn2"/>
      <sheetName val="WWn3"/>
      <sheetName val="WWn4"/>
      <sheetName val="WWn5"/>
      <sheetName val="WWn6"/>
      <sheetName val="WWn7"/>
      <sheetName val="WWn8"/>
      <sheetName val="Bioresources&gt;&gt;"/>
      <sheetName val="Bio1"/>
      <sheetName val="Bio2"/>
      <sheetName val="Bio3"/>
      <sheetName val="Bio4"/>
      <sheetName val="Bio5"/>
      <sheetName val="Bio6"/>
      <sheetName val="Bio7"/>
      <sheetName val="Dummy&gt;&gt;"/>
      <sheetName val="Summary (Dmy)"/>
      <sheetName val="Dmmy1"/>
      <sheetName val="Dmmy2"/>
      <sheetName val="Dmmy3"/>
      <sheetName val="Dmmy4"/>
      <sheetName val="Dmmy5"/>
      <sheetName val="Dmmy6"/>
      <sheetName val="Dmmy7"/>
      <sheetName val="Dmmy8"/>
      <sheetName val="Dmmy9"/>
      <sheetName val="Dmmy10"/>
      <sheetName val="Dmmy11"/>
      <sheetName val="RETAIL&gt;&gt;"/>
      <sheetName val="Summary (R)"/>
      <sheetName val="R1"/>
      <sheetName val="R2"/>
      <sheetName val="R3"/>
      <sheetName val="R4"/>
      <sheetName val="R5"/>
      <sheetName val="R6"/>
      <sheetName val="R7"/>
      <sheetName val="R8"/>
      <sheetName val="R9"/>
      <sheetName val="R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Validation flags"/>
      <sheetName val="F_Inputs"/>
      <sheetName val="APPOINTEE"/>
      <sheetName val="Summary (App)"/>
      <sheetName val="AppValidation"/>
      <sheetName val="AppPCview"/>
      <sheetName val="App1"/>
      <sheetName val="App1 guide"/>
      <sheetName val="App2"/>
      <sheetName val="App3"/>
      <sheetName val="App4"/>
      <sheetName val="App5"/>
      <sheetName val="App6"/>
      <sheetName val="App7"/>
      <sheetName val="App8"/>
      <sheetName val="App8 (DRAFT)"/>
      <sheetName val="App9"/>
      <sheetName val="App10"/>
      <sheetName val="App11"/>
      <sheetName val="App11a"/>
      <sheetName val="App12"/>
      <sheetName val="App12a"/>
      <sheetName val="App13"/>
      <sheetName val="App14"/>
      <sheetName val="App15"/>
      <sheetName val="App15a"/>
      <sheetName val="App16"/>
      <sheetName val="App17"/>
      <sheetName val="App18"/>
      <sheetName val="App19"/>
      <sheetName val="App20"/>
      <sheetName val="App21"/>
      <sheetName val="App22"/>
      <sheetName val="App23"/>
      <sheetName val="App24"/>
      <sheetName val="App24a"/>
      <sheetName val="App25"/>
      <sheetName val="App26"/>
      <sheetName val="App27"/>
      <sheetName val="App28"/>
      <sheetName val="App29"/>
      <sheetName val="App30"/>
      <sheetName val="App31"/>
      <sheetName val="App32"/>
      <sheetName val="App33 (DRAFT)"/>
      <sheetName val="WATER&gt;&gt;"/>
      <sheetName val="Summary (W)"/>
      <sheetName val="WS1"/>
      <sheetName val="WS1a (DRAFT)"/>
      <sheetName val="WS2"/>
      <sheetName val="WS2a"/>
      <sheetName val="WS3"/>
      <sheetName val="WS4"/>
      <sheetName val="WS5"/>
      <sheetName val="WS6 not used"/>
      <sheetName val="WS7"/>
      <sheetName val="WS8"/>
      <sheetName val="WS9 not used"/>
      <sheetName val="WS10"/>
      <sheetName val="WS11 not used"/>
      <sheetName val="WS12"/>
      <sheetName val="WS12a"/>
      <sheetName val="WS12b not used"/>
      <sheetName val="WS13"/>
      <sheetName val="WS14 not used"/>
      <sheetName val="WS15"/>
      <sheetName val="WS16 not used"/>
      <sheetName val="WS17"/>
      <sheetName val="WS18"/>
      <sheetName val="WResources&gt;&gt;"/>
      <sheetName val="Wr1"/>
      <sheetName val="Wr2"/>
      <sheetName val="Wr3"/>
      <sheetName val="Wr4"/>
      <sheetName val="Wr5"/>
      <sheetName val="Wr6"/>
      <sheetName val="Wr7"/>
      <sheetName val="Wr8"/>
      <sheetName val="WNetwork+&gt;&gt;"/>
      <sheetName val="Wn1"/>
      <sheetName val="Wn2"/>
      <sheetName val="Wn3"/>
      <sheetName val="Wn4"/>
      <sheetName val="Wn5"/>
      <sheetName val="Wn6"/>
      <sheetName val="WASTEWATER&gt;&gt;"/>
      <sheetName val="Summary (WW)"/>
      <sheetName val="WWS1"/>
      <sheetName val="WWS2"/>
      <sheetName val="WWS2a"/>
      <sheetName val="WWS2a (DRAFT)"/>
      <sheetName val="WWS3"/>
      <sheetName val="WWS4"/>
      <sheetName val="WWS5"/>
      <sheetName val="WWS6 not used"/>
      <sheetName val="WWS7"/>
      <sheetName val="WWS8"/>
      <sheetName val="WWS9 not used"/>
      <sheetName val="WWS10"/>
      <sheetName val="WWS11 not used"/>
      <sheetName val="WWS12"/>
      <sheetName val="WWS12a not used"/>
      <sheetName val="WWS13"/>
      <sheetName val="WWS14 not used"/>
      <sheetName val="WWS15"/>
      <sheetName val="WWS16 not used"/>
      <sheetName val="WWS17 not used"/>
      <sheetName val="WWS18"/>
      <sheetName val="WWNetwork+&gt;&gt;"/>
      <sheetName val="WWn1"/>
      <sheetName val="WWn2"/>
      <sheetName val="WWn3"/>
      <sheetName val="WWn4"/>
      <sheetName val="WWn5"/>
      <sheetName val="WWn6"/>
      <sheetName val="WWn7"/>
      <sheetName val="WWn8"/>
      <sheetName val="Bioresources&gt;&gt;"/>
      <sheetName val="Bio1"/>
      <sheetName val="Bio2"/>
      <sheetName val="Bio3"/>
      <sheetName val="Bio4"/>
      <sheetName val="Bio5"/>
      <sheetName val="Bio6"/>
      <sheetName val="Bio7"/>
      <sheetName val="Dummy&gt;&gt;"/>
      <sheetName val="Summary (Dmy)"/>
      <sheetName val="Dmmy1"/>
      <sheetName val="Dmmy2"/>
      <sheetName val="Dmmy3"/>
      <sheetName val="Dmmy4"/>
      <sheetName val="Dmmy5"/>
      <sheetName val="Dmmy6"/>
      <sheetName val="Dmmy7"/>
      <sheetName val="Dmmy8"/>
      <sheetName val="Dmmy9"/>
      <sheetName val="RETAIL&gt;&gt;"/>
      <sheetName val="Summary (R)"/>
      <sheetName val="R1"/>
      <sheetName val="R2"/>
      <sheetName val="R3"/>
      <sheetName val="R4"/>
      <sheetName val="R5"/>
      <sheetName val="R6"/>
      <sheetName val="R7"/>
      <sheetName val="R8"/>
      <sheetName val="R9"/>
      <sheetName val="R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WTW"/>
      <sheetName val="CLEAR_SHEET"/>
      <sheetName val="F_Inputs"/>
      <sheetName val="F_Outputs"/>
      <sheetName val="F_Outputs (LSTW)"/>
      <sheetName val="F_Outputs AIM"/>
      <sheetName val="Validation flags"/>
      <sheetName val="Dictionary"/>
      <sheetName val="Change control"/>
      <sheetName val="APPOINTEE"/>
      <sheetName val="Summary (App)"/>
      <sheetName val="AppValidation"/>
      <sheetName val="AppPCview"/>
      <sheetName val="App5"/>
      <sheetName val="App6"/>
      <sheetName val="App9"/>
      <sheetName val="App23"/>
      <sheetName val="App25"/>
      <sheetName val="App27"/>
      <sheetName val="WATER&gt;&gt;"/>
      <sheetName val="Summary (W)"/>
      <sheetName val="WS13"/>
      <sheetName val="WS15"/>
      <sheetName val="WS17"/>
      <sheetName val="WASTEWATER&gt;&gt;"/>
      <sheetName val="Summary (WW)"/>
      <sheetName val="Sheet2"/>
      <sheetName val="WWS13"/>
      <sheetName val="WWS15"/>
      <sheetName val="Dummy&gt;&gt;"/>
      <sheetName val="Summary (Dmy)"/>
      <sheetName val="Dmmy10"/>
      <sheetName val="Dmmy11"/>
      <sheetName val="RETAIL&gt;&gt;"/>
      <sheetName val="Summary (R)"/>
      <sheetName val="R9"/>
      <sheetName val="R10"/>
    </sheetNames>
    <sheetDataSet>
      <sheetData sheetId="0"/>
      <sheetData sheetId="1"/>
      <sheetData sheetId="2">
        <row r="4">
          <cell r="AJ4">
            <v>3.5999999999999997E-2</v>
          </cell>
        </row>
      </sheetData>
      <sheetData sheetId="3"/>
      <sheetData sheetId="4"/>
      <sheetData sheetId="5"/>
      <sheetData sheetId="6">
        <row r="3">
          <cell r="B3" t="str">
            <v>Yorkshire Water</v>
          </cell>
        </row>
      </sheetData>
      <sheetData sheetId="7"/>
      <sheetData sheetId="8"/>
      <sheetData sheetId="9"/>
      <sheetData sheetId="10"/>
      <sheetData sheetId="11">
        <row r="2">
          <cell r="D2" t="str">
            <v>Yorkshire Water</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WTW"/>
      <sheetName val="CLEAR_SHEET"/>
      <sheetName val="F_Inputs"/>
      <sheetName val="F_Outputs"/>
      <sheetName val="F_Outputs (LSTW)"/>
      <sheetName val="F_Outputs AIM"/>
      <sheetName val="Validation flags"/>
      <sheetName val="Dictionary"/>
      <sheetName val="Change control"/>
      <sheetName val="APPOINTEE"/>
      <sheetName val="Summary (App)"/>
      <sheetName val="AppValidation"/>
      <sheetName val="AppPCview"/>
      <sheetName val="App5"/>
      <sheetName val="App6"/>
      <sheetName val="App9"/>
      <sheetName val="App23"/>
      <sheetName val="App25"/>
      <sheetName val="App27"/>
      <sheetName val="WATER&gt;&gt;"/>
      <sheetName val="Summary (W)"/>
      <sheetName val="WS13"/>
      <sheetName val="WS15"/>
      <sheetName val="WS17"/>
      <sheetName val="WASTEWATER&gt;&gt;"/>
      <sheetName val="Summary (WW)"/>
      <sheetName val="WWS13"/>
      <sheetName val="WWS15"/>
      <sheetName val="Dummy&gt;&gt;"/>
      <sheetName val="Summary (Dmy)"/>
      <sheetName val="Dmmy10"/>
      <sheetName val="Dmmy11"/>
      <sheetName val="RETAIL&gt;&gt;"/>
      <sheetName val="Summary (R)"/>
      <sheetName val="R9"/>
      <sheetName val="R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AR_SHEET"/>
      <sheetName val="F_Inputs"/>
      <sheetName val="F_Outputs (Non-group)"/>
      <sheetName val="F_Outputs YKY"/>
      <sheetName val="F_Outputs (Group)"/>
      <sheetName val="LWTW"/>
      <sheetName val="Change control"/>
      <sheetName val="Validation flags"/>
      <sheetName val="APPOINTEE"/>
      <sheetName val="Summary (App)"/>
      <sheetName val="AppValidation"/>
      <sheetName val="AppPCview"/>
      <sheetName val="App1"/>
      <sheetName val="App1 guide"/>
      <sheetName val="App2"/>
      <sheetName val="App3"/>
      <sheetName val="App4"/>
      <sheetName val="App5"/>
      <sheetName val="App6"/>
      <sheetName val="App7"/>
      <sheetName val="App8"/>
      <sheetName val="App9"/>
      <sheetName val="App10"/>
      <sheetName val="App11"/>
      <sheetName val="App11a"/>
      <sheetName val="App12"/>
      <sheetName val="App12a"/>
      <sheetName val="App13"/>
      <sheetName val="App14"/>
      <sheetName val="App15"/>
      <sheetName val="App15a"/>
      <sheetName val="App16"/>
      <sheetName val="App17"/>
      <sheetName val="App18"/>
      <sheetName val="App19"/>
      <sheetName val="App20"/>
      <sheetName val="App21"/>
      <sheetName val="App22"/>
      <sheetName val="App23"/>
      <sheetName val="App24"/>
      <sheetName val="App24a"/>
      <sheetName val="App25"/>
      <sheetName val="App26"/>
      <sheetName val="App27"/>
      <sheetName val="App28"/>
      <sheetName val="App29"/>
      <sheetName val="App30"/>
      <sheetName val="App31"/>
      <sheetName val="App32"/>
      <sheetName val="App33"/>
      <sheetName val="WATER&gt;&gt;"/>
      <sheetName val="Summary (W)"/>
      <sheetName val="WS1"/>
      <sheetName val="WS1a"/>
      <sheetName val="WS2"/>
      <sheetName val="WS2a"/>
      <sheetName val="WS3"/>
      <sheetName val="WS4"/>
      <sheetName val="WS5"/>
      <sheetName val="WS6 not used"/>
      <sheetName val="WS7"/>
      <sheetName val="WS8"/>
      <sheetName val="WS9 not used"/>
      <sheetName val="WS10"/>
      <sheetName val="WS11 not used"/>
      <sheetName val="WS12"/>
      <sheetName val="WS12a"/>
      <sheetName val="WS12b not used"/>
      <sheetName val="WS13"/>
      <sheetName val="WS14 not used"/>
      <sheetName val="WS15"/>
      <sheetName val="WS16 not used"/>
      <sheetName val="WS17"/>
      <sheetName val="WS18"/>
      <sheetName val="WResources&gt;&gt;"/>
      <sheetName val="Wr1"/>
      <sheetName val="Wr2"/>
      <sheetName val="Wr3"/>
      <sheetName val="Wr4"/>
      <sheetName val="Wr5"/>
      <sheetName val="Wr6"/>
      <sheetName val="Wr7"/>
      <sheetName val="Wr8"/>
      <sheetName val="WNetwork+&gt;&gt;"/>
      <sheetName val="Wn1"/>
      <sheetName val="Wn2"/>
      <sheetName val="Wn3"/>
      <sheetName val="Wn4"/>
      <sheetName val="Wn5"/>
      <sheetName val="Wn6"/>
      <sheetName val="WASTEWATER&gt;&gt;"/>
      <sheetName val="Summary (WW)"/>
      <sheetName val="WWS1"/>
      <sheetName val="WWS1a"/>
      <sheetName val="WWS2"/>
      <sheetName val="WWS2a"/>
      <sheetName val="WWS3"/>
      <sheetName val="WWS4"/>
      <sheetName val="WWS5"/>
      <sheetName val="WWS6 not used"/>
      <sheetName val="WWS7"/>
      <sheetName val="WWS8"/>
      <sheetName val="WWS9 not used"/>
      <sheetName val="WWS10"/>
      <sheetName val="WWS11 not used"/>
      <sheetName val="WWS12"/>
      <sheetName val="WWS12a not used"/>
      <sheetName val="WWS13"/>
      <sheetName val="WWS14 not used"/>
      <sheetName val="WWS15"/>
      <sheetName val="WWS16 not used"/>
      <sheetName val="WWS17 not used"/>
      <sheetName val="WWS18"/>
      <sheetName val="WWNetwork+&gt;&gt;"/>
      <sheetName val="WWn1"/>
      <sheetName val="WWn2"/>
      <sheetName val="WWn3"/>
      <sheetName val="WWn4"/>
      <sheetName val="WWn5"/>
      <sheetName val="WWn6"/>
      <sheetName val="WWn7"/>
      <sheetName val="WWn8"/>
      <sheetName val="Bioresources&gt;&gt;"/>
      <sheetName val="Bio1"/>
      <sheetName val="Bio2"/>
      <sheetName val="Bio3"/>
      <sheetName val="Bio4"/>
      <sheetName val="Bio5"/>
      <sheetName val="Bio6"/>
      <sheetName val="Bio7"/>
      <sheetName val="Dummy&gt;&gt;"/>
      <sheetName val="Summary (Dmy)"/>
      <sheetName val="Dmmy1"/>
      <sheetName val="Dmmy2"/>
      <sheetName val="Dmmy3"/>
      <sheetName val="Dmmy4"/>
      <sheetName val="Dmmy5"/>
      <sheetName val="Dmmy6"/>
      <sheetName val="Dmmy7"/>
      <sheetName val="Dmmy8"/>
      <sheetName val="Dmmy9"/>
      <sheetName val="Dmmy10"/>
      <sheetName val="RETAIL&gt;&gt;"/>
      <sheetName val="Summary (R)"/>
      <sheetName val="R1"/>
      <sheetName val="R2"/>
      <sheetName val="R3"/>
      <sheetName val="R4"/>
      <sheetName val="R5 formula"/>
      <sheetName val="R5"/>
      <sheetName val="R6"/>
      <sheetName val="R7"/>
      <sheetName val="R8"/>
      <sheetName val="R9"/>
      <sheetName val="R10"/>
      <sheetName val="R5 YKY Updated"/>
    </sheetNames>
    <sheetDataSet>
      <sheetData sheetId="0"/>
      <sheetData sheetId="1"/>
      <sheetData sheetId="2"/>
      <sheetData sheetId="3"/>
      <sheetData sheetId="4"/>
      <sheetData sheetId="5"/>
      <sheetData sheetId="6"/>
      <sheetData sheetId="7">
        <row r="3">
          <cell r="H3">
            <v>0</v>
          </cell>
        </row>
      </sheetData>
      <sheetData sheetId="8"/>
      <sheetData sheetId="9"/>
      <sheetData sheetId="10">
        <row r="2">
          <cell r="D2" t="str">
            <v>Yorkshire Water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24">
          <cell r="L24">
            <v>1E-3</v>
          </cell>
        </row>
      </sheetData>
      <sheetData sheetId="95"/>
      <sheetData sheetId="96">
        <row r="16">
          <cell r="G16">
            <v>5102.0720000000001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2DB4-EE3A-4AF6-8358-A2C4B9EB2923}">
  <sheetPr>
    <pageSetUpPr fitToPage="1"/>
  </sheetPr>
  <dimension ref="B1:E61"/>
  <sheetViews>
    <sheetView tabSelected="1" workbookViewId="0">
      <selection activeCell="B1" sqref="B1"/>
    </sheetView>
  </sheetViews>
  <sheetFormatPr defaultColWidth="10.28515625" defaultRowHeight="15" x14ac:dyDescent="0.25"/>
  <cols>
    <col min="1" max="1" width="1" style="3264" customWidth="1"/>
    <col min="2" max="2" width="21.7109375" style="3264" customWidth="1"/>
    <col min="3" max="3" width="75" style="3264" customWidth="1"/>
    <col min="4" max="4" width="69.28515625" style="3264" customWidth="1"/>
    <col min="5" max="5" width="40" style="3264" customWidth="1"/>
    <col min="6" max="16384" width="10.28515625" style="3264"/>
  </cols>
  <sheetData>
    <row r="1" spans="2:5" ht="20.100000000000001" customHeight="1" thickBot="1" x14ac:dyDescent="0.3">
      <c r="B1" s="3306" t="s">
        <v>8194</v>
      </c>
      <c r="C1" s="3305"/>
      <c r="D1" s="3305"/>
      <c r="E1" s="3305"/>
    </row>
    <row r="2" spans="2:5" ht="15.75" thickTop="1" x14ac:dyDescent="0.25"/>
    <row r="3" spans="2:5" ht="16.5" x14ac:dyDescent="0.25">
      <c r="B3" s="3304" t="s">
        <v>8193</v>
      </c>
      <c r="E3" s="3303" t="str">
        <f>[1]RP1!$J$3</f>
        <v>Select company</v>
      </c>
    </row>
    <row r="4" spans="2:5" x14ac:dyDescent="0.25">
      <c r="E4" s="3303" t="str">
        <f>[1]RP1!$J$4</f>
        <v>YKY</v>
      </c>
    </row>
    <row r="5" spans="2:5" ht="19.5" x14ac:dyDescent="0.25">
      <c r="B5" s="3302" t="s">
        <v>8192</v>
      </c>
    </row>
    <row r="6" spans="2:5" ht="15.75" thickBot="1" x14ac:dyDescent="0.3"/>
    <row r="7" spans="2:5" ht="15" customHeight="1" thickTop="1" x14ac:dyDescent="0.25">
      <c r="B7" s="3463" t="s">
        <v>8191</v>
      </c>
      <c r="C7" s="3464"/>
      <c r="D7" s="3464"/>
      <c r="E7" s="3465"/>
    </row>
    <row r="8" spans="2:5" x14ac:dyDescent="0.25">
      <c r="B8" s="3466"/>
      <c r="C8" s="3467"/>
      <c r="D8" s="3467"/>
      <c r="E8" s="3468"/>
    </row>
    <row r="9" spans="2:5" x14ac:dyDescent="0.25">
      <c r="B9" s="3466"/>
      <c r="C9" s="3467"/>
      <c r="D9" s="3467"/>
      <c r="E9" s="3468"/>
    </row>
    <row r="10" spans="2:5" x14ac:dyDescent="0.25">
      <c r="B10" s="3466"/>
      <c r="C10" s="3467"/>
      <c r="D10" s="3467"/>
      <c r="E10" s="3468"/>
    </row>
    <row r="11" spans="2:5" x14ac:dyDescent="0.25">
      <c r="B11" s="3466"/>
      <c r="C11" s="3467"/>
      <c r="D11" s="3467"/>
      <c r="E11" s="3468"/>
    </row>
    <row r="12" spans="2:5" x14ac:dyDescent="0.25">
      <c r="B12" s="3466"/>
      <c r="C12" s="3467"/>
      <c r="D12" s="3467"/>
      <c r="E12" s="3468"/>
    </row>
    <row r="13" spans="2:5" x14ac:dyDescent="0.25">
      <c r="B13" s="3466"/>
      <c r="C13" s="3467"/>
      <c r="D13" s="3467"/>
      <c r="E13" s="3468"/>
    </row>
    <row r="14" spans="2:5" ht="15.75" thickBot="1" x14ac:dyDescent="0.3">
      <c r="B14" s="3469"/>
      <c r="C14" s="3470"/>
      <c r="D14" s="3470"/>
      <c r="E14" s="3471"/>
    </row>
    <row r="15" spans="2:5" ht="16.5" thickTop="1" thickBot="1" x14ac:dyDescent="0.3"/>
    <row r="16" spans="2:5" ht="15.75" thickBot="1" x14ac:dyDescent="0.3">
      <c r="B16" s="3301" t="s">
        <v>8190</v>
      </c>
      <c r="C16" s="3300" t="s">
        <v>8189</v>
      </c>
      <c r="D16" s="3299" t="s">
        <v>8188</v>
      </c>
      <c r="E16" s="3298" t="s">
        <v>8187</v>
      </c>
    </row>
    <row r="17" spans="2:5" ht="204" x14ac:dyDescent="0.25">
      <c r="B17" s="3297" t="s">
        <v>8186</v>
      </c>
      <c r="C17" s="3296" t="s">
        <v>8185</v>
      </c>
      <c r="D17" s="3294" t="s">
        <v>8184</v>
      </c>
      <c r="E17" s="3295" t="s">
        <v>8183</v>
      </c>
    </row>
    <row r="18" spans="2:5" ht="293.25" x14ac:dyDescent="0.25">
      <c r="B18" s="3287" t="s">
        <v>8182</v>
      </c>
      <c r="C18" s="3290" t="s">
        <v>8181</v>
      </c>
      <c r="D18" s="3294" t="s">
        <v>8180</v>
      </c>
      <c r="E18" s="3284" t="s">
        <v>8152</v>
      </c>
    </row>
    <row r="19" spans="2:5" ht="204" x14ac:dyDescent="0.25">
      <c r="B19" s="3287" t="s">
        <v>8179</v>
      </c>
      <c r="C19" s="3290" t="s">
        <v>8178</v>
      </c>
      <c r="D19" s="3294" t="s">
        <v>8177</v>
      </c>
      <c r="E19" s="3284" t="s">
        <v>8173</v>
      </c>
    </row>
    <row r="20" spans="2:5" ht="127.5" x14ac:dyDescent="0.25">
      <c r="B20" s="3287" t="s">
        <v>8176</v>
      </c>
      <c r="C20" s="3290" t="s">
        <v>8175</v>
      </c>
      <c r="D20" s="3294" t="s">
        <v>8174</v>
      </c>
      <c r="E20" s="3284" t="s">
        <v>8173</v>
      </c>
    </row>
    <row r="21" spans="2:5" x14ac:dyDescent="0.25">
      <c r="B21" s="3293" t="s">
        <v>8172</v>
      </c>
      <c r="C21" s="3290" t="s">
        <v>8171</v>
      </c>
      <c r="D21" s="3285" t="s">
        <v>8164</v>
      </c>
      <c r="E21" s="3284" t="s">
        <v>8170</v>
      </c>
    </row>
    <row r="22" spans="2:5" ht="38.25" x14ac:dyDescent="0.25">
      <c r="B22" s="3287" t="s">
        <v>8169</v>
      </c>
      <c r="C22" s="3292" t="s">
        <v>8168</v>
      </c>
      <c r="D22" s="3288" t="s">
        <v>8167</v>
      </c>
      <c r="E22" s="3284" t="s">
        <v>8152</v>
      </c>
    </row>
    <row r="23" spans="2:5" x14ac:dyDescent="0.25">
      <c r="B23" s="3291" t="s">
        <v>8166</v>
      </c>
      <c r="C23" s="3290" t="s">
        <v>8165</v>
      </c>
      <c r="D23" s="3285" t="s">
        <v>8164</v>
      </c>
      <c r="E23" s="3284" t="s">
        <v>8163</v>
      </c>
    </row>
    <row r="24" spans="2:5" ht="216.75" x14ac:dyDescent="0.25">
      <c r="B24" s="3287" t="s">
        <v>8162</v>
      </c>
      <c r="C24" s="3289" t="s">
        <v>8161</v>
      </c>
      <c r="D24" s="3288" t="s">
        <v>8160</v>
      </c>
      <c r="E24" s="3284" t="s">
        <v>8159</v>
      </c>
    </row>
    <row r="25" spans="2:5" ht="357" x14ac:dyDescent="0.25">
      <c r="B25" s="3287" t="s">
        <v>8158</v>
      </c>
      <c r="C25" s="3286" t="s">
        <v>8157</v>
      </c>
      <c r="D25" s="3285" t="s">
        <v>8156</v>
      </c>
      <c r="E25" s="3284" t="s">
        <v>8152</v>
      </c>
    </row>
    <row r="26" spans="2:5" ht="63.75" x14ac:dyDescent="0.25">
      <c r="B26" s="3283" t="s">
        <v>8155</v>
      </c>
      <c r="C26" s="3282" t="s">
        <v>8154</v>
      </c>
      <c r="D26" s="3281" t="s">
        <v>8153</v>
      </c>
      <c r="E26" s="3280" t="s">
        <v>8152</v>
      </c>
    </row>
    <row r="27" spans="2:5" ht="51" x14ac:dyDescent="0.25">
      <c r="B27" s="3283" t="s">
        <v>8151</v>
      </c>
      <c r="C27" s="3282" t="s">
        <v>8150</v>
      </c>
      <c r="D27" s="3281" t="s">
        <v>8149</v>
      </c>
      <c r="E27" s="3280" t="s">
        <v>8148</v>
      </c>
    </row>
    <row r="28" spans="2:5" ht="255" x14ac:dyDescent="0.25">
      <c r="B28" s="3273" t="s">
        <v>8147</v>
      </c>
      <c r="C28" s="3272" t="s">
        <v>8146</v>
      </c>
      <c r="D28" s="3271" t="s">
        <v>8416</v>
      </c>
      <c r="E28" s="3270"/>
    </row>
    <row r="29" spans="2:5" ht="102" x14ac:dyDescent="0.25">
      <c r="B29" s="3273" t="s">
        <v>8145</v>
      </c>
      <c r="C29" s="3272" t="s">
        <v>8144</v>
      </c>
      <c r="D29" s="3271" t="s">
        <v>8143</v>
      </c>
      <c r="E29" s="3270"/>
    </row>
    <row r="30" spans="2:5" ht="51" x14ac:dyDescent="0.25">
      <c r="B30" s="3273" t="s">
        <v>8142</v>
      </c>
      <c r="C30" s="3272" t="s">
        <v>8141</v>
      </c>
      <c r="D30" s="3271" t="s">
        <v>8140</v>
      </c>
      <c r="E30" s="3270"/>
    </row>
    <row r="31" spans="2:5" ht="89.25" x14ac:dyDescent="0.25">
      <c r="B31" s="3273" t="s">
        <v>8139</v>
      </c>
      <c r="C31" s="3276" t="s">
        <v>8138</v>
      </c>
      <c r="D31" s="3279" t="s">
        <v>8137</v>
      </c>
      <c r="E31" s="3270"/>
    </row>
    <row r="32" spans="2:5" ht="63.75" x14ac:dyDescent="0.25">
      <c r="B32" s="3273" t="s">
        <v>8136</v>
      </c>
      <c r="C32" s="3272" t="s">
        <v>8135</v>
      </c>
      <c r="D32" s="3278" t="s">
        <v>8134</v>
      </c>
      <c r="E32" s="3270"/>
    </row>
    <row r="33" spans="2:5" ht="102" x14ac:dyDescent="0.25">
      <c r="B33" s="3273" t="s">
        <v>8133</v>
      </c>
      <c r="C33" s="3276" t="s">
        <v>8132</v>
      </c>
      <c r="D33" s="3274" t="s">
        <v>8131</v>
      </c>
      <c r="E33" s="3270"/>
    </row>
    <row r="34" spans="2:5" ht="114.75" x14ac:dyDescent="0.25">
      <c r="B34" s="3273" t="s">
        <v>8130</v>
      </c>
      <c r="C34" s="3272" t="s">
        <v>8129</v>
      </c>
      <c r="D34" s="3274" t="s">
        <v>8128</v>
      </c>
      <c r="E34" s="3270"/>
    </row>
    <row r="35" spans="2:5" ht="204" x14ac:dyDescent="0.25">
      <c r="B35" s="3273" t="s">
        <v>8127</v>
      </c>
      <c r="C35" s="3272" t="s">
        <v>8126</v>
      </c>
      <c r="D35" s="3271" t="s">
        <v>8125</v>
      </c>
      <c r="E35" s="3270"/>
    </row>
    <row r="36" spans="2:5" ht="114.75" x14ac:dyDescent="0.25">
      <c r="B36" s="3273" t="s">
        <v>8124</v>
      </c>
      <c r="C36" s="3272" t="s">
        <v>8123</v>
      </c>
      <c r="D36" s="3271" t="s">
        <v>8122</v>
      </c>
      <c r="E36" s="3270"/>
    </row>
    <row r="37" spans="2:5" ht="204" x14ac:dyDescent="0.25">
      <c r="B37" s="3273" t="s">
        <v>8121</v>
      </c>
      <c r="C37" s="3272" t="s">
        <v>8120</v>
      </c>
      <c r="D37" s="3271" t="s">
        <v>8119</v>
      </c>
      <c r="E37" s="3270"/>
    </row>
    <row r="38" spans="2:5" ht="89.25" x14ac:dyDescent="0.25">
      <c r="B38" s="3273" t="s">
        <v>8118</v>
      </c>
      <c r="C38" s="3272" t="s">
        <v>8117</v>
      </c>
      <c r="D38" s="3271" t="s">
        <v>8116</v>
      </c>
      <c r="E38" s="3270"/>
    </row>
    <row r="39" spans="2:5" ht="153" x14ac:dyDescent="0.25">
      <c r="B39" s="3273" t="s">
        <v>8115</v>
      </c>
      <c r="C39" s="3272" t="s">
        <v>8114</v>
      </c>
      <c r="D39" s="3271" t="s">
        <v>8113</v>
      </c>
      <c r="E39" s="3270"/>
    </row>
    <row r="40" spans="2:5" ht="51" x14ac:dyDescent="0.25">
      <c r="B40" s="3273" t="s">
        <v>8112</v>
      </c>
      <c r="C40" s="3272" t="s">
        <v>8111</v>
      </c>
      <c r="D40" s="3274" t="s">
        <v>8110</v>
      </c>
      <c r="E40" s="3270"/>
    </row>
    <row r="41" spans="2:5" ht="63.75" x14ac:dyDescent="0.25">
      <c r="B41" s="3273" t="s">
        <v>8109</v>
      </c>
      <c r="C41" s="3272" t="s">
        <v>8108</v>
      </c>
      <c r="D41" s="3274" t="s">
        <v>8107</v>
      </c>
      <c r="E41" s="3270"/>
    </row>
    <row r="42" spans="2:5" ht="153" x14ac:dyDescent="0.25">
      <c r="B42" s="3273" t="s">
        <v>8106</v>
      </c>
      <c r="C42" s="3272" t="s">
        <v>8105</v>
      </c>
      <c r="D42" s="3277" t="s">
        <v>8104</v>
      </c>
      <c r="E42" s="3270"/>
    </row>
    <row r="43" spans="2:5" ht="165.75" x14ac:dyDescent="0.25">
      <c r="B43" s="3273" t="s">
        <v>8103</v>
      </c>
      <c r="C43" s="3272" t="s">
        <v>8102</v>
      </c>
      <c r="D43" s="3277" t="s">
        <v>8101</v>
      </c>
      <c r="E43" s="3270"/>
    </row>
    <row r="44" spans="2:5" ht="38.25" x14ac:dyDescent="0.25">
      <c r="B44" s="3273" t="s">
        <v>8100</v>
      </c>
      <c r="C44" s="3276" t="s">
        <v>8099</v>
      </c>
      <c r="D44" s="3271" t="s">
        <v>8098</v>
      </c>
      <c r="E44" s="3270"/>
    </row>
    <row r="45" spans="2:5" ht="76.5" x14ac:dyDescent="0.25">
      <c r="B45" s="3273" t="s">
        <v>8097</v>
      </c>
      <c r="C45" s="3272" t="s">
        <v>8096</v>
      </c>
      <c r="D45" s="3271" t="s">
        <v>8095</v>
      </c>
      <c r="E45" s="3270"/>
    </row>
    <row r="46" spans="2:5" ht="76.5" x14ac:dyDescent="0.25">
      <c r="B46" s="3273" t="s">
        <v>8094</v>
      </c>
      <c r="C46" s="3272" t="s">
        <v>8093</v>
      </c>
      <c r="D46" s="3271" t="s">
        <v>8092</v>
      </c>
      <c r="E46" s="3270"/>
    </row>
    <row r="47" spans="2:5" ht="51" x14ac:dyDescent="0.25">
      <c r="B47" s="3273" t="s">
        <v>8091</v>
      </c>
      <c r="C47" s="3272" t="s">
        <v>8090</v>
      </c>
      <c r="D47" s="3274" t="s">
        <v>8089</v>
      </c>
      <c r="E47" s="3270"/>
    </row>
    <row r="48" spans="2:5" ht="51" x14ac:dyDescent="0.25">
      <c r="B48" s="3273" t="s">
        <v>8088</v>
      </c>
      <c r="C48" s="3272" t="s">
        <v>8087</v>
      </c>
      <c r="D48" s="3274" t="s">
        <v>8086</v>
      </c>
      <c r="E48" s="3270"/>
    </row>
    <row r="49" spans="2:5" ht="178.5" x14ac:dyDescent="0.25">
      <c r="B49" s="3273" t="s">
        <v>8085</v>
      </c>
      <c r="C49" s="3272" t="s">
        <v>8084</v>
      </c>
      <c r="D49" s="3271" t="s">
        <v>8083</v>
      </c>
      <c r="E49" s="3270"/>
    </row>
    <row r="50" spans="2:5" ht="76.5" x14ac:dyDescent="0.25">
      <c r="B50" s="3273" t="s">
        <v>8082</v>
      </c>
      <c r="C50" s="3272" t="s">
        <v>8081</v>
      </c>
      <c r="D50" s="3271" t="s">
        <v>8080</v>
      </c>
      <c r="E50" s="3270"/>
    </row>
    <row r="51" spans="2:5" ht="242.25" x14ac:dyDescent="0.25">
      <c r="B51" s="3273" t="s">
        <v>8079</v>
      </c>
      <c r="C51" s="3276" t="s">
        <v>8078</v>
      </c>
      <c r="D51" s="3271" t="s">
        <v>8077</v>
      </c>
      <c r="E51" s="3270"/>
    </row>
    <row r="52" spans="2:5" ht="153" x14ac:dyDescent="0.25">
      <c r="B52" s="3273" t="s">
        <v>8076</v>
      </c>
      <c r="C52" s="3272" t="s">
        <v>8075</v>
      </c>
      <c r="D52" s="3271" t="s">
        <v>8074</v>
      </c>
      <c r="E52" s="3270"/>
    </row>
    <row r="53" spans="2:5" ht="76.5" x14ac:dyDescent="0.25">
      <c r="B53" s="3273" t="s">
        <v>8073</v>
      </c>
      <c r="C53" s="3276" t="s">
        <v>8072</v>
      </c>
      <c r="D53" s="3274" t="s">
        <v>8071</v>
      </c>
      <c r="E53" s="3270"/>
    </row>
    <row r="54" spans="2:5" ht="76.5" x14ac:dyDescent="0.25">
      <c r="B54" s="3273" t="s">
        <v>8070</v>
      </c>
      <c r="C54" s="3275" t="s">
        <v>8069</v>
      </c>
      <c r="D54" s="3271" t="s">
        <v>8068</v>
      </c>
      <c r="E54" s="3270"/>
    </row>
    <row r="55" spans="2:5" ht="63.75" x14ac:dyDescent="0.25">
      <c r="B55" s="3273" t="s">
        <v>8067</v>
      </c>
      <c r="C55" s="3272" t="s">
        <v>8066</v>
      </c>
      <c r="D55" s="3274" t="s">
        <v>8065</v>
      </c>
      <c r="E55" s="3270"/>
    </row>
    <row r="56" spans="2:5" ht="89.25" x14ac:dyDescent="0.25">
      <c r="B56" s="3273" t="s">
        <v>8064</v>
      </c>
      <c r="C56" s="3272" t="s">
        <v>8063</v>
      </c>
      <c r="D56" s="3271" t="s">
        <v>8062</v>
      </c>
      <c r="E56" s="3270"/>
    </row>
    <row r="58" spans="2:5" x14ac:dyDescent="0.25">
      <c r="B58" s="3269" t="s">
        <v>300</v>
      </c>
    </row>
    <row r="59" spans="2:5" x14ac:dyDescent="0.25">
      <c r="B59" s="3268"/>
      <c r="C59" s="3265" t="s">
        <v>8061</v>
      </c>
    </row>
    <row r="60" spans="2:5" x14ac:dyDescent="0.25">
      <c r="B60" s="3267"/>
      <c r="C60" s="3265" t="s">
        <v>8060</v>
      </c>
    </row>
    <row r="61" spans="2:5" x14ac:dyDescent="0.25">
      <c r="B61" s="3266"/>
      <c r="C61" s="3265" t="s">
        <v>8059</v>
      </c>
    </row>
  </sheetData>
  <mergeCells count="1">
    <mergeCell ref="B7:E14"/>
  </mergeCells>
  <pageMargins left="0.70866141732283472" right="0.70866141732283472" top="0.74803149606299213" bottom="0.74803149606299213" header="0.31496062992125984" footer="0.31496062992125984"/>
  <pageSetup paperSize="9" scale="63" fitToHeight="1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9289-6C9D-4E95-AFDA-AD71DFECE669}">
  <sheetPr filterMode="1">
    <tabColor rgb="FFFFC000"/>
  </sheetPr>
  <dimension ref="A1:P243"/>
  <sheetViews>
    <sheetView workbookViewId="0">
      <selection activeCell="F212" sqref="F212"/>
    </sheetView>
  </sheetViews>
  <sheetFormatPr defaultColWidth="0" defaultRowHeight="12.75" zeroHeight="1" x14ac:dyDescent="0.25"/>
  <cols>
    <col min="1" max="1" width="10.42578125" style="1314" customWidth="1"/>
    <col min="2" max="2" width="23.5703125" style="1322" customWidth="1"/>
    <col min="3" max="4" width="8.7109375" style="1323" customWidth="1"/>
    <col min="5" max="5" width="10.42578125" style="1323" customWidth="1"/>
    <col min="6" max="6" width="69.85546875" style="1324" bestFit="1" customWidth="1"/>
    <col min="7" max="7" width="14.28515625" style="1323" customWidth="1"/>
    <col min="8" max="8" width="13.7109375" style="1325" customWidth="1"/>
    <col min="9" max="9" width="69.140625" style="1326" customWidth="1"/>
    <col min="10" max="10" width="10.42578125" style="1325" customWidth="1"/>
    <col min="11" max="11" width="9.85546875" style="1327" customWidth="1"/>
    <col min="12" max="12" width="31.42578125" style="1328" customWidth="1"/>
    <col min="13" max="13" width="13.28515625" style="1328" customWidth="1"/>
    <col min="14" max="14" width="17.140625" style="1328" bestFit="1" customWidth="1"/>
    <col min="15" max="15" width="13.28515625" style="1328" customWidth="1"/>
    <col min="16" max="16" width="26.140625" style="1314" bestFit="1" customWidth="1"/>
    <col min="17" max="16384" width="10.28515625" style="1314" hidden="1"/>
  </cols>
  <sheetData>
    <row r="1" spans="1:15" ht="22.5" customHeight="1" x14ac:dyDescent="0.25">
      <c r="B1" s="1315" t="s">
        <v>3775</v>
      </c>
      <c r="C1" s="1316"/>
      <c r="D1" s="1316"/>
      <c r="E1" s="1316"/>
      <c r="F1" s="1317"/>
      <c r="G1" s="1316"/>
      <c r="H1" s="1318"/>
      <c r="I1" s="1319"/>
      <c r="J1" s="1318"/>
      <c r="K1" s="4" t="str">
        <f>[2]AppValidation!$D$2</f>
        <v>Yorkshire Water</v>
      </c>
      <c r="L1" s="1320"/>
      <c r="M1" s="1321"/>
      <c r="N1" s="1320"/>
      <c r="O1" s="1321" t="str">
        <f>[2]AppValidation!D2</f>
        <v>Yorkshire Water</v>
      </c>
    </row>
    <row r="2" spans="1:15" ht="13.5" thickBot="1" x14ac:dyDescent="0.3"/>
    <row r="3" spans="1:15" ht="15" customHeight="1" x14ac:dyDescent="0.25">
      <c r="A3" s="1329" t="s">
        <v>2729</v>
      </c>
      <c r="B3" s="1330">
        <f>SUM(COLUMN()-1)</f>
        <v>1</v>
      </c>
      <c r="C3" s="1331">
        <f t="shared" ref="C3:O3" si="0">SUM(COLUMN()-1)</f>
        <v>2</v>
      </c>
      <c r="D3" s="1331">
        <f t="shared" si="0"/>
        <v>3</v>
      </c>
      <c r="E3" s="1331">
        <f t="shared" si="0"/>
        <v>4</v>
      </c>
      <c r="F3" s="1331">
        <f t="shared" si="0"/>
        <v>5</v>
      </c>
      <c r="G3" s="1331">
        <f t="shared" si="0"/>
        <v>6</v>
      </c>
      <c r="H3" s="1331">
        <f t="shared" si="0"/>
        <v>7</v>
      </c>
      <c r="I3" s="1331">
        <f t="shared" si="0"/>
        <v>8</v>
      </c>
      <c r="J3" s="1331">
        <f t="shared" si="0"/>
        <v>9</v>
      </c>
      <c r="K3" s="1331">
        <f t="shared" si="0"/>
        <v>10</v>
      </c>
      <c r="L3" s="1330">
        <f t="shared" si="0"/>
        <v>11</v>
      </c>
      <c r="M3" s="1332">
        <f t="shared" si="0"/>
        <v>12</v>
      </c>
      <c r="N3" s="1331">
        <f t="shared" si="0"/>
        <v>13</v>
      </c>
      <c r="O3" s="1332">
        <f t="shared" si="0"/>
        <v>14</v>
      </c>
    </row>
    <row r="4" spans="1:15" ht="60" customHeight="1" x14ac:dyDescent="0.25">
      <c r="B4" s="1333"/>
      <c r="C4" s="1334"/>
      <c r="D4" s="1334"/>
      <c r="E4" s="1334"/>
      <c r="F4" s="1335"/>
      <c r="G4" s="1334"/>
      <c r="H4" s="1336"/>
      <c r="I4" s="1337"/>
      <c r="J4" s="1336"/>
      <c r="K4" s="1336"/>
      <c r="L4" s="3742" t="s">
        <v>3776</v>
      </c>
      <c r="M4" s="3743"/>
      <c r="N4" s="3744" t="s">
        <v>3777</v>
      </c>
      <c r="O4" s="3743"/>
    </row>
    <row r="5" spans="1:15" s="1338" customFormat="1" ht="65.25" customHeight="1" thickBot="1" x14ac:dyDescent="0.3">
      <c r="B5" s="1339" t="s">
        <v>2694</v>
      </c>
      <c r="C5" s="1340" t="s">
        <v>2733</v>
      </c>
      <c r="D5" s="1340" t="s">
        <v>3778</v>
      </c>
      <c r="E5" s="1340" t="s">
        <v>2735</v>
      </c>
      <c r="F5" s="1341" t="s">
        <v>2736</v>
      </c>
      <c r="G5" s="1342" t="s">
        <v>3779</v>
      </c>
      <c r="H5" s="1343" t="s">
        <v>3780</v>
      </c>
      <c r="I5" s="1341" t="s">
        <v>3781</v>
      </c>
      <c r="J5" s="1342" t="s">
        <v>3782</v>
      </c>
      <c r="K5" s="1344" t="s">
        <v>2699</v>
      </c>
      <c r="L5" s="1345" t="s">
        <v>3783</v>
      </c>
      <c r="M5" s="1346" t="s">
        <v>3784</v>
      </c>
      <c r="N5" s="1347" t="s">
        <v>3785</v>
      </c>
      <c r="O5" s="1346" t="s">
        <v>3786</v>
      </c>
    </row>
    <row r="6" spans="1:15" ht="18.75" hidden="1" customHeight="1" x14ac:dyDescent="0.25">
      <c r="B6" s="1348" t="str">
        <f t="shared" ref="B6:B69" si="1">CONCATENATE("PR14", C6, D6, "_", E6)</f>
        <v>PR14ANHWSW_W-H1</v>
      </c>
      <c r="C6" s="1349" t="s">
        <v>2788</v>
      </c>
      <c r="D6" s="1349" t="s">
        <v>2751</v>
      </c>
      <c r="E6" s="1349" t="s">
        <v>2825</v>
      </c>
      <c r="F6" s="1350" t="s">
        <v>2826</v>
      </c>
      <c r="G6" s="1351" t="s">
        <v>2721</v>
      </c>
      <c r="H6" s="1352" t="s">
        <v>3787</v>
      </c>
      <c r="I6" s="1353" t="str">
        <f>F6</f>
        <v>W-H1: Water infrastructure</v>
      </c>
      <c r="J6" s="1352" t="s">
        <v>2827</v>
      </c>
      <c r="K6" s="1354" t="s">
        <v>2824</v>
      </c>
      <c r="L6" s="1355"/>
      <c r="M6" s="1356"/>
      <c r="N6" s="1355"/>
      <c r="O6" s="1356"/>
    </row>
    <row r="7" spans="1:15" ht="18.75" hidden="1" customHeight="1" x14ac:dyDescent="0.25">
      <c r="B7" s="1357" t="str">
        <f t="shared" si="1"/>
        <v>PR14ANHWSW_W-H1</v>
      </c>
      <c r="C7" s="1358" t="s">
        <v>2788</v>
      </c>
      <c r="D7" s="1358" t="s">
        <v>2751</v>
      </c>
      <c r="E7" s="1358" t="s">
        <v>2825</v>
      </c>
      <c r="F7" s="1359" t="s">
        <v>2826</v>
      </c>
      <c r="G7" s="1360"/>
      <c r="H7" s="1361" t="s">
        <v>3788</v>
      </c>
      <c r="I7" s="1362" t="s">
        <v>3789</v>
      </c>
      <c r="J7" s="1361" t="s">
        <v>1923</v>
      </c>
      <c r="K7" s="1363" t="s">
        <v>2718</v>
      </c>
      <c r="L7" s="1274"/>
      <c r="M7" s="1364"/>
      <c r="N7" s="1274"/>
      <c r="O7" s="1364"/>
    </row>
    <row r="8" spans="1:15" ht="18.75" hidden="1" customHeight="1" x14ac:dyDescent="0.25">
      <c r="B8" s="1357" t="str">
        <f t="shared" si="1"/>
        <v>PR14ANHWSW_W-H1</v>
      </c>
      <c r="C8" s="1358" t="s">
        <v>2788</v>
      </c>
      <c r="D8" s="1358" t="s">
        <v>2751</v>
      </c>
      <c r="E8" s="1358" t="s">
        <v>2825</v>
      </c>
      <c r="F8" s="1359" t="s">
        <v>2826</v>
      </c>
      <c r="G8" s="1360"/>
      <c r="H8" s="1361" t="s">
        <v>3790</v>
      </c>
      <c r="I8" s="1362" t="s">
        <v>3791</v>
      </c>
      <c r="J8" s="1361"/>
      <c r="K8" s="1363">
        <v>1</v>
      </c>
      <c r="L8" s="1274"/>
      <c r="M8" s="1364"/>
      <c r="N8" s="1274"/>
      <c r="O8" s="1364"/>
    </row>
    <row r="9" spans="1:15" ht="18.75" hidden="1" customHeight="1" x14ac:dyDescent="0.25">
      <c r="B9" s="1357" t="str">
        <f t="shared" si="1"/>
        <v>PR14ANHWSW_W-H1</v>
      </c>
      <c r="C9" s="1358" t="s">
        <v>2788</v>
      </c>
      <c r="D9" s="1358" t="s">
        <v>2751</v>
      </c>
      <c r="E9" s="1358" t="s">
        <v>2825</v>
      </c>
      <c r="F9" s="1359" t="s">
        <v>2826</v>
      </c>
      <c r="G9" s="1360"/>
      <c r="H9" s="1361" t="s">
        <v>3792</v>
      </c>
      <c r="I9" s="1362" t="s">
        <v>3793</v>
      </c>
      <c r="J9" s="1361"/>
      <c r="K9" s="1363">
        <v>2</v>
      </c>
      <c r="L9" s="1274"/>
      <c r="M9" s="1364"/>
      <c r="N9" s="1274"/>
      <c r="O9" s="1364"/>
    </row>
    <row r="10" spans="1:15" ht="18.75" hidden="1" customHeight="1" x14ac:dyDescent="0.25">
      <c r="B10" s="1357" t="str">
        <f t="shared" si="1"/>
        <v>PR14ANHWSW_W-H1</v>
      </c>
      <c r="C10" s="1358" t="s">
        <v>2788</v>
      </c>
      <c r="D10" s="1358" t="s">
        <v>2751</v>
      </c>
      <c r="E10" s="1358" t="s">
        <v>2825</v>
      </c>
      <c r="F10" s="1359" t="s">
        <v>2826</v>
      </c>
      <c r="G10" s="1360"/>
      <c r="H10" s="1361" t="s">
        <v>3794</v>
      </c>
      <c r="I10" s="1362" t="s">
        <v>3795</v>
      </c>
      <c r="J10" s="1361"/>
      <c r="K10" s="1363">
        <v>2</v>
      </c>
      <c r="L10" s="1274"/>
      <c r="M10" s="1364"/>
      <c r="N10" s="1274"/>
      <c r="O10" s="1364"/>
    </row>
    <row r="11" spans="1:15" ht="18.75" hidden="1" customHeight="1" x14ac:dyDescent="0.25">
      <c r="B11" s="1357" t="str">
        <f t="shared" si="1"/>
        <v>PR14ANHWSW_W-H2</v>
      </c>
      <c r="C11" s="1358" t="s">
        <v>2788</v>
      </c>
      <c r="D11" s="1358" t="s">
        <v>2751</v>
      </c>
      <c r="E11" s="1358" t="s">
        <v>2829</v>
      </c>
      <c r="F11" s="1359" t="s">
        <v>2830</v>
      </c>
      <c r="G11" s="1360" t="s">
        <v>2721</v>
      </c>
      <c r="H11" s="1361" t="s">
        <v>3787</v>
      </c>
      <c r="I11" s="1362" t="str">
        <f>F11</f>
        <v>W-H2: Water non-infrastructure</v>
      </c>
      <c r="J11" s="1361" t="s">
        <v>2827</v>
      </c>
      <c r="K11" s="1363" t="s">
        <v>2824</v>
      </c>
      <c r="L11" s="1274"/>
      <c r="M11" s="1364"/>
      <c r="N11" s="1274"/>
      <c r="O11" s="1364"/>
    </row>
    <row r="12" spans="1:15" ht="18.75" hidden="1" customHeight="1" x14ac:dyDescent="0.25">
      <c r="B12" s="1357" t="str">
        <f t="shared" si="1"/>
        <v>PR14ANHWSW_W-H2</v>
      </c>
      <c r="C12" s="1358" t="s">
        <v>2788</v>
      </c>
      <c r="D12" s="1358" t="s">
        <v>2751</v>
      </c>
      <c r="E12" s="1358" t="s">
        <v>2829</v>
      </c>
      <c r="F12" s="1359" t="s">
        <v>2830</v>
      </c>
      <c r="G12" s="1360"/>
      <c r="H12" s="1361" t="s">
        <v>3788</v>
      </c>
      <c r="I12" s="1362" t="s">
        <v>3796</v>
      </c>
      <c r="J12" s="1361"/>
      <c r="K12" s="1363" t="s">
        <v>2718</v>
      </c>
      <c r="L12" s="1274"/>
      <c r="M12" s="1364"/>
      <c r="N12" s="1274"/>
      <c r="O12" s="1364"/>
    </row>
    <row r="13" spans="1:15" ht="18.75" hidden="1" customHeight="1" x14ac:dyDescent="0.25">
      <c r="B13" s="1357" t="str">
        <f t="shared" si="1"/>
        <v>PR14ANHWSW_W-H2</v>
      </c>
      <c r="C13" s="1358" t="s">
        <v>2788</v>
      </c>
      <c r="D13" s="1358" t="s">
        <v>2751</v>
      </c>
      <c r="E13" s="1358" t="s">
        <v>2829</v>
      </c>
      <c r="F13" s="1359" t="s">
        <v>2830</v>
      </c>
      <c r="G13" s="1360"/>
      <c r="H13" s="1361" t="s">
        <v>3790</v>
      </c>
      <c r="I13" s="1362" t="s">
        <v>3797</v>
      </c>
      <c r="J13" s="1361" t="s">
        <v>1880</v>
      </c>
      <c r="K13" s="1363">
        <v>2</v>
      </c>
      <c r="L13" s="1274"/>
      <c r="M13" s="1364"/>
      <c r="N13" s="1274"/>
      <c r="O13" s="1364"/>
    </row>
    <row r="14" spans="1:15" ht="18.75" hidden="1" customHeight="1" x14ac:dyDescent="0.25">
      <c r="B14" s="1357" t="str">
        <f t="shared" si="1"/>
        <v>PR14ANHWSW_W-H2</v>
      </c>
      <c r="C14" s="1358" t="s">
        <v>2788</v>
      </c>
      <c r="D14" s="1358" t="s">
        <v>2751</v>
      </c>
      <c r="E14" s="1358" t="s">
        <v>2829</v>
      </c>
      <c r="F14" s="1359" t="s">
        <v>2830</v>
      </c>
      <c r="G14" s="1360"/>
      <c r="H14" s="1361" t="s">
        <v>3792</v>
      </c>
      <c r="I14" s="1362" t="s">
        <v>3798</v>
      </c>
      <c r="J14" s="1361"/>
      <c r="K14" s="1363" t="s">
        <v>2718</v>
      </c>
      <c r="L14" s="1274"/>
      <c r="M14" s="1364"/>
      <c r="N14" s="1274"/>
      <c r="O14" s="1364"/>
    </row>
    <row r="15" spans="1:15" ht="18.75" hidden="1" customHeight="1" x14ac:dyDescent="0.25">
      <c r="B15" s="1357" t="str">
        <f t="shared" si="1"/>
        <v>PR14ANHWSWW_S-F1</v>
      </c>
      <c r="C15" s="1358" t="s">
        <v>2788</v>
      </c>
      <c r="D15" s="1358" t="s">
        <v>2833</v>
      </c>
      <c r="E15" s="1358" t="s">
        <v>2861</v>
      </c>
      <c r="F15" s="1359" t="s">
        <v>2862</v>
      </c>
      <c r="G15" s="1360" t="s">
        <v>2721</v>
      </c>
      <c r="H15" s="1361" t="s">
        <v>3787</v>
      </c>
      <c r="I15" s="1362" t="str">
        <f>F15</f>
        <v>S-F1: Sewerage infrastructure</v>
      </c>
      <c r="J15" s="1361" t="s">
        <v>2827</v>
      </c>
      <c r="K15" s="1363" t="s">
        <v>2824</v>
      </c>
      <c r="L15" s="1274"/>
      <c r="M15" s="1364"/>
      <c r="N15" s="1274"/>
      <c r="O15" s="1364"/>
    </row>
    <row r="16" spans="1:15" ht="18.75" hidden="1" customHeight="1" x14ac:dyDescent="0.25">
      <c r="B16" s="1357" t="str">
        <f t="shared" si="1"/>
        <v>PR14ANHWSWW_S-F1</v>
      </c>
      <c r="C16" s="1358" t="s">
        <v>2788</v>
      </c>
      <c r="D16" s="1358" t="s">
        <v>2833</v>
      </c>
      <c r="E16" s="1358" t="s">
        <v>2861</v>
      </c>
      <c r="F16" s="1359" t="s">
        <v>2862</v>
      </c>
      <c r="G16" s="1360"/>
      <c r="H16" s="1361" t="s">
        <v>3788</v>
      </c>
      <c r="I16" s="1362" t="s">
        <v>2725</v>
      </c>
      <c r="J16" s="1361" t="s">
        <v>1923</v>
      </c>
      <c r="K16" s="1363" t="s">
        <v>2718</v>
      </c>
      <c r="L16" s="1274"/>
      <c r="M16" s="1364"/>
      <c r="N16" s="1274"/>
      <c r="O16" s="1364"/>
    </row>
    <row r="17" spans="2:15" ht="18.75" hidden="1" customHeight="1" x14ac:dyDescent="0.25">
      <c r="B17" s="1357" t="str">
        <f t="shared" si="1"/>
        <v>PR14ANHWSWW_S-F1</v>
      </c>
      <c r="C17" s="1358" t="s">
        <v>2788</v>
      </c>
      <c r="D17" s="1358" t="s">
        <v>2833</v>
      </c>
      <c r="E17" s="1358" t="s">
        <v>2861</v>
      </c>
      <c r="F17" s="1359" t="s">
        <v>2862</v>
      </c>
      <c r="G17" s="1360"/>
      <c r="H17" s="1361" t="s">
        <v>3790</v>
      </c>
      <c r="I17" s="1362" t="s">
        <v>2726</v>
      </c>
      <c r="J17" s="1361" t="s">
        <v>1923</v>
      </c>
      <c r="K17" s="1363" t="s">
        <v>2718</v>
      </c>
      <c r="L17" s="1274"/>
      <c r="M17" s="1364"/>
      <c r="N17" s="1274"/>
      <c r="O17" s="1364"/>
    </row>
    <row r="18" spans="2:15" ht="18.75" hidden="1" customHeight="1" x14ac:dyDescent="0.25">
      <c r="B18" s="1357" t="str">
        <f t="shared" si="1"/>
        <v>PR14ANHWSWW_S-F1</v>
      </c>
      <c r="C18" s="1358" t="s">
        <v>2788</v>
      </c>
      <c r="D18" s="1358" t="s">
        <v>2833</v>
      </c>
      <c r="E18" s="1358" t="s">
        <v>2861</v>
      </c>
      <c r="F18" s="1359" t="s">
        <v>2862</v>
      </c>
      <c r="G18" s="1360"/>
      <c r="H18" s="1361" t="s">
        <v>3792</v>
      </c>
      <c r="I18" s="1362" t="s">
        <v>3799</v>
      </c>
      <c r="J18" s="1361" t="s">
        <v>1923</v>
      </c>
      <c r="K18" s="1363" t="s">
        <v>2718</v>
      </c>
      <c r="L18" s="1274"/>
      <c r="M18" s="1364"/>
      <c r="N18" s="1274"/>
      <c r="O18" s="1364"/>
    </row>
    <row r="19" spans="2:15" ht="18.75" hidden="1" customHeight="1" x14ac:dyDescent="0.25">
      <c r="B19" s="1357" t="str">
        <f t="shared" si="1"/>
        <v>PR14ANHWSWW_S-F1</v>
      </c>
      <c r="C19" s="1358" t="s">
        <v>2788</v>
      </c>
      <c r="D19" s="1358" t="s">
        <v>2833</v>
      </c>
      <c r="E19" s="1358" t="s">
        <v>2861</v>
      </c>
      <c r="F19" s="1359" t="s">
        <v>2862</v>
      </c>
      <c r="G19" s="1360"/>
      <c r="H19" s="1361" t="s">
        <v>3794</v>
      </c>
      <c r="I19" s="1362" t="s">
        <v>3800</v>
      </c>
      <c r="J19" s="1361" t="s">
        <v>1923</v>
      </c>
      <c r="K19" s="1363" t="s">
        <v>2718</v>
      </c>
      <c r="L19" s="1274"/>
      <c r="M19" s="1364"/>
      <c r="N19" s="1274"/>
      <c r="O19" s="1364"/>
    </row>
    <row r="20" spans="2:15" ht="18.75" hidden="1" customHeight="1" x14ac:dyDescent="0.25">
      <c r="B20" s="1357" t="str">
        <f t="shared" si="1"/>
        <v>PR14ANHWSWW_S-F2</v>
      </c>
      <c r="C20" s="1358" t="s">
        <v>2788</v>
      </c>
      <c r="D20" s="1358" t="s">
        <v>2833</v>
      </c>
      <c r="E20" s="1358" t="s">
        <v>2863</v>
      </c>
      <c r="F20" s="1359" t="s">
        <v>2864</v>
      </c>
      <c r="G20" s="1360" t="s">
        <v>2721</v>
      </c>
      <c r="H20" s="1361" t="s">
        <v>3787</v>
      </c>
      <c r="I20" s="1362" t="str">
        <f>F20</f>
        <v>S-F2: Sewerage non-infrastructure</v>
      </c>
      <c r="J20" s="1361" t="s">
        <v>2827</v>
      </c>
      <c r="K20" s="1363" t="s">
        <v>2824</v>
      </c>
      <c r="L20" s="1274"/>
      <c r="M20" s="1364"/>
      <c r="N20" s="1274"/>
      <c r="O20" s="1364"/>
    </row>
    <row r="21" spans="2:15" ht="18.75" hidden="1" customHeight="1" x14ac:dyDescent="0.25">
      <c r="B21" s="1357" t="str">
        <f t="shared" si="1"/>
        <v>PR14ANHWSWW_S-F2</v>
      </c>
      <c r="C21" s="1358" t="s">
        <v>2788</v>
      </c>
      <c r="D21" s="1358" t="s">
        <v>2833</v>
      </c>
      <c r="E21" s="1358" t="s">
        <v>2863</v>
      </c>
      <c r="F21" s="1359" t="s">
        <v>2864</v>
      </c>
      <c r="G21" s="1360"/>
      <c r="H21" s="1361" t="s">
        <v>3788</v>
      </c>
      <c r="I21" s="1362" t="s">
        <v>3801</v>
      </c>
      <c r="J21" s="1361" t="s">
        <v>1880</v>
      </c>
      <c r="K21" s="1363">
        <v>2</v>
      </c>
      <c r="L21" s="1274"/>
      <c r="M21" s="1364"/>
      <c r="N21" s="1274"/>
      <c r="O21" s="1364"/>
    </row>
    <row r="22" spans="2:15" ht="18.75" hidden="1" customHeight="1" x14ac:dyDescent="0.25">
      <c r="B22" s="1357" t="str">
        <f t="shared" si="1"/>
        <v>PR14ANHWSWW_S-F2</v>
      </c>
      <c r="C22" s="1358" t="s">
        <v>2788</v>
      </c>
      <c r="D22" s="1358" t="s">
        <v>2833</v>
      </c>
      <c r="E22" s="1358" t="s">
        <v>2863</v>
      </c>
      <c r="F22" s="1359" t="s">
        <v>2864</v>
      </c>
      <c r="G22" s="1360"/>
      <c r="H22" s="1361" t="s">
        <v>3790</v>
      </c>
      <c r="I22" s="1362" t="s">
        <v>3802</v>
      </c>
      <c r="J22" s="1361"/>
      <c r="K22" s="1363">
        <v>2</v>
      </c>
      <c r="L22" s="1274"/>
      <c r="M22" s="1364"/>
      <c r="N22" s="1274"/>
      <c r="O22" s="1364"/>
    </row>
    <row r="23" spans="2:15" ht="18.75" hidden="1" customHeight="1" x14ac:dyDescent="0.25">
      <c r="B23" s="1357" t="str">
        <f t="shared" si="1"/>
        <v>PR14BRLWSW_A2</v>
      </c>
      <c r="C23" s="1358" t="s">
        <v>2882</v>
      </c>
      <c r="D23" s="1358" t="s">
        <v>2751</v>
      </c>
      <c r="E23" s="1358" t="s">
        <v>2884</v>
      </c>
      <c r="F23" s="1359" t="s">
        <v>2885</v>
      </c>
      <c r="G23" s="1360" t="s">
        <v>2721</v>
      </c>
      <c r="H23" s="1361" t="s">
        <v>3787</v>
      </c>
      <c r="I23" s="1362" t="str">
        <f>F23</f>
        <v>A2: Asset reliability - infrastructure</v>
      </c>
      <c r="J23" s="1361" t="s">
        <v>2827</v>
      </c>
      <c r="K23" s="1363" t="s">
        <v>2824</v>
      </c>
      <c r="L23" s="1274"/>
      <c r="M23" s="1364"/>
      <c r="N23" s="1274"/>
      <c r="O23" s="1364"/>
    </row>
    <row r="24" spans="2:15" ht="18.75" hidden="1" customHeight="1" x14ac:dyDescent="0.25">
      <c r="B24" s="1357" t="str">
        <f t="shared" si="1"/>
        <v>PR14BRLWSW_A2</v>
      </c>
      <c r="C24" s="1358" t="s">
        <v>2882</v>
      </c>
      <c r="D24" s="1358" t="s">
        <v>2751</v>
      </c>
      <c r="E24" s="1358" t="s">
        <v>2884</v>
      </c>
      <c r="F24" s="1359" t="s">
        <v>2885</v>
      </c>
      <c r="G24" s="1360"/>
      <c r="H24" s="1361" t="s">
        <v>3788</v>
      </c>
      <c r="I24" s="1362" t="s">
        <v>3803</v>
      </c>
      <c r="J24" s="1361" t="s">
        <v>1923</v>
      </c>
      <c r="K24" s="1363" t="s">
        <v>2718</v>
      </c>
      <c r="L24" s="1274"/>
      <c r="M24" s="1364"/>
      <c r="N24" s="1274"/>
      <c r="O24" s="1364"/>
    </row>
    <row r="25" spans="2:15" ht="18.75" hidden="1" customHeight="1" x14ac:dyDescent="0.25">
      <c r="B25" s="1357" t="str">
        <f t="shared" si="1"/>
        <v>PR14BRLWSW_A2</v>
      </c>
      <c r="C25" s="1358" t="s">
        <v>2882</v>
      </c>
      <c r="D25" s="1358" t="s">
        <v>2751</v>
      </c>
      <c r="E25" s="1358" t="s">
        <v>2884</v>
      </c>
      <c r="F25" s="1359" t="s">
        <v>2885</v>
      </c>
      <c r="G25" s="1360"/>
      <c r="H25" s="1361" t="s">
        <v>3790</v>
      </c>
      <c r="I25" s="1362" t="s">
        <v>3804</v>
      </c>
      <c r="J25" s="1361" t="s">
        <v>1923</v>
      </c>
      <c r="K25" s="1363" t="s">
        <v>2718</v>
      </c>
      <c r="L25" s="1274"/>
      <c r="M25" s="1364"/>
      <c r="N25" s="1274"/>
      <c r="O25" s="1364"/>
    </row>
    <row r="26" spans="2:15" ht="18.75" hidden="1" customHeight="1" x14ac:dyDescent="0.25">
      <c r="B26" s="1357" t="str">
        <f t="shared" si="1"/>
        <v>PR14BRLWSW_A3</v>
      </c>
      <c r="C26" s="1358" t="s">
        <v>2882</v>
      </c>
      <c r="D26" s="1358" t="s">
        <v>2751</v>
      </c>
      <c r="E26" s="1358" t="s">
        <v>2888</v>
      </c>
      <c r="F26" s="1359" t="s">
        <v>2889</v>
      </c>
      <c r="G26" s="1360" t="s">
        <v>2721</v>
      </c>
      <c r="H26" s="1361" t="s">
        <v>3787</v>
      </c>
      <c r="I26" s="1362" t="str">
        <f>F26</f>
        <v>A3: Asset reliability - non-infrastructure</v>
      </c>
      <c r="J26" s="1361" t="s">
        <v>2827</v>
      </c>
      <c r="K26" s="1363" t="s">
        <v>2824</v>
      </c>
      <c r="L26" s="1274"/>
      <c r="M26" s="1364"/>
      <c r="N26" s="1274"/>
      <c r="O26" s="1364"/>
    </row>
    <row r="27" spans="2:15" ht="18.75" hidden="1" customHeight="1" x14ac:dyDescent="0.25">
      <c r="B27" s="1357" t="str">
        <f t="shared" si="1"/>
        <v>PR14BRLWSW_A3</v>
      </c>
      <c r="C27" s="1358" t="s">
        <v>2882</v>
      </c>
      <c r="D27" s="1358" t="s">
        <v>2751</v>
      </c>
      <c r="E27" s="1358" t="s">
        <v>2888</v>
      </c>
      <c r="F27" s="1359" t="s">
        <v>2889</v>
      </c>
      <c r="G27" s="1360"/>
      <c r="H27" s="1361" t="s">
        <v>3788</v>
      </c>
      <c r="I27" s="1362" t="s">
        <v>3805</v>
      </c>
      <c r="J27" s="1361" t="s">
        <v>1923</v>
      </c>
      <c r="K27" s="1363" t="s">
        <v>2718</v>
      </c>
      <c r="L27" s="1274"/>
      <c r="M27" s="1364"/>
      <c r="N27" s="1274"/>
      <c r="O27" s="1364"/>
    </row>
    <row r="28" spans="2:15" ht="18.75" hidden="1" customHeight="1" x14ac:dyDescent="0.25">
      <c r="B28" s="1357" t="str">
        <f t="shared" si="1"/>
        <v>PR14BRLWSW_A3</v>
      </c>
      <c r="C28" s="1358" t="s">
        <v>2882</v>
      </c>
      <c r="D28" s="1358" t="s">
        <v>2751</v>
      </c>
      <c r="E28" s="1358" t="s">
        <v>2888</v>
      </c>
      <c r="F28" s="1359" t="s">
        <v>2889</v>
      </c>
      <c r="G28" s="1360"/>
      <c r="H28" s="1361" t="s">
        <v>3790</v>
      </c>
      <c r="I28" s="1362" t="s">
        <v>3806</v>
      </c>
      <c r="J28" s="1361" t="s">
        <v>1923</v>
      </c>
      <c r="K28" s="1363" t="s">
        <v>2718</v>
      </c>
      <c r="L28" s="1274"/>
      <c r="M28" s="1364"/>
      <c r="N28" s="1274"/>
      <c r="O28" s="1364"/>
    </row>
    <row r="29" spans="2:15" ht="18.75" hidden="1" customHeight="1" x14ac:dyDescent="0.25">
      <c r="B29" s="1357" t="str">
        <f t="shared" si="1"/>
        <v>PR14SBWWSW_B4</v>
      </c>
      <c r="C29" s="1358" t="s">
        <v>3053</v>
      </c>
      <c r="D29" s="1358" t="s">
        <v>2751</v>
      </c>
      <c r="E29" s="1358" t="s">
        <v>2941</v>
      </c>
      <c r="F29" s="1359" t="s">
        <v>3060</v>
      </c>
      <c r="G29" s="1360" t="s">
        <v>2721</v>
      </c>
      <c r="H29" s="1361" t="s">
        <v>3787</v>
      </c>
      <c r="I29" s="1362" t="str">
        <f>F29</f>
        <v>B4: Maintain serviceable assets</v>
      </c>
      <c r="J29" s="1361" t="s">
        <v>2827</v>
      </c>
      <c r="K29" s="1363" t="s">
        <v>2824</v>
      </c>
      <c r="L29" s="1274"/>
      <c r="M29" s="1364"/>
      <c r="N29" s="1274"/>
      <c r="O29" s="1364"/>
    </row>
    <row r="30" spans="2:15" ht="18.75" hidden="1" customHeight="1" x14ac:dyDescent="0.25">
      <c r="B30" s="1357" t="str">
        <f t="shared" si="1"/>
        <v>PR14SBWWSW_B4</v>
      </c>
      <c r="C30" s="1358" t="s">
        <v>3053</v>
      </c>
      <c r="D30" s="1358" t="s">
        <v>2751</v>
      </c>
      <c r="E30" s="1358" t="s">
        <v>2941</v>
      </c>
      <c r="F30" s="1359" t="s">
        <v>3060</v>
      </c>
      <c r="G30" s="1360"/>
      <c r="H30" s="1361" t="s">
        <v>3788</v>
      </c>
      <c r="I30" s="1362" t="s">
        <v>3807</v>
      </c>
      <c r="J30" s="1361" t="s">
        <v>1923</v>
      </c>
      <c r="K30" s="1363" t="s">
        <v>2718</v>
      </c>
      <c r="L30" s="1274"/>
      <c r="M30" s="1364"/>
      <c r="N30" s="1274"/>
      <c r="O30" s="1364"/>
    </row>
    <row r="31" spans="2:15" ht="18.75" hidden="1" customHeight="1" x14ac:dyDescent="0.25">
      <c r="B31" s="1357" t="str">
        <f t="shared" si="1"/>
        <v>PR14SBWWSW_B4</v>
      </c>
      <c r="C31" s="1358" t="s">
        <v>3053</v>
      </c>
      <c r="D31" s="1358" t="s">
        <v>2751</v>
      </c>
      <c r="E31" s="1358" t="s">
        <v>2941</v>
      </c>
      <c r="F31" s="1359" t="s">
        <v>3060</v>
      </c>
      <c r="G31" s="1360"/>
      <c r="H31" s="1361" t="s">
        <v>3790</v>
      </c>
      <c r="I31" s="1362" t="s">
        <v>3808</v>
      </c>
      <c r="J31" s="1361" t="s">
        <v>1923</v>
      </c>
      <c r="K31" s="1363" t="s">
        <v>2718</v>
      </c>
      <c r="L31" s="1274"/>
      <c r="M31" s="1364"/>
      <c r="N31" s="1274"/>
      <c r="O31" s="1364"/>
    </row>
    <row r="32" spans="2:15" ht="18.75" hidden="1" customHeight="1" x14ac:dyDescent="0.25">
      <c r="B32" s="1357" t="str">
        <f t="shared" si="1"/>
        <v>PR14SBWWSW_B4</v>
      </c>
      <c r="C32" s="1358" t="s">
        <v>3053</v>
      </c>
      <c r="D32" s="1358" t="s">
        <v>2751</v>
      </c>
      <c r="E32" s="1358" t="s">
        <v>2941</v>
      </c>
      <c r="F32" s="1359" t="s">
        <v>3060</v>
      </c>
      <c r="G32" s="1360"/>
      <c r="H32" s="1361" t="s">
        <v>3792</v>
      </c>
      <c r="I32" s="1362" t="s">
        <v>3809</v>
      </c>
      <c r="J32" s="1361" t="s">
        <v>1880</v>
      </c>
      <c r="K32" s="1363">
        <v>2</v>
      </c>
      <c r="L32" s="1274"/>
      <c r="M32" s="1364"/>
      <c r="N32" s="1274"/>
      <c r="O32" s="1364"/>
    </row>
    <row r="33" spans="2:15" ht="18.75" hidden="1" customHeight="1" x14ac:dyDescent="0.25">
      <c r="B33" s="1357" t="str">
        <f t="shared" si="1"/>
        <v>PR14SBWWSW_B4</v>
      </c>
      <c r="C33" s="1358" t="s">
        <v>3053</v>
      </c>
      <c r="D33" s="1358" t="s">
        <v>2751</v>
      </c>
      <c r="E33" s="1358" t="s">
        <v>2941</v>
      </c>
      <c r="F33" s="1359" t="s">
        <v>3060</v>
      </c>
      <c r="G33" s="1360"/>
      <c r="H33" s="1361" t="s">
        <v>3794</v>
      </c>
      <c r="I33" s="1362" t="s">
        <v>3810</v>
      </c>
      <c r="J33" s="1361" t="s">
        <v>1923</v>
      </c>
      <c r="K33" s="1363" t="s">
        <v>2718</v>
      </c>
      <c r="L33" s="1274"/>
      <c r="M33" s="1364"/>
      <c r="N33" s="1274"/>
      <c r="O33" s="1364"/>
    </row>
    <row r="34" spans="2:15" ht="18.75" hidden="1" customHeight="1" x14ac:dyDescent="0.25">
      <c r="B34" s="1357" t="str">
        <f t="shared" si="1"/>
        <v>PR14SBWWSW_B4</v>
      </c>
      <c r="C34" s="1358" t="s">
        <v>3053</v>
      </c>
      <c r="D34" s="1358" t="s">
        <v>2751</v>
      </c>
      <c r="E34" s="1358" t="s">
        <v>2941</v>
      </c>
      <c r="F34" s="1359" t="s">
        <v>3060</v>
      </c>
      <c r="G34" s="1360"/>
      <c r="H34" s="1361" t="s">
        <v>3811</v>
      </c>
      <c r="I34" s="1362" t="s">
        <v>3812</v>
      </c>
      <c r="J34" s="1361" t="s">
        <v>1923</v>
      </c>
      <c r="K34" s="1363">
        <v>2</v>
      </c>
      <c r="L34" s="1274"/>
      <c r="M34" s="1364"/>
      <c r="N34" s="1274"/>
      <c r="O34" s="1364"/>
    </row>
    <row r="35" spans="2:15" ht="18.75" hidden="1" customHeight="1" x14ac:dyDescent="0.25">
      <c r="B35" s="1357" t="str">
        <f t="shared" si="1"/>
        <v>PR14SBWWSW_B4</v>
      </c>
      <c r="C35" s="1358" t="s">
        <v>3053</v>
      </c>
      <c r="D35" s="1358" t="s">
        <v>2751</v>
      </c>
      <c r="E35" s="1358" t="s">
        <v>2941</v>
      </c>
      <c r="F35" s="1359" t="s">
        <v>3060</v>
      </c>
      <c r="G35" s="1360"/>
      <c r="H35" s="1361" t="s">
        <v>3813</v>
      </c>
      <c r="I35" s="1362" t="s">
        <v>3814</v>
      </c>
      <c r="J35" s="1361" t="s">
        <v>1880</v>
      </c>
      <c r="K35" s="1363">
        <v>2</v>
      </c>
      <c r="L35" s="1274"/>
      <c r="M35" s="1364"/>
      <c r="N35" s="1274"/>
      <c r="O35" s="1364"/>
    </row>
    <row r="36" spans="2:15" ht="18.75" hidden="1" customHeight="1" x14ac:dyDescent="0.25">
      <c r="B36" s="1357" t="str">
        <f t="shared" si="1"/>
        <v>PR14SBWWSW_B4</v>
      </c>
      <c r="C36" s="1358" t="s">
        <v>3053</v>
      </c>
      <c r="D36" s="1358" t="s">
        <v>2751</v>
      </c>
      <c r="E36" s="1358" t="s">
        <v>2941</v>
      </c>
      <c r="F36" s="1359" t="s">
        <v>3060</v>
      </c>
      <c r="G36" s="1360"/>
      <c r="H36" s="1361" t="s">
        <v>3815</v>
      </c>
      <c r="I36" s="1362" t="s">
        <v>3816</v>
      </c>
      <c r="J36" s="1361" t="s">
        <v>1880</v>
      </c>
      <c r="K36" s="1363">
        <v>2</v>
      </c>
      <c r="L36" s="1274"/>
      <c r="M36" s="1364"/>
      <c r="N36" s="1274"/>
      <c r="O36" s="1364"/>
    </row>
    <row r="37" spans="2:15" ht="18.75" hidden="1" customHeight="1" x14ac:dyDescent="0.25">
      <c r="B37" s="1357" t="str">
        <f t="shared" si="1"/>
        <v>PR14SBWWSW_B4</v>
      </c>
      <c r="C37" s="1358" t="s">
        <v>3053</v>
      </c>
      <c r="D37" s="1358" t="s">
        <v>2751</v>
      </c>
      <c r="E37" s="1358" t="s">
        <v>2941</v>
      </c>
      <c r="F37" s="1359" t="s">
        <v>3060</v>
      </c>
      <c r="G37" s="1360"/>
      <c r="H37" s="1361" t="s">
        <v>3817</v>
      </c>
      <c r="I37" s="1362" t="s">
        <v>3818</v>
      </c>
      <c r="J37" s="1361" t="s">
        <v>1923</v>
      </c>
      <c r="K37" s="1363" t="s">
        <v>2718</v>
      </c>
      <c r="L37" s="1274"/>
      <c r="M37" s="1364"/>
      <c r="N37" s="1274"/>
      <c r="O37" s="1364"/>
    </row>
    <row r="38" spans="2:15" ht="18.75" hidden="1" customHeight="1" x14ac:dyDescent="0.25">
      <c r="B38" s="1357" t="str">
        <f t="shared" si="1"/>
        <v>PR14SBWWSW_B4</v>
      </c>
      <c r="C38" s="1358" t="s">
        <v>3053</v>
      </c>
      <c r="D38" s="1358" t="s">
        <v>2751</v>
      </c>
      <c r="E38" s="1358" t="s">
        <v>2941</v>
      </c>
      <c r="F38" s="1359" t="s">
        <v>3060</v>
      </c>
      <c r="G38" s="1360"/>
      <c r="H38" s="1361" t="s">
        <v>3819</v>
      </c>
      <c r="I38" s="1362" t="s">
        <v>3820</v>
      </c>
      <c r="J38" s="1361" t="s">
        <v>1923</v>
      </c>
      <c r="K38" s="1363" t="s">
        <v>2718</v>
      </c>
      <c r="L38" s="1274"/>
      <c r="M38" s="1364"/>
      <c r="N38" s="1274"/>
      <c r="O38" s="1364"/>
    </row>
    <row r="39" spans="2:15" ht="18.75" hidden="1" customHeight="1" x14ac:dyDescent="0.25">
      <c r="B39" s="1357" t="str">
        <f t="shared" si="1"/>
        <v>PR14SBWWSW_B4</v>
      </c>
      <c r="C39" s="1358" t="s">
        <v>3053</v>
      </c>
      <c r="D39" s="1358" t="s">
        <v>2751</v>
      </c>
      <c r="E39" s="1358" t="s">
        <v>2941</v>
      </c>
      <c r="F39" s="1359" t="s">
        <v>3060</v>
      </c>
      <c r="G39" s="1360"/>
      <c r="H39" s="1361" t="s">
        <v>3821</v>
      </c>
      <c r="I39" s="1362" t="s">
        <v>3822</v>
      </c>
      <c r="J39" s="1361" t="s">
        <v>1923</v>
      </c>
      <c r="K39" s="1363" t="s">
        <v>2718</v>
      </c>
      <c r="L39" s="1274"/>
      <c r="M39" s="1364"/>
      <c r="N39" s="1274"/>
      <c r="O39" s="1364"/>
    </row>
    <row r="40" spans="2:15" ht="18.75" hidden="1" customHeight="1" x14ac:dyDescent="0.25">
      <c r="B40" s="1357" t="str">
        <f t="shared" si="1"/>
        <v>PR14SEWWSW_N2</v>
      </c>
      <c r="C40" s="1358" t="s">
        <v>3117</v>
      </c>
      <c r="D40" s="1358" t="s">
        <v>2751</v>
      </c>
      <c r="E40" s="1358" t="s">
        <v>3146</v>
      </c>
      <c r="F40" s="1359" t="s">
        <v>3147</v>
      </c>
      <c r="G40" s="1360" t="s">
        <v>2721</v>
      </c>
      <c r="H40" s="1361" t="s">
        <v>3787</v>
      </c>
      <c r="I40" s="1362" t="str">
        <f>F40</f>
        <v>N2: Above ground asset performance assessment</v>
      </c>
      <c r="J40" s="1361" t="s">
        <v>2827</v>
      </c>
      <c r="K40" s="1363" t="s">
        <v>2824</v>
      </c>
      <c r="L40" s="1274"/>
      <c r="M40" s="1364"/>
      <c r="N40" s="1274"/>
      <c r="O40" s="1364"/>
    </row>
    <row r="41" spans="2:15" ht="18.75" hidden="1" customHeight="1" x14ac:dyDescent="0.25">
      <c r="B41" s="1357" t="str">
        <f t="shared" si="1"/>
        <v>PR14SEWWSW_N2</v>
      </c>
      <c r="C41" s="1358" t="s">
        <v>3117</v>
      </c>
      <c r="D41" s="1358" t="s">
        <v>2751</v>
      </c>
      <c r="E41" s="1358" t="s">
        <v>3146</v>
      </c>
      <c r="F41" s="1359" t="s">
        <v>3147</v>
      </c>
      <c r="G41" s="1360"/>
      <c r="H41" s="1361" t="s">
        <v>3788</v>
      </c>
      <c r="I41" s="1362" t="s">
        <v>3823</v>
      </c>
      <c r="J41" s="1361" t="s">
        <v>1880</v>
      </c>
      <c r="K41" s="1363">
        <v>2</v>
      </c>
      <c r="L41" s="1274"/>
      <c r="M41" s="1364"/>
      <c r="N41" s="1274"/>
      <c r="O41" s="1364"/>
    </row>
    <row r="42" spans="2:15" ht="18.75" hidden="1" customHeight="1" x14ac:dyDescent="0.25">
      <c r="B42" s="1357" t="str">
        <f t="shared" si="1"/>
        <v>PR14SEWWSW_N2</v>
      </c>
      <c r="C42" s="1358" t="s">
        <v>3117</v>
      </c>
      <c r="D42" s="1358" t="s">
        <v>2751</v>
      </c>
      <c r="E42" s="1358" t="s">
        <v>3146</v>
      </c>
      <c r="F42" s="1359" t="s">
        <v>3147</v>
      </c>
      <c r="G42" s="1360"/>
      <c r="H42" s="1361" t="s">
        <v>3790</v>
      </c>
      <c r="I42" s="1362" t="s">
        <v>3824</v>
      </c>
      <c r="J42" s="1361" t="s">
        <v>1880</v>
      </c>
      <c r="K42" s="1363">
        <v>2</v>
      </c>
      <c r="L42" s="1274"/>
      <c r="M42" s="1364"/>
      <c r="N42" s="1274"/>
      <c r="O42" s="1364"/>
    </row>
    <row r="43" spans="2:15" ht="18.75" hidden="1" customHeight="1" x14ac:dyDescent="0.25">
      <c r="B43" s="1357" t="str">
        <f t="shared" si="1"/>
        <v>PR14SEWWSW_N2</v>
      </c>
      <c r="C43" s="1358" t="s">
        <v>3117</v>
      </c>
      <c r="D43" s="1358" t="s">
        <v>2751</v>
      </c>
      <c r="E43" s="1358" t="s">
        <v>3146</v>
      </c>
      <c r="F43" s="1359" t="s">
        <v>3147</v>
      </c>
      <c r="G43" s="1360"/>
      <c r="H43" s="1361" t="s">
        <v>3792</v>
      </c>
      <c r="I43" s="1362" t="s">
        <v>3825</v>
      </c>
      <c r="J43" s="1361" t="s">
        <v>1923</v>
      </c>
      <c r="K43" s="1363" t="s">
        <v>2718</v>
      </c>
      <c r="L43" s="1274"/>
      <c r="M43" s="1364"/>
      <c r="N43" s="1274"/>
      <c r="O43" s="1364"/>
    </row>
    <row r="44" spans="2:15" ht="18.75" hidden="1" customHeight="1" x14ac:dyDescent="0.25">
      <c r="B44" s="1357" t="str">
        <f t="shared" si="1"/>
        <v>PR14SEWWSW_N2</v>
      </c>
      <c r="C44" s="1358" t="s">
        <v>3117</v>
      </c>
      <c r="D44" s="1358" t="s">
        <v>2751</v>
      </c>
      <c r="E44" s="1358" t="s">
        <v>3146</v>
      </c>
      <c r="F44" s="1359" t="s">
        <v>3147</v>
      </c>
      <c r="G44" s="1360"/>
      <c r="H44" s="1361" t="s">
        <v>3794</v>
      </c>
      <c r="I44" s="1362" t="s">
        <v>3826</v>
      </c>
      <c r="J44" s="1361" t="s">
        <v>1923</v>
      </c>
      <c r="K44" s="1363" t="s">
        <v>2718</v>
      </c>
      <c r="L44" s="1274"/>
      <c r="M44" s="1364"/>
      <c r="N44" s="1274"/>
      <c r="O44" s="1364"/>
    </row>
    <row r="45" spans="2:15" ht="18.75" hidden="1" customHeight="1" x14ac:dyDescent="0.25">
      <c r="B45" s="1357" t="str">
        <f t="shared" si="1"/>
        <v>PR14SRNWSW_1</v>
      </c>
      <c r="C45" s="1358" t="s">
        <v>3159</v>
      </c>
      <c r="D45" s="1358" t="s">
        <v>2751</v>
      </c>
      <c r="E45" s="1358">
        <v>1</v>
      </c>
      <c r="F45" s="1359" t="s">
        <v>3827</v>
      </c>
      <c r="G45" s="1360" t="s">
        <v>2721</v>
      </c>
      <c r="H45" s="1361" t="s">
        <v>3787</v>
      </c>
      <c r="I45" s="1362" t="str">
        <f>F45</f>
        <v>1: Water asset health</v>
      </c>
      <c r="J45" s="1361" t="s">
        <v>2827</v>
      </c>
      <c r="K45" s="1363" t="s">
        <v>2824</v>
      </c>
      <c r="L45" s="1274"/>
      <c r="M45" s="1364"/>
      <c r="N45" s="1274"/>
      <c r="O45" s="1364"/>
    </row>
    <row r="46" spans="2:15" ht="18.75" hidden="1" customHeight="1" x14ac:dyDescent="0.25">
      <c r="B46" s="1357" t="str">
        <f t="shared" si="1"/>
        <v>PR14SRNWSW_1</v>
      </c>
      <c r="C46" s="1358" t="s">
        <v>3159</v>
      </c>
      <c r="D46" s="1358" t="s">
        <v>2751</v>
      </c>
      <c r="E46" s="1358">
        <v>1</v>
      </c>
      <c r="F46" s="1359" t="s">
        <v>3827</v>
      </c>
      <c r="G46" s="1360"/>
      <c r="H46" s="1361" t="s">
        <v>3788</v>
      </c>
      <c r="I46" s="1362" t="s">
        <v>3828</v>
      </c>
      <c r="J46" s="1361" t="s">
        <v>1923</v>
      </c>
      <c r="K46" s="1363" t="s">
        <v>2718</v>
      </c>
      <c r="L46" s="1274"/>
      <c r="M46" s="1364"/>
      <c r="N46" s="1274"/>
      <c r="O46" s="1364"/>
    </row>
    <row r="47" spans="2:15" ht="18.75" hidden="1" customHeight="1" x14ac:dyDescent="0.25">
      <c r="B47" s="1357" t="str">
        <f t="shared" si="1"/>
        <v>PR14SRNWSW_1</v>
      </c>
      <c r="C47" s="1358" t="s">
        <v>3159</v>
      </c>
      <c r="D47" s="1358" t="s">
        <v>2751</v>
      </c>
      <c r="E47" s="1358">
        <v>1</v>
      </c>
      <c r="F47" s="1359" t="s">
        <v>3827</v>
      </c>
      <c r="G47" s="1360"/>
      <c r="H47" s="1361" t="s">
        <v>3790</v>
      </c>
      <c r="I47" s="1362" t="s">
        <v>3829</v>
      </c>
      <c r="J47" s="1361" t="s">
        <v>1880</v>
      </c>
      <c r="K47" s="1363">
        <v>2</v>
      </c>
      <c r="L47" s="1274"/>
      <c r="M47" s="1364"/>
      <c r="N47" s="1274"/>
      <c r="O47" s="1364"/>
    </row>
    <row r="48" spans="2:15" ht="18.75" hidden="1" customHeight="1" x14ac:dyDescent="0.25">
      <c r="B48" s="1357" t="str">
        <f t="shared" si="1"/>
        <v>PR14SRNWSW_1</v>
      </c>
      <c r="C48" s="1358" t="s">
        <v>3159</v>
      </c>
      <c r="D48" s="1358" t="s">
        <v>2751</v>
      </c>
      <c r="E48" s="1358">
        <v>1</v>
      </c>
      <c r="F48" s="1359" t="s">
        <v>3827</v>
      </c>
      <c r="G48" s="1360"/>
      <c r="H48" s="1361" t="s">
        <v>3792</v>
      </c>
      <c r="I48" s="1362" t="s">
        <v>3830</v>
      </c>
      <c r="J48" s="1361" t="s">
        <v>1880</v>
      </c>
      <c r="K48" s="1363">
        <v>2</v>
      </c>
      <c r="L48" s="1274"/>
      <c r="M48" s="1364"/>
      <c r="N48" s="1274"/>
      <c r="O48" s="1364"/>
    </row>
    <row r="49" spans="2:15" ht="18.75" hidden="1" customHeight="1" x14ac:dyDescent="0.25">
      <c r="B49" s="1357" t="str">
        <f t="shared" si="1"/>
        <v>PR14SRNWSW_1</v>
      </c>
      <c r="C49" s="1358" t="s">
        <v>3159</v>
      </c>
      <c r="D49" s="1358" t="s">
        <v>2751</v>
      </c>
      <c r="E49" s="1358">
        <v>1</v>
      </c>
      <c r="F49" s="1359" t="s">
        <v>3827</v>
      </c>
      <c r="G49" s="1360"/>
      <c r="H49" s="1361" t="s">
        <v>3794</v>
      </c>
      <c r="I49" s="1362" t="s">
        <v>3831</v>
      </c>
      <c r="J49" s="1361" t="s">
        <v>1880</v>
      </c>
      <c r="K49" s="1363" t="s">
        <v>2718</v>
      </c>
      <c r="L49" s="1274"/>
      <c r="M49" s="1364"/>
      <c r="N49" s="1274"/>
      <c r="O49" s="1364"/>
    </row>
    <row r="50" spans="2:15" ht="18.75" hidden="1" customHeight="1" x14ac:dyDescent="0.25">
      <c r="B50" s="1357" t="str">
        <f t="shared" si="1"/>
        <v>PR14SRNWSW_1</v>
      </c>
      <c r="C50" s="1358" t="s">
        <v>3159</v>
      </c>
      <c r="D50" s="1358" t="s">
        <v>2751</v>
      </c>
      <c r="E50" s="1358">
        <v>1</v>
      </c>
      <c r="F50" s="1359" t="s">
        <v>3827</v>
      </c>
      <c r="G50" s="1360"/>
      <c r="H50" s="1361" t="s">
        <v>3811</v>
      </c>
      <c r="I50" s="1362" t="s">
        <v>3832</v>
      </c>
      <c r="J50" s="1361" t="s">
        <v>1923</v>
      </c>
      <c r="K50" s="1363" t="s">
        <v>2718</v>
      </c>
      <c r="L50" s="1274"/>
      <c r="M50" s="1364"/>
      <c r="N50" s="1274"/>
      <c r="O50" s="1364"/>
    </row>
    <row r="51" spans="2:15" ht="18.75" hidden="1" customHeight="1" x14ac:dyDescent="0.25">
      <c r="B51" s="1357" t="str">
        <f t="shared" si="1"/>
        <v>PR14SRNWSWW_1</v>
      </c>
      <c r="C51" s="1358" t="s">
        <v>3159</v>
      </c>
      <c r="D51" s="1358" t="s">
        <v>2833</v>
      </c>
      <c r="E51" s="1358">
        <v>1</v>
      </c>
      <c r="F51" s="1359" t="s">
        <v>3833</v>
      </c>
      <c r="G51" s="1360" t="s">
        <v>2721</v>
      </c>
      <c r="H51" s="1361" t="s">
        <v>3787</v>
      </c>
      <c r="I51" s="1362" t="str">
        <f>F51</f>
        <v>1: Wastewater asset health</v>
      </c>
      <c r="J51" s="1361" t="s">
        <v>2827</v>
      </c>
      <c r="K51" s="1363" t="s">
        <v>2824</v>
      </c>
      <c r="L51" s="1274"/>
      <c r="M51" s="1364"/>
      <c r="N51" s="1274"/>
      <c r="O51" s="1364"/>
    </row>
    <row r="52" spans="2:15" ht="18.75" hidden="1" customHeight="1" x14ac:dyDescent="0.25">
      <c r="B52" s="1357" t="str">
        <f t="shared" si="1"/>
        <v>PR14SRNWSWW_1</v>
      </c>
      <c r="C52" s="1358" t="s">
        <v>3159</v>
      </c>
      <c r="D52" s="1358" t="s">
        <v>2833</v>
      </c>
      <c r="E52" s="1358">
        <v>1</v>
      </c>
      <c r="F52" s="1359" t="s">
        <v>3833</v>
      </c>
      <c r="G52" s="1360"/>
      <c r="H52" s="1361" t="s">
        <v>3788</v>
      </c>
      <c r="I52" s="1362" t="s">
        <v>2726</v>
      </c>
      <c r="J52" s="1361" t="s">
        <v>1923</v>
      </c>
      <c r="K52" s="1363" t="s">
        <v>2718</v>
      </c>
      <c r="L52" s="1274"/>
      <c r="M52" s="1364"/>
      <c r="N52" s="1274"/>
      <c r="O52" s="1364"/>
    </row>
    <row r="53" spans="2:15" ht="18.75" hidden="1" customHeight="1" x14ac:dyDescent="0.25">
      <c r="B53" s="1357" t="str">
        <f t="shared" si="1"/>
        <v>PR14SRNWSWW_1</v>
      </c>
      <c r="C53" s="1358" t="s">
        <v>3159</v>
      </c>
      <c r="D53" s="1358" t="s">
        <v>2833</v>
      </c>
      <c r="E53" s="1358">
        <v>1</v>
      </c>
      <c r="F53" s="1359" t="s">
        <v>3833</v>
      </c>
      <c r="G53" s="1360"/>
      <c r="H53" s="1361" t="s">
        <v>3790</v>
      </c>
      <c r="I53" s="1362" t="s">
        <v>3834</v>
      </c>
      <c r="J53" s="1361" t="s">
        <v>1880</v>
      </c>
      <c r="K53" s="1363">
        <v>1</v>
      </c>
      <c r="L53" s="1274"/>
      <c r="M53" s="1364"/>
      <c r="N53" s="1274"/>
      <c r="O53" s="1364"/>
    </row>
    <row r="54" spans="2:15" ht="18.75" hidden="1" customHeight="1" x14ac:dyDescent="0.25">
      <c r="B54" s="1357" t="str">
        <f t="shared" si="1"/>
        <v>PR14SRNWSWW_1</v>
      </c>
      <c r="C54" s="1358" t="s">
        <v>3159</v>
      </c>
      <c r="D54" s="1358" t="s">
        <v>2833</v>
      </c>
      <c r="E54" s="1358">
        <v>1</v>
      </c>
      <c r="F54" s="1359" t="s">
        <v>3833</v>
      </c>
      <c r="G54" s="1360"/>
      <c r="H54" s="1361" t="s">
        <v>3792</v>
      </c>
      <c r="I54" s="1362" t="s">
        <v>3835</v>
      </c>
      <c r="J54" s="1361" t="s">
        <v>1923</v>
      </c>
      <c r="K54" s="1363" t="s">
        <v>2718</v>
      </c>
      <c r="L54" s="1274"/>
      <c r="M54" s="1364"/>
      <c r="N54" s="1274"/>
      <c r="O54" s="1364"/>
    </row>
    <row r="55" spans="2:15" ht="18.75" hidden="1" customHeight="1" x14ac:dyDescent="0.25">
      <c r="B55" s="1357" t="str">
        <f t="shared" si="1"/>
        <v>PR14SSCWSW_2.2</v>
      </c>
      <c r="C55" s="1358" t="s">
        <v>3215</v>
      </c>
      <c r="D55" s="1358" t="s">
        <v>2751</v>
      </c>
      <c r="E55" s="1358">
        <v>2.2000000000000002</v>
      </c>
      <c r="F55" s="1359" t="s">
        <v>3220</v>
      </c>
      <c r="G55" s="1360" t="s">
        <v>2721</v>
      </c>
      <c r="H55" s="1361" t="s">
        <v>3787</v>
      </c>
      <c r="I55" s="1362" t="str">
        <f>F55</f>
        <v>2.2: Serviceability infrastructure (combined company)</v>
      </c>
      <c r="J55" s="1361" t="s">
        <v>2827</v>
      </c>
      <c r="K55" s="1363" t="s">
        <v>2824</v>
      </c>
      <c r="L55" s="1274"/>
      <c r="M55" s="1364"/>
      <c r="N55" s="1274"/>
      <c r="O55" s="1364"/>
    </row>
    <row r="56" spans="2:15" ht="18.75" hidden="1" customHeight="1" x14ac:dyDescent="0.25">
      <c r="B56" s="1357" t="str">
        <f t="shared" si="1"/>
        <v>PR14SSCWSW_2.2</v>
      </c>
      <c r="C56" s="1358" t="s">
        <v>3215</v>
      </c>
      <c r="D56" s="1358" t="s">
        <v>2751</v>
      </c>
      <c r="E56" s="1358">
        <v>2.2000000000000002</v>
      </c>
      <c r="F56" s="1359" t="s">
        <v>3220</v>
      </c>
      <c r="G56" s="1360"/>
      <c r="H56" s="1361" t="s">
        <v>3788</v>
      </c>
      <c r="I56" s="1362" t="s">
        <v>2724</v>
      </c>
      <c r="J56" s="1361" t="s">
        <v>1923</v>
      </c>
      <c r="K56" s="1363" t="s">
        <v>2718</v>
      </c>
      <c r="L56" s="1274"/>
      <c r="M56" s="1364"/>
      <c r="N56" s="1274"/>
      <c r="O56" s="1364"/>
    </row>
    <row r="57" spans="2:15" ht="18.75" hidden="1" customHeight="1" x14ac:dyDescent="0.25">
      <c r="B57" s="1357" t="str">
        <f t="shared" si="1"/>
        <v>PR14SSCWSW_2.2</v>
      </c>
      <c r="C57" s="1358" t="s">
        <v>3215</v>
      </c>
      <c r="D57" s="1358" t="s">
        <v>2751</v>
      </c>
      <c r="E57" s="1358">
        <v>2.2000000000000002</v>
      </c>
      <c r="F57" s="1359" t="s">
        <v>3220</v>
      </c>
      <c r="G57" s="1360"/>
      <c r="H57" s="1361" t="s">
        <v>3790</v>
      </c>
      <c r="I57" s="1362" t="s">
        <v>3836</v>
      </c>
      <c r="J57" s="1361" t="s">
        <v>1923</v>
      </c>
      <c r="K57" s="1363" t="s">
        <v>2718</v>
      </c>
      <c r="L57" s="1274"/>
      <c r="M57" s="1364"/>
      <c r="N57" s="1274"/>
      <c r="O57" s="1364"/>
    </row>
    <row r="58" spans="2:15" ht="18.75" hidden="1" customHeight="1" x14ac:dyDescent="0.25">
      <c r="B58" s="1357" t="str">
        <f t="shared" si="1"/>
        <v>PR14SSCWSW_2.2</v>
      </c>
      <c r="C58" s="1358" t="s">
        <v>3215</v>
      </c>
      <c r="D58" s="1358" t="s">
        <v>2751</v>
      </c>
      <c r="E58" s="1358">
        <v>2.2000000000000002</v>
      </c>
      <c r="F58" s="1359" t="s">
        <v>3220</v>
      </c>
      <c r="G58" s="1360"/>
      <c r="H58" s="1361" t="s">
        <v>3792</v>
      </c>
      <c r="I58" s="1362" t="s">
        <v>3837</v>
      </c>
      <c r="J58" s="1361" t="s">
        <v>1923</v>
      </c>
      <c r="K58" s="1363" t="s">
        <v>2718</v>
      </c>
      <c r="L58" s="1274"/>
      <c r="M58" s="1364"/>
      <c r="N58" s="1274"/>
      <c r="O58" s="1364"/>
    </row>
    <row r="59" spans="2:15" ht="18.75" hidden="1" customHeight="1" x14ac:dyDescent="0.25">
      <c r="B59" s="1357" t="str">
        <f t="shared" si="1"/>
        <v>PR14SSCWSW_2.2</v>
      </c>
      <c r="C59" s="1358" t="s">
        <v>3215</v>
      </c>
      <c r="D59" s="1358" t="s">
        <v>2751</v>
      </c>
      <c r="E59" s="1358">
        <v>2.2000000000000002</v>
      </c>
      <c r="F59" s="1359" t="s">
        <v>3220</v>
      </c>
      <c r="G59" s="1360"/>
      <c r="H59" s="1361" t="s">
        <v>3794</v>
      </c>
      <c r="I59" s="1362" t="s">
        <v>3838</v>
      </c>
      <c r="J59" s="1361" t="s">
        <v>1923</v>
      </c>
      <c r="K59" s="1363">
        <v>2</v>
      </c>
      <c r="L59" s="1274"/>
      <c r="M59" s="1364"/>
      <c r="N59" s="1274"/>
      <c r="O59" s="1364"/>
    </row>
    <row r="60" spans="2:15" ht="18.75" hidden="1" customHeight="1" x14ac:dyDescent="0.25">
      <c r="B60" s="1357" t="str">
        <f t="shared" si="1"/>
        <v>PR14SSCWSW_2.2</v>
      </c>
      <c r="C60" s="1358" t="s">
        <v>3215</v>
      </c>
      <c r="D60" s="1358" t="s">
        <v>2751</v>
      </c>
      <c r="E60" s="1358">
        <v>2.2000000000000002</v>
      </c>
      <c r="F60" s="1359" t="s">
        <v>3220</v>
      </c>
      <c r="G60" s="1360"/>
      <c r="H60" s="1361" t="s">
        <v>3811</v>
      </c>
      <c r="I60" s="1362" t="s">
        <v>3839</v>
      </c>
      <c r="J60" s="1361" t="s">
        <v>2722</v>
      </c>
      <c r="K60" s="1363">
        <v>2</v>
      </c>
      <c r="L60" s="1274"/>
      <c r="M60" s="1364"/>
      <c r="N60" s="1274"/>
      <c r="O60" s="1364"/>
    </row>
    <row r="61" spans="2:15" ht="18.75" hidden="1" customHeight="1" x14ac:dyDescent="0.25">
      <c r="B61" s="1357" t="str">
        <f t="shared" si="1"/>
        <v>PR14SSCWSW_2.3</v>
      </c>
      <c r="C61" s="1358" t="s">
        <v>3215</v>
      </c>
      <c r="D61" s="1358" t="s">
        <v>2751</v>
      </c>
      <c r="E61" s="1358">
        <v>2.2999999999999998</v>
      </c>
      <c r="F61" s="1359" t="s">
        <v>3221</v>
      </c>
      <c r="G61" s="1360" t="s">
        <v>2721</v>
      </c>
      <c r="H61" s="1361" t="s">
        <v>3787</v>
      </c>
      <c r="I61" s="1362" t="str">
        <f>F61</f>
        <v>2.3: Serviceability non-infrastructure (combined company)</v>
      </c>
      <c r="J61" s="1361" t="s">
        <v>2827</v>
      </c>
      <c r="K61" s="1363" t="s">
        <v>2824</v>
      </c>
      <c r="L61" s="1274"/>
      <c r="M61" s="1364"/>
      <c r="N61" s="1274"/>
      <c r="O61" s="1364"/>
    </row>
    <row r="62" spans="2:15" ht="18.75" hidden="1" customHeight="1" x14ac:dyDescent="0.25">
      <c r="B62" s="1357" t="str">
        <f t="shared" si="1"/>
        <v>PR14SSCWSW_2.3</v>
      </c>
      <c r="C62" s="1358" t="s">
        <v>3215</v>
      </c>
      <c r="D62" s="1358" t="s">
        <v>2751</v>
      </c>
      <c r="E62" s="1358">
        <v>2.2999999999999998</v>
      </c>
      <c r="F62" s="1359" t="s">
        <v>3221</v>
      </c>
      <c r="G62" s="1360"/>
      <c r="H62" s="1361" t="s">
        <v>3788</v>
      </c>
      <c r="I62" s="1362" t="s">
        <v>3840</v>
      </c>
      <c r="J62" s="1361" t="s">
        <v>1880</v>
      </c>
      <c r="K62" s="1363">
        <v>2</v>
      </c>
      <c r="L62" s="1274"/>
      <c r="M62" s="1364"/>
      <c r="N62" s="1274"/>
      <c r="O62" s="1364"/>
    </row>
    <row r="63" spans="2:15" ht="18.75" hidden="1" customHeight="1" x14ac:dyDescent="0.25">
      <c r="B63" s="1357" t="str">
        <f t="shared" si="1"/>
        <v>PR14SSCWSW_2.3</v>
      </c>
      <c r="C63" s="1358" t="s">
        <v>3215</v>
      </c>
      <c r="D63" s="1358" t="s">
        <v>2751</v>
      </c>
      <c r="E63" s="1358">
        <v>2.2999999999999998</v>
      </c>
      <c r="F63" s="1359" t="s">
        <v>3221</v>
      </c>
      <c r="G63" s="1360"/>
      <c r="H63" s="1361" t="s">
        <v>3790</v>
      </c>
      <c r="I63" s="1362" t="s">
        <v>3841</v>
      </c>
      <c r="J63" s="1361" t="s">
        <v>1880</v>
      </c>
      <c r="K63" s="1363">
        <v>2</v>
      </c>
      <c r="L63" s="1274"/>
      <c r="M63" s="1364"/>
      <c r="N63" s="1274"/>
      <c r="O63" s="1364"/>
    </row>
    <row r="64" spans="2:15" ht="18.75" hidden="1" customHeight="1" x14ac:dyDescent="0.25">
      <c r="B64" s="1357" t="str">
        <f t="shared" si="1"/>
        <v>PR14SSCWSW_2.3</v>
      </c>
      <c r="C64" s="1358" t="s">
        <v>3215</v>
      </c>
      <c r="D64" s="1358" t="s">
        <v>2751</v>
      </c>
      <c r="E64" s="1358">
        <v>2.2999999999999998</v>
      </c>
      <c r="F64" s="1359" t="s">
        <v>3221</v>
      </c>
      <c r="G64" s="1360"/>
      <c r="H64" s="1361" t="s">
        <v>3792</v>
      </c>
      <c r="I64" s="1362" t="s">
        <v>3842</v>
      </c>
      <c r="J64" s="1361" t="s">
        <v>1923</v>
      </c>
      <c r="K64" s="1363" t="s">
        <v>2718</v>
      </c>
      <c r="L64" s="1274"/>
      <c r="M64" s="1364"/>
      <c r="N64" s="1274"/>
      <c r="O64" s="1364"/>
    </row>
    <row r="65" spans="2:15" ht="18.75" hidden="1" customHeight="1" x14ac:dyDescent="0.25">
      <c r="B65" s="1357" t="str">
        <f t="shared" si="1"/>
        <v>PR14SSCWSW_2.3</v>
      </c>
      <c r="C65" s="1358" t="s">
        <v>3215</v>
      </c>
      <c r="D65" s="1358" t="s">
        <v>2751</v>
      </c>
      <c r="E65" s="1358">
        <v>2.2999999999999998</v>
      </c>
      <c r="F65" s="1359" t="s">
        <v>3221</v>
      </c>
      <c r="G65" s="1360"/>
      <c r="H65" s="1361" t="s">
        <v>3794</v>
      </c>
      <c r="I65" s="1362" t="s">
        <v>3843</v>
      </c>
      <c r="J65" s="1361" t="s">
        <v>1923</v>
      </c>
      <c r="K65" s="1363" t="s">
        <v>2718</v>
      </c>
      <c r="L65" s="1274"/>
      <c r="M65" s="1364"/>
      <c r="N65" s="1274"/>
      <c r="O65" s="1364"/>
    </row>
    <row r="66" spans="2:15" ht="18.75" hidden="1" customHeight="1" x14ac:dyDescent="0.25">
      <c r="B66" s="1357" t="str">
        <f t="shared" si="1"/>
        <v>PR14SSCWSW_2.3</v>
      </c>
      <c r="C66" s="1358" t="s">
        <v>3215</v>
      </c>
      <c r="D66" s="1358" t="s">
        <v>2751</v>
      </c>
      <c r="E66" s="1358">
        <v>2.2999999999999998</v>
      </c>
      <c r="F66" s="1359" t="s">
        <v>3221</v>
      </c>
      <c r="G66" s="1360"/>
      <c r="H66" s="1361" t="s">
        <v>3811</v>
      </c>
      <c r="I66" s="1362" t="s">
        <v>3844</v>
      </c>
      <c r="J66" s="1361" t="s">
        <v>1923</v>
      </c>
      <c r="K66" s="1363" t="s">
        <v>2718</v>
      </c>
      <c r="L66" s="1274"/>
      <c r="M66" s="1364"/>
      <c r="N66" s="1274"/>
      <c r="O66" s="1364"/>
    </row>
    <row r="67" spans="2:15" ht="18.75" hidden="1" customHeight="1" x14ac:dyDescent="0.25">
      <c r="B67" s="1357" t="str">
        <f t="shared" si="1"/>
        <v>PR14SVTWSWW_S-C3</v>
      </c>
      <c r="C67" s="1358" t="s">
        <v>3237</v>
      </c>
      <c r="D67" s="1358" t="s">
        <v>2833</v>
      </c>
      <c r="E67" s="1358" t="s">
        <v>2850</v>
      </c>
      <c r="F67" s="1359" t="s">
        <v>3300</v>
      </c>
      <c r="G67" s="1360" t="s">
        <v>2721</v>
      </c>
      <c r="H67" s="1361" t="s">
        <v>3787</v>
      </c>
      <c r="I67" s="1362" t="str">
        <f>F67</f>
        <v>S-C3: Asset stewardship - environmental compliance (basket of measures)</v>
      </c>
      <c r="J67" s="1361" t="s">
        <v>1880</v>
      </c>
      <c r="K67" s="1363">
        <v>2</v>
      </c>
      <c r="L67" s="1274"/>
      <c r="M67" s="1364"/>
      <c r="N67" s="1274"/>
      <c r="O67" s="1364"/>
    </row>
    <row r="68" spans="2:15" ht="18.75" hidden="1" customHeight="1" x14ac:dyDescent="0.25">
      <c r="B68" s="1357" t="str">
        <f t="shared" si="1"/>
        <v>PR14SVTWSWW_S-C3</v>
      </c>
      <c r="C68" s="1358" t="s">
        <v>3237</v>
      </c>
      <c r="D68" s="1358" t="s">
        <v>2833</v>
      </c>
      <c r="E68" s="1358" t="s">
        <v>2850</v>
      </c>
      <c r="F68" s="1359" t="s">
        <v>3300</v>
      </c>
      <c r="G68" s="1360"/>
      <c r="H68" s="1361" t="s">
        <v>3788</v>
      </c>
      <c r="I68" s="1362" t="s">
        <v>3845</v>
      </c>
      <c r="J68" s="1361" t="s">
        <v>1880</v>
      </c>
      <c r="K68" s="1363">
        <v>2</v>
      </c>
      <c r="L68" s="1274"/>
      <c r="M68" s="1364"/>
      <c r="N68" s="1274"/>
      <c r="O68" s="1364"/>
    </row>
    <row r="69" spans="2:15" ht="18.75" hidden="1" customHeight="1" x14ac:dyDescent="0.25">
      <c r="B69" s="1357" t="str">
        <f t="shared" si="1"/>
        <v>PR14SVTWSWW_S-C3</v>
      </c>
      <c r="C69" s="1358" t="s">
        <v>3237</v>
      </c>
      <c r="D69" s="1358" t="s">
        <v>2833</v>
      </c>
      <c r="E69" s="1358" t="s">
        <v>2850</v>
      </c>
      <c r="F69" s="1359" t="s">
        <v>3300</v>
      </c>
      <c r="G69" s="1360"/>
      <c r="H69" s="1361" t="s">
        <v>3790</v>
      </c>
      <c r="I69" s="1362" t="s">
        <v>3846</v>
      </c>
      <c r="J69" s="1361" t="s">
        <v>1880</v>
      </c>
      <c r="K69" s="1363">
        <v>2</v>
      </c>
      <c r="L69" s="1274"/>
      <c r="M69" s="1364"/>
      <c r="N69" s="1274"/>
      <c r="O69" s="1364"/>
    </row>
    <row r="70" spans="2:15" ht="18.75" hidden="1" customHeight="1" x14ac:dyDescent="0.25">
      <c r="B70" s="1357" t="str">
        <f t="shared" ref="B70:B135" si="2">CONCATENATE("PR14", C70, D70, "_", E70)</f>
        <v>PR14SVTWSWW_S-C3</v>
      </c>
      <c r="C70" s="1358" t="s">
        <v>3237</v>
      </c>
      <c r="D70" s="1358" t="s">
        <v>2833</v>
      </c>
      <c r="E70" s="1358" t="s">
        <v>2850</v>
      </c>
      <c r="F70" s="1359" t="s">
        <v>3300</v>
      </c>
      <c r="G70" s="1360"/>
      <c r="H70" s="1361" t="s">
        <v>3792</v>
      </c>
      <c r="I70" s="1362" t="s">
        <v>3847</v>
      </c>
      <c r="J70" s="1361" t="s">
        <v>1880</v>
      </c>
      <c r="K70" s="1363">
        <v>2</v>
      </c>
      <c r="L70" s="1274"/>
      <c r="M70" s="1364"/>
      <c r="N70" s="1274"/>
      <c r="O70" s="1364"/>
    </row>
    <row r="71" spans="2:15" ht="18.75" hidden="1" customHeight="1" x14ac:dyDescent="0.25">
      <c r="B71" s="1357" t="str">
        <f t="shared" si="2"/>
        <v>PR14SVTWSWW_S-C3</v>
      </c>
      <c r="C71" s="1358" t="s">
        <v>3237</v>
      </c>
      <c r="D71" s="1358" t="s">
        <v>2833</v>
      </c>
      <c r="E71" s="1358" t="s">
        <v>2850</v>
      </c>
      <c r="F71" s="1359" t="s">
        <v>3300</v>
      </c>
      <c r="G71" s="1360"/>
      <c r="H71" s="1361" t="s">
        <v>3794</v>
      </c>
      <c r="I71" s="1362" t="s">
        <v>3848</v>
      </c>
      <c r="J71" s="1361" t="s">
        <v>1880</v>
      </c>
      <c r="K71" s="1363">
        <v>2</v>
      </c>
      <c r="L71" s="1274"/>
      <c r="M71" s="1364"/>
      <c r="N71" s="1274"/>
      <c r="O71" s="1364"/>
    </row>
    <row r="72" spans="2:15" ht="18.75" hidden="1" customHeight="1" x14ac:dyDescent="0.25">
      <c r="B72" s="1357" t="str">
        <f t="shared" si="2"/>
        <v>PR14SVTWSWW_S-C7</v>
      </c>
      <c r="C72" s="1358" t="s">
        <v>3237</v>
      </c>
      <c r="D72" s="1358" t="s">
        <v>2833</v>
      </c>
      <c r="E72" s="1360" t="s">
        <v>3307</v>
      </c>
      <c r="F72" s="1365" t="s">
        <v>3308</v>
      </c>
      <c r="G72" s="1360" t="s">
        <v>2719</v>
      </c>
      <c r="H72" s="1361" t="s">
        <v>3787</v>
      </c>
      <c r="I72" s="1362" t="str">
        <f>F72</f>
        <v>S-C7: Overall environmental performance (basket of environmental measures)</v>
      </c>
      <c r="J72" s="1361" t="s">
        <v>1923</v>
      </c>
      <c r="K72" s="1363" t="s">
        <v>2718</v>
      </c>
      <c r="L72" s="1366"/>
      <c r="M72" s="1364"/>
      <c r="N72" s="1366"/>
      <c r="O72" s="1364"/>
    </row>
    <row r="73" spans="2:15" ht="18.75" hidden="1" customHeight="1" x14ac:dyDescent="0.25">
      <c r="B73" s="1357" t="str">
        <f t="shared" si="2"/>
        <v>PR14SVTWSWW_S-C7</v>
      </c>
      <c r="C73" s="1358" t="s">
        <v>3237</v>
      </c>
      <c r="D73" s="1358" t="s">
        <v>2833</v>
      </c>
      <c r="E73" s="1360" t="s">
        <v>3307</v>
      </c>
      <c r="F73" s="1359" t="s">
        <v>3308</v>
      </c>
      <c r="G73" s="1360"/>
      <c r="H73" s="1361" t="s">
        <v>3788</v>
      </c>
      <c r="I73" s="1362" t="s">
        <v>3849</v>
      </c>
      <c r="J73" s="1361" t="s">
        <v>1923</v>
      </c>
      <c r="K73" s="1363" t="s">
        <v>2718</v>
      </c>
      <c r="L73" s="1274"/>
      <c r="M73" s="1364"/>
      <c r="N73" s="1274"/>
      <c r="O73" s="1364"/>
    </row>
    <row r="74" spans="2:15" ht="18.75" hidden="1" customHeight="1" x14ac:dyDescent="0.25">
      <c r="B74" s="1357" t="str">
        <f t="shared" si="2"/>
        <v>PR14SVTWSWW_S-C7</v>
      </c>
      <c r="C74" s="1358" t="s">
        <v>3237</v>
      </c>
      <c r="D74" s="1358" t="s">
        <v>2833</v>
      </c>
      <c r="E74" s="1360" t="s">
        <v>3307</v>
      </c>
      <c r="F74" s="1359" t="s">
        <v>3308</v>
      </c>
      <c r="G74" s="1360"/>
      <c r="H74" s="1361" t="s">
        <v>3790</v>
      </c>
      <c r="I74" s="1362" t="s">
        <v>3850</v>
      </c>
      <c r="J74" s="1361" t="s">
        <v>1923</v>
      </c>
      <c r="K74" s="1363" t="s">
        <v>2718</v>
      </c>
      <c r="L74" s="1274"/>
      <c r="M74" s="1364"/>
      <c r="N74" s="1274"/>
      <c r="O74" s="1364"/>
    </row>
    <row r="75" spans="2:15" ht="18.75" hidden="1" customHeight="1" x14ac:dyDescent="0.25">
      <c r="B75" s="1357" t="str">
        <f t="shared" si="2"/>
        <v>PR14SVTWSWW_S-C7</v>
      </c>
      <c r="C75" s="1358" t="s">
        <v>3237</v>
      </c>
      <c r="D75" s="1358" t="s">
        <v>2833</v>
      </c>
      <c r="E75" s="1360" t="s">
        <v>3307</v>
      </c>
      <c r="F75" s="1359" t="s">
        <v>3308</v>
      </c>
      <c r="G75" s="1360"/>
      <c r="H75" s="1361" t="s">
        <v>3792</v>
      </c>
      <c r="I75" s="1362" t="s">
        <v>3851</v>
      </c>
      <c r="J75" s="1361" t="s">
        <v>1923</v>
      </c>
      <c r="K75" s="1363" t="s">
        <v>2718</v>
      </c>
      <c r="L75" s="1274"/>
      <c r="M75" s="1364"/>
      <c r="N75" s="1274"/>
      <c r="O75" s="1364"/>
    </row>
    <row r="76" spans="2:15" ht="18.75" hidden="1" customHeight="1" x14ac:dyDescent="0.25">
      <c r="B76" s="1357" t="str">
        <f t="shared" si="2"/>
        <v>PR14SVTWSWW_S-C7</v>
      </c>
      <c r="C76" s="1358" t="s">
        <v>3237</v>
      </c>
      <c r="D76" s="1358" t="s">
        <v>2833</v>
      </c>
      <c r="E76" s="1360" t="s">
        <v>3307</v>
      </c>
      <c r="F76" s="1359" t="s">
        <v>3308</v>
      </c>
      <c r="G76" s="1360"/>
      <c r="H76" s="1361" t="s">
        <v>3794</v>
      </c>
      <c r="I76" s="1362" t="s">
        <v>3852</v>
      </c>
      <c r="J76" s="1361" t="s">
        <v>1923</v>
      </c>
      <c r="K76" s="1363" t="s">
        <v>2718</v>
      </c>
      <c r="L76" s="1274"/>
      <c r="M76" s="1364"/>
      <c r="N76" s="1274"/>
      <c r="O76" s="1364"/>
    </row>
    <row r="77" spans="2:15" ht="18.75" hidden="1" customHeight="1" x14ac:dyDescent="0.25">
      <c r="B77" s="1357" t="str">
        <f t="shared" si="2"/>
        <v>PR14SWTWSW_W-A3</v>
      </c>
      <c r="C77" s="1358" t="s">
        <v>3321</v>
      </c>
      <c r="D77" s="1358" t="s">
        <v>2751</v>
      </c>
      <c r="E77" s="1358" t="s">
        <v>2758</v>
      </c>
      <c r="F77" s="1359" t="s">
        <v>3853</v>
      </c>
      <c r="G77" s="1360" t="s">
        <v>2721</v>
      </c>
      <c r="H77" s="1361" t="s">
        <v>3787</v>
      </c>
      <c r="I77" s="1362" t="str">
        <f>F77</f>
        <v>W-A3 Asset reliability (pipes)</v>
      </c>
      <c r="J77" s="1361" t="s">
        <v>2827</v>
      </c>
      <c r="K77" s="1363" t="s">
        <v>2824</v>
      </c>
      <c r="L77" s="1274"/>
      <c r="M77" s="1364"/>
      <c r="N77" s="1274"/>
      <c r="O77" s="1364"/>
    </row>
    <row r="78" spans="2:15" ht="18.75" hidden="1" customHeight="1" x14ac:dyDescent="0.25">
      <c r="B78" s="1357" t="str">
        <f t="shared" si="2"/>
        <v>PR14SWTWSW_W-A3</v>
      </c>
      <c r="C78" s="1358" t="s">
        <v>3321</v>
      </c>
      <c r="D78" s="1358" t="s">
        <v>2751</v>
      </c>
      <c r="E78" s="1358" t="s">
        <v>2758</v>
      </c>
      <c r="F78" s="1359" t="s">
        <v>3853</v>
      </c>
      <c r="G78" s="1360"/>
      <c r="H78" s="1361" t="s">
        <v>3788</v>
      </c>
      <c r="I78" s="1362" t="s">
        <v>3807</v>
      </c>
      <c r="J78" s="1361" t="s">
        <v>1923</v>
      </c>
      <c r="K78" s="1363" t="s">
        <v>2718</v>
      </c>
      <c r="L78" s="1274"/>
      <c r="M78" s="1364"/>
      <c r="N78" s="1274"/>
      <c r="O78" s="1364"/>
    </row>
    <row r="79" spans="2:15" ht="18.75" hidden="1" customHeight="1" x14ac:dyDescent="0.25">
      <c r="B79" s="1357" t="str">
        <f t="shared" si="2"/>
        <v>PR14SWTWSW_W-A3</v>
      </c>
      <c r="C79" s="1358" t="s">
        <v>3321</v>
      </c>
      <c r="D79" s="1358" t="s">
        <v>2751</v>
      </c>
      <c r="E79" s="1358" t="s">
        <v>2758</v>
      </c>
      <c r="F79" s="1359" t="s">
        <v>3853</v>
      </c>
      <c r="G79" s="1360"/>
      <c r="H79" s="1361" t="s">
        <v>3790</v>
      </c>
      <c r="I79" s="1362" t="s">
        <v>3808</v>
      </c>
      <c r="J79" s="1361" t="s">
        <v>1923</v>
      </c>
      <c r="K79" s="1363" t="s">
        <v>2718</v>
      </c>
      <c r="L79" s="1274"/>
      <c r="M79" s="1364"/>
      <c r="N79" s="1274"/>
      <c r="O79" s="1364"/>
    </row>
    <row r="80" spans="2:15" ht="18.75" hidden="1" customHeight="1" x14ac:dyDescent="0.25">
      <c r="B80" s="1357" t="str">
        <f t="shared" si="2"/>
        <v>PR14SWTWSW_W-A3</v>
      </c>
      <c r="C80" s="1358" t="s">
        <v>3321</v>
      </c>
      <c r="D80" s="1358" t="s">
        <v>2751</v>
      </c>
      <c r="E80" s="1358" t="s">
        <v>2758</v>
      </c>
      <c r="F80" s="1359" t="s">
        <v>3853</v>
      </c>
      <c r="G80" s="1360"/>
      <c r="H80" s="1361" t="s">
        <v>3792</v>
      </c>
      <c r="I80" s="1362" t="s">
        <v>3809</v>
      </c>
      <c r="J80" s="1361" t="s">
        <v>1880</v>
      </c>
      <c r="K80" s="1363">
        <v>2</v>
      </c>
      <c r="L80" s="1274"/>
      <c r="M80" s="1364"/>
      <c r="N80" s="1274"/>
      <c r="O80" s="1364"/>
    </row>
    <row r="81" spans="2:15" ht="18.75" hidden="1" customHeight="1" x14ac:dyDescent="0.25">
      <c r="B81" s="1357" t="str">
        <f t="shared" si="2"/>
        <v>PR14SWTWSW_W-A3</v>
      </c>
      <c r="C81" s="1358" t="s">
        <v>3321</v>
      </c>
      <c r="D81" s="1358" t="s">
        <v>2751</v>
      </c>
      <c r="E81" s="1358" t="s">
        <v>2758</v>
      </c>
      <c r="F81" s="1359" t="s">
        <v>3853</v>
      </c>
      <c r="G81" s="1360"/>
      <c r="H81" s="1361" t="s">
        <v>3794</v>
      </c>
      <c r="I81" s="1362" t="s">
        <v>3810</v>
      </c>
      <c r="J81" s="1361" t="s">
        <v>1923</v>
      </c>
      <c r="K81" s="1363" t="s">
        <v>2718</v>
      </c>
      <c r="L81" s="1274"/>
      <c r="M81" s="1364"/>
      <c r="N81" s="1274"/>
      <c r="O81" s="1364"/>
    </row>
    <row r="82" spans="2:15" ht="18.75" hidden="1" customHeight="1" x14ac:dyDescent="0.25">
      <c r="B82" s="1357" t="str">
        <f t="shared" si="2"/>
        <v>PR14SWTWSW_W-A3</v>
      </c>
      <c r="C82" s="1358" t="s">
        <v>3321</v>
      </c>
      <c r="D82" s="1358" t="s">
        <v>2751</v>
      </c>
      <c r="E82" s="1358" t="s">
        <v>2758</v>
      </c>
      <c r="F82" s="1359" t="s">
        <v>3853</v>
      </c>
      <c r="G82" s="1360"/>
      <c r="H82" s="1361" t="s">
        <v>3811</v>
      </c>
      <c r="I82" s="1362" t="s">
        <v>3793</v>
      </c>
      <c r="J82" s="1361" t="s">
        <v>1923</v>
      </c>
      <c r="K82" s="1363">
        <v>2</v>
      </c>
      <c r="L82" s="1274"/>
      <c r="M82" s="1364"/>
      <c r="N82" s="1274"/>
      <c r="O82" s="1364"/>
    </row>
    <row r="83" spans="2:15" ht="18.75" hidden="1" customHeight="1" x14ac:dyDescent="0.25">
      <c r="B83" s="1357" t="str">
        <f t="shared" si="2"/>
        <v>PR14SWTWSW_W-A3</v>
      </c>
      <c r="C83" s="1358" t="s">
        <v>3321</v>
      </c>
      <c r="D83" s="1358" t="s">
        <v>2751</v>
      </c>
      <c r="E83" s="1358" t="s">
        <v>2758</v>
      </c>
      <c r="F83" s="1359" t="s">
        <v>3853</v>
      </c>
      <c r="G83" s="1360"/>
      <c r="H83" s="1361" t="s">
        <v>3813</v>
      </c>
      <c r="I83" s="1362" t="s">
        <v>3854</v>
      </c>
      <c r="J83" s="1361" t="s">
        <v>1880</v>
      </c>
      <c r="K83" s="1363">
        <v>2</v>
      </c>
      <c r="L83" s="1274"/>
      <c r="M83" s="1364"/>
      <c r="N83" s="1274"/>
      <c r="O83" s="1364"/>
    </row>
    <row r="84" spans="2:15" ht="18.75" hidden="1" customHeight="1" x14ac:dyDescent="0.25">
      <c r="B84" s="1357" t="str">
        <f t="shared" si="2"/>
        <v>PR14SWTWSW_W-A4</v>
      </c>
      <c r="C84" s="1358" t="s">
        <v>3321</v>
      </c>
      <c r="D84" s="1358" t="s">
        <v>2751</v>
      </c>
      <c r="E84" s="1358" t="s">
        <v>2760</v>
      </c>
      <c r="F84" s="1359" t="s">
        <v>3855</v>
      </c>
      <c r="G84" s="1360" t="s">
        <v>2721</v>
      </c>
      <c r="H84" s="1361" t="s">
        <v>3787</v>
      </c>
      <c r="I84" s="1362" t="str">
        <f>F84</f>
        <v>W-A4 Asset reliability (process)</v>
      </c>
      <c r="J84" s="1361" t="s">
        <v>2827</v>
      </c>
      <c r="K84" s="1363" t="s">
        <v>2824</v>
      </c>
      <c r="L84" s="1274"/>
      <c r="M84" s="1364"/>
      <c r="N84" s="1274"/>
      <c r="O84" s="1364"/>
    </row>
    <row r="85" spans="2:15" ht="18.75" hidden="1" customHeight="1" x14ac:dyDescent="0.25">
      <c r="B85" s="1357" t="str">
        <f t="shared" si="2"/>
        <v>PR14SWTWSW_W-A4</v>
      </c>
      <c r="C85" s="1358" t="s">
        <v>3321</v>
      </c>
      <c r="D85" s="1358" t="s">
        <v>2751</v>
      </c>
      <c r="E85" s="1358" t="s">
        <v>2760</v>
      </c>
      <c r="F85" s="1359" t="s">
        <v>3855</v>
      </c>
      <c r="G85" s="1360"/>
      <c r="H85" s="1361" t="s">
        <v>3788</v>
      </c>
      <c r="I85" s="1362" t="s">
        <v>3823</v>
      </c>
      <c r="J85" s="1361" t="s">
        <v>1880</v>
      </c>
      <c r="K85" s="1363">
        <v>2</v>
      </c>
      <c r="L85" s="1274"/>
      <c r="M85" s="1364"/>
      <c r="N85" s="1274"/>
      <c r="O85" s="1364"/>
    </row>
    <row r="86" spans="2:15" ht="18.75" hidden="1" customHeight="1" x14ac:dyDescent="0.25">
      <c r="B86" s="1357" t="str">
        <f t="shared" si="2"/>
        <v>PR14SWTWSW_W-A4</v>
      </c>
      <c r="C86" s="1358" t="s">
        <v>3321</v>
      </c>
      <c r="D86" s="1358" t="s">
        <v>2751</v>
      </c>
      <c r="E86" s="1358" t="s">
        <v>2760</v>
      </c>
      <c r="F86" s="1359" t="s">
        <v>3855</v>
      </c>
      <c r="G86" s="1360"/>
      <c r="H86" s="1361" t="s">
        <v>3790</v>
      </c>
      <c r="I86" s="1362" t="s">
        <v>3824</v>
      </c>
      <c r="J86" s="1361" t="s">
        <v>1880</v>
      </c>
      <c r="K86" s="1363">
        <v>2</v>
      </c>
      <c r="L86" s="1274"/>
      <c r="M86" s="1364"/>
      <c r="N86" s="1274"/>
      <c r="O86" s="1364"/>
    </row>
    <row r="87" spans="2:15" ht="18.75" hidden="1" customHeight="1" x14ac:dyDescent="0.25">
      <c r="B87" s="1357" t="str">
        <f t="shared" si="2"/>
        <v>PR14SWTWSW_W-A4</v>
      </c>
      <c r="C87" s="1358" t="s">
        <v>3321</v>
      </c>
      <c r="D87" s="1358" t="s">
        <v>2751</v>
      </c>
      <c r="E87" s="1358" t="s">
        <v>2760</v>
      </c>
      <c r="F87" s="1359" t="s">
        <v>3855</v>
      </c>
      <c r="G87" s="1360"/>
      <c r="H87" s="1361" t="s">
        <v>3792</v>
      </c>
      <c r="I87" s="1362" t="s">
        <v>3825</v>
      </c>
      <c r="J87" s="1361" t="s">
        <v>1923</v>
      </c>
      <c r="K87" s="1363" t="s">
        <v>2718</v>
      </c>
      <c r="L87" s="1274"/>
      <c r="M87" s="1364"/>
      <c r="N87" s="1274"/>
      <c r="O87" s="1364"/>
    </row>
    <row r="88" spans="2:15" ht="18.75" hidden="1" customHeight="1" x14ac:dyDescent="0.25">
      <c r="B88" s="1357" t="str">
        <f t="shared" si="2"/>
        <v>PR14SWTWSW_W-A4</v>
      </c>
      <c r="C88" s="1358" t="s">
        <v>3321</v>
      </c>
      <c r="D88" s="1358" t="s">
        <v>2751</v>
      </c>
      <c r="E88" s="1358" t="s">
        <v>2760</v>
      </c>
      <c r="F88" s="1359" t="s">
        <v>3855</v>
      </c>
      <c r="G88" s="1360"/>
      <c r="H88" s="1361" t="s">
        <v>3794</v>
      </c>
      <c r="I88" s="1362" t="s">
        <v>3826</v>
      </c>
      <c r="J88" s="1361" t="s">
        <v>1923</v>
      </c>
      <c r="K88" s="1363" t="s">
        <v>2718</v>
      </c>
      <c r="L88" s="1274"/>
      <c r="M88" s="1364"/>
      <c r="N88" s="1274"/>
      <c r="O88" s="1364"/>
    </row>
    <row r="89" spans="2:15" ht="18.75" hidden="1" customHeight="1" x14ac:dyDescent="0.25">
      <c r="B89" s="1357" t="str">
        <f t="shared" si="2"/>
        <v>PR14SWTWSW_W-A4</v>
      </c>
      <c r="C89" s="1358" t="s">
        <v>3321</v>
      </c>
      <c r="D89" s="1358" t="s">
        <v>2751</v>
      </c>
      <c r="E89" s="1358" t="s">
        <v>2760</v>
      </c>
      <c r="F89" s="1359" t="s">
        <v>3855</v>
      </c>
      <c r="G89" s="1360"/>
      <c r="H89" s="1361" t="s">
        <v>3811</v>
      </c>
      <c r="I89" s="1362" t="s">
        <v>3856</v>
      </c>
      <c r="J89" s="1361" t="s">
        <v>1923</v>
      </c>
      <c r="K89" s="1363" t="s">
        <v>2718</v>
      </c>
      <c r="L89" s="1274"/>
      <c r="M89" s="1364"/>
      <c r="N89" s="1274"/>
      <c r="O89" s="1364"/>
    </row>
    <row r="90" spans="2:15" ht="18.75" hidden="1" customHeight="1" x14ac:dyDescent="0.25">
      <c r="B90" s="1357" t="str">
        <f t="shared" si="2"/>
        <v>PR14SWTWSWW_S-A4</v>
      </c>
      <c r="C90" s="1358" t="s">
        <v>3321</v>
      </c>
      <c r="D90" s="1358" t="s">
        <v>2833</v>
      </c>
      <c r="E90" s="1358" t="s">
        <v>2840</v>
      </c>
      <c r="F90" s="1359" t="s">
        <v>3857</v>
      </c>
      <c r="G90" s="1360" t="s">
        <v>2721</v>
      </c>
      <c r="H90" s="1361" t="s">
        <v>3787</v>
      </c>
      <c r="I90" s="1362" t="str">
        <f>F90</f>
        <v>S-A4 Asset reliability (pipes)</v>
      </c>
      <c r="J90" s="1361" t="s">
        <v>2827</v>
      </c>
      <c r="K90" s="1363" t="s">
        <v>2824</v>
      </c>
      <c r="L90" s="1274"/>
      <c r="M90" s="1364"/>
      <c r="N90" s="1274"/>
      <c r="O90" s="1364"/>
    </row>
    <row r="91" spans="2:15" ht="18.75" hidden="1" customHeight="1" x14ac:dyDescent="0.25">
      <c r="B91" s="1357" t="str">
        <f t="shared" si="2"/>
        <v>PR14SWTWSWW_S-A4</v>
      </c>
      <c r="C91" s="1358" t="s">
        <v>3321</v>
      </c>
      <c r="D91" s="1358" t="s">
        <v>2833</v>
      </c>
      <c r="E91" s="1358" t="s">
        <v>2840</v>
      </c>
      <c r="F91" s="1359" t="s">
        <v>3857</v>
      </c>
      <c r="G91" s="1360"/>
      <c r="H91" s="1361" t="s">
        <v>3788</v>
      </c>
      <c r="I91" s="1362" t="s">
        <v>2726</v>
      </c>
      <c r="J91" s="1361" t="s">
        <v>1923</v>
      </c>
      <c r="K91" s="1363" t="s">
        <v>2718</v>
      </c>
      <c r="L91" s="1274"/>
      <c r="M91" s="1364"/>
      <c r="N91" s="1274"/>
      <c r="O91" s="1364"/>
    </row>
    <row r="92" spans="2:15" ht="18.75" hidden="1" customHeight="1" x14ac:dyDescent="0.25">
      <c r="B92" s="1357" t="str">
        <f t="shared" si="2"/>
        <v>PR14SWTWSWW_S-A4</v>
      </c>
      <c r="C92" s="1358" t="s">
        <v>3321</v>
      </c>
      <c r="D92" s="1358" t="s">
        <v>2833</v>
      </c>
      <c r="E92" s="1358" t="s">
        <v>2840</v>
      </c>
      <c r="F92" s="1359" t="s">
        <v>3857</v>
      </c>
      <c r="G92" s="1360"/>
      <c r="H92" s="1361" t="s">
        <v>3790</v>
      </c>
      <c r="I92" s="1362" t="s">
        <v>3858</v>
      </c>
      <c r="J92" s="1361" t="s">
        <v>1923</v>
      </c>
      <c r="K92" s="1363" t="s">
        <v>2718</v>
      </c>
      <c r="L92" s="1274"/>
      <c r="M92" s="1364"/>
      <c r="N92" s="1274"/>
      <c r="O92" s="1364"/>
    </row>
    <row r="93" spans="2:15" ht="18.75" hidden="1" customHeight="1" x14ac:dyDescent="0.25">
      <c r="B93" s="1357" t="str">
        <f t="shared" si="2"/>
        <v>PR14SWTWSWW_S-A4</v>
      </c>
      <c r="C93" s="1358" t="s">
        <v>3321</v>
      </c>
      <c r="D93" s="1358" t="s">
        <v>2833</v>
      </c>
      <c r="E93" s="1358" t="s">
        <v>2840</v>
      </c>
      <c r="F93" s="1359" t="s">
        <v>3857</v>
      </c>
      <c r="G93" s="1360"/>
      <c r="H93" s="1361" t="s">
        <v>3792</v>
      </c>
      <c r="I93" s="1362" t="s">
        <v>3859</v>
      </c>
      <c r="J93" s="1361" t="s">
        <v>1923</v>
      </c>
      <c r="K93" s="1363" t="s">
        <v>2718</v>
      </c>
      <c r="L93" s="1274"/>
      <c r="M93" s="1364"/>
      <c r="N93" s="1274"/>
      <c r="O93" s="1364"/>
    </row>
    <row r="94" spans="2:15" ht="18.75" hidden="1" customHeight="1" x14ac:dyDescent="0.25">
      <c r="B94" s="1357" t="str">
        <f t="shared" si="2"/>
        <v>PR14SWTWSWW_S-A4</v>
      </c>
      <c r="C94" s="1358" t="s">
        <v>3321</v>
      </c>
      <c r="D94" s="1358" t="s">
        <v>2833</v>
      </c>
      <c r="E94" s="1358" t="s">
        <v>2840</v>
      </c>
      <c r="F94" s="1359" t="s">
        <v>3857</v>
      </c>
      <c r="G94" s="1360"/>
      <c r="H94" s="1361" t="s">
        <v>3794</v>
      </c>
      <c r="I94" s="1362" t="s">
        <v>3860</v>
      </c>
      <c r="J94" s="1361" t="s">
        <v>1923</v>
      </c>
      <c r="K94" s="1363" t="s">
        <v>2718</v>
      </c>
      <c r="L94" s="1274"/>
      <c r="M94" s="1364"/>
      <c r="N94" s="1274"/>
      <c r="O94" s="1364"/>
    </row>
    <row r="95" spans="2:15" ht="18.75" hidden="1" customHeight="1" x14ac:dyDescent="0.25">
      <c r="B95" s="1357" t="str">
        <f t="shared" si="2"/>
        <v>PR14SWTWSWW_S-A4</v>
      </c>
      <c r="C95" s="1358" t="s">
        <v>3321</v>
      </c>
      <c r="D95" s="1358" t="s">
        <v>2833</v>
      </c>
      <c r="E95" s="1358" t="s">
        <v>2840</v>
      </c>
      <c r="F95" s="1359" t="s">
        <v>3857</v>
      </c>
      <c r="G95" s="1360"/>
      <c r="H95" s="1361" t="s">
        <v>3811</v>
      </c>
      <c r="I95" s="1362" t="s">
        <v>3800</v>
      </c>
      <c r="J95" s="1361" t="s">
        <v>1923</v>
      </c>
      <c r="K95" s="1363" t="s">
        <v>2718</v>
      </c>
      <c r="L95" s="1274"/>
      <c r="M95" s="1364"/>
      <c r="N95" s="1274"/>
      <c r="O95" s="1364"/>
    </row>
    <row r="96" spans="2:15" ht="18.75" hidden="1" customHeight="1" x14ac:dyDescent="0.25">
      <c r="B96" s="1357" t="str">
        <f t="shared" si="2"/>
        <v>PR14SWTWSWW_S-A4</v>
      </c>
      <c r="C96" s="1358" t="s">
        <v>3321</v>
      </c>
      <c r="D96" s="1358" t="s">
        <v>2833</v>
      </c>
      <c r="E96" s="1358" t="s">
        <v>2840</v>
      </c>
      <c r="F96" s="1359" t="s">
        <v>3857</v>
      </c>
      <c r="G96" s="1360"/>
      <c r="H96" s="1361" t="s">
        <v>3813</v>
      </c>
      <c r="I96" s="1362" t="s">
        <v>3861</v>
      </c>
      <c r="J96" s="1361" t="s">
        <v>1923</v>
      </c>
      <c r="K96" s="1363" t="s">
        <v>2718</v>
      </c>
      <c r="L96" s="1274"/>
      <c r="M96" s="1364"/>
      <c r="N96" s="1274"/>
      <c r="O96" s="1364"/>
    </row>
    <row r="97" spans="2:15" ht="18.75" hidden="1" customHeight="1" x14ac:dyDescent="0.25">
      <c r="B97" s="1357" t="str">
        <f t="shared" si="2"/>
        <v>PR14SWTWSWW_S-A5</v>
      </c>
      <c r="C97" s="1358" t="s">
        <v>3321</v>
      </c>
      <c r="D97" s="1358" t="s">
        <v>2833</v>
      </c>
      <c r="E97" s="1358" t="s">
        <v>3293</v>
      </c>
      <c r="F97" s="1359" t="s">
        <v>3862</v>
      </c>
      <c r="G97" s="1360" t="s">
        <v>2721</v>
      </c>
      <c r="H97" s="1361" t="s">
        <v>3787</v>
      </c>
      <c r="I97" s="1362" t="str">
        <f>F97</f>
        <v>S-A5 Asset reliability (process)</v>
      </c>
      <c r="J97" s="1361" t="s">
        <v>2827</v>
      </c>
      <c r="K97" s="1363" t="s">
        <v>2824</v>
      </c>
      <c r="L97" s="1274"/>
      <c r="M97" s="1364"/>
      <c r="N97" s="1274"/>
      <c r="O97" s="1364"/>
    </row>
    <row r="98" spans="2:15" ht="18.75" hidden="1" customHeight="1" x14ac:dyDescent="0.25">
      <c r="B98" s="1357" t="str">
        <f t="shared" si="2"/>
        <v>PR14SWTWSWW_S-A5</v>
      </c>
      <c r="C98" s="1358" t="s">
        <v>3321</v>
      </c>
      <c r="D98" s="1358" t="s">
        <v>2833</v>
      </c>
      <c r="E98" s="1358" t="s">
        <v>3293</v>
      </c>
      <c r="F98" s="1359" t="s">
        <v>3862</v>
      </c>
      <c r="G98" s="1360"/>
      <c r="H98" s="1361" t="s">
        <v>3788</v>
      </c>
      <c r="I98" s="1362" t="s">
        <v>3863</v>
      </c>
      <c r="J98" s="1361" t="s">
        <v>1880</v>
      </c>
      <c r="K98" s="1363">
        <v>2</v>
      </c>
      <c r="L98" s="1274"/>
      <c r="M98" s="1364"/>
      <c r="N98" s="1274"/>
      <c r="O98" s="1364"/>
    </row>
    <row r="99" spans="2:15" ht="18.75" hidden="1" customHeight="1" x14ac:dyDescent="0.25">
      <c r="B99" s="1357" t="str">
        <f t="shared" si="2"/>
        <v>PR14SWTWSWW_S-A5</v>
      </c>
      <c r="C99" s="1358" t="s">
        <v>3321</v>
      </c>
      <c r="D99" s="1358" t="s">
        <v>2833</v>
      </c>
      <c r="E99" s="1358" t="s">
        <v>3293</v>
      </c>
      <c r="F99" s="1359" t="s">
        <v>3862</v>
      </c>
      <c r="G99" s="1360"/>
      <c r="H99" s="1361" t="s">
        <v>3790</v>
      </c>
      <c r="I99" s="1362" t="s">
        <v>3864</v>
      </c>
      <c r="J99" s="1361" t="s">
        <v>1880</v>
      </c>
      <c r="K99" s="1363">
        <v>2</v>
      </c>
      <c r="L99" s="1274"/>
      <c r="M99" s="1364"/>
      <c r="N99" s="1274"/>
      <c r="O99" s="1364"/>
    </row>
    <row r="100" spans="2:15" ht="18.75" hidden="1" customHeight="1" x14ac:dyDescent="0.25">
      <c r="B100" s="1357" t="str">
        <f t="shared" si="2"/>
        <v>PR14SWTWSWW_S-A5</v>
      </c>
      <c r="C100" s="1358" t="s">
        <v>3321</v>
      </c>
      <c r="D100" s="1358" t="s">
        <v>2833</v>
      </c>
      <c r="E100" s="1358" t="s">
        <v>3293</v>
      </c>
      <c r="F100" s="1359" t="s">
        <v>3862</v>
      </c>
      <c r="G100" s="1360"/>
      <c r="H100" s="1361" t="s">
        <v>3792</v>
      </c>
      <c r="I100" s="1362" t="s">
        <v>3856</v>
      </c>
      <c r="J100" s="1361" t="s">
        <v>1923</v>
      </c>
      <c r="K100" s="1363" t="s">
        <v>2718</v>
      </c>
      <c r="L100" s="1274"/>
      <c r="M100" s="1364"/>
      <c r="N100" s="1274"/>
      <c r="O100" s="1364"/>
    </row>
    <row r="101" spans="2:15" ht="18.75" hidden="1" customHeight="1" x14ac:dyDescent="0.25">
      <c r="B101" s="1357" t="str">
        <f t="shared" si="2"/>
        <v>PR14TMSWSW_WB1</v>
      </c>
      <c r="C101" s="1358" t="s">
        <v>3389</v>
      </c>
      <c r="D101" s="1358" t="s">
        <v>2751</v>
      </c>
      <c r="E101" s="1358" t="s">
        <v>3405</v>
      </c>
      <c r="F101" s="1359" t="s">
        <v>3406</v>
      </c>
      <c r="G101" s="1360" t="s">
        <v>2721</v>
      </c>
      <c r="H101" s="1361" t="s">
        <v>3787</v>
      </c>
      <c r="I101" s="1362" t="str">
        <f>F101</f>
        <v>WB1: Asset health water infrastructure</v>
      </c>
      <c r="J101" s="1361" t="s">
        <v>2827</v>
      </c>
      <c r="K101" s="1363" t="s">
        <v>2824</v>
      </c>
      <c r="L101" s="1274"/>
      <c r="M101" s="1364"/>
      <c r="N101" s="1274"/>
      <c r="O101" s="1364"/>
    </row>
    <row r="102" spans="2:15" ht="18.75" hidden="1" customHeight="1" x14ac:dyDescent="0.25">
      <c r="B102" s="1357" t="str">
        <f t="shared" si="2"/>
        <v>PR14TMSWSW_WB1</v>
      </c>
      <c r="C102" s="1358" t="s">
        <v>3389</v>
      </c>
      <c r="D102" s="1358" t="s">
        <v>2751</v>
      </c>
      <c r="E102" s="1358" t="s">
        <v>3405</v>
      </c>
      <c r="F102" s="1359" t="s">
        <v>3406</v>
      </c>
      <c r="G102" s="1360"/>
      <c r="H102" s="1361" t="s">
        <v>3788</v>
      </c>
      <c r="I102" s="1362" t="s">
        <v>3807</v>
      </c>
      <c r="J102" s="1361" t="s">
        <v>1923</v>
      </c>
      <c r="K102" s="1363" t="s">
        <v>2718</v>
      </c>
      <c r="L102" s="1274"/>
      <c r="M102" s="1364"/>
      <c r="N102" s="1274"/>
      <c r="O102" s="1364"/>
    </row>
    <row r="103" spans="2:15" ht="18.75" hidden="1" customHeight="1" x14ac:dyDescent="0.25">
      <c r="B103" s="1357" t="str">
        <f t="shared" si="2"/>
        <v>PR14TMSWSW_WB1</v>
      </c>
      <c r="C103" s="1358" t="s">
        <v>3389</v>
      </c>
      <c r="D103" s="1358" t="s">
        <v>2751</v>
      </c>
      <c r="E103" s="1358" t="s">
        <v>3405</v>
      </c>
      <c r="F103" s="1359" t="s">
        <v>3406</v>
      </c>
      <c r="G103" s="1360"/>
      <c r="H103" s="1361" t="s">
        <v>3790</v>
      </c>
      <c r="I103" s="1362" t="s">
        <v>3865</v>
      </c>
      <c r="J103" s="1361" t="s">
        <v>1923</v>
      </c>
      <c r="K103" s="1363" t="s">
        <v>2718</v>
      </c>
      <c r="L103" s="1274"/>
      <c r="M103" s="1364"/>
      <c r="N103" s="1274"/>
      <c r="O103" s="1364"/>
    </row>
    <row r="104" spans="2:15" ht="18.75" hidden="1" customHeight="1" x14ac:dyDescent="0.25">
      <c r="B104" s="1357" t="str">
        <f t="shared" si="2"/>
        <v>PR14TMSWSW_WB1</v>
      </c>
      <c r="C104" s="1358" t="s">
        <v>3389</v>
      </c>
      <c r="D104" s="1358" t="s">
        <v>2751</v>
      </c>
      <c r="E104" s="1358" t="s">
        <v>3405</v>
      </c>
      <c r="F104" s="1359" t="s">
        <v>3406</v>
      </c>
      <c r="G104" s="1360"/>
      <c r="H104" s="1361" t="s">
        <v>3792</v>
      </c>
      <c r="I104" s="1362" t="s">
        <v>3866</v>
      </c>
      <c r="J104" s="1361" t="s">
        <v>1880</v>
      </c>
      <c r="K104" s="1363">
        <v>2</v>
      </c>
      <c r="L104" s="1274"/>
      <c r="M104" s="1364"/>
      <c r="N104" s="1274"/>
      <c r="O104" s="1364"/>
    </row>
    <row r="105" spans="2:15" ht="18.75" hidden="1" customHeight="1" x14ac:dyDescent="0.25">
      <c r="B105" s="1357" t="str">
        <f t="shared" si="2"/>
        <v>PR14TMSWSW_WB1</v>
      </c>
      <c r="C105" s="1358" t="s">
        <v>3389</v>
      </c>
      <c r="D105" s="1358" t="s">
        <v>2751</v>
      </c>
      <c r="E105" s="1358" t="s">
        <v>3405</v>
      </c>
      <c r="F105" s="1359" t="s">
        <v>3406</v>
      </c>
      <c r="G105" s="1360"/>
      <c r="H105" s="1361" t="s">
        <v>3794</v>
      </c>
      <c r="I105" s="1362" t="s">
        <v>3867</v>
      </c>
      <c r="J105" s="1361" t="s">
        <v>1923</v>
      </c>
      <c r="K105" s="1363" t="s">
        <v>2718</v>
      </c>
      <c r="L105" s="1274"/>
      <c r="M105" s="1364"/>
      <c r="N105" s="1274"/>
      <c r="O105" s="1364"/>
    </row>
    <row r="106" spans="2:15" ht="18.75" hidden="1" customHeight="1" x14ac:dyDescent="0.25">
      <c r="B106" s="1357" t="str">
        <f t="shared" si="2"/>
        <v>PR14TMSWSW_WB1</v>
      </c>
      <c r="C106" s="1358" t="s">
        <v>3389</v>
      </c>
      <c r="D106" s="1358" t="s">
        <v>2751</v>
      </c>
      <c r="E106" s="1358" t="s">
        <v>3405</v>
      </c>
      <c r="F106" s="1359" t="s">
        <v>3406</v>
      </c>
      <c r="G106" s="1360"/>
      <c r="H106" s="1361" t="s">
        <v>3811</v>
      </c>
      <c r="I106" s="1362" t="s">
        <v>3868</v>
      </c>
      <c r="J106" s="1361" t="s">
        <v>1923</v>
      </c>
      <c r="K106" s="1363">
        <v>2</v>
      </c>
      <c r="L106" s="1274"/>
      <c r="M106" s="1364"/>
      <c r="N106" s="1274"/>
      <c r="O106" s="1364"/>
    </row>
    <row r="107" spans="2:15" ht="18.75" hidden="1" customHeight="1" x14ac:dyDescent="0.25">
      <c r="B107" s="1357" t="str">
        <f t="shared" si="2"/>
        <v>PR14TMSWSW_WB1</v>
      </c>
      <c r="C107" s="1358" t="s">
        <v>3389</v>
      </c>
      <c r="D107" s="1358" t="s">
        <v>2751</v>
      </c>
      <c r="E107" s="1358" t="s">
        <v>3405</v>
      </c>
      <c r="F107" s="1359" t="s">
        <v>3406</v>
      </c>
      <c r="G107" s="1360"/>
      <c r="H107" s="1361" t="s">
        <v>3813</v>
      </c>
      <c r="I107" s="1362" t="s">
        <v>3869</v>
      </c>
      <c r="J107" s="1361" t="s">
        <v>1923</v>
      </c>
      <c r="K107" s="1363">
        <v>2</v>
      </c>
      <c r="L107" s="1274"/>
      <c r="M107" s="1364"/>
      <c r="N107" s="1274"/>
      <c r="O107" s="1364"/>
    </row>
    <row r="108" spans="2:15" ht="18.75" hidden="1" customHeight="1" x14ac:dyDescent="0.25">
      <c r="B108" s="1357" t="str">
        <f t="shared" si="2"/>
        <v>PR14TMSWSW_WB2</v>
      </c>
      <c r="C108" s="1358" t="s">
        <v>3389</v>
      </c>
      <c r="D108" s="1358" t="s">
        <v>2751</v>
      </c>
      <c r="E108" s="1358" t="s">
        <v>3407</v>
      </c>
      <c r="F108" s="1359" t="s">
        <v>3408</v>
      </c>
      <c r="G108" s="1360" t="s">
        <v>2721</v>
      </c>
      <c r="H108" s="1361" t="s">
        <v>3787</v>
      </c>
      <c r="I108" s="1362" t="str">
        <f>F108</f>
        <v>WB2: Asset health water non-infrastructure</v>
      </c>
      <c r="J108" s="1361" t="s">
        <v>2827</v>
      </c>
      <c r="K108" s="1363" t="s">
        <v>2824</v>
      </c>
      <c r="L108" s="1274"/>
      <c r="M108" s="1364"/>
      <c r="N108" s="1274"/>
      <c r="O108" s="1364"/>
    </row>
    <row r="109" spans="2:15" ht="18.75" hidden="1" customHeight="1" x14ac:dyDescent="0.25">
      <c r="B109" s="1357" t="str">
        <f t="shared" si="2"/>
        <v>PR14TMSWSW_WB2</v>
      </c>
      <c r="C109" s="1358" t="s">
        <v>3389</v>
      </c>
      <c r="D109" s="1358" t="s">
        <v>2751</v>
      </c>
      <c r="E109" s="1358" t="s">
        <v>3407</v>
      </c>
      <c r="F109" s="1359" t="s">
        <v>3408</v>
      </c>
      <c r="G109" s="1360"/>
      <c r="H109" s="1361" t="s">
        <v>3788</v>
      </c>
      <c r="I109" s="1362" t="s">
        <v>3870</v>
      </c>
      <c r="J109" s="1361" t="s">
        <v>1880</v>
      </c>
      <c r="K109" s="1363">
        <v>2</v>
      </c>
      <c r="L109" s="1274"/>
      <c r="M109" s="1364"/>
      <c r="N109" s="1274"/>
      <c r="O109" s="1364"/>
    </row>
    <row r="110" spans="2:15" ht="18.75" hidden="1" customHeight="1" x14ac:dyDescent="0.25">
      <c r="B110" s="1357" t="str">
        <f t="shared" si="2"/>
        <v>PR14TMSWSW_WB2</v>
      </c>
      <c r="C110" s="1358" t="s">
        <v>3389</v>
      </c>
      <c r="D110" s="1358" t="s">
        <v>2751</v>
      </c>
      <c r="E110" s="1358" t="s">
        <v>3407</v>
      </c>
      <c r="F110" s="1359" t="s">
        <v>3408</v>
      </c>
      <c r="G110" s="1360"/>
      <c r="H110" s="1361" t="s">
        <v>3790</v>
      </c>
      <c r="I110" s="1362" t="s">
        <v>3871</v>
      </c>
      <c r="J110" s="1361" t="s">
        <v>1880</v>
      </c>
      <c r="K110" s="1363">
        <v>2</v>
      </c>
      <c r="L110" s="1274"/>
      <c r="M110" s="1364"/>
      <c r="N110" s="1274"/>
      <c r="O110" s="1364"/>
    </row>
    <row r="111" spans="2:15" ht="18.75" hidden="1" customHeight="1" x14ac:dyDescent="0.25">
      <c r="B111" s="1357" t="str">
        <f t="shared" si="2"/>
        <v>PR14TMSWSW_WB2</v>
      </c>
      <c r="C111" s="1358" t="s">
        <v>3389</v>
      </c>
      <c r="D111" s="1358" t="s">
        <v>2751</v>
      </c>
      <c r="E111" s="1358" t="s">
        <v>3407</v>
      </c>
      <c r="F111" s="1359" t="s">
        <v>3408</v>
      </c>
      <c r="G111" s="1360"/>
      <c r="H111" s="1361" t="s">
        <v>3792</v>
      </c>
      <c r="I111" s="1362" t="s">
        <v>3872</v>
      </c>
      <c r="J111" s="1361" t="s">
        <v>1923</v>
      </c>
      <c r="K111" s="1363" t="s">
        <v>2718</v>
      </c>
      <c r="L111" s="1274"/>
      <c r="M111" s="1364"/>
      <c r="N111" s="1274"/>
      <c r="O111" s="1364"/>
    </row>
    <row r="112" spans="2:15" ht="18.75" hidden="1" customHeight="1" x14ac:dyDescent="0.25">
      <c r="B112" s="1357" t="str">
        <f t="shared" si="2"/>
        <v>PR14TMSWSW_WB2</v>
      </c>
      <c r="C112" s="1358" t="s">
        <v>3389</v>
      </c>
      <c r="D112" s="1358" t="s">
        <v>2751</v>
      </c>
      <c r="E112" s="1358" t="s">
        <v>3407</v>
      </c>
      <c r="F112" s="1359" t="s">
        <v>3408</v>
      </c>
      <c r="G112" s="1360"/>
      <c r="H112" s="1361" t="s">
        <v>3794</v>
      </c>
      <c r="I112" s="1362" t="s">
        <v>3873</v>
      </c>
      <c r="J112" s="1361" t="s">
        <v>1880</v>
      </c>
      <c r="K112" s="1363">
        <v>2</v>
      </c>
      <c r="L112" s="1274"/>
      <c r="M112" s="1364"/>
      <c r="N112" s="1274"/>
      <c r="O112" s="1364"/>
    </row>
    <row r="113" spans="2:15" ht="18.75" hidden="1" customHeight="1" x14ac:dyDescent="0.25">
      <c r="B113" s="1357" t="str">
        <f t="shared" si="2"/>
        <v>PR14TMSWSW_WB2</v>
      </c>
      <c r="C113" s="1358" t="s">
        <v>3389</v>
      </c>
      <c r="D113" s="1358" t="s">
        <v>2751</v>
      </c>
      <c r="E113" s="1358" t="s">
        <v>3407</v>
      </c>
      <c r="F113" s="1359" t="s">
        <v>3408</v>
      </c>
      <c r="G113" s="1360"/>
      <c r="H113" s="1361" t="s">
        <v>3811</v>
      </c>
      <c r="I113" s="1362" t="s">
        <v>3874</v>
      </c>
      <c r="J113" s="1361" t="s">
        <v>1923</v>
      </c>
      <c r="K113" s="1363" t="s">
        <v>2718</v>
      </c>
      <c r="L113" s="1274"/>
      <c r="M113" s="1364"/>
      <c r="N113" s="1274"/>
      <c r="O113" s="1364"/>
    </row>
    <row r="114" spans="2:15" ht="18.75" hidden="1" customHeight="1" x14ac:dyDescent="0.25">
      <c r="B114" s="1357" t="str">
        <f t="shared" si="2"/>
        <v>PR14TMSWSW_WB2</v>
      </c>
      <c r="C114" s="1358" t="s">
        <v>3389</v>
      </c>
      <c r="D114" s="1358" t="s">
        <v>2751</v>
      </c>
      <c r="E114" s="1358" t="s">
        <v>3407</v>
      </c>
      <c r="F114" s="1359" t="s">
        <v>3408</v>
      </c>
      <c r="G114" s="1360"/>
      <c r="H114" s="1361" t="s">
        <v>3813</v>
      </c>
      <c r="I114" s="1362" t="s">
        <v>3875</v>
      </c>
      <c r="J114" s="1361" t="s">
        <v>1923</v>
      </c>
      <c r="K114" s="1363">
        <v>3</v>
      </c>
      <c r="L114" s="1274"/>
      <c r="M114" s="1364"/>
      <c r="N114" s="1274"/>
      <c r="O114" s="1364"/>
    </row>
    <row r="115" spans="2:15" ht="18.75" hidden="1" customHeight="1" x14ac:dyDescent="0.25">
      <c r="B115" s="1357" t="str">
        <f t="shared" si="2"/>
        <v>PR14TMSWSW_WB2</v>
      </c>
      <c r="C115" s="1358" t="s">
        <v>3389</v>
      </c>
      <c r="D115" s="1358" t="s">
        <v>2751</v>
      </c>
      <c r="E115" s="1358" t="s">
        <v>3407</v>
      </c>
      <c r="F115" s="1359" t="s">
        <v>3408</v>
      </c>
      <c r="G115" s="1360"/>
      <c r="H115" s="1361" t="s">
        <v>3815</v>
      </c>
      <c r="I115" s="1362" t="s">
        <v>3876</v>
      </c>
      <c r="J115" s="1361" t="s">
        <v>1923</v>
      </c>
      <c r="K115" s="1363">
        <v>3</v>
      </c>
      <c r="L115" s="1274"/>
      <c r="M115" s="1364"/>
      <c r="N115" s="1274"/>
      <c r="O115" s="1364"/>
    </row>
    <row r="116" spans="2:15" s="1367" customFormat="1" ht="18.75" hidden="1" customHeight="1" x14ac:dyDescent="0.25">
      <c r="B116" s="1357" t="str">
        <f t="shared" si="2"/>
        <v>PR14TMSWSWW_SB1</v>
      </c>
      <c r="C116" s="1358" t="s">
        <v>3389</v>
      </c>
      <c r="D116" s="1358" t="s">
        <v>2833</v>
      </c>
      <c r="E116" s="1358" t="s">
        <v>3448</v>
      </c>
      <c r="F116" s="1359" t="s">
        <v>3449</v>
      </c>
      <c r="G116" s="1360" t="s">
        <v>2721</v>
      </c>
      <c r="H116" s="1361" t="s">
        <v>3787</v>
      </c>
      <c r="I116" s="1362" t="str">
        <f>F116</f>
        <v>SB1: Asset health wastewater non-infrastructure</v>
      </c>
      <c r="J116" s="1361" t="s">
        <v>2827</v>
      </c>
      <c r="K116" s="1363" t="s">
        <v>2824</v>
      </c>
      <c r="L116" s="1274"/>
      <c r="M116" s="1364"/>
      <c r="N116" s="1274"/>
      <c r="O116" s="1364"/>
    </row>
    <row r="117" spans="2:15" s="1367" customFormat="1" ht="18.75" hidden="1" customHeight="1" x14ac:dyDescent="0.25">
      <c r="B117" s="1357" t="str">
        <f t="shared" si="2"/>
        <v>PR14TMSWSWW_SB1</v>
      </c>
      <c r="C117" s="1358" t="s">
        <v>3389</v>
      </c>
      <c r="D117" s="1358" t="s">
        <v>2833</v>
      </c>
      <c r="E117" s="1358" t="s">
        <v>3448</v>
      </c>
      <c r="F117" s="1359" t="s">
        <v>3449</v>
      </c>
      <c r="G117" s="1360"/>
      <c r="H117" s="1361" t="s">
        <v>3788</v>
      </c>
      <c r="I117" s="1362" t="s">
        <v>3877</v>
      </c>
      <c r="J117" s="1361" t="s">
        <v>1923</v>
      </c>
      <c r="K117" s="1363" t="s">
        <v>2718</v>
      </c>
      <c r="L117" s="1274"/>
      <c r="M117" s="1364"/>
      <c r="N117" s="1274"/>
      <c r="O117" s="1364"/>
    </row>
    <row r="118" spans="2:15" s="1367" customFormat="1" ht="18.75" hidden="1" customHeight="1" x14ac:dyDescent="0.25">
      <c r="B118" s="1357" t="str">
        <f t="shared" si="2"/>
        <v>PR14TMSWSWW_SB1</v>
      </c>
      <c r="C118" s="1358" t="s">
        <v>3389</v>
      </c>
      <c r="D118" s="1358" t="s">
        <v>2833</v>
      </c>
      <c r="E118" s="1358" t="s">
        <v>3448</v>
      </c>
      <c r="F118" s="1359" t="s">
        <v>3449</v>
      </c>
      <c r="G118" s="1360"/>
      <c r="H118" s="1361" t="s">
        <v>3790</v>
      </c>
      <c r="I118" s="1362" t="s">
        <v>3878</v>
      </c>
      <c r="J118" s="1361" t="s">
        <v>1880</v>
      </c>
      <c r="K118" s="1363">
        <v>2</v>
      </c>
      <c r="L118" s="1274"/>
      <c r="M118" s="1364"/>
      <c r="N118" s="1274"/>
      <c r="O118" s="1364"/>
    </row>
    <row r="119" spans="2:15" s="1367" customFormat="1" ht="18.75" hidden="1" customHeight="1" x14ac:dyDescent="0.25">
      <c r="B119" s="1357" t="str">
        <f t="shared" si="2"/>
        <v>PR14TMSWSWW_SB1</v>
      </c>
      <c r="C119" s="1358" t="s">
        <v>3389</v>
      </c>
      <c r="D119" s="1358" t="s">
        <v>2833</v>
      </c>
      <c r="E119" s="1358" t="s">
        <v>3448</v>
      </c>
      <c r="F119" s="1359" t="s">
        <v>3449</v>
      </c>
      <c r="G119" s="1360"/>
      <c r="H119" s="1361" t="s">
        <v>3792</v>
      </c>
      <c r="I119" s="1362" t="s">
        <v>3879</v>
      </c>
      <c r="J119" s="1361" t="s">
        <v>1880</v>
      </c>
      <c r="K119" s="1363">
        <v>2</v>
      </c>
      <c r="L119" s="1274"/>
      <c r="M119" s="1364"/>
      <c r="N119" s="1274"/>
      <c r="O119" s="1364"/>
    </row>
    <row r="120" spans="2:15" s="1367" customFormat="1" ht="18.75" hidden="1" customHeight="1" x14ac:dyDescent="0.25">
      <c r="B120" s="1357" t="str">
        <f t="shared" si="2"/>
        <v>PR14TMSWSWW_SB2</v>
      </c>
      <c r="C120" s="1358" t="s">
        <v>3389</v>
      </c>
      <c r="D120" s="1358" t="s">
        <v>2833</v>
      </c>
      <c r="E120" s="1358" t="s">
        <v>3450</v>
      </c>
      <c r="F120" s="1359" t="s">
        <v>3451</v>
      </c>
      <c r="G120" s="1360" t="s">
        <v>2721</v>
      </c>
      <c r="H120" s="1361" t="s">
        <v>3787</v>
      </c>
      <c r="I120" s="1362" t="str">
        <f>F120</f>
        <v>SB2: Asset health wastewater infrastructure</v>
      </c>
      <c r="J120" s="1361" t="s">
        <v>2827</v>
      </c>
      <c r="K120" s="1363" t="s">
        <v>2824</v>
      </c>
      <c r="L120" s="1274"/>
      <c r="M120" s="1364"/>
      <c r="N120" s="1274"/>
      <c r="O120" s="1364"/>
    </row>
    <row r="121" spans="2:15" s="1367" customFormat="1" ht="18.75" hidden="1" customHeight="1" x14ac:dyDescent="0.25">
      <c r="B121" s="1357" t="str">
        <f t="shared" si="2"/>
        <v>PR14TMSWSWW_SB2</v>
      </c>
      <c r="C121" s="1358" t="s">
        <v>3389</v>
      </c>
      <c r="D121" s="1358" t="s">
        <v>2833</v>
      </c>
      <c r="E121" s="1358" t="s">
        <v>3450</v>
      </c>
      <c r="F121" s="1359" t="s">
        <v>3451</v>
      </c>
      <c r="G121" s="1360"/>
      <c r="H121" s="1361" t="s">
        <v>3788</v>
      </c>
      <c r="I121" s="1362" t="s">
        <v>3880</v>
      </c>
      <c r="J121" s="1361" t="s">
        <v>1923</v>
      </c>
      <c r="K121" s="1363" t="s">
        <v>2718</v>
      </c>
      <c r="L121" s="1274"/>
      <c r="M121" s="1364"/>
      <c r="N121" s="1274"/>
      <c r="O121" s="1364"/>
    </row>
    <row r="122" spans="2:15" s="1367" customFormat="1" ht="18.75" hidden="1" customHeight="1" x14ac:dyDescent="0.25">
      <c r="B122" s="1357" t="str">
        <f t="shared" si="2"/>
        <v>PR14TMSWSWW_SB2</v>
      </c>
      <c r="C122" s="1358" t="s">
        <v>3389</v>
      </c>
      <c r="D122" s="1358" t="s">
        <v>2833</v>
      </c>
      <c r="E122" s="1358" t="s">
        <v>3450</v>
      </c>
      <c r="F122" s="1359" t="s">
        <v>3451</v>
      </c>
      <c r="G122" s="1360"/>
      <c r="H122" s="1361" t="s">
        <v>3790</v>
      </c>
      <c r="I122" s="1362" t="s">
        <v>3881</v>
      </c>
      <c r="J122" s="1361" t="s">
        <v>1923</v>
      </c>
      <c r="K122" s="1363" t="s">
        <v>2718</v>
      </c>
      <c r="L122" s="1274"/>
      <c r="M122" s="1364"/>
      <c r="N122" s="1274"/>
      <c r="O122" s="1364"/>
    </row>
    <row r="123" spans="2:15" ht="18.75" hidden="1" customHeight="1" x14ac:dyDescent="0.25">
      <c r="B123" s="1357" t="str">
        <f t="shared" si="2"/>
        <v>PR14TMSWSWW_SB2</v>
      </c>
      <c r="C123" s="1358" t="s">
        <v>3389</v>
      </c>
      <c r="D123" s="1358" t="s">
        <v>2833</v>
      </c>
      <c r="E123" s="1358" t="s">
        <v>3450</v>
      </c>
      <c r="F123" s="1359" t="s">
        <v>3451</v>
      </c>
      <c r="G123" s="1360"/>
      <c r="H123" s="1361" t="s">
        <v>3792</v>
      </c>
      <c r="I123" s="1362" t="s">
        <v>3882</v>
      </c>
      <c r="J123" s="1361" t="s">
        <v>1923</v>
      </c>
      <c r="K123" s="1363" t="s">
        <v>2718</v>
      </c>
      <c r="L123" s="1274"/>
      <c r="M123" s="1364"/>
      <c r="N123" s="1274"/>
      <c r="O123" s="1364"/>
    </row>
    <row r="124" spans="2:15" ht="18.75" hidden="1" customHeight="1" x14ac:dyDescent="0.25">
      <c r="B124" s="1357" t="str">
        <f t="shared" si="2"/>
        <v>PR14TMSWSWW_SB2</v>
      </c>
      <c r="C124" s="1358" t="s">
        <v>3389</v>
      </c>
      <c r="D124" s="1358" t="s">
        <v>2833</v>
      </c>
      <c r="E124" s="1358" t="s">
        <v>3450</v>
      </c>
      <c r="F124" s="1359" t="s">
        <v>3451</v>
      </c>
      <c r="G124" s="1360"/>
      <c r="H124" s="1361" t="s">
        <v>3794</v>
      </c>
      <c r="I124" s="1362" t="s">
        <v>3883</v>
      </c>
      <c r="J124" s="1361" t="s">
        <v>1923</v>
      </c>
      <c r="K124" s="1363" t="s">
        <v>2718</v>
      </c>
      <c r="L124" s="1274"/>
      <c r="M124" s="1364"/>
      <c r="N124" s="1274"/>
      <c r="O124" s="1364"/>
    </row>
    <row r="125" spans="2:15" ht="18.75" hidden="1" customHeight="1" x14ac:dyDescent="0.25">
      <c r="B125" s="1357" t="str">
        <f t="shared" si="2"/>
        <v>PR14UUWSW_A3</v>
      </c>
      <c r="C125" s="1358" t="s">
        <v>3532</v>
      </c>
      <c r="D125" s="1358" t="s">
        <v>2751</v>
      </c>
      <c r="E125" s="1358" t="s">
        <v>2888</v>
      </c>
      <c r="F125" s="1359" t="s">
        <v>3538</v>
      </c>
      <c r="G125" s="1360" t="s">
        <v>2719</v>
      </c>
      <c r="H125" s="1361" t="s">
        <v>3787</v>
      </c>
      <c r="I125" s="1362" t="str">
        <f>F125</f>
        <v>A3: Water Quality Service Index</v>
      </c>
      <c r="J125" s="1361" t="s">
        <v>2722</v>
      </c>
      <c r="K125" s="1363">
        <v>3</v>
      </c>
      <c r="L125" s="1274"/>
      <c r="M125" s="1364"/>
      <c r="N125" s="1274"/>
      <c r="O125" s="1364"/>
    </row>
    <row r="126" spans="2:15" ht="18.75" hidden="1" customHeight="1" x14ac:dyDescent="0.25">
      <c r="B126" s="1357" t="str">
        <f t="shared" si="2"/>
        <v>PR14UUWSW_A3</v>
      </c>
      <c r="C126" s="1358" t="s">
        <v>3532</v>
      </c>
      <c r="D126" s="1358" t="s">
        <v>2751</v>
      </c>
      <c r="E126" s="1358" t="s">
        <v>2888</v>
      </c>
      <c r="F126" s="1359" t="s">
        <v>3538</v>
      </c>
      <c r="G126" s="1368"/>
      <c r="H126" s="1361" t="s">
        <v>3788</v>
      </c>
      <c r="I126" s="1362" t="s">
        <v>3884</v>
      </c>
      <c r="J126" s="1361" t="s">
        <v>1880</v>
      </c>
      <c r="K126" s="1363">
        <v>2</v>
      </c>
      <c r="L126" s="1274"/>
      <c r="M126" s="1364"/>
      <c r="N126" s="1274"/>
      <c r="O126" s="1364"/>
    </row>
    <row r="127" spans="2:15" ht="18.75" hidden="1" customHeight="1" x14ac:dyDescent="0.25">
      <c r="B127" s="1357" t="str">
        <f t="shared" si="2"/>
        <v>PR14UUWSW_A3</v>
      </c>
      <c r="C127" s="1358" t="s">
        <v>3532</v>
      </c>
      <c r="D127" s="1358" t="s">
        <v>2751</v>
      </c>
      <c r="E127" s="1358" t="s">
        <v>2888</v>
      </c>
      <c r="F127" s="1359" t="s">
        <v>3538</v>
      </c>
      <c r="G127" s="1368"/>
      <c r="H127" s="1361" t="s">
        <v>3790</v>
      </c>
      <c r="I127" s="1362" t="s">
        <v>3885</v>
      </c>
      <c r="J127" s="1361" t="s">
        <v>1880</v>
      </c>
      <c r="K127" s="1363">
        <v>2</v>
      </c>
      <c r="L127" s="1274"/>
      <c r="M127" s="1364"/>
      <c r="N127" s="1274"/>
      <c r="O127" s="1364"/>
    </row>
    <row r="128" spans="2:15" ht="18.75" hidden="1" customHeight="1" x14ac:dyDescent="0.25">
      <c r="B128" s="1357" t="str">
        <f t="shared" si="2"/>
        <v>PR14UUWSW_A3</v>
      </c>
      <c r="C128" s="1358" t="s">
        <v>3532</v>
      </c>
      <c r="D128" s="1358" t="s">
        <v>2751</v>
      </c>
      <c r="E128" s="1358" t="s">
        <v>2888</v>
      </c>
      <c r="F128" s="1359" t="s">
        <v>3538</v>
      </c>
      <c r="G128" s="1368"/>
      <c r="H128" s="1361" t="s">
        <v>3792</v>
      </c>
      <c r="I128" s="1362" t="s">
        <v>3886</v>
      </c>
      <c r="J128" s="1361" t="s">
        <v>1923</v>
      </c>
      <c r="K128" s="1363" t="s">
        <v>2718</v>
      </c>
      <c r="L128" s="1274"/>
      <c r="M128" s="1364"/>
      <c r="N128" s="1274"/>
      <c r="O128" s="1364"/>
    </row>
    <row r="129" spans="2:15" ht="18.75" hidden="1" customHeight="1" x14ac:dyDescent="0.25">
      <c r="B129" s="1357" t="str">
        <f t="shared" si="2"/>
        <v>PR14UUWSW_A3</v>
      </c>
      <c r="C129" s="1358" t="s">
        <v>3532</v>
      </c>
      <c r="D129" s="1358" t="s">
        <v>2751</v>
      </c>
      <c r="E129" s="1358" t="s">
        <v>2888</v>
      </c>
      <c r="F129" s="1359" t="s">
        <v>3538</v>
      </c>
      <c r="G129" s="1368"/>
      <c r="H129" s="1361" t="s">
        <v>3794</v>
      </c>
      <c r="I129" s="1362" t="s">
        <v>3887</v>
      </c>
      <c r="J129" s="1361" t="s">
        <v>1880</v>
      </c>
      <c r="K129" s="1363">
        <v>2</v>
      </c>
      <c r="L129" s="1274"/>
      <c r="M129" s="1364"/>
      <c r="N129" s="1274"/>
      <c r="O129" s="1364"/>
    </row>
    <row r="130" spans="2:15" ht="18.75" hidden="1" customHeight="1" x14ac:dyDescent="0.25">
      <c r="B130" s="1357" t="str">
        <f t="shared" si="2"/>
        <v>PR14UUWSW_A3</v>
      </c>
      <c r="C130" s="1358" t="s">
        <v>3532</v>
      </c>
      <c r="D130" s="1358" t="s">
        <v>2751</v>
      </c>
      <c r="E130" s="1358" t="s">
        <v>2888</v>
      </c>
      <c r="F130" s="1359" t="s">
        <v>3538</v>
      </c>
      <c r="G130" s="1368"/>
      <c r="H130" s="1361" t="s">
        <v>3811</v>
      </c>
      <c r="I130" s="1362" t="s">
        <v>3888</v>
      </c>
      <c r="J130" s="1361" t="s">
        <v>1880</v>
      </c>
      <c r="K130" s="1363">
        <v>2</v>
      </c>
      <c r="L130" s="1274"/>
      <c r="M130" s="1364"/>
      <c r="N130" s="1274"/>
      <c r="O130" s="1364"/>
    </row>
    <row r="131" spans="2:15" ht="18.75" hidden="1" customHeight="1" x14ac:dyDescent="0.25">
      <c r="B131" s="1357" t="str">
        <f t="shared" si="2"/>
        <v>PR14UUWSW_A3</v>
      </c>
      <c r="C131" s="1358" t="s">
        <v>3532</v>
      </c>
      <c r="D131" s="1358" t="s">
        <v>2751</v>
      </c>
      <c r="E131" s="1358" t="s">
        <v>2888</v>
      </c>
      <c r="F131" s="1359" t="s">
        <v>3538</v>
      </c>
      <c r="G131" s="1368"/>
      <c r="H131" s="1361" t="s">
        <v>3813</v>
      </c>
      <c r="I131" s="1362" t="s">
        <v>3889</v>
      </c>
      <c r="J131" s="1361" t="s">
        <v>1923</v>
      </c>
      <c r="K131" s="1363" t="s">
        <v>2718</v>
      </c>
      <c r="L131" s="1274"/>
      <c r="M131" s="1364"/>
      <c r="N131" s="1274"/>
      <c r="O131" s="1364"/>
    </row>
    <row r="132" spans="2:15" ht="18.75" hidden="1" customHeight="1" x14ac:dyDescent="0.25">
      <c r="B132" s="1357" t="str">
        <f t="shared" si="2"/>
        <v>PR14UUWSW_B2</v>
      </c>
      <c r="C132" s="1358" t="s">
        <v>3532</v>
      </c>
      <c r="D132" s="1358" t="s">
        <v>2751</v>
      </c>
      <c r="E132" s="1358" t="s">
        <v>2936</v>
      </c>
      <c r="F132" s="1359" t="s">
        <v>3542</v>
      </c>
      <c r="G132" s="1360" t="s">
        <v>2719</v>
      </c>
      <c r="H132" s="1361" t="s">
        <v>3787</v>
      </c>
      <c r="I132" s="1362" t="str">
        <f>F132</f>
        <v>B2: Reliable water service index</v>
      </c>
      <c r="J132" s="1361" t="s">
        <v>2722</v>
      </c>
      <c r="K132" s="1363">
        <v>3</v>
      </c>
      <c r="L132" s="1274"/>
      <c r="M132" s="1364"/>
      <c r="N132" s="1274"/>
      <c r="O132" s="1364"/>
    </row>
    <row r="133" spans="2:15" ht="18.75" hidden="1" customHeight="1" x14ac:dyDescent="0.25">
      <c r="B133" s="1357" t="str">
        <f t="shared" si="2"/>
        <v>PR14UUWSW_B2</v>
      </c>
      <c r="C133" s="1358" t="s">
        <v>3532</v>
      </c>
      <c r="D133" s="1358" t="s">
        <v>2751</v>
      </c>
      <c r="E133" s="1358" t="s">
        <v>2936</v>
      </c>
      <c r="F133" s="1359" t="s">
        <v>3542</v>
      </c>
      <c r="G133" s="1368"/>
      <c r="H133" s="1361" t="s">
        <v>3788</v>
      </c>
      <c r="I133" s="1362" t="s">
        <v>3890</v>
      </c>
      <c r="J133" s="1361" t="s">
        <v>1923</v>
      </c>
      <c r="K133" s="1363" t="s">
        <v>2718</v>
      </c>
      <c r="L133" s="1274"/>
      <c r="M133" s="1364"/>
      <c r="N133" s="1274"/>
      <c r="O133" s="1364"/>
    </row>
    <row r="134" spans="2:15" ht="18.75" hidden="1" customHeight="1" x14ac:dyDescent="0.25">
      <c r="B134" s="1357" t="str">
        <f t="shared" si="2"/>
        <v>PR14UUWSW_B2</v>
      </c>
      <c r="C134" s="1358" t="s">
        <v>3532</v>
      </c>
      <c r="D134" s="1358" t="s">
        <v>2751</v>
      </c>
      <c r="E134" s="1358" t="s">
        <v>2936</v>
      </c>
      <c r="F134" s="1359" t="s">
        <v>3542</v>
      </c>
      <c r="G134" s="1368"/>
      <c r="H134" s="1361" t="s">
        <v>3790</v>
      </c>
      <c r="I134" s="1362" t="s">
        <v>3891</v>
      </c>
      <c r="J134" s="1361" t="s">
        <v>1923</v>
      </c>
      <c r="K134" s="1363" t="s">
        <v>2718</v>
      </c>
      <c r="L134" s="1274"/>
      <c r="M134" s="1364"/>
      <c r="N134" s="1274"/>
      <c r="O134" s="1364"/>
    </row>
    <row r="135" spans="2:15" ht="18.75" hidden="1" customHeight="1" x14ac:dyDescent="0.25">
      <c r="B135" s="1357" t="str">
        <f t="shared" si="2"/>
        <v>PR14UUWSW_B2</v>
      </c>
      <c r="C135" s="1358" t="s">
        <v>3532</v>
      </c>
      <c r="D135" s="1358" t="s">
        <v>2751</v>
      </c>
      <c r="E135" s="1358" t="s">
        <v>2936</v>
      </c>
      <c r="F135" s="1359" t="s">
        <v>3542</v>
      </c>
      <c r="G135" s="1368"/>
      <c r="H135" s="1361" t="s">
        <v>3792</v>
      </c>
      <c r="I135" s="1362" t="s">
        <v>3892</v>
      </c>
      <c r="J135" s="1361" t="s">
        <v>1923</v>
      </c>
      <c r="K135" s="1363" t="s">
        <v>2718</v>
      </c>
      <c r="L135" s="1274"/>
      <c r="M135" s="1364"/>
      <c r="N135" s="1274"/>
      <c r="O135" s="1364"/>
    </row>
    <row r="136" spans="2:15" ht="18.75" hidden="1" customHeight="1" x14ac:dyDescent="0.25">
      <c r="B136" s="1357" t="str">
        <f t="shared" ref="B136:B199" si="3">CONCATENATE("PR14", C136, D136, "_", E136)</f>
        <v>PR14UUWSW_B2</v>
      </c>
      <c r="C136" s="1358" t="s">
        <v>3532</v>
      </c>
      <c r="D136" s="1358" t="s">
        <v>2751</v>
      </c>
      <c r="E136" s="1358" t="s">
        <v>2936</v>
      </c>
      <c r="F136" s="1359" t="s">
        <v>3542</v>
      </c>
      <c r="G136" s="1368"/>
      <c r="H136" s="1361" t="s">
        <v>3794</v>
      </c>
      <c r="I136" s="1362" t="s">
        <v>3893</v>
      </c>
      <c r="J136" s="1361" t="s">
        <v>1923</v>
      </c>
      <c r="K136" s="1363" t="s">
        <v>2718</v>
      </c>
      <c r="L136" s="1274"/>
      <c r="M136" s="1364"/>
      <c r="N136" s="1274"/>
      <c r="O136" s="1364"/>
    </row>
    <row r="137" spans="2:15" ht="18.75" hidden="1" customHeight="1" x14ac:dyDescent="0.25">
      <c r="B137" s="1357" t="str">
        <f t="shared" si="3"/>
        <v>PR14UUWSWW_S-A1</v>
      </c>
      <c r="C137" s="1358" t="s">
        <v>3532</v>
      </c>
      <c r="D137" s="1358" t="s">
        <v>2833</v>
      </c>
      <c r="E137" s="1358" t="s">
        <v>2978</v>
      </c>
      <c r="F137" s="1359" t="s">
        <v>3557</v>
      </c>
      <c r="G137" s="1360" t="s">
        <v>2719</v>
      </c>
      <c r="H137" s="1361" t="s">
        <v>3787</v>
      </c>
      <c r="I137" s="1362" t="str">
        <f>F137</f>
        <v>S-A1: Private sewers service index</v>
      </c>
      <c r="J137" s="1361" t="s">
        <v>2722</v>
      </c>
      <c r="K137" s="1363">
        <v>2</v>
      </c>
      <c r="L137" s="1274"/>
      <c r="M137" s="1364"/>
      <c r="N137" s="1274"/>
      <c r="O137" s="1364"/>
    </row>
    <row r="138" spans="2:15" ht="18.75" hidden="1" customHeight="1" x14ac:dyDescent="0.25">
      <c r="B138" s="1357" t="str">
        <f t="shared" si="3"/>
        <v>PR14UUWSWW_S-A1</v>
      </c>
      <c r="C138" s="1358" t="s">
        <v>3532</v>
      </c>
      <c r="D138" s="1358" t="s">
        <v>2833</v>
      </c>
      <c r="E138" s="1358" t="s">
        <v>2978</v>
      </c>
      <c r="F138" s="1359" t="s">
        <v>3557</v>
      </c>
      <c r="G138" s="1368"/>
      <c r="H138" s="1361" t="s">
        <v>3788</v>
      </c>
      <c r="I138" s="1362" t="s">
        <v>3894</v>
      </c>
      <c r="J138" s="1361" t="s">
        <v>1923</v>
      </c>
      <c r="K138" s="1363" t="s">
        <v>2718</v>
      </c>
      <c r="L138" s="1274"/>
      <c r="M138" s="1364"/>
      <c r="N138" s="1274"/>
      <c r="O138" s="1364"/>
    </row>
    <row r="139" spans="2:15" ht="18.75" hidden="1" customHeight="1" x14ac:dyDescent="0.25">
      <c r="B139" s="1357" t="str">
        <f t="shared" si="3"/>
        <v>PR14UUWSWW_S-A1</v>
      </c>
      <c r="C139" s="1358" t="s">
        <v>3532</v>
      </c>
      <c r="D139" s="1358" t="s">
        <v>2833</v>
      </c>
      <c r="E139" s="1358" t="s">
        <v>2978</v>
      </c>
      <c r="F139" s="1359" t="s">
        <v>3557</v>
      </c>
      <c r="G139" s="1368"/>
      <c r="H139" s="1361" t="s">
        <v>3790</v>
      </c>
      <c r="I139" s="1362" t="s">
        <v>3895</v>
      </c>
      <c r="J139" s="1361" t="s">
        <v>1923</v>
      </c>
      <c r="K139" s="1363" t="s">
        <v>2718</v>
      </c>
      <c r="L139" s="1274"/>
      <c r="M139" s="1364"/>
      <c r="N139" s="1274"/>
      <c r="O139" s="1364"/>
    </row>
    <row r="140" spans="2:15" ht="18.75" hidden="1" customHeight="1" x14ac:dyDescent="0.25">
      <c r="B140" s="1357" t="str">
        <f t="shared" si="3"/>
        <v>PR14UUWSWW_S-A1</v>
      </c>
      <c r="C140" s="1358" t="s">
        <v>3532</v>
      </c>
      <c r="D140" s="1358" t="s">
        <v>2833</v>
      </c>
      <c r="E140" s="1358" t="s">
        <v>2978</v>
      </c>
      <c r="F140" s="1359" t="s">
        <v>3557</v>
      </c>
      <c r="G140" s="1368"/>
      <c r="H140" s="1361" t="s">
        <v>3792</v>
      </c>
      <c r="I140" s="1362" t="s">
        <v>2725</v>
      </c>
      <c r="J140" s="1361" t="s">
        <v>1923</v>
      </c>
      <c r="K140" s="1363" t="s">
        <v>2718</v>
      </c>
      <c r="L140" s="1274"/>
      <c r="M140" s="1364"/>
      <c r="N140" s="1274"/>
      <c r="O140" s="1364"/>
    </row>
    <row r="141" spans="2:15" ht="18.75" hidden="1" customHeight="1" x14ac:dyDescent="0.25">
      <c r="B141" s="1357" t="str">
        <f t="shared" si="3"/>
        <v>PR14UUWSWW_S-A1</v>
      </c>
      <c r="C141" s="1358" t="s">
        <v>3532</v>
      </c>
      <c r="D141" s="1358" t="s">
        <v>2833</v>
      </c>
      <c r="E141" s="1358" t="s">
        <v>2978</v>
      </c>
      <c r="F141" s="1359" t="s">
        <v>3557</v>
      </c>
      <c r="G141" s="1368"/>
      <c r="H141" s="1361" t="s">
        <v>3794</v>
      </c>
      <c r="I141" s="1362" t="s">
        <v>3896</v>
      </c>
      <c r="J141" s="1361" t="s">
        <v>1923</v>
      </c>
      <c r="K141" s="1363" t="s">
        <v>2718</v>
      </c>
      <c r="L141" s="1274"/>
      <c r="M141" s="1364"/>
      <c r="N141" s="1274"/>
      <c r="O141" s="1364"/>
    </row>
    <row r="142" spans="2:15" ht="18.75" hidden="1" customHeight="1" x14ac:dyDescent="0.25">
      <c r="B142" s="1357" t="str">
        <f t="shared" si="3"/>
        <v>PR14UUWSWW_S-A1</v>
      </c>
      <c r="C142" s="1358" t="s">
        <v>3532</v>
      </c>
      <c r="D142" s="1358" t="s">
        <v>2833</v>
      </c>
      <c r="E142" s="1358" t="s">
        <v>2978</v>
      </c>
      <c r="F142" s="1359" t="s">
        <v>3557</v>
      </c>
      <c r="G142" s="1368"/>
      <c r="H142" s="1361" t="s">
        <v>3811</v>
      </c>
      <c r="I142" s="1362" t="s">
        <v>3897</v>
      </c>
      <c r="J142" s="1361" t="s">
        <v>1923</v>
      </c>
      <c r="K142" s="1363" t="s">
        <v>2718</v>
      </c>
      <c r="L142" s="1274"/>
      <c r="M142" s="1364"/>
      <c r="N142" s="1274"/>
      <c r="O142" s="1364"/>
    </row>
    <row r="143" spans="2:15" ht="18.75" hidden="1" customHeight="1" x14ac:dyDescent="0.25">
      <c r="B143" s="1357" t="str">
        <f t="shared" si="3"/>
        <v>PR14UUWSWW_S-A2</v>
      </c>
      <c r="C143" s="1358" t="s">
        <v>3532</v>
      </c>
      <c r="D143" s="1358" t="s">
        <v>2833</v>
      </c>
      <c r="E143" s="1358" t="s">
        <v>2834</v>
      </c>
      <c r="F143" s="1359" t="s">
        <v>3559</v>
      </c>
      <c r="G143" s="1360" t="s">
        <v>2721</v>
      </c>
      <c r="H143" s="1361" t="s">
        <v>3787</v>
      </c>
      <c r="I143" s="1362" t="str">
        <f>F143</f>
        <v>S-A2: Wastewater network performance index</v>
      </c>
      <c r="J143" s="1361" t="s">
        <v>2722</v>
      </c>
      <c r="K143" s="1363">
        <v>2</v>
      </c>
      <c r="L143" s="1274"/>
      <c r="M143" s="1364"/>
      <c r="N143" s="1274"/>
      <c r="O143" s="1364"/>
    </row>
    <row r="144" spans="2:15" ht="18.75" hidden="1" customHeight="1" x14ac:dyDescent="0.25">
      <c r="B144" s="1357" t="str">
        <f t="shared" si="3"/>
        <v>PR14UUWSWW_S-A2</v>
      </c>
      <c r="C144" s="1358" t="s">
        <v>3532</v>
      </c>
      <c r="D144" s="1358" t="s">
        <v>2833</v>
      </c>
      <c r="E144" s="1358" t="s">
        <v>2834</v>
      </c>
      <c r="F144" s="1359" t="s">
        <v>3559</v>
      </c>
      <c r="G144" s="1368"/>
      <c r="H144" s="1361" t="s">
        <v>3788</v>
      </c>
      <c r="I144" s="1362" t="s">
        <v>3894</v>
      </c>
      <c r="J144" s="1361" t="s">
        <v>1923</v>
      </c>
      <c r="K144" s="1363" t="s">
        <v>2718</v>
      </c>
      <c r="L144" s="1274"/>
      <c r="M144" s="1364"/>
      <c r="N144" s="1274"/>
      <c r="O144" s="1364"/>
    </row>
    <row r="145" spans="2:15" ht="18.75" hidden="1" customHeight="1" x14ac:dyDescent="0.25">
      <c r="B145" s="1357" t="str">
        <f t="shared" si="3"/>
        <v>PR14UUWSWW_S-A2</v>
      </c>
      <c r="C145" s="1358" t="s">
        <v>3532</v>
      </c>
      <c r="D145" s="1358" t="s">
        <v>2833</v>
      </c>
      <c r="E145" s="1358" t="s">
        <v>2834</v>
      </c>
      <c r="F145" s="1359" t="s">
        <v>3559</v>
      </c>
      <c r="G145" s="1368"/>
      <c r="H145" s="1361" t="s">
        <v>3790</v>
      </c>
      <c r="I145" s="1362" t="s">
        <v>3895</v>
      </c>
      <c r="J145" s="1361" t="s">
        <v>1923</v>
      </c>
      <c r="K145" s="1363" t="s">
        <v>2718</v>
      </c>
      <c r="L145" s="1274"/>
      <c r="M145" s="1364"/>
      <c r="N145" s="1274"/>
      <c r="O145" s="1364"/>
    </row>
    <row r="146" spans="2:15" ht="18.75" hidden="1" customHeight="1" x14ac:dyDescent="0.25">
      <c r="B146" s="1357" t="str">
        <f t="shared" si="3"/>
        <v>PR14UUWSWW_S-A2</v>
      </c>
      <c r="C146" s="1358" t="s">
        <v>3532</v>
      </c>
      <c r="D146" s="1358" t="s">
        <v>2833</v>
      </c>
      <c r="E146" s="1358" t="s">
        <v>2834</v>
      </c>
      <c r="F146" s="1359" t="s">
        <v>3559</v>
      </c>
      <c r="G146" s="1368"/>
      <c r="H146" s="1361" t="s">
        <v>3792</v>
      </c>
      <c r="I146" s="1362" t="s">
        <v>3898</v>
      </c>
      <c r="J146" s="1361" t="s">
        <v>1923</v>
      </c>
      <c r="K146" s="1363" t="s">
        <v>2718</v>
      </c>
      <c r="L146" s="1274"/>
      <c r="M146" s="1364"/>
      <c r="N146" s="1274"/>
      <c r="O146" s="1364"/>
    </row>
    <row r="147" spans="2:15" ht="18.75" hidden="1" customHeight="1" x14ac:dyDescent="0.25">
      <c r="B147" s="1357" t="str">
        <f t="shared" si="3"/>
        <v>PR14UUWSWW_S-A2</v>
      </c>
      <c r="C147" s="1358" t="s">
        <v>3532</v>
      </c>
      <c r="D147" s="1358" t="s">
        <v>2833</v>
      </c>
      <c r="E147" s="1358" t="s">
        <v>2834</v>
      </c>
      <c r="F147" s="1359" t="s">
        <v>3559</v>
      </c>
      <c r="G147" s="1368"/>
      <c r="H147" s="1361" t="s">
        <v>3794</v>
      </c>
      <c r="I147" s="1362" t="s">
        <v>3861</v>
      </c>
      <c r="J147" s="1361" t="s">
        <v>1923</v>
      </c>
      <c r="K147" s="1363" t="s">
        <v>2718</v>
      </c>
      <c r="L147" s="1274"/>
      <c r="M147" s="1364"/>
      <c r="N147" s="1274"/>
      <c r="O147" s="1364"/>
    </row>
    <row r="148" spans="2:15" ht="18.75" hidden="1" customHeight="1" x14ac:dyDescent="0.25">
      <c r="B148" s="1357" t="str">
        <f t="shared" si="3"/>
        <v>PR14UUWSWW_S-B2</v>
      </c>
      <c r="C148" s="1358" t="s">
        <v>3532</v>
      </c>
      <c r="D148" s="1358" t="s">
        <v>2833</v>
      </c>
      <c r="E148" s="1358" t="s">
        <v>2982</v>
      </c>
      <c r="F148" s="1359" t="s">
        <v>3563</v>
      </c>
      <c r="G148" s="1360" t="s">
        <v>2719</v>
      </c>
      <c r="H148" s="1361" t="s">
        <v>3787</v>
      </c>
      <c r="I148" s="1362" t="str">
        <f>F148</f>
        <v>S-B2: Sewer flooding index</v>
      </c>
      <c r="J148" s="1361" t="s">
        <v>2722</v>
      </c>
      <c r="K148" s="1363">
        <v>1</v>
      </c>
      <c r="L148" s="1274"/>
      <c r="M148" s="1364"/>
      <c r="N148" s="1274"/>
      <c r="O148" s="1364"/>
    </row>
    <row r="149" spans="2:15" ht="18.75" hidden="1" customHeight="1" x14ac:dyDescent="0.25">
      <c r="B149" s="1357" t="str">
        <f t="shared" si="3"/>
        <v>PR14UUWSWW_S-B2</v>
      </c>
      <c r="C149" s="1358" t="s">
        <v>3532</v>
      </c>
      <c r="D149" s="1358" t="s">
        <v>2833</v>
      </c>
      <c r="E149" s="1358" t="s">
        <v>2982</v>
      </c>
      <c r="F149" s="1359" t="s">
        <v>3563</v>
      </c>
      <c r="G149" s="1368"/>
      <c r="H149" s="1361" t="s">
        <v>3788</v>
      </c>
      <c r="I149" s="1362" t="s">
        <v>3859</v>
      </c>
      <c r="J149" s="1361" t="s">
        <v>1923</v>
      </c>
      <c r="K149" s="1363" t="s">
        <v>2718</v>
      </c>
      <c r="L149" s="1274"/>
      <c r="M149" s="1364"/>
      <c r="N149" s="1274"/>
      <c r="O149" s="1364"/>
    </row>
    <row r="150" spans="2:15" ht="18.75" hidden="1" customHeight="1" x14ac:dyDescent="0.25">
      <c r="B150" s="1357" t="str">
        <f t="shared" si="3"/>
        <v>PR14UUWSWW_S-B2</v>
      </c>
      <c r="C150" s="1358" t="s">
        <v>3532</v>
      </c>
      <c r="D150" s="1358" t="s">
        <v>2833</v>
      </c>
      <c r="E150" s="1358" t="s">
        <v>2982</v>
      </c>
      <c r="F150" s="1359" t="s">
        <v>3563</v>
      </c>
      <c r="G150" s="1368"/>
      <c r="H150" s="1361" t="s">
        <v>3790</v>
      </c>
      <c r="I150" s="1362" t="s">
        <v>3899</v>
      </c>
      <c r="J150" s="1361" t="s">
        <v>1923</v>
      </c>
      <c r="K150" s="1363" t="s">
        <v>2718</v>
      </c>
      <c r="L150" s="1274"/>
      <c r="M150" s="1364"/>
      <c r="N150" s="1274"/>
      <c r="O150" s="1364"/>
    </row>
    <row r="151" spans="2:15" ht="18.75" hidden="1" customHeight="1" x14ac:dyDescent="0.25">
      <c r="B151" s="1357" t="str">
        <f t="shared" si="3"/>
        <v>PR14UUWSWW_S-B2</v>
      </c>
      <c r="C151" s="1358" t="s">
        <v>3532</v>
      </c>
      <c r="D151" s="1358" t="s">
        <v>2833</v>
      </c>
      <c r="E151" s="1358" t="s">
        <v>2982</v>
      </c>
      <c r="F151" s="1359" t="s">
        <v>3563</v>
      </c>
      <c r="G151" s="1368"/>
      <c r="H151" s="1361" t="s">
        <v>3792</v>
      </c>
      <c r="I151" s="1362" t="s">
        <v>3900</v>
      </c>
      <c r="J151" s="1361" t="s">
        <v>1923</v>
      </c>
      <c r="K151" s="1363" t="s">
        <v>2718</v>
      </c>
      <c r="L151" s="1274"/>
      <c r="M151" s="1364"/>
      <c r="N151" s="1274"/>
      <c r="O151" s="1364"/>
    </row>
    <row r="152" spans="2:15" ht="18.75" hidden="1" customHeight="1" x14ac:dyDescent="0.25">
      <c r="B152" s="1357" t="str">
        <f t="shared" si="3"/>
        <v>PR14UUWSWW_S-B2</v>
      </c>
      <c r="C152" s="1358" t="s">
        <v>3532</v>
      </c>
      <c r="D152" s="1358" t="s">
        <v>2833</v>
      </c>
      <c r="E152" s="1358" t="s">
        <v>2982</v>
      </c>
      <c r="F152" s="1359" t="s">
        <v>3563</v>
      </c>
      <c r="G152" s="1368"/>
      <c r="H152" s="1361" t="s">
        <v>3794</v>
      </c>
      <c r="I152" s="1362" t="s">
        <v>3901</v>
      </c>
      <c r="J152" s="1361" t="s">
        <v>1923</v>
      </c>
      <c r="K152" s="1363" t="s">
        <v>2718</v>
      </c>
      <c r="L152" s="1274"/>
      <c r="M152" s="1364"/>
      <c r="N152" s="1274"/>
      <c r="O152" s="1364"/>
    </row>
    <row r="153" spans="2:15" ht="18.75" hidden="1" customHeight="1" x14ac:dyDescent="0.25">
      <c r="B153" s="1357" t="str">
        <f t="shared" si="3"/>
        <v>PR14UUWSWW_S-B2</v>
      </c>
      <c r="C153" s="1358" t="s">
        <v>3532</v>
      </c>
      <c r="D153" s="1358" t="s">
        <v>2833</v>
      </c>
      <c r="E153" s="1358" t="s">
        <v>2982</v>
      </c>
      <c r="F153" s="1359" t="s">
        <v>3563</v>
      </c>
      <c r="G153" s="1368"/>
      <c r="H153" s="1361" t="s">
        <v>3811</v>
      </c>
      <c r="I153" s="1362" t="s">
        <v>3902</v>
      </c>
      <c r="J153" s="1361" t="s">
        <v>1923</v>
      </c>
      <c r="K153" s="1363" t="s">
        <v>2718</v>
      </c>
      <c r="L153" s="1274"/>
      <c r="M153" s="1364"/>
      <c r="N153" s="1274"/>
      <c r="O153" s="1364"/>
    </row>
    <row r="154" spans="2:15" ht="18.75" hidden="1" customHeight="1" x14ac:dyDescent="0.25">
      <c r="B154" s="1357" t="str">
        <f t="shared" si="3"/>
        <v>PR14UUWSWW_S-D2</v>
      </c>
      <c r="C154" s="1358" t="s">
        <v>3532</v>
      </c>
      <c r="D154" s="1358" t="s">
        <v>2833</v>
      </c>
      <c r="E154" s="1358" t="s">
        <v>2857</v>
      </c>
      <c r="F154" s="1359" t="s">
        <v>3903</v>
      </c>
      <c r="G154" s="1360" t="s">
        <v>2721</v>
      </c>
      <c r="H154" s="1361" t="s">
        <v>3787</v>
      </c>
      <c r="I154" s="1362" t="str">
        <f>F154</f>
        <v>S-D2: Maintaining our wastewater treatment works</v>
      </c>
      <c r="J154" s="1361" t="s">
        <v>2722</v>
      </c>
      <c r="K154" s="1363">
        <v>4</v>
      </c>
      <c r="L154" s="1274"/>
      <c r="M154" s="1364"/>
      <c r="N154" s="1274"/>
      <c r="O154" s="1364"/>
    </row>
    <row r="155" spans="2:15" ht="18.75" hidden="1" customHeight="1" x14ac:dyDescent="0.25">
      <c r="B155" s="1357" t="str">
        <f t="shared" si="3"/>
        <v>PR14UUWSWW_S-D2</v>
      </c>
      <c r="C155" s="1358" t="s">
        <v>3532</v>
      </c>
      <c r="D155" s="1358" t="s">
        <v>2833</v>
      </c>
      <c r="E155" s="1358" t="s">
        <v>2857</v>
      </c>
      <c r="F155" s="1359" t="s">
        <v>3903</v>
      </c>
      <c r="G155" s="1368"/>
      <c r="H155" s="1361" t="s">
        <v>3788</v>
      </c>
      <c r="I155" s="1362" t="s">
        <v>3904</v>
      </c>
      <c r="J155" s="1361" t="s">
        <v>2722</v>
      </c>
      <c r="K155" s="1363">
        <v>4</v>
      </c>
      <c r="L155" s="1274"/>
      <c r="M155" s="1364"/>
      <c r="N155" s="1274"/>
      <c r="O155" s="1364"/>
    </row>
    <row r="156" spans="2:15" ht="18.75" hidden="1" customHeight="1" x14ac:dyDescent="0.25">
      <c r="B156" s="1357" t="str">
        <f t="shared" si="3"/>
        <v>PR14UUWSWW_S-D2</v>
      </c>
      <c r="C156" s="1358" t="s">
        <v>3532</v>
      </c>
      <c r="D156" s="1358" t="s">
        <v>2833</v>
      </c>
      <c r="E156" s="1358" t="s">
        <v>2857</v>
      </c>
      <c r="F156" s="1359" t="s">
        <v>3903</v>
      </c>
      <c r="G156" s="1368"/>
      <c r="H156" s="1361" t="s">
        <v>3790</v>
      </c>
      <c r="I156" s="1362" t="s">
        <v>3905</v>
      </c>
      <c r="J156" s="1361" t="s">
        <v>2722</v>
      </c>
      <c r="K156" s="1363">
        <v>4</v>
      </c>
      <c r="L156" s="1274"/>
      <c r="M156" s="1364"/>
      <c r="N156" s="1274"/>
      <c r="O156" s="1364"/>
    </row>
    <row r="157" spans="2:15" ht="18.75" hidden="1" customHeight="1" x14ac:dyDescent="0.25">
      <c r="B157" s="1357" t="str">
        <f t="shared" si="3"/>
        <v>PR14UUWSWW_S-D2</v>
      </c>
      <c r="C157" s="1358" t="s">
        <v>3532</v>
      </c>
      <c r="D157" s="1358" t="s">
        <v>2833</v>
      </c>
      <c r="E157" s="1358" t="s">
        <v>2857</v>
      </c>
      <c r="F157" s="1359" t="s">
        <v>3903</v>
      </c>
      <c r="G157" s="1368"/>
      <c r="H157" s="1361" t="s">
        <v>3792</v>
      </c>
      <c r="I157" s="1362" t="s">
        <v>3906</v>
      </c>
      <c r="J157" s="1361" t="s">
        <v>2722</v>
      </c>
      <c r="K157" s="1363">
        <v>4</v>
      </c>
      <c r="L157" s="1274"/>
      <c r="M157" s="1364"/>
      <c r="N157" s="1274"/>
      <c r="O157" s="1364"/>
    </row>
    <row r="158" spans="2:15" ht="18.75" hidden="1" customHeight="1" x14ac:dyDescent="0.25">
      <c r="B158" s="1357" t="str">
        <f t="shared" si="3"/>
        <v>PR14UUWSWW_S-D2</v>
      </c>
      <c r="C158" s="1358" t="s">
        <v>3532</v>
      </c>
      <c r="D158" s="1358" t="s">
        <v>2833</v>
      </c>
      <c r="E158" s="1358" t="s">
        <v>2857</v>
      </c>
      <c r="F158" s="1359" t="s">
        <v>3903</v>
      </c>
      <c r="G158" s="1368"/>
      <c r="H158" s="1361" t="s">
        <v>3794</v>
      </c>
      <c r="I158" s="1362" t="s">
        <v>3907</v>
      </c>
      <c r="J158" s="1361" t="s">
        <v>2722</v>
      </c>
      <c r="K158" s="1363">
        <v>4</v>
      </c>
      <c r="L158" s="1274"/>
      <c r="M158" s="1364"/>
      <c r="N158" s="1274"/>
      <c r="O158" s="1364"/>
    </row>
    <row r="159" spans="2:15" ht="18.75" hidden="1" customHeight="1" x14ac:dyDescent="0.25">
      <c r="B159" s="1357" t="str">
        <f t="shared" si="3"/>
        <v>PR14UUWSWW_S-D2</v>
      </c>
      <c r="C159" s="1358" t="s">
        <v>3532</v>
      </c>
      <c r="D159" s="1358" t="s">
        <v>2833</v>
      </c>
      <c r="E159" s="1358" t="s">
        <v>2857</v>
      </c>
      <c r="F159" s="1359" t="s">
        <v>3903</v>
      </c>
      <c r="G159" s="1368"/>
      <c r="H159" s="1361" t="s">
        <v>3811</v>
      </c>
      <c r="I159" s="1362" t="s">
        <v>3908</v>
      </c>
      <c r="J159" s="1361" t="s">
        <v>2722</v>
      </c>
      <c r="K159" s="1363">
        <v>4</v>
      </c>
      <c r="L159" s="1274"/>
      <c r="M159" s="1364"/>
      <c r="N159" s="1274"/>
      <c r="O159" s="1364"/>
    </row>
    <row r="160" spans="2:15" ht="18.75" hidden="1" customHeight="1" x14ac:dyDescent="0.25">
      <c r="B160" s="1357" t="str">
        <f t="shared" si="3"/>
        <v>PR14UUWSWW_S-D2</v>
      </c>
      <c r="C160" s="1358" t="s">
        <v>3532</v>
      </c>
      <c r="D160" s="1358" t="s">
        <v>2833</v>
      </c>
      <c r="E160" s="1358" t="s">
        <v>2857</v>
      </c>
      <c r="F160" s="1359" t="s">
        <v>3903</v>
      </c>
      <c r="G160" s="1368"/>
      <c r="H160" s="1361" t="s">
        <v>3813</v>
      </c>
      <c r="I160" s="1362" t="s">
        <v>3909</v>
      </c>
      <c r="J160" s="1361" t="s">
        <v>2722</v>
      </c>
      <c r="K160" s="1363">
        <v>4</v>
      </c>
      <c r="L160" s="1274"/>
      <c r="M160" s="1364"/>
      <c r="N160" s="1274"/>
      <c r="O160" s="1364"/>
    </row>
    <row r="161" spans="2:15" ht="18.75" hidden="1" customHeight="1" x14ac:dyDescent="0.25">
      <c r="B161" s="1357" t="str">
        <f t="shared" si="3"/>
        <v>PR14UUWSWW_S-D2</v>
      </c>
      <c r="C161" s="1358" t="s">
        <v>3532</v>
      </c>
      <c r="D161" s="1358" t="s">
        <v>2833</v>
      </c>
      <c r="E161" s="1358" t="s">
        <v>2857</v>
      </c>
      <c r="F161" s="1359" t="s">
        <v>3903</v>
      </c>
      <c r="G161" s="1368"/>
      <c r="H161" s="1361" t="s">
        <v>3815</v>
      </c>
      <c r="I161" s="1362" t="s">
        <v>3910</v>
      </c>
      <c r="J161" s="1361" t="s">
        <v>2722</v>
      </c>
      <c r="K161" s="1363">
        <v>4</v>
      </c>
      <c r="L161" s="1274"/>
      <c r="M161" s="1364"/>
      <c r="N161" s="1274"/>
      <c r="O161" s="1364"/>
    </row>
    <row r="162" spans="2:15" ht="18.75" hidden="1" customHeight="1" x14ac:dyDescent="0.25">
      <c r="B162" s="1357" t="str">
        <f t="shared" si="3"/>
        <v>PR14UUWSWW_S-D2</v>
      </c>
      <c r="C162" s="1358" t="s">
        <v>3532</v>
      </c>
      <c r="D162" s="1358" t="s">
        <v>2833</v>
      </c>
      <c r="E162" s="1358" t="s">
        <v>2857</v>
      </c>
      <c r="F162" s="1359" t="s">
        <v>3903</v>
      </c>
      <c r="G162" s="1368"/>
      <c r="H162" s="1361" t="s">
        <v>3817</v>
      </c>
      <c r="I162" s="1362" t="s">
        <v>3911</v>
      </c>
      <c r="J162" s="1361" t="s">
        <v>2722</v>
      </c>
      <c r="K162" s="1363">
        <v>4</v>
      </c>
      <c r="L162" s="1274"/>
      <c r="M162" s="1364"/>
      <c r="N162" s="1274"/>
      <c r="O162" s="1364"/>
    </row>
    <row r="163" spans="2:15" ht="18.75" hidden="1" customHeight="1" x14ac:dyDescent="0.25">
      <c r="B163" s="1357" t="str">
        <f t="shared" si="3"/>
        <v>PR14UUWSWW_S-D2</v>
      </c>
      <c r="C163" s="1358" t="s">
        <v>3532</v>
      </c>
      <c r="D163" s="1358" t="s">
        <v>2833</v>
      </c>
      <c r="E163" s="1358" t="s">
        <v>2857</v>
      </c>
      <c r="F163" s="1359" t="s">
        <v>3903</v>
      </c>
      <c r="G163" s="1368"/>
      <c r="H163" s="1361" t="s">
        <v>3819</v>
      </c>
      <c r="I163" s="1362" t="s">
        <v>3912</v>
      </c>
      <c r="J163" s="1361" t="s">
        <v>2722</v>
      </c>
      <c r="K163" s="1363">
        <v>4</v>
      </c>
      <c r="L163" s="1274"/>
      <c r="M163" s="1364"/>
      <c r="N163" s="1274"/>
      <c r="O163" s="1364"/>
    </row>
    <row r="164" spans="2:15" ht="18.75" hidden="1" customHeight="1" x14ac:dyDescent="0.25">
      <c r="B164" s="1357" t="str">
        <f t="shared" si="3"/>
        <v>PR14UUWSWW_S-D2</v>
      </c>
      <c r="C164" s="1358" t="s">
        <v>3532</v>
      </c>
      <c r="D164" s="1358" t="s">
        <v>2833</v>
      </c>
      <c r="E164" s="1358" t="s">
        <v>2857</v>
      </c>
      <c r="F164" s="1359" t="s">
        <v>3903</v>
      </c>
      <c r="G164" s="1368"/>
      <c r="H164" s="1361" t="s">
        <v>3821</v>
      </c>
      <c r="I164" s="1362" t="s">
        <v>3913</v>
      </c>
      <c r="J164" s="1361" t="s">
        <v>2722</v>
      </c>
      <c r="K164" s="1363">
        <v>4</v>
      </c>
      <c r="L164" s="1274"/>
      <c r="M164" s="1364"/>
      <c r="N164" s="1274"/>
      <c r="O164" s="1364"/>
    </row>
    <row r="165" spans="2:15" ht="18.75" hidden="1" customHeight="1" x14ac:dyDescent="0.25">
      <c r="B165" s="1357" t="str">
        <f t="shared" si="3"/>
        <v>PR14WSHWSW_F1</v>
      </c>
      <c r="C165" s="1358" t="s">
        <v>3583</v>
      </c>
      <c r="D165" s="1358" t="s">
        <v>2751</v>
      </c>
      <c r="E165" s="1358" t="s">
        <v>2492</v>
      </c>
      <c r="F165" s="1359" t="s">
        <v>3598</v>
      </c>
      <c r="G165" s="1360" t="s">
        <v>2721</v>
      </c>
      <c r="H165" s="1361" t="s">
        <v>3787</v>
      </c>
      <c r="I165" s="1362" t="str">
        <f>F165</f>
        <v>F1: Asset serviceability</v>
      </c>
      <c r="J165" s="1361" t="s">
        <v>2827</v>
      </c>
      <c r="K165" s="1363" t="s">
        <v>2824</v>
      </c>
      <c r="L165" s="1274"/>
      <c r="M165" s="1364"/>
      <c r="N165" s="1274"/>
      <c r="O165" s="1364"/>
    </row>
    <row r="166" spans="2:15" ht="18.75" hidden="1" customHeight="1" x14ac:dyDescent="0.25">
      <c r="B166" s="1357" t="str">
        <f t="shared" si="3"/>
        <v>PR14WSHWSW_F1</v>
      </c>
      <c r="C166" s="1358" t="s">
        <v>3583</v>
      </c>
      <c r="D166" s="1358" t="s">
        <v>2751</v>
      </c>
      <c r="E166" s="1358" t="s">
        <v>2492</v>
      </c>
      <c r="F166" s="1359" t="s">
        <v>3598</v>
      </c>
      <c r="G166" s="1360"/>
      <c r="H166" s="1361" t="s">
        <v>3788</v>
      </c>
      <c r="I166" s="1362" t="s">
        <v>3914</v>
      </c>
      <c r="J166" s="1361" t="s">
        <v>1923</v>
      </c>
      <c r="K166" s="1363" t="s">
        <v>2718</v>
      </c>
      <c r="L166" s="1274"/>
      <c r="M166" s="1364"/>
      <c r="N166" s="1274"/>
      <c r="O166" s="1364"/>
    </row>
    <row r="167" spans="2:15" ht="18.75" hidden="1" customHeight="1" x14ac:dyDescent="0.25">
      <c r="B167" s="1357" t="str">
        <f t="shared" si="3"/>
        <v>PR14WSHWSW_F1</v>
      </c>
      <c r="C167" s="1358" t="s">
        <v>3583</v>
      </c>
      <c r="D167" s="1358" t="s">
        <v>2751</v>
      </c>
      <c r="E167" s="1358" t="s">
        <v>2492</v>
      </c>
      <c r="F167" s="1359" t="s">
        <v>3598</v>
      </c>
      <c r="G167" s="1360"/>
      <c r="H167" s="1361" t="s">
        <v>3790</v>
      </c>
      <c r="I167" s="1362" t="s">
        <v>3915</v>
      </c>
      <c r="J167" s="1361" t="s">
        <v>1923</v>
      </c>
      <c r="K167" s="1363" t="s">
        <v>2718</v>
      </c>
      <c r="L167" s="1274"/>
      <c r="M167" s="1364"/>
      <c r="N167" s="1274"/>
      <c r="O167" s="1364"/>
    </row>
    <row r="168" spans="2:15" ht="18.75" hidden="1" customHeight="1" x14ac:dyDescent="0.25">
      <c r="B168" s="1357" t="str">
        <f t="shared" si="3"/>
        <v>PR14WSHWSW_F1</v>
      </c>
      <c r="C168" s="1358" t="s">
        <v>3583</v>
      </c>
      <c r="D168" s="1358" t="s">
        <v>2751</v>
      </c>
      <c r="E168" s="1358" t="s">
        <v>2492</v>
      </c>
      <c r="F168" s="1359" t="s">
        <v>3598</v>
      </c>
      <c r="G168" s="1360"/>
      <c r="H168" s="1361" t="s">
        <v>3792</v>
      </c>
      <c r="I168" s="1362" t="s">
        <v>3916</v>
      </c>
      <c r="J168" s="1361" t="s">
        <v>1880</v>
      </c>
      <c r="K168" s="1363">
        <v>2</v>
      </c>
      <c r="L168" s="1274"/>
      <c r="M168" s="1364"/>
      <c r="N168" s="1274"/>
      <c r="O168" s="1364"/>
    </row>
    <row r="169" spans="2:15" ht="18.75" hidden="1" customHeight="1" x14ac:dyDescent="0.25">
      <c r="B169" s="1357" t="str">
        <f t="shared" si="3"/>
        <v>PR14WSHWSW_F1</v>
      </c>
      <c r="C169" s="1358" t="s">
        <v>3583</v>
      </c>
      <c r="D169" s="1358" t="s">
        <v>2751</v>
      </c>
      <c r="E169" s="1358" t="s">
        <v>2492</v>
      </c>
      <c r="F169" s="1359" t="s">
        <v>3598</v>
      </c>
      <c r="G169" s="1360"/>
      <c r="H169" s="1361" t="s">
        <v>3794</v>
      </c>
      <c r="I169" s="1362" t="s">
        <v>3917</v>
      </c>
      <c r="J169" s="1361" t="s">
        <v>1923</v>
      </c>
      <c r="K169" s="1363" t="s">
        <v>2718</v>
      </c>
      <c r="L169" s="1274"/>
      <c r="M169" s="1364"/>
      <c r="N169" s="1274"/>
      <c r="O169" s="1364"/>
    </row>
    <row r="170" spans="2:15" ht="18.75" hidden="1" customHeight="1" x14ac:dyDescent="0.25">
      <c r="B170" s="1357" t="str">
        <f t="shared" si="3"/>
        <v>PR14WSHWSW_F1</v>
      </c>
      <c r="C170" s="1358" t="s">
        <v>3583</v>
      </c>
      <c r="D170" s="1358" t="s">
        <v>2751</v>
      </c>
      <c r="E170" s="1358" t="s">
        <v>2492</v>
      </c>
      <c r="F170" s="1359" t="s">
        <v>3598</v>
      </c>
      <c r="G170" s="1360"/>
      <c r="H170" s="1361" t="s">
        <v>3811</v>
      </c>
      <c r="I170" s="1362" t="s">
        <v>3918</v>
      </c>
      <c r="J170" s="1361" t="s">
        <v>1923</v>
      </c>
      <c r="K170" s="1363">
        <v>2</v>
      </c>
      <c r="L170" s="1274"/>
      <c r="M170" s="1364"/>
      <c r="N170" s="1274"/>
      <c r="O170" s="1364"/>
    </row>
    <row r="171" spans="2:15" ht="18.75" hidden="1" customHeight="1" x14ac:dyDescent="0.25">
      <c r="B171" s="1357" t="str">
        <f t="shared" si="3"/>
        <v>PR14WSHWSW_F1</v>
      </c>
      <c r="C171" s="1358" t="s">
        <v>3583</v>
      </c>
      <c r="D171" s="1358" t="s">
        <v>2751</v>
      </c>
      <c r="E171" s="1358" t="s">
        <v>2492</v>
      </c>
      <c r="F171" s="1359" t="s">
        <v>3598</v>
      </c>
      <c r="G171" s="1360"/>
      <c r="H171" s="1361" t="s">
        <v>3813</v>
      </c>
      <c r="I171" s="1362" t="s">
        <v>3919</v>
      </c>
      <c r="J171" s="1361" t="s">
        <v>1880</v>
      </c>
      <c r="K171" s="1363">
        <v>2</v>
      </c>
      <c r="L171" s="1274"/>
      <c r="M171" s="1364"/>
      <c r="N171" s="1274"/>
      <c r="O171" s="1364"/>
    </row>
    <row r="172" spans="2:15" ht="18.75" hidden="1" customHeight="1" x14ac:dyDescent="0.25">
      <c r="B172" s="1357" t="str">
        <f t="shared" si="3"/>
        <v>PR14WSHWSW_F1</v>
      </c>
      <c r="C172" s="1358" t="s">
        <v>3583</v>
      </c>
      <c r="D172" s="1358" t="s">
        <v>2751</v>
      </c>
      <c r="E172" s="1358" t="s">
        <v>2492</v>
      </c>
      <c r="F172" s="1359" t="s">
        <v>3598</v>
      </c>
      <c r="G172" s="1360"/>
      <c r="H172" s="1361" t="s">
        <v>3815</v>
      </c>
      <c r="I172" s="1362" t="s">
        <v>3920</v>
      </c>
      <c r="J172" s="1361" t="s">
        <v>1880</v>
      </c>
      <c r="K172" s="1363">
        <v>2</v>
      </c>
      <c r="L172" s="1274"/>
      <c r="M172" s="1364"/>
      <c r="N172" s="1274"/>
      <c r="O172" s="1364"/>
    </row>
    <row r="173" spans="2:15" ht="18.75" hidden="1" customHeight="1" x14ac:dyDescent="0.25">
      <c r="B173" s="1357" t="str">
        <f t="shared" si="3"/>
        <v>PR14WSHWSW_F1</v>
      </c>
      <c r="C173" s="1358" t="s">
        <v>3583</v>
      </c>
      <c r="D173" s="1358" t="s">
        <v>2751</v>
      </c>
      <c r="E173" s="1358" t="s">
        <v>2492</v>
      </c>
      <c r="F173" s="1359" t="s">
        <v>3598</v>
      </c>
      <c r="G173" s="1360"/>
      <c r="H173" s="1361" t="s">
        <v>3817</v>
      </c>
      <c r="I173" s="1362" t="s">
        <v>3921</v>
      </c>
      <c r="J173" s="1361" t="s">
        <v>1880</v>
      </c>
      <c r="K173" s="1363">
        <v>2</v>
      </c>
      <c r="L173" s="1274"/>
      <c r="M173" s="1364"/>
      <c r="N173" s="1274"/>
      <c r="O173" s="1364"/>
    </row>
    <row r="174" spans="2:15" ht="18.75" hidden="1" customHeight="1" x14ac:dyDescent="0.25">
      <c r="B174" s="1357" t="str">
        <f t="shared" si="3"/>
        <v>PR14WSHWSW_F1</v>
      </c>
      <c r="C174" s="1358" t="s">
        <v>3583</v>
      </c>
      <c r="D174" s="1358" t="s">
        <v>2751</v>
      </c>
      <c r="E174" s="1358" t="s">
        <v>2492</v>
      </c>
      <c r="F174" s="1359" t="s">
        <v>3598</v>
      </c>
      <c r="G174" s="1360"/>
      <c r="H174" s="1361" t="s">
        <v>3819</v>
      </c>
      <c r="I174" s="1362" t="s">
        <v>3922</v>
      </c>
      <c r="J174" s="1361" t="s">
        <v>1923</v>
      </c>
      <c r="K174" s="1363" t="s">
        <v>2718</v>
      </c>
      <c r="L174" s="1274"/>
      <c r="M174" s="1364"/>
      <c r="N174" s="1274"/>
      <c r="O174" s="1364"/>
    </row>
    <row r="175" spans="2:15" ht="18.75" hidden="1" customHeight="1" x14ac:dyDescent="0.25">
      <c r="B175" s="1357" t="str">
        <f t="shared" si="3"/>
        <v>PR14WSHWSW_F1</v>
      </c>
      <c r="C175" s="1358" t="s">
        <v>3583</v>
      </c>
      <c r="D175" s="1358" t="s">
        <v>2751</v>
      </c>
      <c r="E175" s="1358" t="s">
        <v>2492</v>
      </c>
      <c r="F175" s="1359" t="s">
        <v>3598</v>
      </c>
      <c r="G175" s="1360"/>
      <c r="H175" s="1361" t="s">
        <v>3821</v>
      </c>
      <c r="I175" s="1362" t="s">
        <v>3923</v>
      </c>
      <c r="J175" s="1361" t="s">
        <v>1923</v>
      </c>
      <c r="K175" s="1363" t="s">
        <v>2718</v>
      </c>
      <c r="L175" s="1274"/>
      <c r="M175" s="1364"/>
      <c r="N175" s="1274"/>
      <c r="O175" s="1364"/>
    </row>
    <row r="176" spans="2:15" ht="18.75" hidden="1" customHeight="1" x14ac:dyDescent="0.25">
      <c r="B176" s="1357" t="str">
        <f t="shared" si="3"/>
        <v>PR14WSHWSW_F1</v>
      </c>
      <c r="C176" s="1358" t="s">
        <v>3583</v>
      </c>
      <c r="D176" s="1358" t="s">
        <v>2751</v>
      </c>
      <c r="E176" s="1358" t="s">
        <v>2492</v>
      </c>
      <c r="F176" s="1359" t="s">
        <v>3598</v>
      </c>
      <c r="G176" s="1360"/>
      <c r="H176" s="1361" t="s">
        <v>3924</v>
      </c>
      <c r="I176" s="1362" t="s">
        <v>3925</v>
      </c>
      <c r="J176" s="1361" t="s">
        <v>1923</v>
      </c>
      <c r="K176" s="1363" t="s">
        <v>2718</v>
      </c>
      <c r="L176" s="1274"/>
      <c r="M176" s="1364"/>
      <c r="N176" s="1274"/>
      <c r="O176" s="1364"/>
    </row>
    <row r="177" spans="2:16" ht="18.75" hidden="1" customHeight="1" x14ac:dyDescent="0.25">
      <c r="B177" s="1357" t="str">
        <f t="shared" si="3"/>
        <v>PR14WSHWSWW_F1</v>
      </c>
      <c r="C177" s="1358" t="s">
        <v>3583</v>
      </c>
      <c r="D177" s="1358" t="s">
        <v>2833</v>
      </c>
      <c r="E177" s="1358" t="s">
        <v>2492</v>
      </c>
      <c r="F177" s="1359" t="s">
        <v>3598</v>
      </c>
      <c r="G177" s="1360" t="s">
        <v>2721</v>
      </c>
      <c r="H177" s="1361" t="s">
        <v>3787</v>
      </c>
      <c r="I177" s="1362" t="str">
        <f>F177</f>
        <v>F1: Asset serviceability</v>
      </c>
      <c r="J177" s="1361" t="s">
        <v>2827</v>
      </c>
      <c r="K177" s="1363" t="s">
        <v>2824</v>
      </c>
      <c r="L177" s="1274"/>
      <c r="M177" s="1364"/>
      <c r="N177" s="1274"/>
      <c r="O177" s="1364"/>
    </row>
    <row r="178" spans="2:16" ht="18.75" hidden="1" customHeight="1" x14ac:dyDescent="0.25">
      <c r="B178" s="1357" t="str">
        <f t="shared" si="3"/>
        <v>PR14WSHWSWW_F1</v>
      </c>
      <c r="C178" s="1358" t="s">
        <v>3583</v>
      </c>
      <c r="D178" s="1358" t="s">
        <v>2833</v>
      </c>
      <c r="E178" s="1358" t="s">
        <v>2492</v>
      </c>
      <c r="F178" s="1359" t="s">
        <v>3598</v>
      </c>
      <c r="G178" s="1360"/>
      <c r="H178" s="1361" t="s">
        <v>3788</v>
      </c>
      <c r="I178" s="1362" t="s">
        <v>3926</v>
      </c>
      <c r="J178" s="1361" t="s">
        <v>1923</v>
      </c>
      <c r="K178" s="1363" t="s">
        <v>2718</v>
      </c>
      <c r="L178" s="1274"/>
      <c r="M178" s="1364"/>
      <c r="N178" s="1274"/>
      <c r="O178" s="1364"/>
    </row>
    <row r="179" spans="2:16" ht="18.75" hidden="1" customHeight="1" x14ac:dyDescent="0.25">
      <c r="B179" s="1357" t="str">
        <f t="shared" si="3"/>
        <v>PR14WSHWSWW_F1</v>
      </c>
      <c r="C179" s="1358" t="s">
        <v>3583</v>
      </c>
      <c r="D179" s="1358" t="s">
        <v>2833</v>
      </c>
      <c r="E179" s="1358" t="s">
        <v>2492</v>
      </c>
      <c r="F179" s="1359" t="s">
        <v>3598</v>
      </c>
      <c r="G179" s="1360"/>
      <c r="H179" s="1361" t="s">
        <v>3790</v>
      </c>
      <c r="I179" s="1362" t="s">
        <v>3927</v>
      </c>
      <c r="J179" s="1361" t="s">
        <v>1923</v>
      </c>
      <c r="K179" s="1363" t="s">
        <v>2718</v>
      </c>
      <c r="L179" s="1274"/>
      <c r="M179" s="1364"/>
      <c r="N179" s="1274"/>
      <c r="O179" s="1364"/>
    </row>
    <row r="180" spans="2:16" ht="18.75" hidden="1" customHeight="1" x14ac:dyDescent="0.25">
      <c r="B180" s="1357" t="str">
        <f t="shared" si="3"/>
        <v>PR14WSHWSWW_F1</v>
      </c>
      <c r="C180" s="1358" t="s">
        <v>3583</v>
      </c>
      <c r="D180" s="1358" t="s">
        <v>2833</v>
      </c>
      <c r="E180" s="1358" t="s">
        <v>2492</v>
      </c>
      <c r="F180" s="1359" t="s">
        <v>3598</v>
      </c>
      <c r="G180" s="1360"/>
      <c r="H180" s="1361" t="s">
        <v>3792</v>
      </c>
      <c r="I180" s="1362" t="s">
        <v>3928</v>
      </c>
      <c r="J180" s="1361" t="s">
        <v>1923</v>
      </c>
      <c r="K180" s="1363" t="s">
        <v>2718</v>
      </c>
      <c r="L180" s="1274"/>
      <c r="M180" s="1364"/>
      <c r="N180" s="1274"/>
      <c r="O180" s="1364"/>
    </row>
    <row r="181" spans="2:16" ht="18.75" hidden="1" customHeight="1" x14ac:dyDescent="0.25">
      <c r="B181" s="1357" t="str">
        <f t="shared" si="3"/>
        <v>PR14WSHWSWW_F1</v>
      </c>
      <c r="C181" s="1358" t="s">
        <v>3583</v>
      </c>
      <c r="D181" s="1358" t="s">
        <v>2833</v>
      </c>
      <c r="E181" s="1358" t="s">
        <v>2492</v>
      </c>
      <c r="F181" s="1359" t="s">
        <v>3598</v>
      </c>
      <c r="G181" s="1360"/>
      <c r="H181" s="1361" t="s">
        <v>3794</v>
      </c>
      <c r="I181" s="1362" t="s">
        <v>3929</v>
      </c>
      <c r="J181" s="1361" t="s">
        <v>1923</v>
      </c>
      <c r="K181" s="1363" t="s">
        <v>2718</v>
      </c>
      <c r="L181" s="1274"/>
      <c r="M181" s="1364"/>
      <c r="N181" s="1274"/>
      <c r="O181" s="1364"/>
    </row>
    <row r="182" spans="2:16" ht="18.75" hidden="1" customHeight="1" x14ac:dyDescent="0.25">
      <c r="B182" s="1357" t="str">
        <f t="shared" si="3"/>
        <v>PR14WSHWSWW_F1</v>
      </c>
      <c r="C182" s="1358" t="s">
        <v>3583</v>
      </c>
      <c r="D182" s="1358" t="s">
        <v>2833</v>
      </c>
      <c r="E182" s="1358" t="s">
        <v>2492</v>
      </c>
      <c r="F182" s="1359" t="s">
        <v>3598</v>
      </c>
      <c r="G182" s="1360"/>
      <c r="H182" s="1361" t="s">
        <v>3811</v>
      </c>
      <c r="I182" s="1362" t="s">
        <v>3930</v>
      </c>
      <c r="J182" s="1361" t="s">
        <v>1923</v>
      </c>
      <c r="K182" s="1363" t="s">
        <v>2718</v>
      </c>
      <c r="L182" s="1274"/>
      <c r="M182" s="1364"/>
      <c r="N182" s="1274"/>
      <c r="O182" s="1364"/>
    </row>
    <row r="183" spans="2:16" ht="18.75" hidden="1" customHeight="1" x14ac:dyDescent="0.25">
      <c r="B183" s="1357" t="str">
        <f t="shared" si="3"/>
        <v>PR14WSHWSWW_F1</v>
      </c>
      <c r="C183" s="1358" t="s">
        <v>3583</v>
      </c>
      <c r="D183" s="1358" t="s">
        <v>2833</v>
      </c>
      <c r="E183" s="1358" t="s">
        <v>2492</v>
      </c>
      <c r="F183" s="1359" t="s">
        <v>3598</v>
      </c>
      <c r="G183" s="1360"/>
      <c r="H183" s="1361" t="s">
        <v>3813</v>
      </c>
      <c r="I183" s="1362" t="s">
        <v>3931</v>
      </c>
      <c r="J183" s="1361" t="s">
        <v>1923</v>
      </c>
      <c r="K183" s="1363" t="s">
        <v>2718</v>
      </c>
      <c r="L183" s="1274"/>
      <c r="M183" s="1364"/>
      <c r="N183" s="1274"/>
      <c r="O183" s="1364"/>
    </row>
    <row r="184" spans="2:16" ht="18.75" hidden="1" customHeight="1" x14ac:dyDescent="0.25">
      <c r="B184" s="1357" t="str">
        <f t="shared" si="3"/>
        <v>PR14WSHWSWW_F1</v>
      </c>
      <c r="C184" s="1358" t="s">
        <v>3583</v>
      </c>
      <c r="D184" s="1358" t="s">
        <v>2833</v>
      </c>
      <c r="E184" s="1358" t="s">
        <v>2492</v>
      </c>
      <c r="F184" s="1359" t="s">
        <v>3598</v>
      </c>
      <c r="G184" s="1360"/>
      <c r="H184" s="1361" t="s">
        <v>3815</v>
      </c>
      <c r="I184" s="1362" t="s">
        <v>3932</v>
      </c>
      <c r="J184" s="1361" t="s">
        <v>1880</v>
      </c>
      <c r="K184" s="1363">
        <v>2</v>
      </c>
      <c r="L184" s="1274"/>
      <c r="M184" s="1364"/>
      <c r="N184" s="1274"/>
      <c r="O184" s="1364"/>
    </row>
    <row r="185" spans="2:16" ht="18.75" hidden="1" customHeight="1" x14ac:dyDescent="0.25">
      <c r="B185" s="1357" t="str">
        <f t="shared" si="3"/>
        <v>PR14WSHWSWW_F1</v>
      </c>
      <c r="C185" s="1358" t="s">
        <v>3583</v>
      </c>
      <c r="D185" s="1358" t="s">
        <v>2833</v>
      </c>
      <c r="E185" s="1358" t="s">
        <v>2492</v>
      </c>
      <c r="F185" s="1359" t="s">
        <v>3598</v>
      </c>
      <c r="G185" s="1360"/>
      <c r="H185" s="1361" t="s">
        <v>3817</v>
      </c>
      <c r="I185" s="1362" t="s">
        <v>3933</v>
      </c>
      <c r="J185" s="1361" t="s">
        <v>1880</v>
      </c>
      <c r="K185" s="1363">
        <v>2</v>
      </c>
      <c r="L185" s="1274"/>
      <c r="M185" s="1364"/>
      <c r="N185" s="1274"/>
      <c r="O185" s="1364"/>
    </row>
    <row r="186" spans="2:16" ht="18.75" hidden="1" customHeight="1" x14ac:dyDescent="0.25">
      <c r="B186" s="1357" t="str">
        <f t="shared" si="3"/>
        <v>PR14WSHWSWW_F1</v>
      </c>
      <c r="C186" s="1358" t="s">
        <v>3583</v>
      </c>
      <c r="D186" s="1358" t="s">
        <v>2833</v>
      </c>
      <c r="E186" s="1358" t="s">
        <v>2492</v>
      </c>
      <c r="F186" s="1359" t="s">
        <v>3598</v>
      </c>
      <c r="G186" s="1360"/>
      <c r="H186" s="1361" t="s">
        <v>3819</v>
      </c>
      <c r="I186" s="1362" t="s">
        <v>3925</v>
      </c>
      <c r="J186" s="1361" t="s">
        <v>1923</v>
      </c>
      <c r="K186" s="1363" t="s">
        <v>2718</v>
      </c>
      <c r="L186" s="1274"/>
      <c r="M186" s="1364"/>
      <c r="N186" s="1274"/>
      <c r="O186" s="1364"/>
    </row>
    <row r="187" spans="2:16" ht="18.75" customHeight="1" x14ac:dyDescent="0.25">
      <c r="B187" s="1357" t="str">
        <f t="shared" si="3"/>
        <v>PR14YKYWSW_WA4</v>
      </c>
      <c r="C187" s="1358" t="s">
        <v>3675</v>
      </c>
      <c r="D187" s="1358" t="s">
        <v>2751</v>
      </c>
      <c r="E187" s="1358" t="s">
        <v>3399</v>
      </c>
      <c r="F187" s="1359" t="s">
        <v>3684</v>
      </c>
      <c r="G187" s="1360" t="s">
        <v>2721</v>
      </c>
      <c r="H187" s="1361" t="s">
        <v>3787</v>
      </c>
      <c r="I187" s="1362" t="str">
        <f>F187</f>
        <v>WA4: Water quality stability and reliability factor</v>
      </c>
      <c r="J187" s="1361" t="s">
        <v>2827</v>
      </c>
      <c r="K187" s="1363" t="s">
        <v>2824</v>
      </c>
      <c r="L187" s="1274" t="s">
        <v>3685</v>
      </c>
      <c r="M187" s="1364" t="s">
        <v>1913</v>
      </c>
      <c r="N187" s="1274" t="s">
        <v>3685</v>
      </c>
      <c r="O187" s="1364" t="s">
        <v>2690</v>
      </c>
    </row>
    <row r="188" spans="2:16" ht="18.75" customHeight="1" x14ac:dyDescent="0.25">
      <c r="B188" s="1357" t="str">
        <f t="shared" si="3"/>
        <v>PR14YKYWSW_WA4</v>
      </c>
      <c r="C188" s="1358" t="s">
        <v>3675</v>
      </c>
      <c r="D188" s="1358" t="s">
        <v>2751</v>
      </c>
      <c r="E188" s="1358" t="s">
        <v>3399</v>
      </c>
      <c r="F188" s="1359" t="s">
        <v>3684</v>
      </c>
      <c r="G188" s="1360"/>
      <c r="H188" s="1361" t="s">
        <v>3788</v>
      </c>
      <c r="I188" s="1362" t="s">
        <v>3840</v>
      </c>
      <c r="J188" s="1361" t="s">
        <v>1880</v>
      </c>
      <c r="K188" s="1363">
        <v>3</v>
      </c>
      <c r="L188" s="1369">
        <v>2.1000000000000001E-2</v>
      </c>
      <c r="M188" s="1364" t="s">
        <v>2690</v>
      </c>
      <c r="N188" s="1369">
        <v>2.1000000000000001E-2</v>
      </c>
      <c r="O188" s="1364" t="s">
        <v>2690</v>
      </c>
      <c r="P188" s="1370"/>
    </row>
    <row r="189" spans="2:16" ht="18.75" customHeight="1" x14ac:dyDescent="0.25">
      <c r="B189" s="1357" t="str">
        <f t="shared" si="3"/>
        <v>PR14YKYWSW_WA4</v>
      </c>
      <c r="C189" s="1358" t="s">
        <v>3675</v>
      </c>
      <c r="D189" s="1358" t="s">
        <v>2751</v>
      </c>
      <c r="E189" s="1358" t="s">
        <v>3399</v>
      </c>
      <c r="F189" s="1359" t="s">
        <v>3684</v>
      </c>
      <c r="G189" s="1360"/>
      <c r="H189" s="1361" t="s">
        <v>3790</v>
      </c>
      <c r="I189" s="1362" t="s">
        <v>3934</v>
      </c>
      <c r="J189" s="1361" t="s">
        <v>1880</v>
      </c>
      <c r="K189" s="1363">
        <v>2</v>
      </c>
      <c r="L189" s="1371">
        <v>0</v>
      </c>
      <c r="M189" s="1364" t="s">
        <v>2690</v>
      </c>
      <c r="N189" s="1371">
        <v>0</v>
      </c>
      <c r="O189" s="1364" t="s">
        <v>2690</v>
      </c>
    </row>
    <row r="190" spans="2:16" ht="18.75" customHeight="1" x14ac:dyDescent="0.25">
      <c r="B190" s="1357" t="str">
        <f t="shared" si="3"/>
        <v>PR14YKYWSW_WA4</v>
      </c>
      <c r="C190" s="1358" t="s">
        <v>3675</v>
      </c>
      <c r="D190" s="1358" t="s">
        <v>2751</v>
      </c>
      <c r="E190" s="1358" t="s">
        <v>3399</v>
      </c>
      <c r="F190" s="1359" t="s">
        <v>3684</v>
      </c>
      <c r="G190" s="1360"/>
      <c r="H190" s="1361" t="s">
        <v>3792</v>
      </c>
      <c r="I190" s="1362" t="s">
        <v>3935</v>
      </c>
      <c r="J190" s="1361" t="s">
        <v>1923</v>
      </c>
      <c r="K190" s="1363" t="s">
        <v>2718</v>
      </c>
      <c r="L190" s="1274">
        <v>0</v>
      </c>
      <c r="M190" s="1364" t="s">
        <v>2690</v>
      </c>
      <c r="N190" s="1274">
        <v>0</v>
      </c>
      <c r="O190" s="1364" t="s">
        <v>2690</v>
      </c>
    </row>
    <row r="191" spans="2:16" ht="18.75" customHeight="1" x14ac:dyDescent="0.25">
      <c r="B191" s="1357" t="str">
        <f t="shared" si="3"/>
        <v>PR14YKYWSW_WA4</v>
      </c>
      <c r="C191" s="1358" t="s">
        <v>3675</v>
      </c>
      <c r="D191" s="1358" t="s">
        <v>2751</v>
      </c>
      <c r="E191" s="1358" t="s">
        <v>3399</v>
      </c>
      <c r="F191" s="1359" t="s">
        <v>3684</v>
      </c>
      <c r="G191" s="1360"/>
      <c r="H191" s="1361" t="s">
        <v>3794</v>
      </c>
      <c r="I191" s="1362" t="s">
        <v>3936</v>
      </c>
      <c r="J191" s="1361" t="s">
        <v>1923</v>
      </c>
      <c r="K191" s="1363" t="s">
        <v>2718</v>
      </c>
      <c r="L191" s="1274">
        <v>0</v>
      </c>
      <c r="M191" s="1364" t="s">
        <v>2690</v>
      </c>
      <c r="N191" s="1274">
        <v>0</v>
      </c>
      <c r="O191" s="1364" t="s">
        <v>2690</v>
      </c>
    </row>
    <row r="192" spans="2:16" ht="18.75" customHeight="1" x14ac:dyDescent="0.25">
      <c r="B192" s="1357" t="str">
        <f t="shared" si="3"/>
        <v>PR14YKYWSW_WA4</v>
      </c>
      <c r="C192" s="1358" t="s">
        <v>3675</v>
      </c>
      <c r="D192" s="1358" t="s">
        <v>2751</v>
      </c>
      <c r="E192" s="1358" t="s">
        <v>3399</v>
      </c>
      <c r="F192" s="1359" t="s">
        <v>3684</v>
      </c>
      <c r="G192" s="1360"/>
      <c r="H192" s="1361" t="s">
        <v>3811</v>
      </c>
      <c r="I192" s="1362" t="s">
        <v>3937</v>
      </c>
      <c r="J192" s="1361" t="s">
        <v>1923</v>
      </c>
      <c r="K192" s="1363" t="s">
        <v>2718</v>
      </c>
      <c r="L192" s="1279">
        <v>3768</v>
      </c>
      <c r="M192" s="1364" t="s">
        <v>2690</v>
      </c>
      <c r="N192" s="1274">
        <v>4200</v>
      </c>
      <c r="O192" s="1364" t="s">
        <v>2690</v>
      </c>
      <c r="P192" s="1370"/>
    </row>
    <row r="193" spans="2:16" ht="18.75" customHeight="1" x14ac:dyDescent="0.25">
      <c r="B193" s="1357" t="str">
        <f t="shared" si="3"/>
        <v>PR14YKYWSW_WB4</v>
      </c>
      <c r="C193" s="1358" t="s">
        <v>3675</v>
      </c>
      <c r="D193" s="1358" t="s">
        <v>2751</v>
      </c>
      <c r="E193" s="1358" t="s">
        <v>3411</v>
      </c>
      <c r="F193" s="1359" t="s">
        <v>3692</v>
      </c>
      <c r="G193" s="1360" t="s">
        <v>2721</v>
      </c>
      <c r="H193" s="1361" t="s">
        <v>3787</v>
      </c>
      <c r="I193" s="1362" t="str">
        <f>F193</f>
        <v>WB4: Water network stability and reliability factor</v>
      </c>
      <c r="J193" s="1361" t="s">
        <v>2827</v>
      </c>
      <c r="K193" s="1363" t="s">
        <v>2824</v>
      </c>
      <c r="L193" s="1274" t="s">
        <v>3685</v>
      </c>
      <c r="M193" s="1364" t="s">
        <v>1913</v>
      </c>
      <c r="N193" s="1274" t="s">
        <v>3685</v>
      </c>
      <c r="O193" s="1364" t="s">
        <v>2690</v>
      </c>
    </row>
    <row r="194" spans="2:16" ht="18.75" customHeight="1" x14ac:dyDescent="0.25">
      <c r="B194" s="1357" t="str">
        <f t="shared" si="3"/>
        <v>PR14YKYWSW_WB4</v>
      </c>
      <c r="C194" s="1358" t="s">
        <v>3675</v>
      </c>
      <c r="D194" s="1358" t="s">
        <v>2751</v>
      </c>
      <c r="E194" s="1358" t="s">
        <v>3411</v>
      </c>
      <c r="F194" s="1359" t="s">
        <v>3692</v>
      </c>
      <c r="G194" s="1360"/>
      <c r="H194" s="1361" t="s">
        <v>3788</v>
      </c>
      <c r="I194" s="1362" t="s">
        <v>3807</v>
      </c>
      <c r="J194" s="1361" t="s">
        <v>1923</v>
      </c>
      <c r="K194" s="1363" t="s">
        <v>2718</v>
      </c>
      <c r="L194" s="1279">
        <v>8254</v>
      </c>
      <c r="M194" s="1364" t="s">
        <v>2691</v>
      </c>
      <c r="N194" s="1279">
        <v>8445</v>
      </c>
      <c r="O194" s="1364" t="s">
        <v>2691</v>
      </c>
      <c r="P194" s="1370"/>
    </row>
    <row r="195" spans="2:16" ht="18.75" customHeight="1" x14ac:dyDescent="0.25">
      <c r="B195" s="1357" t="str">
        <f t="shared" si="3"/>
        <v>PR14YKYWSW_WB4</v>
      </c>
      <c r="C195" s="1358" t="s">
        <v>3675</v>
      </c>
      <c r="D195" s="1358" t="s">
        <v>2751</v>
      </c>
      <c r="E195" s="1358" t="s">
        <v>3411</v>
      </c>
      <c r="F195" s="1359" t="s">
        <v>3692</v>
      </c>
      <c r="G195" s="1360"/>
      <c r="H195" s="1361" t="s">
        <v>3790</v>
      </c>
      <c r="I195" s="1362" t="s">
        <v>3938</v>
      </c>
      <c r="J195" s="1361" t="s">
        <v>1923</v>
      </c>
      <c r="K195" s="1363" t="s">
        <v>2718</v>
      </c>
      <c r="L195" s="1279">
        <v>414</v>
      </c>
      <c r="M195" s="1364" t="s">
        <v>2691</v>
      </c>
      <c r="N195" s="1279">
        <v>220</v>
      </c>
      <c r="O195" s="1364" t="s">
        <v>2690</v>
      </c>
      <c r="P195" s="1370"/>
    </row>
    <row r="196" spans="2:16" ht="18.75" customHeight="1" x14ac:dyDescent="0.25">
      <c r="B196" s="1357" t="str">
        <f t="shared" si="3"/>
        <v>PR14YKYWSW_WB4</v>
      </c>
      <c r="C196" s="1358" t="s">
        <v>3675</v>
      </c>
      <c r="D196" s="1358" t="s">
        <v>2751</v>
      </c>
      <c r="E196" s="1358" t="s">
        <v>3411</v>
      </c>
      <c r="F196" s="1359" t="s">
        <v>3692</v>
      </c>
      <c r="G196" s="1360"/>
      <c r="H196" s="1361" t="s">
        <v>3792</v>
      </c>
      <c r="I196" s="1362" t="s">
        <v>3939</v>
      </c>
      <c r="J196" s="1361" t="s">
        <v>1923</v>
      </c>
      <c r="K196" s="1363" t="s">
        <v>2718</v>
      </c>
      <c r="L196" s="1279">
        <v>9</v>
      </c>
      <c r="M196" s="1364" t="s">
        <v>2690</v>
      </c>
      <c r="N196" s="1279">
        <v>9</v>
      </c>
      <c r="O196" s="1364" t="s">
        <v>2690</v>
      </c>
      <c r="P196" s="1370"/>
    </row>
    <row r="197" spans="2:16" ht="18.75" customHeight="1" x14ac:dyDescent="0.25">
      <c r="B197" s="1357" t="str">
        <f t="shared" si="3"/>
        <v>PR14YKYWSW_WB4</v>
      </c>
      <c r="C197" s="1358" t="s">
        <v>3675</v>
      </c>
      <c r="D197" s="1358" t="s">
        <v>2751</v>
      </c>
      <c r="E197" s="1358" t="s">
        <v>3411</v>
      </c>
      <c r="F197" s="1359" t="s">
        <v>3692</v>
      </c>
      <c r="G197" s="1360"/>
      <c r="H197" s="1361" t="s">
        <v>3794</v>
      </c>
      <c r="I197" s="1362" t="s">
        <v>3940</v>
      </c>
      <c r="J197" s="1361" t="s">
        <v>1923</v>
      </c>
      <c r="K197" s="1363">
        <v>3</v>
      </c>
      <c r="L197" s="1372">
        <v>0.69899999999999995</v>
      </c>
      <c r="M197" s="1364" t="s">
        <v>2690</v>
      </c>
      <c r="N197" s="1372">
        <v>0.7</v>
      </c>
      <c r="O197" s="1364" t="s">
        <v>2690</v>
      </c>
      <c r="P197" s="1370"/>
    </row>
    <row r="198" spans="2:16" ht="18.75" customHeight="1" x14ac:dyDescent="0.25">
      <c r="B198" s="1357" t="str">
        <f t="shared" si="3"/>
        <v>PR14YKYWSW_WB4</v>
      </c>
      <c r="C198" s="1358" t="s">
        <v>3675</v>
      </c>
      <c r="D198" s="1358" t="s">
        <v>2751</v>
      </c>
      <c r="E198" s="1358" t="s">
        <v>3411</v>
      </c>
      <c r="F198" s="1359" t="s">
        <v>3692</v>
      </c>
      <c r="G198" s="1360"/>
      <c r="H198" s="1361" t="s">
        <v>3811</v>
      </c>
      <c r="I198" s="1362" t="s">
        <v>3941</v>
      </c>
      <c r="J198" s="1361" t="s">
        <v>1880</v>
      </c>
      <c r="K198" s="1363">
        <v>3</v>
      </c>
      <c r="L198" s="1279">
        <v>0.127</v>
      </c>
      <c r="M198" s="1364" t="s">
        <v>3942</v>
      </c>
      <c r="N198" s="1373">
        <v>0.2</v>
      </c>
      <c r="O198" s="1364" t="s">
        <v>2690</v>
      </c>
      <c r="P198" s="1370"/>
    </row>
    <row r="199" spans="2:16" ht="18.75" customHeight="1" x14ac:dyDescent="0.25">
      <c r="B199" s="1357" t="str">
        <f t="shared" si="3"/>
        <v>PR14YKYWSW_WB4</v>
      </c>
      <c r="C199" s="1358" t="s">
        <v>3675</v>
      </c>
      <c r="D199" s="1358" t="s">
        <v>2751</v>
      </c>
      <c r="E199" s="1358" t="s">
        <v>3411</v>
      </c>
      <c r="F199" s="1359" t="s">
        <v>3692</v>
      </c>
      <c r="G199" s="1360"/>
      <c r="H199" s="1361" t="s">
        <v>3813</v>
      </c>
      <c r="I199" s="1362" t="s">
        <v>3937</v>
      </c>
      <c r="J199" s="1361" t="s">
        <v>1923</v>
      </c>
      <c r="K199" s="1363" t="s">
        <v>2718</v>
      </c>
      <c r="L199" s="1279">
        <v>911</v>
      </c>
      <c r="M199" s="1364" t="s">
        <v>2690</v>
      </c>
      <c r="N199" s="1274">
        <v>1100</v>
      </c>
      <c r="O199" s="1364" t="s">
        <v>2690</v>
      </c>
      <c r="P199" s="1370"/>
    </row>
    <row r="200" spans="2:16" ht="18.75" customHeight="1" x14ac:dyDescent="0.25">
      <c r="B200" s="1357" t="str">
        <f t="shared" ref="B200:B210" si="4">CONCATENATE("PR14", C200, D200, "_", E200)</f>
        <v>PR14YKYWSWW_SA4</v>
      </c>
      <c r="C200" s="1358" t="s">
        <v>3675</v>
      </c>
      <c r="D200" s="1358" t="s">
        <v>2833</v>
      </c>
      <c r="E200" s="1358" t="s">
        <v>3713</v>
      </c>
      <c r="F200" s="1359" t="s">
        <v>3714</v>
      </c>
      <c r="G200" s="1360" t="s">
        <v>2721</v>
      </c>
      <c r="H200" s="1361" t="s">
        <v>3787</v>
      </c>
      <c r="I200" s="1362" t="str">
        <f>F200</f>
        <v>SA4: Sewer network stability and reliability factor</v>
      </c>
      <c r="J200" s="1358" t="s">
        <v>2827</v>
      </c>
      <c r="K200" s="1363" t="s">
        <v>2824</v>
      </c>
      <c r="L200" s="1274" t="s">
        <v>3685</v>
      </c>
      <c r="M200" s="1364" t="s">
        <v>1913</v>
      </c>
      <c r="N200" s="1274" t="s">
        <v>3685</v>
      </c>
      <c r="O200" s="1364" t="s">
        <v>2690</v>
      </c>
    </row>
    <row r="201" spans="2:16" ht="18.75" customHeight="1" x14ac:dyDescent="0.25">
      <c r="B201" s="1357" t="str">
        <f t="shared" si="4"/>
        <v>PR14YKYWSWW_SA4</v>
      </c>
      <c r="C201" s="1358" t="s">
        <v>3675</v>
      </c>
      <c r="D201" s="1358" t="s">
        <v>2833</v>
      </c>
      <c r="E201" s="1358" t="s">
        <v>3713</v>
      </c>
      <c r="F201" s="1359" t="s">
        <v>3714</v>
      </c>
      <c r="G201" s="1360"/>
      <c r="H201" s="1361" t="s">
        <v>3788</v>
      </c>
      <c r="I201" s="1362" t="s">
        <v>2726</v>
      </c>
      <c r="J201" s="1358" t="s">
        <v>1923</v>
      </c>
      <c r="K201" s="1363" t="s">
        <v>2718</v>
      </c>
      <c r="L201" s="1279">
        <v>255</v>
      </c>
      <c r="M201" s="1364" t="s">
        <v>2690</v>
      </c>
      <c r="N201" s="1274">
        <v>238</v>
      </c>
      <c r="O201" s="1364" t="s">
        <v>2690</v>
      </c>
      <c r="P201" s="1370"/>
    </row>
    <row r="202" spans="2:16" ht="18.75" customHeight="1" x14ac:dyDescent="0.25">
      <c r="B202" s="1357" t="str">
        <f t="shared" si="4"/>
        <v>PR14YKYWSWW_SA4</v>
      </c>
      <c r="C202" s="1358" t="s">
        <v>3675</v>
      </c>
      <c r="D202" s="1358" t="s">
        <v>2833</v>
      </c>
      <c r="E202" s="1358" t="s">
        <v>3713</v>
      </c>
      <c r="F202" s="1359" t="s">
        <v>3714</v>
      </c>
      <c r="G202" s="1360"/>
      <c r="H202" s="1361" t="s">
        <v>3790</v>
      </c>
      <c r="I202" s="1362" t="s">
        <v>3943</v>
      </c>
      <c r="J202" s="1358" t="s">
        <v>1923</v>
      </c>
      <c r="K202" s="1363" t="s">
        <v>2718</v>
      </c>
      <c r="L202" s="1279">
        <v>172</v>
      </c>
      <c r="M202" s="1364" t="s">
        <v>2690</v>
      </c>
      <c r="N202" s="1274">
        <v>170</v>
      </c>
      <c r="O202" s="1364" t="s">
        <v>2690</v>
      </c>
      <c r="P202" s="1370"/>
    </row>
    <row r="203" spans="2:16" ht="18.75" customHeight="1" x14ac:dyDescent="0.25">
      <c r="B203" s="1357" t="str">
        <f t="shared" si="4"/>
        <v>PR14YKYWSWW_SA4</v>
      </c>
      <c r="C203" s="1358" t="s">
        <v>3675</v>
      </c>
      <c r="D203" s="1358" t="s">
        <v>2833</v>
      </c>
      <c r="E203" s="1358" t="s">
        <v>3713</v>
      </c>
      <c r="F203" s="1359" t="s">
        <v>3714</v>
      </c>
      <c r="G203" s="1360"/>
      <c r="H203" s="1361" t="s">
        <v>3792</v>
      </c>
      <c r="I203" s="1362" t="s">
        <v>3859</v>
      </c>
      <c r="J203" s="1358" t="s">
        <v>1923</v>
      </c>
      <c r="K203" s="1363" t="s">
        <v>2718</v>
      </c>
      <c r="L203" s="1279">
        <v>393</v>
      </c>
      <c r="M203" s="1364" t="s">
        <v>2691</v>
      </c>
      <c r="N203" s="1274">
        <v>330</v>
      </c>
      <c r="O203" s="1364" t="s">
        <v>2691</v>
      </c>
      <c r="P203" s="1370"/>
    </row>
    <row r="204" spans="2:16" ht="18.75" customHeight="1" x14ac:dyDescent="0.25">
      <c r="B204" s="1357" t="str">
        <f t="shared" si="4"/>
        <v>PR14YKYWSWW_SA4</v>
      </c>
      <c r="C204" s="1358" t="s">
        <v>3675</v>
      </c>
      <c r="D204" s="1358" t="s">
        <v>2833</v>
      </c>
      <c r="E204" s="1358" t="s">
        <v>3713</v>
      </c>
      <c r="F204" s="1359" t="s">
        <v>3714</v>
      </c>
      <c r="G204" s="1360"/>
      <c r="H204" s="1361" t="s">
        <v>3794</v>
      </c>
      <c r="I204" s="1362" t="s">
        <v>3944</v>
      </c>
      <c r="J204" s="1358" t="s">
        <v>1923</v>
      </c>
      <c r="K204" s="1363" t="s">
        <v>2718</v>
      </c>
      <c r="L204" s="1279">
        <v>8</v>
      </c>
      <c r="M204" s="1364" t="s">
        <v>2690</v>
      </c>
      <c r="N204" s="1274">
        <v>72</v>
      </c>
      <c r="O204" s="1364" t="s">
        <v>2690</v>
      </c>
      <c r="P204" s="1370"/>
    </row>
    <row r="205" spans="2:16" ht="18.75" customHeight="1" x14ac:dyDescent="0.25">
      <c r="B205" s="1357" t="str">
        <f t="shared" si="4"/>
        <v>PR14YKYWSWW_SA4</v>
      </c>
      <c r="C205" s="1358" t="s">
        <v>3675</v>
      </c>
      <c r="D205" s="1358" t="s">
        <v>2833</v>
      </c>
      <c r="E205" s="1358" t="s">
        <v>3713</v>
      </c>
      <c r="F205" s="1359" t="s">
        <v>3714</v>
      </c>
      <c r="G205" s="1360"/>
      <c r="H205" s="1361" t="s">
        <v>3811</v>
      </c>
      <c r="I205" s="1362" t="s">
        <v>3800</v>
      </c>
      <c r="J205" s="1358" t="s">
        <v>1923</v>
      </c>
      <c r="K205" s="1363" t="s">
        <v>2718</v>
      </c>
      <c r="L205" s="1279">
        <v>16860</v>
      </c>
      <c r="M205" s="1364" t="s">
        <v>2690</v>
      </c>
      <c r="N205" s="1274">
        <v>17075</v>
      </c>
      <c r="O205" s="1364" t="s">
        <v>2690</v>
      </c>
      <c r="P205" s="1370"/>
    </row>
    <row r="206" spans="2:16" ht="18.75" customHeight="1" x14ac:dyDescent="0.25">
      <c r="B206" s="1357" t="str">
        <f t="shared" si="4"/>
        <v>PR14YKYWSWW_SA4</v>
      </c>
      <c r="C206" s="1358" t="s">
        <v>3675</v>
      </c>
      <c r="D206" s="1358" t="s">
        <v>2833</v>
      </c>
      <c r="E206" s="1358" t="s">
        <v>3713</v>
      </c>
      <c r="F206" s="1359" t="s">
        <v>3714</v>
      </c>
      <c r="G206" s="1360"/>
      <c r="H206" s="1361" t="s">
        <v>3813</v>
      </c>
      <c r="I206" s="1362" t="s">
        <v>3937</v>
      </c>
      <c r="J206" s="1358" t="s">
        <v>1923</v>
      </c>
      <c r="K206" s="1363" t="s">
        <v>2718</v>
      </c>
      <c r="L206" s="1279">
        <v>3537</v>
      </c>
      <c r="M206" s="1364" t="s">
        <v>2690</v>
      </c>
      <c r="N206" s="1274">
        <v>3510</v>
      </c>
      <c r="O206" s="1364" t="s">
        <v>2690</v>
      </c>
      <c r="P206" s="1370"/>
    </row>
    <row r="207" spans="2:16" ht="18.75" customHeight="1" x14ac:dyDescent="0.25">
      <c r="B207" s="1357" t="str">
        <f t="shared" si="4"/>
        <v>PR14YKYWSWW_SB2</v>
      </c>
      <c r="C207" s="1358" t="s">
        <v>3675</v>
      </c>
      <c r="D207" s="1358" t="s">
        <v>2833</v>
      </c>
      <c r="E207" s="1358" t="s">
        <v>3450</v>
      </c>
      <c r="F207" s="1359" t="s">
        <v>3717</v>
      </c>
      <c r="G207" s="1360" t="s">
        <v>2721</v>
      </c>
      <c r="H207" s="1361" t="s">
        <v>3787</v>
      </c>
      <c r="I207" s="1362" t="str">
        <f>F207</f>
        <v>SB2: Wastewater quality stability and reliability factor</v>
      </c>
      <c r="J207" s="1358" t="s">
        <v>2827</v>
      </c>
      <c r="K207" s="1363" t="s">
        <v>2824</v>
      </c>
      <c r="L207" s="1274" t="s">
        <v>3685</v>
      </c>
      <c r="M207" s="1364" t="s">
        <v>1913</v>
      </c>
      <c r="N207" s="1274" t="s">
        <v>3685</v>
      </c>
      <c r="O207" s="1364" t="s">
        <v>2690</v>
      </c>
    </row>
    <row r="208" spans="2:16" ht="18.75" customHeight="1" x14ac:dyDescent="0.25">
      <c r="B208" s="1357" t="str">
        <f t="shared" si="4"/>
        <v>PR14YKYWSWW_SB2</v>
      </c>
      <c r="C208" s="1358" t="s">
        <v>3675</v>
      </c>
      <c r="D208" s="1358" t="s">
        <v>2833</v>
      </c>
      <c r="E208" s="1358" t="s">
        <v>3450</v>
      </c>
      <c r="F208" s="1359" t="s">
        <v>3717</v>
      </c>
      <c r="G208" s="1360"/>
      <c r="H208" s="1361" t="s">
        <v>3788</v>
      </c>
      <c r="I208" s="1362" t="s">
        <v>3945</v>
      </c>
      <c r="J208" s="1358" t="s">
        <v>1923</v>
      </c>
      <c r="K208" s="1363" t="s">
        <v>2718</v>
      </c>
      <c r="L208" s="1279">
        <v>6</v>
      </c>
      <c r="M208" s="1364" t="s">
        <v>2691</v>
      </c>
      <c r="N208" s="1274">
        <v>5</v>
      </c>
      <c r="O208" s="1364" t="s">
        <v>2691</v>
      </c>
      <c r="P208" s="1370"/>
    </row>
    <row r="209" spans="2:16" ht="18.75" customHeight="1" x14ac:dyDescent="0.25">
      <c r="B209" s="1357" t="str">
        <f t="shared" si="4"/>
        <v>PR14YKYWSWW_SB2</v>
      </c>
      <c r="C209" s="1358" t="s">
        <v>3675</v>
      </c>
      <c r="D209" s="1358" t="s">
        <v>2833</v>
      </c>
      <c r="E209" s="1358" t="s">
        <v>3450</v>
      </c>
      <c r="F209" s="1359" t="s">
        <v>3717</v>
      </c>
      <c r="G209" s="1360"/>
      <c r="H209" s="1358" t="s">
        <v>3790</v>
      </c>
      <c r="I209" s="1359" t="s">
        <v>3946</v>
      </c>
      <c r="J209" s="1358" t="s">
        <v>1880</v>
      </c>
      <c r="K209" s="1374">
        <v>1</v>
      </c>
      <c r="L209" s="1375">
        <v>0</v>
      </c>
      <c r="M209" s="1364" t="s">
        <v>2690</v>
      </c>
      <c r="N209" s="1375">
        <v>0</v>
      </c>
      <c r="O209" s="1364" t="s">
        <v>2690</v>
      </c>
    </row>
    <row r="210" spans="2:16" ht="18.75" customHeight="1" thickBot="1" x14ac:dyDescent="0.3">
      <c r="B210" s="1376" t="str">
        <f t="shared" si="4"/>
        <v>PR14YKYWSWW_SB2</v>
      </c>
      <c r="C210" s="1377" t="s">
        <v>3675</v>
      </c>
      <c r="D210" s="1377" t="s">
        <v>2833</v>
      </c>
      <c r="E210" s="1377" t="s">
        <v>3450</v>
      </c>
      <c r="F210" s="1378" t="s">
        <v>3717</v>
      </c>
      <c r="G210" s="1379"/>
      <c r="H210" s="1377" t="s">
        <v>3792</v>
      </c>
      <c r="I210" s="1378" t="s">
        <v>3937</v>
      </c>
      <c r="J210" s="1377" t="s">
        <v>1923</v>
      </c>
      <c r="K210" s="1380" t="s">
        <v>2718</v>
      </c>
      <c r="L210" s="1300">
        <v>10035</v>
      </c>
      <c r="M210" s="1381" t="s">
        <v>2690</v>
      </c>
      <c r="N210" s="1300">
        <v>11000</v>
      </c>
      <c r="O210" s="1381" t="s">
        <v>2690</v>
      </c>
      <c r="P210" s="1370"/>
    </row>
    <row r="211" spans="2:16" x14ac:dyDescent="0.25">
      <c r="H211" s="1382"/>
      <c r="I211" s="1383"/>
      <c r="J211" s="1382"/>
      <c r="L211" s="1384"/>
      <c r="M211" s="1384"/>
      <c r="N211" s="1384"/>
      <c r="O211" s="1384"/>
    </row>
    <row r="212" spans="2:16" s="1385" customFormat="1" x14ac:dyDescent="0.25">
      <c r="B212" s="1322"/>
      <c r="C212" s="1323"/>
      <c r="D212" s="1323"/>
      <c r="E212" s="1323"/>
      <c r="F212" s="1324"/>
      <c r="G212" s="1323"/>
      <c r="H212" s="1382"/>
      <c r="I212" s="1383"/>
      <c r="J212" s="1382"/>
      <c r="K212" s="1327"/>
      <c r="L212" s="1384"/>
      <c r="M212" s="1384"/>
      <c r="N212" s="1384"/>
      <c r="O212" s="1384"/>
    </row>
    <row r="213" spans="2:16" s="1385" customFormat="1" ht="13.5" x14ac:dyDescent="0.25">
      <c r="B213" s="1308" t="s">
        <v>3739</v>
      </c>
      <c r="C213" s="1309"/>
      <c r="D213" s="1323"/>
      <c r="E213" s="1323"/>
      <c r="F213" s="1324"/>
      <c r="G213" s="1323"/>
      <c r="H213" s="1382"/>
      <c r="I213" s="1383"/>
      <c r="J213" s="1382"/>
      <c r="K213" s="1327"/>
      <c r="L213" s="1384"/>
      <c r="M213" s="1384"/>
      <c r="N213" s="1384"/>
      <c r="O213" s="1384"/>
    </row>
    <row r="214" spans="2:16" s="1385" customFormat="1" x14ac:dyDescent="0.25">
      <c r="B214" s="1187"/>
      <c r="C214" s="1310" t="s">
        <v>3947</v>
      </c>
      <c r="D214" s="1323"/>
      <c r="E214" s="1323"/>
      <c r="F214" s="1324"/>
      <c r="G214" s="1323"/>
      <c r="H214" s="1382"/>
      <c r="I214" s="1383"/>
      <c r="J214" s="1382"/>
      <c r="K214" s="1327"/>
      <c r="L214" s="1384"/>
      <c r="M214" s="1384"/>
      <c r="N214" s="1384"/>
      <c r="O214" s="1384"/>
    </row>
    <row r="215" spans="2:16" s="1385" customFormat="1" x14ac:dyDescent="0.25">
      <c r="B215" s="1386"/>
      <c r="C215" s="1310" t="s">
        <v>3948</v>
      </c>
      <c r="D215" s="1323"/>
      <c r="E215" s="1323"/>
      <c r="F215" s="1324"/>
      <c r="G215" s="1323"/>
      <c r="H215" s="1382"/>
      <c r="I215" s="1383"/>
      <c r="J215" s="1382"/>
      <c r="K215" s="1327"/>
      <c r="L215" s="1384"/>
      <c r="M215" s="1384"/>
      <c r="N215" s="1384"/>
      <c r="O215" s="1384"/>
    </row>
    <row r="216" spans="2:16" s="1385" customFormat="1" x14ac:dyDescent="0.25">
      <c r="B216" s="1188"/>
      <c r="C216" s="1310" t="s">
        <v>302</v>
      </c>
      <c r="D216" s="1323"/>
      <c r="E216" s="1323"/>
      <c r="F216" s="1324"/>
      <c r="G216" s="1323"/>
      <c r="H216" s="1382"/>
      <c r="I216" s="1383"/>
      <c r="J216" s="1382"/>
      <c r="K216" s="1327"/>
      <c r="L216" s="1384"/>
      <c r="M216" s="1384"/>
      <c r="N216" s="1384"/>
      <c r="O216" s="1384"/>
    </row>
    <row r="217" spans="2:16" s="1385" customFormat="1" x14ac:dyDescent="0.25">
      <c r="B217" s="1189"/>
      <c r="C217" s="1310" t="s">
        <v>303</v>
      </c>
      <c r="D217" s="1323"/>
      <c r="E217" s="1323"/>
      <c r="F217" s="1324"/>
      <c r="G217" s="1323"/>
      <c r="H217" s="1382"/>
      <c r="I217" s="1383"/>
      <c r="J217" s="1382"/>
      <c r="K217" s="1327"/>
      <c r="L217" s="1384"/>
      <c r="M217" s="1384"/>
      <c r="N217" s="1384"/>
      <c r="O217" s="1384"/>
    </row>
    <row r="218" spans="2:16" s="1385" customFormat="1" x14ac:dyDescent="0.25">
      <c r="B218" s="1190"/>
      <c r="C218" s="1310" t="s">
        <v>3949</v>
      </c>
      <c r="D218" s="1323"/>
      <c r="E218" s="1323"/>
      <c r="F218" s="1324"/>
      <c r="G218" s="1323"/>
      <c r="H218" s="1382"/>
      <c r="I218" s="1383"/>
      <c r="J218" s="1382"/>
      <c r="K218" s="1327"/>
      <c r="L218" s="1384"/>
      <c r="M218" s="1384"/>
      <c r="N218" s="1384"/>
      <c r="O218" s="1384"/>
    </row>
    <row r="219" spans="2:16" s="1385" customFormat="1" x14ac:dyDescent="0.25">
      <c r="B219" s="1387"/>
      <c r="C219" s="1310" t="s">
        <v>3950</v>
      </c>
      <c r="D219" s="1323"/>
      <c r="E219" s="1323"/>
      <c r="F219" s="1324"/>
      <c r="G219" s="1323"/>
      <c r="H219" s="1382"/>
      <c r="I219" s="1383"/>
      <c r="J219" s="1382"/>
      <c r="K219" s="1327"/>
      <c r="L219" s="1384"/>
      <c r="M219" s="1384"/>
      <c r="N219" s="1384"/>
      <c r="O219" s="1384"/>
    </row>
    <row r="220" spans="2:16" s="1385" customFormat="1" x14ac:dyDescent="0.25">
      <c r="B220" s="1311"/>
      <c r="C220" s="1312" t="s">
        <v>2727</v>
      </c>
      <c r="D220" s="1323"/>
      <c r="E220" s="1323"/>
      <c r="F220" s="1324"/>
      <c r="G220" s="1323"/>
      <c r="H220" s="1382"/>
      <c r="I220" s="1383"/>
      <c r="J220" s="1382"/>
      <c r="K220" s="1327"/>
      <c r="L220" s="1384"/>
      <c r="M220" s="1384"/>
      <c r="N220" s="1384"/>
      <c r="O220" s="1384"/>
    </row>
    <row r="221" spans="2:16" s="1385" customFormat="1" ht="13.5" thickBot="1" x14ac:dyDescent="0.3">
      <c r="B221" s="1322"/>
      <c r="C221" s="1323"/>
      <c r="D221" s="1323"/>
      <c r="E221" s="1323"/>
      <c r="F221" s="1324"/>
      <c r="G221" s="1323"/>
      <c r="H221" s="1382"/>
      <c r="I221" s="1383"/>
      <c r="J221" s="1382"/>
      <c r="K221" s="1327"/>
      <c r="L221" s="1384"/>
      <c r="M221" s="1384"/>
      <c r="N221" s="1384"/>
      <c r="O221" s="1384"/>
    </row>
    <row r="222" spans="2:16" s="1385" customFormat="1" ht="18.75" customHeight="1" thickBot="1" x14ac:dyDescent="0.3">
      <c r="B222" s="3745" t="s">
        <v>3951</v>
      </c>
      <c r="C222" s="3746"/>
      <c r="D222" s="3746"/>
      <c r="E222" s="3746"/>
      <c r="F222" s="3747"/>
      <c r="G222" s="1323"/>
      <c r="H222" s="1382"/>
      <c r="I222" s="1383"/>
      <c r="J222" s="1382"/>
      <c r="K222" s="1327"/>
      <c r="L222" s="1384"/>
      <c r="M222" s="1384"/>
      <c r="N222" s="1384"/>
      <c r="O222" s="1384"/>
    </row>
    <row r="223" spans="2:16" s="1385" customFormat="1" ht="30" customHeight="1" x14ac:dyDescent="0.25">
      <c r="B223" s="1388" t="s">
        <v>3952</v>
      </c>
      <c r="C223" s="3748" t="s">
        <v>3953</v>
      </c>
      <c r="D223" s="3749"/>
      <c r="E223" s="3749"/>
      <c r="F223" s="3750"/>
      <c r="G223" s="1323"/>
      <c r="H223" s="1382"/>
      <c r="I223" s="1383"/>
      <c r="J223" s="1382"/>
      <c r="K223" s="1327"/>
      <c r="L223" s="1384"/>
      <c r="M223" s="1384"/>
      <c r="N223" s="1384"/>
      <c r="O223" s="1384"/>
    </row>
    <row r="224" spans="2:16" s="1385" customFormat="1" ht="15" customHeight="1" x14ac:dyDescent="0.25">
      <c r="B224" s="302"/>
      <c r="C224" s="3715"/>
      <c r="D224" s="3734"/>
      <c r="E224" s="3734"/>
      <c r="F224" s="3735"/>
      <c r="G224" s="1323"/>
      <c r="H224" s="1382"/>
      <c r="I224" s="1383"/>
      <c r="J224" s="1382"/>
      <c r="K224" s="1327"/>
      <c r="L224" s="1384"/>
      <c r="M224" s="1384"/>
      <c r="N224" s="1384"/>
      <c r="O224" s="1384"/>
    </row>
    <row r="225" spans="2:15" s="1385" customFormat="1" ht="15" customHeight="1" x14ac:dyDescent="0.25">
      <c r="B225" s="1389" t="s">
        <v>2688</v>
      </c>
      <c r="C225" s="3751" t="s">
        <v>308</v>
      </c>
      <c r="D225" s="3752"/>
      <c r="E225" s="3752"/>
      <c r="F225" s="3753"/>
      <c r="G225" s="1323"/>
      <c r="H225" s="1382"/>
      <c r="I225" s="1383"/>
      <c r="J225" s="1382"/>
      <c r="K225" s="1327"/>
      <c r="L225" s="1384"/>
      <c r="M225" s="1384"/>
      <c r="N225" s="1384"/>
      <c r="O225" s="1384"/>
    </row>
    <row r="226" spans="2:15" s="1385" customFormat="1" ht="30" customHeight="1" x14ac:dyDescent="0.25">
      <c r="B226" s="302">
        <v>1</v>
      </c>
      <c r="C226" s="3715" t="s">
        <v>3954</v>
      </c>
      <c r="D226" s="3734"/>
      <c r="E226" s="3734"/>
      <c r="F226" s="3735"/>
      <c r="G226" s="1323"/>
      <c r="H226" s="1382"/>
      <c r="I226" s="1383"/>
      <c r="J226" s="1382"/>
      <c r="K226" s="1327"/>
      <c r="L226" s="1384"/>
      <c r="M226" s="1384"/>
      <c r="N226" s="1384"/>
      <c r="O226" s="1384"/>
    </row>
    <row r="227" spans="2:15" s="1385" customFormat="1" ht="16.5" customHeight="1" x14ac:dyDescent="0.25">
      <c r="B227" s="302">
        <v>2</v>
      </c>
      <c r="C227" s="3715" t="s">
        <v>3748</v>
      </c>
      <c r="D227" s="3734"/>
      <c r="E227" s="3734"/>
      <c r="F227" s="3735"/>
      <c r="G227" s="1323"/>
      <c r="H227" s="1382"/>
      <c r="I227" s="1383"/>
      <c r="J227" s="1382"/>
      <c r="K227" s="1327"/>
      <c r="L227" s="1384"/>
      <c r="M227" s="1384"/>
      <c r="N227" s="1384"/>
      <c r="O227" s="1384"/>
    </row>
    <row r="228" spans="2:15" s="1385" customFormat="1" ht="16.5" customHeight="1" x14ac:dyDescent="0.25">
      <c r="B228" s="302">
        <v>3</v>
      </c>
      <c r="C228" s="3715" t="s">
        <v>3749</v>
      </c>
      <c r="D228" s="3734"/>
      <c r="E228" s="3734"/>
      <c r="F228" s="3735"/>
      <c r="G228" s="1323"/>
      <c r="H228" s="1382"/>
      <c r="I228" s="1383"/>
      <c r="J228" s="1382"/>
      <c r="K228" s="1327"/>
      <c r="L228" s="1384"/>
      <c r="M228" s="1384"/>
      <c r="N228" s="1384"/>
      <c r="O228" s="1384"/>
    </row>
    <row r="229" spans="2:15" s="1385" customFormat="1" ht="16.5" customHeight="1" x14ac:dyDescent="0.25">
      <c r="B229" s="302">
        <v>4</v>
      </c>
      <c r="C229" s="3715" t="s">
        <v>3752</v>
      </c>
      <c r="D229" s="3734"/>
      <c r="E229" s="3734"/>
      <c r="F229" s="3735"/>
      <c r="G229" s="1323"/>
      <c r="H229" s="1382"/>
      <c r="I229" s="1383"/>
      <c r="J229" s="1382"/>
      <c r="K229" s="1327"/>
      <c r="L229" s="1384"/>
      <c r="M229" s="1384"/>
      <c r="N229" s="1384"/>
      <c r="O229" s="1384"/>
    </row>
    <row r="230" spans="2:15" s="1385" customFormat="1" ht="16.5" customHeight="1" x14ac:dyDescent="0.25">
      <c r="B230" s="302">
        <v>5</v>
      </c>
      <c r="C230" s="3715" t="s">
        <v>3753</v>
      </c>
      <c r="D230" s="3734"/>
      <c r="E230" s="3734"/>
      <c r="F230" s="3735"/>
      <c r="G230" s="1323"/>
      <c r="H230" s="1382"/>
      <c r="I230" s="1383"/>
      <c r="J230" s="1382"/>
      <c r="K230" s="1327"/>
      <c r="L230" s="1384"/>
      <c r="M230" s="1384"/>
      <c r="N230" s="1384"/>
      <c r="O230" s="1384"/>
    </row>
    <row r="231" spans="2:15" s="1385" customFormat="1" ht="71.25" customHeight="1" x14ac:dyDescent="0.25">
      <c r="B231" s="302">
        <v>6</v>
      </c>
      <c r="C231" s="3715" t="s">
        <v>3955</v>
      </c>
      <c r="D231" s="3734"/>
      <c r="E231" s="3734"/>
      <c r="F231" s="3735"/>
      <c r="G231" s="1323"/>
      <c r="H231" s="1382"/>
      <c r="I231" s="1383"/>
      <c r="J231" s="1382"/>
      <c r="K231" s="1327"/>
      <c r="L231" s="1384"/>
      <c r="M231" s="1384"/>
      <c r="N231" s="1384"/>
      <c r="O231" s="1384"/>
    </row>
    <row r="232" spans="2:15" s="1385" customFormat="1" ht="16.5" customHeight="1" x14ac:dyDescent="0.25">
      <c r="B232" s="302">
        <v>7</v>
      </c>
      <c r="C232" s="3715" t="s">
        <v>3956</v>
      </c>
      <c r="D232" s="3734"/>
      <c r="E232" s="3734"/>
      <c r="F232" s="3735"/>
      <c r="G232" s="1323"/>
      <c r="H232" s="1382"/>
      <c r="I232" s="1383"/>
      <c r="J232" s="1382"/>
      <c r="K232" s="1327"/>
      <c r="L232" s="1384"/>
      <c r="M232" s="1384"/>
      <c r="N232" s="1384"/>
      <c r="O232" s="1384"/>
    </row>
    <row r="233" spans="2:15" s="1385" customFormat="1" ht="16.5" customHeight="1" x14ac:dyDescent="0.25">
      <c r="B233" s="302">
        <v>8</v>
      </c>
      <c r="C233" s="3715" t="s">
        <v>3957</v>
      </c>
      <c r="D233" s="3734"/>
      <c r="E233" s="3734"/>
      <c r="F233" s="3735"/>
      <c r="G233" s="1323"/>
      <c r="H233" s="1382"/>
      <c r="I233" s="1383"/>
      <c r="J233" s="1382"/>
      <c r="K233" s="1327"/>
      <c r="L233" s="1384"/>
      <c r="M233" s="1384"/>
      <c r="N233" s="1384"/>
      <c r="O233" s="1384"/>
    </row>
    <row r="234" spans="2:15" s="1385" customFormat="1" ht="16.5" customHeight="1" x14ac:dyDescent="0.25">
      <c r="B234" s="302">
        <v>9</v>
      </c>
      <c r="C234" s="3715" t="s">
        <v>3958</v>
      </c>
      <c r="D234" s="3734"/>
      <c r="E234" s="3734"/>
      <c r="F234" s="3735"/>
      <c r="G234" s="1323"/>
      <c r="H234" s="1382"/>
      <c r="I234" s="1383"/>
      <c r="J234" s="1382"/>
      <c r="K234" s="1327"/>
      <c r="L234" s="1384"/>
      <c r="M234" s="1384"/>
      <c r="N234" s="1384"/>
      <c r="O234" s="1384"/>
    </row>
    <row r="235" spans="2:15" s="1385" customFormat="1" ht="16.5" customHeight="1" x14ac:dyDescent="0.25">
      <c r="B235" s="302">
        <v>10</v>
      </c>
      <c r="C235" s="3715" t="s">
        <v>3959</v>
      </c>
      <c r="D235" s="3734"/>
      <c r="E235" s="3734"/>
      <c r="F235" s="3735"/>
      <c r="G235" s="1323"/>
      <c r="H235" s="1382"/>
      <c r="I235" s="1383"/>
      <c r="J235" s="1382"/>
      <c r="K235" s="1327"/>
      <c r="L235" s="1384"/>
      <c r="M235" s="1384"/>
      <c r="N235" s="1384"/>
      <c r="O235" s="1384"/>
    </row>
    <row r="236" spans="2:15" s="1385" customFormat="1" ht="16.5" customHeight="1" x14ac:dyDescent="0.25">
      <c r="B236" s="3736" t="s">
        <v>3960</v>
      </c>
      <c r="C236" s="3737"/>
      <c r="D236" s="3737"/>
      <c r="E236" s="3737"/>
      <c r="F236" s="3738"/>
      <c r="G236" s="1323"/>
      <c r="H236" s="1382"/>
      <c r="I236" s="1383"/>
      <c r="J236" s="1382"/>
      <c r="K236" s="1327"/>
      <c r="L236" s="1384"/>
      <c r="M236" s="1384"/>
      <c r="N236" s="1384"/>
      <c r="O236" s="1384"/>
    </row>
    <row r="237" spans="2:15" s="1385" customFormat="1" ht="82.5" customHeight="1" x14ac:dyDescent="0.25">
      <c r="B237" s="302">
        <v>11</v>
      </c>
      <c r="C237" s="3715" t="s">
        <v>3961</v>
      </c>
      <c r="D237" s="3734"/>
      <c r="E237" s="3734"/>
      <c r="F237" s="3735"/>
      <c r="G237" s="1323"/>
      <c r="H237" s="1382"/>
      <c r="I237" s="1383"/>
      <c r="J237" s="1382"/>
      <c r="K237" s="1327"/>
      <c r="L237" s="1384"/>
      <c r="M237" s="1384"/>
      <c r="N237" s="1384"/>
      <c r="O237" s="1384"/>
    </row>
    <row r="238" spans="2:15" s="1385" customFormat="1" ht="45" customHeight="1" x14ac:dyDescent="0.25">
      <c r="B238" s="302">
        <v>12</v>
      </c>
      <c r="C238" s="3715" t="s">
        <v>3962</v>
      </c>
      <c r="D238" s="3734"/>
      <c r="E238" s="3734"/>
      <c r="F238" s="3735"/>
      <c r="G238" s="1323"/>
      <c r="H238" s="1382"/>
      <c r="I238" s="1383"/>
      <c r="J238" s="1382"/>
      <c r="K238" s="1327"/>
      <c r="L238" s="1384"/>
      <c r="M238" s="1384"/>
      <c r="N238" s="1384"/>
      <c r="O238" s="1384"/>
    </row>
    <row r="239" spans="2:15" s="1385" customFormat="1" ht="16.5" customHeight="1" x14ac:dyDescent="0.25">
      <c r="B239" s="3736" t="s">
        <v>3963</v>
      </c>
      <c r="C239" s="3737"/>
      <c r="D239" s="3737"/>
      <c r="E239" s="3737"/>
      <c r="F239" s="3738"/>
      <c r="G239" s="1323"/>
      <c r="H239" s="1382"/>
      <c r="I239" s="1383"/>
      <c r="J239" s="1382"/>
      <c r="K239" s="1327"/>
      <c r="L239" s="1384"/>
      <c r="M239" s="1384"/>
      <c r="N239" s="1384"/>
      <c r="O239" s="1384"/>
    </row>
    <row r="240" spans="2:15" s="1385" customFormat="1" ht="82.5" customHeight="1" x14ac:dyDescent="0.25">
      <c r="B240" s="302">
        <v>13</v>
      </c>
      <c r="C240" s="3715" t="s">
        <v>3964</v>
      </c>
      <c r="D240" s="3734"/>
      <c r="E240" s="3734"/>
      <c r="F240" s="3735"/>
      <c r="G240" s="1323"/>
      <c r="H240" s="1382"/>
      <c r="I240" s="1383"/>
      <c r="J240" s="1382"/>
      <c r="K240" s="1327"/>
      <c r="L240" s="1384"/>
      <c r="M240" s="1384"/>
      <c r="N240" s="1384"/>
      <c r="O240" s="1384"/>
    </row>
    <row r="241" spans="2:15" s="1385" customFormat="1" ht="45" customHeight="1" thickBot="1" x14ac:dyDescent="0.3">
      <c r="B241" s="1390">
        <v>14</v>
      </c>
      <c r="C241" s="3739" t="s">
        <v>3965</v>
      </c>
      <c r="D241" s="3740"/>
      <c r="E241" s="3740"/>
      <c r="F241" s="3741"/>
      <c r="G241" s="1323"/>
      <c r="H241" s="1382"/>
      <c r="I241" s="1383"/>
      <c r="J241" s="1382"/>
      <c r="K241" s="1327"/>
      <c r="L241" s="1384"/>
      <c r="M241" s="1384"/>
      <c r="N241" s="1384"/>
      <c r="O241" s="1384"/>
    </row>
    <row r="242" spans="2:15" x14ac:dyDescent="0.25"/>
    <row r="243" spans="2:15" x14ac:dyDescent="0.25"/>
  </sheetData>
  <sheetProtection autoFilter="0"/>
  <autoFilter ref="B5:O210" xr:uid="{00000000-0009-0000-0000-000014000000}">
    <filterColumn colId="1">
      <filters>
        <filter val="YKY"/>
      </filters>
    </filterColumn>
  </autoFilter>
  <mergeCells count="22">
    <mergeCell ref="C231:F231"/>
    <mergeCell ref="L4:M4"/>
    <mergeCell ref="N4:O4"/>
    <mergeCell ref="B222:F222"/>
    <mergeCell ref="C223:F223"/>
    <mergeCell ref="C224:F224"/>
    <mergeCell ref="C225:F225"/>
    <mergeCell ref="C226:F226"/>
    <mergeCell ref="C227:F227"/>
    <mergeCell ref="C228:F228"/>
    <mergeCell ref="C229:F229"/>
    <mergeCell ref="C230:F230"/>
    <mergeCell ref="C238:F238"/>
    <mergeCell ref="B239:F239"/>
    <mergeCell ref="C240:F240"/>
    <mergeCell ref="C241:F241"/>
    <mergeCell ref="C232:F232"/>
    <mergeCell ref="C233:F233"/>
    <mergeCell ref="C234:F234"/>
    <mergeCell ref="C235:F235"/>
    <mergeCell ref="B236:F236"/>
    <mergeCell ref="C237:F237"/>
  </mergeCells>
  <conditionalFormatting sqref="M6:M210">
    <cfRule type="cellIs" dxfId="326" priority="10" operator="equal">
      <formula>0</formula>
    </cfRule>
  </conditionalFormatting>
  <conditionalFormatting sqref="O6:O210">
    <cfRule type="cellIs" dxfId="325" priority="9" operator="equal">
      <formula>0</formula>
    </cfRule>
  </conditionalFormatting>
  <conditionalFormatting sqref="B6:K210">
    <cfRule type="expression" dxfId="324" priority="8">
      <formula>$H6="00"</formula>
    </cfRule>
  </conditionalFormatting>
  <conditionalFormatting sqref="L6:O187 L190:O197 M188:M189 O188:O189 L199:O210 M198 O198">
    <cfRule type="expression" dxfId="323" priority="7">
      <formula>$H6="00"</formula>
    </cfRule>
  </conditionalFormatting>
  <conditionalFormatting sqref="L188">
    <cfRule type="expression" dxfId="322" priority="6">
      <formula>$H188="00"</formula>
    </cfRule>
  </conditionalFormatting>
  <conditionalFormatting sqref="N188">
    <cfRule type="expression" dxfId="321" priority="5">
      <formula>$H188="00"</formula>
    </cfRule>
  </conditionalFormatting>
  <conditionalFormatting sqref="L189">
    <cfRule type="expression" dxfId="320" priority="4">
      <formula>$H189="00"</formula>
    </cfRule>
  </conditionalFormatting>
  <conditionalFormatting sqref="N189">
    <cfRule type="expression" dxfId="319" priority="3">
      <formula>$H189="00"</formula>
    </cfRule>
  </conditionalFormatting>
  <conditionalFormatting sqref="L198">
    <cfRule type="expression" dxfId="318" priority="2">
      <formula>$H198="00"</formula>
    </cfRule>
  </conditionalFormatting>
  <conditionalFormatting sqref="N198">
    <cfRule type="expression" dxfId="317" priority="1">
      <formula>$H198="00"</formula>
    </cfRule>
  </conditionalFormatting>
  <pageMargins left="0.70866141732283472" right="0.70866141732283472" top="0.74803149606299213" bottom="0.74803149606299213" header="0.31496062992125984" footer="0.31496062992125984"/>
  <pageSetup paperSize="9" fitToWidth="2" fitToHeight="10"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459ADFB-7752-44E3-BC4C-5ACDF46E52D8}">
          <x14:formula1>
            <xm:f>'https://yorkshirewater.sharepoint.com/sites/yw-147/05 PR19 BP documents/40 Post IAP Assurance/10 Tables/DD August 2019/[yky-pr19-business-plan_august-2019-DD resubmission_v5.xlsb]AppValidation'!#REF!</xm:f>
          </x14:formula1>
          <xm:sqref>O6:O210 M6:M210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29C5-C0C3-4815-BCBE-FC4B1899A9AE}">
  <sheetPr>
    <tabColor rgb="FFFFC000"/>
  </sheetPr>
  <dimension ref="A1:AB158"/>
  <sheetViews>
    <sheetView zoomScaleNormal="100" workbookViewId="0">
      <selection activeCell="M40" sqref="M40"/>
    </sheetView>
  </sheetViews>
  <sheetFormatPr defaultColWidth="0" defaultRowHeight="14.25" x14ac:dyDescent="0.25"/>
  <cols>
    <col min="1" max="1" width="1.85546875" style="1391" customWidth="1"/>
    <col min="2" max="2" width="7.5703125" style="1391" customWidth="1"/>
    <col min="3" max="3" width="119" style="1391" bestFit="1" customWidth="1"/>
    <col min="4" max="4" width="20.7109375" style="1391" bestFit="1" customWidth="1"/>
    <col min="5" max="6" width="6.42578125" style="1391" customWidth="1"/>
    <col min="7" max="7" width="22.42578125" style="1391" bestFit="1" customWidth="1"/>
    <col min="8" max="14" width="11" style="1391" customWidth="1"/>
    <col min="15" max="15" width="3" style="1391" customWidth="1"/>
    <col min="16" max="16" width="170" style="1391" bestFit="1" customWidth="1"/>
    <col min="17" max="17" width="19.5703125" style="1391" customWidth="1"/>
    <col min="18" max="18" width="3" style="1391" customWidth="1"/>
    <col min="19" max="19" width="24.7109375" style="9" customWidth="1"/>
    <col min="20" max="20" width="6.28515625" style="9" customWidth="1"/>
    <col min="21" max="21" width="3" style="8" hidden="1" customWidth="1"/>
    <col min="22" max="27" width="9.28515625" style="8" hidden="1" customWidth="1"/>
    <col min="28" max="28" width="3" style="8" hidden="1" customWidth="1"/>
    <col min="29" max="16384" width="0" style="1391" hidden="1"/>
  </cols>
  <sheetData>
    <row r="1" spans="2:28" ht="20.25" x14ac:dyDescent="0.25">
      <c r="B1" s="1031" t="s">
        <v>3966</v>
      </c>
      <c r="C1" s="1031"/>
      <c r="D1" s="1031"/>
      <c r="E1" s="1031"/>
      <c r="F1" s="1031"/>
      <c r="G1" s="1031"/>
      <c r="H1" s="1031"/>
      <c r="I1" s="1031"/>
      <c r="J1" s="1031"/>
      <c r="K1" s="1031"/>
      <c r="L1" s="1031"/>
      <c r="M1" s="1031"/>
      <c r="N1" s="4" t="str">
        <f>[2]AppValidation!$D$2</f>
        <v>Yorkshire Water</v>
      </c>
      <c r="O1" s="477"/>
      <c r="P1" s="3497" t="s">
        <v>1</v>
      </c>
      <c r="Q1" s="3497"/>
      <c r="R1" s="3497"/>
      <c r="S1" s="3497"/>
      <c r="T1" s="1391"/>
      <c r="U1" s="7"/>
      <c r="V1" s="9"/>
      <c r="W1" s="9"/>
      <c r="X1" s="9"/>
      <c r="Y1" s="9"/>
      <c r="Z1" s="9"/>
      <c r="AA1" s="9"/>
      <c r="AB1" s="7"/>
    </row>
    <row r="2" spans="2:28" ht="15" thickBot="1" x14ac:dyDescent="0.3">
      <c r="B2" s="1392"/>
      <c r="C2" s="35"/>
      <c r="D2" s="35"/>
      <c r="E2" s="35"/>
      <c r="F2" s="35"/>
      <c r="G2" s="35"/>
      <c r="H2" s="35"/>
      <c r="I2" s="35"/>
      <c r="J2" s="35"/>
      <c r="K2" s="35"/>
      <c r="L2" s="35"/>
      <c r="M2" s="35"/>
      <c r="N2" s="35"/>
      <c r="O2" s="35"/>
      <c r="P2" s="35"/>
      <c r="S2" s="14"/>
      <c r="T2" s="1391"/>
      <c r="U2" s="7"/>
      <c r="V2" s="9"/>
      <c r="W2" s="9"/>
      <c r="X2" s="9"/>
      <c r="Y2" s="9"/>
      <c r="Z2" s="9"/>
      <c r="AA2" s="9"/>
      <c r="AB2" s="7"/>
    </row>
    <row r="3" spans="2:28" ht="14.65" customHeight="1" thickBot="1" x14ac:dyDescent="0.3">
      <c r="B3" s="3699" t="s">
        <v>14</v>
      </c>
      <c r="C3" s="3700"/>
      <c r="D3" s="1037" t="s">
        <v>15</v>
      </c>
      <c r="E3" s="1038" t="s">
        <v>16</v>
      </c>
      <c r="F3" s="1039" t="s">
        <v>17</v>
      </c>
      <c r="G3" s="1041" t="s">
        <v>30</v>
      </c>
      <c r="H3" s="1038" t="s">
        <v>868</v>
      </c>
      <c r="I3" s="1038" t="s">
        <v>867</v>
      </c>
      <c r="J3" s="1038" t="s">
        <v>866</v>
      </c>
      <c r="K3" s="1038" t="s">
        <v>865</v>
      </c>
      <c r="L3" s="1038" t="s">
        <v>864</v>
      </c>
      <c r="M3" s="1038" t="s">
        <v>863</v>
      </c>
      <c r="N3" s="1041" t="s">
        <v>1851</v>
      </c>
      <c r="O3" s="35"/>
      <c r="P3" s="26" t="s">
        <v>23</v>
      </c>
      <c r="Q3" s="27" t="s">
        <v>24</v>
      </c>
      <c r="S3" s="1393" t="s">
        <v>25</v>
      </c>
      <c r="T3" s="1391"/>
      <c r="U3" s="7"/>
      <c r="V3" s="9"/>
      <c r="W3" s="9"/>
      <c r="X3" s="9"/>
      <c r="Y3" s="9"/>
      <c r="Z3" s="9"/>
      <c r="AA3" s="9"/>
      <c r="AB3" s="7"/>
    </row>
    <row r="4" spans="2:28" ht="15" thickBot="1" x14ac:dyDescent="0.3">
      <c r="B4" s="35"/>
      <c r="C4" s="35"/>
      <c r="D4" s="35"/>
      <c r="E4" s="35"/>
      <c r="F4" s="35"/>
      <c r="G4" s="35"/>
      <c r="H4" s="35"/>
      <c r="I4" s="35"/>
      <c r="J4" s="35"/>
      <c r="K4" s="35"/>
      <c r="L4" s="35"/>
      <c r="M4" s="35"/>
      <c r="N4" s="35"/>
      <c r="O4" s="35"/>
      <c r="P4" s="35"/>
      <c r="Q4" s="35"/>
      <c r="S4" s="1394"/>
      <c r="T4" s="1391"/>
      <c r="U4" s="7"/>
      <c r="V4" s="3553" t="s">
        <v>12</v>
      </c>
      <c r="W4" s="3553"/>
      <c r="X4" s="3553"/>
      <c r="Y4" s="3553"/>
      <c r="Z4" s="3553"/>
      <c r="AA4" s="3553"/>
      <c r="AB4" s="7"/>
    </row>
    <row r="5" spans="2:28" ht="15" thickBot="1" x14ac:dyDescent="0.3">
      <c r="B5" s="1040" t="s">
        <v>36</v>
      </c>
      <c r="C5" s="1053" t="s">
        <v>3967</v>
      </c>
      <c r="D5" s="35"/>
      <c r="E5" s="35"/>
      <c r="F5" s="35"/>
      <c r="G5" s="35"/>
      <c r="H5" s="35"/>
      <c r="I5" s="35"/>
      <c r="J5" s="35"/>
      <c r="K5" s="35"/>
      <c r="L5" s="35"/>
      <c r="M5" s="35"/>
      <c r="N5" s="35"/>
      <c r="O5" s="35"/>
      <c r="P5" s="35"/>
      <c r="Q5" s="35"/>
      <c r="T5" s="1391"/>
      <c r="U5" s="7"/>
      <c r="V5" s="38" t="s">
        <v>27</v>
      </c>
      <c r="W5" s="60"/>
      <c r="X5" s="60"/>
      <c r="Y5" s="60"/>
      <c r="Z5" s="60"/>
      <c r="AA5" s="60"/>
      <c r="AB5" s="7"/>
    </row>
    <row r="6" spans="2:28" ht="15" thickBot="1" x14ac:dyDescent="0.3">
      <c r="B6" s="1054">
        <v>1</v>
      </c>
      <c r="C6" s="1395" t="s">
        <v>3968</v>
      </c>
      <c r="D6" s="1057" t="s">
        <v>3969</v>
      </c>
      <c r="E6" s="1057" t="s">
        <v>41</v>
      </c>
      <c r="F6" s="1058">
        <v>3</v>
      </c>
      <c r="G6" s="1396" t="s">
        <v>3970</v>
      </c>
      <c r="H6" s="1397">
        <v>4840.9319999999998</v>
      </c>
      <c r="I6" s="1398"/>
      <c r="J6" s="1399"/>
      <c r="K6" s="1399"/>
      <c r="L6" s="1399"/>
      <c r="M6" s="1399"/>
      <c r="N6" s="1399"/>
      <c r="O6" s="35"/>
      <c r="P6" s="1400"/>
      <c r="Q6" s="1158"/>
      <c r="S6" s="43">
        <f xml:space="preserve"> IF( SUM( V6:AA6 ) = 0, 0, $V$5 )</f>
        <v>0</v>
      </c>
      <c r="T6" s="1391"/>
      <c r="U6" s="7"/>
      <c r="V6" s="61">
        <f xml:space="preserve"> IF( ISNUMBER(H6), 0, 1 )</f>
        <v>0</v>
      </c>
      <c r="W6" s="60"/>
      <c r="X6" s="60"/>
      <c r="Y6" s="60"/>
      <c r="Z6" s="60"/>
      <c r="AA6" s="60"/>
      <c r="AB6" s="7"/>
    </row>
    <row r="7" spans="2:28" x14ac:dyDescent="0.25">
      <c r="B7" s="1401">
        <v>2</v>
      </c>
      <c r="C7" s="1402" t="s">
        <v>3971</v>
      </c>
      <c r="D7" s="1403" t="s">
        <v>3972</v>
      </c>
      <c r="E7" s="1403" t="s">
        <v>41</v>
      </c>
      <c r="F7" s="1404">
        <v>3</v>
      </c>
      <c r="G7" s="1405" t="s">
        <v>32</v>
      </c>
      <c r="H7" s="1406"/>
      <c r="I7" s="1407">
        <v>-205.84200000000001</v>
      </c>
      <c r="J7" s="1408">
        <v>-39.774999999999999</v>
      </c>
      <c r="K7" s="1408">
        <v>74.927999999999997</v>
      </c>
      <c r="L7" s="1408">
        <v>74.918000000000006</v>
      </c>
      <c r="M7" s="1408">
        <v>74.926000000000002</v>
      </c>
      <c r="N7" s="1409">
        <v>-20.845000000000013</v>
      </c>
      <c r="O7" s="35"/>
      <c r="P7" s="70"/>
      <c r="Q7" s="37"/>
      <c r="S7" s="43">
        <f xml:space="preserve"> IF( SUM( V7:AA7 ) = 0, 0, $V$5 )</f>
        <v>0</v>
      </c>
      <c r="T7" s="1391"/>
      <c r="U7" s="7"/>
      <c r="V7" s="9"/>
      <c r="W7" s="61">
        <f t="shared" ref="W7:AA8" si="0" xml:space="preserve"> IF( ISNUMBER(I7), 0, 1 )</f>
        <v>0</v>
      </c>
      <c r="X7" s="61">
        <f t="shared" si="0"/>
        <v>0</v>
      </c>
      <c r="Y7" s="61">
        <f t="shared" si="0"/>
        <v>0</v>
      </c>
      <c r="Z7" s="61">
        <f t="shared" si="0"/>
        <v>0</v>
      </c>
      <c r="AA7" s="61">
        <f t="shared" si="0"/>
        <v>0</v>
      </c>
      <c r="AB7" s="7"/>
    </row>
    <row r="8" spans="2:28" ht="15" thickBot="1" x14ac:dyDescent="0.3">
      <c r="B8" s="1071">
        <v>3</v>
      </c>
      <c r="C8" s="1410" t="s">
        <v>3973</v>
      </c>
      <c r="D8" s="1074" t="s">
        <v>3974</v>
      </c>
      <c r="E8" s="1074" t="s">
        <v>41</v>
      </c>
      <c r="F8" s="1075">
        <v>3</v>
      </c>
      <c r="G8" s="1411" t="s">
        <v>32</v>
      </c>
      <c r="H8" s="1412"/>
      <c r="I8" s="1413">
        <v>0</v>
      </c>
      <c r="J8" s="1414">
        <v>0</v>
      </c>
      <c r="K8" s="1414">
        <v>0</v>
      </c>
      <c r="L8" s="1414">
        <v>0</v>
      </c>
      <c r="M8" s="1414">
        <v>0</v>
      </c>
      <c r="N8" s="1103">
        <v>0</v>
      </c>
      <c r="O8" s="35"/>
      <c r="P8" s="76"/>
      <c r="Q8" s="77"/>
      <c r="S8" s="43">
        <f xml:space="preserve"> IF( SUM( V8:AA8 ) = 0, 0, $V$5 )</f>
        <v>0</v>
      </c>
      <c r="T8" s="1391"/>
      <c r="U8" s="7"/>
      <c r="V8" s="60"/>
      <c r="W8" s="61">
        <f t="shared" si="0"/>
        <v>0</v>
      </c>
      <c r="X8" s="61">
        <f t="shared" si="0"/>
        <v>0</v>
      </c>
      <c r="Y8" s="61">
        <f t="shared" si="0"/>
        <v>0</v>
      </c>
      <c r="Z8" s="61">
        <f t="shared" si="0"/>
        <v>0</v>
      </c>
      <c r="AA8" s="61">
        <f t="shared" si="0"/>
        <v>0</v>
      </c>
      <c r="AB8" s="7"/>
    </row>
    <row r="9" spans="2:28" ht="15" thickBot="1" x14ac:dyDescent="0.3">
      <c r="B9" s="35"/>
      <c r="C9" s="35"/>
      <c r="D9" s="35"/>
      <c r="E9" s="35"/>
      <c r="F9" s="35"/>
      <c r="G9" s="35"/>
      <c r="H9" s="35"/>
      <c r="I9" s="35"/>
      <c r="J9" s="35"/>
      <c r="K9" s="35"/>
      <c r="L9" s="35"/>
      <c r="M9" s="35"/>
      <c r="N9" s="35"/>
      <c r="O9" s="35"/>
      <c r="P9" s="123"/>
      <c r="Q9" s="123"/>
      <c r="S9" s="43"/>
      <c r="T9" s="1391"/>
      <c r="U9" s="7"/>
      <c r="V9" s="60"/>
      <c r="W9" s="60"/>
      <c r="X9" s="60"/>
      <c r="Y9" s="60"/>
      <c r="Z9" s="60"/>
      <c r="AA9" s="60"/>
      <c r="AB9" s="7"/>
    </row>
    <row r="10" spans="2:28" ht="15" thickBot="1" x14ac:dyDescent="0.3">
      <c r="B10" s="1040" t="s">
        <v>116</v>
      </c>
      <c r="C10" s="1415" t="s">
        <v>3975</v>
      </c>
      <c r="D10" s="35"/>
      <c r="E10" s="35"/>
      <c r="F10" s="35"/>
      <c r="G10" s="35"/>
      <c r="H10" s="35"/>
      <c r="I10" s="35"/>
      <c r="J10" s="35"/>
      <c r="K10" s="35"/>
      <c r="L10" s="35"/>
      <c r="M10" s="35"/>
      <c r="N10" s="35"/>
      <c r="O10" s="35"/>
      <c r="P10" s="123"/>
      <c r="Q10" s="123"/>
      <c r="S10" s="43"/>
      <c r="T10" s="1391"/>
      <c r="U10" s="7"/>
      <c r="V10" s="60"/>
      <c r="W10" s="60"/>
      <c r="X10" s="60"/>
      <c r="Y10" s="60"/>
      <c r="Z10" s="60"/>
      <c r="AA10" s="60"/>
      <c r="AB10" s="7"/>
    </row>
    <row r="11" spans="2:28" ht="15.75" thickBot="1" x14ac:dyDescent="0.3">
      <c r="B11" s="1054"/>
      <c r="C11" s="1416" t="s">
        <v>3976</v>
      </c>
      <c r="D11" s="1417"/>
      <c r="E11" s="1145"/>
      <c r="F11" s="1145"/>
      <c r="G11" s="1145"/>
      <c r="H11" s="1418"/>
      <c r="I11" s="1418"/>
      <c r="J11" s="1418"/>
      <c r="K11" s="1418"/>
      <c r="L11" s="1418"/>
      <c r="M11" s="1418"/>
      <c r="N11" s="1418"/>
      <c r="O11" s="35"/>
      <c r="P11" s="123"/>
      <c r="Q11" s="123"/>
      <c r="S11" s="43"/>
      <c r="T11" s="1391"/>
      <c r="U11" s="7"/>
      <c r="V11" s="60"/>
      <c r="W11" s="60"/>
      <c r="X11" s="60"/>
      <c r="Y11" s="60"/>
      <c r="Z11" s="60"/>
      <c r="AA11" s="60"/>
      <c r="AB11" s="7"/>
    </row>
    <row r="12" spans="2:28" ht="15" x14ac:dyDescent="0.25">
      <c r="B12" s="1062">
        <v>4</v>
      </c>
      <c r="C12" s="1419" t="s">
        <v>3977</v>
      </c>
      <c r="D12" s="1403" t="s">
        <v>3978</v>
      </c>
      <c r="E12" s="1403" t="s">
        <v>41</v>
      </c>
      <c r="F12" s="1403">
        <v>3</v>
      </c>
      <c r="G12" s="1405" t="s">
        <v>3979</v>
      </c>
      <c r="H12" s="1420">
        <v>2417.7536510444002</v>
      </c>
      <c r="I12" s="1418"/>
      <c r="J12" s="1418"/>
      <c r="K12" s="1418"/>
      <c r="L12" s="1418"/>
      <c r="M12" s="1418"/>
      <c r="N12" s="1418"/>
      <c r="O12" s="35"/>
      <c r="P12" s="1421" t="s">
        <v>3980</v>
      </c>
      <c r="Q12" s="39"/>
      <c r="S12" s="43"/>
      <c r="T12" s="1391"/>
      <c r="U12" s="7"/>
      <c r="V12" s="60"/>
      <c r="W12" s="60"/>
      <c r="X12" s="60"/>
      <c r="Y12" s="60"/>
      <c r="Z12" s="60"/>
      <c r="AA12" s="60"/>
      <c r="AB12" s="7"/>
    </row>
    <row r="13" spans="2:28" ht="14.25" customHeight="1" x14ac:dyDescent="0.25">
      <c r="B13" s="1062">
        <v>5</v>
      </c>
      <c r="C13" s="1419" t="s">
        <v>3981</v>
      </c>
      <c r="D13" s="1065" t="s">
        <v>3982</v>
      </c>
      <c r="E13" s="1065" t="s">
        <v>41</v>
      </c>
      <c r="F13" s="1065">
        <v>3</v>
      </c>
      <c r="G13" s="1422" t="s">
        <v>3970</v>
      </c>
      <c r="H13" s="1423">
        <v>2791.3139999999999</v>
      </c>
      <c r="I13" s="1424"/>
      <c r="J13" s="1425"/>
      <c r="K13" s="1425"/>
      <c r="L13" s="1418"/>
      <c r="M13" s="1418"/>
      <c r="N13" s="1418"/>
      <c r="O13" s="35"/>
      <c r="P13" s="70" t="s">
        <v>3983</v>
      </c>
      <c r="Q13" s="37"/>
      <c r="S13" s="43">
        <f t="shared" ref="S13:S20" si="1" xml:space="preserve"> IF( SUM( V13:AA13 ) = 0, 0, $V$5 )</f>
        <v>0</v>
      </c>
      <c r="T13" s="1391"/>
      <c r="U13" s="7"/>
      <c r="V13" s="61">
        <f t="shared" ref="V13:V20" si="2" xml:space="preserve"> IF( ISNUMBER(H13), 0, 1 )</f>
        <v>0</v>
      </c>
      <c r="W13" s="60"/>
      <c r="X13" s="60"/>
      <c r="Y13" s="60"/>
      <c r="Z13" s="60"/>
      <c r="AA13" s="60"/>
      <c r="AB13" s="7"/>
    </row>
    <row r="14" spans="2:28" ht="15" x14ac:dyDescent="0.25">
      <c r="B14" s="1062">
        <v>6</v>
      </c>
      <c r="C14" s="1419" t="s">
        <v>3984</v>
      </c>
      <c r="D14" s="1065" t="s">
        <v>3985</v>
      </c>
      <c r="E14" s="1065" t="s">
        <v>41</v>
      </c>
      <c r="F14" s="1065">
        <v>3</v>
      </c>
      <c r="G14" s="1422" t="s">
        <v>3970</v>
      </c>
      <c r="H14" s="1423">
        <v>3.4969999999999999</v>
      </c>
      <c r="I14" s="1424"/>
      <c r="J14" s="1425"/>
      <c r="K14" s="1425"/>
      <c r="L14" s="1418"/>
      <c r="M14" s="1418"/>
      <c r="N14" s="1418"/>
      <c r="O14" s="35"/>
      <c r="P14" s="70" t="s">
        <v>3983</v>
      </c>
      <c r="Q14" s="37"/>
      <c r="S14" s="43">
        <f t="shared" si="1"/>
        <v>0</v>
      </c>
      <c r="T14" s="1391"/>
      <c r="U14" s="7"/>
      <c r="V14" s="61">
        <f t="shared" si="2"/>
        <v>0</v>
      </c>
      <c r="W14" s="60"/>
      <c r="X14" s="60"/>
      <c r="Y14" s="60"/>
      <c r="Z14" s="60"/>
      <c r="AA14" s="60"/>
      <c r="AB14" s="7"/>
    </row>
    <row r="15" spans="2:28" ht="15" x14ac:dyDescent="0.25">
      <c r="B15" s="1062">
        <v>7</v>
      </c>
      <c r="C15" s="1419" t="s">
        <v>3986</v>
      </c>
      <c r="D15" s="1065" t="s">
        <v>3987</v>
      </c>
      <c r="E15" s="1065" t="s">
        <v>41</v>
      </c>
      <c r="F15" s="1065">
        <v>3</v>
      </c>
      <c r="G15" s="1422" t="s">
        <v>3970</v>
      </c>
      <c r="H15" s="1423">
        <v>-46.192</v>
      </c>
      <c r="I15" s="1424"/>
      <c r="J15" s="1425"/>
      <c r="K15" s="1425"/>
      <c r="L15" s="1418"/>
      <c r="M15" s="1418"/>
      <c r="N15" s="1418"/>
      <c r="O15" s="35"/>
      <c r="P15" s="70" t="s">
        <v>3983</v>
      </c>
      <c r="Q15" s="37"/>
      <c r="S15" s="43">
        <f t="shared" si="1"/>
        <v>0</v>
      </c>
      <c r="T15" s="1391"/>
      <c r="U15" s="7"/>
      <c r="V15" s="61">
        <f t="shared" si="2"/>
        <v>0</v>
      </c>
      <c r="W15" s="60"/>
      <c r="X15" s="60"/>
      <c r="Y15" s="60"/>
      <c r="Z15" s="60"/>
      <c r="AA15" s="60"/>
      <c r="AB15" s="7"/>
    </row>
    <row r="16" spans="2:28" ht="15" x14ac:dyDescent="0.25">
      <c r="B16" s="1062">
        <v>8</v>
      </c>
      <c r="C16" s="1419" t="s">
        <v>3988</v>
      </c>
      <c r="D16" s="1065" t="s">
        <v>3989</v>
      </c>
      <c r="E16" s="1065" t="s">
        <v>41</v>
      </c>
      <c r="F16" s="1065">
        <v>3</v>
      </c>
      <c r="G16" s="1422" t="s">
        <v>3970</v>
      </c>
      <c r="H16" s="1423">
        <v>-1.532</v>
      </c>
      <c r="I16" s="1424"/>
      <c r="J16" s="1425"/>
      <c r="K16" s="1425"/>
      <c r="L16" s="1418"/>
      <c r="M16" s="1418"/>
      <c r="N16" s="1418"/>
      <c r="O16" s="35"/>
      <c r="P16" s="70" t="s">
        <v>3983</v>
      </c>
      <c r="Q16" s="37"/>
      <c r="S16" s="43">
        <f t="shared" si="1"/>
        <v>0</v>
      </c>
      <c r="T16" s="1391"/>
      <c r="U16" s="7"/>
      <c r="V16" s="61">
        <f t="shared" si="2"/>
        <v>0</v>
      </c>
      <c r="W16" s="60"/>
      <c r="X16" s="60"/>
      <c r="Y16" s="60"/>
      <c r="Z16" s="60"/>
      <c r="AA16" s="60"/>
      <c r="AB16" s="7"/>
    </row>
    <row r="17" spans="1:28" ht="15" x14ac:dyDescent="0.25">
      <c r="A17" s="1426"/>
      <c r="B17" s="1427">
        <v>9</v>
      </c>
      <c r="C17" s="1428" t="s">
        <v>3990</v>
      </c>
      <c r="D17" s="1065" t="s">
        <v>3991</v>
      </c>
      <c r="E17" s="1429" t="s">
        <v>41</v>
      </c>
      <c r="F17" s="1429">
        <v>3</v>
      </c>
      <c r="G17" s="1430" t="s">
        <v>3970</v>
      </c>
      <c r="H17" s="1423">
        <v>0</v>
      </c>
      <c r="I17" s="1424"/>
      <c r="J17" s="1425"/>
      <c r="K17" s="1425"/>
      <c r="L17" s="1418"/>
      <c r="M17" s="1418"/>
      <c r="N17" s="1418"/>
      <c r="O17" s="35"/>
      <c r="P17" s="70" t="s">
        <v>3983</v>
      </c>
      <c r="Q17" s="1431"/>
      <c r="S17" s="43">
        <f t="shared" si="1"/>
        <v>0</v>
      </c>
      <c r="T17" s="1391"/>
      <c r="U17" s="7"/>
      <c r="V17" s="61">
        <f t="shared" si="2"/>
        <v>0</v>
      </c>
      <c r="W17" s="60"/>
      <c r="X17" s="60"/>
      <c r="Y17" s="60"/>
      <c r="Z17" s="60"/>
      <c r="AA17" s="60"/>
      <c r="AB17" s="7"/>
    </row>
    <row r="18" spans="1:28" ht="15" x14ac:dyDescent="0.25">
      <c r="A18" s="1426"/>
      <c r="B18" s="1427">
        <v>10</v>
      </c>
      <c r="C18" s="1428" t="s">
        <v>3992</v>
      </c>
      <c r="D18" s="1065" t="s">
        <v>3993</v>
      </c>
      <c r="E18" s="1429" t="s">
        <v>41</v>
      </c>
      <c r="F18" s="1429">
        <v>3</v>
      </c>
      <c r="G18" s="1430" t="s">
        <v>3970</v>
      </c>
      <c r="H18" s="1423">
        <v>-19.965</v>
      </c>
      <c r="I18" s="1424"/>
      <c r="J18" s="1425"/>
      <c r="K18" s="1425"/>
      <c r="L18" s="1418"/>
      <c r="M18" s="1418"/>
      <c r="N18" s="1418"/>
      <c r="O18" s="35"/>
      <c r="P18" s="70" t="s">
        <v>3983</v>
      </c>
      <c r="Q18" s="1431"/>
      <c r="S18" s="43">
        <f t="shared" si="1"/>
        <v>0</v>
      </c>
      <c r="T18" s="1391"/>
      <c r="U18" s="7"/>
      <c r="V18" s="61">
        <f t="shared" si="2"/>
        <v>0</v>
      </c>
      <c r="W18" s="60"/>
      <c r="X18" s="60"/>
      <c r="Y18" s="60"/>
      <c r="Z18" s="60"/>
      <c r="AA18" s="60"/>
      <c r="AB18" s="7"/>
    </row>
    <row r="19" spans="1:28" ht="15" x14ac:dyDescent="0.25">
      <c r="B19" s="1062">
        <v>11</v>
      </c>
      <c r="C19" s="1419" t="s">
        <v>3994</v>
      </c>
      <c r="D19" s="1065" t="s">
        <v>3995</v>
      </c>
      <c r="E19" s="1065" t="s">
        <v>41</v>
      </c>
      <c r="F19" s="1065">
        <v>3</v>
      </c>
      <c r="G19" s="1422" t="s">
        <v>3970</v>
      </c>
      <c r="H19" s="1423">
        <v>59.640999999999998</v>
      </c>
      <c r="I19" s="1424"/>
      <c r="J19" s="1425"/>
      <c r="K19" s="1425"/>
      <c r="L19" s="1418"/>
      <c r="M19" s="1418"/>
      <c r="N19" s="1418"/>
      <c r="O19" s="35"/>
      <c r="P19" s="70" t="s">
        <v>3983</v>
      </c>
      <c r="Q19" s="37"/>
      <c r="S19" s="43">
        <f t="shared" si="1"/>
        <v>0</v>
      </c>
      <c r="T19" s="1391"/>
      <c r="U19" s="7"/>
      <c r="V19" s="61">
        <f t="shared" si="2"/>
        <v>0</v>
      </c>
      <c r="W19" s="60"/>
      <c r="X19" s="60"/>
      <c r="Y19" s="60"/>
      <c r="Z19" s="60"/>
      <c r="AA19" s="60"/>
      <c r="AB19" s="7"/>
    </row>
    <row r="20" spans="1:28" ht="15" x14ac:dyDescent="0.25">
      <c r="B20" s="1062">
        <v>12</v>
      </c>
      <c r="C20" s="1419" t="s">
        <v>3996</v>
      </c>
      <c r="D20" s="1065" t="s">
        <v>3997</v>
      </c>
      <c r="E20" s="1065" t="s">
        <v>41</v>
      </c>
      <c r="F20" s="1065">
        <v>3</v>
      </c>
      <c r="G20" s="1422" t="s">
        <v>3970</v>
      </c>
      <c r="H20" s="1423">
        <v>0</v>
      </c>
      <c r="I20" s="1424"/>
      <c r="J20" s="1425"/>
      <c r="K20" s="1425"/>
      <c r="L20" s="1418"/>
      <c r="M20" s="1418"/>
      <c r="N20" s="1418"/>
      <c r="O20" s="35"/>
      <c r="P20" s="70" t="s">
        <v>301</v>
      </c>
      <c r="Q20" s="37"/>
      <c r="S20" s="43">
        <f t="shared" si="1"/>
        <v>0</v>
      </c>
      <c r="T20" s="1391"/>
      <c r="U20" s="7"/>
      <c r="V20" s="61">
        <f t="shared" si="2"/>
        <v>0</v>
      </c>
      <c r="W20" s="60"/>
      <c r="X20" s="60"/>
      <c r="Y20" s="60"/>
      <c r="Z20" s="60"/>
      <c r="AA20" s="60"/>
      <c r="AB20" s="7"/>
    </row>
    <row r="21" spans="1:28" ht="14.25" customHeight="1" x14ac:dyDescent="0.25">
      <c r="B21" s="1062">
        <v>13</v>
      </c>
      <c r="C21" s="1432" t="s">
        <v>3998</v>
      </c>
      <c r="D21" s="1065" t="s">
        <v>3999</v>
      </c>
      <c r="E21" s="1065" t="s">
        <v>41</v>
      </c>
      <c r="F21" s="1065">
        <v>3</v>
      </c>
      <c r="G21" s="1422" t="s">
        <v>3970</v>
      </c>
      <c r="H21" s="1433">
        <v>2786.7629999999995</v>
      </c>
      <c r="I21" s="1418"/>
      <c r="J21" s="1418"/>
      <c r="K21" s="1418"/>
      <c r="L21" s="1418"/>
      <c r="M21" s="1418"/>
      <c r="N21" s="1418"/>
      <c r="O21" s="35"/>
      <c r="P21" s="1434" t="s">
        <v>4000</v>
      </c>
      <c r="Q21" s="37"/>
      <c r="S21" s="43"/>
      <c r="T21" s="1391"/>
      <c r="U21" s="7"/>
      <c r="V21" s="60"/>
      <c r="W21" s="60"/>
      <c r="X21" s="60"/>
      <c r="Y21" s="60"/>
      <c r="Z21" s="60"/>
      <c r="AA21" s="60"/>
      <c r="AB21" s="7"/>
    </row>
    <row r="22" spans="1:28" ht="14.25" customHeight="1" thickBot="1" x14ac:dyDescent="0.3">
      <c r="B22" s="1062">
        <v>14</v>
      </c>
      <c r="C22" s="1432" t="s">
        <v>4001</v>
      </c>
      <c r="D22" s="1065" t="s">
        <v>4002</v>
      </c>
      <c r="E22" s="1086" t="s">
        <v>41</v>
      </c>
      <c r="F22" s="1086">
        <v>3</v>
      </c>
      <c r="G22" s="1435" t="s">
        <v>32</v>
      </c>
      <c r="H22" s="1436">
        <v>2763.341109895337</v>
      </c>
      <c r="I22" s="1418"/>
      <c r="J22" s="1418"/>
      <c r="K22" s="1418"/>
      <c r="L22" s="1418"/>
      <c r="M22" s="1418"/>
      <c r="N22" s="1418"/>
      <c r="O22" s="35"/>
      <c r="P22" s="371" t="s">
        <v>4003</v>
      </c>
      <c r="Q22" s="1167"/>
      <c r="S22" s="43"/>
      <c r="T22" s="1391"/>
      <c r="U22" s="7"/>
      <c r="V22" s="60"/>
      <c r="W22" s="60"/>
      <c r="X22" s="60"/>
      <c r="Y22" s="60"/>
      <c r="Z22" s="60"/>
      <c r="AA22" s="60"/>
      <c r="AB22" s="7"/>
    </row>
    <row r="23" spans="1:28" ht="15.75" thickBot="1" x14ac:dyDescent="0.3">
      <c r="B23" s="1401"/>
      <c r="C23" s="1437" t="s">
        <v>4004</v>
      </c>
      <c r="D23" s="1438"/>
      <c r="E23" s="1439"/>
      <c r="F23" s="1439"/>
      <c r="G23" s="1440"/>
      <c r="H23" s="1418"/>
      <c r="I23" s="1418"/>
      <c r="J23" s="1418"/>
      <c r="K23" s="1418"/>
      <c r="L23" s="1418"/>
      <c r="M23" s="1418"/>
      <c r="N23" s="1418"/>
      <c r="O23" s="35"/>
      <c r="P23" s="1441"/>
      <c r="Q23" s="1441"/>
      <c r="S23" s="43"/>
      <c r="T23" s="1391"/>
      <c r="U23" s="7"/>
      <c r="V23" s="60"/>
      <c r="W23" s="60"/>
      <c r="X23" s="60"/>
      <c r="Y23" s="60"/>
      <c r="Z23" s="60"/>
      <c r="AA23" s="60"/>
      <c r="AB23" s="7"/>
    </row>
    <row r="24" spans="1:28" ht="15" x14ac:dyDescent="0.25">
      <c r="B24" s="1062">
        <v>15</v>
      </c>
      <c r="C24" s="1419" t="s">
        <v>4005</v>
      </c>
      <c r="D24" s="1065" t="s">
        <v>4006</v>
      </c>
      <c r="E24" s="1065" t="s">
        <v>1880</v>
      </c>
      <c r="F24" s="1429">
        <v>2</v>
      </c>
      <c r="G24" s="1422" t="s">
        <v>1913</v>
      </c>
      <c r="H24" s="1442">
        <v>0.2006833407332822</v>
      </c>
      <c r="J24" s="1418"/>
      <c r="K24" s="1418"/>
      <c r="L24" s="1418"/>
      <c r="M24" s="1418"/>
      <c r="N24" s="1418"/>
      <c r="O24" s="35"/>
      <c r="P24" s="1443" t="s">
        <v>4007</v>
      </c>
      <c r="Q24" s="1444"/>
      <c r="S24" s="43"/>
      <c r="T24" s="1391"/>
      <c r="U24" s="200"/>
      <c r="V24" s="60"/>
      <c r="W24" s="60"/>
      <c r="X24" s="60"/>
      <c r="Y24" s="60"/>
      <c r="Z24" s="60"/>
      <c r="AA24" s="60"/>
      <c r="AB24" s="200"/>
    </row>
    <row r="25" spans="1:28" ht="15" x14ac:dyDescent="0.25">
      <c r="B25" s="1062">
        <v>16</v>
      </c>
      <c r="C25" s="1419" t="s">
        <v>4008</v>
      </c>
      <c r="D25" s="1065" t="s">
        <v>4009</v>
      </c>
      <c r="E25" s="1065" t="s">
        <v>41</v>
      </c>
      <c r="F25" s="1065">
        <v>3</v>
      </c>
      <c r="G25" s="1435" t="s">
        <v>32</v>
      </c>
      <c r="H25" s="1433">
        <v>558.5294938098607</v>
      </c>
      <c r="J25" s="1418"/>
      <c r="K25" s="1418"/>
      <c r="L25" s="1418"/>
      <c r="M25" s="1418"/>
      <c r="N25" s="1418"/>
      <c r="O25" s="35"/>
      <c r="P25" s="70" t="s">
        <v>2689</v>
      </c>
      <c r="Q25" s="37"/>
      <c r="S25" s="43"/>
      <c r="T25" s="1391"/>
      <c r="U25" s="200"/>
      <c r="V25" s="60"/>
      <c r="W25" s="60"/>
      <c r="X25" s="60"/>
      <c r="Y25" s="60"/>
      <c r="Z25" s="60"/>
      <c r="AA25" s="60"/>
      <c r="AB25" s="200"/>
    </row>
    <row r="26" spans="1:28" ht="15.75" thickBot="1" x14ac:dyDescent="0.3">
      <c r="B26" s="1445">
        <v>17</v>
      </c>
      <c r="C26" s="1446" t="s">
        <v>4010</v>
      </c>
      <c r="D26" s="1429" t="s">
        <v>4011</v>
      </c>
      <c r="E26" s="1064" t="s">
        <v>41</v>
      </c>
      <c r="F26" s="1064">
        <v>3</v>
      </c>
      <c r="G26" s="1447" t="s">
        <v>32</v>
      </c>
      <c r="H26" s="1448">
        <v>0.36630091767161888</v>
      </c>
      <c r="J26" s="1418"/>
      <c r="K26" s="1418"/>
      <c r="L26" s="1418"/>
      <c r="M26" s="1418"/>
      <c r="N26" s="1418"/>
      <c r="O26" s="35"/>
      <c r="P26" s="70" t="s">
        <v>4012</v>
      </c>
      <c r="Q26" s="37"/>
      <c r="S26" s="43"/>
      <c r="T26" s="1391"/>
      <c r="U26" s="200"/>
      <c r="V26" s="60"/>
      <c r="W26" s="60"/>
      <c r="X26" s="60"/>
      <c r="Y26" s="60"/>
      <c r="Z26" s="60"/>
      <c r="AA26" s="60"/>
      <c r="AB26" s="200"/>
    </row>
    <row r="27" spans="1:28" ht="15.75" thickBot="1" x14ac:dyDescent="0.3">
      <c r="B27" s="1062">
        <v>18</v>
      </c>
      <c r="C27" s="1419" t="s">
        <v>4013</v>
      </c>
      <c r="D27" s="1065" t="s">
        <v>4014</v>
      </c>
      <c r="E27" s="1065" t="s">
        <v>1880</v>
      </c>
      <c r="F27" s="1064">
        <v>1</v>
      </c>
      <c r="G27" s="1449" t="s">
        <v>1913</v>
      </c>
      <c r="I27" s="1450">
        <v>0.5</v>
      </c>
      <c r="J27" s="1418"/>
      <c r="K27" s="1418"/>
      <c r="L27" s="1418"/>
      <c r="M27" s="1418"/>
      <c r="N27" s="1418"/>
      <c r="O27" s="35"/>
      <c r="P27" s="70" t="s">
        <v>4015</v>
      </c>
      <c r="Q27" s="37"/>
      <c r="S27" s="43"/>
      <c r="T27" s="1391"/>
      <c r="U27" s="200"/>
      <c r="V27" s="60"/>
      <c r="W27" s="60"/>
      <c r="X27" s="60"/>
      <c r="Y27" s="60"/>
      <c r="Z27" s="60"/>
      <c r="AA27" s="60"/>
      <c r="AB27" s="200"/>
    </row>
    <row r="28" spans="1:28" ht="15" x14ac:dyDescent="0.25">
      <c r="B28" s="1451">
        <v>19</v>
      </c>
      <c r="C28" s="1419" t="s">
        <v>4016</v>
      </c>
      <c r="D28" s="1086" t="s">
        <v>4017</v>
      </c>
      <c r="E28" s="1065" t="s">
        <v>41</v>
      </c>
      <c r="F28" s="1065">
        <v>3</v>
      </c>
      <c r="G28" s="1435" t="s">
        <v>32</v>
      </c>
      <c r="H28" s="1418"/>
      <c r="I28" s="1452">
        <v>281.56050668750453</v>
      </c>
      <c r="J28" s="1155">
        <v>277.33336975169442</v>
      </c>
      <c r="K28" s="1155">
        <v>273.17086606845447</v>
      </c>
      <c r="L28" s="1155">
        <v>269.07226607164597</v>
      </c>
      <c r="M28" s="1156">
        <v>265.03755261164736</v>
      </c>
      <c r="N28" s="1418"/>
      <c r="O28" s="35"/>
      <c r="P28" s="371" t="s">
        <v>4018</v>
      </c>
      <c r="Q28" s="1167"/>
      <c r="S28" s="43"/>
      <c r="T28" s="1391"/>
      <c r="U28" s="7"/>
      <c r="V28" s="60"/>
      <c r="W28" s="60"/>
      <c r="X28" s="60"/>
      <c r="Y28" s="60"/>
      <c r="Z28" s="60"/>
      <c r="AA28" s="60"/>
      <c r="AB28" s="7"/>
    </row>
    <row r="29" spans="1:28" ht="15" x14ac:dyDescent="0.25">
      <c r="B29" s="1062">
        <v>20</v>
      </c>
      <c r="C29" s="1453" t="str">
        <f>[2]Wr3!C$12</f>
        <v>Run off on RPI inflated 2020 RCV  ~ wholesale water resources</v>
      </c>
      <c r="D29" s="1086" t="s">
        <v>4019</v>
      </c>
      <c r="E29" s="1065" t="s">
        <v>41</v>
      </c>
      <c r="F29" s="1065">
        <v>3</v>
      </c>
      <c r="G29" s="1435" t="s">
        <v>32</v>
      </c>
      <c r="H29" s="1418"/>
      <c r="I29" s="1454">
        <v>6.9196939236906081</v>
      </c>
      <c r="J29" s="1455">
        <v>6.8146480140015822</v>
      </c>
      <c r="K29" s="1455">
        <v>6.710952094591482</v>
      </c>
      <c r="L29" s="1455">
        <v>6.607893582441827</v>
      </c>
      <c r="M29" s="1456">
        <v>6.5076465457040902</v>
      </c>
      <c r="N29" s="1418"/>
      <c r="O29" s="35"/>
      <c r="P29" s="371" t="s">
        <v>4020</v>
      </c>
      <c r="Q29" s="1167"/>
      <c r="S29" s="43"/>
      <c r="T29" s="1391"/>
      <c r="U29" s="7"/>
      <c r="V29" s="60"/>
      <c r="W29" s="60"/>
      <c r="X29" s="60"/>
      <c r="Y29" s="60"/>
      <c r="Z29" s="60"/>
      <c r="AA29" s="60"/>
      <c r="AB29" s="7"/>
    </row>
    <row r="30" spans="1:28" ht="15" x14ac:dyDescent="0.25">
      <c r="B30" s="1451">
        <v>21</v>
      </c>
      <c r="C30" s="1419" t="s">
        <v>4021</v>
      </c>
      <c r="D30" s="1086" t="s">
        <v>4022</v>
      </c>
      <c r="E30" s="1065" t="s">
        <v>41</v>
      </c>
      <c r="F30" s="1065">
        <v>3</v>
      </c>
      <c r="G30" s="1435" t="s">
        <v>32</v>
      </c>
      <c r="H30" s="1418"/>
      <c r="I30" s="1159">
        <v>274.64081276381393</v>
      </c>
      <c r="J30" s="1160">
        <v>270.51872173769283</v>
      </c>
      <c r="K30" s="1160">
        <v>266.45991397386297</v>
      </c>
      <c r="L30" s="1160">
        <v>262.46437248920415</v>
      </c>
      <c r="M30" s="1161">
        <v>258.52990606594329</v>
      </c>
      <c r="N30" s="1418"/>
      <c r="O30" s="35"/>
      <c r="P30" s="371" t="s">
        <v>4023</v>
      </c>
      <c r="Q30" s="1167"/>
      <c r="S30" s="43"/>
      <c r="T30" s="1391"/>
      <c r="U30" s="7"/>
      <c r="V30" s="60"/>
      <c r="W30" s="60"/>
      <c r="X30" s="60"/>
      <c r="Y30" s="60"/>
      <c r="Z30" s="60"/>
      <c r="AA30" s="60"/>
      <c r="AB30" s="7"/>
    </row>
    <row r="31" spans="1:28" ht="15" x14ac:dyDescent="0.25">
      <c r="B31" s="1062">
        <v>22</v>
      </c>
      <c r="C31" s="1419" t="s">
        <v>4024</v>
      </c>
      <c r="D31" s="1086" t="s">
        <v>4025</v>
      </c>
      <c r="E31" s="1065" t="s">
        <v>41</v>
      </c>
      <c r="F31" s="1065">
        <v>3</v>
      </c>
      <c r="G31" s="1435" t="s">
        <v>32</v>
      </c>
      <c r="H31" s="1418"/>
      <c r="I31" s="1159">
        <v>279.44789736376617</v>
      </c>
      <c r="J31" s="1160">
        <v>272.56937616080239</v>
      </c>
      <c r="K31" s="1160">
        <v>265.86144228367209</v>
      </c>
      <c r="L31" s="1160">
        <v>259.31986516669463</v>
      </c>
      <c r="M31" s="1161">
        <v>252.94051916221821</v>
      </c>
      <c r="N31" s="1418"/>
      <c r="O31" s="35"/>
      <c r="P31" s="371" t="s">
        <v>4026</v>
      </c>
      <c r="Q31" s="1167"/>
      <c r="S31" s="43"/>
      <c r="T31" s="1391"/>
      <c r="U31" s="7"/>
      <c r="V31" s="60"/>
      <c r="W31" s="60"/>
      <c r="X31" s="60"/>
      <c r="Y31" s="60"/>
      <c r="Z31" s="60"/>
      <c r="AA31" s="60"/>
      <c r="AB31" s="7"/>
    </row>
    <row r="32" spans="1:28" ht="15" x14ac:dyDescent="0.25">
      <c r="B32" s="1451">
        <v>23</v>
      </c>
      <c r="C32" s="1453" t="str">
        <f>[2]Wr3!C$14</f>
        <v>Run off on CPIH inflated 2020 RCV ~ wholesale water resources</v>
      </c>
      <c r="D32" s="1086" t="s">
        <v>4027</v>
      </c>
      <c r="E32" s="1065" t="s">
        <v>41</v>
      </c>
      <c r="F32" s="1065">
        <v>3</v>
      </c>
      <c r="G32" s="1435" t="s">
        <v>32</v>
      </c>
      <c r="H32" s="1418"/>
      <c r="I32" s="1454">
        <v>6.8785212029637819</v>
      </c>
      <c r="J32" s="1455">
        <v>6.7079338771302792</v>
      </c>
      <c r="K32" s="1455">
        <v>6.5415771169774493</v>
      </c>
      <c r="L32" s="1455">
        <v>6.3793460044764094</v>
      </c>
      <c r="M32" s="1456">
        <v>6.2211382235653927</v>
      </c>
      <c r="N32" s="1418"/>
      <c r="O32" s="35"/>
      <c r="P32" s="371" t="s">
        <v>4028</v>
      </c>
      <c r="Q32" s="1167"/>
      <c r="S32" s="43"/>
      <c r="T32" s="1391"/>
      <c r="U32" s="200"/>
      <c r="V32" s="60"/>
      <c r="W32" s="60"/>
      <c r="X32" s="60"/>
      <c r="Y32" s="60"/>
      <c r="Z32" s="60"/>
      <c r="AA32" s="60"/>
      <c r="AB32" s="200"/>
    </row>
    <row r="33" spans="2:28" ht="15" x14ac:dyDescent="0.25">
      <c r="B33" s="1062">
        <v>24</v>
      </c>
      <c r="C33" s="1419" t="s">
        <v>4029</v>
      </c>
      <c r="D33" s="1086" t="s">
        <v>4030</v>
      </c>
      <c r="E33" s="1065" t="s">
        <v>41</v>
      </c>
      <c r="F33" s="1065">
        <v>3</v>
      </c>
      <c r="G33" s="1435" t="s">
        <v>32</v>
      </c>
      <c r="H33" s="1418"/>
      <c r="I33" s="1159">
        <v>272.56937616080239</v>
      </c>
      <c r="J33" s="1160">
        <v>265.86144228367209</v>
      </c>
      <c r="K33" s="1160">
        <v>259.31986516669463</v>
      </c>
      <c r="L33" s="1160">
        <v>252.94051916221821</v>
      </c>
      <c r="M33" s="1161">
        <v>246.71938093865282</v>
      </c>
      <c r="N33" s="1418"/>
      <c r="O33" s="35"/>
      <c r="P33" s="371" t="s">
        <v>4023</v>
      </c>
      <c r="Q33" s="1167"/>
      <c r="S33" s="43"/>
      <c r="T33" s="1391"/>
      <c r="U33" s="7"/>
      <c r="V33" s="60"/>
      <c r="W33" s="60"/>
      <c r="X33" s="60"/>
      <c r="Y33" s="60"/>
      <c r="Z33" s="60"/>
      <c r="AA33" s="60"/>
      <c r="AB33" s="7"/>
    </row>
    <row r="34" spans="2:28" ht="15" x14ac:dyDescent="0.25">
      <c r="B34" s="1451">
        <v>25</v>
      </c>
      <c r="C34" s="1419" t="s">
        <v>4031</v>
      </c>
      <c r="D34" s="1086" t="s">
        <v>4032</v>
      </c>
      <c r="E34" s="1065" t="s">
        <v>41</v>
      </c>
      <c r="F34" s="1065">
        <v>3</v>
      </c>
      <c r="G34" s="1435" t="s">
        <v>32</v>
      </c>
      <c r="H34" s="1418"/>
      <c r="I34" s="1457">
        <v>0</v>
      </c>
      <c r="J34" s="1160">
        <v>12.842140821872047</v>
      </c>
      <c r="K34" s="1160">
        <v>20.181830537611813</v>
      </c>
      <c r="L34" s="1160">
        <v>39.915220299715088</v>
      </c>
      <c r="M34" s="1161">
        <v>51.415486471963376</v>
      </c>
      <c r="N34" s="1418"/>
      <c r="O34" s="35"/>
      <c r="P34" s="371" t="s">
        <v>4033</v>
      </c>
      <c r="Q34" s="1167"/>
      <c r="S34" s="43"/>
      <c r="T34" s="1391"/>
      <c r="U34" s="7"/>
      <c r="V34" s="60"/>
      <c r="W34" s="60"/>
      <c r="X34" s="60"/>
      <c r="Y34" s="60"/>
      <c r="Z34" s="60"/>
      <c r="AA34" s="60"/>
      <c r="AB34" s="7"/>
    </row>
    <row r="35" spans="2:28" ht="15" x14ac:dyDescent="0.25">
      <c r="B35" s="1062">
        <v>26</v>
      </c>
      <c r="C35" s="1453" t="s">
        <v>4034</v>
      </c>
      <c r="D35" s="1086" t="s">
        <v>4035</v>
      </c>
      <c r="E35" s="1065" t="s">
        <v>41</v>
      </c>
      <c r="F35" s="1065">
        <v>3</v>
      </c>
      <c r="G35" s="1435" t="s">
        <v>32</v>
      </c>
      <c r="H35" s="1418"/>
      <c r="I35" s="1159">
        <v>13.000949499999997</v>
      </c>
      <c r="J35" s="1160">
        <v>7.7527730000000021</v>
      </c>
      <c r="K35" s="1160">
        <v>20.496705599999999</v>
      </c>
      <c r="L35" s="1160">
        <v>12.6704604</v>
      </c>
      <c r="M35" s="1161">
        <v>2.1804000000001635E-2</v>
      </c>
      <c r="N35" s="1458"/>
      <c r="O35" s="1459"/>
      <c r="P35" s="1460" t="s">
        <v>4036</v>
      </c>
      <c r="Q35" s="1167"/>
      <c r="S35" s="43"/>
      <c r="T35" s="1391"/>
      <c r="U35" s="7"/>
      <c r="V35" s="60"/>
      <c r="W35" s="60"/>
      <c r="X35" s="60"/>
      <c r="Y35" s="60"/>
      <c r="Z35" s="60"/>
      <c r="AA35" s="60"/>
      <c r="AB35" s="7"/>
    </row>
    <row r="36" spans="2:28" ht="15" x14ac:dyDescent="0.25">
      <c r="B36" s="1451">
        <v>27</v>
      </c>
      <c r="C36" s="1453" t="str">
        <f>[2]Wr3!C$10</f>
        <v>Run off on post 2020 investment ~ wholesale water resources</v>
      </c>
      <c r="D36" s="1086" t="s">
        <v>4037</v>
      </c>
      <c r="E36" s="1065" t="s">
        <v>41</v>
      </c>
      <c r="F36" s="1065">
        <v>3</v>
      </c>
      <c r="G36" s="1435" t="s">
        <v>32</v>
      </c>
      <c r="H36" s="1418"/>
      <c r="I36" s="1454">
        <v>0.15880867812795049</v>
      </c>
      <c r="J36" s="1455">
        <v>0.41308328426023522</v>
      </c>
      <c r="K36" s="1455">
        <v>0.76331583789672408</v>
      </c>
      <c r="L36" s="1455">
        <v>1.1701942277517057</v>
      </c>
      <c r="M36" s="1456">
        <v>1.3762510079898551</v>
      </c>
      <c r="N36" s="1418"/>
      <c r="O36" s="35"/>
      <c r="P36" s="371" t="s">
        <v>4038</v>
      </c>
      <c r="Q36" s="1167"/>
      <c r="S36" s="43"/>
      <c r="T36" s="1391"/>
      <c r="U36" s="7"/>
      <c r="V36" s="60"/>
      <c r="W36" s="60"/>
      <c r="X36" s="60"/>
      <c r="Y36" s="60"/>
      <c r="Z36" s="60"/>
      <c r="AA36" s="60"/>
      <c r="AB36" s="7"/>
    </row>
    <row r="37" spans="2:28" ht="15.75" thickBot="1" x14ac:dyDescent="0.3">
      <c r="B37" s="1062">
        <v>28</v>
      </c>
      <c r="C37" s="1419" t="s">
        <v>4039</v>
      </c>
      <c r="D37" s="1086" t="s">
        <v>4040</v>
      </c>
      <c r="E37" s="1086" t="s">
        <v>41</v>
      </c>
      <c r="F37" s="1086">
        <v>3</v>
      </c>
      <c r="G37" s="1435" t="s">
        <v>32</v>
      </c>
      <c r="H37" s="1418"/>
      <c r="I37" s="1101">
        <v>12.842140821872047</v>
      </c>
      <c r="J37" s="1102">
        <v>20.181830537611813</v>
      </c>
      <c r="K37" s="1102">
        <v>39.915220299715088</v>
      </c>
      <c r="L37" s="1102">
        <v>51.415486471963376</v>
      </c>
      <c r="M37" s="1103">
        <v>50.061039463973522</v>
      </c>
      <c r="N37" s="1418"/>
      <c r="O37" s="35"/>
      <c r="P37" s="371" t="s">
        <v>4041</v>
      </c>
      <c r="Q37" s="1167"/>
      <c r="S37" s="43"/>
      <c r="T37" s="1391"/>
      <c r="U37" s="7"/>
      <c r="V37" s="60"/>
      <c r="W37" s="60"/>
      <c r="X37" s="60"/>
      <c r="Y37" s="60"/>
      <c r="Z37" s="60"/>
      <c r="AA37" s="60"/>
      <c r="AB37" s="7"/>
    </row>
    <row r="38" spans="2:28" ht="15.75" thickBot="1" x14ac:dyDescent="0.3">
      <c r="B38" s="1062"/>
      <c r="C38" s="1461" t="s">
        <v>4042</v>
      </c>
      <c r="D38" s="1438"/>
      <c r="E38" s="1439"/>
      <c r="F38" s="1439"/>
      <c r="G38" s="1440"/>
      <c r="H38" s="1418"/>
      <c r="I38" s="1418"/>
      <c r="J38" s="1418"/>
      <c r="K38" s="1418"/>
      <c r="L38" s="1418"/>
      <c r="M38" s="1418"/>
      <c r="N38" s="1418"/>
      <c r="O38" s="35"/>
      <c r="P38" s="1441"/>
      <c r="Q38" s="1441"/>
      <c r="S38" s="43"/>
      <c r="T38" s="1391"/>
      <c r="U38" s="127"/>
      <c r="V38" s="60"/>
      <c r="W38" s="60"/>
      <c r="X38" s="60"/>
      <c r="Y38" s="60"/>
      <c r="Z38" s="60"/>
      <c r="AA38" s="60"/>
      <c r="AB38" s="127"/>
    </row>
    <row r="39" spans="2:28" ht="15" x14ac:dyDescent="0.25">
      <c r="B39" s="1062">
        <v>29</v>
      </c>
      <c r="C39" s="1419" t="s">
        <v>4043</v>
      </c>
      <c r="D39" s="1065" t="s">
        <v>4044</v>
      </c>
      <c r="E39" s="1065" t="s">
        <v>1880</v>
      </c>
      <c r="F39" s="1429">
        <v>2</v>
      </c>
      <c r="G39" s="1422" t="s">
        <v>1913</v>
      </c>
      <c r="H39" s="1442">
        <v>0.79931665926671769</v>
      </c>
      <c r="J39" s="1418"/>
      <c r="K39" s="1418"/>
      <c r="L39" s="1418"/>
      <c r="M39" s="1418"/>
      <c r="N39" s="1418"/>
      <c r="O39" s="35"/>
      <c r="P39" s="70" t="s">
        <v>4007</v>
      </c>
      <c r="Q39" s="37"/>
      <c r="S39" s="43"/>
      <c r="T39" s="1391"/>
      <c r="U39" s="127"/>
      <c r="V39" s="60"/>
      <c r="W39" s="60"/>
      <c r="X39" s="60"/>
      <c r="Y39" s="60"/>
      <c r="Z39" s="60"/>
      <c r="AA39" s="60"/>
      <c r="AB39" s="127"/>
    </row>
    <row r="40" spans="2:28" ht="15" x14ac:dyDescent="0.25">
      <c r="B40" s="1062">
        <v>30</v>
      </c>
      <c r="C40" s="1419" t="s">
        <v>4045</v>
      </c>
      <c r="D40" s="1065" t="s">
        <v>4046</v>
      </c>
      <c r="E40" s="1065" t="s">
        <v>41</v>
      </c>
      <c r="F40" s="1065">
        <v>3</v>
      </c>
      <c r="G40" s="1435" t="s">
        <v>32</v>
      </c>
      <c r="H40" s="1433">
        <v>2204.8116160854761</v>
      </c>
      <c r="J40" s="1418"/>
      <c r="K40" s="1418"/>
      <c r="L40" s="1418"/>
      <c r="M40" s="1418"/>
      <c r="N40" s="1418"/>
      <c r="O40" s="35"/>
      <c r="P40" s="70" t="s">
        <v>2689</v>
      </c>
      <c r="Q40" s="37"/>
      <c r="S40" s="43"/>
      <c r="T40" s="1391"/>
      <c r="U40" s="127"/>
      <c r="V40" s="60"/>
      <c r="W40" s="60"/>
      <c r="X40" s="60"/>
      <c r="Y40" s="60"/>
      <c r="Z40" s="60"/>
      <c r="AA40" s="60"/>
      <c r="AB40" s="127"/>
    </row>
    <row r="41" spans="2:28" ht="15.75" thickBot="1" x14ac:dyDescent="0.3">
      <c r="B41" s="1445">
        <v>31</v>
      </c>
      <c r="C41" s="1446" t="s">
        <v>4047</v>
      </c>
      <c r="D41" s="1429" t="s">
        <v>4048</v>
      </c>
      <c r="E41" s="1064" t="s">
        <v>41</v>
      </c>
      <c r="F41" s="1064">
        <v>3</v>
      </c>
      <c r="G41" s="1447" t="s">
        <v>32</v>
      </c>
      <c r="H41" s="1448">
        <v>6.8768186123372441</v>
      </c>
      <c r="J41" s="1418"/>
      <c r="K41" s="1418"/>
      <c r="L41" s="1418"/>
      <c r="M41" s="1418"/>
      <c r="N41" s="1418"/>
      <c r="O41" s="35"/>
      <c r="P41" s="70" t="s">
        <v>4049</v>
      </c>
      <c r="Q41" s="37"/>
      <c r="S41" s="43"/>
      <c r="T41" s="1391"/>
      <c r="U41" s="200"/>
      <c r="V41" s="60"/>
      <c r="W41" s="60"/>
      <c r="X41" s="60"/>
      <c r="Y41" s="60"/>
      <c r="Z41" s="60"/>
      <c r="AA41" s="60"/>
      <c r="AB41" s="200"/>
    </row>
    <row r="42" spans="2:28" ht="15.75" thickBot="1" x14ac:dyDescent="0.3">
      <c r="B42" s="1062">
        <v>32</v>
      </c>
      <c r="C42" s="1419" t="s">
        <v>4013</v>
      </c>
      <c r="D42" s="1065" t="s">
        <v>4050</v>
      </c>
      <c r="E42" s="1065" t="s">
        <v>1880</v>
      </c>
      <c r="F42" s="1064">
        <v>1</v>
      </c>
      <c r="G42" s="1435" t="s">
        <v>1913</v>
      </c>
      <c r="I42" s="1450">
        <v>0.5</v>
      </c>
      <c r="J42" s="1418"/>
      <c r="K42" s="1418"/>
      <c r="L42" s="1418"/>
      <c r="M42" s="1418"/>
      <c r="N42" s="1418"/>
      <c r="O42" s="35"/>
      <c r="P42" s="70" t="s">
        <v>4015</v>
      </c>
      <c r="Q42" s="37"/>
      <c r="S42" s="43"/>
      <c r="T42" s="1391"/>
      <c r="U42" s="127"/>
      <c r="V42" s="60"/>
      <c r="W42" s="60"/>
      <c r="X42" s="60"/>
      <c r="Y42" s="60"/>
      <c r="Z42" s="60"/>
      <c r="AA42" s="60"/>
      <c r="AB42" s="127"/>
    </row>
    <row r="43" spans="2:28" ht="15" x14ac:dyDescent="0.25">
      <c r="B43" s="1451">
        <v>33</v>
      </c>
      <c r="C43" s="1419" t="s">
        <v>4051</v>
      </c>
      <c r="D43" s="1086" t="s">
        <v>4052</v>
      </c>
      <c r="E43" s="1065" t="s">
        <v>41</v>
      </c>
      <c r="F43" s="1065">
        <v>3</v>
      </c>
      <c r="G43" s="1435" t="s">
        <v>32</v>
      </c>
      <c r="H43" s="1418"/>
      <c r="I43" s="1452">
        <v>1114.2043332281551</v>
      </c>
      <c r="J43" s="1155">
        <v>1086.2037183477805</v>
      </c>
      <c r="K43" s="1155">
        <v>1058.9047043559535</v>
      </c>
      <c r="L43" s="1155">
        <v>1032.2910400841404</v>
      </c>
      <c r="M43" s="1156">
        <v>1006.3506448594792</v>
      </c>
      <c r="N43" s="1418"/>
      <c r="O43" s="35"/>
      <c r="P43" s="371" t="s">
        <v>4018</v>
      </c>
      <c r="Q43" s="1167"/>
      <c r="S43" s="43"/>
      <c r="T43" s="1391"/>
      <c r="U43" s="127"/>
      <c r="V43" s="60"/>
      <c r="W43" s="60"/>
      <c r="X43" s="60"/>
      <c r="Y43" s="60"/>
      <c r="Z43" s="60"/>
      <c r="AA43" s="60"/>
      <c r="AB43" s="127"/>
    </row>
    <row r="44" spans="2:28" ht="15" x14ac:dyDescent="0.25">
      <c r="B44" s="1062">
        <v>34</v>
      </c>
      <c r="C44" s="1453" t="str">
        <f>[2]Wn3!C$12</f>
        <v>Run off on RPI inflated 2020 RCV ~ wholesale water network plus</v>
      </c>
      <c r="D44" s="1086" t="s">
        <v>4053</v>
      </c>
      <c r="E44" s="1065" t="s">
        <v>41</v>
      </c>
      <c r="F44" s="1065">
        <v>3</v>
      </c>
      <c r="G44" s="1435" t="s">
        <v>32</v>
      </c>
      <c r="H44" s="1418"/>
      <c r="I44" s="1454">
        <v>38.546282048799704</v>
      </c>
      <c r="J44" s="1455">
        <v>37.579642189457452</v>
      </c>
      <c r="K44" s="1455">
        <v>36.635907379426271</v>
      </c>
      <c r="L44" s="1455">
        <v>35.71078983494759</v>
      </c>
      <c r="M44" s="1456">
        <v>34.815607229871901</v>
      </c>
      <c r="N44" s="1418"/>
      <c r="O44" s="35"/>
      <c r="P44" s="371" t="s">
        <v>4054</v>
      </c>
      <c r="Q44" s="1167"/>
      <c r="S44" s="43"/>
      <c r="T44" s="1391"/>
      <c r="U44" s="127"/>
      <c r="V44" s="60"/>
      <c r="W44" s="60"/>
      <c r="X44" s="60"/>
      <c r="Y44" s="60"/>
      <c r="Z44" s="60"/>
      <c r="AA44" s="60"/>
      <c r="AB44" s="127"/>
    </row>
    <row r="45" spans="2:28" ht="15" x14ac:dyDescent="0.25">
      <c r="B45" s="1451">
        <v>35</v>
      </c>
      <c r="C45" s="1419" t="s">
        <v>4055</v>
      </c>
      <c r="D45" s="1086" t="s">
        <v>4056</v>
      </c>
      <c r="E45" s="1065" t="s">
        <v>41</v>
      </c>
      <c r="F45" s="1065">
        <v>3</v>
      </c>
      <c r="G45" s="1435" t="s">
        <v>32</v>
      </c>
      <c r="H45" s="1418"/>
      <c r="I45" s="1159">
        <v>1075.6580511793554</v>
      </c>
      <c r="J45" s="1160">
        <v>1048.6240761583231</v>
      </c>
      <c r="K45" s="1160">
        <v>1022.2687969765273</v>
      </c>
      <c r="L45" s="1160">
        <v>996.58025024919277</v>
      </c>
      <c r="M45" s="1161">
        <v>971.53503762960725</v>
      </c>
      <c r="N45" s="1418"/>
      <c r="O45" s="35"/>
      <c r="P45" s="371" t="s">
        <v>4023</v>
      </c>
      <c r="Q45" s="1167"/>
      <c r="S45" s="43"/>
      <c r="T45" s="1391"/>
      <c r="U45" s="127"/>
      <c r="V45" s="60"/>
      <c r="W45" s="60"/>
      <c r="X45" s="60"/>
      <c r="Y45" s="60"/>
      <c r="Z45" s="60"/>
      <c r="AA45" s="60"/>
      <c r="AB45" s="127"/>
    </row>
    <row r="46" spans="2:28" ht="15" x14ac:dyDescent="0.25">
      <c r="B46" s="1062">
        <v>36</v>
      </c>
      <c r="C46" s="1419" t="s">
        <v>4057</v>
      </c>
      <c r="D46" s="1086" t="s">
        <v>4058</v>
      </c>
      <c r="E46" s="1065" t="s">
        <v>41</v>
      </c>
      <c r="F46" s="1065">
        <v>3</v>
      </c>
      <c r="G46" s="1435" t="s">
        <v>32</v>
      </c>
      <c r="H46" s="1418"/>
      <c r="I46" s="1159">
        <v>1105.8442173489066</v>
      </c>
      <c r="J46" s="1160">
        <v>1067.5272886968546</v>
      </c>
      <c r="K46" s="1160">
        <v>1030.5361257761635</v>
      </c>
      <c r="L46" s="1160">
        <v>994.82485709252842</v>
      </c>
      <c r="M46" s="1161">
        <v>960.34919830534704</v>
      </c>
      <c r="N46" s="1418"/>
      <c r="O46" s="35"/>
      <c r="P46" s="371" t="s">
        <v>4026</v>
      </c>
      <c r="Q46" s="1167"/>
      <c r="S46" s="43"/>
      <c r="T46" s="1391"/>
      <c r="U46" s="127"/>
      <c r="V46" s="60"/>
      <c r="W46" s="60"/>
      <c r="X46" s="60"/>
      <c r="Y46" s="60"/>
      <c r="Z46" s="60"/>
      <c r="AA46" s="60"/>
      <c r="AB46" s="127"/>
    </row>
    <row r="47" spans="2:28" ht="15" x14ac:dyDescent="0.25">
      <c r="B47" s="1451">
        <v>37</v>
      </c>
      <c r="C47" s="1453" t="str">
        <f>[2]Wn3!C$14</f>
        <v>Run off on CPIH inflated 2020 RCV ~ wholesale water network plus</v>
      </c>
      <c r="D47" s="1086" t="s">
        <v>4059</v>
      </c>
      <c r="E47" s="1065" t="s">
        <v>41</v>
      </c>
      <c r="F47" s="1065">
        <v>3</v>
      </c>
      <c r="G47" s="1435" t="s">
        <v>32</v>
      </c>
      <c r="H47" s="1418"/>
      <c r="I47" s="1454">
        <v>38.316928652052013</v>
      </c>
      <c r="J47" s="1455">
        <v>36.991162920691011</v>
      </c>
      <c r="K47" s="1455">
        <v>35.711268683635105</v>
      </c>
      <c r="L47" s="1455">
        <v>34.475658787181324</v>
      </c>
      <c r="M47" s="1456">
        <v>33.282800993144846</v>
      </c>
      <c r="N47" s="1418"/>
      <c r="O47" s="35"/>
      <c r="P47" s="371" t="s">
        <v>4060</v>
      </c>
      <c r="Q47" s="1167"/>
      <c r="S47" s="43"/>
      <c r="T47" s="1391"/>
      <c r="U47" s="200"/>
      <c r="V47" s="60"/>
      <c r="W47" s="60"/>
      <c r="X47" s="60"/>
      <c r="Y47" s="60"/>
      <c r="Z47" s="60"/>
      <c r="AA47" s="60"/>
      <c r="AB47" s="200"/>
    </row>
    <row r="48" spans="2:28" ht="15" x14ac:dyDescent="0.25">
      <c r="B48" s="1062">
        <v>38</v>
      </c>
      <c r="C48" s="1419" t="s">
        <v>4061</v>
      </c>
      <c r="D48" s="1086" t="s">
        <v>4062</v>
      </c>
      <c r="E48" s="1065" t="s">
        <v>41</v>
      </c>
      <c r="F48" s="1065">
        <v>3</v>
      </c>
      <c r="G48" s="1435" t="s">
        <v>32</v>
      </c>
      <c r="H48" s="1418"/>
      <c r="I48" s="1159">
        <v>1067.5272886968546</v>
      </c>
      <c r="J48" s="1160">
        <v>1030.5361257761635</v>
      </c>
      <c r="K48" s="1160">
        <v>994.82485709252842</v>
      </c>
      <c r="L48" s="1160">
        <v>960.34919830534704</v>
      </c>
      <c r="M48" s="1161">
        <v>927.06639731220218</v>
      </c>
      <c r="N48" s="1418"/>
      <c r="O48" s="35"/>
      <c r="P48" s="371" t="s">
        <v>4023</v>
      </c>
      <c r="Q48" s="1167"/>
      <c r="S48" s="43"/>
      <c r="T48" s="1391"/>
      <c r="U48" s="200"/>
      <c r="V48" s="60"/>
      <c r="W48" s="60"/>
      <c r="X48" s="60"/>
      <c r="Y48" s="60"/>
      <c r="Z48" s="60"/>
      <c r="AA48" s="60"/>
      <c r="AB48" s="200"/>
    </row>
    <row r="49" spans="2:28" ht="15" x14ac:dyDescent="0.25">
      <c r="B49" s="1451">
        <v>39</v>
      </c>
      <c r="C49" s="1419" t="s">
        <v>4063</v>
      </c>
      <c r="D49" s="1086" t="s">
        <v>4064</v>
      </c>
      <c r="E49" s="1065" t="s">
        <v>41</v>
      </c>
      <c r="F49" s="1065">
        <v>3</v>
      </c>
      <c r="G49" s="1435" t="s">
        <v>32</v>
      </c>
      <c r="H49" s="1418"/>
      <c r="I49" s="1457">
        <v>0</v>
      </c>
      <c r="J49" s="1160">
        <v>78.544327046937156</v>
      </c>
      <c r="K49" s="1160">
        <v>165.0878224404095</v>
      </c>
      <c r="L49" s="1160">
        <v>243.03852709336124</v>
      </c>
      <c r="M49" s="1161">
        <v>305.22428115445285</v>
      </c>
      <c r="N49" s="1418"/>
      <c r="O49" s="35"/>
      <c r="P49" s="371" t="s">
        <v>4033</v>
      </c>
      <c r="Q49" s="1167"/>
      <c r="S49" s="43"/>
      <c r="T49" s="1391"/>
      <c r="U49" s="200"/>
      <c r="V49" s="60"/>
      <c r="W49" s="60"/>
      <c r="X49" s="60"/>
      <c r="Y49" s="60"/>
      <c r="Z49" s="60"/>
      <c r="AA49" s="60"/>
      <c r="AB49" s="200"/>
    </row>
    <row r="50" spans="2:28" ht="15" x14ac:dyDescent="0.25">
      <c r="B50" s="1062">
        <v>40</v>
      </c>
      <c r="C50" s="1453" t="s">
        <v>4065</v>
      </c>
      <c r="D50" s="1086" t="s">
        <v>4066</v>
      </c>
      <c r="E50" s="1065" t="s">
        <v>41</v>
      </c>
      <c r="F50" s="1065">
        <v>3</v>
      </c>
      <c r="G50" s="1435" t="s">
        <v>32</v>
      </c>
      <c r="H50" s="1418"/>
      <c r="I50" s="1159">
        <v>80.408817999999997</v>
      </c>
      <c r="J50" s="1160">
        <v>92.154451199999968</v>
      </c>
      <c r="K50" s="1160">
        <v>87.33311999999998</v>
      </c>
      <c r="L50" s="1160">
        <v>75.048926400000013</v>
      </c>
      <c r="M50" s="1161">
        <v>58.535339199999981</v>
      </c>
      <c r="N50" s="1418"/>
      <c r="O50" s="35"/>
      <c r="P50" s="371" t="s">
        <v>4067</v>
      </c>
      <c r="Q50" s="1167"/>
      <c r="S50" s="43"/>
      <c r="T50" s="1391"/>
      <c r="U50" s="600"/>
      <c r="V50" s="60"/>
      <c r="W50" s="60"/>
      <c r="X50" s="60"/>
      <c r="Y50" s="60"/>
      <c r="Z50" s="60"/>
      <c r="AA50" s="60"/>
      <c r="AB50" s="600"/>
    </row>
    <row r="51" spans="2:28" ht="15" x14ac:dyDescent="0.25">
      <c r="B51" s="1451">
        <v>41</v>
      </c>
      <c r="C51" s="1453" t="str">
        <f>[2]Wn3!C$10</f>
        <v>Run off on post 2020 totex additions ~ wholesale water network plus</v>
      </c>
      <c r="D51" s="1086" t="s">
        <v>4068</v>
      </c>
      <c r="E51" s="1065" t="s">
        <v>41</v>
      </c>
      <c r="F51" s="1065">
        <v>3</v>
      </c>
      <c r="G51" s="1435" t="s">
        <v>32</v>
      </c>
      <c r="H51" s="1418"/>
      <c r="I51" s="1454">
        <v>1.8644909530628349</v>
      </c>
      <c r="J51" s="1455">
        <v>5.610955806527631</v>
      </c>
      <c r="K51" s="1455">
        <v>9.3824153470482372</v>
      </c>
      <c r="L51" s="1455">
        <v>12.863172338908408</v>
      </c>
      <c r="M51" s="1456">
        <v>15.651382521019473</v>
      </c>
      <c r="N51" s="1418"/>
      <c r="O51" s="35"/>
      <c r="P51" s="371" t="s">
        <v>4069</v>
      </c>
      <c r="Q51" s="1167"/>
      <c r="S51" s="43"/>
      <c r="T51" s="1391"/>
      <c r="U51" s="600"/>
      <c r="V51" s="60"/>
      <c r="W51" s="60"/>
      <c r="X51" s="60"/>
      <c r="Y51" s="60"/>
      <c r="Z51" s="60"/>
      <c r="AA51" s="60"/>
      <c r="AB51" s="600"/>
    </row>
    <row r="52" spans="2:28" ht="15.75" thickBot="1" x14ac:dyDescent="0.3">
      <c r="B52" s="1062">
        <v>42</v>
      </c>
      <c r="C52" s="1419" t="s">
        <v>4070</v>
      </c>
      <c r="D52" s="1086" t="s">
        <v>4071</v>
      </c>
      <c r="E52" s="1086" t="s">
        <v>41</v>
      </c>
      <c r="F52" s="1086">
        <v>3</v>
      </c>
      <c r="G52" s="1435" t="s">
        <v>32</v>
      </c>
      <c r="H52" s="1418"/>
      <c r="I52" s="1101">
        <v>78.544327046937156</v>
      </c>
      <c r="J52" s="1102">
        <v>165.0878224404095</v>
      </c>
      <c r="K52" s="1102">
        <v>243.03852709336124</v>
      </c>
      <c r="L52" s="1102">
        <v>305.22428115445285</v>
      </c>
      <c r="M52" s="1103">
        <v>348.10823783343341</v>
      </c>
      <c r="N52" s="1418"/>
      <c r="O52" s="35"/>
      <c r="P52" s="76" t="s">
        <v>4041</v>
      </c>
      <c r="Q52" s="77"/>
      <c r="S52" s="43"/>
      <c r="T52" s="1391"/>
      <c r="U52" s="600"/>
      <c r="V52" s="60"/>
      <c r="W52" s="60"/>
      <c r="X52" s="60"/>
      <c r="Y52" s="60"/>
      <c r="Z52" s="60"/>
      <c r="AA52" s="60"/>
      <c r="AB52" s="600"/>
    </row>
    <row r="53" spans="2:28" ht="15.75" thickBot="1" x14ac:dyDescent="0.3">
      <c r="B53" s="1401"/>
      <c r="C53" s="1437" t="s">
        <v>4072</v>
      </c>
      <c r="D53" s="1438"/>
      <c r="E53" s="1439"/>
      <c r="F53" s="1439"/>
      <c r="G53" s="1440"/>
      <c r="H53" s="1418"/>
      <c r="I53" s="1418"/>
      <c r="J53" s="1418"/>
      <c r="K53" s="1418"/>
      <c r="L53" s="1418"/>
      <c r="M53" s="1418"/>
      <c r="N53" s="1418"/>
      <c r="O53" s="35"/>
      <c r="P53" s="123"/>
      <c r="Q53" s="123"/>
      <c r="S53" s="43"/>
      <c r="T53" s="1391"/>
      <c r="U53" s="600"/>
      <c r="V53" s="60"/>
      <c r="W53" s="60"/>
      <c r="X53" s="60"/>
      <c r="Y53" s="60"/>
      <c r="Z53" s="60"/>
      <c r="AA53" s="60"/>
      <c r="AB53" s="600"/>
    </row>
    <row r="54" spans="2:28" ht="15" x14ac:dyDescent="0.25">
      <c r="B54" s="1062">
        <v>43</v>
      </c>
      <c r="C54" s="1419" t="s">
        <v>4073</v>
      </c>
      <c r="D54" s="1403" t="s">
        <v>4074</v>
      </c>
      <c r="E54" s="1065" t="s">
        <v>41</v>
      </c>
      <c r="F54" s="1065">
        <v>3</v>
      </c>
      <c r="G54" s="1422" t="s">
        <v>3979</v>
      </c>
      <c r="H54" s="1420">
        <v>3394.3262140232</v>
      </c>
      <c r="I54" s="1418"/>
      <c r="J54" s="1418"/>
      <c r="K54" s="1418"/>
      <c r="L54" s="1418"/>
      <c r="M54" s="1418"/>
      <c r="N54" s="1418"/>
      <c r="O54" s="35"/>
      <c r="P54" s="1421" t="s">
        <v>3980</v>
      </c>
      <c r="Q54" s="39"/>
      <c r="S54" s="43"/>
      <c r="T54" s="1391"/>
      <c r="U54" s="600"/>
      <c r="V54" s="60"/>
      <c r="W54" s="60"/>
      <c r="X54" s="60"/>
      <c r="Y54" s="60"/>
      <c r="Z54" s="60"/>
      <c r="AA54" s="60"/>
      <c r="AB54" s="600"/>
    </row>
    <row r="55" spans="2:28" ht="15" x14ac:dyDescent="0.25">
      <c r="B55" s="1062">
        <v>44</v>
      </c>
      <c r="C55" s="1419" t="s">
        <v>4075</v>
      </c>
      <c r="D55" s="1065" t="s">
        <v>4076</v>
      </c>
      <c r="E55" s="1065" t="s">
        <v>41</v>
      </c>
      <c r="F55" s="1065">
        <v>3</v>
      </c>
      <c r="G55" s="1422" t="s">
        <v>3970</v>
      </c>
      <c r="H55" s="1423">
        <v>3918.7739999999999</v>
      </c>
      <c r="I55" s="1424"/>
      <c r="J55" s="1425"/>
      <c r="K55" s="1425"/>
      <c r="L55" s="1418"/>
      <c r="M55" s="1418"/>
      <c r="N55" s="1418"/>
      <c r="O55" s="35"/>
      <c r="P55" s="70" t="s">
        <v>3983</v>
      </c>
      <c r="Q55" s="37"/>
      <c r="S55" s="43">
        <f t="shared" ref="S55:S61" si="3" xml:space="preserve"> IF( SUM( V55:AA55 ) = 0, 0, $V$5 )</f>
        <v>0</v>
      </c>
      <c r="T55" s="1391"/>
      <c r="U55" s="600"/>
      <c r="V55" s="61">
        <f xml:space="preserve"> IF('[2]Validation flags'!$H$3=1,0, IF( ISNUMBER(H55), 0, 1 ))</f>
        <v>0</v>
      </c>
      <c r="W55" s="60"/>
      <c r="X55" s="60"/>
      <c r="Y55" s="60"/>
      <c r="Z55" s="60"/>
      <c r="AA55" s="60"/>
      <c r="AB55" s="600"/>
    </row>
    <row r="56" spans="2:28" s="1464" customFormat="1" ht="15" x14ac:dyDescent="0.25">
      <c r="B56" s="1062">
        <v>45</v>
      </c>
      <c r="C56" s="1063" t="s">
        <v>4077</v>
      </c>
      <c r="D56" s="1065" t="s">
        <v>4078</v>
      </c>
      <c r="E56" s="1462" t="s">
        <v>41</v>
      </c>
      <c r="F56" s="1462">
        <v>3</v>
      </c>
      <c r="G56" s="1422" t="s">
        <v>3970</v>
      </c>
      <c r="H56" s="1423">
        <v>3.6930000000000001</v>
      </c>
      <c r="I56" s="1424"/>
      <c r="J56" s="1425"/>
      <c r="K56" s="1425"/>
      <c r="L56" s="1418"/>
      <c r="M56" s="1418"/>
      <c r="N56" s="1418"/>
      <c r="O56" s="35"/>
      <c r="P56" s="70" t="s">
        <v>3983</v>
      </c>
      <c r="Q56" s="1463"/>
      <c r="S56" s="43">
        <f t="shared" si="3"/>
        <v>0</v>
      </c>
      <c r="T56" s="1391"/>
      <c r="U56" s="610"/>
      <c r="V56" s="61">
        <f xml:space="preserve"> IF('[2]Validation flags'!$H$3=1,0, IF( ISNUMBER(H56), 0, 1 ))</f>
        <v>0</v>
      </c>
      <c r="W56" s="60"/>
      <c r="X56" s="60"/>
      <c r="Y56" s="60"/>
      <c r="Z56" s="60"/>
      <c r="AA56" s="60"/>
      <c r="AB56" s="610"/>
    </row>
    <row r="57" spans="2:28" s="1464" customFormat="1" ht="15" x14ac:dyDescent="0.25">
      <c r="B57" s="1062">
        <v>46</v>
      </c>
      <c r="C57" s="1063" t="s">
        <v>4079</v>
      </c>
      <c r="D57" s="1065" t="s">
        <v>4080</v>
      </c>
      <c r="E57" s="1462" t="s">
        <v>41</v>
      </c>
      <c r="F57" s="1462">
        <v>3</v>
      </c>
      <c r="G57" s="1422" t="s">
        <v>3970</v>
      </c>
      <c r="H57" s="1423">
        <v>-70.626999999999995</v>
      </c>
      <c r="I57" s="1424"/>
      <c r="J57" s="1425"/>
      <c r="K57" s="1425"/>
      <c r="L57" s="1418"/>
      <c r="M57" s="1418"/>
      <c r="N57" s="1418"/>
      <c r="O57" s="35"/>
      <c r="P57" s="70" t="s">
        <v>3983</v>
      </c>
      <c r="Q57" s="1463"/>
      <c r="S57" s="43">
        <f t="shared" si="3"/>
        <v>0</v>
      </c>
      <c r="T57" s="1391"/>
      <c r="U57" s="610"/>
      <c r="V57" s="61">
        <f xml:space="preserve"> IF('[2]Validation flags'!$H$3=1,0, IF( ISNUMBER(H57), 0, 1 ))</f>
        <v>0</v>
      </c>
      <c r="W57" s="60"/>
      <c r="X57" s="60"/>
      <c r="Y57" s="60"/>
      <c r="Z57" s="60"/>
      <c r="AA57" s="60"/>
      <c r="AB57" s="610"/>
    </row>
    <row r="58" spans="2:28" s="1464" customFormat="1" x14ac:dyDescent="0.25">
      <c r="B58" s="1062">
        <v>47</v>
      </c>
      <c r="C58" s="1063" t="s">
        <v>4081</v>
      </c>
      <c r="D58" s="1065" t="s">
        <v>4082</v>
      </c>
      <c r="E58" s="1462" t="s">
        <v>41</v>
      </c>
      <c r="F58" s="1462">
        <v>3</v>
      </c>
      <c r="G58" s="1422" t="s">
        <v>3970</v>
      </c>
      <c r="H58" s="1423">
        <v>0.46</v>
      </c>
      <c r="I58" s="1424"/>
      <c r="J58" s="1425"/>
      <c r="K58" s="1425"/>
      <c r="L58" s="1465"/>
      <c r="M58" s="1465"/>
      <c r="N58" s="1465"/>
      <c r="O58" s="1465"/>
      <c r="P58" s="70" t="s">
        <v>3983</v>
      </c>
      <c r="Q58" s="1463"/>
      <c r="S58" s="43">
        <f t="shared" si="3"/>
        <v>0</v>
      </c>
      <c r="T58" s="1391"/>
      <c r="U58" s="610"/>
      <c r="V58" s="61">
        <f xml:space="preserve"> IF('[2]Validation flags'!$H$3=1,0, IF( ISNUMBER(H58), 0, 1 ))</f>
        <v>0</v>
      </c>
      <c r="W58" s="60"/>
      <c r="X58" s="60"/>
      <c r="Y58" s="60"/>
      <c r="Z58" s="60"/>
      <c r="AA58" s="60"/>
      <c r="AB58" s="610"/>
    </row>
    <row r="59" spans="2:28" s="1464" customFormat="1" x14ac:dyDescent="0.25">
      <c r="B59" s="1062">
        <v>48</v>
      </c>
      <c r="C59" s="1063" t="s">
        <v>4083</v>
      </c>
      <c r="D59" s="1065" t="s">
        <v>4084</v>
      </c>
      <c r="E59" s="1462" t="s">
        <v>41</v>
      </c>
      <c r="F59" s="1462">
        <v>3</v>
      </c>
      <c r="G59" s="1422" t="s">
        <v>3970</v>
      </c>
      <c r="H59" s="1423">
        <v>0</v>
      </c>
      <c r="I59" s="1424"/>
      <c r="J59" s="1425"/>
      <c r="K59" s="1425"/>
      <c r="L59" s="1465"/>
      <c r="M59" s="1465"/>
      <c r="N59" s="1465"/>
      <c r="O59" s="1465"/>
      <c r="P59" s="70" t="s">
        <v>3983</v>
      </c>
      <c r="Q59" s="1463"/>
      <c r="S59" s="43">
        <f t="shared" si="3"/>
        <v>0</v>
      </c>
      <c r="T59" s="1391"/>
      <c r="U59" s="610"/>
      <c r="V59" s="61">
        <f xml:space="preserve"> IF('[2]Validation flags'!$H$3=1,0, IF( ISNUMBER(H59), 0, 1 ))</f>
        <v>0</v>
      </c>
      <c r="W59" s="60"/>
      <c r="X59" s="60"/>
      <c r="Y59" s="60"/>
      <c r="Z59" s="60"/>
      <c r="AA59" s="60"/>
      <c r="AB59" s="610"/>
    </row>
    <row r="60" spans="2:28" s="1464" customFormat="1" x14ac:dyDescent="0.25">
      <c r="B60" s="1062">
        <v>49</v>
      </c>
      <c r="C60" s="1063" t="s">
        <v>4085</v>
      </c>
      <c r="D60" s="1065" t="s">
        <v>4086</v>
      </c>
      <c r="E60" s="1462" t="s">
        <v>41</v>
      </c>
      <c r="F60" s="1462">
        <v>3</v>
      </c>
      <c r="G60" s="1422" t="s">
        <v>3970</v>
      </c>
      <c r="H60" s="1423">
        <v>-71.762</v>
      </c>
      <c r="I60" s="1424"/>
      <c r="J60" s="1425"/>
      <c r="K60" s="1425"/>
      <c r="L60" s="1465"/>
      <c r="M60" s="1465"/>
      <c r="N60" s="1465"/>
      <c r="O60" s="1465"/>
      <c r="P60" s="70" t="s">
        <v>3983</v>
      </c>
      <c r="Q60" s="1463"/>
      <c r="S60" s="43">
        <f t="shared" si="3"/>
        <v>0</v>
      </c>
      <c r="T60" s="1391"/>
      <c r="U60" s="610"/>
      <c r="V60" s="61">
        <f xml:space="preserve"> IF('[2]Validation flags'!$H$3=1,0, IF( ISNUMBER(H60), 0, 1 ))</f>
        <v>0</v>
      </c>
      <c r="W60" s="60"/>
      <c r="X60" s="60"/>
      <c r="Y60" s="60"/>
      <c r="Z60" s="60"/>
      <c r="AA60" s="60"/>
      <c r="AB60" s="610"/>
    </row>
    <row r="61" spans="2:28" ht="15" x14ac:dyDescent="0.25">
      <c r="B61" s="1062">
        <v>50</v>
      </c>
      <c r="C61" s="1419" t="s">
        <v>4087</v>
      </c>
      <c r="D61" s="1065" t="s">
        <v>4088</v>
      </c>
      <c r="E61" s="1065" t="s">
        <v>41</v>
      </c>
      <c r="F61" s="1065">
        <v>3</v>
      </c>
      <c r="G61" s="1422" t="s">
        <v>3970</v>
      </c>
      <c r="H61" s="1423">
        <v>0</v>
      </c>
      <c r="I61" s="1424"/>
      <c r="J61" s="1425"/>
      <c r="K61" s="1425"/>
      <c r="L61" s="1418"/>
      <c r="M61" s="1418"/>
      <c r="N61" s="1418"/>
      <c r="O61" s="35"/>
      <c r="P61" s="70" t="s">
        <v>301</v>
      </c>
      <c r="Q61" s="37"/>
      <c r="S61" s="43">
        <f t="shared" si="3"/>
        <v>0</v>
      </c>
      <c r="T61" s="1391"/>
      <c r="U61" s="610"/>
      <c r="V61" s="61">
        <f xml:space="preserve"> IF('[2]Validation flags'!$H$3=1,0, IF( ISNUMBER(H61), 0, 1 ))</f>
        <v>0</v>
      </c>
      <c r="X61" s="9"/>
      <c r="Y61" s="9"/>
      <c r="Z61" s="9"/>
      <c r="AA61" s="9"/>
      <c r="AB61" s="610"/>
    </row>
    <row r="62" spans="2:28" ht="25.5" x14ac:dyDescent="0.25">
      <c r="B62" s="1062">
        <v>51</v>
      </c>
      <c r="C62" s="1432" t="s">
        <v>4089</v>
      </c>
      <c r="D62" s="1065" t="s">
        <v>4090</v>
      </c>
      <c r="E62" s="1065" t="s">
        <v>41</v>
      </c>
      <c r="F62" s="1065">
        <v>3</v>
      </c>
      <c r="G62" s="1422" t="s">
        <v>3970</v>
      </c>
      <c r="H62" s="1433">
        <v>3780.538</v>
      </c>
      <c r="I62" s="1424"/>
      <c r="J62" s="1425"/>
      <c r="K62" s="1425"/>
      <c r="L62" s="1418"/>
      <c r="M62" s="1418"/>
      <c r="N62" s="1418"/>
      <c r="O62" s="35"/>
      <c r="P62" s="1434" t="s">
        <v>4091</v>
      </c>
      <c r="Q62" s="37"/>
      <c r="S62" s="43"/>
      <c r="T62" s="1391"/>
      <c r="U62" s="610"/>
      <c r="V62" s="1466"/>
      <c r="W62" s="9"/>
      <c r="X62" s="9"/>
      <c r="Y62" s="9"/>
      <c r="Z62" s="9"/>
      <c r="AA62" s="9"/>
      <c r="AB62" s="610"/>
    </row>
    <row r="63" spans="2:28" ht="26.25" thickBot="1" x14ac:dyDescent="0.3">
      <c r="B63" s="1062">
        <v>52</v>
      </c>
      <c r="C63" s="1432" t="s">
        <v>4092</v>
      </c>
      <c r="D63" s="1065" t="s">
        <v>4093</v>
      </c>
      <c r="E63" s="1086" t="s">
        <v>41</v>
      </c>
      <c r="F63" s="1086">
        <v>3</v>
      </c>
      <c r="G63" s="1435" t="s">
        <v>32</v>
      </c>
      <c r="H63" s="1467">
        <v>3748.7637351728508</v>
      </c>
      <c r="I63" s="1418"/>
      <c r="J63" s="1418"/>
      <c r="K63" s="1418"/>
      <c r="L63" s="1418"/>
      <c r="M63" s="1418"/>
      <c r="N63" s="1418"/>
      <c r="O63" s="35"/>
      <c r="P63" s="70" t="s">
        <v>4003</v>
      </c>
      <c r="Q63" s="37"/>
      <c r="S63" s="43"/>
      <c r="T63" s="1391"/>
      <c r="U63" s="610"/>
      <c r="V63" s="1466"/>
      <c r="W63" s="9"/>
      <c r="X63" s="9"/>
      <c r="Y63" s="9"/>
      <c r="Z63" s="9"/>
      <c r="AA63" s="9"/>
      <c r="AB63" s="610"/>
    </row>
    <row r="64" spans="2:28" ht="15.75" thickBot="1" x14ac:dyDescent="0.3">
      <c r="B64" s="1401"/>
      <c r="C64" s="1437" t="s">
        <v>4094</v>
      </c>
      <c r="D64" s="1438"/>
      <c r="E64" s="1439"/>
      <c r="F64" s="1439"/>
      <c r="G64" s="1440"/>
      <c r="H64" s="1418"/>
      <c r="I64" s="1418"/>
      <c r="J64" s="1418"/>
      <c r="K64" s="1418"/>
      <c r="L64" s="1418"/>
      <c r="M64" s="1418"/>
      <c r="N64" s="1418"/>
      <c r="O64" s="35"/>
      <c r="P64" s="1441"/>
      <c r="Q64" s="1441"/>
      <c r="S64" s="43"/>
      <c r="T64" s="1391"/>
      <c r="U64" s="610"/>
      <c r="V64" s="1466"/>
      <c r="W64" s="9"/>
      <c r="X64" s="9"/>
      <c r="Y64" s="9"/>
      <c r="Z64" s="9"/>
      <c r="AA64" s="9"/>
      <c r="AB64" s="610"/>
    </row>
    <row r="65" spans="2:28" s="1464" customFormat="1" x14ac:dyDescent="0.25">
      <c r="B65" s="1468">
        <v>53</v>
      </c>
      <c r="C65" s="1063" t="s">
        <v>4095</v>
      </c>
      <c r="D65" s="1462" t="s">
        <v>4096</v>
      </c>
      <c r="E65" s="1462" t="s">
        <v>41</v>
      </c>
      <c r="F65" s="1462">
        <v>3</v>
      </c>
      <c r="G65" s="1469" t="s">
        <v>4097</v>
      </c>
      <c r="H65" s="1470">
        <v>290.68</v>
      </c>
      <c r="J65" s="1465"/>
      <c r="K65" s="1465"/>
      <c r="L65" s="1465"/>
      <c r="M65" s="1465"/>
      <c r="N65" s="1465"/>
      <c r="O65" s="1465"/>
      <c r="P65" s="1434" t="s">
        <v>4098</v>
      </c>
      <c r="Q65" s="1463"/>
      <c r="S65" s="43"/>
      <c r="T65" s="1391"/>
      <c r="U65" s="610"/>
      <c r="V65" s="1471"/>
      <c r="W65" s="9"/>
      <c r="X65" s="9"/>
      <c r="Y65" s="9"/>
      <c r="Z65" s="9"/>
      <c r="AA65" s="9"/>
      <c r="AB65" s="610"/>
    </row>
    <row r="66" spans="2:28" s="1464" customFormat="1" ht="15" thickBot="1" x14ac:dyDescent="0.3">
      <c r="B66" s="1468">
        <v>54</v>
      </c>
      <c r="C66" s="1063" t="s">
        <v>4099</v>
      </c>
      <c r="D66" s="1462" t="s">
        <v>4100</v>
      </c>
      <c r="E66" s="1462" t="s">
        <v>41</v>
      </c>
      <c r="F66" s="1462">
        <v>3</v>
      </c>
      <c r="G66" s="1472" t="s">
        <v>32</v>
      </c>
      <c r="H66" s="1423">
        <v>292.56515889128502</v>
      </c>
      <c r="I66" s="1473"/>
      <c r="J66" s="1465"/>
      <c r="K66" s="1465"/>
      <c r="L66" s="1465"/>
      <c r="M66" s="1465"/>
      <c r="N66" s="1465"/>
      <c r="O66" s="1465"/>
      <c r="P66" s="70" t="s">
        <v>3983</v>
      </c>
      <c r="Q66" s="1463"/>
      <c r="S66" s="43">
        <f xml:space="preserve"> IF( SUM( V66:AA66 ) = 0, 0, $V$5 )</f>
        <v>0</v>
      </c>
      <c r="T66" s="1391"/>
      <c r="U66" s="610"/>
      <c r="V66" s="61">
        <f xml:space="preserve"> IF('[2]Validation flags'!$H$3=1,0, IF( ISNUMBER(H66), 0, 1 ))</f>
        <v>0</v>
      </c>
      <c r="W66" s="9"/>
      <c r="X66" s="9"/>
      <c r="Y66" s="9"/>
      <c r="Z66" s="9"/>
      <c r="AA66" s="9"/>
      <c r="AB66" s="610"/>
    </row>
    <row r="67" spans="2:28" s="1464" customFormat="1" ht="15" thickBot="1" x14ac:dyDescent="0.3">
      <c r="B67" s="1468">
        <v>55</v>
      </c>
      <c r="C67" s="1063" t="s">
        <v>4101</v>
      </c>
      <c r="D67" s="1462" t="s">
        <v>4102</v>
      </c>
      <c r="E67" s="1462" t="s">
        <v>41</v>
      </c>
      <c r="F67" s="1462">
        <v>3</v>
      </c>
      <c r="G67" s="1472" t="s">
        <v>32</v>
      </c>
      <c r="I67" s="1474">
        <v>292.56515889128502</v>
      </c>
      <c r="J67" s="1465"/>
      <c r="K67" s="1465"/>
      <c r="L67" s="1465"/>
      <c r="M67" s="1465"/>
      <c r="N67" s="1465"/>
      <c r="O67" s="1465"/>
      <c r="P67" s="1434" t="s">
        <v>4103</v>
      </c>
      <c r="Q67" s="1463"/>
      <c r="S67" s="43"/>
      <c r="T67" s="1391"/>
      <c r="U67" s="7"/>
      <c r="V67" s="1466"/>
      <c r="W67" s="9"/>
      <c r="X67" s="9"/>
      <c r="Y67" s="9"/>
      <c r="Z67" s="9"/>
      <c r="AA67" s="9"/>
      <c r="AB67" s="7"/>
    </row>
    <row r="68" spans="2:28" ht="15.75" thickBot="1" x14ac:dyDescent="0.3">
      <c r="B68" s="1445">
        <v>56</v>
      </c>
      <c r="C68" s="1446" t="s">
        <v>4104</v>
      </c>
      <c r="D68" s="1429" t="s">
        <v>4105</v>
      </c>
      <c r="E68" s="1064" t="s">
        <v>41</v>
      </c>
      <c r="F68" s="1064">
        <v>3</v>
      </c>
      <c r="G68" s="1447" t="s">
        <v>32</v>
      </c>
      <c r="H68" s="1448">
        <v>1.7868890360200789</v>
      </c>
      <c r="J68" s="1418"/>
      <c r="K68" s="1418"/>
      <c r="L68" s="1418"/>
      <c r="M68" s="1418"/>
      <c r="N68" s="1418"/>
      <c r="O68" s="35"/>
      <c r="P68" s="70" t="s">
        <v>4106</v>
      </c>
      <c r="Q68" s="37"/>
      <c r="S68" s="43"/>
      <c r="T68" s="1391"/>
      <c r="U68" s="200"/>
      <c r="V68" s="60"/>
      <c r="W68" s="60"/>
      <c r="X68" s="60"/>
      <c r="Y68" s="60"/>
      <c r="Z68" s="60"/>
      <c r="AA68" s="60"/>
      <c r="AB68" s="200"/>
    </row>
    <row r="69" spans="2:28" ht="15" x14ac:dyDescent="0.25">
      <c r="B69" s="1445">
        <v>57</v>
      </c>
      <c r="C69" s="1446" t="s">
        <v>4107</v>
      </c>
      <c r="D69" s="1429" t="s">
        <v>4108</v>
      </c>
      <c r="E69" s="1064" t="s">
        <v>41</v>
      </c>
      <c r="F69" s="1064">
        <v>3</v>
      </c>
      <c r="G69" s="1447" t="s">
        <v>32</v>
      </c>
      <c r="I69" s="1475">
        <v>294.35204792730508</v>
      </c>
      <c r="J69" s="1418"/>
      <c r="K69" s="1418"/>
      <c r="L69" s="1418"/>
      <c r="M69" s="1418"/>
      <c r="N69" s="1418"/>
      <c r="O69" s="35"/>
      <c r="P69" s="70" t="s">
        <v>4109</v>
      </c>
      <c r="Q69" s="37"/>
      <c r="S69" s="43"/>
      <c r="T69" s="1391"/>
      <c r="U69" s="200"/>
      <c r="V69" s="60"/>
      <c r="W69" s="60"/>
      <c r="X69" s="60"/>
      <c r="Y69" s="60"/>
      <c r="Z69" s="60"/>
      <c r="AA69" s="60"/>
      <c r="AB69" s="200"/>
    </row>
    <row r="70" spans="2:28" ht="15.75" thickBot="1" x14ac:dyDescent="0.3">
      <c r="B70" s="1062">
        <v>58</v>
      </c>
      <c r="C70" s="1419" t="s">
        <v>4013</v>
      </c>
      <c r="D70" s="1065" t="s">
        <v>4110</v>
      </c>
      <c r="E70" s="1065" t="s">
        <v>1880</v>
      </c>
      <c r="F70" s="1064">
        <v>1</v>
      </c>
      <c r="G70" s="1449" t="s">
        <v>1913</v>
      </c>
      <c r="I70" s="1476">
        <v>0.5</v>
      </c>
      <c r="J70" s="1418"/>
      <c r="K70" s="1418"/>
      <c r="L70" s="1418"/>
      <c r="M70" s="1418"/>
      <c r="N70" s="1418"/>
      <c r="O70" s="35"/>
      <c r="P70" s="70" t="s">
        <v>4015</v>
      </c>
      <c r="Q70" s="37"/>
      <c r="S70" s="43"/>
      <c r="T70" s="1391"/>
      <c r="U70" s="7"/>
      <c r="V70" s="1466"/>
      <c r="W70" s="9"/>
      <c r="X70" s="9"/>
      <c r="Y70" s="9"/>
      <c r="Z70" s="9"/>
      <c r="AA70" s="9"/>
      <c r="AB70" s="7"/>
    </row>
    <row r="71" spans="2:28" s="1464" customFormat="1" ht="15" x14ac:dyDescent="0.25">
      <c r="B71" s="1477">
        <v>59</v>
      </c>
      <c r="C71" s="1063" t="s">
        <v>4111</v>
      </c>
      <c r="D71" s="1065" t="s">
        <v>4112</v>
      </c>
      <c r="E71" s="1462" t="s">
        <v>41</v>
      </c>
      <c r="F71" s="1462">
        <v>3</v>
      </c>
      <c r="G71" s="1435" t="s">
        <v>32</v>
      </c>
      <c r="H71" s="1418"/>
      <c r="I71" s="1452">
        <v>148.28866586716848</v>
      </c>
      <c r="J71" s="1155">
        <v>135.69972356086089</v>
      </c>
      <c r="K71" s="1155">
        <v>124.18046499674793</v>
      </c>
      <c r="L71" s="1155">
        <v>113.64043701118921</v>
      </c>
      <c r="M71" s="1156">
        <v>103.99794162560892</v>
      </c>
      <c r="N71" s="1465"/>
      <c r="O71" s="1465"/>
      <c r="P71" s="1478" t="s">
        <v>4113</v>
      </c>
      <c r="Q71" s="1479"/>
      <c r="S71" s="43"/>
      <c r="T71" s="1391"/>
      <c r="U71" s="7"/>
      <c r="V71" s="1466"/>
      <c r="W71" s="9"/>
      <c r="X71" s="9"/>
      <c r="Y71" s="9"/>
      <c r="Z71" s="9"/>
      <c r="AA71" s="9"/>
      <c r="AB71" s="7"/>
    </row>
    <row r="72" spans="2:28" ht="15" x14ac:dyDescent="0.25">
      <c r="B72" s="1062">
        <v>60</v>
      </c>
      <c r="C72" s="1453" t="str">
        <f>[2]WWn5!C$12</f>
        <v>Run off on RPI inflated 2020 RCV  ~ wastewater network plus</v>
      </c>
      <c r="D72" s="1086" t="s">
        <v>4114</v>
      </c>
      <c r="E72" s="1065" t="s">
        <v>41</v>
      </c>
      <c r="F72" s="1065">
        <v>3</v>
      </c>
      <c r="G72" s="1435" t="s">
        <v>32</v>
      </c>
      <c r="H72" s="1418"/>
      <c r="I72" s="1454">
        <v>13.906415350587793</v>
      </c>
      <c r="J72" s="1455">
        <v>12.724894146605619</v>
      </c>
      <c r="K72" s="1455">
        <v>11.643333199259619</v>
      </c>
      <c r="L72" s="1455">
        <v>10.652184139227</v>
      </c>
      <c r="M72" s="1456">
        <v>9.7472480812180464</v>
      </c>
      <c r="N72" s="1418"/>
      <c r="O72" s="35"/>
      <c r="P72" s="371" t="s">
        <v>4115</v>
      </c>
      <c r="Q72" s="1167"/>
      <c r="S72" s="43"/>
      <c r="T72" s="1391"/>
      <c r="U72" s="7"/>
      <c r="V72" s="1466"/>
      <c r="W72" s="9"/>
      <c r="X72" s="9"/>
      <c r="Y72" s="9"/>
      <c r="Z72" s="9"/>
      <c r="AA72" s="9"/>
      <c r="AB72" s="7"/>
    </row>
    <row r="73" spans="2:28" ht="15" x14ac:dyDescent="0.25">
      <c r="B73" s="1477">
        <v>61</v>
      </c>
      <c r="C73" s="1419" t="s">
        <v>4116</v>
      </c>
      <c r="D73" s="1086" t="s">
        <v>4117</v>
      </c>
      <c r="E73" s="1065" t="s">
        <v>41</v>
      </c>
      <c r="F73" s="1065">
        <v>3</v>
      </c>
      <c r="G73" s="1435" t="s">
        <v>32</v>
      </c>
      <c r="H73" s="1418"/>
      <c r="I73" s="1159">
        <v>134.38225051658068</v>
      </c>
      <c r="J73" s="1160">
        <v>122.97482941425527</v>
      </c>
      <c r="K73" s="1160">
        <v>112.53713179748831</v>
      </c>
      <c r="L73" s="1160">
        <v>102.9882528719622</v>
      </c>
      <c r="M73" s="1161">
        <v>94.25069354439087</v>
      </c>
      <c r="N73" s="1418"/>
      <c r="O73" s="35"/>
      <c r="P73" s="371" t="s">
        <v>4023</v>
      </c>
      <c r="Q73" s="1167"/>
      <c r="S73" s="43"/>
      <c r="T73" s="1391"/>
      <c r="U73" s="7"/>
      <c r="V73" s="1466"/>
      <c r="W73" s="9"/>
      <c r="X73" s="9"/>
      <c r="Y73" s="9"/>
      <c r="Z73" s="9"/>
      <c r="AA73" s="9"/>
      <c r="AB73" s="7"/>
    </row>
    <row r="74" spans="2:28" ht="15" x14ac:dyDescent="0.25">
      <c r="B74" s="1062">
        <v>62</v>
      </c>
      <c r="C74" s="1419" t="s">
        <v>4118</v>
      </c>
      <c r="D74" s="1086" t="s">
        <v>4119</v>
      </c>
      <c r="E74" s="1065" t="s">
        <v>41</v>
      </c>
      <c r="F74" s="1065">
        <v>3</v>
      </c>
      <c r="G74" s="1435" t="s">
        <v>32</v>
      </c>
      <c r="H74" s="1418"/>
      <c r="I74" s="1159">
        <v>147.17602396365254</v>
      </c>
      <c r="J74" s="1160">
        <v>133.35235287341141</v>
      </c>
      <c r="K74" s="1160">
        <v>120.82672449854391</v>
      </c>
      <c r="L74" s="1160">
        <v>109.47725262807647</v>
      </c>
      <c r="M74" s="1161">
        <v>99.193496166245922</v>
      </c>
      <c r="N74" s="1418"/>
      <c r="O74" s="35"/>
      <c r="P74" s="371" t="s">
        <v>4026</v>
      </c>
      <c r="Q74" s="1167"/>
      <c r="S74" s="43"/>
      <c r="T74" s="1391"/>
      <c r="U74" s="7"/>
      <c r="V74" s="9"/>
      <c r="W74" s="9"/>
      <c r="X74" s="9"/>
      <c r="Y74" s="9"/>
      <c r="Z74" s="9"/>
      <c r="AA74" s="9"/>
      <c r="AB74" s="7"/>
    </row>
    <row r="75" spans="2:28" ht="15" x14ac:dyDescent="0.25">
      <c r="B75" s="1477">
        <v>63</v>
      </c>
      <c r="C75" s="1453" t="str">
        <f>[2]Bio4!C$14</f>
        <v>Run off on CPIH inflated 2020 RCV ~ bioresources</v>
      </c>
      <c r="D75" s="1086" t="s">
        <v>4120</v>
      </c>
      <c r="E75" s="1065" t="s">
        <v>41</v>
      </c>
      <c r="F75" s="1065">
        <v>3</v>
      </c>
      <c r="G75" s="1435" t="s">
        <v>32</v>
      </c>
      <c r="H75" s="1418"/>
      <c r="I75" s="1454">
        <v>13.82367109024114</v>
      </c>
      <c r="J75" s="1455">
        <v>12.525628374867498</v>
      </c>
      <c r="K75" s="1455">
        <v>11.349471870467442</v>
      </c>
      <c r="L75" s="1455">
        <v>10.283756461830547</v>
      </c>
      <c r="M75" s="1456">
        <v>9.3181117300646594</v>
      </c>
      <c r="N75" s="1418"/>
      <c r="O75" s="35"/>
      <c r="P75" s="371" t="s">
        <v>4121</v>
      </c>
      <c r="Q75" s="1167"/>
      <c r="S75" s="43"/>
      <c r="T75" s="1391"/>
      <c r="U75" s="7"/>
      <c r="V75" s="9"/>
      <c r="W75" s="9"/>
      <c r="X75" s="9"/>
      <c r="Y75" s="9"/>
      <c r="Z75" s="9"/>
      <c r="AA75" s="9"/>
      <c r="AB75" s="7"/>
    </row>
    <row r="76" spans="2:28" ht="15" x14ac:dyDescent="0.25">
      <c r="B76" s="1062">
        <v>64</v>
      </c>
      <c r="C76" s="1419" t="s">
        <v>4122</v>
      </c>
      <c r="D76" s="1086" t="s">
        <v>4123</v>
      </c>
      <c r="E76" s="1065" t="s">
        <v>41</v>
      </c>
      <c r="F76" s="1065">
        <v>3</v>
      </c>
      <c r="G76" s="1435" t="s">
        <v>32</v>
      </c>
      <c r="H76" s="1418"/>
      <c r="I76" s="1159">
        <v>133.35235287341141</v>
      </c>
      <c r="J76" s="1160">
        <v>120.82672449854391</v>
      </c>
      <c r="K76" s="1160">
        <v>109.47725262807647</v>
      </c>
      <c r="L76" s="1160">
        <v>99.193496166245922</v>
      </c>
      <c r="M76" s="1161">
        <v>89.875384436181264</v>
      </c>
      <c r="N76" s="1418"/>
      <c r="O76" s="35"/>
      <c r="P76" s="371" t="s">
        <v>4023</v>
      </c>
      <c r="Q76" s="1167"/>
      <c r="S76" s="43"/>
      <c r="T76" s="1391"/>
      <c r="U76" s="7"/>
      <c r="V76" s="9"/>
      <c r="W76" s="9"/>
      <c r="X76" s="9"/>
      <c r="Y76" s="9"/>
      <c r="Z76" s="9"/>
      <c r="AA76" s="9"/>
      <c r="AB76" s="7"/>
    </row>
    <row r="77" spans="2:28" ht="15" x14ac:dyDescent="0.25">
      <c r="B77" s="1477">
        <v>65</v>
      </c>
      <c r="C77" s="1419" t="s">
        <v>4124</v>
      </c>
      <c r="D77" s="1086" t="s">
        <v>4125</v>
      </c>
      <c r="E77" s="1065" t="s">
        <v>41</v>
      </c>
      <c r="F77" s="1065">
        <v>3</v>
      </c>
      <c r="G77" s="1435" t="s">
        <v>32</v>
      </c>
      <c r="H77" s="1418"/>
      <c r="I77" s="1480">
        <v>0</v>
      </c>
      <c r="J77" s="1160">
        <v>29.032291200000007</v>
      </c>
      <c r="K77" s="1160">
        <v>55.706112858300003</v>
      </c>
      <c r="L77" s="1160">
        <v>73.501415890485632</v>
      </c>
      <c r="M77" s="1161">
        <v>100.73553194617902</v>
      </c>
      <c r="N77" s="1418"/>
      <c r="O77" s="35"/>
      <c r="P77" s="371" t="s">
        <v>4033</v>
      </c>
      <c r="Q77" s="1167"/>
      <c r="S77" s="43"/>
      <c r="T77" s="1391"/>
      <c r="U77" s="7"/>
      <c r="V77" s="9"/>
      <c r="W77" s="9"/>
      <c r="X77" s="9"/>
      <c r="Y77" s="9"/>
      <c r="Z77" s="9"/>
      <c r="AA77" s="9"/>
      <c r="AB77" s="7"/>
    </row>
    <row r="78" spans="2:28" ht="15" x14ac:dyDescent="0.25">
      <c r="B78" s="1062">
        <v>66</v>
      </c>
      <c r="C78" s="1453" t="s">
        <v>4126</v>
      </c>
      <c r="D78" s="1086" t="s">
        <v>4127</v>
      </c>
      <c r="E78" s="1065" t="s">
        <v>41</v>
      </c>
      <c r="F78" s="1065">
        <v>3</v>
      </c>
      <c r="G78" s="1435" t="s">
        <v>32</v>
      </c>
      <c r="H78" s="1418"/>
      <c r="I78" s="1159">
        <v>30.462388200000007</v>
      </c>
      <c r="J78" s="1160">
        <v>30.848184</v>
      </c>
      <c r="K78" s="1160">
        <v>24.323375699999996</v>
      </c>
      <c r="L78" s="1160">
        <v>36.957223300000003</v>
      </c>
      <c r="M78" s="1161">
        <v>19.487422500000001</v>
      </c>
      <c r="N78" s="1418"/>
      <c r="O78" s="35"/>
      <c r="P78" s="371" t="s">
        <v>4128</v>
      </c>
      <c r="Q78" s="1167"/>
      <c r="S78" s="43"/>
      <c r="T78" s="1391"/>
      <c r="U78" s="7"/>
      <c r="V78" s="9"/>
      <c r="W78" s="9"/>
      <c r="X78" s="9"/>
      <c r="Y78" s="9"/>
      <c r="Z78" s="9"/>
      <c r="AA78" s="9"/>
      <c r="AB78" s="7"/>
    </row>
    <row r="79" spans="2:28" ht="15" x14ac:dyDescent="0.25">
      <c r="B79" s="1477">
        <v>67</v>
      </c>
      <c r="C79" s="1453" t="str">
        <f>[2]Bio4!C$10</f>
        <v>Run off on post 2020 investment ~ bioresources</v>
      </c>
      <c r="D79" s="1086" t="s">
        <v>4129</v>
      </c>
      <c r="E79" s="1065" t="s">
        <v>41</v>
      </c>
      <c r="F79" s="1065">
        <v>3</v>
      </c>
      <c r="G79" s="1435" t="s">
        <v>32</v>
      </c>
      <c r="H79" s="1418"/>
      <c r="I79" s="1454">
        <v>1.4300970000000008</v>
      </c>
      <c r="J79" s="1455">
        <v>4.1743623417000029</v>
      </c>
      <c r="K79" s="1455">
        <v>6.5280726678143761</v>
      </c>
      <c r="L79" s="1455">
        <v>9.7231072443066076</v>
      </c>
      <c r="M79" s="1456">
        <v>12.468404524066218</v>
      </c>
      <c r="N79" s="1418"/>
      <c r="O79" s="35"/>
      <c r="P79" s="371" t="s">
        <v>4130</v>
      </c>
      <c r="Q79" s="1167"/>
      <c r="S79" s="43"/>
      <c r="T79" s="1391"/>
      <c r="U79" s="7"/>
      <c r="V79" s="9"/>
      <c r="W79" s="9"/>
      <c r="X79" s="9"/>
      <c r="Y79" s="9"/>
      <c r="Z79" s="9"/>
      <c r="AA79" s="9"/>
      <c r="AB79" s="7"/>
    </row>
    <row r="80" spans="2:28" ht="15.75" thickBot="1" x14ac:dyDescent="0.3">
      <c r="B80" s="1062">
        <v>68</v>
      </c>
      <c r="C80" s="1419" t="s">
        <v>4131</v>
      </c>
      <c r="D80" s="1086" t="s">
        <v>4132</v>
      </c>
      <c r="E80" s="1086" t="s">
        <v>41</v>
      </c>
      <c r="F80" s="1086">
        <v>3</v>
      </c>
      <c r="G80" s="1435" t="s">
        <v>32</v>
      </c>
      <c r="H80" s="1418"/>
      <c r="I80" s="1101">
        <v>29.032291200000007</v>
      </c>
      <c r="J80" s="1102">
        <v>55.706112858300003</v>
      </c>
      <c r="K80" s="1102">
        <v>73.501415890485632</v>
      </c>
      <c r="L80" s="1102">
        <v>100.73553194617902</v>
      </c>
      <c r="M80" s="1103">
        <v>107.7545499221128</v>
      </c>
      <c r="N80" s="1418"/>
      <c r="O80" s="35"/>
      <c r="P80" s="371" t="s">
        <v>4041</v>
      </c>
      <c r="Q80" s="1167"/>
      <c r="S80" s="43"/>
      <c r="T80" s="1391"/>
      <c r="U80" s="7"/>
      <c r="V80" s="9"/>
      <c r="W80" s="9"/>
      <c r="X80" s="9"/>
      <c r="Y80" s="9"/>
      <c r="Z80" s="9"/>
      <c r="AA80" s="9"/>
      <c r="AB80" s="7"/>
    </row>
    <row r="81" spans="2:28" ht="15.75" thickBot="1" x14ac:dyDescent="0.3">
      <c r="B81" s="1062"/>
      <c r="C81" s="1461" t="s">
        <v>4133</v>
      </c>
      <c r="D81" s="1438"/>
      <c r="E81" s="1439"/>
      <c r="F81" s="1439"/>
      <c r="G81" s="1440"/>
      <c r="H81" s="1418"/>
      <c r="I81" s="1418"/>
      <c r="J81" s="1418"/>
      <c r="K81" s="1418"/>
      <c r="L81" s="1418"/>
      <c r="M81" s="1418"/>
      <c r="N81" s="1418"/>
      <c r="O81" s="35"/>
      <c r="P81" s="1441"/>
      <c r="Q81" s="1441"/>
      <c r="S81" s="43"/>
      <c r="T81" s="1391"/>
      <c r="U81" s="7"/>
      <c r="V81" s="9"/>
      <c r="W81" s="9"/>
      <c r="X81" s="9"/>
      <c r="Y81" s="9"/>
      <c r="Z81" s="9"/>
      <c r="AA81" s="9"/>
      <c r="AB81" s="7"/>
    </row>
    <row r="82" spans="2:28" s="1464" customFormat="1" x14ac:dyDescent="0.25">
      <c r="B82" s="1468">
        <v>69</v>
      </c>
      <c r="C82" s="1063" t="s">
        <v>4134</v>
      </c>
      <c r="D82" s="1065" t="s">
        <v>4135</v>
      </c>
      <c r="E82" s="1462" t="s">
        <v>41</v>
      </c>
      <c r="F82" s="1462">
        <v>3</v>
      </c>
      <c r="G82" s="1472" t="s">
        <v>32</v>
      </c>
      <c r="H82" s="1481">
        <v>3456.1985762815657</v>
      </c>
      <c r="J82" s="1465"/>
      <c r="K82" s="1465"/>
      <c r="L82" s="1465"/>
      <c r="M82" s="1465"/>
      <c r="N82" s="1465"/>
      <c r="O82" s="1465"/>
      <c r="P82" s="1434" t="s">
        <v>4136</v>
      </c>
      <c r="Q82" s="1463"/>
      <c r="S82" s="43"/>
      <c r="T82" s="1391"/>
      <c r="U82" s="7"/>
      <c r="V82" s="9"/>
      <c r="W82" s="9"/>
      <c r="X82" s="9"/>
      <c r="Y82" s="9"/>
      <c r="Z82" s="9"/>
      <c r="AA82" s="9"/>
      <c r="AB82" s="7"/>
    </row>
    <row r="83" spans="2:28" ht="15.75" thickBot="1" x14ac:dyDescent="0.3">
      <c r="B83" s="1445">
        <v>70</v>
      </c>
      <c r="C83" s="1446" t="s">
        <v>4137</v>
      </c>
      <c r="D83" s="1429" t="s">
        <v>4138</v>
      </c>
      <c r="E83" s="1064" t="s">
        <v>41</v>
      </c>
      <c r="F83" s="1064">
        <v>3</v>
      </c>
      <c r="G83" s="1447" t="s">
        <v>32</v>
      </c>
      <c r="H83" s="1448">
        <v>6.1347430004395624</v>
      </c>
      <c r="J83" s="1418"/>
      <c r="K83" s="1418"/>
      <c r="L83" s="1418"/>
      <c r="M83" s="1418"/>
      <c r="N83" s="1418"/>
      <c r="O83" s="35"/>
      <c r="P83" s="70" t="s">
        <v>4139</v>
      </c>
      <c r="Q83" s="37"/>
      <c r="S83" s="43"/>
      <c r="T83" s="1391"/>
      <c r="U83" s="200"/>
      <c r="V83" s="60"/>
      <c r="W83" s="60"/>
      <c r="X83" s="60"/>
      <c r="Y83" s="60"/>
      <c r="Z83" s="60"/>
      <c r="AA83" s="60"/>
      <c r="AB83" s="200"/>
    </row>
    <row r="84" spans="2:28" ht="15" x14ac:dyDescent="0.25">
      <c r="B84" s="1445">
        <v>71</v>
      </c>
      <c r="C84" s="1446" t="s">
        <v>4140</v>
      </c>
      <c r="D84" s="1429" t="s">
        <v>4141</v>
      </c>
      <c r="E84" s="1064" t="s">
        <v>41</v>
      </c>
      <c r="F84" s="1064">
        <v>3</v>
      </c>
      <c r="G84" s="1447" t="s">
        <v>32</v>
      </c>
      <c r="I84" s="1482">
        <v>3462.333319282005</v>
      </c>
      <c r="J84" s="1418"/>
      <c r="K84" s="1418"/>
      <c r="L84" s="1418"/>
      <c r="M84" s="1418"/>
      <c r="N84" s="1418"/>
      <c r="O84" s="35"/>
      <c r="P84" s="70" t="s">
        <v>4142</v>
      </c>
      <c r="Q84" s="37"/>
      <c r="S84" s="43"/>
      <c r="T84" s="1391"/>
      <c r="U84" s="200"/>
      <c r="V84" s="60"/>
      <c r="W84" s="60"/>
      <c r="X84" s="60"/>
      <c r="Y84" s="60"/>
      <c r="Z84" s="60"/>
      <c r="AA84" s="60"/>
      <c r="AB84" s="200"/>
    </row>
    <row r="85" spans="2:28" ht="15.75" thickBot="1" x14ac:dyDescent="0.3">
      <c r="B85" s="1062">
        <v>72</v>
      </c>
      <c r="C85" s="1419" t="s">
        <v>4013</v>
      </c>
      <c r="D85" s="1429" t="s">
        <v>4143</v>
      </c>
      <c r="E85" s="1065" t="s">
        <v>1880</v>
      </c>
      <c r="F85" s="1064">
        <v>1</v>
      </c>
      <c r="G85" s="1449" t="s">
        <v>1913</v>
      </c>
      <c r="I85" s="1476">
        <v>0.5</v>
      </c>
      <c r="J85" s="1418"/>
      <c r="K85" s="1418"/>
      <c r="L85" s="1418"/>
      <c r="M85" s="1418"/>
      <c r="N85" s="1418"/>
      <c r="O85" s="35"/>
      <c r="P85" s="70" t="s">
        <v>4015</v>
      </c>
      <c r="Q85" s="37"/>
      <c r="S85" s="43"/>
      <c r="T85" s="1391"/>
      <c r="U85" s="7"/>
      <c r="V85" s="9"/>
      <c r="W85" s="9"/>
      <c r="X85" s="9"/>
      <c r="Y85" s="9"/>
      <c r="Z85" s="9"/>
      <c r="AA85" s="9"/>
      <c r="AB85" s="7"/>
    </row>
    <row r="86" spans="2:28" ht="15" x14ac:dyDescent="0.25">
      <c r="B86" s="1451">
        <v>73</v>
      </c>
      <c r="C86" s="1419" t="s">
        <v>4144</v>
      </c>
      <c r="D86" s="1429" t="s">
        <v>4145</v>
      </c>
      <c r="E86" s="1065" t="s">
        <v>41</v>
      </c>
      <c r="F86" s="1065">
        <v>3</v>
      </c>
      <c r="G86" s="1435" t="s">
        <v>32</v>
      </c>
      <c r="H86" s="1418"/>
      <c r="I86" s="1452">
        <v>1744.2541756345179</v>
      </c>
      <c r="J86" s="1155">
        <v>1696.5192011539032</v>
      </c>
      <c r="K86" s="1155">
        <v>1650.0861865837028</v>
      </c>
      <c r="L86" s="1155">
        <v>1604.9218147514971</v>
      </c>
      <c r="M86" s="1156">
        <v>1560.9998930083598</v>
      </c>
      <c r="N86" s="1418"/>
      <c r="O86" s="35"/>
      <c r="P86" s="371" t="s">
        <v>4018</v>
      </c>
      <c r="Q86" s="1167"/>
      <c r="S86" s="43"/>
      <c r="T86" s="1391"/>
      <c r="U86" s="7"/>
      <c r="V86" s="9"/>
      <c r="W86" s="9"/>
      <c r="X86" s="9"/>
      <c r="Y86" s="9"/>
      <c r="Z86" s="9"/>
      <c r="AA86" s="9"/>
      <c r="AB86" s="7"/>
    </row>
    <row r="87" spans="2:28" ht="15" x14ac:dyDescent="0.25">
      <c r="B87" s="1062">
        <v>74</v>
      </c>
      <c r="C87" s="1453" t="str">
        <f>[2]WWn5!C$12</f>
        <v>Run off on RPI inflated 2020 RCV  ~ wastewater network plus</v>
      </c>
      <c r="D87" s="1483" t="s">
        <v>4146</v>
      </c>
      <c r="E87" s="1065" t="s">
        <v>41</v>
      </c>
      <c r="F87" s="1065">
        <v>3</v>
      </c>
      <c r="G87" s="1435" t="s">
        <v>32</v>
      </c>
      <c r="H87" s="1418"/>
      <c r="I87" s="1454">
        <v>64.206034685992265</v>
      </c>
      <c r="J87" s="1455">
        <v>62.453268808876565</v>
      </c>
      <c r="K87" s="1455">
        <v>60.746137023968011</v>
      </c>
      <c r="L87" s="1455">
        <v>59.077260510209044</v>
      </c>
      <c r="M87" s="1456">
        <v>57.465084037043042</v>
      </c>
      <c r="N87" s="1418"/>
      <c r="O87" s="35"/>
      <c r="P87" s="371" t="s">
        <v>4147</v>
      </c>
      <c r="Q87" s="1167"/>
      <c r="S87" s="43"/>
      <c r="T87" s="1391"/>
      <c r="U87" s="7"/>
      <c r="V87" s="9"/>
      <c r="W87" s="9"/>
      <c r="X87" s="9"/>
      <c r="Y87" s="9"/>
      <c r="Z87" s="9"/>
      <c r="AA87" s="9"/>
      <c r="AB87" s="7"/>
    </row>
    <row r="88" spans="2:28" ht="15" x14ac:dyDescent="0.25">
      <c r="B88" s="1451">
        <v>75</v>
      </c>
      <c r="C88" s="1419" t="s">
        <v>4148</v>
      </c>
      <c r="D88" s="1483" t="s">
        <v>4149</v>
      </c>
      <c r="E88" s="1065" t="s">
        <v>41</v>
      </c>
      <c r="F88" s="1065">
        <v>3</v>
      </c>
      <c r="G88" s="1435" t="s">
        <v>32</v>
      </c>
      <c r="H88" s="1418"/>
      <c r="I88" s="1159">
        <v>1680.0481409485255</v>
      </c>
      <c r="J88" s="1160">
        <v>1634.0659323450266</v>
      </c>
      <c r="K88" s="1160">
        <v>1589.3400495597348</v>
      </c>
      <c r="L88" s="1160">
        <v>1545.8445542412881</v>
      </c>
      <c r="M88" s="1161">
        <v>1503.5348089713168</v>
      </c>
      <c r="N88" s="1418"/>
      <c r="O88" s="35"/>
      <c r="P88" s="371" t="s">
        <v>4023</v>
      </c>
      <c r="Q88" s="1167"/>
      <c r="S88" s="43"/>
      <c r="T88" s="1391"/>
      <c r="U88" s="7"/>
      <c r="V88" s="9"/>
      <c r="W88" s="9"/>
      <c r="X88" s="9"/>
      <c r="Y88" s="9"/>
      <c r="Z88" s="9"/>
      <c r="AA88" s="9"/>
      <c r="AB88" s="7"/>
    </row>
    <row r="89" spans="2:28" ht="15" x14ac:dyDescent="0.25">
      <c r="B89" s="1062">
        <v>76</v>
      </c>
      <c r="C89" s="1419" t="s">
        <v>4150</v>
      </c>
      <c r="D89" s="1483" t="s">
        <v>4151</v>
      </c>
      <c r="E89" s="1065" t="s">
        <v>41</v>
      </c>
      <c r="F89" s="1065">
        <v>3</v>
      </c>
      <c r="G89" s="1435" t="s">
        <v>32</v>
      </c>
      <c r="H89" s="1418"/>
      <c r="I89" s="1159">
        <v>1731.1666596410025</v>
      </c>
      <c r="J89" s="1160">
        <v>1667.3426558893632</v>
      </c>
      <c r="K89" s="1160">
        <v>1605.867375475784</v>
      </c>
      <c r="L89" s="1160">
        <v>1546.6543853814246</v>
      </c>
      <c r="M89" s="1161">
        <v>1489.6204333225378</v>
      </c>
      <c r="N89" s="1418"/>
      <c r="O89" s="35"/>
      <c r="P89" s="371" t="s">
        <v>4026</v>
      </c>
      <c r="Q89" s="1167"/>
      <c r="S89" s="43"/>
      <c r="T89" s="1391"/>
      <c r="U89" s="7"/>
      <c r="V89" s="9"/>
      <c r="W89" s="9"/>
      <c r="X89" s="9"/>
      <c r="Y89" s="9"/>
      <c r="Z89" s="9"/>
      <c r="AA89" s="9"/>
      <c r="AB89" s="7"/>
    </row>
    <row r="90" spans="2:28" ht="15" x14ac:dyDescent="0.25">
      <c r="B90" s="1451">
        <v>77</v>
      </c>
      <c r="C90" s="1453" t="str">
        <f>[2]WWn5!C$14</f>
        <v>Run off on CPIH inflated 2020 RCV ~ wastewater network plus</v>
      </c>
      <c r="D90" s="1483" t="s">
        <v>4152</v>
      </c>
      <c r="E90" s="1065" t="s">
        <v>41</v>
      </c>
      <c r="F90" s="1065">
        <v>3</v>
      </c>
      <c r="G90" s="1435" t="s">
        <v>32</v>
      </c>
      <c r="H90" s="1418"/>
      <c r="I90" s="1454">
        <v>63.82400375163941</v>
      </c>
      <c r="J90" s="1455">
        <v>61.475280413579085</v>
      </c>
      <c r="K90" s="1455">
        <v>59.21299009435937</v>
      </c>
      <c r="L90" s="1455">
        <v>57.033952058886939</v>
      </c>
      <c r="M90" s="1456">
        <v>54.935102623119896</v>
      </c>
      <c r="N90" s="1418"/>
      <c r="O90" s="35"/>
      <c r="P90" s="371" t="s">
        <v>4153</v>
      </c>
      <c r="Q90" s="1167"/>
      <c r="S90" s="43"/>
      <c r="T90" s="1391"/>
      <c r="U90" s="7"/>
      <c r="V90" s="9"/>
      <c r="W90" s="9"/>
      <c r="X90" s="9"/>
      <c r="Y90" s="9"/>
      <c r="Z90" s="9"/>
      <c r="AA90" s="9"/>
      <c r="AB90" s="7"/>
    </row>
    <row r="91" spans="2:28" ht="15" x14ac:dyDescent="0.25">
      <c r="B91" s="1062">
        <v>78</v>
      </c>
      <c r="C91" s="1419" t="s">
        <v>4154</v>
      </c>
      <c r="D91" s="1483" t="s">
        <v>4155</v>
      </c>
      <c r="E91" s="1065" t="s">
        <v>41</v>
      </c>
      <c r="F91" s="1065">
        <v>3</v>
      </c>
      <c r="G91" s="1435" t="s">
        <v>32</v>
      </c>
      <c r="H91" s="1418"/>
      <c r="I91" s="1159">
        <v>1667.3426558893632</v>
      </c>
      <c r="J91" s="1160">
        <v>1605.867375475784</v>
      </c>
      <c r="K91" s="1160">
        <v>1546.6543853814246</v>
      </c>
      <c r="L91" s="1160">
        <v>1489.6204333225378</v>
      </c>
      <c r="M91" s="1161">
        <v>1434.6853306994178</v>
      </c>
      <c r="N91" s="1418"/>
      <c r="O91" s="35"/>
      <c r="P91" s="371" t="s">
        <v>4023</v>
      </c>
      <c r="Q91" s="1167"/>
      <c r="S91" s="43"/>
      <c r="T91" s="1391"/>
      <c r="U91" s="7"/>
      <c r="V91" s="9"/>
      <c r="W91" s="9"/>
      <c r="X91" s="9"/>
      <c r="Y91" s="9"/>
      <c r="Z91" s="9"/>
      <c r="AA91" s="9"/>
      <c r="AB91" s="7"/>
    </row>
    <row r="92" spans="2:28" ht="15" x14ac:dyDescent="0.25">
      <c r="B92" s="1451">
        <v>79</v>
      </c>
      <c r="C92" s="1419" t="s">
        <v>4156</v>
      </c>
      <c r="D92" s="1483" t="s">
        <v>4157</v>
      </c>
      <c r="E92" s="1065" t="s">
        <v>41</v>
      </c>
      <c r="F92" s="1065">
        <v>3</v>
      </c>
      <c r="G92" s="1435" t="s">
        <v>32</v>
      </c>
      <c r="H92" s="1418"/>
      <c r="I92" s="1480">
        <v>0</v>
      </c>
      <c r="J92" s="1160">
        <v>382.75809953677589</v>
      </c>
      <c r="K92" s="1160">
        <v>753.02660947269567</v>
      </c>
      <c r="L92" s="1160">
        <v>1007.920120846692</v>
      </c>
      <c r="M92" s="1161">
        <v>1155.2803214937223</v>
      </c>
      <c r="N92" s="1418"/>
      <c r="O92" s="35"/>
      <c r="P92" s="371" t="s">
        <v>4033</v>
      </c>
      <c r="Q92" s="1167"/>
      <c r="S92" s="43"/>
      <c r="T92" s="1391"/>
      <c r="U92" s="7"/>
      <c r="V92" s="9"/>
      <c r="W92" s="9"/>
      <c r="X92" s="9"/>
      <c r="Y92" s="9"/>
      <c r="Z92" s="9"/>
      <c r="AA92" s="9"/>
      <c r="AB92" s="7"/>
    </row>
    <row r="93" spans="2:28" ht="15" x14ac:dyDescent="0.25">
      <c r="B93" s="1062">
        <v>80</v>
      </c>
      <c r="C93" s="1453" t="s">
        <v>4158</v>
      </c>
      <c r="D93" s="1483" t="s">
        <v>4159</v>
      </c>
      <c r="E93" s="1065" t="s">
        <v>41</v>
      </c>
      <c r="F93" s="1065">
        <v>3</v>
      </c>
      <c r="G93" s="1435" t="s">
        <v>32</v>
      </c>
      <c r="H93" s="1418"/>
      <c r="I93" s="1159">
        <v>390.4333279999999</v>
      </c>
      <c r="J93" s="1160">
        <v>393.22873179999999</v>
      </c>
      <c r="K93" s="1160">
        <v>290.94215680000002</v>
      </c>
      <c r="L93" s="1160">
        <v>192.36875360000002</v>
      </c>
      <c r="M93" s="1161">
        <v>90.266017699999992</v>
      </c>
      <c r="N93" s="1418"/>
      <c r="O93" s="35"/>
      <c r="P93" s="371" t="s">
        <v>4160</v>
      </c>
      <c r="Q93" s="1167"/>
      <c r="S93" s="43"/>
      <c r="T93" s="1391"/>
      <c r="U93" s="7"/>
      <c r="V93" s="9"/>
      <c r="W93" s="9"/>
      <c r="X93" s="9"/>
      <c r="Y93" s="9"/>
      <c r="Z93" s="9"/>
      <c r="AA93" s="9"/>
      <c r="AB93" s="7"/>
    </row>
    <row r="94" spans="2:28" ht="15" x14ac:dyDescent="0.25">
      <c r="B94" s="1451">
        <v>81</v>
      </c>
      <c r="C94" s="1453" t="str">
        <f>[2]WWn5!C$10</f>
        <v>Run off on post 2020 totex additions ~ wastewater network plus</v>
      </c>
      <c r="D94" s="1483" t="s">
        <v>4161</v>
      </c>
      <c r="E94" s="1065" t="s">
        <v>41</v>
      </c>
      <c r="F94" s="1065">
        <v>3</v>
      </c>
      <c r="G94" s="1435" t="s">
        <v>32</v>
      </c>
      <c r="H94" s="1418"/>
      <c r="I94" s="1454">
        <v>7.675228463224002</v>
      </c>
      <c r="J94" s="1455">
        <v>22.960221864080172</v>
      </c>
      <c r="K94" s="1455">
        <v>36.048645426003517</v>
      </c>
      <c r="L94" s="1455">
        <v>45.008552952969772</v>
      </c>
      <c r="M94" s="1456">
        <v>49.85836479867514</v>
      </c>
      <c r="N94" s="1418"/>
      <c r="O94" s="35"/>
      <c r="P94" s="371" t="s">
        <v>4162</v>
      </c>
      <c r="Q94" s="1167"/>
      <c r="S94" s="43"/>
      <c r="T94" s="1391"/>
      <c r="U94" s="7"/>
      <c r="V94" s="9"/>
      <c r="W94" s="9"/>
      <c r="X94" s="9"/>
      <c r="Y94" s="9"/>
      <c r="Z94" s="9"/>
      <c r="AA94" s="9"/>
      <c r="AB94" s="7"/>
    </row>
    <row r="95" spans="2:28" ht="15.75" thickBot="1" x14ac:dyDescent="0.3">
      <c r="B95" s="1062">
        <v>82</v>
      </c>
      <c r="C95" s="1419" t="s">
        <v>4163</v>
      </c>
      <c r="D95" s="1429" t="s">
        <v>4164</v>
      </c>
      <c r="E95" s="1065" t="s">
        <v>41</v>
      </c>
      <c r="F95" s="1065">
        <v>3</v>
      </c>
      <c r="G95" s="1422" t="s">
        <v>32</v>
      </c>
      <c r="H95" s="1418"/>
      <c r="I95" s="1101">
        <v>382.75809953677589</v>
      </c>
      <c r="J95" s="1102">
        <v>753.02660947269567</v>
      </c>
      <c r="K95" s="1102">
        <v>1007.920120846692</v>
      </c>
      <c r="L95" s="1102">
        <v>1155.2803214937223</v>
      </c>
      <c r="M95" s="1103">
        <v>1195.6879743950471</v>
      </c>
      <c r="N95" s="1418"/>
      <c r="O95" s="35"/>
      <c r="P95" s="371" t="s">
        <v>4041</v>
      </c>
      <c r="Q95" s="77"/>
      <c r="S95" s="43"/>
      <c r="T95" s="1391"/>
      <c r="U95" s="7"/>
      <c r="V95" s="9"/>
      <c r="W95" s="9"/>
      <c r="X95" s="9"/>
      <c r="Y95" s="9"/>
      <c r="Z95" s="9"/>
      <c r="AA95" s="9"/>
      <c r="AB95" s="7"/>
    </row>
    <row r="96" spans="2:28" ht="15.75" thickBot="1" x14ac:dyDescent="0.3">
      <c r="B96" s="1401"/>
      <c r="C96" s="1437" t="s">
        <v>4165</v>
      </c>
      <c r="D96" s="1484"/>
      <c r="E96" s="1485"/>
      <c r="F96" s="1485"/>
      <c r="G96" s="1486"/>
      <c r="H96" s="1418"/>
      <c r="I96" s="1418"/>
      <c r="J96" s="1418"/>
      <c r="K96" s="1418"/>
      <c r="L96" s="1418"/>
      <c r="M96" s="1418"/>
      <c r="N96" s="1418"/>
      <c r="O96" s="35"/>
      <c r="P96" s="1441"/>
      <c r="Q96" s="1441"/>
      <c r="S96" s="43"/>
      <c r="T96" s="1391"/>
      <c r="U96" s="7"/>
      <c r="V96" s="9"/>
      <c r="W96" s="9"/>
      <c r="X96" s="9"/>
      <c r="Y96" s="9"/>
      <c r="Z96" s="9"/>
      <c r="AA96" s="9"/>
      <c r="AB96" s="7"/>
    </row>
    <row r="97" spans="2:28" s="1464" customFormat="1" x14ac:dyDescent="0.25">
      <c r="B97" s="1468">
        <v>83</v>
      </c>
      <c r="C97" s="1063" t="s">
        <v>4166</v>
      </c>
      <c r="D97" s="1487" t="s">
        <v>4167</v>
      </c>
      <c r="E97" s="1462" t="s">
        <v>41</v>
      </c>
      <c r="F97" s="1462">
        <v>3</v>
      </c>
      <c r="G97" s="1472" t="s">
        <v>4097</v>
      </c>
      <c r="H97" s="1488"/>
      <c r="J97" s="1465"/>
      <c r="K97" s="1465"/>
      <c r="L97" s="1465"/>
      <c r="M97" s="1465"/>
      <c r="N97" s="1465"/>
      <c r="O97" s="1465"/>
      <c r="P97" s="1434" t="s">
        <v>4168</v>
      </c>
      <c r="Q97" s="1463"/>
      <c r="S97" s="43">
        <f xml:space="preserve"> IF( SUM( V97:AA97 ) = 0, 0, $V$5 )</f>
        <v>0</v>
      </c>
      <c r="T97" s="1391"/>
      <c r="U97" s="7"/>
      <c r="V97" s="61">
        <f>IF('[2]Validation flags'!$B$3="Thames Water", IF( ISNUMBER(H97), 0, 1 ),0)</f>
        <v>0</v>
      </c>
      <c r="W97" s="9"/>
      <c r="X97" s="9"/>
      <c r="Y97" s="9"/>
      <c r="Z97" s="9"/>
      <c r="AA97" s="9"/>
      <c r="AB97" s="7"/>
    </row>
    <row r="98" spans="2:28" s="1464" customFormat="1" x14ac:dyDescent="0.25">
      <c r="B98" s="1468">
        <v>84</v>
      </c>
      <c r="C98" s="1063" t="s">
        <v>4169</v>
      </c>
      <c r="D98" s="1487" t="s">
        <v>4170</v>
      </c>
      <c r="E98" s="1462" t="s">
        <v>41</v>
      </c>
      <c r="F98" s="1462">
        <v>3</v>
      </c>
      <c r="G98" s="1472" t="s">
        <v>3970</v>
      </c>
      <c r="H98" s="1489"/>
      <c r="J98" s="1465"/>
      <c r="K98" s="1465"/>
      <c r="L98" s="1465"/>
      <c r="M98" s="1465"/>
      <c r="N98" s="1465"/>
      <c r="O98" s="1465"/>
      <c r="P98" s="70" t="s">
        <v>3983</v>
      </c>
      <c r="Q98" s="1463"/>
      <c r="S98" s="43">
        <f xml:space="preserve"> IF( SUM( V98:AA98 ) = 0, 0, $V$5 )</f>
        <v>0</v>
      </c>
      <c r="T98" s="1391"/>
      <c r="U98" s="7"/>
      <c r="V98" s="61">
        <f>IF('[2]Validation flags'!$B$3="Thames Water", IF( ISNUMBER(H98), 0, 1 ),0)</f>
        <v>0</v>
      </c>
      <c r="W98" s="9"/>
      <c r="X98" s="9"/>
      <c r="Y98" s="9"/>
      <c r="Z98" s="9"/>
      <c r="AA98" s="9"/>
      <c r="AB98" s="7"/>
    </row>
    <row r="99" spans="2:28" s="1464" customFormat="1" x14ac:dyDescent="0.25">
      <c r="B99" s="1468">
        <v>85</v>
      </c>
      <c r="C99" s="1063" t="s">
        <v>4171</v>
      </c>
      <c r="D99" s="1487" t="s">
        <v>4172</v>
      </c>
      <c r="E99" s="1462" t="s">
        <v>41</v>
      </c>
      <c r="F99" s="1462">
        <v>3</v>
      </c>
      <c r="G99" s="1472" t="s">
        <v>3970</v>
      </c>
      <c r="H99" s="1489"/>
      <c r="J99" s="1465"/>
      <c r="K99" s="1465"/>
      <c r="L99" s="1465"/>
      <c r="M99" s="1465"/>
      <c r="N99" s="1465"/>
      <c r="O99" s="1465"/>
      <c r="P99" s="70" t="s">
        <v>3983</v>
      </c>
      <c r="Q99" s="1463"/>
      <c r="S99" s="43">
        <f xml:space="preserve"> IF( SUM( V99:AA99 ) = 0, 0, $V$5 )</f>
        <v>0</v>
      </c>
      <c r="T99" s="1391"/>
      <c r="U99" s="7"/>
      <c r="V99" s="61">
        <f>IF('[2]Validation flags'!$B$3="Thames Water", IF( ISNUMBER(H99), 0, 1 ),0)</f>
        <v>0</v>
      </c>
      <c r="W99" s="9"/>
      <c r="X99" s="9"/>
      <c r="Y99" s="9"/>
      <c r="Z99" s="9"/>
      <c r="AA99" s="9"/>
      <c r="AB99" s="7"/>
    </row>
    <row r="100" spans="2:28" s="1464" customFormat="1" x14ac:dyDescent="0.25">
      <c r="B100" s="1490">
        <v>86</v>
      </c>
      <c r="C100" s="1491" t="s">
        <v>4085</v>
      </c>
      <c r="D100" s="1487" t="s">
        <v>4173</v>
      </c>
      <c r="E100" s="1487" t="s">
        <v>41</v>
      </c>
      <c r="F100" s="1487">
        <v>3</v>
      </c>
      <c r="G100" s="1492" t="s">
        <v>3970</v>
      </c>
      <c r="H100" s="1489"/>
      <c r="J100" s="1465"/>
      <c r="K100" s="1465"/>
      <c r="L100" s="1465"/>
      <c r="M100" s="1465"/>
      <c r="N100" s="1465"/>
      <c r="O100" s="1465"/>
      <c r="P100" s="70" t="s">
        <v>3983</v>
      </c>
      <c r="Q100" s="1463"/>
      <c r="S100" s="43">
        <f xml:space="preserve"> IF( SUM( V100:AA100 ) = 0, 0, $V$5 )</f>
        <v>0</v>
      </c>
      <c r="T100" s="1391"/>
      <c r="U100" s="7"/>
      <c r="V100" s="61">
        <f>IF('[2]Validation flags'!$B$3="Thames Water", IF( ISNUMBER(H100), 0, 1 ),0)</f>
        <v>0</v>
      </c>
      <c r="W100" s="9"/>
      <c r="X100" s="9"/>
      <c r="Y100" s="9"/>
      <c r="Z100" s="9"/>
      <c r="AA100" s="9"/>
      <c r="AB100" s="7"/>
    </row>
    <row r="101" spans="2:28" s="1464" customFormat="1" x14ac:dyDescent="0.25">
      <c r="B101" s="1490">
        <v>87</v>
      </c>
      <c r="C101" s="1491" t="s">
        <v>4174</v>
      </c>
      <c r="D101" s="1487" t="s">
        <v>4175</v>
      </c>
      <c r="E101" s="1487" t="s">
        <v>41</v>
      </c>
      <c r="F101" s="1487">
        <v>3</v>
      </c>
      <c r="G101" s="1492" t="s">
        <v>3970</v>
      </c>
      <c r="H101" s="1489"/>
      <c r="J101" s="1465"/>
      <c r="K101" s="1465"/>
      <c r="L101" s="1465"/>
      <c r="M101" s="1465"/>
      <c r="N101" s="1465"/>
      <c r="O101" s="1465"/>
      <c r="P101" s="70" t="s">
        <v>3983</v>
      </c>
      <c r="Q101" s="1463"/>
      <c r="S101" s="43"/>
      <c r="T101" s="1391"/>
      <c r="U101" s="7"/>
      <c r="V101" s="61">
        <f>IF('[2]Validation flags'!$B$3="Thames Water", IF( ISNUMBER(H101), 0, 1 ),0)</f>
        <v>0</v>
      </c>
      <c r="W101" s="9"/>
      <c r="X101" s="9"/>
      <c r="Y101" s="9"/>
      <c r="Z101" s="9"/>
      <c r="AA101" s="9"/>
      <c r="AB101" s="7"/>
    </row>
    <row r="102" spans="2:28" s="1464" customFormat="1" x14ac:dyDescent="0.25">
      <c r="B102" s="1490">
        <v>88</v>
      </c>
      <c r="C102" s="1491" t="s">
        <v>4176</v>
      </c>
      <c r="D102" s="1487" t="s">
        <v>4177</v>
      </c>
      <c r="E102" s="1487" t="s">
        <v>41</v>
      </c>
      <c r="F102" s="1487">
        <v>3</v>
      </c>
      <c r="G102" s="1492" t="s">
        <v>3970</v>
      </c>
      <c r="H102" s="1489"/>
      <c r="J102" s="1465"/>
      <c r="K102" s="1465"/>
      <c r="L102" s="1465"/>
      <c r="M102" s="1465"/>
      <c r="N102" s="1465"/>
      <c r="O102" s="1465"/>
      <c r="P102" s="70" t="s">
        <v>3983</v>
      </c>
      <c r="Q102" s="1463"/>
      <c r="S102" s="43"/>
      <c r="T102" s="1391"/>
      <c r="U102" s="7"/>
      <c r="V102" s="61">
        <f>IF('[2]Validation flags'!$B$3="Thames Water", IF( ISNUMBER(H102), 0, 1 ),0)</f>
        <v>0</v>
      </c>
      <c r="W102" s="9"/>
      <c r="X102" s="9"/>
      <c r="Y102" s="9"/>
      <c r="Z102" s="9"/>
      <c r="AA102" s="9"/>
      <c r="AB102" s="7"/>
    </row>
    <row r="103" spans="2:28" s="1464" customFormat="1" x14ac:dyDescent="0.25">
      <c r="B103" s="1468">
        <v>89</v>
      </c>
      <c r="C103" s="1432" t="s">
        <v>4178</v>
      </c>
      <c r="D103" s="1487" t="s">
        <v>4179</v>
      </c>
      <c r="E103" s="1462" t="s">
        <v>41</v>
      </c>
      <c r="F103" s="1462">
        <v>3</v>
      </c>
      <c r="G103" s="1472" t="s">
        <v>3970</v>
      </c>
      <c r="H103" s="1433">
        <f>SUM(H98:H102)</f>
        <v>0</v>
      </c>
      <c r="J103" s="1465"/>
      <c r="K103" s="1465"/>
      <c r="L103" s="1465"/>
      <c r="M103" s="1465"/>
      <c r="N103" s="1465"/>
      <c r="O103" s="1465"/>
      <c r="P103" s="1434" t="s">
        <v>4180</v>
      </c>
      <c r="Q103" s="1463"/>
      <c r="S103" s="43"/>
      <c r="T103" s="1391"/>
      <c r="U103" s="7"/>
      <c r="V103" s="9"/>
      <c r="W103" s="9"/>
      <c r="X103" s="9"/>
      <c r="Y103" s="9"/>
      <c r="Z103" s="9"/>
      <c r="AA103" s="9"/>
      <c r="AB103" s="7"/>
    </row>
    <row r="104" spans="2:28" ht="15" x14ac:dyDescent="0.25">
      <c r="B104" s="1468">
        <v>90</v>
      </c>
      <c r="C104" s="1063" t="s">
        <v>4181</v>
      </c>
      <c r="D104" s="1487" t="s">
        <v>4182</v>
      </c>
      <c r="E104" s="1462" t="s">
        <v>41</v>
      </c>
      <c r="F104" s="1462">
        <v>3</v>
      </c>
      <c r="G104" s="1472" t="s">
        <v>32</v>
      </c>
      <c r="H104" s="1433">
        <f xml:space="preserve"> H103 * ([2]App23!M$40 / [2]App23!M$33)</f>
        <v>0</v>
      </c>
      <c r="I104" s="1464"/>
      <c r="J104" s="1465"/>
      <c r="K104" s="1465"/>
      <c r="L104" s="1465"/>
      <c r="M104" s="1465"/>
      <c r="N104" s="1418"/>
      <c r="O104" s="35"/>
      <c r="P104" s="70" t="s">
        <v>4003</v>
      </c>
      <c r="Q104" s="1463"/>
      <c r="S104" s="43"/>
      <c r="T104" s="1391"/>
      <c r="U104" s="7"/>
      <c r="V104" s="9"/>
      <c r="W104" s="9"/>
      <c r="X104" s="9"/>
      <c r="Y104" s="9"/>
      <c r="Z104" s="9"/>
      <c r="AA104" s="9"/>
      <c r="AB104" s="7"/>
    </row>
    <row r="105" spans="2:28" ht="15.75" thickBot="1" x14ac:dyDescent="0.3">
      <c r="B105" s="1445">
        <v>91</v>
      </c>
      <c r="C105" s="1419" t="s">
        <v>4183</v>
      </c>
      <c r="D105" s="1429" t="s">
        <v>4184</v>
      </c>
      <c r="E105" s="1065" t="s">
        <v>41</v>
      </c>
      <c r="F105" s="1065">
        <v>3</v>
      </c>
      <c r="G105" s="1435" t="s">
        <v>32</v>
      </c>
      <c r="H105" s="1448">
        <f xml:space="preserve"> [2]App33!K118 * ([2]App23!M$40 / [2]App23!M$33)</f>
        <v>0</v>
      </c>
      <c r="J105" s="1418"/>
      <c r="K105" s="1418"/>
      <c r="L105" s="1418"/>
      <c r="M105" s="1418"/>
      <c r="N105" s="1418"/>
      <c r="O105" s="35"/>
      <c r="P105" s="70" t="s">
        <v>4185</v>
      </c>
      <c r="Q105" s="37"/>
      <c r="S105" s="43"/>
      <c r="T105" s="1391"/>
      <c r="U105" s="200"/>
      <c r="V105" s="60"/>
      <c r="W105" s="60"/>
      <c r="X105" s="60"/>
      <c r="Y105" s="60"/>
      <c r="Z105" s="60"/>
      <c r="AA105" s="60"/>
      <c r="AB105" s="200"/>
    </row>
    <row r="106" spans="2:28" ht="15" x14ac:dyDescent="0.25">
      <c r="B106" s="1451">
        <v>92</v>
      </c>
      <c r="C106" s="1063" t="s">
        <v>4186</v>
      </c>
      <c r="D106" s="1429" t="s">
        <v>4187</v>
      </c>
      <c r="E106" s="1462" t="s">
        <v>41</v>
      </c>
      <c r="F106" s="1462">
        <v>3</v>
      </c>
      <c r="G106" s="1472" t="s">
        <v>32</v>
      </c>
      <c r="H106" s="1464"/>
      <c r="I106" s="1493">
        <f xml:space="preserve"> H104 + H105</f>
        <v>0</v>
      </c>
      <c r="J106" s="1465"/>
      <c r="K106" s="1465"/>
      <c r="L106" s="1465"/>
      <c r="M106" s="1465"/>
      <c r="N106" s="1418"/>
      <c r="O106" s="35"/>
      <c r="P106" s="1434" t="s">
        <v>4188</v>
      </c>
      <c r="Q106" s="1463"/>
      <c r="S106" s="43"/>
      <c r="T106" s="1391"/>
      <c r="U106" s="7"/>
      <c r="V106" s="9"/>
      <c r="W106" s="9"/>
      <c r="X106" s="9"/>
      <c r="Y106" s="9"/>
      <c r="Z106" s="9"/>
      <c r="AA106" s="9"/>
      <c r="AB106" s="7"/>
    </row>
    <row r="107" spans="2:28" ht="15.75" thickBot="1" x14ac:dyDescent="0.3">
      <c r="B107" s="1451">
        <v>93</v>
      </c>
      <c r="C107" s="1419" t="s">
        <v>4013</v>
      </c>
      <c r="D107" s="1065" t="s">
        <v>4189</v>
      </c>
      <c r="E107" s="1065" t="s">
        <v>1880</v>
      </c>
      <c r="F107" s="1064">
        <v>1</v>
      </c>
      <c r="G107" s="1449" t="s">
        <v>1913</v>
      </c>
      <c r="I107" s="1494">
        <f>[2]F_Inputs!O14</f>
        <v>0</v>
      </c>
      <c r="J107" s="1418"/>
      <c r="K107" s="1418"/>
      <c r="L107" s="1418"/>
      <c r="M107" s="1418"/>
      <c r="N107" s="1418"/>
      <c r="O107" s="35"/>
      <c r="P107" s="70" t="s">
        <v>4015</v>
      </c>
      <c r="Q107" s="37"/>
      <c r="S107" s="43"/>
      <c r="T107" s="1391"/>
      <c r="U107" s="7"/>
      <c r="V107" s="9"/>
      <c r="W107" s="9"/>
      <c r="X107" s="9"/>
      <c r="Y107" s="9"/>
      <c r="Z107" s="9"/>
      <c r="AA107" s="9"/>
      <c r="AB107" s="7"/>
    </row>
    <row r="108" spans="2:28" ht="15" x14ac:dyDescent="0.25">
      <c r="B108" s="1451">
        <v>94</v>
      </c>
      <c r="C108" s="1063" t="s">
        <v>4190</v>
      </c>
      <c r="D108" s="1065" t="s">
        <v>4191</v>
      </c>
      <c r="E108" s="1462" t="s">
        <v>41</v>
      </c>
      <c r="F108" s="1462">
        <v>3</v>
      </c>
      <c r="G108" s="1435" t="s">
        <v>32</v>
      </c>
      <c r="H108" s="1418"/>
      <c r="I108" s="1452">
        <f xml:space="preserve"> (I106 * I107) * (1+I147)</f>
        <v>0</v>
      </c>
      <c r="J108" s="1155">
        <f xml:space="preserve"> I110  * (1+J148)</f>
        <v>0</v>
      </c>
      <c r="K108" s="1155">
        <f xml:space="preserve"> J110  * (1+K148)</f>
        <v>0</v>
      </c>
      <c r="L108" s="1155">
        <f xml:space="preserve"> K110  * (1+L148)</f>
        <v>0</v>
      </c>
      <c r="M108" s="1156">
        <f xml:space="preserve"> L110  * (1+M148)</f>
        <v>0</v>
      </c>
      <c r="N108" s="1418"/>
      <c r="O108" s="35"/>
      <c r="P108" s="1478" t="s">
        <v>4018</v>
      </c>
      <c r="Q108" s="1479"/>
      <c r="S108" s="43"/>
      <c r="T108" s="1391"/>
      <c r="U108" s="7"/>
      <c r="V108" s="9"/>
      <c r="W108" s="9"/>
      <c r="X108" s="9"/>
      <c r="Y108" s="9"/>
      <c r="Z108" s="9"/>
      <c r="AA108" s="9"/>
      <c r="AB108" s="7"/>
    </row>
    <row r="109" spans="2:28" ht="15" x14ac:dyDescent="0.25">
      <c r="B109" s="1451">
        <v>95</v>
      </c>
      <c r="C109" s="1453" t="str">
        <f>[2]Dmmy7!C$12</f>
        <v>Run off on RPI inflated 2020 RCV  ~ dummy</v>
      </c>
      <c r="D109" s="1086" t="s">
        <v>4192</v>
      </c>
      <c r="E109" s="1065" t="s">
        <v>41</v>
      </c>
      <c r="F109" s="1065">
        <v>3</v>
      </c>
      <c r="G109" s="1435" t="s">
        <v>32</v>
      </c>
      <c r="H109" s="1418"/>
      <c r="I109" s="1454">
        <f>[2]Dmmy7!H$12</f>
        <v>0</v>
      </c>
      <c r="J109" s="1455">
        <f>[2]Dmmy7!I$12</f>
        <v>0</v>
      </c>
      <c r="K109" s="1455">
        <f>[2]Dmmy7!J$12</f>
        <v>0</v>
      </c>
      <c r="L109" s="1455">
        <f>[2]Dmmy7!K$12</f>
        <v>0</v>
      </c>
      <c r="M109" s="1456">
        <f>[2]Dmmy7!L$12</f>
        <v>0</v>
      </c>
      <c r="N109" s="1418"/>
      <c r="O109" s="35"/>
      <c r="P109" s="371" t="s">
        <v>4193</v>
      </c>
      <c r="Q109" s="1167"/>
      <c r="S109" s="43"/>
      <c r="T109" s="1391"/>
      <c r="U109" s="7"/>
      <c r="V109" s="9"/>
      <c r="W109" s="9"/>
      <c r="X109" s="9"/>
      <c r="Y109" s="9"/>
      <c r="Z109" s="9"/>
      <c r="AA109" s="9"/>
      <c r="AB109" s="7"/>
    </row>
    <row r="110" spans="2:28" ht="15" x14ac:dyDescent="0.25">
      <c r="B110" s="1451">
        <v>96</v>
      </c>
      <c r="C110" s="1419" t="s">
        <v>4194</v>
      </c>
      <c r="D110" s="1086" t="s">
        <v>4195</v>
      </c>
      <c r="E110" s="1065" t="s">
        <v>41</v>
      </c>
      <c r="F110" s="1065">
        <v>3</v>
      </c>
      <c r="G110" s="1435" t="s">
        <v>32</v>
      </c>
      <c r="H110" s="1418"/>
      <c r="I110" s="1159">
        <f xml:space="preserve"> I108 - I109</f>
        <v>0</v>
      </c>
      <c r="J110" s="1160">
        <f xml:space="preserve"> J108 - J109</f>
        <v>0</v>
      </c>
      <c r="K110" s="1160">
        <f xml:space="preserve"> K108 - K109</f>
        <v>0</v>
      </c>
      <c r="L110" s="1160">
        <f xml:space="preserve"> L108 - L109</f>
        <v>0</v>
      </c>
      <c r="M110" s="1161">
        <f xml:space="preserve"> M108 - M109</f>
        <v>0</v>
      </c>
      <c r="N110" s="1418"/>
      <c r="O110" s="35"/>
      <c r="P110" s="371" t="s">
        <v>4023</v>
      </c>
      <c r="Q110" s="1167"/>
      <c r="S110" s="43"/>
      <c r="T110" s="1391"/>
      <c r="U110" s="7"/>
      <c r="V110" s="9"/>
      <c r="W110" s="9"/>
      <c r="X110" s="9"/>
      <c r="Y110" s="9"/>
      <c r="Z110" s="9"/>
      <c r="AA110" s="9"/>
      <c r="AB110" s="7"/>
    </row>
    <row r="111" spans="2:28" ht="15" x14ac:dyDescent="0.25">
      <c r="B111" s="1451">
        <v>97</v>
      </c>
      <c r="C111" s="1419" t="s">
        <v>4196</v>
      </c>
      <c r="D111" s="1086" t="s">
        <v>4197</v>
      </c>
      <c r="E111" s="1065" t="s">
        <v>41</v>
      </c>
      <c r="F111" s="1065">
        <v>3</v>
      </c>
      <c r="G111" s="1435" t="s">
        <v>32</v>
      </c>
      <c r="H111" s="1418"/>
      <c r="I111" s="1159">
        <f xml:space="preserve"> I106 * I107</f>
        <v>0</v>
      </c>
      <c r="J111" s="1160">
        <f xml:space="preserve"> I113</f>
        <v>0</v>
      </c>
      <c r="K111" s="1160">
        <f xml:space="preserve"> J113</f>
        <v>0</v>
      </c>
      <c r="L111" s="1160">
        <f xml:space="preserve"> K113</f>
        <v>0</v>
      </c>
      <c r="M111" s="1161">
        <f xml:space="preserve"> L113</f>
        <v>0</v>
      </c>
      <c r="N111" s="1418"/>
      <c r="O111" s="35"/>
      <c r="P111" s="371" t="s">
        <v>4026</v>
      </c>
      <c r="Q111" s="1167"/>
      <c r="S111" s="43"/>
      <c r="T111" s="1391"/>
      <c r="U111" s="7"/>
      <c r="V111" s="9"/>
      <c r="W111" s="9"/>
      <c r="X111" s="9"/>
      <c r="Y111" s="9"/>
      <c r="Z111" s="9"/>
      <c r="AA111" s="9"/>
      <c r="AB111" s="7"/>
    </row>
    <row r="112" spans="2:28" ht="15" x14ac:dyDescent="0.25">
      <c r="B112" s="1451">
        <v>98</v>
      </c>
      <c r="C112" s="1453" t="str">
        <f>[2]Dmmy7!C$14</f>
        <v>Run off on CPIH inflated 2020 RCV ~ dummy</v>
      </c>
      <c r="D112" s="1086" t="s">
        <v>4198</v>
      </c>
      <c r="E112" s="1065" t="s">
        <v>41</v>
      </c>
      <c r="F112" s="1065">
        <v>3</v>
      </c>
      <c r="G112" s="1435" t="s">
        <v>32</v>
      </c>
      <c r="H112" s="1418"/>
      <c r="I112" s="1454">
        <f>[2]Dmmy7!H$14</f>
        <v>0</v>
      </c>
      <c r="J112" s="1455">
        <f>[2]Dmmy7!I$14</f>
        <v>0</v>
      </c>
      <c r="K112" s="1455">
        <f>[2]Dmmy7!J$14</f>
        <v>0</v>
      </c>
      <c r="L112" s="1455">
        <f>[2]Dmmy7!K$14</f>
        <v>0</v>
      </c>
      <c r="M112" s="1456">
        <f>[2]Dmmy7!L$14</f>
        <v>0</v>
      </c>
      <c r="N112" s="1418"/>
      <c r="O112" s="35"/>
      <c r="P112" s="371" t="s">
        <v>4199</v>
      </c>
      <c r="Q112" s="1167"/>
      <c r="S112" s="43"/>
      <c r="T112" s="1391"/>
      <c r="U112" s="7"/>
      <c r="V112" s="9"/>
      <c r="W112" s="9"/>
      <c r="X112" s="9"/>
      <c r="Y112" s="9"/>
      <c r="Z112" s="9"/>
      <c r="AA112" s="9"/>
      <c r="AB112" s="7"/>
    </row>
    <row r="113" spans="2:28" ht="15" x14ac:dyDescent="0.25">
      <c r="B113" s="1451">
        <v>99</v>
      </c>
      <c r="C113" s="1419" t="s">
        <v>4200</v>
      </c>
      <c r="D113" s="1086" t="s">
        <v>4201</v>
      </c>
      <c r="E113" s="1065" t="s">
        <v>41</v>
      </c>
      <c r="F113" s="1065">
        <v>3</v>
      </c>
      <c r="G113" s="1435" t="s">
        <v>32</v>
      </c>
      <c r="H113" s="1418"/>
      <c r="I113" s="1159">
        <f xml:space="preserve"> I111 - I112</f>
        <v>0</v>
      </c>
      <c r="J113" s="1160">
        <f xml:space="preserve"> J111 - J112</f>
        <v>0</v>
      </c>
      <c r="K113" s="1160">
        <f xml:space="preserve"> K111 - K112</f>
        <v>0</v>
      </c>
      <c r="L113" s="1160">
        <f xml:space="preserve"> L111 - L112</f>
        <v>0</v>
      </c>
      <c r="M113" s="1161">
        <f xml:space="preserve"> M111 - M112</f>
        <v>0</v>
      </c>
      <c r="N113" s="1418"/>
      <c r="O113" s="35"/>
      <c r="P113" s="371" t="s">
        <v>4023</v>
      </c>
      <c r="Q113" s="1167"/>
      <c r="S113" s="43"/>
      <c r="T113" s="1391"/>
      <c r="U113" s="7"/>
      <c r="V113" s="9"/>
      <c r="W113" s="9"/>
      <c r="X113" s="9"/>
      <c r="Y113" s="9"/>
      <c r="Z113" s="9"/>
      <c r="AA113" s="9"/>
      <c r="AB113" s="7"/>
    </row>
    <row r="114" spans="2:28" ht="15" x14ac:dyDescent="0.25">
      <c r="B114" s="1451">
        <v>100</v>
      </c>
      <c r="C114" s="1419" t="s">
        <v>4202</v>
      </c>
      <c r="D114" s="1086" t="s">
        <v>4203</v>
      </c>
      <c r="E114" s="1065" t="s">
        <v>41</v>
      </c>
      <c r="F114" s="1065">
        <v>3</v>
      </c>
      <c r="G114" s="1435" t="s">
        <v>32</v>
      </c>
      <c r="H114" s="1418"/>
      <c r="I114" s="1495">
        <f>[2]F_Inputs!O15</f>
        <v>0</v>
      </c>
      <c r="J114" s="1160">
        <f xml:space="preserve"> I117</f>
        <v>0</v>
      </c>
      <c r="K114" s="1160">
        <f xml:space="preserve"> J117</f>
        <v>0</v>
      </c>
      <c r="L114" s="1160">
        <f xml:space="preserve"> K117</f>
        <v>0</v>
      </c>
      <c r="M114" s="1161">
        <f xml:space="preserve"> L117</f>
        <v>0</v>
      </c>
      <c r="N114" s="1418"/>
      <c r="O114" s="35"/>
      <c r="P114" s="371" t="s">
        <v>4033</v>
      </c>
      <c r="Q114" s="1167"/>
      <c r="S114" s="43"/>
      <c r="T114" s="1391"/>
      <c r="U114" s="7"/>
      <c r="V114" s="9"/>
      <c r="W114" s="9"/>
      <c r="X114" s="9"/>
      <c r="Y114" s="9"/>
      <c r="Z114" s="9"/>
      <c r="AA114" s="9"/>
      <c r="AB114" s="7"/>
    </row>
    <row r="115" spans="2:28" ht="15" x14ac:dyDescent="0.25">
      <c r="B115" s="1451">
        <v>101</v>
      </c>
      <c r="C115" s="1453" t="s">
        <v>4204</v>
      </c>
      <c r="D115" s="1086" t="s">
        <v>4205</v>
      </c>
      <c r="E115" s="1065" t="s">
        <v>41</v>
      </c>
      <c r="F115" s="1065">
        <v>3</v>
      </c>
      <c r="G115" s="1435" t="s">
        <v>32</v>
      </c>
      <c r="H115" s="1418"/>
      <c r="I115" s="1159">
        <f xml:space="preserve"> [2]Dmmy1!G$35 * (1 - [2]Dmmy8!H$30)</f>
        <v>0</v>
      </c>
      <c r="J115" s="1160">
        <f xml:space="preserve"> [2]Dmmy1!H$35 * (1 - [2]Dmmy8!I$30)</f>
        <v>0</v>
      </c>
      <c r="K115" s="1160">
        <f xml:space="preserve"> [2]Dmmy1!I$35 * (1 - [2]Dmmy8!J$30)</f>
        <v>0</v>
      </c>
      <c r="L115" s="1160">
        <f xml:space="preserve"> [2]Dmmy1!J$35 * (1 - [2]Dmmy8!K$30)</f>
        <v>0</v>
      </c>
      <c r="M115" s="1161">
        <f xml:space="preserve"> [2]Dmmy1!K$35 * (1 - [2]Dmmy8!L$30)</f>
        <v>0</v>
      </c>
      <c r="N115" s="1418"/>
      <c r="O115" s="35"/>
      <c r="P115" s="371" t="s">
        <v>4206</v>
      </c>
      <c r="Q115" s="1167"/>
      <c r="S115" s="43"/>
      <c r="T115" s="1391"/>
      <c r="U115" s="7"/>
      <c r="V115" s="9"/>
      <c r="W115" s="9"/>
      <c r="X115" s="9"/>
      <c r="Y115" s="9"/>
      <c r="Z115" s="9"/>
      <c r="AA115" s="9"/>
      <c r="AB115" s="7"/>
    </row>
    <row r="116" spans="2:28" ht="15" x14ac:dyDescent="0.25">
      <c r="B116" s="1451">
        <v>102</v>
      </c>
      <c r="C116" s="1453" t="str">
        <f>[2]Dmmy7!C$10</f>
        <v>Run off on post 2020 totex additions ~ dummy</v>
      </c>
      <c r="D116" s="1086" t="s">
        <v>4207</v>
      </c>
      <c r="E116" s="1065" t="s">
        <v>41</v>
      </c>
      <c r="F116" s="1065">
        <v>3</v>
      </c>
      <c r="G116" s="1435" t="s">
        <v>32</v>
      </c>
      <c r="H116" s="1418"/>
      <c r="I116" s="1454">
        <f>[2]Dmmy7!H$10</f>
        <v>0</v>
      </c>
      <c r="J116" s="1455">
        <f>[2]Dmmy7!I$10</f>
        <v>0</v>
      </c>
      <c r="K116" s="1455">
        <f>[2]Dmmy7!J$10</f>
        <v>0</v>
      </c>
      <c r="L116" s="1455">
        <f>[2]Dmmy7!K$10</f>
        <v>0</v>
      </c>
      <c r="M116" s="1456">
        <f>[2]Dmmy7!L$10</f>
        <v>0</v>
      </c>
      <c r="N116" s="1418"/>
      <c r="O116" s="35"/>
      <c r="P116" s="371" t="s">
        <v>4208</v>
      </c>
      <c r="Q116" s="1167"/>
      <c r="S116" s="43"/>
      <c r="T116" s="1391"/>
      <c r="U116" s="7"/>
      <c r="V116" s="9"/>
      <c r="W116" s="9"/>
      <c r="X116" s="9"/>
      <c r="Y116" s="9"/>
      <c r="Z116" s="9"/>
      <c r="AA116" s="9"/>
      <c r="AB116" s="7"/>
    </row>
    <row r="117" spans="2:28" ht="15.75" thickBot="1" x14ac:dyDescent="0.3">
      <c r="B117" s="1071">
        <v>103</v>
      </c>
      <c r="C117" s="1410" t="s">
        <v>4209</v>
      </c>
      <c r="D117" s="1074" t="s">
        <v>4210</v>
      </c>
      <c r="E117" s="1074" t="s">
        <v>41</v>
      </c>
      <c r="F117" s="1074">
        <v>3</v>
      </c>
      <c r="G117" s="1411" t="s">
        <v>32</v>
      </c>
      <c r="H117" s="1418"/>
      <c r="I117" s="1101">
        <f xml:space="preserve"> I114 + I115 - I116</f>
        <v>0</v>
      </c>
      <c r="J117" s="1102">
        <f xml:space="preserve"> J114 + J115 - J116</f>
        <v>0</v>
      </c>
      <c r="K117" s="1102">
        <f xml:space="preserve"> K114 + K115 - K116</f>
        <v>0</v>
      </c>
      <c r="L117" s="1102">
        <f xml:space="preserve"> L114 + L115 - L116</f>
        <v>0</v>
      </c>
      <c r="M117" s="1103">
        <f xml:space="preserve"> M114 + M115 - M116</f>
        <v>0</v>
      </c>
      <c r="N117" s="1418"/>
      <c r="O117" s="35"/>
      <c r="P117" s="76" t="s">
        <v>4041</v>
      </c>
      <c r="Q117" s="77"/>
      <c r="S117" s="43"/>
      <c r="T117" s="1391"/>
      <c r="U117" s="7"/>
      <c r="V117" s="9"/>
      <c r="W117" s="9"/>
      <c r="X117" s="9"/>
      <c r="Y117" s="9"/>
      <c r="Z117" s="9"/>
      <c r="AA117" s="9"/>
      <c r="AB117" s="7"/>
    </row>
    <row r="118" spans="2:28" ht="15" thickBot="1" x14ac:dyDescent="0.3">
      <c r="B118" s="35"/>
      <c r="C118" s="35"/>
      <c r="D118" s="35"/>
      <c r="E118" s="35"/>
      <c r="F118" s="35"/>
      <c r="G118" s="35"/>
      <c r="H118" s="35"/>
      <c r="I118" s="35"/>
      <c r="J118" s="35"/>
      <c r="K118" s="35"/>
      <c r="L118" s="35"/>
      <c r="M118" s="35"/>
      <c r="N118" s="35"/>
      <c r="O118" s="35"/>
      <c r="P118" s="123"/>
      <c r="Q118" s="123"/>
      <c r="S118" s="43"/>
      <c r="T118" s="1391"/>
      <c r="U118" s="7"/>
      <c r="V118" s="9"/>
      <c r="W118" s="9"/>
      <c r="X118" s="9"/>
      <c r="Y118" s="9"/>
      <c r="Z118" s="9"/>
      <c r="AA118" s="9"/>
      <c r="AB118" s="7"/>
    </row>
    <row r="119" spans="2:28" ht="15" thickBot="1" x14ac:dyDescent="0.3">
      <c r="B119" s="1040" t="s">
        <v>167</v>
      </c>
      <c r="C119" s="1053" t="s">
        <v>4211</v>
      </c>
      <c r="D119" s="35"/>
      <c r="E119" s="35"/>
      <c r="F119" s="35"/>
      <c r="G119" s="35"/>
      <c r="H119" s="35"/>
      <c r="I119" s="35"/>
      <c r="J119" s="35"/>
      <c r="K119" s="35"/>
      <c r="L119" s="35"/>
      <c r="M119" s="35"/>
      <c r="N119" s="35"/>
      <c r="P119" s="123"/>
      <c r="Q119" s="123"/>
      <c r="S119" s="43"/>
      <c r="T119" s="1391"/>
      <c r="U119" s="7"/>
      <c r="V119" s="9"/>
      <c r="W119" s="9"/>
      <c r="X119" s="9"/>
      <c r="Y119" s="9"/>
      <c r="Z119" s="9"/>
      <c r="AA119" s="9"/>
      <c r="AB119" s="7"/>
    </row>
    <row r="120" spans="2:28" x14ac:dyDescent="0.25">
      <c r="B120" s="1054">
        <v>104</v>
      </c>
      <c r="C120" s="1395" t="s">
        <v>4212</v>
      </c>
      <c r="D120" s="1057" t="s">
        <v>4213</v>
      </c>
      <c r="E120" s="1057" t="s">
        <v>41</v>
      </c>
      <c r="F120" s="1058">
        <v>3</v>
      </c>
      <c r="G120" s="1396" t="s">
        <v>32</v>
      </c>
      <c r="H120" s="35"/>
      <c r="I120" s="1496">
        <f>I30</f>
        <v>274.64081276381393</v>
      </c>
      <c r="J120" s="1497">
        <f>J30</f>
        <v>270.51872173769283</v>
      </c>
      <c r="K120" s="1497">
        <f>K30</f>
        <v>266.45991397386297</v>
      </c>
      <c r="L120" s="1497">
        <f>L30</f>
        <v>262.46437248920415</v>
      </c>
      <c r="M120" s="1498">
        <f>M30</f>
        <v>258.52990606594329</v>
      </c>
      <c r="N120" s="346"/>
      <c r="O120" s="35"/>
      <c r="P120" s="90" t="s">
        <v>4214</v>
      </c>
      <c r="Q120" s="39"/>
      <c r="S120" s="43"/>
      <c r="T120" s="1391"/>
      <c r="U120" s="7"/>
      <c r="V120" s="9"/>
      <c r="W120" s="9"/>
      <c r="X120" s="9"/>
      <c r="Y120" s="9"/>
      <c r="Z120" s="9"/>
      <c r="AA120" s="9"/>
      <c r="AB120" s="7"/>
    </row>
    <row r="121" spans="2:28" x14ac:dyDescent="0.25">
      <c r="B121" s="1401">
        <v>105</v>
      </c>
      <c r="C121" s="1499" t="s">
        <v>4215</v>
      </c>
      <c r="D121" s="1403" t="s">
        <v>4216</v>
      </c>
      <c r="E121" s="1403" t="s">
        <v>41</v>
      </c>
      <c r="F121" s="1404">
        <v>3</v>
      </c>
      <c r="G121" s="1405" t="s">
        <v>32</v>
      </c>
      <c r="H121" s="35"/>
      <c r="I121" s="1454">
        <f>I45</f>
        <v>1075.6580511793554</v>
      </c>
      <c r="J121" s="1455">
        <f>J45</f>
        <v>1048.6240761583231</v>
      </c>
      <c r="K121" s="1455">
        <f>K45</f>
        <v>1022.2687969765273</v>
      </c>
      <c r="L121" s="1455">
        <f>L45</f>
        <v>996.58025024919277</v>
      </c>
      <c r="M121" s="1456">
        <f>M45</f>
        <v>971.53503762960725</v>
      </c>
      <c r="N121" s="346"/>
      <c r="O121" s="35"/>
      <c r="P121" s="91" t="s">
        <v>4214</v>
      </c>
      <c r="Q121" s="37"/>
      <c r="S121" s="43"/>
      <c r="T121" s="1391"/>
      <c r="U121" s="7"/>
      <c r="V121" s="9"/>
      <c r="W121" s="9"/>
      <c r="X121" s="9"/>
      <c r="Y121" s="9"/>
      <c r="Z121" s="9"/>
      <c r="AA121" s="9"/>
      <c r="AB121" s="7"/>
    </row>
    <row r="122" spans="2:28" x14ac:dyDescent="0.25">
      <c r="B122" s="1401">
        <v>106</v>
      </c>
      <c r="C122" s="1499" t="s">
        <v>4217</v>
      </c>
      <c r="D122" s="1403" t="s">
        <v>4218</v>
      </c>
      <c r="E122" s="1403" t="s">
        <v>41</v>
      </c>
      <c r="F122" s="1404">
        <v>3</v>
      </c>
      <c r="G122" s="1405" t="s">
        <v>32</v>
      </c>
      <c r="H122" s="35"/>
      <c r="I122" s="1454">
        <f>I88</f>
        <v>1680.0481409485255</v>
      </c>
      <c r="J122" s="1455">
        <f>J88</f>
        <v>1634.0659323450266</v>
      </c>
      <c r="K122" s="1455">
        <f>K88</f>
        <v>1589.3400495597348</v>
      </c>
      <c r="L122" s="1455">
        <f>L88</f>
        <v>1545.8445542412881</v>
      </c>
      <c r="M122" s="1456">
        <f>M88</f>
        <v>1503.5348089713168</v>
      </c>
      <c r="N122" s="346"/>
      <c r="O122" s="35"/>
      <c r="P122" s="91" t="s">
        <v>4214</v>
      </c>
      <c r="Q122" s="37"/>
      <c r="S122" s="43"/>
      <c r="T122" s="1391"/>
      <c r="U122" s="7"/>
      <c r="V122" s="9"/>
      <c r="W122" s="9"/>
      <c r="X122" s="9"/>
      <c r="Y122" s="9"/>
      <c r="Z122" s="9"/>
      <c r="AA122" s="9"/>
      <c r="AB122" s="7"/>
    </row>
    <row r="123" spans="2:28" x14ac:dyDescent="0.25">
      <c r="B123" s="1401">
        <v>107</v>
      </c>
      <c r="C123" s="1499" t="s">
        <v>4219</v>
      </c>
      <c r="D123" s="1403" t="s">
        <v>4220</v>
      </c>
      <c r="E123" s="1403" t="s">
        <v>41</v>
      </c>
      <c r="F123" s="1404">
        <v>3</v>
      </c>
      <c r="G123" s="1405" t="s">
        <v>32</v>
      </c>
      <c r="H123" s="35"/>
      <c r="I123" s="1454">
        <f>I73</f>
        <v>134.38225051658068</v>
      </c>
      <c r="J123" s="1455">
        <f>J73</f>
        <v>122.97482941425527</v>
      </c>
      <c r="K123" s="1455">
        <f>K73</f>
        <v>112.53713179748831</v>
      </c>
      <c r="L123" s="1455">
        <f>L73</f>
        <v>102.9882528719622</v>
      </c>
      <c r="M123" s="1456">
        <f>M73</f>
        <v>94.25069354439087</v>
      </c>
      <c r="N123" s="346"/>
      <c r="O123" s="35"/>
      <c r="P123" s="91" t="s">
        <v>4214</v>
      </c>
      <c r="Q123" s="37"/>
      <c r="S123" s="43"/>
      <c r="T123" s="1391"/>
      <c r="U123" s="7"/>
      <c r="V123" s="9"/>
      <c r="W123" s="9"/>
      <c r="X123" s="9"/>
      <c r="Y123" s="9"/>
      <c r="Z123" s="9"/>
      <c r="AA123" s="9"/>
      <c r="AB123" s="7"/>
    </row>
    <row r="124" spans="2:28" ht="15" thickBot="1" x14ac:dyDescent="0.3">
      <c r="B124" s="1071">
        <v>108</v>
      </c>
      <c r="C124" s="1410" t="s">
        <v>4221</v>
      </c>
      <c r="D124" s="1074" t="s">
        <v>4222</v>
      </c>
      <c r="E124" s="1074" t="s">
        <v>41</v>
      </c>
      <c r="F124" s="1075">
        <v>3</v>
      </c>
      <c r="G124" s="1411" t="s">
        <v>32</v>
      </c>
      <c r="H124" s="35"/>
      <c r="I124" s="1500">
        <f>I110</f>
        <v>0</v>
      </c>
      <c r="J124" s="1501">
        <f>J110</f>
        <v>0</v>
      </c>
      <c r="K124" s="1501">
        <f>K110</f>
        <v>0</v>
      </c>
      <c r="L124" s="1501">
        <f>L110</f>
        <v>0</v>
      </c>
      <c r="M124" s="1502">
        <f>M110</f>
        <v>0</v>
      </c>
      <c r="N124" s="346"/>
      <c r="O124" s="35"/>
      <c r="P124" s="91" t="s">
        <v>4214</v>
      </c>
      <c r="Q124" s="37"/>
      <c r="S124" s="43"/>
      <c r="T124" s="1391"/>
      <c r="U124" s="7"/>
      <c r="V124" s="9"/>
      <c r="W124" s="9"/>
      <c r="X124" s="9"/>
      <c r="Y124" s="9"/>
      <c r="Z124" s="9"/>
      <c r="AA124" s="9"/>
      <c r="AB124" s="7"/>
    </row>
    <row r="125" spans="2:28" ht="15" thickBot="1" x14ac:dyDescent="0.3">
      <c r="B125" s="1071">
        <v>109</v>
      </c>
      <c r="C125" s="1410" t="s">
        <v>4223</v>
      </c>
      <c r="D125" s="1074" t="s">
        <v>4224</v>
      </c>
      <c r="E125" s="1074" t="s">
        <v>41</v>
      </c>
      <c r="F125" s="1075">
        <v>3</v>
      </c>
      <c r="G125" s="1411" t="s">
        <v>32</v>
      </c>
      <c r="H125" s="35"/>
      <c r="I125" s="1113">
        <f>SUM(I120:I124)</f>
        <v>3164.729255408276</v>
      </c>
      <c r="J125" s="1102">
        <f>SUM(J120:J124)</f>
        <v>3076.1835596552978</v>
      </c>
      <c r="K125" s="1102">
        <f>SUM(K120:K124)</f>
        <v>2990.605892307613</v>
      </c>
      <c r="L125" s="1102">
        <f>SUM(L120:L124)</f>
        <v>2907.8774298516469</v>
      </c>
      <c r="M125" s="1103">
        <f>SUM(M120:M124)</f>
        <v>2827.8504462112578</v>
      </c>
      <c r="N125" s="346"/>
      <c r="O125" s="35"/>
      <c r="P125" s="76" t="s">
        <v>4225</v>
      </c>
      <c r="Q125" s="77"/>
      <c r="S125" s="43"/>
      <c r="T125" s="1391"/>
      <c r="U125" s="7"/>
      <c r="V125" s="9"/>
      <c r="W125" s="9"/>
      <c r="X125" s="9"/>
      <c r="Y125" s="9"/>
      <c r="Z125" s="9"/>
      <c r="AA125" s="9"/>
      <c r="AB125" s="7"/>
    </row>
    <row r="126" spans="2:28" ht="15" thickBot="1" x14ac:dyDescent="0.3">
      <c r="B126" s="35"/>
      <c r="C126" s="35"/>
      <c r="D126" s="35"/>
      <c r="E126" s="35"/>
      <c r="F126" s="35"/>
      <c r="G126" s="35"/>
      <c r="H126" s="35"/>
      <c r="I126" s="35"/>
      <c r="J126" s="35"/>
      <c r="K126" s="35"/>
      <c r="L126" s="35"/>
      <c r="M126" s="35"/>
      <c r="N126" s="35"/>
      <c r="O126" s="35"/>
      <c r="P126" s="123"/>
      <c r="Q126" s="123"/>
      <c r="S126" s="43"/>
      <c r="T126" s="1391"/>
      <c r="U126" s="7"/>
      <c r="V126" s="9"/>
      <c r="W126" s="9"/>
      <c r="X126" s="9"/>
      <c r="Y126" s="9"/>
      <c r="Z126" s="9"/>
      <c r="AA126" s="9"/>
      <c r="AB126" s="7"/>
    </row>
    <row r="127" spans="2:28" ht="15" thickBot="1" x14ac:dyDescent="0.3">
      <c r="B127" s="1040" t="s">
        <v>187</v>
      </c>
      <c r="C127" s="1053" t="s">
        <v>4226</v>
      </c>
      <c r="D127" s="35"/>
      <c r="E127" s="35"/>
      <c r="F127" s="35"/>
      <c r="G127" s="35"/>
      <c r="H127" s="35"/>
      <c r="I127" s="35"/>
      <c r="J127" s="35"/>
      <c r="K127" s="35"/>
      <c r="L127" s="35"/>
      <c r="M127" s="35"/>
      <c r="N127" s="35"/>
      <c r="O127" s="35"/>
      <c r="P127" s="123"/>
      <c r="Q127" s="123"/>
      <c r="S127" s="43"/>
      <c r="T127" s="1391"/>
      <c r="U127" s="7"/>
      <c r="V127" s="9"/>
      <c r="W127" s="9"/>
      <c r="X127" s="9"/>
      <c r="Y127" s="9"/>
      <c r="Z127" s="9"/>
      <c r="AA127" s="9"/>
      <c r="AB127" s="7"/>
    </row>
    <row r="128" spans="2:28" x14ac:dyDescent="0.25">
      <c r="B128" s="1054">
        <v>110</v>
      </c>
      <c r="C128" s="1395" t="s">
        <v>4227</v>
      </c>
      <c r="D128" s="1057" t="s">
        <v>4228</v>
      </c>
      <c r="E128" s="1057" t="s">
        <v>41</v>
      </c>
      <c r="F128" s="1058">
        <v>3</v>
      </c>
      <c r="G128" s="1396" t="s">
        <v>32</v>
      </c>
      <c r="H128" s="35"/>
      <c r="I128" s="1154">
        <f>I33 + I37</f>
        <v>285.41151698267441</v>
      </c>
      <c r="J128" s="1155">
        <f>J33 + J37</f>
        <v>286.04327282128389</v>
      </c>
      <c r="K128" s="1155">
        <f>K33 + K37</f>
        <v>299.23508546640971</v>
      </c>
      <c r="L128" s="1155">
        <f>L33 + L37</f>
        <v>304.3560056341816</v>
      </c>
      <c r="M128" s="1156">
        <f>M33 + M37</f>
        <v>296.78042040262636</v>
      </c>
      <c r="N128" s="346"/>
      <c r="O128" s="35"/>
      <c r="P128" s="90" t="s">
        <v>4229</v>
      </c>
      <c r="Q128" s="39"/>
      <c r="S128" s="43"/>
      <c r="T128" s="1391"/>
      <c r="U128" s="7"/>
      <c r="V128" s="9"/>
      <c r="W128" s="9"/>
      <c r="X128" s="9"/>
      <c r="Y128" s="9"/>
      <c r="Z128" s="9"/>
      <c r="AA128" s="9"/>
      <c r="AB128" s="7"/>
    </row>
    <row r="129" spans="1:28" x14ac:dyDescent="0.25">
      <c r="B129" s="1401">
        <v>111</v>
      </c>
      <c r="C129" s="1499" t="s">
        <v>4230</v>
      </c>
      <c r="D129" s="1403" t="s">
        <v>4231</v>
      </c>
      <c r="E129" s="1403" t="s">
        <v>41</v>
      </c>
      <c r="F129" s="1404">
        <v>3</v>
      </c>
      <c r="G129" s="1405" t="s">
        <v>32</v>
      </c>
      <c r="H129" s="35"/>
      <c r="I129" s="1159">
        <f>I48 + I52</f>
        <v>1146.0716157437919</v>
      </c>
      <c r="J129" s="1160">
        <f>J48 + J52</f>
        <v>1195.6239482165731</v>
      </c>
      <c r="K129" s="1160">
        <f>K48 + K52</f>
        <v>1237.8633841858896</v>
      </c>
      <c r="L129" s="1160">
        <f>L48 + L52</f>
        <v>1265.5734794598</v>
      </c>
      <c r="M129" s="1161">
        <f>M48 + M52</f>
        <v>1275.1746351456356</v>
      </c>
      <c r="N129" s="346"/>
      <c r="O129" s="35"/>
      <c r="P129" s="91" t="s">
        <v>4229</v>
      </c>
      <c r="Q129" s="37"/>
      <c r="S129" s="43"/>
      <c r="T129" s="1391"/>
      <c r="U129" s="7"/>
      <c r="V129" s="9"/>
      <c r="W129" s="9"/>
      <c r="X129" s="9"/>
      <c r="Y129" s="9"/>
      <c r="Z129" s="9"/>
      <c r="AA129" s="9"/>
      <c r="AB129" s="7"/>
    </row>
    <row r="130" spans="1:28" x14ac:dyDescent="0.25">
      <c r="B130" s="1401">
        <v>112</v>
      </c>
      <c r="C130" s="1499" t="s">
        <v>4232</v>
      </c>
      <c r="D130" s="1403" t="s">
        <v>4233</v>
      </c>
      <c r="E130" s="1403" t="s">
        <v>41</v>
      </c>
      <c r="F130" s="1404">
        <v>3</v>
      </c>
      <c r="G130" s="1405" t="s">
        <v>32</v>
      </c>
      <c r="H130" s="35"/>
      <c r="I130" s="1159">
        <f>I91 + I95</f>
        <v>2050.1007554261391</v>
      </c>
      <c r="J130" s="1160">
        <f>J91 + J95</f>
        <v>2358.8939849484796</v>
      </c>
      <c r="K130" s="1160">
        <f>K91 + K95</f>
        <v>2554.5745062281167</v>
      </c>
      <c r="L130" s="1160">
        <f>L91 + L95</f>
        <v>2644.9007548162599</v>
      </c>
      <c r="M130" s="1161">
        <f>M91 + M95</f>
        <v>2630.3733050944647</v>
      </c>
      <c r="N130" s="346"/>
      <c r="O130" s="35"/>
      <c r="P130" s="91" t="s">
        <v>4229</v>
      </c>
      <c r="Q130" s="37"/>
      <c r="S130" s="43"/>
      <c r="T130" s="1391"/>
      <c r="U130" s="7"/>
      <c r="V130" s="9"/>
      <c r="W130" s="9"/>
      <c r="X130" s="9"/>
      <c r="Y130" s="9"/>
      <c r="Z130" s="9"/>
      <c r="AA130" s="9"/>
      <c r="AB130" s="7"/>
    </row>
    <row r="131" spans="1:28" x14ac:dyDescent="0.25">
      <c r="B131" s="1401">
        <v>113</v>
      </c>
      <c r="C131" s="1499" t="s">
        <v>4234</v>
      </c>
      <c r="D131" s="1403" t="s">
        <v>4235</v>
      </c>
      <c r="E131" s="1403" t="s">
        <v>41</v>
      </c>
      <c r="F131" s="1404">
        <v>3</v>
      </c>
      <c r="G131" s="1405" t="s">
        <v>32</v>
      </c>
      <c r="H131" s="35"/>
      <c r="I131" s="1159">
        <f>I76 + I80</f>
        <v>162.38464407341141</v>
      </c>
      <c r="J131" s="1160">
        <f>J76 + J80</f>
        <v>176.53283735684391</v>
      </c>
      <c r="K131" s="1160">
        <f>K76 + K80</f>
        <v>182.9786685185621</v>
      </c>
      <c r="L131" s="1160">
        <f>L76 + L80</f>
        <v>199.92902811242493</v>
      </c>
      <c r="M131" s="1161">
        <f>M76 + M80</f>
        <v>197.62993435829407</v>
      </c>
      <c r="N131" s="346"/>
      <c r="O131" s="35"/>
      <c r="P131" s="91" t="s">
        <v>4229</v>
      </c>
      <c r="Q131" s="37"/>
      <c r="S131" s="43"/>
      <c r="T131" s="1391"/>
      <c r="U131" s="7"/>
      <c r="V131" s="9"/>
      <c r="W131" s="9"/>
      <c r="X131" s="9"/>
      <c r="Y131" s="9"/>
      <c r="Z131" s="9"/>
      <c r="AA131" s="9"/>
      <c r="AB131" s="7"/>
    </row>
    <row r="132" spans="1:28" ht="15" thickBot="1" x14ac:dyDescent="0.3">
      <c r="B132" s="1071">
        <v>114</v>
      </c>
      <c r="C132" s="1410" t="s">
        <v>4236</v>
      </c>
      <c r="D132" s="1074" t="s">
        <v>4237</v>
      </c>
      <c r="E132" s="1074" t="s">
        <v>41</v>
      </c>
      <c r="F132" s="1075">
        <v>3</v>
      </c>
      <c r="G132" s="1411" t="s">
        <v>32</v>
      </c>
      <c r="H132" s="35"/>
      <c r="I132" s="1101">
        <f xml:space="preserve"> I113 + I117</f>
        <v>0</v>
      </c>
      <c r="J132" s="1102">
        <f xml:space="preserve"> J113 + J117</f>
        <v>0</v>
      </c>
      <c r="K132" s="1102">
        <f xml:space="preserve"> K113 + K117</f>
        <v>0</v>
      </c>
      <c r="L132" s="1102">
        <f xml:space="preserve"> L113 + L117</f>
        <v>0</v>
      </c>
      <c r="M132" s="1103">
        <f xml:space="preserve"> M113 + M117</f>
        <v>0</v>
      </c>
      <c r="N132" s="346"/>
      <c r="O132" s="35"/>
      <c r="P132" s="91" t="s">
        <v>4229</v>
      </c>
      <c r="Q132" s="37"/>
      <c r="S132" s="43"/>
      <c r="T132" s="1391"/>
      <c r="U132" s="7"/>
      <c r="V132" s="9"/>
      <c r="W132" s="9"/>
      <c r="X132" s="9"/>
      <c r="Y132" s="9"/>
      <c r="Z132" s="9"/>
      <c r="AA132" s="9"/>
      <c r="AB132" s="7"/>
    </row>
    <row r="133" spans="1:28" ht="15" thickBot="1" x14ac:dyDescent="0.3">
      <c r="B133" s="1071">
        <v>115</v>
      </c>
      <c r="C133" s="1410" t="s">
        <v>4238</v>
      </c>
      <c r="D133" s="1074" t="s">
        <v>4239</v>
      </c>
      <c r="E133" s="1074" t="s">
        <v>41</v>
      </c>
      <c r="F133" s="1075">
        <v>3</v>
      </c>
      <c r="G133" s="1411" t="s">
        <v>32</v>
      </c>
      <c r="H133" s="35"/>
      <c r="I133" s="1101">
        <f>SUM(I128:I132)</f>
        <v>3643.9685322260166</v>
      </c>
      <c r="J133" s="1102">
        <f>SUM(J128:J132)</f>
        <v>4017.0940433431806</v>
      </c>
      <c r="K133" s="1102">
        <f>SUM(K128:K132)</f>
        <v>4274.6516443989776</v>
      </c>
      <c r="L133" s="1102">
        <f>SUM(L128:L132)</f>
        <v>4414.7592680226662</v>
      </c>
      <c r="M133" s="1103">
        <f>SUM(M128:M132)</f>
        <v>4399.9582950010208</v>
      </c>
      <c r="N133" s="346"/>
      <c r="O133" s="35"/>
      <c r="P133" s="514" t="s">
        <v>4240</v>
      </c>
      <c r="Q133" s="77"/>
      <c r="S133" s="43"/>
      <c r="T133" s="1391"/>
      <c r="U133" s="7"/>
      <c r="V133" s="9"/>
      <c r="W133" s="9"/>
      <c r="X133" s="9"/>
      <c r="Y133" s="9"/>
      <c r="Z133" s="9"/>
      <c r="AA133" s="9"/>
      <c r="AB133" s="7"/>
    </row>
    <row r="134" spans="1:28" ht="15" thickBot="1" x14ac:dyDescent="0.3">
      <c r="B134" s="35"/>
      <c r="C134" s="35"/>
      <c r="D134" s="35"/>
      <c r="E134" s="35"/>
      <c r="F134" s="35"/>
      <c r="G134" s="35"/>
      <c r="H134" s="35"/>
      <c r="I134" s="35"/>
      <c r="J134" s="35"/>
      <c r="K134" s="35"/>
      <c r="L134" s="35"/>
      <c r="M134" s="35"/>
      <c r="N134" s="35"/>
      <c r="O134" s="35"/>
      <c r="P134" s="123"/>
      <c r="Q134" s="123"/>
      <c r="S134" s="43"/>
      <c r="T134" s="1391"/>
      <c r="U134" s="7"/>
      <c r="V134" s="9"/>
      <c r="W134" s="9"/>
      <c r="X134" s="9"/>
      <c r="Y134" s="9"/>
      <c r="Z134" s="9"/>
      <c r="AA134" s="9"/>
      <c r="AB134" s="7"/>
    </row>
    <row r="135" spans="1:28" ht="15" thickBot="1" x14ac:dyDescent="0.3">
      <c r="B135" s="1503" t="s">
        <v>208</v>
      </c>
      <c r="C135" s="1504" t="s">
        <v>4241</v>
      </c>
      <c r="D135" s="35"/>
      <c r="E135" s="35"/>
      <c r="F135" s="35"/>
      <c r="G135" s="35"/>
      <c r="H135" s="35"/>
      <c r="I135" s="35"/>
      <c r="J135" s="35"/>
      <c r="K135" s="35"/>
      <c r="L135" s="35"/>
      <c r="M135" s="35"/>
      <c r="N135" s="35"/>
      <c r="O135" s="35"/>
      <c r="P135" s="123"/>
      <c r="Q135" s="123"/>
      <c r="S135" s="43"/>
      <c r="T135" s="1391"/>
      <c r="U135" s="7"/>
      <c r="V135" s="9"/>
      <c r="W135" s="9"/>
      <c r="X135" s="9"/>
      <c r="Y135" s="9"/>
      <c r="Z135" s="9"/>
      <c r="AA135" s="9"/>
      <c r="AB135" s="7"/>
    </row>
    <row r="136" spans="1:28" ht="15.75" thickBot="1" x14ac:dyDescent="0.3">
      <c r="B136" s="1505">
        <v>116</v>
      </c>
      <c r="C136" s="1506" t="s">
        <v>4242</v>
      </c>
      <c r="D136" s="1507" t="s">
        <v>4243</v>
      </c>
      <c r="E136" s="1507" t="s">
        <v>41</v>
      </c>
      <c r="F136" s="1508">
        <v>3</v>
      </c>
      <c r="G136" s="1509" t="s">
        <v>32</v>
      </c>
      <c r="H136" s="1418"/>
      <c r="I136" s="1162">
        <f xml:space="preserve"> I125 + I133</f>
        <v>6808.6977876342926</v>
      </c>
      <c r="J136" s="1163">
        <f xml:space="preserve"> J125 + J133</f>
        <v>7093.277602998478</v>
      </c>
      <c r="K136" s="1163">
        <f xml:space="preserve"> K125 + K133</f>
        <v>7265.2575367065911</v>
      </c>
      <c r="L136" s="1163">
        <f xml:space="preserve"> L125 + L133</f>
        <v>7322.6366978743135</v>
      </c>
      <c r="M136" s="1164">
        <f xml:space="preserve"> M125 + M133</f>
        <v>7227.8087412122786</v>
      </c>
      <c r="N136" s="346"/>
      <c r="O136" s="35"/>
      <c r="P136" s="1510" t="s">
        <v>4244</v>
      </c>
      <c r="Q136" s="1511"/>
      <c r="S136" s="43"/>
      <c r="T136" s="1391"/>
      <c r="U136" s="7"/>
      <c r="V136" s="9"/>
      <c r="W136" s="9"/>
      <c r="X136" s="9"/>
      <c r="Y136" s="9"/>
      <c r="Z136" s="9"/>
      <c r="AA136" s="9"/>
      <c r="AB136" s="7"/>
    </row>
    <row r="137" spans="1:28" ht="15" thickBot="1" x14ac:dyDescent="0.3">
      <c r="N137" s="71"/>
      <c r="O137" s="35"/>
      <c r="P137" s="71"/>
      <c r="Q137" s="71"/>
      <c r="S137" s="651"/>
      <c r="T137" s="1391"/>
      <c r="U137" s="7"/>
      <c r="V137" s="9"/>
      <c r="W137" s="9"/>
      <c r="X137" s="9"/>
      <c r="Y137" s="9"/>
      <c r="Z137" s="9"/>
      <c r="AA137" s="9"/>
      <c r="AB137" s="7"/>
    </row>
    <row r="138" spans="1:28" ht="15" thickBot="1" x14ac:dyDescent="0.3">
      <c r="B138" s="1040" t="s">
        <v>290</v>
      </c>
      <c r="C138" s="1053" t="s">
        <v>4245</v>
      </c>
      <c r="D138" s="35"/>
      <c r="E138" s="35"/>
      <c r="F138" s="35"/>
      <c r="G138" s="35"/>
      <c r="H138" s="1512"/>
      <c r="I138" s="1512"/>
      <c r="J138" s="1512"/>
      <c r="K138" s="1512"/>
      <c r="L138" s="1512"/>
      <c r="M138" s="1512"/>
      <c r="N138" s="71"/>
      <c r="O138" s="35"/>
      <c r="P138" s="71"/>
      <c r="Q138" s="71"/>
      <c r="S138" s="651"/>
      <c r="T138" s="1391"/>
      <c r="U138" s="7"/>
      <c r="V138" s="9"/>
      <c r="W138" s="9"/>
      <c r="X138" s="9"/>
      <c r="Y138" s="9"/>
      <c r="Z138" s="9"/>
      <c r="AA138" s="9"/>
      <c r="AB138" s="7"/>
    </row>
    <row r="139" spans="1:28" x14ac:dyDescent="0.25">
      <c r="B139" s="1513">
        <v>117</v>
      </c>
      <c r="C139" s="1395" t="str">
        <f>[2]App23!C18</f>
        <v xml:space="preserve">Retail Price Index for March </v>
      </c>
      <c r="D139" s="1057" t="s">
        <v>4246</v>
      </c>
      <c r="E139" s="1057" t="s">
        <v>1923</v>
      </c>
      <c r="F139" s="1396">
        <v>1</v>
      </c>
      <c r="G139" s="1514"/>
      <c r="H139" s="1515">
        <f>[2]App23!O18</f>
        <v>293.2</v>
      </c>
      <c r="I139" s="1516">
        <f>[2]App23!P18</f>
        <v>301.99599999999998</v>
      </c>
      <c r="J139" s="1516">
        <f>[2]App23!Q18</f>
        <v>311.05588</v>
      </c>
      <c r="K139" s="1516">
        <f>[2]App23!R18</f>
        <v>320.38755639999999</v>
      </c>
      <c r="L139" s="1516">
        <f>[2]App23!S18</f>
        <v>329.99918309200001</v>
      </c>
      <c r="M139" s="1498">
        <f>[2]App23!T18</f>
        <v>339.89915858476002</v>
      </c>
      <c r="N139" s="71"/>
      <c r="O139" s="35"/>
      <c r="P139" s="90" t="s">
        <v>4247</v>
      </c>
      <c r="Q139" s="39"/>
      <c r="S139" s="651"/>
      <c r="T139" s="1391"/>
      <c r="U139" s="7"/>
      <c r="V139" s="9"/>
      <c r="W139" s="9"/>
      <c r="X139" s="9"/>
      <c r="Y139" s="9"/>
      <c r="Z139" s="9"/>
      <c r="AA139" s="9"/>
      <c r="AB139" s="7"/>
    </row>
    <row r="140" spans="1:28" ht="15" thickBot="1" x14ac:dyDescent="0.3">
      <c r="B140" s="1517">
        <v>118</v>
      </c>
      <c r="C140" s="1499" t="str">
        <f>[2]App23!C39</f>
        <v>RPI: Financial year average indices</v>
      </c>
      <c r="D140" s="1403" t="s">
        <v>4248</v>
      </c>
      <c r="E140" s="1403" t="s">
        <v>1923</v>
      </c>
      <c r="F140" s="1405">
        <v>1</v>
      </c>
      <c r="G140" s="1514"/>
      <c r="H140" s="1500">
        <f>[2]App23!O39</f>
        <v>290.70833333333331</v>
      </c>
      <c r="I140" s="1518">
        <f>[2]App23!P39</f>
        <v>299.42958333333331</v>
      </c>
      <c r="J140" s="1501">
        <f>[2]App23!Q39</f>
        <v>308.41247083333332</v>
      </c>
      <c r="K140" s="1501">
        <f>[2]App23!R39</f>
        <v>317.66484495833333</v>
      </c>
      <c r="L140" s="1501">
        <f>[2]App23!S39</f>
        <v>327.19479030708334</v>
      </c>
      <c r="M140" s="1502">
        <f>[2]App23!T39</f>
        <v>337.01063401629591</v>
      </c>
      <c r="N140" s="71"/>
      <c r="O140" s="35"/>
      <c r="P140" s="91" t="s">
        <v>4249</v>
      </c>
      <c r="Q140" s="37"/>
      <c r="S140" s="651"/>
      <c r="T140" s="1391"/>
      <c r="U140" s="7"/>
      <c r="V140" s="9"/>
      <c r="W140" s="9"/>
      <c r="X140" s="9"/>
      <c r="Y140" s="9"/>
      <c r="Z140" s="9"/>
      <c r="AA140" s="9"/>
      <c r="AB140" s="7"/>
    </row>
    <row r="141" spans="1:28" ht="15.75" thickBot="1" x14ac:dyDescent="0.3">
      <c r="A141" s="1519"/>
      <c r="B141" s="1517">
        <v>119</v>
      </c>
      <c r="C141" s="1520" t="s">
        <v>4250</v>
      </c>
      <c r="D141" s="1521" t="s">
        <v>4251</v>
      </c>
      <c r="E141" s="1403" t="s">
        <v>1880</v>
      </c>
      <c r="F141" s="1405">
        <v>2</v>
      </c>
      <c r="G141" s="35"/>
      <c r="H141" s="1522"/>
      <c r="I141" s="1523">
        <f>(I140 / H139) - 1</f>
        <v>2.1246873578899539E-2</v>
      </c>
      <c r="J141" s="1524"/>
      <c r="K141" s="1525"/>
      <c r="L141" s="1525"/>
      <c r="M141" s="1525"/>
      <c r="N141" s="71"/>
      <c r="O141" s="35"/>
      <c r="P141" s="91" t="s">
        <v>4252</v>
      </c>
      <c r="Q141" s="37"/>
      <c r="S141" s="651"/>
      <c r="T141" s="1391"/>
      <c r="U141" s="7"/>
      <c r="V141" s="9"/>
      <c r="W141" s="9"/>
      <c r="X141" s="9"/>
      <c r="Y141" s="9"/>
      <c r="Z141" s="9"/>
      <c r="AA141" s="9"/>
      <c r="AB141" s="7"/>
    </row>
    <row r="142" spans="1:28" ht="15" thickBot="1" x14ac:dyDescent="0.3">
      <c r="B142" s="1517">
        <v>120</v>
      </c>
      <c r="C142" s="1520" t="str">
        <f>[2]App23!C44</f>
        <v>RPI: Financial year average indices year on year %</v>
      </c>
      <c r="D142" s="1521" t="s">
        <v>4253</v>
      </c>
      <c r="E142" s="1403" t="str">
        <f>[2]App23!E44</f>
        <v>%</v>
      </c>
      <c r="F142" s="1405">
        <f>[2]App23!F44</f>
        <v>2</v>
      </c>
      <c r="G142" s="35"/>
      <c r="H142" s="1512"/>
      <c r="I142" s="1526"/>
      <c r="J142" s="1527">
        <f>[2]App23!Q44</f>
        <v>3.0000000000000027E-2</v>
      </c>
      <c r="K142" s="1528">
        <f>[2]App23!R44</f>
        <v>3.0000000000000027E-2</v>
      </c>
      <c r="L142" s="1528">
        <f>[2]App23!S44</f>
        <v>3.0000000000000027E-2</v>
      </c>
      <c r="M142" s="1529">
        <f>[2]App23!T44</f>
        <v>3.0000000000000249E-2</v>
      </c>
      <c r="N142" s="71"/>
      <c r="O142" s="35"/>
      <c r="P142" s="91" t="s">
        <v>4254</v>
      </c>
      <c r="Q142" s="37"/>
      <c r="S142" s="651"/>
      <c r="T142" s="1391"/>
      <c r="U142" s="7"/>
      <c r="V142" s="9"/>
      <c r="W142" s="9"/>
      <c r="X142" s="9"/>
      <c r="Y142" s="9"/>
      <c r="Z142" s="9"/>
      <c r="AA142" s="9"/>
      <c r="AB142" s="7"/>
    </row>
    <row r="143" spans="1:28" x14ac:dyDescent="0.25">
      <c r="B143" s="1517">
        <v>121</v>
      </c>
      <c r="C143" s="1520" t="str">
        <f>[2]App23!C33</f>
        <v xml:space="preserve">Consumer Price Index (with housing) for March </v>
      </c>
      <c r="D143" s="1521" t="s">
        <v>4255</v>
      </c>
      <c r="E143" s="1403" t="s">
        <v>1923</v>
      </c>
      <c r="F143" s="1405">
        <v>1</v>
      </c>
      <c r="G143" s="1530"/>
      <c r="H143" s="1515">
        <f>[2]App23!O33</f>
        <v>109.1</v>
      </c>
      <c r="I143" s="1516">
        <f>[2]App23!P33</f>
        <v>111.27065787438001</v>
      </c>
      <c r="J143" s="1531">
        <f>[2]App23!Q33</f>
        <v>113.49607103186761</v>
      </c>
      <c r="K143" s="1455">
        <f>[2]App23!R33</f>
        <v>115.76599245250497</v>
      </c>
      <c r="L143" s="1455">
        <f>[2]App23!S33</f>
        <v>118.08131230155507</v>
      </c>
      <c r="M143" s="1456">
        <f>[2]App23!T33</f>
        <v>120.44293854758618</v>
      </c>
      <c r="N143" s="71"/>
      <c r="O143" s="35"/>
      <c r="P143" s="91" t="s">
        <v>4256</v>
      </c>
      <c r="Q143" s="37"/>
      <c r="S143" s="651"/>
      <c r="T143" s="1391"/>
      <c r="U143" s="7"/>
      <c r="V143" s="9"/>
      <c r="W143" s="9"/>
      <c r="X143" s="9"/>
      <c r="Y143" s="9"/>
      <c r="Z143" s="9"/>
      <c r="AA143" s="9"/>
      <c r="AB143" s="7"/>
    </row>
    <row r="144" spans="1:28" ht="15" thickBot="1" x14ac:dyDescent="0.3">
      <c r="B144" s="1517">
        <v>122</v>
      </c>
      <c r="C144" s="1520" t="str">
        <f>[2]App23!C40</f>
        <v>CPIH: Financial year average indices</v>
      </c>
      <c r="D144" s="1521" t="s">
        <v>4257</v>
      </c>
      <c r="E144" s="1403" t="s">
        <v>1923</v>
      </c>
      <c r="F144" s="1405">
        <v>1</v>
      </c>
      <c r="G144" s="1530"/>
      <c r="H144" s="1500">
        <f>[2]App23!O40</f>
        <v>108.41666666666667</v>
      </c>
      <c r="I144" s="1455">
        <f>[2]App23!P40</f>
        <v>110.582040322865</v>
      </c>
      <c r="J144" s="1501">
        <f>[2]App23!Q40</f>
        <v>112.79368112932229</v>
      </c>
      <c r="K144" s="1501">
        <f>[2]App23!R40</f>
        <v>115.04955475190877</v>
      </c>
      <c r="L144" s="1501">
        <f>[2]App23!S40</f>
        <v>117.35054584694693</v>
      </c>
      <c r="M144" s="1502">
        <f>[2]App23!T40</f>
        <v>119.69755676388587</v>
      </c>
      <c r="N144" s="71"/>
      <c r="O144" s="35"/>
      <c r="P144" s="91" t="s">
        <v>4258</v>
      </c>
      <c r="Q144" s="37"/>
      <c r="S144" s="651"/>
      <c r="T144" s="1391"/>
      <c r="U144" s="7"/>
      <c r="V144" s="9"/>
      <c r="W144" s="9"/>
      <c r="X144" s="9"/>
      <c r="Y144" s="9"/>
      <c r="Z144" s="9"/>
      <c r="AA144" s="9"/>
      <c r="AB144" s="7"/>
    </row>
    <row r="145" spans="1:28" ht="15" thickBot="1" x14ac:dyDescent="0.3">
      <c r="B145" s="1517">
        <v>123</v>
      </c>
      <c r="C145" s="1520" t="s">
        <v>4259</v>
      </c>
      <c r="D145" s="1521" t="s">
        <v>4260</v>
      </c>
      <c r="E145" s="1403" t="s">
        <v>1880</v>
      </c>
      <c r="F145" s="1405">
        <v>2</v>
      </c>
      <c r="H145" s="1532"/>
      <c r="I145" s="1533">
        <f>(I144 / H143) - 1</f>
        <v>1.3584237606462102E-2</v>
      </c>
      <c r="J145" s="1534"/>
      <c r="K145" s="1522"/>
      <c r="L145" s="1522"/>
      <c r="M145" s="1522"/>
      <c r="N145" s="71"/>
      <c r="O145" s="35"/>
      <c r="P145" s="91" t="s">
        <v>4261</v>
      </c>
      <c r="Q145" s="37"/>
      <c r="S145" s="651"/>
      <c r="T145" s="1391"/>
      <c r="U145" s="7"/>
      <c r="V145" s="9"/>
      <c r="W145" s="9"/>
      <c r="X145" s="9"/>
      <c r="Y145" s="9"/>
      <c r="Z145" s="9"/>
      <c r="AA145" s="9"/>
      <c r="AB145" s="7"/>
    </row>
    <row r="146" spans="1:28" ht="15" thickBot="1" x14ac:dyDescent="0.3">
      <c r="B146" s="1517">
        <v>124</v>
      </c>
      <c r="C146" s="1499" t="str">
        <f>[2]App23!C47</f>
        <v>CPIH: Financial year average indices year on year %</v>
      </c>
      <c r="D146" s="1403" t="s">
        <v>4262</v>
      </c>
      <c r="E146" s="1403" t="str">
        <f>[2]App23!E47</f>
        <v>%</v>
      </c>
      <c r="F146" s="1405">
        <f>[2]App23!F47</f>
        <v>2</v>
      </c>
      <c r="H146" s="1522"/>
      <c r="I146" s="1522"/>
      <c r="J146" s="1535">
        <f>[2]App23!Q47</f>
        <v>2.0000000000000018E-2</v>
      </c>
      <c r="K146" s="1536">
        <f>[2]App23!R47</f>
        <v>2.000000000000024E-2</v>
      </c>
      <c r="L146" s="1536">
        <f>[2]App23!S47</f>
        <v>1.9999999999999796E-2</v>
      </c>
      <c r="M146" s="1537">
        <f>[2]App23!T47</f>
        <v>2.0000000000000018E-2</v>
      </c>
      <c r="N146" s="71"/>
      <c r="O146" s="35"/>
      <c r="P146" s="91" t="s">
        <v>4263</v>
      </c>
      <c r="Q146" s="37"/>
      <c r="S146" s="651"/>
      <c r="T146" s="1391"/>
      <c r="U146" s="7"/>
      <c r="V146" s="9"/>
      <c r="W146" s="9"/>
      <c r="X146" s="9"/>
      <c r="Y146" s="9"/>
      <c r="Z146" s="9"/>
      <c r="AA146" s="9"/>
      <c r="AB146" s="7"/>
    </row>
    <row r="147" spans="1:28" ht="15" thickBot="1" x14ac:dyDescent="0.3">
      <c r="B147" s="1517">
        <v>125</v>
      </c>
      <c r="C147" s="1499" t="s">
        <v>4264</v>
      </c>
      <c r="D147" s="1521" t="s">
        <v>4265</v>
      </c>
      <c r="E147" s="1403" t="s">
        <v>1880</v>
      </c>
      <c r="F147" s="1405">
        <v>2</v>
      </c>
      <c r="H147" s="1522"/>
      <c r="I147" s="1538">
        <f>(1 + I141) / (1 + I145)-1</f>
        <v>7.5599399518411214E-3</v>
      </c>
      <c r="J147" s="1522"/>
      <c r="K147" s="1522"/>
      <c r="L147" s="1522"/>
      <c r="M147" s="1522"/>
      <c r="N147" s="71"/>
      <c r="O147" s="35"/>
      <c r="P147" s="91" t="s">
        <v>4266</v>
      </c>
      <c r="Q147" s="37"/>
      <c r="S147" s="651"/>
      <c r="T147" s="1391"/>
      <c r="U147" s="7"/>
      <c r="V147" s="9"/>
      <c r="W147" s="9"/>
      <c r="X147" s="9"/>
      <c r="Y147" s="9"/>
      <c r="Z147" s="9"/>
      <c r="AA147" s="9"/>
      <c r="AB147" s="7"/>
    </row>
    <row r="148" spans="1:28" ht="15" thickBot="1" x14ac:dyDescent="0.3">
      <c r="B148" s="1539">
        <v>126</v>
      </c>
      <c r="C148" s="1410" t="s">
        <v>4267</v>
      </c>
      <c r="D148" s="1540" t="s">
        <v>4268</v>
      </c>
      <c r="E148" s="1074" t="s">
        <v>1880</v>
      </c>
      <c r="F148" s="1411">
        <v>2</v>
      </c>
      <c r="H148" s="1522"/>
      <c r="I148" s="1522"/>
      <c r="J148" s="1541">
        <f>(1 + J142) / (1 + J146) - 1</f>
        <v>9.8039215686274161E-3</v>
      </c>
      <c r="K148" s="1542">
        <f>(1 + K142) / (1 + K146) - 1</f>
        <v>9.8039215686271941E-3</v>
      </c>
      <c r="L148" s="1542">
        <f>(1 + L142) / (1 + L146) - 1</f>
        <v>9.8039215686276382E-3</v>
      </c>
      <c r="M148" s="1543">
        <f>(1 + M142) / (1 + M146) - 1</f>
        <v>9.8039215686276382E-3</v>
      </c>
      <c r="N148" s="71"/>
      <c r="O148" s="35"/>
      <c r="P148" s="514" t="s">
        <v>4269</v>
      </c>
      <c r="Q148" s="77"/>
      <c r="S148" s="651"/>
      <c r="T148" s="1391"/>
      <c r="U148" s="7"/>
      <c r="V148" s="9"/>
      <c r="W148" s="9"/>
      <c r="X148" s="9"/>
      <c r="Y148" s="9"/>
      <c r="Z148" s="9"/>
      <c r="AA148" s="9"/>
      <c r="AB148" s="7"/>
    </row>
    <row r="149" spans="1:28" x14ac:dyDescent="0.25">
      <c r="B149" s="35"/>
      <c r="C149" s="35"/>
      <c r="D149" s="35"/>
      <c r="E149" s="35"/>
      <c r="F149" s="35"/>
      <c r="G149" s="35"/>
      <c r="H149" s="35"/>
      <c r="I149" s="35"/>
      <c r="J149" s="35"/>
      <c r="K149" s="35"/>
      <c r="L149" s="35"/>
      <c r="M149" s="35"/>
      <c r="N149" s="35"/>
      <c r="O149" s="35"/>
      <c r="P149" s="35"/>
      <c r="S149" s="1391"/>
      <c r="T149" s="1391"/>
    </row>
    <row r="150" spans="1:28" x14ac:dyDescent="0.25">
      <c r="B150" s="277" t="s">
        <v>300</v>
      </c>
      <c r="C150" s="278"/>
      <c r="D150" s="278"/>
      <c r="E150" s="278"/>
      <c r="F150" s="278"/>
      <c r="G150" s="278"/>
      <c r="H150" s="278"/>
      <c r="I150" s="278"/>
      <c r="J150" s="278"/>
      <c r="K150" s="1168"/>
      <c r="L150" s="1168"/>
      <c r="M150" s="1168"/>
      <c r="N150" s="1168"/>
      <c r="O150" s="35"/>
      <c r="P150" s="35"/>
      <c r="S150" s="1391"/>
      <c r="T150" s="1391"/>
    </row>
    <row r="151" spans="1:28" s="8" customFormat="1" x14ac:dyDescent="0.25">
      <c r="A151" s="1391"/>
      <c r="B151" s="282"/>
      <c r="C151" s="283" t="s">
        <v>301</v>
      </c>
      <c r="D151" s="283"/>
      <c r="E151" s="278"/>
      <c r="F151" s="278"/>
      <c r="G151" s="278"/>
      <c r="H151" s="278"/>
      <c r="I151" s="278"/>
      <c r="J151" s="278"/>
      <c r="K151" s="278"/>
      <c r="L151" s="278"/>
      <c r="M151" s="278"/>
      <c r="N151" s="1544"/>
      <c r="O151" s="35"/>
      <c r="P151" s="35"/>
      <c r="Q151" s="1391"/>
      <c r="R151" s="1391"/>
      <c r="S151" s="1391"/>
      <c r="T151" s="1391"/>
    </row>
    <row r="152" spans="1:28" s="8" customFormat="1" x14ac:dyDescent="0.25">
      <c r="A152" s="1391"/>
      <c r="B152" s="284"/>
      <c r="C152" s="283" t="s">
        <v>302</v>
      </c>
      <c r="D152" s="283"/>
      <c r="E152" s="278"/>
      <c r="F152" s="278"/>
      <c r="G152" s="278"/>
      <c r="H152" s="278"/>
      <c r="I152" s="278"/>
      <c r="J152" s="278"/>
      <c r="K152" s="278"/>
      <c r="L152" s="278"/>
      <c r="M152" s="278"/>
      <c r="N152" s="278"/>
      <c r="O152" s="35"/>
      <c r="P152" s="35"/>
      <c r="Q152" s="1391"/>
      <c r="R152" s="1391"/>
      <c r="S152" s="1391"/>
      <c r="T152" s="1391"/>
    </row>
    <row r="153" spans="1:28" s="8" customFormat="1" x14ac:dyDescent="0.25">
      <c r="A153" s="1391"/>
      <c r="B153" s="285"/>
      <c r="C153" s="283" t="s">
        <v>303</v>
      </c>
      <c r="D153" s="283"/>
      <c r="E153" s="278"/>
      <c r="F153" s="278"/>
      <c r="G153" s="278"/>
      <c r="H153" s="278"/>
      <c r="I153" s="278"/>
      <c r="J153" s="278"/>
      <c r="K153" s="278"/>
      <c r="L153" s="278"/>
      <c r="M153" s="278"/>
      <c r="N153" s="278"/>
      <c r="O153" s="35"/>
      <c r="P153" s="35"/>
      <c r="Q153" s="1391"/>
      <c r="R153" s="1391"/>
      <c r="S153" s="1391"/>
      <c r="T153" s="1391"/>
    </row>
    <row r="154" spans="1:28" s="8" customFormat="1" x14ac:dyDescent="0.25">
      <c r="A154" s="1391"/>
      <c r="B154" s="286"/>
      <c r="C154" s="283" t="s">
        <v>304</v>
      </c>
      <c r="D154" s="283"/>
      <c r="E154" s="278"/>
      <c r="F154" s="278"/>
      <c r="G154" s="278"/>
      <c r="H154" s="278"/>
      <c r="I154" s="278"/>
      <c r="J154" s="278"/>
      <c r="K154" s="278"/>
      <c r="L154" s="278"/>
      <c r="M154" s="278"/>
      <c r="N154" s="278"/>
      <c r="O154" s="35"/>
      <c r="P154" s="35"/>
      <c r="Q154" s="1391"/>
      <c r="R154" s="1391"/>
      <c r="S154" s="1391"/>
      <c r="T154" s="1391"/>
    </row>
    <row r="155" spans="1:28" s="8" customFormat="1" ht="15" thickBot="1" x14ac:dyDescent="0.3">
      <c r="A155" s="1391"/>
      <c r="B155" s="732"/>
      <c r="C155" s="732"/>
      <c r="D155" s="732"/>
      <c r="E155" s="732"/>
      <c r="F155" s="732"/>
      <c r="G155" s="732"/>
      <c r="H155" s="732"/>
      <c r="I155" s="732"/>
      <c r="J155" s="732"/>
      <c r="K155" s="732"/>
      <c r="L155" s="732"/>
      <c r="M155" s="732"/>
      <c r="N155" s="732"/>
      <c r="O155" s="35"/>
      <c r="P155" s="35"/>
      <c r="Q155" s="1391"/>
      <c r="R155" s="1391"/>
      <c r="S155" s="1391"/>
      <c r="T155" s="1391"/>
    </row>
    <row r="156" spans="1:28" s="8" customFormat="1" ht="16.5" thickBot="1" x14ac:dyDescent="0.3">
      <c r="A156" s="1391"/>
      <c r="B156" s="3494" t="s">
        <v>4270</v>
      </c>
      <c r="C156" s="3495"/>
      <c r="D156" s="3495"/>
      <c r="E156" s="3495"/>
      <c r="F156" s="3495"/>
      <c r="G156" s="3495"/>
      <c r="H156" s="3495"/>
      <c r="I156" s="3495"/>
      <c r="J156" s="3495"/>
      <c r="K156" s="3495"/>
      <c r="L156" s="3495"/>
      <c r="M156" s="3495"/>
      <c r="N156" s="3496"/>
      <c r="O156" s="35"/>
      <c r="P156" s="35"/>
      <c r="Q156" s="1391"/>
      <c r="R156" s="1391"/>
      <c r="S156" s="1391"/>
      <c r="T156" s="1391"/>
    </row>
    <row r="157" spans="1:28" s="8" customFormat="1" ht="16.5" thickBot="1" x14ac:dyDescent="0.3">
      <c r="A157" s="1391"/>
      <c r="B157" s="288"/>
      <c r="C157" s="289"/>
      <c r="D157" s="291"/>
      <c r="E157" s="291"/>
      <c r="F157" s="291"/>
      <c r="G157" s="291"/>
      <c r="H157" s="291"/>
      <c r="I157" s="291"/>
      <c r="J157" s="291"/>
      <c r="K157" s="732"/>
      <c r="L157" s="732"/>
      <c r="M157" s="732"/>
      <c r="N157" s="732"/>
      <c r="O157" s="35"/>
      <c r="P157" s="35"/>
      <c r="Q157" s="1391"/>
      <c r="R157" s="1391"/>
      <c r="S157" s="1391"/>
      <c r="T157" s="1391"/>
    </row>
    <row r="158" spans="1:28" s="8" customFormat="1" ht="124.5" customHeight="1" thickBot="1" x14ac:dyDescent="0.3">
      <c r="A158" s="1391"/>
      <c r="B158" s="3694" t="s">
        <v>4271</v>
      </c>
      <c r="C158" s="3695"/>
      <c r="D158" s="3695"/>
      <c r="E158" s="3695"/>
      <c r="F158" s="3695"/>
      <c r="G158" s="3695"/>
      <c r="H158" s="3695"/>
      <c r="I158" s="3695"/>
      <c r="J158" s="3695"/>
      <c r="K158" s="3695"/>
      <c r="L158" s="3695"/>
      <c r="M158" s="3695"/>
      <c r="N158" s="3696"/>
      <c r="O158" s="35"/>
      <c r="P158" s="35"/>
      <c r="Q158" s="1391"/>
      <c r="R158" s="1391"/>
      <c r="S158" s="1391"/>
      <c r="T158" s="1391"/>
    </row>
  </sheetData>
  <sheetProtection autoFilter="0"/>
  <mergeCells count="5">
    <mergeCell ref="P1:S1"/>
    <mergeCell ref="B3:C3"/>
    <mergeCell ref="V4:AA4"/>
    <mergeCell ref="B156:N156"/>
    <mergeCell ref="B158:N158"/>
  </mergeCells>
  <conditionalFormatting sqref="S6:S40 S85:S99 S106:S148 S42:S67 S70:S82 S103:S104">
    <cfRule type="cellIs" dxfId="316" priority="8" operator="equal">
      <formula>0</formula>
    </cfRule>
  </conditionalFormatting>
  <conditionalFormatting sqref="S41">
    <cfRule type="cellIs" dxfId="315" priority="7" operator="equal">
      <formula>0</formula>
    </cfRule>
  </conditionalFormatting>
  <conditionalFormatting sqref="S68:S69">
    <cfRule type="cellIs" dxfId="314" priority="6" operator="equal">
      <formula>0</formula>
    </cfRule>
  </conditionalFormatting>
  <conditionalFormatting sqref="S83">
    <cfRule type="cellIs" dxfId="313" priority="5" operator="equal">
      <formula>0</formula>
    </cfRule>
  </conditionalFormatting>
  <conditionalFormatting sqref="S105">
    <cfRule type="cellIs" dxfId="312" priority="4" operator="equal">
      <formula>0</formula>
    </cfRule>
  </conditionalFormatting>
  <conditionalFormatting sqref="S84">
    <cfRule type="cellIs" dxfId="311" priority="3" operator="equal">
      <formula>0</formula>
    </cfRule>
  </conditionalFormatting>
  <conditionalFormatting sqref="S100:S102">
    <cfRule type="cellIs" dxfId="310" priority="2" operator="equal">
      <formula>0</formula>
    </cfRule>
  </conditionalFormatting>
  <conditionalFormatting sqref="H97:H105 I106:I117 J108:M117 I124:M124 I132:M132">
    <cfRule type="expression" dxfId="309" priority="1">
      <formula>$N$1 &lt;&gt; "Thames Water"</formula>
    </cfRule>
  </conditionalFormatting>
  <pageMargins left="0.70866141732283472" right="0.70866141732283472" top="0.74803149606299213" bottom="0.74803149606299213" header="0.31496062992125984" footer="0.31496062992125984"/>
  <pageSetup paperSize="9" fitToHeight="0" orientation="portrait" r:id="rId1"/>
  <headerFooter>
    <oddHeader>&amp;LPage &amp;P of &amp;N &amp;CPR19 Business plan data tables - Jan 2019&amp;R&amp;G</oddHeader>
    <oddFooter>&amp;L&amp;A&amp;RPrinted: &amp;D &amp;T</oddFooter>
  </headerFooter>
  <rowBreaks count="1" manualBreakCount="1">
    <brk id="95" min="1" max="16"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F658B-3140-4C3F-9665-9AB911126AF6}">
  <sheetPr>
    <tabColor rgb="FFFFC000"/>
  </sheetPr>
  <dimension ref="A1:AW90"/>
  <sheetViews>
    <sheetView workbookViewId="0">
      <selection activeCell="K30" sqref="K30"/>
    </sheetView>
  </sheetViews>
  <sheetFormatPr defaultColWidth="0" defaultRowHeight="14.25" x14ac:dyDescent="0.25"/>
  <cols>
    <col min="1" max="1" width="1.85546875" style="1545" customWidth="1"/>
    <col min="2" max="2" width="7.5703125" style="1545" customWidth="1"/>
    <col min="3" max="3" width="76.7109375" style="1545" bestFit="1" customWidth="1"/>
    <col min="4" max="4" width="13.85546875" style="1545" bestFit="1" customWidth="1"/>
    <col min="5" max="6" width="6.42578125" style="1545" customWidth="1"/>
    <col min="7" max="7" width="22.42578125" style="1545" bestFit="1" customWidth="1"/>
    <col min="8" max="13" width="11" style="1545" customWidth="1"/>
    <col min="14" max="14" width="15.28515625" style="1545" customWidth="1"/>
    <col min="15" max="15" width="3" style="1545" customWidth="1"/>
    <col min="16" max="16" width="87.42578125" style="1545" bestFit="1" customWidth="1"/>
    <col min="17" max="17" width="22.85546875" style="1545" customWidth="1"/>
    <col min="18" max="18" width="3" style="1545" customWidth="1"/>
    <col min="19" max="19" width="24.7109375" style="1033" customWidth="1"/>
    <col min="20" max="20" width="3.42578125" style="1033" customWidth="1"/>
    <col min="21" max="21" width="3" style="1033" hidden="1" customWidth="1"/>
    <col min="22" max="28" width="9.28515625" style="1033" hidden="1" customWidth="1"/>
    <col min="29" max="29" width="1.85546875" style="1033" hidden="1" customWidth="1"/>
    <col min="30" max="49" width="10.28515625" style="1545" hidden="1" customWidth="1"/>
    <col min="50" max="16384" width="11" style="1545" hidden="1"/>
  </cols>
  <sheetData>
    <row r="1" spans="2:29" ht="20.25" x14ac:dyDescent="0.35">
      <c r="B1" s="1031" t="s">
        <v>4272</v>
      </c>
      <c r="C1" s="1546"/>
      <c r="D1" s="1031"/>
      <c r="E1" s="1031"/>
      <c r="F1" s="1031"/>
      <c r="G1" s="1031"/>
      <c r="H1" s="1031"/>
      <c r="I1" s="1031"/>
      <c r="J1" s="1031"/>
      <c r="K1" s="1031"/>
      <c r="L1" s="1031"/>
      <c r="M1" s="1031"/>
      <c r="N1" s="4" t="str">
        <f>[2]AppValidation!$D$2</f>
        <v>Yorkshire Water</v>
      </c>
      <c r="O1" s="1547"/>
      <c r="P1" s="3497" t="s">
        <v>1</v>
      </c>
      <c r="Q1" s="3497"/>
      <c r="R1" s="3497"/>
      <c r="S1" s="3497"/>
      <c r="T1" s="1545"/>
      <c r="U1" s="1034"/>
      <c r="V1" s="1035"/>
      <c r="W1" s="1035"/>
      <c r="X1" s="1035"/>
      <c r="Y1" s="1035"/>
      <c r="Z1" s="1035"/>
      <c r="AA1" s="1035"/>
      <c r="AB1" s="1035"/>
      <c r="AC1" s="1034"/>
    </row>
    <row r="2" spans="2:29" ht="14.25" customHeight="1" thickBot="1" x14ac:dyDescent="0.3">
      <c r="B2" s="756"/>
      <c r="C2" s="1548"/>
      <c r="D2" s="732"/>
      <c r="E2" s="732"/>
      <c r="F2" s="732"/>
      <c r="G2" s="732"/>
      <c r="H2" s="732"/>
      <c r="I2" s="732"/>
      <c r="J2" s="732"/>
      <c r="K2" s="732"/>
      <c r="L2" s="732"/>
      <c r="M2" s="732"/>
      <c r="N2" s="732"/>
      <c r="O2" s="732"/>
      <c r="P2" s="35"/>
      <c r="T2" s="1545"/>
      <c r="U2" s="1034"/>
      <c r="V2" s="1035"/>
      <c r="W2" s="1035"/>
      <c r="X2" s="1035"/>
      <c r="Y2" s="1035"/>
      <c r="Z2" s="1035"/>
      <c r="AA2" s="1035"/>
      <c r="AB2" s="1035"/>
      <c r="AC2" s="1034"/>
    </row>
    <row r="3" spans="2:29" ht="15" thickBot="1" x14ac:dyDescent="0.3">
      <c r="B3" s="3699" t="s">
        <v>14</v>
      </c>
      <c r="C3" s="3700"/>
      <c r="D3" s="1037" t="s">
        <v>15</v>
      </c>
      <c r="E3" s="1038" t="s">
        <v>16</v>
      </c>
      <c r="F3" s="1039" t="s">
        <v>17</v>
      </c>
      <c r="G3" s="1041" t="s">
        <v>30</v>
      </c>
      <c r="H3" s="1549" t="s">
        <v>1848</v>
      </c>
      <c r="I3" s="1038" t="s">
        <v>1849</v>
      </c>
      <c r="J3" s="1038" t="s">
        <v>1850</v>
      </c>
      <c r="K3" s="1038" t="s">
        <v>870</v>
      </c>
      <c r="L3" s="1038" t="s">
        <v>869</v>
      </c>
      <c r="M3" s="1038" t="s">
        <v>868</v>
      </c>
      <c r="N3" s="1041" t="s">
        <v>4273</v>
      </c>
      <c r="O3" s="1550"/>
      <c r="P3" s="1551" t="s">
        <v>23</v>
      </c>
      <c r="Q3" s="1552" t="s">
        <v>24</v>
      </c>
      <c r="S3" s="1045" t="s">
        <v>25</v>
      </c>
      <c r="T3" s="1545"/>
      <c r="U3" s="1034"/>
      <c r="V3" s="1035"/>
      <c r="W3" s="1035"/>
      <c r="X3" s="1035"/>
      <c r="Y3" s="1035"/>
      <c r="Z3" s="1035"/>
      <c r="AA3" s="1035"/>
      <c r="AB3" s="1035"/>
      <c r="AC3" s="1034"/>
    </row>
    <row r="4" spans="2:29" ht="15" thickBot="1" x14ac:dyDescent="0.3">
      <c r="B4" s="278"/>
      <c r="C4" s="278"/>
      <c r="D4" s="278"/>
      <c r="E4" s="278"/>
      <c r="F4" s="278"/>
      <c r="G4" s="278"/>
      <c r="H4" s="278"/>
      <c r="I4" s="278"/>
      <c r="J4" s="278"/>
      <c r="K4" s="278"/>
      <c r="L4" s="278"/>
      <c r="M4" s="278"/>
      <c r="N4" s="278"/>
      <c r="O4" s="278"/>
      <c r="P4" s="35"/>
      <c r="Q4" s="747"/>
      <c r="S4" s="1047"/>
      <c r="T4" s="1545"/>
      <c r="U4" s="1034"/>
      <c r="V4" s="3617" t="s">
        <v>12</v>
      </c>
      <c r="W4" s="3617"/>
      <c r="X4" s="3617"/>
      <c r="Y4" s="3617"/>
      <c r="Z4" s="3617"/>
      <c r="AA4" s="3617"/>
      <c r="AB4" s="3617"/>
      <c r="AC4" s="1034"/>
    </row>
    <row r="5" spans="2:29" ht="15" thickBot="1" x14ac:dyDescent="0.3">
      <c r="B5" s="1040" t="s">
        <v>36</v>
      </c>
      <c r="C5" s="1053" t="s">
        <v>4274</v>
      </c>
      <c r="D5" s="1553"/>
      <c r="E5" s="1553"/>
      <c r="F5" s="1553"/>
      <c r="G5" s="1553"/>
      <c r="H5" s="1553"/>
      <c r="I5" s="1553"/>
      <c r="J5" s="1553"/>
      <c r="K5" s="1553"/>
      <c r="L5" s="1553"/>
      <c r="M5" s="1553"/>
      <c r="N5" s="1553"/>
      <c r="O5" s="1550"/>
      <c r="P5" s="1554"/>
      <c r="Q5" s="747"/>
      <c r="S5" s="1035"/>
      <c r="T5" s="1545"/>
      <c r="U5" s="1034"/>
      <c r="V5" s="1049" t="s">
        <v>27</v>
      </c>
      <c r="W5" s="1050"/>
      <c r="X5" s="1050"/>
      <c r="Y5" s="1050"/>
      <c r="Z5" s="1050"/>
      <c r="AA5" s="1050"/>
      <c r="AB5" s="1050"/>
      <c r="AC5" s="1034"/>
    </row>
    <row r="6" spans="2:29" ht="15" thickBot="1" x14ac:dyDescent="0.3">
      <c r="B6" s="1062">
        <v>1</v>
      </c>
      <c r="C6" s="1419" t="s">
        <v>4275</v>
      </c>
      <c r="D6" s="1056" t="s">
        <v>4276</v>
      </c>
      <c r="E6" s="1057" t="s">
        <v>41</v>
      </c>
      <c r="F6" s="1058">
        <v>3</v>
      </c>
      <c r="G6" s="1396" t="s">
        <v>31</v>
      </c>
      <c r="H6" s="1555">
        <v>1.4279999999999999</v>
      </c>
      <c r="I6" s="1556"/>
      <c r="J6" s="1556"/>
      <c r="K6" s="1556"/>
      <c r="L6" s="1556"/>
      <c r="M6" s="1556"/>
      <c r="N6" s="1557"/>
      <c r="O6" s="1550"/>
      <c r="P6" s="1558" t="s">
        <v>301</v>
      </c>
      <c r="Q6" s="1158"/>
      <c r="S6" s="43">
        <f xml:space="preserve"> IF( SUM( U6:AB6 ) = 0, 0, $V$5 )</f>
        <v>0</v>
      </c>
      <c r="T6" s="1545"/>
      <c r="U6" s="1034"/>
      <c r="V6" s="1061">
        <f xml:space="preserve"> IF( ISNUMBER(H6), 0, 1 )</f>
        <v>0</v>
      </c>
      <c r="W6" s="1050"/>
      <c r="X6" s="1050"/>
      <c r="Y6" s="1050"/>
      <c r="Z6" s="1050"/>
      <c r="AA6" s="1050"/>
      <c r="AB6" s="1050"/>
      <c r="AC6" s="1034"/>
    </row>
    <row r="7" spans="2:29" x14ac:dyDescent="0.25">
      <c r="B7" s="1062">
        <v>2</v>
      </c>
      <c r="C7" s="1419" t="s">
        <v>4277</v>
      </c>
      <c r="D7" s="1064" t="s">
        <v>4278</v>
      </c>
      <c r="E7" s="1559" t="s">
        <v>4279</v>
      </c>
      <c r="F7" s="1066">
        <v>3</v>
      </c>
      <c r="G7" s="1422" t="s">
        <v>31</v>
      </c>
      <c r="H7" s="1067">
        <v>1243.596</v>
      </c>
      <c r="I7" s="1105">
        <v>1740</v>
      </c>
      <c r="J7" s="1105">
        <v>721</v>
      </c>
      <c r="K7" s="1105">
        <v>135.63800000000001</v>
      </c>
      <c r="L7" s="1081">
        <v>232.01300000000001</v>
      </c>
      <c r="M7" s="1106">
        <v>137.5</v>
      </c>
      <c r="N7" s="1560"/>
      <c r="O7" s="1550"/>
      <c r="P7" s="70" t="s">
        <v>4280</v>
      </c>
      <c r="Q7" s="37"/>
      <c r="S7" s="43">
        <f xml:space="preserve"> IF( SUM( U7:AB7 ) = 0, 0, $V$5 )</f>
        <v>0</v>
      </c>
      <c r="T7" s="1545"/>
      <c r="U7" s="1034"/>
      <c r="V7" s="1061">
        <f xml:space="preserve"> IF( ISNUMBER(H7), 0, 1 )</f>
        <v>0</v>
      </c>
      <c r="W7" s="1061">
        <f xml:space="preserve"> IF( ISNUMBER(I7), 0, 1 )</f>
        <v>0</v>
      </c>
      <c r="X7" s="1061">
        <f xml:space="preserve"> IF( ISNUMBER(J7), 0, 1 )</f>
        <v>0</v>
      </c>
      <c r="Y7" s="1061">
        <f xml:space="preserve"> IF( ISNUMBER(K7), 0, 1 )</f>
        <v>0</v>
      </c>
      <c r="Z7" s="1061">
        <f xml:space="preserve"> IF( ISNUMBER(L7), 0, 1 )</f>
        <v>0</v>
      </c>
      <c r="AA7" s="1061">
        <f xml:space="preserve"> IF( ISNUMBER(M7), 0, 1 )</f>
        <v>0</v>
      </c>
      <c r="AB7" s="1035"/>
      <c r="AC7" s="1034"/>
    </row>
    <row r="8" spans="2:29" x14ac:dyDescent="0.2">
      <c r="B8" s="1062">
        <v>3</v>
      </c>
      <c r="C8" s="1419" t="s">
        <v>4281</v>
      </c>
      <c r="D8" s="1064" t="s">
        <v>4282</v>
      </c>
      <c r="E8" s="1065" t="s">
        <v>41</v>
      </c>
      <c r="F8" s="1066">
        <v>3</v>
      </c>
      <c r="G8" s="1422" t="s">
        <v>31</v>
      </c>
      <c r="H8" s="1561">
        <v>-9.2202000000000006E-2</v>
      </c>
      <c r="I8" s="1562">
        <v>0.87</v>
      </c>
      <c r="J8" s="1562">
        <v>0.36049999999999999</v>
      </c>
      <c r="K8" s="1562">
        <v>6.7819000000000004E-2</v>
      </c>
      <c r="L8" s="1563">
        <v>0.1160065</v>
      </c>
      <c r="M8" s="1564">
        <v>6.8750000000000006E-2</v>
      </c>
      <c r="N8" s="1560"/>
      <c r="O8" s="1550"/>
      <c r="P8" s="1565" t="s">
        <v>4283</v>
      </c>
      <c r="Q8" s="1566"/>
      <c r="S8" s="43"/>
      <c r="T8" s="1545"/>
      <c r="U8" s="1034"/>
      <c r="V8" s="1050"/>
      <c r="W8" s="1050"/>
      <c r="X8" s="1050"/>
      <c r="Y8" s="1050"/>
      <c r="Z8" s="1050"/>
      <c r="AA8" s="1050"/>
      <c r="AB8" s="1050"/>
      <c r="AC8" s="1034"/>
    </row>
    <row r="9" spans="2:29" x14ac:dyDescent="0.25">
      <c r="B9" s="1062">
        <v>4</v>
      </c>
      <c r="C9" s="1419" t="s">
        <v>4284</v>
      </c>
      <c r="D9" s="1064" t="s">
        <v>4285</v>
      </c>
      <c r="E9" s="1065" t="s">
        <v>1880</v>
      </c>
      <c r="F9" s="1066">
        <v>2</v>
      </c>
      <c r="G9" s="1422" t="s">
        <v>1913</v>
      </c>
      <c r="H9" s="1567">
        <v>3.5999999999999997E-2</v>
      </c>
      <c r="I9" s="1568">
        <v>3.5999999999999997E-2</v>
      </c>
      <c r="J9" s="1568">
        <v>3.5999999999999997E-2</v>
      </c>
      <c r="K9" s="1568">
        <v>3.5999999999999997E-2</v>
      </c>
      <c r="L9" s="1568">
        <v>3.5999999999999997E-2</v>
      </c>
      <c r="M9" s="1569">
        <v>3.5999999999999997E-2</v>
      </c>
      <c r="N9" s="1560"/>
      <c r="O9" s="1550"/>
      <c r="P9" s="70" t="s">
        <v>304</v>
      </c>
      <c r="Q9" s="37"/>
      <c r="S9" s="43"/>
      <c r="T9" s="1545"/>
      <c r="U9" s="1034"/>
      <c r="V9" s="1050"/>
      <c r="W9" s="1050"/>
      <c r="X9" s="1050"/>
      <c r="Y9" s="1050"/>
      <c r="Z9" s="1050"/>
      <c r="AA9" s="1050"/>
      <c r="AB9" s="1050"/>
      <c r="AC9" s="1034"/>
    </row>
    <row r="10" spans="2:29" x14ac:dyDescent="0.25">
      <c r="B10" s="1062">
        <v>5</v>
      </c>
      <c r="C10" s="1419" t="s">
        <v>4286</v>
      </c>
      <c r="D10" s="1064" t="s">
        <v>4287</v>
      </c>
      <c r="E10" s="1065" t="s">
        <v>1880</v>
      </c>
      <c r="F10" s="1066">
        <v>2</v>
      </c>
      <c r="G10" s="1422" t="s">
        <v>1913</v>
      </c>
      <c r="H10" s="1570">
        <v>2.5260454636050957E-2</v>
      </c>
      <c r="I10" s="1571">
        <v>2.5260454636050957E-2</v>
      </c>
      <c r="J10" s="1571">
        <v>2.5260454636050957E-2</v>
      </c>
      <c r="K10" s="1571">
        <v>2.5260454636050957E-2</v>
      </c>
      <c r="L10" s="1571">
        <v>2.5260454636050957E-2</v>
      </c>
      <c r="M10" s="1572">
        <v>2.5260454636050957E-2</v>
      </c>
      <c r="N10" s="1560"/>
      <c r="O10" s="1550"/>
      <c r="P10" s="70" t="s">
        <v>4288</v>
      </c>
      <c r="Q10" s="37"/>
      <c r="S10" s="43"/>
      <c r="T10" s="1545"/>
      <c r="U10" s="1034"/>
      <c r="V10" s="1050"/>
      <c r="W10" s="1050"/>
      <c r="X10" s="1050"/>
      <c r="Y10" s="1050"/>
      <c r="Z10" s="1050"/>
      <c r="AA10" s="1050"/>
      <c r="AB10" s="1050"/>
      <c r="AC10" s="1034"/>
    </row>
    <row r="11" spans="2:29" x14ac:dyDescent="0.25">
      <c r="B11" s="1451">
        <v>6</v>
      </c>
      <c r="C11" s="1453" t="s">
        <v>4289</v>
      </c>
      <c r="D11" s="1085" t="s">
        <v>4290</v>
      </c>
      <c r="E11" s="1065" t="s">
        <v>1880</v>
      </c>
      <c r="F11" s="1066">
        <v>2</v>
      </c>
      <c r="G11" s="1422" t="s">
        <v>1913</v>
      </c>
      <c r="H11" s="1570">
        <v>6.1260454636050954E-2</v>
      </c>
      <c r="I11" s="1571">
        <v>6.1260454636050954E-2</v>
      </c>
      <c r="J11" s="1571">
        <v>6.1260454636050954E-2</v>
      </c>
      <c r="K11" s="1571">
        <v>6.1260454636050954E-2</v>
      </c>
      <c r="L11" s="1571">
        <v>6.1260454636050954E-2</v>
      </c>
      <c r="M11" s="1572">
        <v>6.1260454636050954E-2</v>
      </c>
      <c r="N11" s="1560"/>
      <c r="O11" s="1550"/>
      <c r="P11" s="1573" t="s">
        <v>4291</v>
      </c>
      <c r="Q11" s="811"/>
      <c r="S11" s="43"/>
      <c r="T11" s="1545"/>
      <c r="U11" s="1034"/>
      <c r="V11" s="1050"/>
      <c r="W11" s="1050"/>
      <c r="X11" s="1050"/>
      <c r="Y11" s="1050"/>
      <c r="Z11" s="1050"/>
      <c r="AA11" s="1050"/>
      <c r="AB11" s="1050"/>
      <c r="AC11" s="1034"/>
    </row>
    <row r="12" spans="2:29" x14ac:dyDescent="0.25">
      <c r="B12" s="1451">
        <v>7</v>
      </c>
      <c r="C12" s="1453" t="s">
        <v>4292</v>
      </c>
      <c r="D12" s="1085" t="s">
        <v>4293</v>
      </c>
      <c r="E12" s="1086" t="s">
        <v>1923</v>
      </c>
      <c r="F12" s="1087">
        <v>0</v>
      </c>
      <c r="G12" s="1435" t="s">
        <v>1913</v>
      </c>
      <c r="H12" s="1574">
        <v>-3</v>
      </c>
      <c r="I12" s="1575">
        <v>-2</v>
      </c>
      <c r="J12" s="1575">
        <v>-1</v>
      </c>
      <c r="K12" s="1575">
        <v>0</v>
      </c>
      <c r="L12" s="1575">
        <v>1</v>
      </c>
      <c r="M12" s="1576">
        <v>2</v>
      </c>
      <c r="N12" s="1560"/>
      <c r="O12" s="1550"/>
      <c r="P12" s="70" t="s">
        <v>4294</v>
      </c>
      <c r="Q12" s="37"/>
      <c r="S12" s="43"/>
      <c r="T12" s="1545"/>
      <c r="U12" s="1034"/>
      <c r="V12" s="1050"/>
      <c r="W12" s="1050"/>
      <c r="X12" s="1050"/>
      <c r="Y12" s="1050"/>
      <c r="Z12" s="1050"/>
      <c r="AA12" s="1050"/>
      <c r="AB12" s="1050"/>
      <c r="AC12" s="1034"/>
    </row>
    <row r="13" spans="2:29" x14ac:dyDescent="0.2">
      <c r="B13" s="1062">
        <v>8</v>
      </c>
      <c r="C13" s="1419" t="s">
        <v>4295</v>
      </c>
      <c r="D13" s="1064" t="s">
        <v>4296</v>
      </c>
      <c r="E13" s="1065" t="s">
        <v>4297</v>
      </c>
      <c r="F13" s="1438">
        <v>2</v>
      </c>
      <c r="G13" s="1422" t="s">
        <v>1913</v>
      </c>
      <c r="H13" s="1577">
        <v>0.8366311977703671</v>
      </c>
      <c r="I13" s="1578">
        <v>0.88788360530848365</v>
      </c>
      <c r="J13" s="1578">
        <v>0.94227575863357727</v>
      </c>
      <c r="K13" s="1578">
        <v>1</v>
      </c>
      <c r="L13" s="1578">
        <v>1.0612604546360509</v>
      </c>
      <c r="M13" s="1579">
        <v>1.1262737525743174</v>
      </c>
      <c r="N13" s="1560"/>
      <c r="O13" s="1550"/>
      <c r="P13" s="70" t="s">
        <v>4298</v>
      </c>
      <c r="Q13" s="37"/>
      <c r="S13" s="43"/>
      <c r="T13" s="1545"/>
      <c r="U13" s="1034"/>
      <c r="V13" s="1050"/>
      <c r="W13" s="1050"/>
      <c r="X13" s="1050"/>
      <c r="Y13" s="1050"/>
      <c r="Z13" s="1050"/>
      <c r="AA13" s="1050"/>
      <c r="AB13" s="1050"/>
      <c r="AC13" s="1034"/>
    </row>
    <row r="14" spans="2:29" ht="15" thickBot="1" x14ac:dyDescent="0.25">
      <c r="B14" s="1451">
        <v>9</v>
      </c>
      <c r="C14" s="1453" t="s">
        <v>4299</v>
      </c>
      <c r="D14" s="1085" t="s">
        <v>4300</v>
      </c>
      <c r="E14" s="1086" t="s">
        <v>41</v>
      </c>
      <c r="F14" s="1580">
        <v>3</v>
      </c>
      <c r="G14" s="1435" t="s">
        <v>4301</v>
      </c>
      <c r="H14" s="1581">
        <v>-0.1102062656110835</v>
      </c>
      <c r="I14" s="1582">
        <v>0.97985816473965615</v>
      </c>
      <c r="J14" s="1583">
        <v>0.38258439389629634</v>
      </c>
      <c r="K14" s="1583">
        <v>6.7819000000000004E-2</v>
      </c>
      <c r="L14" s="1582">
        <v>0.10931011279392608</v>
      </c>
      <c r="M14" s="1584">
        <v>6.1041997864958258E-2</v>
      </c>
      <c r="N14" s="1585"/>
      <c r="O14" s="1550"/>
      <c r="P14" s="1573" t="s">
        <v>4302</v>
      </c>
      <c r="Q14" s="811"/>
      <c r="S14" s="43"/>
      <c r="T14" s="1545"/>
      <c r="U14" s="1034"/>
      <c r="V14" s="1050"/>
      <c r="W14" s="1050"/>
      <c r="X14" s="1050"/>
      <c r="Y14" s="1050"/>
      <c r="Z14" s="1050"/>
      <c r="AA14" s="1050"/>
      <c r="AB14" s="1050"/>
      <c r="AC14" s="1034"/>
    </row>
    <row r="15" spans="2:29" x14ac:dyDescent="0.2">
      <c r="B15" s="1062">
        <v>10</v>
      </c>
      <c r="C15" s="1419" t="s">
        <v>4303</v>
      </c>
      <c r="D15" s="1064" t="s">
        <v>4304</v>
      </c>
      <c r="E15" s="1065" t="s">
        <v>41</v>
      </c>
      <c r="F15" s="1064">
        <v>3</v>
      </c>
      <c r="G15" s="1422" t="s">
        <v>4301</v>
      </c>
      <c r="H15" s="1586"/>
      <c r="I15" s="1586"/>
      <c r="J15" s="1586"/>
      <c r="K15" s="1586"/>
      <c r="L15" s="1586"/>
      <c r="M15" s="1586"/>
      <c r="N15" s="1587">
        <v>-1.4904074036837534</v>
      </c>
      <c r="O15" s="1550"/>
      <c r="P15" s="1588" t="s">
        <v>4305</v>
      </c>
      <c r="Q15" s="811"/>
      <c r="S15" s="43"/>
      <c r="T15" s="1545"/>
      <c r="U15" s="1034"/>
      <c r="V15" s="1050"/>
      <c r="W15" s="1050"/>
      <c r="X15" s="1050"/>
      <c r="Y15" s="1050"/>
      <c r="Z15" s="1050"/>
      <c r="AA15" s="1050"/>
      <c r="AB15" s="1050"/>
      <c r="AC15" s="1034"/>
    </row>
    <row r="16" spans="2:29" ht="26.25" thickBot="1" x14ac:dyDescent="0.25">
      <c r="B16" s="1071">
        <v>11</v>
      </c>
      <c r="C16" s="1589" t="s">
        <v>4306</v>
      </c>
      <c r="D16" s="1073" t="s">
        <v>4307</v>
      </c>
      <c r="E16" s="1074" t="s">
        <v>41</v>
      </c>
      <c r="F16" s="1073">
        <v>3</v>
      </c>
      <c r="G16" s="1411" t="s">
        <v>32</v>
      </c>
      <c r="H16" s="1586"/>
      <c r="I16" s="1586"/>
      <c r="J16" s="1586"/>
      <c r="K16" s="1586"/>
      <c r="L16" s="1586"/>
      <c r="M16" s="1586"/>
      <c r="N16" s="1590">
        <v>-1.5189999999999999</v>
      </c>
      <c r="O16" s="1550"/>
      <c r="P16" s="1591" t="s">
        <v>4308</v>
      </c>
      <c r="Q16" s="831"/>
      <c r="S16" s="43">
        <f xml:space="preserve"> IF( SUM( U16:AB16 ) = 0, 0, $V$5 )</f>
        <v>0</v>
      </c>
      <c r="T16" s="1545"/>
      <c r="U16" s="1034"/>
      <c r="V16" s="1050"/>
      <c r="W16" s="1050"/>
      <c r="X16" s="1050"/>
      <c r="Y16" s="1050"/>
      <c r="Z16" s="1050"/>
      <c r="AA16" s="1050"/>
      <c r="AB16" s="1061">
        <f xml:space="preserve"> IF( ISNUMBER(N16), 0, 1 )</f>
        <v>0</v>
      </c>
      <c r="AC16" s="1034"/>
    </row>
    <row r="17" spans="2:29" ht="15" thickBot="1" x14ac:dyDescent="0.3">
      <c r="B17" s="278"/>
      <c r="C17" s="278"/>
      <c r="D17" s="278"/>
      <c r="E17" s="278"/>
      <c r="F17" s="278"/>
      <c r="G17" s="278"/>
      <c r="H17" s="278"/>
      <c r="I17" s="278"/>
      <c r="J17" s="278"/>
      <c r="K17" s="278"/>
      <c r="L17" s="278"/>
      <c r="M17" s="278"/>
      <c r="N17" s="278"/>
      <c r="O17" s="278"/>
      <c r="P17" s="35"/>
      <c r="Q17" s="747"/>
      <c r="S17" s="43"/>
      <c r="T17" s="1545"/>
      <c r="U17" s="1034"/>
      <c r="V17" s="1050"/>
      <c r="W17" s="1050"/>
      <c r="X17" s="1050"/>
      <c r="Y17" s="1050"/>
      <c r="Z17" s="1050"/>
      <c r="AA17" s="1050"/>
      <c r="AB17" s="1050"/>
      <c r="AC17" s="1034"/>
    </row>
    <row r="18" spans="2:29" ht="15" thickBot="1" x14ac:dyDescent="0.3">
      <c r="B18" s="1040" t="s">
        <v>116</v>
      </c>
      <c r="C18" s="1053" t="s">
        <v>4309</v>
      </c>
      <c r="D18" s="1168"/>
      <c r="E18" s="1553"/>
      <c r="F18" s="1168"/>
      <c r="G18" s="1553"/>
      <c r="H18" s="1553"/>
      <c r="I18" s="1553"/>
      <c r="J18" s="1553"/>
      <c r="K18" s="1553"/>
      <c r="L18" s="1553"/>
      <c r="M18" s="1553"/>
      <c r="N18" s="1553"/>
      <c r="O18" s="1550"/>
      <c r="P18" s="1554"/>
      <c r="Q18" s="747"/>
      <c r="S18" s="43"/>
      <c r="T18" s="1545"/>
      <c r="U18" s="1034"/>
      <c r="V18" s="1050"/>
      <c r="W18" s="1050"/>
      <c r="X18" s="1050"/>
      <c r="Y18" s="1050"/>
      <c r="Z18" s="1050"/>
      <c r="AA18" s="1050"/>
      <c r="AB18" s="1050"/>
      <c r="AC18" s="1034"/>
    </row>
    <row r="19" spans="2:29" ht="15" thickBot="1" x14ac:dyDescent="0.3">
      <c r="B19" s="1062">
        <v>12</v>
      </c>
      <c r="C19" s="1419" t="s">
        <v>4275</v>
      </c>
      <c r="D19" s="1056" t="s">
        <v>4310</v>
      </c>
      <c r="E19" s="1057" t="s">
        <v>41</v>
      </c>
      <c r="F19" s="1592">
        <v>3</v>
      </c>
      <c r="G19" s="1396" t="s">
        <v>31</v>
      </c>
      <c r="H19" s="1555">
        <v>1.9970000000000001</v>
      </c>
      <c r="I19" s="1556"/>
      <c r="J19" s="1556"/>
      <c r="K19" s="1556"/>
      <c r="L19" s="1556"/>
      <c r="M19" s="1556"/>
      <c r="N19" s="1557"/>
      <c r="O19" s="1550"/>
      <c r="P19" s="1558" t="s">
        <v>301</v>
      </c>
      <c r="Q19" s="1158"/>
      <c r="S19" s="43">
        <f xml:space="preserve"> IF( SUM( U19:AB19 ) = 0, 0, $V$5 )</f>
        <v>0</v>
      </c>
      <c r="T19" s="1545"/>
      <c r="U19" s="1034"/>
      <c r="V19" s="1061">
        <f xml:space="preserve"> IF('[2]Validation flags'!$H$3=1,0, IF( ISNUMBER(H19), 0, 1 ))</f>
        <v>0</v>
      </c>
      <c r="W19" s="1050"/>
      <c r="X19" s="1050"/>
      <c r="Y19" s="1050"/>
      <c r="Z19" s="1050"/>
      <c r="AA19" s="1050"/>
      <c r="AB19" s="1050"/>
      <c r="AC19" s="1034"/>
    </row>
    <row r="20" spans="2:29" x14ac:dyDescent="0.25">
      <c r="B20" s="1062">
        <v>13</v>
      </c>
      <c r="C20" s="1419" t="s">
        <v>4277</v>
      </c>
      <c r="D20" s="1064" t="s">
        <v>4311</v>
      </c>
      <c r="E20" s="1559" t="s">
        <v>4279</v>
      </c>
      <c r="F20" s="1438">
        <v>3</v>
      </c>
      <c r="G20" s="1422" t="s">
        <v>31</v>
      </c>
      <c r="H20" s="1067">
        <v>254.71199999999999</v>
      </c>
      <c r="I20" s="1105">
        <v>400</v>
      </c>
      <c r="J20" s="1105">
        <v>224</v>
      </c>
      <c r="K20" s="1105">
        <v>110.977</v>
      </c>
      <c r="L20" s="1081">
        <v>282.87200000000001</v>
      </c>
      <c r="M20" s="1106">
        <v>137.5</v>
      </c>
      <c r="N20" s="1560"/>
      <c r="O20" s="1550"/>
      <c r="P20" s="70" t="s">
        <v>4280</v>
      </c>
      <c r="Q20" s="37"/>
      <c r="S20" s="43">
        <f xml:space="preserve"> IF( SUM( U20:AB20 ) = 0, 0, $V$5 )</f>
        <v>0</v>
      </c>
      <c r="T20" s="1545"/>
      <c r="U20" s="1034"/>
      <c r="V20" s="1061">
        <f xml:space="preserve"> IF('[2]Validation flags'!$H$3=1,0, IF( ISNUMBER(H20), 0, 1 ))</f>
        <v>0</v>
      </c>
      <c r="W20" s="1061">
        <f xml:space="preserve"> IF('[2]Validation flags'!$H$3=1,0, IF( ISNUMBER(I20), 0, 1 ))</f>
        <v>0</v>
      </c>
      <c r="X20" s="1061">
        <f xml:space="preserve"> IF('[2]Validation flags'!$H$3=1,0, IF( ISNUMBER(J20), 0, 1 ))</f>
        <v>0</v>
      </c>
      <c r="Y20" s="1061">
        <f xml:space="preserve"> IF('[2]Validation flags'!$H$3=1,0, IF( ISNUMBER(K20), 0, 1 ))</f>
        <v>0</v>
      </c>
      <c r="Z20" s="1061">
        <f xml:space="preserve"> IF('[2]Validation flags'!$H$3=1,0, IF( ISNUMBER(L20), 0, 1 ))</f>
        <v>0</v>
      </c>
      <c r="AA20" s="1061">
        <f xml:space="preserve"> IF('[2]Validation flags'!$H$3=1,0, IF( ISNUMBER(M20), 0, 1 ))</f>
        <v>0</v>
      </c>
      <c r="AB20" s="1035"/>
      <c r="AC20" s="1034"/>
    </row>
    <row r="21" spans="2:29" x14ac:dyDescent="0.2">
      <c r="B21" s="1062">
        <v>14</v>
      </c>
      <c r="C21" s="1419" t="s">
        <v>4281</v>
      </c>
      <c r="D21" s="1064" t="s">
        <v>4312</v>
      </c>
      <c r="E21" s="1065" t="s">
        <v>41</v>
      </c>
      <c r="F21" s="1438">
        <v>3</v>
      </c>
      <c r="G21" s="1422" t="s">
        <v>31</v>
      </c>
      <c r="H21" s="1561">
        <v>-0.87114400000000003</v>
      </c>
      <c r="I21" s="1562">
        <v>0.2</v>
      </c>
      <c r="J21" s="1562">
        <v>0.112</v>
      </c>
      <c r="K21" s="1562">
        <v>5.5488500000000003E-2</v>
      </c>
      <c r="L21" s="1563">
        <v>0.14143600000000001</v>
      </c>
      <c r="M21" s="1564">
        <v>6.8750000000000006E-2</v>
      </c>
      <c r="N21" s="1560"/>
      <c r="O21" s="1550"/>
      <c r="P21" s="1565" t="s">
        <v>4313</v>
      </c>
      <c r="Q21" s="1566"/>
      <c r="S21" s="43"/>
      <c r="T21" s="1545"/>
      <c r="U21" s="1034"/>
      <c r="V21" s="1050"/>
      <c r="W21" s="1050"/>
      <c r="X21" s="1050"/>
      <c r="Y21" s="1050"/>
      <c r="Z21" s="1050"/>
      <c r="AA21" s="1050"/>
      <c r="AB21" s="1050"/>
      <c r="AC21" s="1034"/>
    </row>
    <row r="22" spans="2:29" x14ac:dyDescent="0.25">
      <c r="B22" s="1062">
        <v>15</v>
      </c>
      <c r="C22" s="1419" t="s">
        <v>4284</v>
      </c>
      <c r="D22" s="1064" t="s">
        <v>4314</v>
      </c>
      <c r="E22" s="1065" t="s">
        <v>1880</v>
      </c>
      <c r="F22" s="1438">
        <v>2</v>
      </c>
      <c r="G22" s="1422" t="s">
        <v>1913</v>
      </c>
      <c r="H22" s="1567">
        <v>3.5999999999999997E-2</v>
      </c>
      <c r="I22" s="1568">
        <v>3.5999999999999997E-2</v>
      </c>
      <c r="J22" s="1568">
        <v>3.5999999999999997E-2</v>
      </c>
      <c r="K22" s="1568">
        <v>3.5999999999999997E-2</v>
      </c>
      <c r="L22" s="1568">
        <v>3.5999999999999997E-2</v>
      </c>
      <c r="M22" s="1569">
        <v>3.5999999999999997E-2</v>
      </c>
      <c r="N22" s="1560"/>
      <c r="O22" s="1550"/>
      <c r="P22" s="70" t="s">
        <v>304</v>
      </c>
      <c r="Q22" s="37"/>
      <c r="S22" s="43">
        <f xml:space="preserve"> IF( SUM( U22:AB22 ) = 0, 0, $V$5 )</f>
        <v>0</v>
      </c>
      <c r="T22" s="1545"/>
      <c r="U22" s="1034"/>
      <c r="V22" s="1050"/>
      <c r="W22" s="1050"/>
      <c r="X22" s="1050"/>
      <c r="Y22" s="1050"/>
      <c r="Z22" s="1050"/>
      <c r="AA22" s="1050"/>
      <c r="AB22" s="1050"/>
      <c r="AC22" s="1034"/>
    </row>
    <row r="23" spans="2:29" x14ac:dyDescent="0.25">
      <c r="B23" s="1451">
        <v>16</v>
      </c>
      <c r="C23" s="1419" t="s">
        <v>4286</v>
      </c>
      <c r="D23" s="1064" t="s">
        <v>4315</v>
      </c>
      <c r="E23" s="1065" t="s">
        <v>1880</v>
      </c>
      <c r="F23" s="1438">
        <v>2</v>
      </c>
      <c r="G23" s="1422" t="s">
        <v>1913</v>
      </c>
      <c r="H23" s="1570">
        <v>2.5260454636050957E-2</v>
      </c>
      <c r="I23" s="1571">
        <v>2.5260454636050957E-2</v>
      </c>
      <c r="J23" s="1571">
        <v>2.5260454636050957E-2</v>
      </c>
      <c r="K23" s="1571">
        <v>2.5260454636050957E-2</v>
      </c>
      <c r="L23" s="1571">
        <v>2.5260454636050957E-2</v>
      </c>
      <c r="M23" s="1572">
        <v>2.5260454636050957E-2</v>
      </c>
      <c r="N23" s="1560"/>
      <c r="O23" s="1550"/>
      <c r="P23" s="70" t="s">
        <v>4288</v>
      </c>
      <c r="Q23" s="37"/>
      <c r="S23" s="43"/>
      <c r="T23" s="1545"/>
      <c r="U23" s="1034"/>
      <c r="V23" s="1050"/>
      <c r="W23" s="1050"/>
      <c r="X23" s="1050"/>
      <c r="Y23" s="1050"/>
      <c r="Z23" s="1050"/>
      <c r="AA23" s="1050"/>
      <c r="AB23" s="1050"/>
      <c r="AC23" s="1034"/>
    </row>
    <row r="24" spans="2:29" x14ac:dyDescent="0.25">
      <c r="B24" s="1451">
        <v>17</v>
      </c>
      <c r="C24" s="1453" t="s">
        <v>4289</v>
      </c>
      <c r="D24" s="1085" t="s">
        <v>4316</v>
      </c>
      <c r="E24" s="1065" t="s">
        <v>1880</v>
      </c>
      <c r="F24" s="1438">
        <v>2</v>
      </c>
      <c r="G24" s="1422" t="s">
        <v>1913</v>
      </c>
      <c r="H24" s="1570">
        <v>6.1260454636050954E-2</v>
      </c>
      <c r="I24" s="1571">
        <v>6.1260454636050954E-2</v>
      </c>
      <c r="J24" s="1571">
        <v>6.1260454636050954E-2</v>
      </c>
      <c r="K24" s="1571">
        <v>6.1260454636050954E-2</v>
      </c>
      <c r="L24" s="1571">
        <v>6.1260454636050954E-2</v>
      </c>
      <c r="M24" s="1572">
        <v>6.1260454636050954E-2</v>
      </c>
      <c r="N24" s="1560"/>
      <c r="O24" s="1550"/>
      <c r="P24" s="1573" t="s">
        <v>4317</v>
      </c>
      <c r="Q24" s="811"/>
      <c r="S24" s="43"/>
      <c r="T24" s="1545"/>
      <c r="U24" s="200"/>
      <c r="V24" s="1050"/>
      <c r="W24" s="1050"/>
      <c r="X24" s="1050"/>
      <c r="Y24" s="1050"/>
      <c r="Z24" s="1050"/>
      <c r="AA24" s="1050"/>
      <c r="AB24" s="1050"/>
      <c r="AC24" s="200"/>
    </row>
    <row r="25" spans="2:29" x14ac:dyDescent="0.25">
      <c r="B25" s="1062">
        <v>18</v>
      </c>
      <c r="C25" s="1453" t="s">
        <v>4292</v>
      </c>
      <c r="D25" s="1085" t="s">
        <v>4293</v>
      </c>
      <c r="E25" s="1086" t="s">
        <v>1923</v>
      </c>
      <c r="F25" s="1580">
        <v>0</v>
      </c>
      <c r="G25" s="1435" t="s">
        <v>1913</v>
      </c>
      <c r="H25" s="1593">
        <v>-3</v>
      </c>
      <c r="I25" s="1594">
        <v>-2</v>
      </c>
      <c r="J25" s="1594">
        <v>-1</v>
      </c>
      <c r="K25" s="1594">
        <v>0</v>
      </c>
      <c r="L25" s="1594">
        <v>1</v>
      </c>
      <c r="M25" s="1595">
        <v>2</v>
      </c>
      <c r="N25" s="1560"/>
      <c r="O25" s="1550"/>
      <c r="P25" s="70" t="s">
        <v>4294</v>
      </c>
      <c r="Q25" s="37"/>
      <c r="S25" s="43"/>
      <c r="T25" s="1545"/>
      <c r="U25" s="200"/>
      <c r="V25" s="1050"/>
      <c r="W25" s="1050"/>
      <c r="X25" s="1050"/>
      <c r="Y25" s="1050"/>
      <c r="Z25" s="1050"/>
      <c r="AA25" s="1050"/>
      <c r="AB25" s="1050"/>
      <c r="AC25" s="200"/>
    </row>
    <row r="26" spans="2:29" x14ac:dyDescent="0.2">
      <c r="B26" s="1451">
        <v>19</v>
      </c>
      <c r="C26" s="1419" t="s">
        <v>4295</v>
      </c>
      <c r="D26" s="1064" t="s">
        <v>4318</v>
      </c>
      <c r="E26" s="1065" t="s">
        <v>4297</v>
      </c>
      <c r="F26" s="1438">
        <v>2</v>
      </c>
      <c r="G26" s="1422" t="s">
        <v>1913</v>
      </c>
      <c r="H26" s="1596">
        <v>0.8366311977703671</v>
      </c>
      <c r="I26" s="1578">
        <v>0.88788360530848365</v>
      </c>
      <c r="J26" s="1597">
        <v>0.94227575863357727</v>
      </c>
      <c r="K26" s="1578">
        <v>1</v>
      </c>
      <c r="L26" s="1578">
        <v>1.0612604546360509</v>
      </c>
      <c r="M26" s="1579">
        <v>1.1262737525743174</v>
      </c>
      <c r="N26" s="1560"/>
      <c r="O26" s="1550"/>
      <c r="P26" s="70" t="s">
        <v>4319</v>
      </c>
      <c r="Q26" s="37"/>
      <c r="S26" s="43"/>
      <c r="T26" s="1545"/>
      <c r="U26" s="200"/>
      <c r="V26" s="1050"/>
      <c r="W26" s="1050"/>
      <c r="X26" s="1050"/>
      <c r="Y26" s="1050"/>
      <c r="Z26" s="1050"/>
      <c r="AA26" s="1050"/>
      <c r="AB26" s="1050"/>
      <c r="AC26" s="200"/>
    </row>
    <row r="27" spans="2:29" ht="15" thickBot="1" x14ac:dyDescent="0.25">
      <c r="B27" s="1451">
        <v>20</v>
      </c>
      <c r="C27" s="1453" t="s">
        <v>4299</v>
      </c>
      <c r="D27" s="1085" t="s">
        <v>4320</v>
      </c>
      <c r="E27" s="1086" t="s">
        <v>41</v>
      </c>
      <c r="F27" s="1087">
        <v>3</v>
      </c>
      <c r="G27" s="1435" t="s">
        <v>4301</v>
      </c>
      <c r="H27" s="1581">
        <v>-1.0412521100355927</v>
      </c>
      <c r="I27" s="1582">
        <v>0.22525475051486349</v>
      </c>
      <c r="J27" s="1583">
        <v>0.1188611709192377</v>
      </c>
      <c r="K27" s="1583">
        <v>5.5488500000000003E-2</v>
      </c>
      <c r="L27" s="1582">
        <v>0.13327171419809863</v>
      </c>
      <c r="M27" s="1584">
        <v>6.1041997864958258E-2</v>
      </c>
      <c r="N27" s="1585"/>
      <c r="O27" s="1550"/>
      <c r="P27" s="1573" t="s">
        <v>4321</v>
      </c>
      <c r="Q27" s="811"/>
      <c r="S27" s="43"/>
      <c r="T27" s="1545"/>
      <c r="U27" s="1034"/>
      <c r="V27" s="1050"/>
      <c r="W27" s="1050"/>
      <c r="X27" s="1050"/>
      <c r="Y27" s="1050"/>
      <c r="Z27" s="1050"/>
      <c r="AA27" s="1050"/>
      <c r="AB27" s="1050"/>
      <c r="AC27" s="1034"/>
    </row>
    <row r="28" spans="2:29" x14ac:dyDescent="0.2">
      <c r="B28" s="1062">
        <v>21</v>
      </c>
      <c r="C28" s="1419" t="s">
        <v>4303</v>
      </c>
      <c r="D28" s="1064" t="s">
        <v>4322</v>
      </c>
      <c r="E28" s="1065" t="s">
        <v>41</v>
      </c>
      <c r="F28" s="1065">
        <v>3</v>
      </c>
      <c r="G28" s="1422" t="s">
        <v>4301</v>
      </c>
      <c r="H28" s="1586"/>
      <c r="I28" s="1586"/>
      <c r="J28" s="1586"/>
      <c r="K28" s="1586"/>
      <c r="L28" s="1586"/>
      <c r="M28" s="1586"/>
      <c r="N28" s="1587">
        <v>0.44733397653843465</v>
      </c>
      <c r="O28" s="1550"/>
      <c r="P28" s="1588" t="s">
        <v>4323</v>
      </c>
      <c r="Q28" s="811"/>
      <c r="S28" s="43"/>
      <c r="T28" s="1545"/>
      <c r="U28" s="1034"/>
      <c r="V28" s="1050"/>
      <c r="W28" s="1050"/>
      <c r="X28" s="1050"/>
      <c r="Y28" s="1050"/>
      <c r="Z28" s="1050"/>
      <c r="AA28" s="1050"/>
      <c r="AB28" s="1050"/>
      <c r="AC28" s="1034"/>
    </row>
    <row r="29" spans="2:29" ht="26.25" thickBot="1" x14ac:dyDescent="0.25">
      <c r="B29" s="1071">
        <v>22</v>
      </c>
      <c r="C29" s="1589" t="s">
        <v>4324</v>
      </c>
      <c r="D29" s="1073" t="s">
        <v>4325</v>
      </c>
      <c r="E29" s="1074" t="s">
        <v>41</v>
      </c>
      <c r="F29" s="1074">
        <v>3</v>
      </c>
      <c r="G29" s="1411" t="s">
        <v>32</v>
      </c>
      <c r="H29" s="1586"/>
      <c r="I29" s="1586"/>
      <c r="J29" s="1586"/>
      <c r="K29" s="1586"/>
      <c r="L29" s="1586"/>
      <c r="M29" s="1586"/>
      <c r="N29" s="1598">
        <v>0.45600000000000002</v>
      </c>
      <c r="O29" s="1550"/>
      <c r="P29" s="1591" t="s">
        <v>4308</v>
      </c>
      <c r="Q29" s="831"/>
      <c r="S29" s="43">
        <f xml:space="preserve"> IF( SUM( U29:AB29 ) = 0, 0, $V$5 )</f>
        <v>0</v>
      </c>
      <c r="T29" s="1545"/>
      <c r="U29" s="1034"/>
      <c r="V29" s="1050"/>
      <c r="W29" s="1050"/>
      <c r="X29" s="1050"/>
      <c r="Y29" s="1050"/>
      <c r="Z29" s="1050"/>
      <c r="AA29" s="1050"/>
      <c r="AB29" s="1061">
        <f xml:space="preserve"> IF('[2]Validation flags'!$H$3=1,0, IF( ISNUMBER(N29), 0, 1 ))</f>
        <v>0</v>
      </c>
      <c r="AC29" s="1034"/>
    </row>
    <row r="30" spans="2:29" ht="15" thickBot="1" x14ac:dyDescent="0.3">
      <c r="B30" s="278"/>
      <c r="C30" s="278"/>
      <c r="D30" s="278"/>
      <c r="E30" s="278"/>
      <c r="F30" s="278"/>
      <c r="G30" s="278"/>
      <c r="H30" s="278"/>
      <c r="I30" s="278"/>
      <c r="J30" s="278"/>
      <c r="K30" s="1168"/>
      <c r="L30" s="1168"/>
      <c r="M30" s="1168"/>
      <c r="N30" s="1168"/>
      <c r="O30" s="278"/>
      <c r="P30" s="278"/>
      <c r="Q30" s="278"/>
      <c r="S30" s="1599"/>
      <c r="T30" s="1545"/>
      <c r="U30" s="1034"/>
      <c r="V30" s="1050"/>
      <c r="W30" s="1050"/>
      <c r="X30" s="1050"/>
      <c r="Y30" s="1050"/>
      <c r="Z30" s="1050"/>
      <c r="AA30" s="1050"/>
      <c r="AB30" s="1050"/>
      <c r="AC30" s="1034"/>
    </row>
    <row r="31" spans="2:29" ht="15" thickBot="1" x14ac:dyDescent="0.3">
      <c r="B31" s="1040" t="s">
        <v>167</v>
      </c>
      <c r="C31" s="1053" t="s">
        <v>4326</v>
      </c>
      <c r="D31" s="1168"/>
      <c r="E31" s="1553"/>
      <c r="F31" s="1168"/>
      <c r="G31" s="1553"/>
      <c r="H31" s="278"/>
      <c r="I31" s="278"/>
      <c r="J31" s="278"/>
      <c r="K31" s="1168"/>
      <c r="L31" s="1168"/>
      <c r="M31" s="1168"/>
      <c r="N31" s="1168"/>
      <c r="O31" s="278"/>
      <c r="P31" s="278"/>
      <c r="Q31" s="278"/>
      <c r="S31" s="1599"/>
      <c r="T31" s="1545"/>
      <c r="U31" s="1034"/>
      <c r="V31" s="1050"/>
      <c r="W31" s="1050"/>
      <c r="X31" s="1050"/>
      <c r="Y31" s="1050"/>
      <c r="Z31" s="1050"/>
      <c r="AA31" s="1050"/>
      <c r="AB31" s="1050"/>
      <c r="AC31" s="1034"/>
    </row>
    <row r="32" spans="2:29" ht="15" thickBot="1" x14ac:dyDescent="0.3">
      <c r="B32" s="1062">
        <v>23</v>
      </c>
      <c r="C32" s="1419" t="s">
        <v>4275</v>
      </c>
      <c r="D32" s="1056" t="s">
        <v>4327</v>
      </c>
      <c r="E32" s="1057" t="s">
        <v>41</v>
      </c>
      <c r="F32" s="1592">
        <v>3</v>
      </c>
      <c r="G32" s="1396" t="s">
        <v>31</v>
      </c>
      <c r="H32" s="1555"/>
      <c r="I32" s="1556"/>
      <c r="J32" s="1556"/>
      <c r="K32" s="1556"/>
      <c r="L32" s="1556"/>
      <c r="M32" s="1556"/>
      <c r="N32" s="1168"/>
      <c r="O32" s="278"/>
      <c r="P32" s="1558" t="s">
        <v>301</v>
      </c>
      <c r="Q32" s="1158"/>
      <c r="S32" s="43">
        <f xml:space="preserve"> IF( SUM( U32:AB32 ) = 0, 0, $V$5 )</f>
        <v>0</v>
      </c>
      <c r="T32" s="1545"/>
      <c r="U32" s="1034"/>
      <c r="V32" s="1061">
        <f>IF('[2]Validation flags'!$B$3="Thames Water",IF(ISNUMBER(H32),0,1),0)</f>
        <v>0</v>
      </c>
      <c r="W32" s="1050"/>
      <c r="X32" s="1050"/>
      <c r="Y32" s="1050"/>
      <c r="Z32" s="1050"/>
      <c r="AA32" s="1050"/>
      <c r="AB32" s="1050"/>
      <c r="AC32" s="1034"/>
    </row>
    <row r="33" spans="2:29" x14ac:dyDescent="0.25">
      <c r="B33" s="1062">
        <v>24</v>
      </c>
      <c r="C33" s="1419" t="s">
        <v>4277</v>
      </c>
      <c r="D33" s="1064" t="s">
        <v>4328</v>
      </c>
      <c r="E33" s="1559" t="s">
        <v>4279</v>
      </c>
      <c r="F33" s="1438">
        <v>3</v>
      </c>
      <c r="G33" s="1422" t="s">
        <v>31</v>
      </c>
      <c r="H33" s="1067"/>
      <c r="I33" s="1105"/>
      <c r="J33" s="1105"/>
      <c r="K33" s="1105"/>
      <c r="L33" s="1105"/>
      <c r="M33" s="1106"/>
      <c r="N33" s="1168"/>
      <c r="O33" s="278"/>
      <c r="P33" s="70" t="s">
        <v>4280</v>
      </c>
      <c r="Q33" s="37"/>
      <c r="S33" s="43">
        <f xml:space="preserve"> IF( SUM( U33:AB33 ) = 0, 0, $V$5 )</f>
        <v>0</v>
      </c>
      <c r="T33" s="1545"/>
      <c r="U33" s="1034"/>
      <c r="V33" s="1061">
        <f>IF('[2]Validation flags'!$B$3="Thames Water",IF(ISNUMBER(H33),0,1),0)</f>
        <v>0</v>
      </c>
      <c r="W33" s="1061">
        <f>IF('[2]Validation flags'!$B$3="Thames Water",IF(ISNUMBER(I33),0,1),0)</f>
        <v>0</v>
      </c>
      <c r="X33" s="1061">
        <f>IF('[2]Validation flags'!$B$3="Thames Water",IF(ISNUMBER(J33),0,1),0)</f>
        <v>0</v>
      </c>
      <c r="Y33" s="1061">
        <f>IF('[2]Validation flags'!$B$3="Thames Water",IF(ISNUMBER(K33),0,1),0)</f>
        <v>0</v>
      </c>
      <c r="Z33" s="1061">
        <f>IF('[2]Validation flags'!$B$3="Thames Water",IF(ISNUMBER(L33),0,1),0)</f>
        <v>0</v>
      </c>
      <c r="AA33" s="1061">
        <f>IF('[2]Validation flags'!$B$3="Thames Water",IF(ISNUMBER(M33),0,1),0)</f>
        <v>0</v>
      </c>
      <c r="AB33" s="1035"/>
      <c r="AC33" s="1034"/>
    </row>
    <row r="34" spans="2:29" x14ac:dyDescent="0.2">
      <c r="B34" s="1062">
        <v>25</v>
      </c>
      <c r="C34" s="1419" t="s">
        <v>4329</v>
      </c>
      <c r="D34" s="1064" t="s">
        <v>4330</v>
      </c>
      <c r="E34" s="1065" t="s">
        <v>41</v>
      </c>
      <c r="F34" s="1438">
        <v>3</v>
      </c>
      <c r="G34" s="1422" t="s">
        <v>31</v>
      </c>
      <c r="H34" s="1561">
        <f t="shared" ref="H34:M34" si="0" xml:space="preserve"> H33/1000 - H32</f>
        <v>0</v>
      </c>
      <c r="I34" s="1562">
        <f t="shared" si="0"/>
        <v>0</v>
      </c>
      <c r="J34" s="1562">
        <f t="shared" si="0"/>
        <v>0</v>
      </c>
      <c r="K34" s="1562">
        <f t="shared" si="0"/>
        <v>0</v>
      </c>
      <c r="L34" s="1562">
        <f t="shared" si="0"/>
        <v>0</v>
      </c>
      <c r="M34" s="1564">
        <f t="shared" si="0"/>
        <v>0</v>
      </c>
      <c r="N34" s="1557"/>
      <c r="O34" s="278"/>
      <c r="P34" s="1565" t="s">
        <v>4331</v>
      </c>
      <c r="Q34" s="1566"/>
      <c r="S34" s="43"/>
      <c r="T34" s="1545"/>
      <c r="U34" s="1034"/>
      <c r="V34" s="1050"/>
      <c r="W34" s="1050"/>
      <c r="X34" s="1050"/>
      <c r="Y34" s="1050"/>
      <c r="Z34" s="1050"/>
      <c r="AA34" s="1050"/>
      <c r="AB34" s="1050"/>
      <c r="AC34" s="1034"/>
    </row>
    <row r="35" spans="2:29" x14ac:dyDescent="0.25">
      <c r="B35" s="1062">
        <v>26</v>
      </c>
      <c r="C35" s="1419" t="s">
        <v>4284</v>
      </c>
      <c r="D35" s="1064" t="s">
        <v>4332</v>
      </c>
      <c r="E35" s="1065" t="s">
        <v>1880</v>
      </c>
      <c r="F35" s="1438">
        <v>2</v>
      </c>
      <c r="G35" s="1422" t="s">
        <v>1913</v>
      </c>
      <c r="H35" s="1567">
        <f>[2]F_Inputs!I19</f>
        <v>0</v>
      </c>
      <c r="I35" s="1568">
        <f>[2]F_Inputs!J19</f>
        <v>0</v>
      </c>
      <c r="J35" s="1568">
        <f>[2]F_Inputs!K19</f>
        <v>0</v>
      </c>
      <c r="K35" s="1568">
        <f>[2]F_Inputs!L19</f>
        <v>0</v>
      </c>
      <c r="L35" s="1568">
        <f>[2]F_Inputs!M19</f>
        <v>0</v>
      </c>
      <c r="M35" s="1569">
        <f>[2]F_Inputs!N19</f>
        <v>0</v>
      </c>
      <c r="N35" s="1557"/>
      <c r="O35" s="278"/>
      <c r="P35" s="70" t="s">
        <v>304</v>
      </c>
      <c r="Q35" s="37"/>
      <c r="S35" s="43">
        <f xml:space="preserve"> IF( SUM( U35:AB35 ) = 0, 0, $V$5 )</f>
        <v>0</v>
      </c>
      <c r="T35" s="1545"/>
      <c r="U35" s="1034"/>
      <c r="V35" s="1050"/>
      <c r="W35" s="1050"/>
      <c r="X35" s="1050"/>
      <c r="Y35" s="1050"/>
      <c r="Z35" s="1050"/>
      <c r="AA35" s="1050"/>
      <c r="AB35" s="1050"/>
      <c r="AC35" s="1034"/>
    </row>
    <row r="36" spans="2:29" x14ac:dyDescent="0.25">
      <c r="B36" s="1451">
        <v>27</v>
      </c>
      <c r="C36" s="1419" t="s">
        <v>4286</v>
      </c>
      <c r="D36" s="1064" t="s">
        <v>4333</v>
      </c>
      <c r="E36" s="1065" t="s">
        <v>1880</v>
      </c>
      <c r="F36" s="1438">
        <v>2</v>
      </c>
      <c r="G36" s="1422" t="s">
        <v>1913</v>
      </c>
      <c r="H36" s="1600">
        <f>AVERAGE([2]App23!$K$44:$O$44)</f>
        <v>2.5260454636050957E-2</v>
      </c>
      <c r="I36" s="1601">
        <f>AVERAGE([2]App23!$K$44:$O$44)</f>
        <v>2.5260454636050957E-2</v>
      </c>
      <c r="J36" s="1601">
        <f>AVERAGE([2]App23!$K$44:$O$44)</f>
        <v>2.5260454636050957E-2</v>
      </c>
      <c r="K36" s="1601">
        <f>AVERAGE([2]App23!$K$44:$O$44)</f>
        <v>2.5260454636050957E-2</v>
      </c>
      <c r="L36" s="1601">
        <f>AVERAGE([2]App23!$K$44:$O$44)</f>
        <v>2.5260454636050957E-2</v>
      </c>
      <c r="M36" s="1602">
        <f>AVERAGE([2]App23!$K$44:$O$44)</f>
        <v>2.5260454636050957E-2</v>
      </c>
      <c r="N36" s="1557"/>
      <c r="O36" s="278"/>
      <c r="P36" s="70" t="s">
        <v>4288</v>
      </c>
      <c r="Q36" s="37"/>
      <c r="S36" s="43"/>
      <c r="T36" s="1545"/>
      <c r="U36" s="1034"/>
      <c r="V36" s="1050"/>
      <c r="W36" s="1050"/>
      <c r="X36" s="1050"/>
      <c r="Y36" s="1050"/>
      <c r="Z36" s="1050"/>
      <c r="AA36" s="1050"/>
      <c r="AB36" s="1050"/>
      <c r="AC36" s="1034"/>
    </row>
    <row r="37" spans="2:29" x14ac:dyDescent="0.25">
      <c r="B37" s="1451">
        <v>28</v>
      </c>
      <c r="C37" s="1453" t="s">
        <v>4289</v>
      </c>
      <c r="D37" s="1085" t="s">
        <v>4334</v>
      </c>
      <c r="E37" s="1065" t="s">
        <v>1880</v>
      </c>
      <c r="F37" s="1438">
        <v>2</v>
      </c>
      <c r="G37" s="1422" t="s">
        <v>1913</v>
      </c>
      <c r="H37" s="1600">
        <f t="shared" ref="H37:M37" si="1" xml:space="preserve"> H35 + H36</f>
        <v>2.5260454636050957E-2</v>
      </c>
      <c r="I37" s="1601">
        <f t="shared" si="1"/>
        <v>2.5260454636050957E-2</v>
      </c>
      <c r="J37" s="1601">
        <f t="shared" si="1"/>
        <v>2.5260454636050957E-2</v>
      </c>
      <c r="K37" s="1601">
        <f t="shared" si="1"/>
        <v>2.5260454636050957E-2</v>
      </c>
      <c r="L37" s="1601">
        <f t="shared" si="1"/>
        <v>2.5260454636050957E-2</v>
      </c>
      <c r="M37" s="1602">
        <f t="shared" si="1"/>
        <v>2.5260454636050957E-2</v>
      </c>
      <c r="N37" s="1557"/>
      <c r="O37" s="278"/>
      <c r="P37" s="1573" t="s">
        <v>4335</v>
      </c>
      <c r="Q37" s="811"/>
      <c r="S37" s="43"/>
      <c r="T37" s="1545"/>
      <c r="U37" s="200"/>
      <c r="V37" s="1050"/>
      <c r="W37" s="1050"/>
      <c r="X37" s="1050"/>
      <c r="Y37" s="1050"/>
      <c r="Z37" s="1050"/>
      <c r="AA37" s="1050"/>
      <c r="AB37" s="1050"/>
      <c r="AC37" s="1034"/>
    </row>
    <row r="38" spans="2:29" x14ac:dyDescent="0.25">
      <c r="B38" s="1062">
        <v>29</v>
      </c>
      <c r="C38" s="1453" t="s">
        <v>4292</v>
      </c>
      <c r="D38" s="1085" t="s">
        <v>4293</v>
      </c>
      <c r="E38" s="1086" t="s">
        <v>1923</v>
      </c>
      <c r="F38" s="1580">
        <v>0</v>
      </c>
      <c r="G38" s="1435" t="s">
        <v>1913</v>
      </c>
      <c r="H38" s="1593">
        <f>[2]F_Inputs!I17</f>
        <v>0</v>
      </c>
      <c r="I38" s="1594">
        <f>[2]F_Inputs!J17</f>
        <v>0</v>
      </c>
      <c r="J38" s="1594">
        <f>[2]F_Inputs!K17</f>
        <v>0</v>
      </c>
      <c r="K38" s="1594">
        <f>[2]F_Inputs!L17</f>
        <v>0</v>
      </c>
      <c r="L38" s="1594">
        <f>[2]F_Inputs!M17</f>
        <v>0</v>
      </c>
      <c r="M38" s="1595">
        <f>[2]F_Inputs!N17</f>
        <v>0</v>
      </c>
      <c r="N38" s="1557"/>
      <c r="O38" s="278"/>
      <c r="P38" s="70" t="s">
        <v>4294</v>
      </c>
      <c r="Q38" s="37"/>
      <c r="S38" s="43"/>
      <c r="T38" s="1545"/>
      <c r="U38" s="200"/>
      <c r="V38" s="1050"/>
      <c r="W38" s="1050"/>
      <c r="X38" s="1050"/>
      <c r="Y38" s="1050"/>
      <c r="Z38" s="1050"/>
      <c r="AA38" s="1050"/>
      <c r="AB38" s="1050"/>
      <c r="AC38" s="1034"/>
    </row>
    <row r="39" spans="2:29" x14ac:dyDescent="0.2">
      <c r="B39" s="1451">
        <v>30</v>
      </c>
      <c r="C39" s="1419" t="s">
        <v>4295</v>
      </c>
      <c r="D39" s="1064" t="s">
        <v>4336</v>
      </c>
      <c r="E39" s="1065" t="s">
        <v>4297</v>
      </c>
      <c r="F39" s="1438">
        <v>2</v>
      </c>
      <c r="G39" s="1422" t="s">
        <v>1913</v>
      </c>
      <c r="H39" s="1577">
        <f t="shared" ref="H39:M39" si="2" xml:space="preserve"> (1 + H37) ^ (H38)</f>
        <v>1</v>
      </c>
      <c r="I39" s="1578">
        <f t="shared" si="2"/>
        <v>1</v>
      </c>
      <c r="J39" s="1578">
        <f t="shared" si="2"/>
        <v>1</v>
      </c>
      <c r="K39" s="1578">
        <f t="shared" si="2"/>
        <v>1</v>
      </c>
      <c r="L39" s="1578">
        <f t="shared" si="2"/>
        <v>1</v>
      </c>
      <c r="M39" s="1579">
        <f t="shared" si="2"/>
        <v>1</v>
      </c>
      <c r="N39" s="1557"/>
      <c r="O39" s="278"/>
      <c r="P39" s="70" t="s">
        <v>4337</v>
      </c>
      <c r="Q39" s="37"/>
      <c r="S39" s="43"/>
      <c r="T39" s="1545"/>
      <c r="U39" s="200"/>
      <c r="V39" s="1050"/>
      <c r="W39" s="1050"/>
      <c r="X39" s="1050"/>
      <c r="Y39" s="1050"/>
      <c r="Z39" s="1050"/>
      <c r="AA39" s="1050"/>
      <c r="AB39" s="1050"/>
      <c r="AC39" s="1034"/>
    </row>
    <row r="40" spans="2:29" ht="15" thickBot="1" x14ac:dyDescent="0.25">
      <c r="B40" s="1451">
        <v>31</v>
      </c>
      <c r="C40" s="1453" t="s">
        <v>4338</v>
      </c>
      <c r="D40" s="1085" t="s">
        <v>4339</v>
      </c>
      <c r="E40" s="1086" t="s">
        <v>41</v>
      </c>
      <c r="F40" s="1087">
        <v>3</v>
      </c>
      <c r="G40" s="1435" t="s">
        <v>4301</v>
      </c>
      <c r="H40" s="1603">
        <f t="shared" ref="H40:M40" si="3">H34 / H39</f>
        <v>0</v>
      </c>
      <c r="I40" s="1583">
        <f t="shared" si="3"/>
        <v>0</v>
      </c>
      <c r="J40" s="1583">
        <f t="shared" si="3"/>
        <v>0</v>
      </c>
      <c r="K40" s="1583">
        <f t="shared" si="3"/>
        <v>0</v>
      </c>
      <c r="L40" s="1583">
        <f t="shared" si="3"/>
        <v>0</v>
      </c>
      <c r="M40" s="1584">
        <f t="shared" si="3"/>
        <v>0</v>
      </c>
      <c r="N40" s="1586"/>
      <c r="O40" s="278"/>
      <c r="P40" s="1573" t="s">
        <v>4340</v>
      </c>
      <c r="Q40" s="811"/>
      <c r="S40" s="43"/>
      <c r="T40" s="1545"/>
      <c r="U40" s="1034"/>
      <c r="V40" s="1050"/>
      <c r="W40" s="1050"/>
      <c r="X40" s="1050"/>
      <c r="Y40" s="1050"/>
      <c r="Z40" s="1050"/>
      <c r="AA40" s="1050"/>
      <c r="AB40" s="1050"/>
      <c r="AC40" s="1034"/>
    </row>
    <row r="41" spans="2:29" x14ac:dyDescent="0.2">
      <c r="B41" s="1062">
        <v>32</v>
      </c>
      <c r="C41" s="1419" t="s">
        <v>4341</v>
      </c>
      <c r="D41" s="1064" t="s">
        <v>4342</v>
      </c>
      <c r="E41" s="1065" t="s">
        <v>41</v>
      </c>
      <c r="F41" s="1065">
        <v>3</v>
      </c>
      <c r="G41" s="1422" t="s">
        <v>4301</v>
      </c>
      <c r="H41" s="1586"/>
      <c r="I41" s="1586"/>
      <c r="J41" s="1586"/>
      <c r="K41" s="1586"/>
      <c r="L41" s="1586"/>
      <c r="M41" s="1586"/>
      <c r="N41" s="1604">
        <f>-1 * SUM(H40:M40)</f>
        <v>0</v>
      </c>
      <c r="O41" s="278"/>
      <c r="P41" s="1588" t="s">
        <v>4343</v>
      </c>
      <c r="Q41" s="811"/>
      <c r="S41" s="43"/>
      <c r="T41" s="1545"/>
      <c r="U41" s="1034"/>
      <c r="V41" s="1050"/>
      <c r="W41" s="1050"/>
      <c r="X41" s="1050"/>
      <c r="Y41" s="1050"/>
      <c r="Z41" s="1050"/>
      <c r="AA41" s="1050"/>
      <c r="AB41" s="1050"/>
      <c r="AC41" s="1034"/>
    </row>
    <row r="42" spans="2:29" ht="26.25" thickBot="1" x14ac:dyDescent="0.3">
      <c r="B42" s="1071">
        <v>33</v>
      </c>
      <c r="C42" s="1589" t="s">
        <v>4344</v>
      </c>
      <c r="D42" s="1073" t="s">
        <v>4345</v>
      </c>
      <c r="E42" s="1074" t="s">
        <v>41</v>
      </c>
      <c r="F42" s="1074">
        <v>3</v>
      </c>
      <c r="G42" s="1411" t="s">
        <v>32</v>
      </c>
      <c r="H42" s="278"/>
      <c r="I42" s="278"/>
      <c r="J42" s="278"/>
      <c r="K42" s="1168"/>
      <c r="L42" s="1168"/>
      <c r="M42" s="1168"/>
      <c r="N42" s="1605"/>
      <c r="O42" s="278"/>
      <c r="P42" s="1591" t="s">
        <v>4308</v>
      </c>
      <c r="Q42" s="831"/>
      <c r="S42" s="43">
        <f xml:space="preserve"> IF( SUM( U42:AB42 ) = 0, 0, $V$5 )</f>
        <v>0</v>
      </c>
      <c r="T42" s="1545"/>
      <c r="U42" s="1034"/>
      <c r="V42" s="1050"/>
      <c r="W42" s="1050"/>
      <c r="X42" s="1050"/>
      <c r="Y42" s="1050"/>
      <c r="Z42" s="1050"/>
      <c r="AA42" s="1050"/>
      <c r="AB42" s="1061">
        <f>IF('[2]Validation flags'!$B$3="Thames Water",IF(ISNUMBER(N42),0,1),0)</f>
        <v>0</v>
      </c>
      <c r="AC42" s="1034"/>
    </row>
    <row r="43" spans="2:29" x14ac:dyDescent="0.25">
      <c r="B43" s="278"/>
      <c r="C43" s="278"/>
      <c r="D43" s="278"/>
      <c r="E43" s="278"/>
      <c r="F43" s="278"/>
      <c r="G43" s="278"/>
      <c r="H43" s="278"/>
      <c r="I43" s="278"/>
      <c r="J43" s="278"/>
      <c r="K43" s="1168"/>
      <c r="L43" s="1168"/>
      <c r="M43" s="1168"/>
      <c r="N43" s="1168"/>
      <c r="O43" s="278"/>
      <c r="P43" s="278"/>
      <c r="Q43" s="278"/>
      <c r="S43" s="1599"/>
      <c r="T43" s="1545"/>
      <c r="U43" s="1034"/>
      <c r="V43" s="1050"/>
      <c r="W43" s="1050"/>
      <c r="X43" s="1050"/>
      <c r="Y43" s="1050"/>
      <c r="Z43" s="1050"/>
      <c r="AA43" s="1050"/>
      <c r="AB43" s="1050"/>
      <c r="AC43" s="1034"/>
    </row>
    <row r="44" spans="2:29" x14ac:dyDescent="0.25">
      <c r="B44" s="277" t="s">
        <v>300</v>
      </c>
      <c r="C44" s="278"/>
      <c r="D44" s="278"/>
      <c r="E44" s="278"/>
      <c r="F44" s="278"/>
      <c r="G44" s="278"/>
      <c r="H44" s="278"/>
      <c r="I44" s="278"/>
      <c r="J44" s="278"/>
      <c r="K44" s="1168"/>
      <c r="L44" s="1168"/>
      <c r="M44" s="1168"/>
      <c r="N44" s="1168"/>
      <c r="O44" s="278"/>
      <c r="P44" s="278"/>
      <c r="Q44" s="278"/>
      <c r="S44" s="621"/>
      <c r="T44" s="1545"/>
      <c r="U44" s="273"/>
      <c r="V44" s="1092"/>
      <c r="W44" s="1092"/>
      <c r="X44" s="1092"/>
      <c r="Y44" s="1092"/>
      <c r="Z44" s="1092"/>
      <c r="AA44" s="1092"/>
      <c r="AB44" s="1092"/>
      <c r="AC44" s="273"/>
    </row>
    <row r="45" spans="2:29" x14ac:dyDescent="0.25">
      <c r="B45" s="1187"/>
      <c r="C45" s="1310" t="s">
        <v>301</v>
      </c>
      <c r="D45" s="1310"/>
      <c r="E45" s="1550"/>
      <c r="F45" s="1550"/>
      <c r="G45" s="1550"/>
      <c r="H45" s="1550"/>
      <c r="I45" s="1550"/>
      <c r="J45" s="1550"/>
      <c r="K45" s="1550"/>
      <c r="L45" s="1550"/>
      <c r="M45" s="1550"/>
      <c r="N45" s="1606"/>
      <c r="O45" s="278"/>
      <c r="P45" s="278"/>
      <c r="Q45" s="278"/>
      <c r="S45" s="621"/>
      <c r="T45" s="1545"/>
      <c r="V45" s="1092"/>
      <c r="W45" s="1092"/>
      <c r="X45" s="1092"/>
      <c r="Y45" s="1092"/>
      <c r="Z45" s="1092"/>
      <c r="AA45" s="1092"/>
      <c r="AB45" s="1092"/>
    </row>
    <row r="46" spans="2:29" x14ac:dyDescent="0.25">
      <c r="B46" s="1188"/>
      <c r="C46" s="1310" t="s">
        <v>302</v>
      </c>
      <c r="D46" s="1310"/>
      <c r="E46" s="1550"/>
      <c r="F46" s="1550"/>
      <c r="G46" s="1550"/>
      <c r="H46" s="1550"/>
      <c r="I46" s="1550"/>
      <c r="J46" s="1550"/>
      <c r="K46" s="1550"/>
      <c r="L46" s="1550"/>
      <c r="M46" s="1550"/>
      <c r="N46" s="1550"/>
      <c r="O46" s="278"/>
      <c r="P46" s="278"/>
      <c r="Q46" s="278"/>
      <c r="S46" s="621"/>
      <c r="T46" s="1545"/>
      <c r="V46" s="1092"/>
      <c r="W46" s="1092"/>
      <c r="X46" s="1092"/>
      <c r="Y46" s="1092"/>
      <c r="Z46" s="1092"/>
      <c r="AA46" s="1092"/>
      <c r="AB46" s="1092"/>
    </row>
    <row r="47" spans="2:29" x14ac:dyDescent="0.25">
      <c r="B47" s="1189"/>
      <c r="C47" s="1310" t="s">
        <v>303</v>
      </c>
      <c r="D47" s="1310"/>
      <c r="E47" s="1550"/>
      <c r="F47" s="1550"/>
      <c r="G47" s="1550"/>
      <c r="H47" s="1550"/>
      <c r="I47" s="1550"/>
      <c r="J47" s="1550"/>
      <c r="K47" s="1550"/>
      <c r="L47" s="1550"/>
      <c r="M47" s="1550"/>
      <c r="N47" s="1550"/>
      <c r="O47" s="278"/>
      <c r="P47" s="278"/>
      <c r="S47" s="621"/>
      <c r="T47" s="1545"/>
      <c r="V47" s="1092"/>
      <c r="W47" s="1092"/>
      <c r="X47" s="1092"/>
      <c r="Y47" s="1092"/>
      <c r="Z47" s="1092"/>
      <c r="AA47" s="1092"/>
      <c r="AB47" s="1092"/>
    </row>
    <row r="48" spans="2:29" x14ac:dyDescent="0.25">
      <c r="B48" s="1190"/>
      <c r="C48" s="1310" t="s">
        <v>304</v>
      </c>
      <c r="D48" s="1310"/>
      <c r="E48" s="1550"/>
      <c r="F48" s="1550"/>
      <c r="G48" s="1550"/>
      <c r="H48" s="1550"/>
      <c r="I48" s="1550"/>
      <c r="J48" s="1550"/>
      <c r="K48" s="1550"/>
      <c r="L48" s="1550"/>
      <c r="M48" s="1550"/>
      <c r="N48" s="1550"/>
      <c r="O48" s="278"/>
      <c r="P48" s="278"/>
      <c r="S48" s="621"/>
      <c r="T48" s="1545"/>
      <c r="V48" s="1092"/>
      <c r="W48" s="1092"/>
      <c r="X48" s="1092"/>
      <c r="Y48" s="1092"/>
      <c r="Z48" s="1092"/>
      <c r="AA48" s="1092"/>
      <c r="AB48" s="1092"/>
    </row>
    <row r="49" spans="2:29" ht="15" thickBot="1" x14ac:dyDescent="0.3">
      <c r="B49" s="732"/>
      <c r="C49" s="732"/>
      <c r="D49" s="732"/>
      <c r="E49" s="732"/>
      <c r="F49" s="732"/>
      <c r="G49" s="732"/>
      <c r="H49" s="732"/>
      <c r="I49" s="732"/>
      <c r="J49" s="732"/>
      <c r="K49" s="732"/>
      <c r="L49" s="732"/>
      <c r="M49" s="732"/>
      <c r="N49" s="732"/>
      <c r="O49" s="732"/>
      <c r="P49" s="732"/>
      <c r="S49" s="621"/>
      <c r="T49" s="1545"/>
      <c r="V49" s="1092"/>
      <c r="W49" s="1092"/>
      <c r="X49" s="1092"/>
      <c r="Y49" s="1092"/>
      <c r="Z49" s="1092"/>
      <c r="AA49" s="1092"/>
      <c r="AB49" s="1092"/>
    </row>
    <row r="50" spans="2:29" ht="16.5" thickBot="1" x14ac:dyDescent="0.3">
      <c r="B50" s="3494" t="s">
        <v>4346</v>
      </c>
      <c r="C50" s="3495"/>
      <c r="D50" s="3495"/>
      <c r="E50" s="3495"/>
      <c r="F50" s="3495"/>
      <c r="G50" s="3495"/>
      <c r="H50" s="3495"/>
      <c r="I50" s="3495"/>
      <c r="J50" s="3495"/>
      <c r="K50" s="3495"/>
      <c r="L50" s="3495"/>
      <c r="M50" s="3495"/>
      <c r="N50" s="3496"/>
      <c r="O50" s="732"/>
      <c r="P50" s="732"/>
      <c r="S50" s="621"/>
      <c r="T50" s="1545"/>
      <c r="U50" s="272"/>
      <c r="V50" s="1092"/>
      <c r="W50" s="1092"/>
      <c r="X50" s="1092"/>
      <c r="Y50" s="1092"/>
      <c r="Z50" s="1092"/>
      <c r="AA50" s="1092"/>
      <c r="AB50" s="1092"/>
      <c r="AC50" s="272"/>
    </row>
    <row r="51" spans="2:29" ht="16.5" thickBot="1" x14ac:dyDescent="0.3">
      <c r="B51" s="288"/>
      <c r="C51" s="289"/>
      <c r="D51" s="291"/>
      <c r="E51" s="291"/>
      <c r="F51" s="291"/>
      <c r="G51" s="291"/>
      <c r="H51" s="291"/>
      <c r="I51" s="291"/>
      <c r="J51" s="291"/>
      <c r="K51" s="732"/>
      <c r="L51" s="732"/>
      <c r="M51" s="732"/>
      <c r="N51" s="732"/>
      <c r="O51" s="732"/>
      <c r="P51" s="732"/>
      <c r="S51" s="621"/>
      <c r="U51" s="272"/>
      <c r="V51" s="1092"/>
      <c r="W51" s="1092"/>
      <c r="X51" s="1092"/>
      <c r="Y51" s="1092"/>
      <c r="Z51" s="1092"/>
      <c r="AA51" s="1092"/>
      <c r="AB51" s="1092"/>
      <c r="AC51" s="272"/>
    </row>
    <row r="52" spans="2:29" ht="30" customHeight="1" thickBot="1" x14ac:dyDescent="0.3">
      <c r="B52" s="3694" t="s">
        <v>4347</v>
      </c>
      <c r="C52" s="3695"/>
      <c r="D52" s="3695"/>
      <c r="E52" s="3695"/>
      <c r="F52" s="3695"/>
      <c r="G52" s="3695"/>
      <c r="H52" s="3695"/>
      <c r="I52" s="3695"/>
      <c r="J52" s="3695"/>
      <c r="K52" s="3695"/>
      <c r="L52" s="3695"/>
      <c r="M52" s="3695"/>
      <c r="N52" s="3696"/>
      <c r="O52" s="732"/>
      <c r="P52" s="732"/>
      <c r="S52" s="621"/>
      <c r="U52" s="272"/>
      <c r="V52" s="1092"/>
      <c r="W52" s="1092"/>
      <c r="X52" s="1092"/>
      <c r="Y52" s="1092"/>
      <c r="Z52" s="1092"/>
      <c r="AA52" s="1092"/>
      <c r="AB52" s="1092"/>
      <c r="AC52" s="272"/>
    </row>
    <row r="53" spans="2:29" ht="15" thickBot="1" x14ac:dyDescent="0.25">
      <c r="B53" s="305"/>
      <c r="C53" s="1170"/>
      <c r="D53" s="305"/>
      <c r="E53" s="305"/>
      <c r="F53" s="305"/>
      <c r="G53" s="305"/>
      <c r="H53" s="114"/>
      <c r="I53" s="114"/>
      <c r="J53" s="114"/>
      <c r="K53" s="732"/>
      <c r="L53" s="732"/>
      <c r="M53" s="732"/>
      <c r="N53" s="732"/>
      <c r="O53" s="732"/>
      <c r="P53" s="732"/>
      <c r="S53" s="621"/>
      <c r="U53" s="272"/>
      <c r="V53" s="1092"/>
      <c r="W53" s="1092"/>
      <c r="X53" s="1092"/>
      <c r="Y53" s="1092"/>
      <c r="Z53" s="1092"/>
      <c r="AA53" s="1092"/>
      <c r="AB53" s="1092"/>
      <c r="AC53" s="272"/>
    </row>
    <row r="54" spans="2:29" ht="15" customHeight="1" x14ac:dyDescent="0.25">
      <c r="B54" s="292" t="s">
        <v>307</v>
      </c>
      <c r="C54" s="3476" t="s">
        <v>308</v>
      </c>
      <c r="D54" s="3476"/>
      <c r="E54" s="3476"/>
      <c r="F54" s="3476"/>
      <c r="G54" s="3476"/>
      <c r="H54" s="3476"/>
      <c r="I54" s="3476"/>
      <c r="J54" s="3476"/>
      <c r="K54" s="3476"/>
      <c r="L54" s="3476"/>
      <c r="M54" s="3476"/>
      <c r="N54" s="3477"/>
      <c r="O54" s="732"/>
      <c r="P54" s="732"/>
      <c r="S54" s="621"/>
      <c r="U54" s="272"/>
      <c r="V54" s="1092"/>
      <c r="W54" s="1092"/>
      <c r="X54" s="1092"/>
      <c r="Y54" s="1092"/>
      <c r="Z54" s="1092"/>
      <c r="AA54" s="1092"/>
      <c r="AB54" s="1092"/>
      <c r="AC54" s="272"/>
    </row>
    <row r="55" spans="2:29" ht="15" customHeight="1" x14ac:dyDescent="0.25">
      <c r="B55" s="294" t="s">
        <v>309</v>
      </c>
      <c r="C55" s="295" t="str">
        <f>$C$5</f>
        <v>RCV midnight adjustment ~ land sales water</v>
      </c>
      <c r="D55" s="295"/>
      <c r="E55" s="295"/>
      <c r="F55" s="295"/>
      <c r="G55" s="295"/>
      <c r="H55" s="295"/>
      <c r="I55" s="295"/>
      <c r="J55" s="295"/>
      <c r="K55" s="295"/>
      <c r="L55" s="295"/>
      <c r="M55" s="295"/>
      <c r="N55" s="296"/>
      <c r="O55" s="732"/>
      <c r="P55" s="732"/>
      <c r="S55" s="621"/>
      <c r="U55" s="272"/>
      <c r="V55" s="1092"/>
      <c r="W55" s="1092"/>
      <c r="X55" s="1092"/>
      <c r="Y55" s="1092"/>
      <c r="Z55" s="1092"/>
      <c r="AA55" s="1092"/>
      <c r="AB55" s="1092"/>
      <c r="AC55" s="272"/>
    </row>
    <row r="56" spans="2:29" ht="15" customHeight="1" x14ac:dyDescent="0.25">
      <c r="B56" s="303">
        <v>1</v>
      </c>
      <c r="C56" s="3706" t="s">
        <v>4348</v>
      </c>
      <c r="D56" s="3706"/>
      <c r="E56" s="3706"/>
      <c r="F56" s="3706"/>
      <c r="G56" s="3706"/>
      <c r="H56" s="3706"/>
      <c r="I56" s="3706"/>
      <c r="J56" s="3706"/>
      <c r="K56" s="3706"/>
      <c r="L56" s="3706"/>
      <c r="M56" s="3706"/>
      <c r="N56" s="3754"/>
      <c r="O56" s="732"/>
      <c r="P56" s="732"/>
      <c r="S56" s="621"/>
      <c r="U56" s="272"/>
      <c r="V56" s="1092"/>
      <c r="W56" s="1092"/>
      <c r="X56" s="1092"/>
      <c r="Y56" s="1092"/>
      <c r="Z56" s="1092"/>
      <c r="AA56" s="1092"/>
      <c r="AB56" s="1092"/>
      <c r="AC56" s="272"/>
    </row>
    <row r="57" spans="2:29" ht="15" customHeight="1" x14ac:dyDescent="0.25">
      <c r="B57" s="303">
        <v>2</v>
      </c>
      <c r="C57" s="3706" t="s">
        <v>4349</v>
      </c>
      <c r="D57" s="3706"/>
      <c r="E57" s="3706"/>
      <c r="F57" s="3706"/>
      <c r="G57" s="3706"/>
      <c r="H57" s="3706"/>
      <c r="I57" s="3706"/>
      <c r="J57" s="3706"/>
      <c r="K57" s="3706"/>
      <c r="L57" s="3706"/>
      <c r="M57" s="3706"/>
      <c r="N57" s="3754"/>
      <c r="O57" s="732"/>
      <c r="P57" s="732"/>
      <c r="S57" s="621"/>
      <c r="U57" s="272"/>
      <c r="V57" s="1092"/>
      <c r="W57" s="1092"/>
      <c r="X57" s="1092"/>
      <c r="Y57" s="1092"/>
      <c r="Z57" s="1092"/>
      <c r="AA57" s="1092"/>
      <c r="AB57" s="1092"/>
      <c r="AC57" s="272"/>
    </row>
    <row r="58" spans="2:29" ht="15" customHeight="1" x14ac:dyDescent="0.25">
      <c r="B58" s="303">
        <v>3</v>
      </c>
      <c r="C58" s="3706" t="s">
        <v>4350</v>
      </c>
      <c r="D58" s="3706"/>
      <c r="E58" s="3706"/>
      <c r="F58" s="3706"/>
      <c r="G58" s="3706"/>
      <c r="H58" s="3706"/>
      <c r="I58" s="3706"/>
      <c r="J58" s="3706"/>
      <c r="K58" s="3706"/>
      <c r="L58" s="3706"/>
      <c r="M58" s="3706"/>
      <c r="N58" s="3754"/>
      <c r="O58" s="732"/>
      <c r="P58" s="732"/>
      <c r="S58" s="621"/>
      <c r="U58" s="273"/>
      <c r="V58" s="1092"/>
      <c r="W58" s="1092"/>
      <c r="X58" s="1092"/>
      <c r="Y58" s="1092"/>
      <c r="Z58" s="1092"/>
      <c r="AA58" s="1092"/>
      <c r="AB58" s="1092"/>
      <c r="AC58" s="273"/>
    </row>
    <row r="59" spans="2:29" ht="15" customHeight="1" x14ac:dyDescent="0.25">
      <c r="B59" s="303">
        <v>4</v>
      </c>
      <c r="C59" s="3706" t="s">
        <v>4351</v>
      </c>
      <c r="D59" s="3706"/>
      <c r="E59" s="3706"/>
      <c r="F59" s="3706"/>
      <c r="G59" s="3706"/>
      <c r="H59" s="3706"/>
      <c r="I59" s="3706"/>
      <c r="J59" s="3706"/>
      <c r="K59" s="3706"/>
      <c r="L59" s="3706"/>
      <c r="M59" s="3706"/>
      <c r="N59" s="3754"/>
      <c r="O59" s="732"/>
      <c r="P59" s="732"/>
      <c r="S59" s="621"/>
      <c r="U59" s="273"/>
      <c r="V59" s="1092"/>
      <c r="W59" s="1092"/>
      <c r="X59" s="1092"/>
      <c r="Y59" s="1092"/>
      <c r="Z59" s="1092"/>
      <c r="AA59" s="1092"/>
      <c r="AB59" s="1092"/>
      <c r="AC59" s="273"/>
    </row>
    <row r="60" spans="2:29" ht="15" customHeight="1" x14ac:dyDescent="0.25">
      <c r="B60" s="303">
        <v>5</v>
      </c>
      <c r="C60" s="3706" t="s">
        <v>4352</v>
      </c>
      <c r="D60" s="3706"/>
      <c r="E60" s="3706"/>
      <c r="F60" s="3706"/>
      <c r="G60" s="3706"/>
      <c r="H60" s="3706"/>
      <c r="I60" s="3706"/>
      <c r="J60" s="3706"/>
      <c r="K60" s="3706"/>
      <c r="L60" s="3706"/>
      <c r="M60" s="3706"/>
      <c r="N60" s="3754"/>
      <c r="O60" s="732"/>
      <c r="P60" s="732"/>
      <c r="S60" s="621"/>
      <c r="U60" s="273"/>
      <c r="V60" s="1092"/>
      <c r="W60" s="1092"/>
      <c r="X60" s="1092"/>
      <c r="Y60" s="1092"/>
      <c r="Z60" s="1092"/>
      <c r="AA60" s="1092"/>
      <c r="AB60" s="1092"/>
      <c r="AC60" s="273"/>
    </row>
    <row r="61" spans="2:29" ht="15" customHeight="1" x14ac:dyDescent="0.25">
      <c r="B61" s="303">
        <v>6</v>
      </c>
      <c r="C61" s="3706" t="s">
        <v>4353</v>
      </c>
      <c r="D61" s="3706"/>
      <c r="E61" s="3706"/>
      <c r="F61" s="3706"/>
      <c r="G61" s="3706"/>
      <c r="H61" s="3706"/>
      <c r="I61" s="3706"/>
      <c r="J61" s="3706"/>
      <c r="K61" s="3706"/>
      <c r="L61" s="3706"/>
      <c r="M61" s="3706"/>
      <c r="N61" s="3754"/>
      <c r="O61" s="732"/>
      <c r="P61" s="732"/>
      <c r="S61" s="621"/>
      <c r="U61" s="1607"/>
      <c r="V61" s="1092"/>
      <c r="W61" s="1092"/>
      <c r="X61" s="1092"/>
      <c r="Y61" s="1092"/>
      <c r="Z61" s="1092"/>
      <c r="AA61" s="1092"/>
      <c r="AB61" s="1092"/>
      <c r="AC61" s="1607"/>
    </row>
    <row r="62" spans="2:29" ht="15" customHeight="1" x14ac:dyDescent="0.25">
      <c r="B62" s="303">
        <v>7</v>
      </c>
      <c r="C62" s="3706" t="s">
        <v>4354</v>
      </c>
      <c r="D62" s="3706"/>
      <c r="E62" s="3706"/>
      <c r="F62" s="3706"/>
      <c r="G62" s="3706"/>
      <c r="H62" s="3706"/>
      <c r="I62" s="3706"/>
      <c r="J62" s="3706"/>
      <c r="K62" s="3706"/>
      <c r="L62" s="3706"/>
      <c r="M62" s="3706"/>
      <c r="N62" s="3754"/>
      <c r="O62" s="732"/>
      <c r="P62" s="732"/>
      <c r="S62" s="621"/>
      <c r="U62" s="1607"/>
      <c r="V62" s="1092"/>
      <c r="W62" s="1092"/>
      <c r="X62" s="1092"/>
      <c r="Y62" s="1092"/>
      <c r="Z62" s="1092"/>
      <c r="AA62" s="1092"/>
      <c r="AB62" s="1092"/>
      <c r="AC62" s="1607"/>
    </row>
    <row r="63" spans="2:29" ht="15" customHeight="1" x14ac:dyDescent="0.25">
      <c r="B63" s="303">
        <v>8</v>
      </c>
      <c r="C63" s="3706" t="s">
        <v>4355</v>
      </c>
      <c r="D63" s="3706"/>
      <c r="E63" s="3706"/>
      <c r="F63" s="3706"/>
      <c r="G63" s="3706"/>
      <c r="H63" s="3706"/>
      <c r="I63" s="3706"/>
      <c r="J63" s="3706"/>
      <c r="K63" s="3706"/>
      <c r="L63" s="3706"/>
      <c r="M63" s="3706"/>
      <c r="N63" s="3754"/>
      <c r="O63" s="732"/>
      <c r="P63" s="732"/>
      <c r="S63" s="621"/>
      <c r="U63" s="1607"/>
      <c r="V63" s="1092"/>
      <c r="W63" s="1092"/>
      <c r="X63" s="1092"/>
      <c r="Y63" s="1092"/>
      <c r="Z63" s="1092"/>
      <c r="AA63" s="1092"/>
      <c r="AB63" s="1092"/>
      <c r="AC63" s="1607"/>
    </row>
    <row r="64" spans="2:29" ht="15" customHeight="1" x14ac:dyDescent="0.25">
      <c r="B64" s="303">
        <v>9</v>
      </c>
      <c r="C64" s="3706" t="s">
        <v>4356</v>
      </c>
      <c r="D64" s="3706"/>
      <c r="E64" s="3706"/>
      <c r="F64" s="3706"/>
      <c r="G64" s="3706"/>
      <c r="H64" s="3706"/>
      <c r="I64" s="3706"/>
      <c r="J64" s="3706"/>
      <c r="K64" s="3706"/>
      <c r="L64" s="3706"/>
      <c r="M64" s="3706"/>
      <c r="N64" s="3754"/>
      <c r="O64" s="732"/>
      <c r="P64" s="732"/>
      <c r="S64" s="621"/>
      <c r="U64" s="1607"/>
      <c r="V64" s="1092"/>
      <c r="W64" s="1092"/>
      <c r="X64" s="1092"/>
      <c r="Y64" s="1092"/>
      <c r="Z64" s="1092"/>
      <c r="AA64" s="1092"/>
      <c r="AB64" s="1092"/>
      <c r="AC64" s="1607"/>
    </row>
    <row r="65" spans="2:29" ht="15" customHeight="1" x14ac:dyDescent="0.25">
      <c r="B65" s="303">
        <v>10</v>
      </c>
      <c r="C65" s="3706" t="s">
        <v>4357</v>
      </c>
      <c r="D65" s="3706"/>
      <c r="E65" s="3706"/>
      <c r="F65" s="3706"/>
      <c r="G65" s="3706"/>
      <c r="H65" s="3706"/>
      <c r="I65" s="3706"/>
      <c r="J65" s="3706"/>
      <c r="K65" s="3706"/>
      <c r="L65" s="3706"/>
      <c r="M65" s="3706"/>
      <c r="N65" s="3754"/>
      <c r="S65" s="621"/>
      <c r="U65" s="1607"/>
      <c r="V65" s="1092"/>
      <c r="W65" s="1092"/>
      <c r="X65" s="1092"/>
      <c r="Y65" s="1092"/>
      <c r="Z65" s="1092"/>
      <c r="AA65" s="1092"/>
      <c r="AB65" s="1092"/>
      <c r="AC65" s="1607"/>
    </row>
    <row r="66" spans="2:29" ht="15" customHeight="1" x14ac:dyDescent="0.25">
      <c r="B66" s="303">
        <v>11</v>
      </c>
      <c r="C66" s="3706" t="s">
        <v>4308</v>
      </c>
      <c r="D66" s="3706"/>
      <c r="E66" s="3706"/>
      <c r="F66" s="3706"/>
      <c r="G66" s="3706"/>
      <c r="H66" s="3706"/>
      <c r="I66" s="3706"/>
      <c r="J66" s="3706"/>
      <c r="K66" s="3706"/>
      <c r="L66" s="3706"/>
      <c r="M66" s="3706"/>
      <c r="N66" s="3754"/>
      <c r="O66" s="732"/>
      <c r="P66" s="732"/>
      <c r="S66" s="621"/>
      <c r="U66" s="1607"/>
      <c r="V66" s="1092"/>
      <c r="W66" s="1092"/>
      <c r="X66" s="1092"/>
      <c r="Y66" s="1092"/>
      <c r="Z66" s="1092"/>
      <c r="AA66" s="1092"/>
      <c r="AB66" s="1092"/>
      <c r="AC66" s="1607"/>
    </row>
    <row r="67" spans="2:29" ht="15" customHeight="1" x14ac:dyDescent="0.25">
      <c r="B67" s="294" t="s">
        <v>321</v>
      </c>
      <c r="C67" s="295" t="str">
        <f>$C$18</f>
        <v>RCV midnight adjustment ~ land sales wastewater</v>
      </c>
      <c r="D67" s="295"/>
      <c r="E67" s="295"/>
      <c r="F67" s="295"/>
      <c r="G67" s="295"/>
      <c r="H67" s="295"/>
      <c r="I67" s="295"/>
      <c r="J67" s="295"/>
      <c r="K67" s="295"/>
      <c r="L67" s="295"/>
      <c r="M67" s="295"/>
      <c r="N67" s="296"/>
      <c r="O67" s="732"/>
      <c r="P67" s="732"/>
      <c r="S67" s="621"/>
      <c r="U67" s="1608"/>
      <c r="V67" s="1092"/>
      <c r="W67" s="1092"/>
      <c r="X67" s="1092"/>
      <c r="Y67" s="1092"/>
      <c r="Z67" s="1092"/>
      <c r="AA67" s="1092"/>
      <c r="AB67" s="1092"/>
      <c r="AC67" s="1608"/>
    </row>
    <row r="68" spans="2:29" ht="15" customHeight="1" x14ac:dyDescent="0.25">
      <c r="B68" s="303">
        <v>12</v>
      </c>
      <c r="C68" s="3706" t="s">
        <v>4358</v>
      </c>
      <c r="D68" s="3706"/>
      <c r="E68" s="3706"/>
      <c r="F68" s="3706"/>
      <c r="G68" s="3706"/>
      <c r="H68" s="3706"/>
      <c r="I68" s="3706"/>
      <c r="J68" s="3706"/>
      <c r="K68" s="3706"/>
      <c r="L68" s="3706"/>
      <c r="M68" s="3706"/>
      <c r="N68" s="3754"/>
      <c r="O68" s="732"/>
      <c r="P68" s="732"/>
      <c r="S68" s="621"/>
      <c r="U68" s="1608"/>
      <c r="V68" s="1092"/>
      <c r="W68" s="1092"/>
      <c r="X68" s="1092"/>
      <c r="Y68" s="1092"/>
      <c r="Z68" s="1092"/>
      <c r="AA68" s="1092"/>
      <c r="AB68" s="1092"/>
      <c r="AC68" s="1608"/>
    </row>
    <row r="69" spans="2:29" ht="15" customHeight="1" x14ac:dyDescent="0.25">
      <c r="B69" s="303">
        <v>13</v>
      </c>
      <c r="C69" s="3706" t="s">
        <v>4349</v>
      </c>
      <c r="D69" s="3706"/>
      <c r="E69" s="3706"/>
      <c r="F69" s="3706"/>
      <c r="G69" s="3706"/>
      <c r="H69" s="3706"/>
      <c r="I69" s="3706"/>
      <c r="J69" s="3706"/>
      <c r="K69" s="3706"/>
      <c r="L69" s="3706"/>
      <c r="M69" s="3706"/>
      <c r="N69" s="3754"/>
      <c r="O69" s="732"/>
      <c r="P69" s="732"/>
      <c r="S69" s="621"/>
      <c r="U69" s="1608"/>
      <c r="V69" s="1092"/>
      <c r="W69" s="1092"/>
      <c r="X69" s="1092"/>
      <c r="Y69" s="1092"/>
      <c r="Z69" s="1092"/>
      <c r="AA69" s="1092"/>
      <c r="AB69" s="1092"/>
      <c r="AC69" s="1608"/>
    </row>
    <row r="70" spans="2:29" ht="15" customHeight="1" x14ac:dyDescent="0.25">
      <c r="B70" s="303">
        <v>14</v>
      </c>
      <c r="C70" s="3706" t="s">
        <v>4350</v>
      </c>
      <c r="D70" s="3706"/>
      <c r="E70" s="3706"/>
      <c r="F70" s="3706"/>
      <c r="G70" s="3706"/>
      <c r="H70" s="3706"/>
      <c r="I70" s="3706"/>
      <c r="J70" s="3706"/>
      <c r="K70" s="3706"/>
      <c r="L70" s="3706"/>
      <c r="M70" s="3706"/>
      <c r="N70" s="3754"/>
      <c r="O70" s="732"/>
      <c r="P70" s="732"/>
      <c r="S70" s="621"/>
      <c r="U70" s="1608"/>
      <c r="V70" s="1092"/>
      <c r="W70" s="1092"/>
      <c r="X70" s="1092"/>
      <c r="Y70" s="1092"/>
      <c r="Z70" s="1092"/>
      <c r="AA70" s="1092"/>
      <c r="AB70" s="1092"/>
      <c r="AC70" s="1608"/>
    </row>
    <row r="71" spans="2:29" ht="15" customHeight="1" x14ac:dyDescent="0.25">
      <c r="B71" s="303">
        <v>15</v>
      </c>
      <c r="C71" s="3706" t="s">
        <v>4351</v>
      </c>
      <c r="D71" s="3706"/>
      <c r="E71" s="3706"/>
      <c r="F71" s="3706"/>
      <c r="G71" s="3706"/>
      <c r="H71" s="3706"/>
      <c r="I71" s="3706"/>
      <c r="J71" s="3706"/>
      <c r="K71" s="3706"/>
      <c r="L71" s="3706"/>
      <c r="M71" s="3706"/>
      <c r="N71" s="3754"/>
      <c r="O71" s="732"/>
      <c r="P71" s="732"/>
      <c r="S71" s="621"/>
      <c r="U71" s="1608"/>
      <c r="V71" s="1092"/>
      <c r="W71" s="1092"/>
      <c r="X71" s="1092"/>
      <c r="Y71" s="1092"/>
      <c r="Z71" s="1092"/>
      <c r="AA71" s="1092"/>
      <c r="AB71" s="1092"/>
      <c r="AC71" s="1608"/>
    </row>
    <row r="72" spans="2:29" ht="15" customHeight="1" x14ac:dyDescent="0.25">
      <c r="B72" s="303">
        <v>16</v>
      </c>
      <c r="C72" s="3706" t="s">
        <v>4352</v>
      </c>
      <c r="D72" s="3706"/>
      <c r="E72" s="3706"/>
      <c r="F72" s="3706"/>
      <c r="G72" s="3706"/>
      <c r="H72" s="3706"/>
      <c r="I72" s="3706"/>
      <c r="J72" s="3706"/>
      <c r="K72" s="3706"/>
      <c r="L72" s="3706"/>
      <c r="M72" s="3706"/>
      <c r="N72" s="3754"/>
      <c r="O72" s="732"/>
      <c r="P72" s="732"/>
      <c r="U72" s="1608"/>
      <c r="V72" s="1609"/>
      <c r="AC72" s="1608"/>
    </row>
    <row r="73" spans="2:29" ht="15" customHeight="1" x14ac:dyDescent="0.25">
      <c r="B73" s="303">
        <v>17</v>
      </c>
      <c r="C73" s="3706" t="s">
        <v>4353</v>
      </c>
      <c r="D73" s="3706"/>
      <c r="E73" s="3706"/>
      <c r="F73" s="3706"/>
      <c r="G73" s="3706"/>
      <c r="H73" s="3706"/>
      <c r="I73" s="3706"/>
      <c r="J73" s="3706"/>
      <c r="K73" s="3706"/>
      <c r="L73" s="3706"/>
      <c r="M73" s="3706"/>
      <c r="N73" s="3754"/>
      <c r="O73" s="732"/>
      <c r="P73" s="732"/>
      <c r="U73" s="1608"/>
      <c r="V73" s="1610"/>
      <c r="AC73" s="1608"/>
    </row>
    <row r="74" spans="2:29" ht="15" customHeight="1" x14ac:dyDescent="0.25">
      <c r="B74" s="303">
        <v>18</v>
      </c>
      <c r="C74" s="3706" t="s">
        <v>4354</v>
      </c>
      <c r="D74" s="3706"/>
      <c r="E74" s="3706"/>
      <c r="F74" s="3706"/>
      <c r="G74" s="3706"/>
      <c r="H74" s="3706"/>
      <c r="I74" s="3706"/>
      <c r="J74" s="3706"/>
      <c r="K74" s="3706"/>
      <c r="L74" s="3706"/>
      <c r="M74" s="3706"/>
      <c r="N74" s="3754"/>
      <c r="O74" s="732"/>
      <c r="P74" s="732"/>
      <c r="U74" s="1608"/>
      <c r="V74" s="1610"/>
      <c r="AC74" s="1608"/>
    </row>
    <row r="75" spans="2:29" ht="15" customHeight="1" x14ac:dyDescent="0.25">
      <c r="B75" s="303">
        <v>19</v>
      </c>
      <c r="C75" s="3706" t="s">
        <v>4355</v>
      </c>
      <c r="D75" s="3706"/>
      <c r="E75" s="3706"/>
      <c r="F75" s="3706"/>
      <c r="G75" s="3706"/>
      <c r="H75" s="3706"/>
      <c r="I75" s="3706"/>
      <c r="J75" s="3706"/>
      <c r="K75" s="3706"/>
      <c r="L75" s="3706"/>
      <c r="M75" s="3706"/>
      <c r="N75" s="3754"/>
      <c r="O75" s="732"/>
      <c r="P75" s="732"/>
      <c r="U75" s="1608"/>
      <c r="V75" s="1610"/>
      <c r="AC75" s="1608"/>
    </row>
    <row r="76" spans="2:29" ht="15" customHeight="1" x14ac:dyDescent="0.25">
      <c r="B76" s="303">
        <v>20</v>
      </c>
      <c r="C76" s="3706" t="s">
        <v>4356</v>
      </c>
      <c r="D76" s="3706"/>
      <c r="E76" s="3706"/>
      <c r="F76" s="3706"/>
      <c r="G76" s="3706"/>
      <c r="H76" s="3706"/>
      <c r="I76" s="3706"/>
      <c r="J76" s="3706"/>
      <c r="K76" s="3706"/>
      <c r="L76" s="3706"/>
      <c r="M76" s="3706"/>
      <c r="N76" s="3754"/>
      <c r="O76" s="732"/>
      <c r="P76" s="732"/>
      <c r="U76" s="1608"/>
      <c r="V76" s="1609"/>
      <c r="AC76" s="1608"/>
    </row>
    <row r="77" spans="2:29" ht="15" customHeight="1" x14ac:dyDescent="0.25">
      <c r="B77" s="303">
        <v>21</v>
      </c>
      <c r="C77" s="3706" t="s">
        <v>4357</v>
      </c>
      <c r="D77" s="3706"/>
      <c r="E77" s="3706"/>
      <c r="F77" s="3706"/>
      <c r="G77" s="3706"/>
      <c r="H77" s="3706"/>
      <c r="I77" s="3706"/>
      <c r="J77" s="3706"/>
      <c r="K77" s="3706"/>
      <c r="L77" s="3706"/>
      <c r="M77" s="3706"/>
      <c r="N77" s="3754"/>
      <c r="U77" s="1608"/>
      <c r="V77" s="1610"/>
      <c r="AC77" s="1608"/>
    </row>
    <row r="78" spans="2:29" ht="15" customHeight="1" thickBot="1" x14ac:dyDescent="0.3">
      <c r="B78" s="304">
        <v>22</v>
      </c>
      <c r="C78" s="3709" t="s">
        <v>4308</v>
      </c>
      <c r="D78" s="3709"/>
      <c r="E78" s="3709"/>
      <c r="F78" s="3709"/>
      <c r="G78" s="3709"/>
      <c r="H78" s="3709"/>
      <c r="I78" s="3709"/>
      <c r="J78" s="3709"/>
      <c r="K78" s="3709"/>
      <c r="L78" s="3709"/>
      <c r="M78" s="3709"/>
      <c r="N78" s="3755"/>
      <c r="V78" s="1610"/>
    </row>
    <row r="79" spans="2:29" x14ac:dyDescent="0.25">
      <c r="B79" s="1611" t="s">
        <v>330</v>
      </c>
      <c r="C79" s="1612" t="s">
        <v>4326</v>
      </c>
      <c r="D79" s="1612"/>
      <c r="E79" s="1612"/>
      <c r="F79" s="1612"/>
      <c r="G79" s="1612"/>
      <c r="H79" s="1612"/>
      <c r="I79" s="1612"/>
      <c r="J79" s="1612"/>
      <c r="K79" s="1612"/>
      <c r="L79" s="1612"/>
      <c r="M79" s="1612"/>
      <c r="N79" s="1613"/>
    </row>
    <row r="80" spans="2:29" x14ac:dyDescent="0.25">
      <c r="B80" s="303">
        <v>23</v>
      </c>
      <c r="C80" s="3706" t="s">
        <v>4359</v>
      </c>
      <c r="D80" s="3706"/>
      <c r="E80" s="3706"/>
      <c r="F80" s="3706"/>
      <c r="G80" s="3706"/>
      <c r="H80" s="3706"/>
      <c r="I80" s="3706"/>
      <c r="J80" s="3706"/>
      <c r="K80" s="3706"/>
      <c r="L80" s="3706"/>
      <c r="M80" s="3706"/>
      <c r="N80" s="3754"/>
    </row>
    <row r="81" spans="2:14" x14ac:dyDescent="0.25">
      <c r="B81" s="303">
        <v>24</v>
      </c>
      <c r="C81" s="3706" t="s">
        <v>4349</v>
      </c>
      <c r="D81" s="3706"/>
      <c r="E81" s="3706"/>
      <c r="F81" s="3706"/>
      <c r="G81" s="3706"/>
      <c r="H81" s="3706"/>
      <c r="I81" s="3706"/>
      <c r="J81" s="3706"/>
      <c r="K81" s="3706"/>
      <c r="L81" s="3706"/>
      <c r="M81" s="3706"/>
      <c r="N81" s="3754"/>
    </row>
    <row r="82" spans="2:14" x14ac:dyDescent="0.25">
      <c r="B82" s="303">
        <v>25</v>
      </c>
      <c r="C82" s="3706" t="s">
        <v>4360</v>
      </c>
      <c r="D82" s="3706"/>
      <c r="E82" s="3706"/>
      <c r="F82" s="3706"/>
      <c r="G82" s="3706"/>
      <c r="H82" s="3706"/>
      <c r="I82" s="3706"/>
      <c r="J82" s="3706"/>
      <c r="K82" s="3706"/>
      <c r="L82" s="3706"/>
      <c r="M82" s="3706"/>
      <c r="N82" s="3754"/>
    </row>
    <row r="83" spans="2:14" x14ac:dyDescent="0.25">
      <c r="B83" s="303">
        <v>26</v>
      </c>
      <c r="C83" s="3706" t="s">
        <v>4351</v>
      </c>
      <c r="D83" s="3706"/>
      <c r="E83" s="3706"/>
      <c r="F83" s="3706"/>
      <c r="G83" s="3706"/>
      <c r="H83" s="3706"/>
      <c r="I83" s="3706"/>
      <c r="J83" s="3706"/>
      <c r="K83" s="3706"/>
      <c r="L83" s="3706"/>
      <c r="M83" s="3706"/>
      <c r="N83" s="3754"/>
    </row>
    <row r="84" spans="2:14" x14ac:dyDescent="0.25">
      <c r="B84" s="303">
        <v>27</v>
      </c>
      <c r="C84" s="3706" t="s">
        <v>4352</v>
      </c>
      <c r="D84" s="3706"/>
      <c r="E84" s="3706"/>
      <c r="F84" s="3706"/>
      <c r="G84" s="3706"/>
      <c r="H84" s="3706"/>
      <c r="I84" s="3706"/>
      <c r="J84" s="3706"/>
      <c r="K84" s="3706"/>
      <c r="L84" s="3706"/>
      <c r="M84" s="3706"/>
      <c r="N84" s="3754"/>
    </row>
    <row r="85" spans="2:14" x14ac:dyDescent="0.25">
      <c r="B85" s="303">
        <v>28</v>
      </c>
      <c r="C85" s="3706" t="s">
        <v>4353</v>
      </c>
      <c r="D85" s="3706"/>
      <c r="E85" s="3706"/>
      <c r="F85" s="3706"/>
      <c r="G85" s="3706"/>
      <c r="H85" s="3706"/>
      <c r="I85" s="3706"/>
      <c r="J85" s="3706"/>
      <c r="K85" s="3706"/>
      <c r="L85" s="3706"/>
      <c r="M85" s="3706"/>
      <c r="N85" s="3754"/>
    </row>
    <row r="86" spans="2:14" x14ac:dyDescent="0.25">
      <c r="B86" s="303">
        <v>29</v>
      </c>
      <c r="C86" s="3706" t="s">
        <v>4354</v>
      </c>
      <c r="D86" s="3706"/>
      <c r="E86" s="3706"/>
      <c r="F86" s="3706"/>
      <c r="G86" s="3706"/>
      <c r="H86" s="3706"/>
      <c r="I86" s="3706"/>
      <c r="J86" s="3706"/>
      <c r="K86" s="3706"/>
      <c r="L86" s="3706"/>
      <c r="M86" s="3706"/>
      <c r="N86" s="3754"/>
    </row>
    <row r="87" spans="2:14" x14ac:dyDescent="0.25">
      <c r="B87" s="303">
        <v>30</v>
      </c>
      <c r="C87" s="3706" t="s">
        <v>4355</v>
      </c>
      <c r="D87" s="3706"/>
      <c r="E87" s="3706"/>
      <c r="F87" s="3706"/>
      <c r="G87" s="3706"/>
      <c r="H87" s="3706"/>
      <c r="I87" s="3706"/>
      <c r="J87" s="3706"/>
      <c r="K87" s="3706"/>
      <c r="L87" s="3706"/>
      <c r="M87" s="3706"/>
      <c r="N87" s="3754"/>
    </row>
    <row r="88" spans="2:14" x14ac:dyDescent="0.25">
      <c r="B88" s="303">
        <v>31</v>
      </c>
      <c r="C88" s="3706" t="s">
        <v>4356</v>
      </c>
      <c r="D88" s="3706"/>
      <c r="E88" s="3706"/>
      <c r="F88" s="3706"/>
      <c r="G88" s="3706"/>
      <c r="H88" s="3706"/>
      <c r="I88" s="3706"/>
      <c r="J88" s="3706"/>
      <c r="K88" s="3706"/>
      <c r="L88" s="3706"/>
      <c r="M88" s="3706"/>
      <c r="N88" s="3754"/>
    </row>
    <row r="89" spans="2:14" x14ac:dyDescent="0.25">
      <c r="B89" s="303">
        <v>32</v>
      </c>
      <c r="C89" s="3706" t="s">
        <v>4357</v>
      </c>
      <c r="D89" s="3706"/>
      <c r="E89" s="3706"/>
      <c r="F89" s="3706"/>
      <c r="G89" s="3706"/>
      <c r="H89" s="3706"/>
      <c r="I89" s="3706"/>
      <c r="J89" s="3706"/>
      <c r="K89" s="3706"/>
      <c r="L89" s="3706"/>
      <c r="M89" s="3706"/>
      <c r="N89" s="3754"/>
    </row>
    <row r="90" spans="2:14" ht="15" thickBot="1" x14ac:dyDescent="0.3">
      <c r="B90" s="304">
        <v>33</v>
      </c>
      <c r="C90" s="3709" t="s">
        <v>4308</v>
      </c>
      <c r="D90" s="3709"/>
      <c r="E90" s="3709"/>
      <c r="F90" s="3709"/>
      <c r="G90" s="3709"/>
      <c r="H90" s="3709"/>
      <c r="I90" s="3709"/>
      <c r="J90" s="3709"/>
      <c r="K90" s="3709"/>
      <c r="L90" s="3709"/>
      <c r="M90" s="3709"/>
      <c r="N90" s="3755"/>
    </row>
  </sheetData>
  <sheetProtection autoFilter="0"/>
  <mergeCells count="39">
    <mergeCell ref="C54:N54"/>
    <mergeCell ref="P1:S1"/>
    <mergeCell ref="B3:C3"/>
    <mergeCell ref="V4:AB4"/>
    <mergeCell ref="B50:N50"/>
    <mergeCell ref="B52:N52"/>
    <mergeCell ref="C68:N68"/>
    <mergeCell ref="C56:N56"/>
    <mergeCell ref="C57:N57"/>
    <mergeCell ref="C58:N58"/>
    <mergeCell ref="C59:N59"/>
    <mergeCell ref="C60:N60"/>
    <mergeCell ref="C61:N61"/>
    <mergeCell ref="C62:N62"/>
    <mergeCell ref="C63:N63"/>
    <mergeCell ref="C64:N64"/>
    <mergeCell ref="C65:N65"/>
    <mergeCell ref="C66:N66"/>
    <mergeCell ref="C81:N81"/>
    <mergeCell ref="C69:N69"/>
    <mergeCell ref="C70:N70"/>
    <mergeCell ref="C71:N71"/>
    <mergeCell ref="C72:N72"/>
    <mergeCell ref="C73:N73"/>
    <mergeCell ref="C74:N74"/>
    <mergeCell ref="C75:N75"/>
    <mergeCell ref="C76:N76"/>
    <mergeCell ref="C77:N77"/>
    <mergeCell ref="C78:N78"/>
    <mergeCell ref="C80:N80"/>
    <mergeCell ref="C88:N88"/>
    <mergeCell ref="C89:N89"/>
    <mergeCell ref="C90:N90"/>
    <mergeCell ref="C82:N82"/>
    <mergeCell ref="C83:N83"/>
    <mergeCell ref="C84:N84"/>
    <mergeCell ref="C85:N85"/>
    <mergeCell ref="C86:N86"/>
    <mergeCell ref="C87:N87"/>
  </mergeCells>
  <conditionalFormatting sqref="S30:S31 S43:S71">
    <cfRule type="cellIs" dxfId="308" priority="6" operator="equal">
      <formula>0</formula>
    </cfRule>
  </conditionalFormatting>
  <conditionalFormatting sqref="S6:S29">
    <cfRule type="cellIs" dxfId="307" priority="5" operator="equal">
      <formula>0</formula>
    </cfRule>
  </conditionalFormatting>
  <conditionalFormatting sqref="S32:S42">
    <cfRule type="cellIs" dxfId="306" priority="3" operator="equal">
      <formula>0</formula>
    </cfRule>
  </conditionalFormatting>
  <conditionalFormatting sqref="H32:H40 I33:M40 N41:N42">
    <cfRule type="expression" dxfId="305" priority="1">
      <formula>$N$1 &lt;&gt;"Thames Water"</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E1912F38-C961-439B-A8BF-D61C612B8F3E}">
            <xm:f>'https://yorkshirewater.sharepoint.com/sites/yw-147/05 PR19 BP documents/40 Post IAP Assurance/10 Tables/DD August 2019/[yky-pr19-business-plan_august-2019-DD resubmission_v5.xlsb]Validation flags'!#REF!=1</xm:f>
            <x14:dxf>
              <fill>
                <patternFill>
                  <bgColor rgb="FFE0DCD8"/>
                </patternFill>
              </fill>
            </x14:dxf>
          </x14:cfRule>
          <xm:sqref>N29</xm:sqref>
        </x14:conditionalFormatting>
        <x14:conditionalFormatting xmlns:xm="http://schemas.microsoft.com/office/excel/2006/main">
          <x14:cfRule type="expression" priority="2" id="{F9113021-182B-46EA-A4DC-5A8DCFC51C1D}">
            <xm:f>'https://yorkshirewater.sharepoint.com/sites/yw-147/05 PR19 BP documents/40 Post IAP Assurance/10 Tables/DD August 2019/[yky-pr19-business-plan_august-2019-DD resubmission_v5.xlsb]Validation flags'!#REF!=1</xm:f>
            <x14:dxf>
              <fill>
                <patternFill>
                  <bgColor rgb="FFE0DCD8"/>
                </patternFill>
              </fill>
            </x14:dxf>
          </x14:cfRule>
          <xm:sqref>N42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C3224-0641-4311-A0FF-EA198F935AD8}">
  <sheetPr>
    <tabColor rgb="FFFFC000"/>
  </sheetPr>
  <dimension ref="A1:Z63"/>
  <sheetViews>
    <sheetView workbookViewId="0">
      <selection activeCell="H34" sqref="H34"/>
    </sheetView>
  </sheetViews>
  <sheetFormatPr defaultColWidth="0" defaultRowHeight="14.25" zeroHeight="1" x14ac:dyDescent="0.25"/>
  <cols>
    <col min="1" max="1" width="1.85546875" style="1545" customWidth="1"/>
    <col min="2" max="2" width="7.5703125" style="1545" customWidth="1"/>
    <col min="3" max="3" width="41.28515625" style="1545" bestFit="1" customWidth="1"/>
    <col min="4" max="4" width="16" style="1545" customWidth="1"/>
    <col min="5" max="6" width="6.42578125" style="1545" customWidth="1"/>
    <col min="7" max="12" width="11" style="1545" customWidth="1"/>
    <col min="13" max="13" width="3" style="1545" customWidth="1"/>
    <col min="14" max="14" width="39" style="1545" bestFit="1" customWidth="1"/>
    <col min="15" max="15" width="61.140625" style="1545" bestFit="1" customWidth="1"/>
    <col min="16" max="16" width="3" style="1545" customWidth="1"/>
    <col min="17" max="17" width="24.7109375" style="1033" customWidth="1"/>
    <col min="18" max="18" width="3.42578125" style="1033" customWidth="1"/>
    <col min="19" max="19" width="3" style="1097" hidden="1" customWidth="1"/>
    <col min="20" max="25" width="9.28515625" style="1097" hidden="1" customWidth="1"/>
    <col min="26" max="26" width="1.85546875" style="1097" hidden="1" customWidth="1"/>
    <col min="27" max="16384" width="11" style="1545" hidden="1"/>
  </cols>
  <sheetData>
    <row r="1" spans="2:26" ht="20.25" x14ac:dyDescent="0.25">
      <c r="B1" s="1614" t="s">
        <v>4361</v>
      </c>
      <c r="C1" s="1614"/>
      <c r="D1" s="1614"/>
      <c r="E1" s="1614"/>
      <c r="F1" s="1614"/>
      <c r="G1" s="1614"/>
      <c r="H1" s="1614"/>
      <c r="I1" s="1614"/>
      <c r="J1" s="1614"/>
      <c r="K1" s="1614"/>
      <c r="L1" s="4" t="str">
        <f>[2]AppValidation!$D$2</f>
        <v>Yorkshire Water</v>
      </c>
      <c r="M1" s="1615"/>
      <c r="N1" s="3759" t="s">
        <v>1</v>
      </c>
      <c r="O1" s="3759"/>
      <c r="P1" s="3759"/>
      <c r="Q1" s="3759"/>
      <c r="S1" s="1034"/>
      <c r="T1" s="1035"/>
      <c r="U1" s="1035"/>
      <c r="V1" s="1035"/>
      <c r="W1" s="1035"/>
      <c r="X1" s="1035"/>
      <c r="Y1" s="1035"/>
      <c r="Z1" s="1034"/>
    </row>
    <row r="2" spans="2:26" ht="15" thickBot="1" x14ac:dyDescent="0.3">
      <c r="B2" s="747"/>
      <c r="C2" s="747"/>
      <c r="D2" s="747"/>
      <c r="E2" s="747"/>
      <c r="F2" s="747"/>
      <c r="G2" s="747"/>
      <c r="H2" s="747"/>
      <c r="I2" s="747"/>
      <c r="J2" s="747"/>
      <c r="K2" s="747"/>
      <c r="L2" s="747"/>
      <c r="M2" s="747"/>
      <c r="N2" s="747"/>
      <c r="O2" s="747"/>
      <c r="S2" s="1034"/>
      <c r="T2" s="1035"/>
      <c r="U2" s="1035"/>
      <c r="V2" s="1035"/>
      <c r="W2" s="1035"/>
      <c r="X2" s="1035"/>
      <c r="Y2" s="1035"/>
      <c r="Z2" s="1034"/>
    </row>
    <row r="3" spans="2:26" ht="15" thickBot="1" x14ac:dyDescent="0.3">
      <c r="B3" s="3760" t="s">
        <v>14</v>
      </c>
      <c r="C3" s="3761"/>
      <c r="D3" s="1616" t="s">
        <v>15</v>
      </c>
      <c r="E3" s="1617" t="s">
        <v>16</v>
      </c>
      <c r="F3" s="1618" t="s">
        <v>17</v>
      </c>
      <c r="G3" s="1619" t="s">
        <v>868</v>
      </c>
      <c r="H3" s="1617" t="s">
        <v>867</v>
      </c>
      <c r="I3" s="1617" t="s">
        <v>866</v>
      </c>
      <c r="J3" s="1617" t="s">
        <v>865</v>
      </c>
      <c r="K3" s="1617" t="s">
        <v>864</v>
      </c>
      <c r="L3" s="1618" t="s">
        <v>863</v>
      </c>
      <c r="M3" s="747"/>
      <c r="N3" s="1551" t="s">
        <v>23</v>
      </c>
      <c r="O3" s="1552" t="s">
        <v>24</v>
      </c>
      <c r="Q3" s="1045" t="s">
        <v>25</v>
      </c>
      <c r="S3" s="1034"/>
      <c r="T3" s="1035"/>
      <c r="U3" s="1035"/>
      <c r="V3" s="1035"/>
      <c r="W3" s="1035"/>
      <c r="X3" s="1035"/>
      <c r="Y3" s="1035"/>
      <c r="Z3" s="1034"/>
    </row>
    <row r="4" spans="2:26" ht="15" thickBot="1" x14ac:dyDescent="0.3">
      <c r="B4" s="747"/>
      <c r="C4" s="747"/>
      <c r="D4" s="747"/>
      <c r="E4" s="747"/>
      <c r="F4" s="747"/>
      <c r="G4" s="747"/>
      <c r="H4" s="747"/>
      <c r="I4" s="747"/>
      <c r="J4" s="747"/>
      <c r="K4" s="747"/>
      <c r="L4" s="747"/>
      <c r="M4" s="747"/>
      <c r="N4" s="747"/>
      <c r="O4" s="747"/>
      <c r="Q4" s="1047"/>
      <c r="S4" s="1034"/>
      <c r="T4" s="3617" t="s">
        <v>12</v>
      </c>
      <c r="U4" s="3617"/>
      <c r="V4" s="3617"/>
      <c r="W4" s="3617"/>
      <c r="X4" s="3617"/>
      <c r="Y4" s="3617"/>
      <c r="Z4" s="1034"/>
    </row>
    <row r="5" spans="2:26" ht="15" thickBot="1" x14ac:dyDescent="0.3">
      <c r="B5" s="3760" t="s">
        <v>30</v>
      </c>
      <c r="C5" s="3762"/>
      <c r="D5" s="3762"/>
      <c r="E5" s="3762"/>
      <c r="F5" s="3763"/>
      <c r="G5" s="3764" t="s">
        <v>31</v>
      </c>
      <c r="H5" s="3765"/>
      <c r="I5" s="3765"/>
      <c r="J5" s="3765"/>
      <c r="K5" s="3765"/>
      <c r="L5" s="3766"/>
      <c r="M5" s="747"/>
      <c r="N5" s="747"/>
      <c r="O5" s="747"/>
      <c r="Q5" s="1035"/>
      <c r="S5" s="1034"/>
      <c r="T5" s="1049" t="s">
        <v>27</v>
      </c>
      <c r="U5" s="1050"/>
      <c r="V5" s="1050"/>
      <c r="W5" s="1050"/>
      <c r="X5" s="1050"/>
      <c r="Y5" s="1050"/>
      <c r="Z5" s="1034"/>
    </row>
    <row r="6" spans="2:26" ht="15" thickBot="1" x14ac:dyDescent="0.3">
      <c r="B6" s="747"/>
      <c r="C6" s="747"/>
      <c r="D6" s="747"/>
      <c r="E6" s="747"/>
      <c r="F6" s="747"/>
      <c r="G6" s="747"/>
      <c r="H6" s="747"/>
      <c r="I6" s="747"/>
      <c r="J6" s="747"/>
      <c r="K6" s="747"/>
      <c r="L6" s="747"/>
      <c r="M6" s="747"/>
      <c r="N6" s="747"/>
      <c r="O6" s="747"/>
      <c r="Q6" s="43"/>
      <c r="S6" s="1034"/>
      <c r="T6" s="1050"/>
      <c r="U6" s="1050"/>
      <c r="V6" s="1050"/>
      <c r="W6" s="1050"/>
      <c r="X6" s="1050"/>
      <c r="Y6" s="1050"/>
      <c r="Z6" s="1034"/>
    </row>
    <row r="7" spans="2:26" ht="15" thickBot="1" x14ac:dyDescent="0.3">
      <c r="B7" s="1620" t="s">
        <v>36</v>
      </c>
      <c r="C7" s="1621" t="s">
        <v>4362</v>
      </c>
      <c r="D7" s="747"/>
      <c r="E7" s="747"/>
      <c r="F7" s="747"/>
      <c r="G7" s="747"/>
      <c r="H7" s="747"/>
      <c r="I7" s="747"/>
      <c r="J7" s="747"/>
      <c r="K7" s="747"/>
      <c r="L7" s="747"/>
      <c r="M7" s="747"/>
      <c r="N7" s="747"/>
      <c r="O7" s="747"/>
      <c r="Q7" s="1035"/>
      <c r="S7" s="1034"/>
      <c r="T7" s="1035"/>
      <c r="U7" s="1035"/>
      <c r="V7" s="1035"/>
      <c r="W7" s="1035"/>
      <c r="X7" s="1035"/>
      <c r="Y7" s="1035"/>
      <c r="Z7" s="1034"/>
    </row>
    <row r="8" spans="2:26" x14ac:dyDescent="0.25">
      <c r="B8" s="1622">
        <v>1</v>
      </c>
      <c r="C8" s="1623" t="s">
        <v>4363</v>
      </c>
      <c r="D8" s="1624" t="s">
        <v>4364</v>
      </c>
      <c r="E8" s="1624" t="s">
        <v>1932</v>
      </c>
      <c r="F8" s="1625">
        <v>2</v>
      </c>
      <c r="G8" s="1626">
        <v>0.5</v>
      </c>
      <c r="H8" s="1627">
        <v>0.5</v>
      </c>
      <c r="I8" s="1627">
        <v>0.5</v>
      </c>
      <c r="J8" s="1627">
        <v>0.5</v>
      </c>
      <c r="K8" s="1627">
        <v>0.5</v>
      </c>
      <c r="L8" s="1628">
        <v>0.5</v>
      </c>
      <c r="M8" s="747"/>
      <c r="N8" s="1629"/>
      <c r="O8" s="1630"/>
      <c r="Q8" s="43">
        <f xml:space="preserve"> IF( SUM( T8:Y8 ) = 0, 0,$T$5 )</f>
        <v>0</v>
      </c>
      <c r="S8" s="1034"/>
      <c r="T8" s="1061">
        <f t="shared" ref="T8:Y9" si="0" xml:space="preserve"> IF( ISNUMBER(G8), 0, 1 )</f>
        <v>0</v>
      </c>
      <c r="U8" s="1061">
        <f t="shared" si="0"/>
        <v>0</v>
      </c>
      <c r="V8" s="1061">
        <f t="shared" si="0"/>
        <v>0</v>
      </c>
      <c r="W8" s="1061">
        <f t="shared" si="0"/>
        <v>0</v>
      </c>
      <c r="X8" s="1061">
        <f t="shared" si="0"/>
        <v>0</v>
      </c>
      <c r="Y8" s="1061">
        <f t="shared" si="0"/>
        <v>0</v>
      </c>
      <c r="Z8" s="1034"/>
    </row>
    <row r="9" spans="2:26" x14ac:dyDescent="0.25">
      <c r="B9" s="1631">
        <v>2</v>
      </c>
      <c r="C9" s="1632" t="s">
        <v>4365</v>
      </c>
      <c r="D9" s="1633" t="s">
        <v>4366</v>
      </c>
      <c r="E9" s="1633" t="s">
        <v>4367</v>
      </c>
      <c r="F9" s="1634">
        <v>3</v>
      </c>
      <c r="G9" s="1635">
        <v>20</v>
      </c>
      <c r="H9" s="1636">
        <v>20</v>
      </c>
      <c r="I9" s="1636">
        <v>20</v>
      </c>
      <c r="J9" s="1636">
        <v>20</v>
      </c>
      <c r="K9" s="1636">
        <v>20</v>
      </c>
      <c r="L9" s="1637">
        <v>20</v>
      </c>
      <c r="M9" s="747"/>
      <c r="N9" s="1638"/>
      <c r="O9" s="1639" t="s">
        <v>4368</v>
      </c>
      <c r="Q9" s="43">
        <f xml:space="preserve"> IF( SUM( T9:Y9 ) = 0, 0,$T$5 )</f>
        <v>0</v>
      </c>
      <c r="S9" s="1034"/>
      <c r="T9" s="1061">
        <f t="shared" si="0"/>
        <v>0</v>
      </c>
      <c r="U9" s="1061">
        <f t="shared" si="0"/>
        <v>0</v>
      </c>
      <c r="V9" s="1061">
        <f t="shared" si="0"/>
        <v>0</v>
      </c>
      <c r="W9" s="1061">
        <f t="shared" si="0"/>
        <v>0</v>
      </c>
      <c r="X9" s="1061">
        <f t="shared" si="0"/>
        <v>0</v>
      </c>
      <c r="Y9" s="1061">
        <f t="shared" si="0"/>
        <v>0</v>
      </c>
      <c r="Z9" s="1034"/>
    </row>
    <row r="10" spans="2:26" x14ac:dyDescent="0.25">
      <c r="B10" s="1631">
        <v>3</v>
      </c>
      <c r="C10" s="1632" t="s">
        <v>4369</v>
      </c>
      <c r="D10" s="1633" t="s">
        <v>4370</v>
      </c>
      <c r="E10" s="1633" t="s">
        <v>41</v>
      </c>
      <c r="F10" s="1634">
        <v>3</v>
      </c>
      <c r="G10" s="1640">
        <f t="shared" ref="G10:L10" si="1">G8 * G9</f>
        <v>10</v>
      </c>
      <c r="H10" s="1641">
        <f t="shared" si="1"/>
        <v>10</v>
      </c>
      <c r="I10" s="1641">
        <f t="shared" si="1"/>
        <v>10</v>
      </c>
      <c r="J10" s="1641">
        <f t="shared" si="1"/>
        <v>10</v>
      </c>
      <c r="K10" s="1641">
        <f t="shared" si="1"/>
        <v>10</v>
      </c>
      <c r="L10" s="1642">
        <f t="shared" si="1"/>
        <v>10</v>
      </c>
      <c r="M10" s="747"/>
      <c r="N10" s="1638" t="s">
        <v>4371</v>
      </c>
      <c r="O10" s="1639"/>
      <c r="Q10" s="43"/>
      <c r="S10" s="1034"/>
      <c r="T10" s="1050"/>
      <c r="U10" s="1050"/>
      <c r="V10" s="1050"/>
      <c r="W10" s="1050"/>
      <c r="X10" s="1050"/>
      <c r="Y10" s="1050"/>
      <c r="Z10" s="1034"/>
    </row>
    <row r="11" spans="2:26" x14ac:dyDescent="0.25">
      <c r="B11" s="1631">
        <v>4</v>
      </c>
      <c r="C11" s="1632" t="s">
        <v>4372</v>
      </c>
      <c r="D11" s="1633" t="s">
        <v>4373</v>
      </c>
      <c r="E11" s="1633" t="s">
        <v>4367</v>
      </c>
      <c r="F11" s="1634">
        <v>3</v>
      </c>
      <c r="G11" s="1635">
        <v>0</v>
      </c>
      <c r="H11" s="1636">
        <v>0</v>
      </c>
      <c r="I11" s="1636">
        <v>0</v>
      </c>
      <c r="J11" s="1636">
        <v>0</v>
      </c>
      <c r="K11" s="1636">
        <v>0</v>
      </c>
      <c r="L11" s="1637">
        <v>0</v>
      </c>
      <c r="M11" s="747"/>
      <c r="N11" s="1638"/>
      <c r="O11" s="1639" t="s">
        <v>4368</v>
      </c>
      <c r="Q11" s="43">
        <f xml:space="preserve"> IF( SUM( T11:Y11 ) = 0, 0,$T$5 )</f>
        <v>0</v>
      </c>
      <c r="S11" s="1034"/>
      <c r="T11" s="1061">
        <f t="shared" ref="T11:Y12" si="2" xml:space="preserve"> IF( ISNUMBER(G11), 0, 1 )</f>
        <v>0</v>
      </c>
      <c r="U11" s="1061">
        <f t="shared" si="2"/>
        <v>0</v>
      </c>
      <c r="V11" s="1061">
        <f t="shared" si="2"/>
        <v>0</v>
      </c>
      <c r="W11" s="1061">
        <f t="shared" si="2"/>
        <v>0</v>
      </c>
      <c r="X11" s="1061">
        <f t="shared" si="2"/>
        <v>0</v>
      </c>
      <c r="Y11" s="1061">
        <f t="shared" si="2"/>
        <v>0</v>
      </c>
      <c r="Z11" s="1034"/>
    </row>
    <row r="12" spans="2:26" ht="15" thickBot="1" x14ac:dyDescent="0.3">
      <c r="B12" s="1643">
        <v>5</v>
      </c>
      <c r="C12" s="1644" t="s">
        <v>4374</v>
      </c>
      <c r="D12" s="1645" t="s">
        <v>4375</v>
      </c>
      <c r="E12" s="1645" t="s">
        <v>41</v>
      </c>
      <c r="F12" s="1646">
        <v>3</v>
      </c>
      <c r="G12" s="1647">
        <v>0</v>
      </c>
      <c r="H12" s="1648">
        <v>0</v>
      </c>
      <c r="I12" s="1648">
        <v>0</v>
      </c>
      <c r="J12" s="1648">
        <v>0</v>
      </c>
      <c r="K12" s="1648">
        <v>0</v>
      </c>
      <c r="L12" s="1649">
        <v>0</v>
      </c>
      <c r="M12" s="747"/>
      <c r="N12" s="1638"/>
      <c r="O12" s="1639"/>
      <c r="Q12" s="43">
        <f xml:space="preserve"> IF( SUM( T12:Y12 ) = 0, 0,$T$5 )</f>
        <v>0</v>
      </c>
      <c r="S12" s="1034"/>
      <c r="T12" s="1061">
        <f t="shared" si="2"/>
        <v>0</v>
      </c>
      <c r="U12" s="1061">
        <f t="shared" si="2"/>
        <v>0</v>
      </c>
      <c r="V12" s="1061">
        <f t="shared" si="2"/>
        <v>0</v>
      </c>
      <c r="W12" s="1061">
        <f t="shared" si="2"/>
        <v>0</v>
      </c>
      <c r="X12" s="1061">
        <f t="shared" si="2"/>
        <v>0</v>
      </c>
      <c r="Y12" s="1061">
        <f t="shared" si="2"/>
        <v>0</v>
      </c>
      <c r="Z12" s="1034"/>
    </row>
    <row r="13" spans="2:26" ht="15" thickBot="1" x14ac:dyDescent="0.3">
      <c r="B13" s="1650">
        <v>6</v>
      </c>
      <c r="C13" s="1651" t="s">
        <v>4376</v>
      </c>
      <c r="D13" s="1652" t="s">
        <v>4377</v>
      </c>
      <c r="E13" s="1652" t="s">
        <v>41</v>
      </c>
      <c r="F13" s="1653">
        <v>3</v>
      </c>
      <c r="G13" s="1654">
        <f t="shared" ref="G13:L13" si="3">G10 + G12</f>
        <v>10</v>
      </c>
      <c r="H13" s="1655">
        <f t="shared" si="3"/>
        <v>10</v>
      </c>
      <c r="I13" s="1655">
        <f t="shared" si="3"/>
        <v>10</v>
      </c>
      <c r="J13" s="1655">
        <f t="shared" si="3"/>
        <v>10</v>
      </c>
      <c r="K13" s="1655">
        <f t="shared" si="3"/>
        <v>10</v>
      </c>
      <c r="L13" s="1656">
        <f t="shared" si="3"/>
        <v>10</v>
      </c>
      <c r="M13" s="747"/>
      <c r="N13" s="1657" t="s">
        <v>4378</v>
      </c>
      <c r="O13" s="1658"/>
      <c r="Q13" s="43"/>
      <c r="S13" s="1034"/>
      <c r="T13" s="1050"/>
      <c r="U13" s="1050"/>
      <c r="V13" s="1050"/>
      <c r="W13" s="1050"/>
      <c r="X13" s="1050"/>
      <c r="Y13" s="1050"/>
      <c r="Z13" s="1034"/>
    </row>
    <row r="14" spans="2:26" ht="15" thickBot="1" x14ac:dyDescent="0.3">
      <c r="B14" s="747"/>
      <c r="C14" s="747"/>
      <c r="D14" s="747"/>
      <c r="E14" s="747"/>
      <c r="F14" s="747"/>
      <c r="G14" s="747"/>
      <c r="H14" s="747"/>
      <c r="I14" s="747"/>
      <c r="J14" s="747"/>
      <c r="K14" s="747"/>
      <c r="L14" s="747"/>
      <c r="M14" s="747"/>
      <c r="N14" s="1659"/>
      <c r="O14" s="1659"/>
      <c r="Q14" s="43"/>
      <c r="S14" s="1034"/>
      <c r="T14" s="1050"/>
      <c r="U14" s="1050"/>
      <c r="V14" s="1050"/>
      <c r="W14" s="1050"/>
      <c r="X14" s="1050"/>
      <c r="Y14" s="1050"/>
      <c r="Z14" s="1034"/>
    </row>
    <row r="15" spans="2:26" ht="15" thickBot="1" x14ac:dyDescent="0.3">
      <c r="B15" s="1620" t="s">
        <v>116</v>
      </c>
      <c r="C15" s="1621" t="s">
        <v>4379</v>
      </c>
      <c r="D15" s="747"/>
      <c r="E15" s="747"/>
      <c r="F15" s="747"/>
      <c r="G15" s="747"/>
      <c r="H15" s="747"/>
      <c r="I15" s="747"/>
      <c r="J15" s="747"/>
      <c r="K15" s="747"/>
      <c r="L15" s="747"/>
      <c r="M15" s="747"/>
      <c r="N15" s="1659"/>
      <c r="O15" s="1659"/>
      <c r="Q15" s="43"/>
      <c r="S15" s="1034"/>
      <c r="T15" s="1050"/>
      <c r="U15" s="1050"/>
      <c r="V15" s="1050"/>
      <c r="W15" s="1050"/>
      <c r="X15" s="1050"/>
      <c r="Y15" s="1050"/>
      <c r="Z15" s="1034"/>
    </row>
    <row r="16" spans="2:26" x14ac:dyDescent="0.25">
      <c r="B16" s="1622">
        <v>7</v>
      </c>
      <c r="C16" s="1623" t="s">
        <v>4380</v>
      </c>
      <c r="D16" s="1624" t="s">
        <v>4381</v>
      </c>
      <c r="E16" s="1624" t="s">
        <v>1932</v>
      </c>
      <c r="F16" s="1625">
        <v>2</v>
      </c>
      <c r="G16" s="1626">
        <v>0</v>
      </c>
      <c r="H16" s="1627">
        <v>0</v>
      </c>
      <c r="I16" s="1627">
        <v>0</v>
      </c>
      <c r="J16" s="1627">
        <v>0</v>
      </c>
      <c r="K16" s="1627">
        <v>0</v>
      </c>
      <c r="L16" s="1628">
        <v>0</v>
      </c>
      <c r="M16" s="1660"/>
      <c r="N16" s="1661"/>
      <c r="O16" s="1662"/>
      <c r="Q16" s="43">
        <f xml:space="preserve"> IF( SUM( T16:Y16 ) = 0, 0,$T$5 )</f>
        <v>0</v>
      </c>
      <c r="S16" s="1034"/>
      <c r="T16" s="1061">
        <f t="shared" ref="T16:Y23" si="4" xml:space="preserve"> IF( ISNUMBER(G16), 0, 1 )</f>
        <v>0</v>
      </c>
      <c r="U16" s="1061">
        <f t="shared" si="4"/>
        <v>0</v>
      </c>
      <c r="V16" s="1061">
        <f t="shared" si="4"/>
        <v>0</v>
      </c>
      <c r="W16" s="1061">
        <f t="shared" si="4"/>
        <v>0</v>
      </c>
      <c r="X16" s="1061">
        <f t="shared" si="4"/>
        <v>0</v>
      </c>
      <c r="Y16" s="1061">
        <f t="shared" si="4"/>
        <v>0</v>
      </c>
      <c r="Z16" s="1034"/>
    </row>
    <row r="17" spans="2:26" x14ac:dyDescent="0.25">
      <c r="B17" s="1631">
        <v>8</v>
      </c>
      <c r="C17" s="1632" t="s">
        <v>4382</v>
      </c>
      <c r="D17" s="1633" t="s">
        <v>4383</v>
      </c>
      <c r="E17" s="1633" t="s">
        <v>41</v>
      </c>
      <c r="F17" s="1634">
        <v>3</v>
      </c>
      <c r="G17" s="1635">
        <v>32.774999999999999</v>
      </c>
      <c r="H17" s="1663">
        <v>-207.5</v>
      </c>
      <c r="I17" s="1663">
        <v>47.6</v>
      </c>
      <c r="J17" s="1663">
        <v>-147.1</v>
      </c>
      <c r="K17" s="1663">
        <v>-112.5</v>
      </c>
      <c r="L17" s="1664">
        <v>71.900000000000006</v>
      </c>
      <c r="M17" s="1660"/>
      <c r="N17" s="1665"/>
      <c r="O17" s="1639" t="s">
        <v>4384</v>
      </c>
      <c r="Q17" s="43">
        <f t="shared" ref="Q17:Q23" si="5" xml:space="preserve"> IF( SUM( T17:Y17 ) = 0, 0,$T$5 )</f>
        <v>0</v>
      </c>
      <c r="S17" s="1034"/>
      <c r="T17" s="1061">
        <f t="shared" si="4"/>
        <v>0</v>
      </c>
      <c r="U17" s="1061">
        <f t="shared" si="4"/>
        <v>0</v>
      </c>
      <c r="V17" s="1061">
        <f t="shared" si="4"/>
        <v>0</v>
      </c>
      <c r="W17" s="1061">
        <f t="shared" si="4"/>
        <v>0</v>
      </c>
      <c r="X17" s="1061">
        <f t="shared" si="4"/>
        <v>0</v>
      </c>
      <c r="Y17" s="1061">
        <f t="shared" si="4"/>
        <v>0</v>
      </c>
      <c r="Z17" s="1034"/>
    </row>
    <row r="18" spans="2:26" x14ac:dyDescent="0.25">
      <c r="B18" s="1631">
        <v>9</v>
      </c>
      <c r="C18" s="1632" t="s">
        <v>4385</v>
      </c>
      <c r="D18" s="1633" t="s">
        <v>4386</v>
      </c>
      <c r="E18" s="1633" t="s">
        <v>1880</v>
      </c>
      <c r="F18" s="1634">
        <v>2</v>
      </c>
      <c r="G18" s="1666">
        <v>1.8063421717783069E-2</v>
      </c>
      <c r="H18" s="1667">
        <v>4.1071800294103518E-2</v>
      </c>
      <c r="I18" s="1667">
        <v>3.9133089664282396E-2</v>
      </c>
      <c r="J18" s="1667">
        <v>3.7859104634719344E-2</v>
      </c>
      <c r="K18" s="1667">
        <v>3.7149943028167445E-2</v>
      </c>
      <c r="L18" s="1668">
        <v>3.7281619108663372E-2</v>
      </c>
      <c r="M18" s="1660"/>
      <c r="N18" s="1638"/>
      <c r="O18" s="1639" t="s">
        <v>4384</v>
      </c>
      <c r="Q18" s="43">
        <f t="shared" si="5"/>
        <v>0</v>
      </c>
      <c r="S18" s="1034"/>
      <c r="T18" s="1061">
        <f t="shared" si="4"/>
        <v>0</v>
      </c>
      <c r="U18" s="1061">
        <f t="shared" si="4"/>
        <v>0</v>
      </c>
      <c r="V18" s="1061">
        <f t="shared" si="4"/>
        <v>0</v>
      </c>
      <c r="W18" s="1061">
        <f t="shared" si="4"/>
        <v>0</v>
      </c>
      <c r="X18" s="1061">
        <f t="shared" si="4"/>
        <v>0</v>
      </c>
      <c r="Y18" s="1061">
        <f t="shared" si="4"/>
        <v>0</v>
      </c>
      <c r="Z18" s="1034"/>
    </row>
    <row r="19" spans="2:26" x14ac:dyDescent="0.25">
      <c r="B19" s="1631">
        <v>10</v>
      </c>
      <c r="C19" s="1632" t="s">
        <v>4387</v>
      </c>
      <c r="D19" s="1633" t="s">
        <v>4388</v>
      </c>
      <c r="E19" s="1633" t="s">
        <v>1880</v>
      </c>
      <c r="F19" s="1634">
        <v>2</v>
      </c>
      <c r="G19" s="1666">
        <v>0</v>
      </c>
      <c r="H19" s="1667">
        <v>0</v>
      </c>
      <c r="I19" s="1667">
        <v>0</v>
      </c>
      <c r="J19" s="1667">
        <v>0</v>
      </c>
      <c r="K19" s="1667">
        <v>0</v>
      </c>
      <c r="L19" s="1668">
        <v>0</v>
      </c>
      <c r="M19" s="1660"/>
      <c r="N19" s="1638"/>
      <c r="O19" s="1639" t="s">
        <v>4384</v>
      </c>
      <c r="Q19" s="43">
        <f t="shared" si="5"/>
        <v>0</v>
      </c>
      <c r="S19" s="1034"/>
      <c r="T19" s="1061">
        <f t="shared" si="4"/>
        <v>0</v>
      </c>
      <c r="U19" s="1061">
        <f t="shared" si="4"/>
        <v>0</v>
      </c>
      <c r="V19" s="1061">
        <f t="shared" si="4"/>
        <v>0</v>
      </c>
      <c r="W19" s="1061">
        <f t="shared" si="4"/>
        <v>0</v>
      </c>
      <c r="X19" s="1061">
        <f t="shared" si="4"/>
        <v>0</v>
      </c>
      <c r="Y19" s="1061">
        <f t="shared" si="4"/>
        <v>0</v>
      </c>
      <c r="Z19" s="1034"/>
    </row>
    <row r="20" spans="2:26" x14ac:dyDescent="0.25">
      <c r="B20" s="1631">
        <v>11</v>
      </c>
      <c r="C20" s="1632" t="s">
        <v>4389</v>
      </c>
      <c r="D20" s="1633" t="s">
        <v>4390</v>
      </c>
      <c r="E20" s="1633" t="s">
        <v>1880</v>
      </c>
      <c r="F20" s="1634">
        <v>2</v>
      </c>
      <c r="G20" s="1666">
        <v>0.39337640476724228</v>
      </c>
      <c r="H20" s="1667">
        <v>1.2396278833474061</v>
      </c>
      <c r="I20" s="1667">
        <v>1.3209245927856945</v>
      </c>
      <c r="J20" s="1667">
        <v>1.5683810085779544</v>
      </c>
      <c r="K20" s="1667">
        <v>1.6979466599345785</v>
      </c>
      <c r="L20" s="1668">
        <v>1.7197161550409701</v>
      </c>
      <c r="M20" s="1660"/>
      <c r="N20" s="1638"/>
      <c r="O20" s="1639" t="s">
        <v>4384</v>
      </c>
      <c r="Q20" s="43">
        <f t="shared" si="5"/>
        <v>0</v>
      </c>
      <c r="S20" s="1034"/>
      <c r="T20" s="1061">
        <f t="shared" si="4"/>
        <v>0</v>
      </c>
      <c r="U20" s="1061">
        <f t="shared" si="4"/>
        <v>0</v>
      </c>
      <c r="V20" s="1061">
        <f t="shared" si="4"/>
        <v>0</v>
      </c>
      <c r="W20" s="1061">
        <f t="shared" si="4"/>
        <v>0</v>
      </c>
      <c r="X20" s="1061">
        <f t="shared" si="4"/>
        <v>0</v>
      </c>
      <c r="Y20" s="1061">
        <f t="shared" si="4"/>
        <v>0</v>
      </c>
      <c r="Z20" s="1034"/>
    </row>
    <row r="21" spans="2:26" x14ac:dyDescent="0.25">
      <c r="B21" s="1631">
        <v>12</v>
      </c>
      <c r="C21" s="1632" t="s">
        <v>4391</v>
      </c>
      <c r="D21" s="1633" t="s">
        <v>4392</v>
      </c>
      <c r="E21" s="1633" t="s">
        <v>41</v>
      </c>
      <c r="F21" s="1634">
        <v>3</v>
      </c>
      <c r="G21" s="1635">
        <v>0</v>
      </c>
      <c r="H21" s="1636">
        <v>0</v>
      </c>
      <c r="I21" s="1636">
        <v>0</v>
      </c>
      <c r="J21" s="1636">
        <v>0</v>
      </c>
      <c r="K21" s="1636">
        <v>0</v>
      </c>
      <c r="L21" s="1637">
        <v>0</v>
      </c>
      <c r="M21" s="1660"/>
      <c r="N21" s="1638"/>
      <c r="O21" s="1639" t="s">
        <v>4393</v>
      </c>
      <c r="Q21" s="43">
        <f t="shared" si="5"/>
        <v>0</v>
      </c>
      <c r="S21" s="1034"/>
      <c r="T21" s="1061">
        <f t="shared" si="4"/>
        <v>0</v>
      </c>
      <c r="U21" s="1061">
        <f t="shared" si="4"/>
        <v>0</v>
      </c>
      <c r="V21" s="1061">
        <f t="shared" si="4"/>
        <v>0</v>
      </c>
      <c r="W21" s="1061">
        <f t="shared" si="4"/>
        <v>0</v>
      </c>
      <c r="X21" s="1061">
        <f t="shared" si="4"/>
        <v>0</v>
      </c>
      <c r="Y21" s="1061">
        <f t="shared" si="4"/>
        <v>0</v>
      </c>
      <c r="Z21" s="1034"/>
    </row>
    <row r="22" spans="2:26" x14ac:dyDescent="0.25">
      <c r="B22" s="1643">
        <v>13</v>
      </c>
      <c r="C22" s="1644" t="s">
        <v>4394</v>
      </c>
      <c r="D22" s="1645" t="s">
        <v>4395</v>
      </c>
      <c r="E22" s="1645" t="s">
        <v>1880</v>
      </c>
      <c r="F22" s="1646">
        <v>2</v>
      </c>
      <c r="G22" s="1669">
        <v>0</v>
      </c>
      <c r="H22" s="1670">
        <v>0</v>
      </c>
      <c r="I22" s="1670">
        <v>0</v>
      </c>
      <c r="J22" s="1670">
        <v>0</v>
      </c>
      <c r="K22" s="1670">
        <v>0</v>
      </c>
      <c r="L22" s="1671">
        <v>0</v>
      </c>
      <c r="M22" s="1672"/>
      <c r="N22" s="1638"/>
      <c r="O22" s="1639" t="s">
        <v>4393</v>
      </c>
      <c r="Q22" s="43">
        <f t="shared" si="5"/>
        <v>0</v>
      </c>
      <c r="S22" s="1034"/>
      <c r="T22" s="1061">
        <f t="shared" si="4"/>
        <v>0</v>
      </c>
      <c r="U22" s="1061">
        <f t="shared" si="4"/>
        <v>0</v>
      </c>
      <c r="V22" s="1061">
        <f t="shared" si="4"/>
        <v>0</v>
      </c>
      <c r="W22" s="1061">
        <f t="shared" si="4"/>
        <v>0</v>
      </c>
      <c r="X22" s="1061">
        <f t="shared" si="4"/>
        <v>0</v>
      </c>
      <c r="Y22" s="1061">
        <f t="shared" si="4"/>
        <v>0</v>
      </c>
      <c r="Z22" s="1034"/>
    </row>
    <row r="23" spans="2:26" ht="15" thickBot="1" x14ac:dyDescent="0.3">
      <c r="B23" s="1673">
        <v>14</v>
      </c>
      <c r="C23" s="1674" t="s">
        <v>4396</v>
      </c>
      <c r="D23" s="1675" t="s">
        <v>4397</v>
      </c>
      <c r="E23" s="1675" t="s">
        <v>1880</v>
      </c>
      <c r="F23" s="1676">
        <v>2</v>
      </c>
      <c r="G23" s="1677">
        <v>0</v>
      </c>
      <c r="H23" s="1678">
        <v>0</v>
      </c>
      <c r="I23" s="1678">
        <v>0</v>
      </c>
      <c r="J23" s="1678">
        <v>0</v>
      </c>
      <c r="K23" s="1678">
        <v>0</v>
      </c>
      <c r="L23" s="1679">
        <v>0</v>
      </c>
      <c r="M23" s="747"/>
      <c r="N23" s="1680"/>
      <c r="O23" s="1681"/>
      <c r="Q23" s="43">
        <f t="shared" si="5"/>
        <v>0</v>
      </c>
      <c r="S23" s="1034"/>
      <c r="T23" s="1061">
        <f t="shared" si="4"/>
        <v>0</v>
      </c>
      <c r="U23" s="1061">
        <f t="shared" si="4"/>
        <v>0</v>
      </c>
      <c r="V23" s="1061">
        <f t="shared" si="4"/>
        <v>0</v>
      </c>
      <c r="W23" s="1061">
        <f t="shared" si="4"/>
        <v>0</v>
      </c>
      <c r="X23" s="1061">
        <f t="shared" si="4"/>
        <v>0</v>
      </c>
      <c r="Y23" s="1061">
        <f t="shared" si="4"/>
        <v>0</v>
      </c>
      <c r="Z23" s="1034"/>
    </row>
    <row r="24" spans="2:26" ht="15" thickBot="1" x14ac:dyDescent="0.3">
      <c r="B24" s="747"/>
      <c r="C24" s="747"/>
      <c r="D24" s="747"/>
      <c r="E24" s="747"/>
      <c r="F24" s="747"/>
      <c r="G24" s="747"/>
      <c r="H24" s="747"/>
      <c r="I24" s="747"/>
      <c r="J24" s="747"/>
      <c r="K24" s="747"/>
      <c r="L24" s="747"/>
      <c r="M24" s="747"/>
      <c r="N24" s="1659"/>
      <c r="O24" s="1659"/>
      <c r="Q24" s="43"/>
      <c r="S24" s="200"/>
      <c r="T24" s="1050"/>
      <c r="U24" s="1050"/>
      <c r="V24" s="1050"/>
      <c r="W24" s="1050"/>
      <c r="X24" s="1050"/>
      <c r="Y24" s="1050"/>
      <c r="Z24" s="200"/>
    </row>
    <row r="25" spans="2:26" ht="15" thickBot="1" x14ac:dyDescent="0.3">
      <c r="B25" s="1620" t="s">
        <v>167</v>
      </c>
      <c r="C25" s="1621" t="s">
        <v>4398</v>
      </c>
      <c r="D25" s="747"/>
      <c r="E25" s="747"/>
      <c r="F25" s="747"/>
      <c r="G25" s="747"/>
      <c r="H25" s="747"/>
      <c r="I25" s="747"/>
      <c r="J25" s="747"/>
      <c r="K25" s="747"/>
      <c r="L25" s="747"/>
      <c r="M25" s="747"/>
      <c r="N25" s="1659"/>
      <c r="O25" s="1659"/>
      <c r="Q25" s="43"/>
      <c r="S25" s="200"/>
      <c r="T25" s="1050"/>
      <c r="U25" s="1050"/>
      <c r="V25" s="1050"/>
      <c r="W25" s="1050"/>
      <c r="X25" s="1050"/>
      <c r="Y25" s="1050"/>
      <c r="Z25" s="200"/>
    </row>
    <row r="26" spans="2:26" x14ac:dyDescent="0.25">
      <c r="B26" s="1622">
        <v>15</v>
      </c>
      <c r="C26" s="1623" t="s">
        <v>4398</v>
      </c>
      <c r="D26" s="1624" t="s">
        <v>4399</v>
      </c>
      <c r="E26" s="1624" t="s">
        <v>41</v>
      </c>
      <c r="F26" s="1625">
        <v>3</v>
      </c>
      <c r="G26" s="1682">
        <v>0</v>
      </c>
      <c r="H26" s="1683">
        <f>G26 + H27 - H28</f>
        <v>0</v>
      </c>
      <c r="I26" s="1683">
        <f>H26 + I27 - I28</f>
        <v>0</v>
      </c>
      <c r="J26" s="1683">
        <f>I26 + J27 - J28</f>
        <v>0</v>
      </c>
      <c r="K26" s="1683">
        <f>J26 + K27 - K28</f>
        <v>0</v>
      </c>
      <c r="L26" s="1684">
        <f>K26 + L27 - L28</f>
        <v>0</v>
      </c>
      <c r="M26" s="1660"/>
      <c r="N26" s="1661" t="s">
        <v>4400</v>
      </c>
      <c r="O26" s="1662"/>
      <c r="Q26" s="43">
        <f xml:space="preserve"> IF( SUM( T26:Y26 ) = 0, 0,$T$5 )</f>
        <v>0</v>
      </c>
      <c r="S26" s="200"/>
      <c r="T26" s="1061">
        <f xml:space="preserve"> IF( ISNUMBER(G26), 0, 1 )</f>
        <v>0</v>
      </c>
      <c r="U26" s="1050"/>
      <c r="V26" s="1050"/>
      <c r="W26" s="1050"/>
      <c r="X26" s="1050"/>
      <c r="Y26" s="1050"/>
      <c r="Z26" s="200"/>
    </row>
    <row r="27" spans="2:26" x14ac:dyDescent="0.25">
      <c r="B27" s="1631">
        <v>16</v>
      </c>
      <c r="C27" s="1632" t="s">
        <v>4401</v>
      </c>
      <c r="D27" s="1633" t="s">
        <v>4402</v>
      </c>
      <c r="E27" s="1633" t="s">
        <v>41</v>
      </c>
      <c r="F27" s="1634">
        <v>3</v>
      </c>
      <c r="G27" s="1635">
        <v>0</v>
      </c>
      <c r="H27" s="1636">
        <v>0</v>
      </c>
      <c r="I27" s="1636">
        <v>0</v>
      </c>
      <c r="J27" s="1636">
        <v>0</v>
      </c>
      <c r="K27" s="1636">
        <v>0</v>
      </c>
      <c r="L27" s="1637">
        <v>0</v>
      </c>
      <c r="M27" s="1660"/>
      <c r="N27" s="1638"/>
      <c r="O27" s="1639"/>
      <c r="Q27" s="43">
        <f xml:space="preserve"> IF( SUM( T27:Y27 ) = 0, 0,$T$5 )</f>
        <v>0</v>
      </c>
      <c r="S27" s="1034"/>
      <c r="T27" s="1061">
        <f xml:space="preserve"> IF( ISNUMBER(G27), 0, 1 )</f>
        <v>0</v>
      </c>
      <c r="U27" s="1061">
        <f t="shared" ref="U27:Y29" si="6" xml:space="preserve"> IF( ISNUMBER(H27), 0, 1 )</f>
        <v>0</v>
      </c>
      <c r="V27" s="1061">
        <f t="shared" si="6"/>
        <v>0</v>
      </c>
      <c r="W27" s="1061">
        <f t="shared" si="6"/>
        <v>0</v>
      </c>
      <c r="X27" s="1061">
        <f t="shared" si="6"/>
        <v>0</v>
      </c>
      <c r="Y27" s="1061">
        <f t="shared" si="6"/>
        <v>0</v>
      </c>
      <c r="Z27" s="1034"/>
    </row>
    <row r="28" spans="2:26" x14ac:dyDescent="0.25">
      <c r="B28" s="1631">
        <v>17</v>
      </c>
      <c r="C28" s="1632" t="s">
        <v>4403</v>
      </c>
      <c r="D28" s="1633" t="s">
        <v>4404</v>
      </c>
      <c r="E28" s="1633" t="s">
        <v>41</v>
      </c>
      <c r="F28" s="1634">
        <v>3</v>
      </c>
      <c r="G28" s="1635">
        <v>0</v>
      </c>
      <c r="H28" s="1636">
        <v>0</v>
      </c>
      <c r="I28" s="1636">
        <v>0</v>
      </c>
      <c r="J28" s="1636">
        <v>0</v>
      </c>
      <c r="K28" s="1636">
        <v>0</v>
      </c>
      <c r="L28" s="1637">
        <v>0</v>
      </c>
      <c r="M28" s="1660"/>
      <c r="N28" s="1638"/>
      <c r="O28" s="1639"/>
      <c r="Q28" s="43">
        <f xml:space="preserve"> IF( SUM( T28:Y28 ) = 0, 0,$T$5 )</f>
        <v>0</v>
      </c>
      <c r="S28" s="1034"/>
      <c r="T28" s="1061">
        <f xml:space="preserve"> IF( ISNUMBER(G28), 0, 1 )</f>
        <v>0</v>
      </c>
      <c r="U28" s="1061">
        <f t="shared" si="6"/>
        <v>0</v>
      </c>
      <c r="V28" s="1061">
        <f t="shared" si="6"/>
        <v>0</v>
      </c>
      <c r="W28" s="1061">
        <f t="shared" si="6"/>
        <v>0</v>
      </c>
      <c r="X28" s="1061">
        <f t="shared" si="6"/>
        <v>0</v>
      </c>
      <c r="Y28" s="1061">
        <f t="shared" si="6"/>
        <v>0</v>
      </c>
      <c r="Z28" s="1034"/>
    </row>
    <row r="29" spans="2:26" ht="15" thickBot="1" x14ac:dyDescent="0.3">
      <c r="B29" s="1685">
        <v>18</v>
      </c>
      <c r="C29" s="1686" t="s">
        <v>4405</v>
      </c>
      <c r="D29" s="1687" t="s">
        <v>4406</v>
      </c>
      <c r="E29" s="1687" t="s">
        <v>41</v>
      </c>
      <c r="F29" s="1688">
        <v>3</v>
      </c>
      <c r="G29" s="1689">
        <v>0</v>
      </c>
      <c r="H29" s="1690">
        <v>0</v>
      </c>
      <c r="I29" s="1690">
        <v>0</v>
      </c>
      <c r="J29" s="1690">
        <v>0</v>
      </c>
      <c r="K29" s="1690">
        <v>0</v>
      </c>
      <c r="L29" s="1691">
        <v>0</v>
      </c>
      <c r="M29" s="1672"/>
      <c r="N29" s="1680"/>
      <c r="O29" s="1681"/>
      <c r="Q29" s="43">
        <f xml:space="preserve"> IF( SUM( T29:Y29 ) = 0, 0,$T$5 )</f>
        <v>0</v>
      </c>
      <c r="S29" s="1034"/>
      <c r="T29" s="1061">
        <f xml:space="preserve"> IF( ISNUMBER(G29), 0, 1 )</f>
        <v>0</v>
      </c>
      <c r="U29" s="1061">
        <f t="shared" si="6"/>
        <v>0</v>
      </c>
      <c r="V29" s="1061">
        <f t="shared" si="6"/>
        <v>0</v>
      </c>
      <c r="W29" s="1061">
        <f t="shared" si="6"/>
        <v>0</v>
      </c>
      <c r="X29" s="1061">
        <f t="shared" si="6"/>
        <v>0</v>
      </c>
      <c r="Y29" s="1061">
        <f t="shared" si="6"/>
        <v>0</v>
      </c>
      <c r="Z29" s="1034"/>
    </row>
    <row r="30" spans="2:26" x14ac:dyDescent="0.25">
      <c r="B30" s="747"/>
      <c r="C30" s="747"/>
      <c r="D30" s="747"/>
      <c r="E30" s="747"/>
      <c r="F30" s="747"/>
      <c r="G30" s="1692"/>
      <c r="H30" s="747"/>
      <c r="I30" s="747"/>
      <c r="J30" s="747"/>
      <c r="K30" s="747"/>
      <c r="L30" s="747"/>
      <c r="M30" s="747"/>
      <c r="N30" s="747"/>
      <c r="Q30" s="1599"/>
      <c r="T30" s="1050"/>
      <c r="U30" s="1050"/>
      <c r="V30" s="1050"/>
      <c r="W30" s="1050"/>
      <c r="X30" s="1050"/>
      <c r="Y30" s="1050"/>
    </row>
    <row r="31" spans="2:26" x14ac:dyDescent="0.25">
      <c r="B31" s="277" t="s">
        <v>300</v>
      </c>
      <c r="C31" s="278"/>
      <c r="D31" s="278"/>
      <c r="E31" s="278"/>
      <c r="F31" s="278"/>
      <c r="G31" s="278"/>
      <c r="H31" s="278"/>
      <c r="I31" s="278"/>
      <c r="J31" s="1168"/>
      <c r="K31" s="1168"/>
      <c r="L31" s="1168"/>
      <c r="M31" s="747"/>
      <c r="N31" s="747"/>
      <c r="Q31" s="1599"/>
      <c r="S31" s="201"/>
      <c r="T31" s="1050"/>
      <c r="U31" s="1050"/>
      <c r="V31" s="1050"/>
      <c r="W31" s="1050"/>
      <c r="X31" s="1050"/>
      <c r="Y31" s="1050"/>
      <c r="Z31" s="201"/>
    </row>
    <row r="32" spans="2:26" x14ac:dyDescent="0.25">
      <c r="B32" s="1187"/>
      <c r="C32" s="1310" t="s">
        <v>301</v>
      </c>
      <c r="D32" s="1310"/>
      <c r="E32" s="278"/>
      <c r="F32" s="278"/>
      <c r="G32" s="278"/>
      <c r="H32" s="278"/>
      <c r="I32" s="278"/>
      <c r="J32" s="278"/>
      <c r="K32" s="278"/>
      <c r="L32" s="278"/>
      <c r="M32" s="747"/>
      <c r="N32" s="747"/>
      <c r="Q32" s="1599"/>
      <c r="T32" s="1050"/>
      <c r="U32" s="1050"/>
      <c r="V32" s="1050"/>
      <c r="W32" s="1050"/>
      <c r="X32" s="1050"/>
      <c r="Y32" s="1050"/>
    </row>
    <row r="33" spans="2:26" x14ac:dyDescent="0.25">
      <c r="B33" s="1188"/>
      <c r="C33" s="1310" t="s">
        <v>302</v>
      </c>
      <c r="D33" s="1310"/>
      <c r="E33" s="278"/>
      <c r="F33" s="278"/>
      <c r="G33" s="278"/>
      <c r="H33" s="278"/>
      <c r="I33" s="278"/>
      <c r="J33" s="278"/>
      <c r="K33" s="278"/>
      <c r="L33" s="278"/>
      <c r="M33" s="747"/>
      <c r="N33" s="747"/>
      <c r="Q33" s="1599"/>
      <c r="T33" s="1050"/>
      <c r="U33" s="1050"/>
      <c r="V33" s="1050"/>
      <c r="W33" s="1050"/>
      <c r="X33" s="1050"/>
      <c r="Y33" s="1050"/>
    </row>
    <row r="34" spans="2:26" x14ac:dyDescent="0.25">
      <c r="B34" s="1189"/>
      <c r="C34" s="1310" t="s">
        <v>303</v>
      </c>
      <c r="D34" s="1310"/>
      <c r="E34" s="278"/>
      <c r="F34" s="278"/>
      <c r="G34" s="278"/>
      <c r="H34" s="278"/>
      <c r="I34" s="278"/>
      <c r="J34" s="278"/>
      <c r="K34" s="278"/>
      <c r="L34" s="278"/>
      <c r="M34" s="747"/>
      <c r="N34" s="747"/>
      <c r="Q34" s="1599"/>
      <c r="T34" s="1050"/>
      <c r="U34" s="1050"/>
      <c r="V34" s="1050"/>
      <c r="W34" s="1050"/>
      <c r="X34" s="1050"/>
      <c r="Y34" s="1050"/>
    </row>
    <row r="35" spans="2:26" x14ac:dyDescent="0.25">
      <c r="B35" s="1190"/>
      <c r="C35" s="1310" t="s">
        <v>304</v>
      </c>
      <c r="D35" s="1310"/>
      <c r="E35" s="278"/>
      <c r="F35" s="278"/>
      <c r="G35" s="278"/>
      <c r="H35" s="278"/>
      <c r="I35" s="278"/>
      <c r="J35" s="278"/>
      <c r="K35" s="278"/>
      <c r="L35" s="278"/>
      <c r="M35" s="747"/>
      <c r="N35" s="747"/>
      <c r="Q35" s="1599"/>
      <c r="T35" s="1050"/>
      <c r="U35" s="1050"/>
      <c r="V35" s="1050"/>
      <c r="W35" s="1050"/>
      <c r="X35" s="1050"/>
      <c r="Y35" s="1050"/>
    </row>
    <row r="36" spans="2:26" ht="15" thickBot="1" x14ac:dyDescent="0.3">
      <c r="B36" s="732"/>
      <c r="C36" s="732"/>
      <c r="D36" s="732"/>
      <c r="E36" s="732"/>
      <c r="F36" s="732"/>
      <c r="G36" s="732"/>
      <c r="H36" s="732"/>
      <c r="I36" s="732"/>
      <c r="J36" s="732"/>
      <c r="K36" s="732"/>
      <c r="L36" s="732"/>
      <c r="M36" s="747"/>
      <c r="N36" s="747"/>
      <c r="Q36" s="1599"/>
      <c r="T36" s="1050"/>
      <c r="U36" s="1050"/>
      <c r="V36" s="1050"/>
      <c r="W36" s="1050"/>
      <c r="X36" s="1050"/>
      <c r="Y36" s="1050"/>
    </row>
    <row r="37" spans="2:26" ht="16.5" thickBot="1" x14ac:dyDescent="0.3">
      <c r="B37" s="3494" t="s">
        <v>4407</v>
      </c>
      <c r="C37" s="3495"/>
      <c r="D37" s="3495"/>
      <c r="E37" s="3495"/>
      <c r="F37" s="3495"/>
      <c r="G37" s="3495"/>
      <c r="H37" s="3495"/>
      <c r="I37" s="3495"/>
      <c r="J37" s="3495"/>
      <c r="K37" s="3495"/>
      <c r="L37" s="3496"/>
      <c r="M37" s="747"/>
      <c r="N37" s="749"/>
      <c r="Q37" s="1599"/>
      <c r="S37" s="128"/>
      <c r="T37" s="1050"/>
      <c r="U37" s="1050"/>
      <c r="V37" s="1050"/>
      <c r="W37" s="1050"/>
      <c r="X37" s="1050"/>
      <c r="Y37" s="1050"/>
      <c r="Z37" s="128"/>
    </row>
    <row r="38" spans="2:26" ht="16.5" thickBot="1" x14ac:dyDescent="0.3">
      <c r="B38" s="288"/>
      <c r="C38" s="289"/>
      <c r="D38" s="291"/>
      <c r="E38" s="291"/>
      <c r="F38" s="291"/>
      <c r="G38" s="291"/>
      <c r="H38" s="291"/>
      <c r="I38" s="291"/>
      <c r="J38" s="732"/>
      <c r="K38" s="732"/>
      <c r="L38" s="732"/>
      <c r="M38" s="747"/>
      <c r="N38" s="747"/>
      <c r="Q38" s="1599"/>
      <c r="S38" s="128"/>
      <c r="T38" s="1050"/>
      <c r="U38" s="1050"/>
      <c r="V38" s="1050"/>
      <c r="W38" s="1050"/>
      <c r="X38" s="1050"/>
      <c r="Y38" s="1050"/>
      <c r="Z38" s="128"/>
    </row>
    <row r="39" spans="2:26" ht="225" customHeight="1" thickBot="1" x14ac:dyDescent="0.3">
      <c r="B39" s="3694" t="s">
        <v>4408</v>
      </c>
      <c r="C39" s="3695"/>
      <c r="D39" s="3695"/>
      <c r="E39" s="3695"/>
      <c r="F39" s="3695"/>
      <c r="G39" s="3695"/>
      <c r="H39" s="3695"/>
      <c r="I39" s="3695"/>
      <c r="J39" s="3695"/>
      <c r="K39" s="3695"/>
      <c r="L39" s="3696"/>
      <c r="M39" s="747"/>
      <c r="N39" s="747"/>
      <c r="Q39" s="43"/>
      <c r="S39" s="128"/>
      <c r="T39" s="1050"/>
      <c r="U39" s="1050"/>
      <c r="V39" s="1050"/>
      <c r="W39" s="1050"/>
      <c r="X39" s="1050"/>
      <c r="Y39" s="1050"/>
      <c r="Z39" s="128"/>
    </row>
    <row r="40" spans="2:26" ht="15" thickBot="1" x14ac:dyDescent="0.25">
      <c r="B40" s="305"/>
      <c r="C40" s="1170"/>
      <c r="D40" s="305"/>
      <c r="E40" s="305"/>
      <c r="F40" s="305"/>
      <c r="G40" s="114"/>
      <c r="H40" s="114"/>
      <c r="I40" s="114"/>
      <c r="J40" s="732"/>
      <c r="K40" s="732"/>
      <c r="L40" s="732"/>
      <c r="M40" s="747"/>
      <c r="N40" s="747"/>
      <c r="Q40" s="43"/>
      <c r="S40" s="128"/>
      <c r="T40" s="1050"/>
      <c r="U40" s="1050"/>
      <c r="V40" s="1050"/>
      <c r="W40" s="1050"/>
      <c r="X40" s="1050"/>
      <c r="Y40" s="1050"/>
      <c r="Z40" s="128"/>
    </row>
    <row r="41" spans="2:26" ht="15" customHeight="1" x14ac:dyDescent="0.25">
      <c r="B41" s="292" t="s">
        <v>307</v>
      </c>
      <c r="C41" s="3532" t="s">
        <v>308</v>
      </c>
      <c r="D41" s="3533"/>
      <c r="E41" s="3533"/>
      <c r="F41" s="3533"/>
      <c r="G41" s="3533"/>
      <c r="H41" s="3533"/>
      <c r="I41" s="3533"/>
      <c r="J41" s="3533"/>
      <c r="K41" s="3533"/>
      <c r="L41" s="3534"/>
      <c r="Q41" s="43"/>
      <c r="S41" s="128"/>
      <c r="T41" s="1050"/>
      <c r="U41" s="1050"/>
      <c r="V41" s="1050"/>
      <c r="W41" s="1050"/>
      <c r="X41" s="1050"/>
      <c r="Y41" s="1050"/>
      <c r="Z41" s="128"/>
    </row>
    <row r="42" spans="2:26" ht="15" customHeight="1" x14ac:dyDescent="0.25">
      <c r="B42" s="294" t="s">
        <v>309</v>
      </c>
      <c r="C42" s="295" t="str">
        <f>$C$7</f>
        <v>Equity shares</v>
      </c>
      <c r="D42" s="295"/>
      <c r="E42" s="295"/>
      <c r="F42" s="295"/>
      <c r="G42" s="295"/>
      <c r="H42" s="295"/>
      <c r="I42" s="295"/>
      <c r="J42" s="295"/>
      <c r="K42" s="295"/>
      <c r="L42" s="296"/>
      <c r="Q42" s="43"/>
      <c r="S42" s="128"/>
      <c r="T42" s="1050"/>
      <c r="U42" s="1050"/>
      <c r="V42" s="1050"/>
      <c r="W42" s="1050"/>
      <c r="X42" s="1050"/>
      <c r="Y42" s="1050"/>
      <c r="Z42" s="128"/>
    </row>
    <row r="43" spans="2:26" ht="15" customHeight="1" x14ac:dyDescent="0.25">
      <c r="B43" s="303">
        <v>1</v>
      </c>
      <c r="C43" s="3677" t="s">
        <v>4409</v>
      </c>
      <c r="D43" s="3678"/>
      <c r="E43" s="3678"/>
      <c r="F43" s="3678"/>
      <c r="G43" s="3678"/>
      <c r="H43" s="3678"/>
      <c r="I43" s="3678"/>
      <c r="J43" s="3678"/>
      <c r="K43" s="3678"/>
      <c r="L43" s="3679"/>
      <c r="Q43" s="43"/>
      <c r="S43" s="128"/>
      <c r="T43" s="1050"/>
      <c r="U43" s="1050"/>
      <c r="V43" s="1050"/>
      <c r="W43" s="1050"/>
      <c r="X43" s="1050"/>
      <c r="Y43" s="1050"/>
      <c r="Z43" s="128"/>
    </row>
    <row r="44" spans="2:26" ht="15" customHeight="1" x14ac:dyDescent="0.25">
      <c r="B44" s="303">
        <v>2</v>
      </c>
      <c r="C44" s="3677" t="s">
        <v>4410</v>
      </c>
      <c r="D44" s="3678"/>
      <c r="E44" s="3678"/>
      <c r="F44" s="3678"/>
      <c r="G44" s="3678"/>
      <c r="H44" s="3678"/>
      <c r="I44" s="3678"/>
      <c r="J44" s="3678"/>
      <c r="K44" s="3678"/>
      <c r="L44" s="3679"/>
      <c r="Q44" s="43"/>
      <c r="S44" s="128"/>
      <c r="T44" s="1050"/>
      <c r="U44" s="1050"/>
      <c r="V44" s="1050"/>
      <c r="W44" s="1050"/>
      <c r="X44" s="1050"/>
      <c r="Y44" s="1050"/>
      <c r="Z44" s="128"/>
    </row>
    <row r="45" spans="2:26" ht="15" customHeight="1" x14ac:dyDescent="0.25">
      <c r="B45" s="303">
        <v>3</v>
      </c>
      <c r="C45" s="3677" t="s">
        <v>4411</v>
      </c>
      <c r="D45" s="3678"/>
      <c r="E45" s="3678"/>
      <c r="F45" s="3678"/>
      <c r="G45" s="3678"/>
      <c r="H45" s="3678"/>
      <c r="I45" s="3678"/>
      <c r="J45" s="3678"/>
      <c r="K45" s="3678"/>
      <c r="L45" s="3679"/>
      <c r="Q45" s="43"/>
      <c r="S45" s="201"/>
      <c r="T45" s="1050"/>
      <c r="U45" s="1050"/>
      <c r="V45" s="1050"/>
      <c r="W45" s="1050"/>
      <c r="X45" s="1050"/>
      <c r="Y45" s="1050"/>
      <c r="Z45" s="201"/>
    </row>
    <row r="46" spans="2:26" ht="15" customHeight="1" x14ac:dyDescent="0.25">
      <c r="B46" s="303">
        <v>4</v>
      </c>
      <c r="C46" s="3677" t="s">
        <v>4412</v>
      </c>
      <c r="D46" s="3678"/>
      <c r="E46" s="3678"/>
      <c r="F46" s="3678"/>
      <c r="G46" s="3678"/>
      <c r="H46" s="3678"/>
      <c r="I46" s="3678"/>
      <c r="J46" s="3678"/>
      <c r="K46" s="3678"/>
      <c r="L46" s="3679"/>
      <c r="Q46" s="43"/>
      <c r="S46" s="201"/>
      <c r="T46" s="1050"/>
      <c r="U46" s="1050"/>
      <c r="V46" s="1050"/>
      <c r="W46" s="1050"/>
      <c r="X46" s="1050"/>
      <c r="Y46" s="1050"/>
      <c r="Z46" s="201"/>
    </row>
    <row r="47" spans="2:26" ht="15" customHeight="1" x14ac:dyDescent="0.25">
      <c r="B47" s="303">
        <v>5</v>
      </c>
      <c r="C47" s="3677" t="s">
        <v>4413</v>
      </c>
      <c r="D47" s="3678"/>
      <c r="E47" s="3678"/>
      <c r="F47" s="3678"/>
      <c r="G47" s="3678"/>
      <c r="H47" s="3678"/>
      <c r="I47" s="3678"/>
      <c r="J47" s="3678"/>
      <c r="K47" s="3678"/>
      <c r="L47" s="3679"/>
      <c r="Q47" s="43"/>
      <c r="S47" s="201"/>
      <c r="T47" s="1050"/>
      <c r="U47" s="1050"/>
      <c r="V47" s="1050"/>
      <c r="W47" s="1050"/>
      <c r="X47" s="1050"/>
      <c r="Y47" s="1050"/>
      <c r="Z47" s="201"/>
    </row>
    <row r="48" spans="2:26" ht="30" customHeight="1" x14ac:dyDescent="0.25">
      <c r="B48" s="303">
        <v>6</v>
      </c>
      <c r="C48" s="3677" t="s">
        <v>4414</v>
      </c>
      <c r="D48" s="3678"/>
      <c r="E48" s="3678"/>
      <c r="F48" s="3678"/>
      <c r="G48" s="3678"/>
      <c r="H48" s="3678"/>
      <c r="I48" s="3678"/>
      <c r="J48" s="3678"/>
      <c r="K48" s="3678"/>
      <c r="L48" s="3679"/>
      <c r="Q48" s="43"/>
      <c r="S48" s="1693"/>
      <c r="T48" s="1050"/>
      <c r="U48" s="1050"/>
      <c r="V48" s="1050"/>
      <c r="W48" s="1050"/>
      <c r="X48" s="1050"/>
      <c r="Y48" s="1050"/>
      <c r="Z48" s="1693"/>
    </row>
    <row r="49" spans="2:26" ht="15" customHeight="1" x14ac:dyDescent="0.25">
      <c r="B49" s="294" t="s">
        <v>321</v>
      </c>
      <c r="C49" s="295" t="str">
        <f>$C$15</f>
        <v>Equity dividends</v>
      </c>
      <c r="D49" s="295"/>
      <c r="E49" s="295"/>
      <c r="F49" s="295"/>
      <c r="G49" s="295"/>
      <c r="H49" s="295"/>
      <c r="I49" s="295"/>
      <c r="J49" s="295"/>
      <c r="K49" s="295"/>
      <c r="L49" s="296"/>
      <c r="Q49" s="43"/>
      <c r="S49" s="1693"/>
      <c r="T49" s="1050"/>
      <c r="U49" s="1050"/>
      <c r="V49" s="1050"/>
      <c r="W49" s="1050"/>
      <c r="X49" s="1050"/>
      <c r="Y49" s="1050"/>
      <c r="Z49" s="1693"/>
    </row>
    <row r="50" spans="2:26" ht="15" customHeight="1" x14ac:dyDescent="0.25">
      <c r="B50" s="303">
        <v>7</v>
      </c>
      <c r="C50" s="3677" t="s">
        <v>4415</v>
      </c>
      <c r="D50" s="3678"/>
      <c r="E50" s="3678"/>
      <c r="F50" s="3678"/>
      <c r="G50" s="3678"/>
      <c r="H50" s="3678"/>
      <c r="I50" s="3678"/>
      <c r="J50" s="3678"/>
      <c r="K50" s="3678"/>
      <c r="L50" s="3679"/>
      <c r="Q50" s="43"/>
      <c r="S50" s="1693"/>
      <c r="T50" s="1050"/>
      <c r="U50" s="1050"/>
      <c r="V50" s="1050"/>
      <c r="W50" s="1050"/>
      <c r="X50" s="1050"/>
      <c r="Y50" s="1050"/>
      <c r="Z50" s="1693"/>
    </row>
    <row r="51" spans="2:26" ht="15" customHeight="1" x14ac:dyDescent="0.25">
      <c r="B51" s="303">
        <v>8</v>
      </c>
      <c r="C51" s="3677" t="s">
        <v>4416</v>
      </c>
      <c r="D51" s="3678"/>
      <c r="E51" s="3678"/>
      <c r="F51" s="3678"/>
      <c r="G51" s="3678"/>
      <c r="H51" s="3678"/>
      <c r="I51" s="3678"/>
      <c r="J51" s="3678"/>
      <c r="K51" s="3678"/>
      <c r="L51" s="3679"/>
      <c r="Q51" s="43"/>
      <c r="S51" s="1693"/>
      <c r="T51" s="1050"/>
      <c r="U51" s="1050"/>
      <c r="V51" s="1050"/>
      <c r="W51" s="1050"/>
      <c r="X51" s="1050"/>
      <c r="Y51" s="1050"/>
      <c r="Z51" s="1693"/>
    </row>
    <row r="52" spans="2:26" ht="15" customHeight="1" x14ac:dyDescent="0.25">
      <c r="B52" s="303">
        <v>9</v>
      </c>
      <c r="C52" s="3677" t="s">
        <v>4417</v>
      </c>
      <c r="D52" s="3678"/>
      <c r="E52" s="3678"/>
      <c r="F52" s="3678"/>
      <c r="G52" s="3678"/>
      <c r="H52" s="3678"/>
      <c r="I52" s="3678"/>
      <c r="J52" s="3678"/>
      <c r="K52" s="3678"/>
      <c r="L52" s="3679"/>
      <c r="Q52" s="43"/>
      <c r="S52" s="1693"/>
      <c r="T52" s="1050"/>
      <c r="U52" s="1050"/>
      <c r="V52" s="1050"/>
      <c r="W52" s="1050"/>
      <c r="X52" s="1050"/>
      <c r="Y52" s="1050"/>
      <c r="Z52" s="1693"/>
    </row>
    <row r="53" spans="2:26" ht="15" customHeight="1" x14ac:dyDescent="0.25">
      <c r="B53" s="303">
        <v>10</v>
      </c>
      <c r="C53" s="3677" t="s">
        <v>4418</v>
      </c>
      <c r="D53" s="3678"/>
      <c r="E53" s="3678"/>
      <c r="F53" s="3678"/>
      <c r="G53" s="3678"/>
      <c r="H53" s="3678"/>
      <c r="I53" s="3678"/>
      <c r="J53" s="3678"/>
      <c r="K53" s="3678"/>
      <c r="L53" s="3679"/>
      <c r="Q53" s="43"/>
      <c r="S53" s="1693"/>
      <c r="T53" s="1050"/>
      <c r="U53" s="1050"/>
      <c r="V53" s="1050"/>
      <c r="W53" s="1050"/>
      <c r="X53" s="1050"/>
      <c r="Y53" s="1050"/>
      <c r="Z53" s="1693"/>
    </row>
    <row r="54" spans="2:26" ht="15" customHeight="1" x14ac:dyDescent="0.25">
      <c r="B54" s="303">
        <v>11</v>
      </c>
      <c r="C54" s="3677" t="s">
        <v>4419</v>
      </c>
      <c r="D54" s="3678"/>
      <c r="E54" s="3678"/>
      <c r="F54" s="3678"/>
      <c r="G54" s="3678"/>
      <c r="H54" s="3678"/>
      <c r="I54" s="3678"/>
      <c r="J54" s="3678"/>
      <c r="K54" s="3678"/>
      <c r="L54" s="3679"/>
      <c r="Q54" s="621"/>
      <c r="S54" s="1694"/>
      <c r="T54" s="1050"/>
      <c r="U54" s="1050"/>
      <c r="V54" s="1050"/>
      <c r="W54" s="1050"/>
      <c r="X54" s="1050"/>
      <c r="Y54" s="1050"/>
      <c r="Z54" s="1694"/>
    </row>
    <row r="55" spans="2:26" ht="15" customHeight="1" x14ac:dyDescent="0.25">
      <c r="B55" s="303">
        <v>12</v>
      </c>
      <c r="C55" s="3677" t="s">
        <v>4420</v>
      </c>
      <c r="D55" s="3678"/>
      <c r="E55" s="3678"/>
      <c r="F55" s="3678"/>
      <c r="G55" s="3678"/>
      <c r="H55" s="3678"/>
      <c r="I55" s="3678"/>
      <c r="J55" s="3678"/>
      <c r="K55" s="3678"/>
      <c r="L55" s="3679"/>
      <c r="Q55" s="621"/>
      <c r="S55" s="1694"/>
      <c r="T55" s="1050"/>
      <c r="U55" s="1050"/>
      <c r="V55" s="1050"/>
      <c r="W55" s="1050"/>
      <c r="X55" s="1050"/>
      <c r="Y55" s="1050"/>
      <c r="Z55" s="1694"/>
    </row>
    <row r="56" spans="2:26" ht="15" customHeight="1" x14ac:dyDescent="0.25">
      <c r="B56" s="303">
        <v>13</v>
      </c>
      <c r="C56" s="3677" t="s">
        <v>4421</v>
      </c>
      <c r="D56" s="3678"/>
      <c r="E56" s="3678"/>
      <c r="F56" s="3678"/>
      <c r="G56" s="3678"/>
      <c r="H56" s="3678"/>
      <c r="I56" s="3678"/>
      <c r="J56" s="3678"/>
      <c r="K56" s="3678"/>
      <c r="L56" s="3679"/>
      <c r="Q56" s="621"/>
      <c r="S56" s="1694"/>
      <c r="T56" s="1050"/>
      <c r="U56" s="1050"/>
      <c r="V56" s="1050"/>
      <c r="W56" s="1050"/>
      <c r="X56" s="1050"/>
      <c r="Y56" s="1050"/>
      <c r="Z56" s="1694"/>
    </row>
    <row r="57" spans="2:26" ht="15" customHeight="1" x14ac:dyDescent="0.25">
      <c r="B57" s="303">
        <v>14</v>
      </c>
      <c r="C57" s="3677" t="s">
        <v>4422</v>
      </c>
      <c r="D57" s="3678"/>
      <c r="E57" s="3678"/>
      <c r="F57" s="3678"/>
      <c r="G57" s="3678"/>
      <c r="H57" s="3678"/>
      <c r="I57" s="3678"/>
      <c r="J57" s="3678"/>
      <c r="K57" s="3678"/>
      <c r="L57" s="3679"/>
      <c r="Q57" s="621"/>
      <c r="S57" s="1694"/>
      <c r="T57" s="1050"/>
      <c r="U57" s="1050"/>
      <c r="V57" s="1050"/>
      <c r="W57" s="1050"/>
      <c r="X57" s="1050"/>
      <c r="Y57" s="1050"/>
      <c r="Z57" s="1694"/>
    </row>
    <row r="58" spans="2:26" ht="15" customHeight="1" x14ac:dyDescent="0.25">
      <c r="B58" s="294" t="s">
        <v>330</v>
      </c>
      <c r="C58" s="295" t="str">
        <f>$C$25</f>
        <v>Preference shares</v>
      </c>
      <c r="D58" s="295"/>
      <c r="E58" s="295"/>
      <c r="F58" s="295"/>
      <c r="G58" s="295"/>
      <c r="H58" s="295"/>
      <c r="I58" s="295"/>
      <c r="J58" s="295"/>
      <c r="K58" s="295"/>
      <c r="L58" s="296"/>
      <c r="Q58" s="621"/>
      <c r="S58" s="1694"/>
      <c r="T58" s="1050"/>
      <c r="U58" s="1050"/>
      <c r="V58" s="1050"/>
      <c r="W58" s="1050"/>
      <c r="X58" s="1050"/>
      <c r="Y58" s="1050"/>
      <c r="Z58" s="1694"/>
    </row>
    <row r="59" spans="2:26" ht="30" customHeight="1" x14ac:dyDescent="0.25">
      <c r="B59" s="303">
        <v>15</v>
      </c>
      <c r="C59" s="3677" t="s">
        <v>4423</v>
      </c>
      <c r="D59" s="3678"/>
      <c r="E59" s="3678"/>
      <c r="F59" s="3678"/>
      <c r="G59" s="3678"/>
      <c r="H59" s="3678"/>
      <c r="I59" s="3678"/>
      <c r="J59" s="3678"/>
      <c r="K59" s="3678"/>
      <c r="L59" s="3679"/>
      <c r="S59" s="1694"/>
      <c r="T59" s="1096"/>
      <c r="Z59" s="1694"/>
    </row>
    <row r="60" spans="2:26" ht="15" customHeight="1" x14ac:dyDescent="0.25">
      <c r="B60" s="303">
        <v>16</v>
      </c>
      <c r="C60" s="3677" t="s">
        <v>4424</v>
      </c>
      <c r="D60" s="3678"/>
      <c r="E60" s="3678"/>
      <c r="F60" s="3678"/>
      <c r="G60" s="3678"/>
      <c r="H60" s="3678"/>
      <c r="I60" s="3678"/>
      <c r="J60" s="3678"/>
      <c r="K60" s="3678"/>
      <c r="L60" s="3679"/>
      <c r="S60" s="1694"/>
      <c r="T60" s="1099"/>
      <c r="Z60" s="1694"/>
    </row>
    <row r="61" spans="2:26" ht="15" customHeight="1" x14ac:dyDescent="0.25">
      <c r="B61" s="303">
        <v>17</v>
      </c>
      <c r="C61" s="3677" t="s">
        <v>4425</v>
      </c>
      <c r="D61" s="3678"/>
      <c r="E61" s="3678"/>
      <c r="F61" s="3678"/>
      <c r="G61" s="3678"/>
      <c r="H61" s="3678"/>
      <c r="I61" s="3678"/>
      <c r="J61" s="3678"/>
      <c r="K61" s="3678"/>
      <c r="L61" s="3679"/>
      <c r="S61" s="1694"/>
      <c r="T61" s="1099"/>
      <c r="Z61" s="1694"/>
    </row>
    <row r="62" spans="2:26" ht="15" customHeight="1" thickBot="1" x14ac:dyDescent="0.3">
      <c r="B62" s="304">
        <v>18</v>
      </c>
      <c r="C62" s="3756" t="s">
        <v>4426</v>
      </c>
      <c r="D62" s="3757"/>
      <c r="E62" s="3757"/>
      <c r="F62" s="3757"/>
      <c r="G62" s="3757"/>
      <c r="H62" s="3757"/>
      <c r="I62" s="3757"/>
      <c r="J62" s="3757"/>
      <c r="K62" s="3757"/>
      <c r="L62" s="3758"/>
      <c r="S62" s="1694"/>
      <c r="T62" s="1099"/>
      <c r="Z62" s="1694"/>
    </row>
    <row r="63" spans="2:26" x14ac:dyDescent="0.25"/>
  </sheetData>
  <sheetProtection autoFilter="0"/>
  <mergeCells count="26">
    <mergeCell ref="B37:L37"/>
    <mergeCell ref="N1:Q1"/>
    <mergeCell ref="B3:C3"/>
    <mergeCell ref="T4:Y4"/>
    <mergeCell ref="B5:F5"/>
    <mergeCell ref="G5:L5"/>
    <mergeCell ref="C53:L53"/>
    <mergeCell ref="B39:L39"/>
    <mergeCell ref="C41:L41"/>
    <mergeCell ref="C43:L43"/>
    <mergeCell ref="C44:L44"/>
    <mergeCell ref="C45:L45"/>
    <mergeCell ref="C46:L46"/>
    <mergeCell ref="C47:L47"/>
    <mergeCell ref="C48:L48"/>
    <mergeCell ref="C50:L50"/>
    <mergeCell ref="C51:L51"/>
    <mergeCell ref="C52:L52"/>
    <mergeCell ref="C61:L61"/>
    <mergeCell ref="C62:L62"/>
    <mergeCell ref="C54:L54"/>
    <mergeCell ref="C55:L55"/>
    <mergeCell ref="C56:L56"/>
    <mergeCell ref="C57:L57"/>
    <mergeCell ref="C59:L59"/>
    <mergeCell ref="C60:L60"/>
  </mergeCells>
  <conditionalFormatting sqref="Q6 Q30:Q58">
    <cfRule type="cellIs" dxfId="302" priority="2" operator="equal">
      <formula>0</formula>
    </cfRule>
  </conditionalFormatting>
  <conditionalFormatting sqref="Q8:Q29">
    <cfRule type="cellIs" dxfId="301"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602D-FFFA-44FE-A243-5AB722B4235B}">
  <sheetPr>
    <tabColor rgb="FFFFC000"/>
  </sheetPr>
  <dimension ref="A1:Z79"/>
  <sheetViews>
    <sheetView workbookViewId="0">
      <selection activeCell="N31" sqref="N31"/>
    </sheetView>
  </sheetViews>
  <sheetFormatPr defaultColWidth="0" defaultRowHeight="14.25" zeroHeight="1" x14ac:dyDescent="0.25"/>
  <cols>
    <col min="1" max="1" width="1.85546875" style="1545" customWidth="1"/>
    <col min="2" max="2" width="7.5703125" style="1545" customWidth="1"/>
    <col min="3" max="3" width="56.42578125" style="1545" bestFit="1" customWidth="1"/>
    <col min="4" max="4" width="13.85546875" style="1545" bestFit="1" customWidth="1"/>
    <col min="5" max="6" width="6.42578125" style="1545" customWidth="1"/>
    <col min="7" max="12" width="11" style="1545" customWidth="1"/>
    <col min="13" max="13" width="3" style="1545" customWidth="1"/>
    <col min="14" max="14" width="33.7109375" style="1545" bestFit="1" customWidth="1"/>
    <col min="15" max="15" width="73.85546875" style="1545" bestFit="1" customWidth="1"/>
    <col min="16" max="16" width="3" style="1545" customWidth="1"/>
    <col min="17" max="17" width="24.7109375" style="1033" customWidth="1"/>
    <col min="18" max="18" width="3.42578125" style="1033" customWidth="1"/>
    <col min="19" max="19" width="3" style="1097" hidden="1" customWidth="1"/>
    <col min="20" max="25" width="9.28515625" style="1097" hidden="1" customWidth="1"/>
    <col min="26" max="26" width="1.85546875" style="1097" hidden="1" customWidth="1"/>
    <col min="27" max="16384" width="11" style="1545" hidden="1"/>
  </cols>
  <sheetData>
    <row r="1" spans="2:26" ht="20.25" x14ac:dyDescent="0.25">
      <c r="B1" s="1614" t="s">
        <v>4427</v>
      </c>
      <c r="C1" s="1614"/>
      <c r="D1" s="1614"/>
      <c r="E1" s="1614"/>
      <c r="F1" s="1614"/>
      <c r="G1" s="1614"/>
      <c r="H1" s="1614"/>
      <c r="I1" s="1614"/>
      <c r="J1" s="1614"/>
      <c r="K1" s="1614"/>
      <c r="L1" s="4" t="str">
        <f>[2]AppValidation!$D$2</f>
        <v>Yorkshire Water</v>
      </c>
      <c r="M1" s="1615"/>
      <c r="N1" s="3759" t="s">
        <v>1</v>
      </c>
      <c r="O1" s="3759"/>
      <c r="P1" s="3759"/>
      <c r="Q1" s="3759"/>
      <c r="S1" s="1034"/>
      <c r="T1" s="1035"/>
      <c r="U1" s="1035"/>
      <c r="V1" s="1035"/>
      <c r="W1" s="1035"/>
      <c r="X1" s="1035"/>
      <c r="Y1" s="1035"/>
      <c r="Z1" s="1034"/>
    </row>
    <row r="2" spans="2:26" ht="15" thickBot="1" x14ac:dyDescent="0.3">
      <c r="B2" s="747"/>
      <c r="C2" s="747"/>
      <c r="D2" s="747"/>
      <c r="E2" s="747"/>
      <c r="F2" s="747"/>
      <c r="G2" s="747"/>
      <c r="H2" s="747"/>
      <c r="I2" s="747"/>
      <c r="J2" s="747"/>
      <c r="K2" s="747"/>
      <c r="L2" s="747"/>
      <c r="M2" s="747"/>
      <c r="N2" s="747"/>
      <c r="O2" s="747"/>
      <c r="S2" s="1034"/>
      <c r="T2" s="1035"/>
      <c r="U2" s="1035"/>
      <c r="V2" s="1035"/>
      <c r="W2" s="1035"/>
      <c r="X2" s="1035"/>
      <c r="Y2" s="1035"/>
      <c r="Z2" s="1034"/>
    </row>
    <row r="3" spans="2:26" ht="15" thickBot="1" x14ac:dyDescent="0.3">
      <c r="B3" s="3760" t="s">
        <v>14</v>
      </c>
      <c r="C3" s="3761"/>
      <c r="D3" s="1616" t="s">
        <v>15</v>
      </c>
      <c r="E3" s="1617" t="s">
        <v>16</v>
      </c>
      <c r="F3" s="1618" t="s">
        <v>17</v>
      </c>
      <c r="G3" s="1619" t="s">
        <v>868</v>
      </c>
      <c r="H3" s="1617" t="s">
        <v>867</v>
      </c>
      <c r="I3" s="1617" t="s">
        <v>866</v>
      </c>
      <c r="J3" s="1617" t="s">
        <v>865</v>
      </c>
      <c r="K3" s="1617" t="s">
        <v>864</v>
      </c>
      <c r="L3" s="1618" t="s">
        <v>863</v>
      </c>
      <c r="M3" s="747"/>
      <c r="N3" s="1551" t="s">
        <v>23</v>
      </c>
      <c r="O3" s="1552" t="s">
        <v>24</v>
      </c>
      <c r="Q3" s="1045" t="s">
        <v>25</v>
      </c>
      <c r="S3" s="1034"/>
      <c r="T3" s="1035"/>
      <c r="U3" s="1035"/>
      <c r="V3" s="1035"/>
      <c r="W3" s="1035"/>
      <c r="X3" s="1035"/>
      <c r="Y3" s="1035"/>
      <c r="Z3" s="1034"/>
    </row>
    <row r="4" spans="2:26" ht="15" thickBot="1" x14ac:dyDescent="0.3">
      <c r="B4" s="747"/>
      <c r="C4" s="747"/>
      <c r="D4" s="747"/>
      <c r="E4" s="747"/>
      <c r="F4" s="747"/>
      <c r="G4" s="747"/>
      <c r="H4" s="747"/>
      <c r="I4" s="747"/>
      <c r="J4" s="747"/>
      <c r="K4" s="747"/>
      <c r="L4" s="747"/>
      <c r="M4" s="747"/>
      <c r="N4" s="747"/>
      <c r="O4" s="747"/>
      <c r="Q4" s="1047"/>
      <c r="S4" s="1034"/>
      <c r="T4" s="3617" t="s">
        <v>12</v>
      </c>
      <c r="U4" s="3617"/>
      <c r="V4" s="3617"/>
      <c r="W4" s="3617"/>
      <c r="X4" s="3617"/>
      <c r="Y4" s="3617"/>
      <c r="Z4" s="1034"/>
    </row>
    <row r="5" spans="2:26" ht="15" thickBot="1" x14ac:dyDescent="0.3">
      <c r="B5" s="3760" t="s">
        <v>30</v>
      </c>
      <c r="C5" s="3762"/>
      <c r="D5" s="3762"/>
      <c r="E5" s="3762"/>
      <c r="F5" s="3763"/>
      <c r="G5" s="3764" t="s">
        <v>31</v>
      </c>
      <c r="H5" s="3765"/>
      <c r="I5" s="3765"/>
      <c r="J5" s="3765"/>
      <c r="K5" s="3765"/>
      <c r="L5" s="3766"/>
      <c r="M5" s="747"/>
      <c r="N5" s="747"/>
      <c r="O5" s="747"/>
      <c r="Q5" s="1035"/>
      <c r="S5" s="1034"/>
      <c r="T5" s="1049" t="s">
        <v>27</v>
      </c>
      <c r="U5" s="1050"/>
      <c r="V5" s="1050"/>
      <c r="W5" s="1050"/>
      <c r="X5" s="1050"/>
      <c r="Y5" s="1050"/>
      <c r="Z5" s="1034"/>
    </row>
    <row r="6" spans="2:26" ht="15" thickBot="1" x14ac:dyDescent="0.3">
      <c r="B6" s="747"/>
      <c r="C6" s="747"/>
      <c r="D6" s="747"/>
      <c r="E6" s="747"/>
      <c r="F6" s="747"/>
      <c r="G6" s="747"/>
      <c r="H6" s="747"/>
      <c r="I6" s="747"/>
      <c r="J6" s="747"/>
      <c r="K6" s="747"/>
      <c r="L6" s="747"/>
      <c r="M6" s="747"/>
      <c r="N6" s="747"/>
      <c r="O6" s="747"/>
      <c r="Q6" s="43"/>
      <c r="S6" s="1034"/>
      <c r="T6" s="1050"/>
      <c r="U6" s="1050"/>
      <c r="V6" s="1050"/>
      <c r="W6" s="1050"/>
      <c r="X6" s="1050"/>
      <c r="Y6" s="1050"/>
      <c r="Z6" s="1034"/>
    </row>
    <row r="7" spans="2:26" ht="15" thickBot="1" x14ac:dyDescent="0.3">
      <c r="B7" s="1620" t="s">
        <v>36</v>
      </c>
      <c r="C7" s="1621" t="s">
        <v>4362</v>
      </c>
      <c r="D7" s="747"/>
      <c r="E7" s="747"/>
      <c r="F7" s="747"/>
      <c r="G7" s="747"/>
      <c r="H7" s="747"/>
      <c r="I7" s="747"/>
      <c r="J7" s="747"/>
      <c r="K7" s="747"/>
      <c r="L7" s="747"/>
      <c r="M7" s="747"/>
      <c r="N7" s="747"/>
      <c r="O7" s="747"/>
      <c r="Q7" s="1035"/>
      <c r="S7" s="1034"/>
      <c r="T7" s="1035"/>
      <c r="U7" s="1035"/>
      <c r="V7" s="1035"/>
      <c r="W7" s="1035"/>
      <c r="X7" s="1035"/>
      <c r="Y7" s="1035"/>
      <c r="Z7" s="1034"/>
    </row>
    <row r="8" spans="2:26" ht="24" customHeight="1" x14ac:dyDescent="0.25">
      <c r="B8" s="1622">
        <v>1</v>
      </c>
      <c r="C8" s="1623" t="s">
        <v>4428</v>
      </c>
      <c r="D8" s="1624" t="s">
        <v>4429</v>
      </c>
      <c r="E8" s="1624" t="s">
        <v>41</v>
      </c>
      <c r="F8" s="1625">
        <v>3</v>
      </c>
      <c r="G8" s="1695">
        <v>2037.6410000000001</v>
      </c>
      <c r="H8" s="1696">
        <f>G8+G11+G14</f>
        <v>2341.6860000000001</v>
      </c>
      <c r="I8" s="1697">
        <f t="shared" ref="I8:L9" si="0">H8+H11+H14</f>
        <v>2505.1220000000003</v>
      </c>
      <c r="J8" s="1697">
        <f t="shared" si="0"/>
        <v>3018.174</v>
      </c>
      <c r="K8" s="1697">
        <f>J8+J11+J14</f>
        <v>3002.1149999999998</v>
      </c>
      <c r="L8" s="1698">
        <f t="shared" si="0"/>
        <v>3031.127</v>
      </c>
      <c r="M8" s="747"/>
      <c r="N8" s="1699"/>
      <c r="O8" s="1700" t="s">
        <v>4430</v>
      </c>
      <c r="Q8" s="43">
        <f xml:space="preserve"> IF( SUM( T8:Y8 ) = 0, 0,$T$5 )</f>
        <v>0</v>
      </c>
      <c r="S8" s="1034"/>
      <c r="T8" s="1061">
        <f xml:space="preserve"> IF( ISNUMBER(G8), 0, 1 )</f>
        <v>0</v>
      </c>
      <c r="U8" s="1050"/>
      <c r="V8" s="1050"/>
      <c r="W8" s="1050"/>
      <c r="X8" s="1050"/>
      <c r="Y8" s="1050"/>
      <c r="Z8" s="1034"/>
    </row>
    <row r="9" spans="2:26" x14ac:dyDescent="0.25">
      <c r="B9" s="1631">
        <v>2</v>
      </c>
      <c r="C9" s="1632" t="s">
        <v>4431</v>
      </c>
      <c r="D9" s="1633" t="s">
        <v>4432</v>
      </c>
      <c r="E9" s="1633" t="s">
        <v>41</v>
      </c>
      <c r="F9" s="1634">
        <v>3</v>
      </c>
      <c r="G9" s="1701">
        <v>1307.7449999999999</v>
      </c>
      <c r="H9" s="1702">
        <f>G9+G12+G15</f>
        <v>1145.317</v>
      </c>
      <c r="I9" s="1641">
        <f t="shared" si="0"/>
        <v>968.07899999999995</v>
      </c>
      <c r="J9" s="1641">
        <f t="shared" si="0"/>
        <v>804.22399999999993</v>
      </c>
      <c r="K9" s="1641">
        <f t="shared" si="0"/>
        <v>784.74699999999996</v>
      </c>
      <c r="L9" s="1703">
        <f t="shared" si="0"/>
        <v>618.16499999999996</v>
      </c>
      <c r="M9" s="747"/>
      <c r="N9" s="1699"/>
      <c r="O9" s="1704" t="s">
        <v>4433</v>
      </c>
      <c r="Q9" s="43">
        <f t="shared" ref="Q9:Q17" si="1" xml:space="preserve"> IF( SUM( T9:Y9 ) = 0, 0,$T$5 )</f>
        <v>0</v>
      </c>
      <c r="S9" s="1034"/>
      <c r="T9" s="1061">
        <f xml:space="preserve"> IF( ISNUMBER(G9), 0, 1 )</f>
        <v>0</v>
      </c>
      <c r="U9" s="1050"/>
      <c r="V9" s="1050"/>
      <c r="W9" s="1050"/>
      <c r="X9" s="1050"/>
      <c r="Y9" s="1050"/>
      <c r="Z9" s="1034"/>
    </row>
    <row r="10" spans="2:26" x14ac:dyDescent="0.25">
      <c r="B10" s="1631">
        <v>3</v>
      </c>
      <c r="C10" s="1632" t="s">
        <v>4434</v>
      </c>
      <c r="D10" s="1633" t="s">
        <v>4435</v>
      </c>
      <c r="E10" s="1633" t="s">
        <v>41</v>
      </c>
      <c r="F10" s="1634">
        <v>3</v>
      </c>
      <c r="G10" s="1701">
        <v>1779.89</v>
      </c>
      <c r="H10" s="1702">
        <f>G10+G13+G16+G17</f>
        <v>1865.748</v>
      </c>
      <c r="I10" s="1641">
        <f>H10+H13+H16+H17</f>
        <v>1964.01</v>
      </c>
      <c r="J10" s="1641">
        <f>I10+I13+I16+I17</f>
        <v>1978.857</v>
      </c>
      <c r="K10" s="1641">
        <f>J10+J13+J16+J17</f>
        <v>2089</v>
      </c>
      <c r="L10" s="1703">
        <f>K10+K13+K16+K17</f>
        <v>2202.5390000000002</v>
      </c>
      <c r="M10" s="747"/>
      <c r="N10" s="1699"/>
      <c r="O10" s="1704" t="s">
        <v>4436</v>
      </c>
      <c r="Q10" s="43">
        <f t="shared" si="1"/>
        <v>0</v>
      </c>
      <c r="S10" s="1034"/>
      <c r="T10" s="1061">
        <f xml:space="preserve"> IF( ISNUMBER(G10), 0, 1 )</f>
        <v>0</v>
      </c>
      <c r="U10" s="1050"/>
      <c r="V10" s="1050"/>
      <c r="W10" s="1050"/>
      <c r="X10" s="1050"/>
      <c r="Y10" s="1050"/>
      <c r="Z10" s="1034"/>
    </row>
    <row r="11" spans="2:26" ht="14.25" customHeight="1" x14ac:dyDescent="0.25">
      <c r="B11" s="1631">
        <v>4</v>
      </c>
      <c r="C11" s="1632" t="s">
        <v>4437</v>
      </c>
      <c r="D11" s="1633" t="s">
        <v>4438</v>
      </c>
      <c r="E11" s="1633" t="s">
        <v>41</v>
      </c>
      <c r="F11" s="1634">
        <v>3</v>
      </c>
      <c r="G11" s="1701">
        <v>600</v>
      </c>
      <c r="H11" s="1664">
        <v>184.93100000000001</v>
      </c>
      <c r="I11" s="1664">
        <v>517.81399999999996</v>
      </c>
      <c r="J11" s="1664">
        <v>201.38800000000001</v>
      </c>
      <c r="K11" s="1664">
        <v>29.012</v>
      </c>
      <c r="L11" s="1705">
        <v>-104.628</v>
      </c>
      <c r="M11" s="747"/>
      <c r="N11" s="1699"/>
      <c r="O11" s="1706"/>
      <c r="Q11" s="43">
        <f t="shared" si="1"/>
        <v>0</v>
      </c>
      <c r="S11" s="1034"/>
      <c r="T11" s="1061">
        <f xml:space="preserve"> IF( ISNUMBER(G11), 0, 1 )</f>
        <v>0</v>
      </c>
      <c r="U11" s="1061">
        <f xml:space="preserve"> IF( ISNUMBER(H11), 0, 1 )</f>
        <v>0</v>
      </c>
      <c r="V11" s="1061">
        <f xml:space="preserve"> IF( ISNUMBER(I11), 0, 1 )</f>
        <v>0</v>
      </c>
      <c r="W11" s="1061">
        <f xml:space="preserve"> IF( ISNUMBER(J11), 0, 1 )</f>
        <v>0</v>
      </c>
      <c r="X11" s="1061">
        <f xml:space="preserve"> IF( ISNUMBER(K11), 0, 1 )</f>
        <v>0</v>
      </c>
      <c r="Y11" s="1061">
        <f xml:space="preserve"> IF( ISNUMBER(L11), 0, 1 )</f>
        <v>0</v>
      </c>
      <c r="Z11" s="1034"/>
    </row>
    <row r="12" spans="2:26" x14ac:dyDescent="0.25">
      <c r="B12" s="1631">
        <v>5</v>
      </c>
      <c r="C12" s="1632" t="s">
        <v>4439</v>
      </c>
      <c r="D12" s="1633" t="s">
        <v>4440</v>
      </c>
      <c r="E12" s="1633" t="s">
        <v>41</v>
      </c>
      <c r="F12" s="1634">
        <v>3</v>
      </c>
      <c r="G12" s="1701">
        <v>0</v>
      </c>
      <c r="H12" s="1664">
        <v>0</v>
      </c>
      <c r="I12" s="1664">
        <v>0</v>
      </c>
      <c r="J12" s="1664">
        <v>0</v>
      </c>
      <c r="K12" s="1664">
        <v>0</v>
      </c>
      <c r="L12" s="1707">
        <v>0</v>
      </c>
      <c r="M12" s="747"/>
      <c r="N12" s="1699"/>
      <c r="O12" s="1708"/>
      <c r="Q12" s="43">
        <f t="shared" si="1"/>
        <v>0</v>
      </c>
      <c r="S12" s="1034"/>
      <c r="T12" s="1061">
        <f t="shared" ref="T12:Y17" si="2" xml:space="preserve"> IF( ISNUMBER(G12), 0, 1 )</f>
        <v>0</v>
      </c>
      <c r="U12" s="1061">
        <f t="shared" si="2"/>
        <v>0</v>
      </c>
      <c r="V12" s="1061">
        <f t="shared" si="2"/>
        <v>0</v>
      </c>
      <c r="W12" s="1061">
        <f t="shared" si="2"/>
        <v>0</v>
      </c>
      <c r="X12" s="1061">
        <f t="shared" si="2"/>
        <v>0</v>
      </c>
      <c r="Y12" s="1061">
        <f t="shared" si="2"/>
        <v>0</v>
      </c>
      <c r="Z12" s="1034"/>
    </row>
    <row r="13" spans="2:26" x14ac:dyDescent="0.25">
      <c r="B13" s="1631">
        <v>6</v>
      </c>
      <c r="C13" s="1632" t="s">
        <v>4441</v>
      </c>
      <c r="D13" s="1633" t="s">
        <v>4442</v>
      </c>
      <c r="E13" s="1633" t="s">
        <v>41</v>
      </c>
      <c r="F13" s="1634">
        <v>3</v>
      </c>
      <c r="G13" s="1701">
        <v>0</v>
      </c>
      <c r="H13" s="1664">
        <v>0</v>
      </c>
      <c r="I13" s="1664">
        <v>0</v>
      </c>
      <c r="J13" s="1664">
        <v>0</v>
      </c>
      <c r="K13" s="1664">
        <v>0</v>
      </c>
      <c r="L13" s="1707">
        <v>0</v>
      </c>
      <c r="M13" s="747"/>
      <c r="N13" s="1699"/>
      <c r="O13" s="1708"/>
      <c r="Q13" s="43">
        <f t="shared" si="1"/>
        <v>0</v>
      </c>
      <c r="S13" s="1034"/>
      <c r="T13" s="1061">
        <f t="shared" si="2"/>
        <v>0</v>
      </c>
      <c r="U13" s="1061">
        <f t="shared" si="2"/>
        <v>0</v>
      </c>
      <c r="V13" s="1061">
        <f t="shared" si="2"/>
        <v>0</v>
      </c>
      <c r="W13" s="1061">
        <f t="shared" si="2"/>
        <v>0</v>
      </c>
      <c r="X13" s="1061">
        <f t="shared" si="2"/>
        <v>0</v>
      </c>
      <c r="Y13" s="1061">
        <f t="shared" si="2"/>
        <v>0</v>
      </c>
      <c r="Z13" s="1034"/>
    </row>
    <row r="14" spans="2:26" x14ac:dyDescent="0.25">
      <c r="B14" s="1631">
        <v>7</v>
      </c>
      <c r="C14" s="1632" t="s">
        <v>4443</v>
      </c>
      <c r="D14" s="1633" t="s">
        <v>4444</v>
      </c>
      <c r="E14" s="1633" t="s">
        <v>41</v>
      </c>
      <c r="F14" s="1634">
        <v>3</v>
      </c>
      <c r="G14" s="1709">
        <v>-295.95499999999998</v>
      </c>
      <c r="H14" s="1663">
        <v>-21.495000000000001</v>
      </c>
      <c r="I14" s="1663">
        <v>-4.7619999999999996</v>
      </c>
      <c r="J14" s="1663">
        <v>-217.447</v>
      </c>
      <c r="K14" s="1663">
        <v>0</v>
      </c>
      <c r="L14" s="1705">
        <v>0</v>
      </c>
      <c r="M14" s="747"/>
      <c r="N14" s="1699"/>
      <c r="O14" s="1708"/>
      <c r="Q14" s="43">
        <f t="shared" si="1"/>
        <v>0</v>
      </c>
      <c r="S14" s="1034"/>
      <c r="T14" s="1061">
        <f t="shared" si="2"/>
        <v>0</v>
      </c>
      <c r="U14" s="1061">
        <f t="shared" si="2"/>
        <v>0</v>
      </c>
      <c r="V14" s="1061">
        <f t="shared" si="2"/>
        <v>0</v>
      </c>
      <c r="W14" s="1061">
        <f t="shared" si="2"/>
        <v>0</v>
      </c>
      <c r="X14" s="1061">
        <f t="shared" si="2"/>
        <v>0</v>
      </c>
      <c r="Y14" s="1061">
        <f t="shared" si="2"/>
        <v>0</v>
      </c>
      <c r="Z14" s="1034"/>
    </row>
    <row r="15" spans="2:26" x14ac:dyDescent="0.25">
      <c r="B15" s="1631">
        <v>8</v>
      </c>
      <c r="C15" s="1632" t="s">
        <v>4445</v>
      </c>
      <c r="D15" s="1633" t="s">
        <v>4446</v>
      </c>
      <c r="E15" s="1633" t="s">
        <v>41</v>
      </c>
      <c r="F15" s="1634">
        <v>3</v>
      </c>
      <c r="G15" s="1709">
        <v>-162.428</v>
      </c>
      <c r="H15" s="1663">
        <v>-177.238</v>
      </c>
      <c r="I15" s="1663">
        <v>-163.85499999999999</v>
      </c>
      <c r="J15" s="1663">
        <v>-19.477</v>
      </c>
      <c r="K15" s="1663">
        <v>-166.58199999999999</v>
      </c>
      <c r="L15" s="1705">
        <v>-19.876999999999999</v>
      </c>
      <c r="M15" s="747"/>
      <c r="N15" s="1699"/>
      <c r="O15" s="1708"/>
      <c r="Q15" s="43">
        <f t="shared" si="1"/>
        <v>0</v>
      </c>
      <c r="S15" s="1034"/>
      <c r="T15" s="1061">
        <f t="shared" si="2"/>
        <v>0</v>
      </c>
      <c r="U15" s="1061">
        <f t="shared" si="2"/>
        <v>0</v>
      </c>
      <c r="V15" s="1061">
        <f t="shared" si="2"/>
        <v>0</v>
      </c>
      <c r="W15" s="1061">
        <f t="shared" si="2"/>
        <v>0</v>
      </c>
      <c r="X15" s="1061">
        <f t="shared" si="2"/>
        <v>0</v>
      </c>
      <c r="Y15" s="1061">
        <f t="shared" si="2"/>
        <v>0</v>
      </c>
      <c r="Z15" s="1034"/>
    </row>
    <row r="16" spans="2:26" x14ac:dyDescent="0.25">
      <c r="B16" s="1710">
        <v>9</v>
      </c>
      <c r="C16" s="1711" t="s">
        <v>4447</v>
      </c>
      <c r="D16" s="1712" t="s">
        <v>4448</v>
      </c>
      <c r="E16" s="1712" t="s">
        <v>41</v>
      </c>
      <c r="F16" s="1713">
        <v>3</v>
      </c>
      <c r="G16" s="1701">
        <v>0</v>
      </c>
      <c r="H16" s="1664">
        <v>0</v>
      </c>
      <c r="I16" s="1663">
        <v>-90.683999999999997</v>
      </c>
      <c r="J16" s="1664">
        <v>0</v>
      </c>
      <c r="K16" s="1664">
        <v>0</v>
      </c>
      <c r="L16" s="1707">
        <v>0</v>
      </c>
      <c r="M16" s="747"/>
      <c r="N16" s="1699"/>
      <c r="O16" s="1708"/>
      <c r="Q16" s="43">
        <f t="shared" si="1"/>
        <v>0</v>
      </c>
      <c r="S16" s="1034"/>
      <c r="T16" s="1061">
        <f t="shared" si="2"/>
        <v>0</v>
      </c>
      <c r="U16" s="1061">
        <f t="shared" si="2"/>
        <v>0</v>
      </c>
      <c r="V16" s="1061">
        <f t="shared" si="2"/>
        <v>0</v>
      </c>
      <c r="W16" s="1061">
        <f t="shared" si="2"/>
        <v>0</v>
      </c>
      <c r="X16" s="1061">
        <f t="shared" si="2"/>
        <v>0</v>
      </c>
      <c r="Y16" s="1061">
        <f t="shared" si="2"/>
        <v>0</v>
      </c>
      <c r="Z16" s="1034"/>
    </row>
    <row r="17" spans="2:26" ht="15" thickBot="1" x14ac:dyDescent="0.3">
      <c r="B17" s="1685">
        <v>10</v>
      </c>
      <c r="C17" s="1714" t="s">
        <v>4449</v>
      </c>
      <c r="D17" s="1715" t="s">
        <v>4450</v>
      </c>
      <c r="E17" s="1715" t="s">
        <v>41</v>
      </c>
      <c r="F17" s="1716">
        <v>3</v>
      </c>
      <c r="G17" s="1717">
        <v>85.858000000000004</v>
      </c>
      <c r="H17" s="1718">
        <v>98.262</v>
      </c>
      <c r="I17" s="1718">
        <v>105.53100000000001</v>
      </c>
      <c r="J17" s="1718">
        <v>110.143</v>
      </c>
      <c r="K17" s="1718">
        <v>113.539</v>
      </c>
      <c r="L17" s="1719">
        <v>117.256</v>
      </c>
      <c r="M17" s="747"/>
      <c r="N17" s="1699"/>
      <c r="O17" s="1720"/>
      <c r="Q17" s="43">
        <f t="shared" si="1"/>
        <v>0</v>
      </c>
      <c r="S17" s="1034"/>
      <c r="T17" s="1061">
        <f t="shared" si="2"/>
        <v>0</v>
      </c>
      <c r="U17" s="1061">
        <f t="shared" si="2"/>
        <v>0</v>
      </c>
      <c r="V17" s="1061">
        <f t="shared" si="2"/>
        <v>0</v>
      </c>
      <c r="W17" s="1061">
        <f t="shared" si="2"/>
        <v>0</v>
      </c>
      <c r="X17" s="1061">
        <f t="shared" si="2"/>
        <v>0</v>
      </c>
      <c r="Y17" s="1061">
        <f t="shared" si="2"/>
        <v>0</v>
      </c>
      <c r="Z17" s="1034"/>
    </row>
    <row r="18" spans="2:26" ht="15" thickBot="1" x14ac:dyDescent="0.3">
      <c r="B18" s="747"/>
      <c r="C18" s="747"/>
      <c r="D18" s="747"/>
      <c r="E18" s="747"/>
      <c r="F18" s="747"/>
      <c r="G18" s="747"/>
      <c r="H18" s="747"/>
      <c r="I18" s="747"/>
      <c r="J18" s="747"/>
      <c r="K18" s="747"/>
      <c r="L18" s="747"/>
      <c r="M18" s="747"/>
      <c r="N18" s="1659"/>
      <c r="O18" s="1659"/>
      <c r="Q18" s="43"/>
      <c r="S18" s="1034"/>
      <c r="T18" s="1050"/>
      <c r="U18" s="1050"/>
      <c r="V18" s="1050"/>
      <c r="W18" s="1050"/>
      <c r="X18" s="1050"/>
      <c r="Y18" s="1050"/>
      <c r="Z18" s="1034"/>
    </row>
    <row r="19" spans="2:26" ht="15" thickBot="1" x14ac:dyDescent="0.3">
      <c r="B19" s="1620" t="s">
        <v>116</v>
      </c>
      <c r="C19" s="1621" t="s">
        <v>4451</v>
      </c>
      <c r="D19" s="747"/>
      <c r="E19" s="747"/>
      <c r="F19" s="747"/>
      <c r="G19" s="747"/>
      <c r="H19" s="747"/>
      <c r="I19" s="747"/>
      <c r="J19" s="747"/>
      <c r="K19" s="747"/>
      <c r="L19" s="747"/>
      <c r="M19" s="747"/>
      <c r="N19" s="1659"/>
      <c r="O19" s="1659"/>
      <c r="Q19" s="43"/>
      <c r="S19" s="1034"/>
      <c r="T19" s="1050"/>
      <c r="U19" s="1050"/>
      <c r="V19" s="1050"/>
      <c r="W19" s="1050"/>
      <c r="X19" s="1050"/>
      <c r="Y19" s="1050"/>
      <c r="Z19" s="1034"/>
    </row>
    <row r="20" spans="2:26" ht="14.25" customHeight="1" x14ac:dyDescent="0.25">
      <c r="B20" s="1622">
        <v>11</v>
      </c>
      <c r="C20" s="1623" t="s">
        <v>4452</v>
      </c>
      <c r="D20" s="1624" t="s">
        <v>4453</v>
      </c>
      <c r="E20" s="1624" t="s">
        <v>1880</v>
      </c>
      <c r="F20" s="1625">
        <v>2</v>
      </c>
      <c r="G20" s="1721">
        <v>0.05</v>
      </c>
      <c r="H20" s="1722">
        <v>4.5600000000000002E-2</v>
      </c>
      <c r="I20" s="1722">
        <v>4.5600000000000002E-2</v>
      </c>
      <c r="J20" s="1722">
        <v>4.7100000000000003E-2</v>
      </c>
      <c r="K20" s="1722">
        <v>0.04</v>
      </c>
      <c r="L20" s="1723">
        <v>0.04</v>
      </c>
      <c r="M20" s="1660"/>
      <c r="N20" s="1699"/>
      <c r="O20" s="1662"/>
      <c r="Q20" s="43">
        <f t="shared" ref="Q20:Q31" si="3" xml:space="preserve"> IF( SUM( T20:Y20 ) = 0, 0,$T$5 )</f>
        <v>0</v>
      </c>
      <c r="S20" s="1034"/>
      <c r="T20" s="1061">
        <f t="shared" ref="T20:Y31" si="4" xml:space="preserve"> IF( ISNUMBER(G20), 0, 1 )</f>
        <v>0</v>
      </c>
      <c r="U20" s="1061">
        <f t="shared" si="4"/>
        <v>0</v>
      </c>
      <c r="V20" s="1061">
        <f t="shared" si="4"/>
        <v>0</v>
      </c>
      <c r="W20" s="1061">
        <f t="shared" si="4"/>
        <v>0</v>
      </c>
      <c r="X20" s="1061">
        <f t="shared" si="4"/>
        <v>0</v>
      </c>
      <c r="Y20" s="1061">
        <f t="shared" si="4"/>
        <v>0</v>
      </c>
      <c r="Z20" s="1034"/>
    </row>
    <row r="21" spans="2:26" x14ac:dyDescent="0.25">
      <c r="B21" s="1631">
        <v>12</v>
      </c>
      <c r="C21" s="1632" t="s">
        <v>4454</v>
      </c>
      <c r="D21" s="1633" t="s">
        <v>4455</v>
      </c>
      <c r="E21" s="1633" t="s">
        <v>1880</v>
      </c>
      <c r="F21" s="1634">
        <v>2</v>
      </c>
      <c r="G21" s="1724">
        <v>0.05</v>
      </c>
      <c r="H21" s="1725">
        <v>3.4599999999999999E-2</v>
      </c>
      <c r="I21" s="1725">
        <v>3.4599999999999999E-2</v>
      </c>
      <c r="J21" s="1725">
        <v>3.4599999999999999E-2</v>
      </c>
      <c r="K21" s="1725">
        <v>3.4599999999999999E-2</v>
      </c>
      <c r="L21" s="1726">
        <v>3.4599999999999999E-2</v>
      </c>
      <c r="M21" s="1660"/>
      <c r="N21" s="1699"/>
      <c r="O21" s="1639"/>
      <c r="Q21" s="43">
        <f t="shared" si="3"/>
        <v>0</v>
      </c>
      <c r="S21" s="1034"/>
      <c r="T21" s="1061">
        <f t="shared" si="4"/>
        <v>0</v>
      </c>
      <c r="U21" s="1061">
        <f t="shared" si="4"/>
        <v>0</v>
      </c>
      <c r="V21" s="1061">
        <f t="shared" si="4"/>
        <v>0</v>
      </c>
      <c r="W21" s="1061">
        <f t="shared" si="4"/>
        <v>0</v>
      </c>
      <c r="X21" s="1061">
        <f t="shared" si="4"/>
        <v>0</v>
      </c>
      <c r="Y21" s="1061">
        <f t="shared" si="4"/>
        <v>0</v>
      </c>
      <c r="Z21" s="1034"/>
    </row>
    <row r="22" spans="2:26" x14ac:dyDescent="0.25">
      <c r="B22" s="1631">
        <v>13</v>
      </c>
      <c r="C22" s="1632" t="s">
        <v>4456</v>
      </c>
      <c r="D22" s="1633" t="s">
        <v>4457</v>
      </c>
      <c r="E22" s="1633" t="s">
        <v>1880</v>
      </c>
      <c r="F22" s="1634">
        <v>2</v>
      </c>
      <c r="G22" s="1724">
        <v>4.9599999999999998E-2</v>
      </c>
      <c r="H22" s="1725">
        <v>4.7199999999999999E-2</v>
      </c>
      <c r="I22" s="1725">
        <v>4.7199999999999999E-2</v>
      </c>
      <c r="J22" s="1725">
        <v>4.7199999999999999E-2</v>
      </c>
      <c r="K22" s="1725">
        <v>4.7300000000000002E-2</v>
      </c>
      <c r="L22" s="1726">
        <v>4.7300000000000002E-2</v>
      </c>
      <c r="M22" s="1660"/>
      <c r="N22" s="1699"/>
      <c r="O22" s="1639"/>
      <c r="Q22" s="43">
        <f t="shared" si="3"/>
        <v>0</v>
      </c>
      <c r="S22" s="1034"/>
      <c r="T22" s="1061">
        <f t="shared" si="4"/>
        <v>0</v>
      </c>
      <c r="U22" s="1061">
        <f t="shared" si="4"/>
        <v>0</v>
      </c>
      <c r="V22" s="1061">
        <f t="shared" si="4"/>
        <v>0</v>
      </c>
      <c r="W22" s="1061">
        <f t="shared" si="4"/>
        <v>0</v>
      </c>
      <c r="X22" s="1061">
        <f t="shared" si="4"/>
        <v>0</v>
      </c>
      <c r="Y22" s="1061">
        <f t="shared" si="4"/>
        <v>0</v>
      </c>
      <c r="Z22" s="1034"/>
    </row>
    <row r="23" spans="2:26" x14ac:dyDescent="0.25">
      <c r="B23" s="1631">
        <v>14</v>
      </c>
      <c r="C23" s="1632" t="s">
        <v>4458</v>
      </c>
      <c r="D23" s="1633" t="s">
        <v>4459</v>
      </c>
      <c r="E23" s="1633" t="s">
        <v>1880</v>
      </c>
      <c r="F23" s="1634">
        <v>2</v>
      </c>
      <c r="G23" s="1724">
        <v>4.9599999999999998E-2</v>
      </c>
      <c r="H23" s="1725">
        <v>4.4999999999999997E-3</v>
      </c>
      <c r="I23" s="1725">
        <v>4.4999999999999997E-3</v>
      </c>
      <c r="J23" s="1725">
        <v>4.4999999999999997E-3</v>
      </c>
      <c r="K23" s="1725">
        <v>4.4999999999999997E-3</v>
      </c>
      <c r="L23" s="1726">
        <v>4.4999999999999997E-3</v>
      </c>
      <c r="M23" s="1660"/>
      <c r="N23" s="1699"/>
      <c r="O23" s="1639"/>
      <c r="Q23" s="43">
        <f t="shared" si="3"/>
        <v>0</v>
      </c>
      <c r="S23" s="1034"/>
      <c r="T23" s="1061">
        <f t="shared" si="4"/>
        <v>0</v>
      </c>
      <c r="U23" s="1061">
        <f t="shared" si="4"/>
        <v>0</v>
      </c>
      <c r="V23" s="1061">
        <f t="shared" si="4"/>
        <v>0</v>
      </c>
      <c r="W23" s="1061">
        <f t="shared" si="4"/>
        <v>0</v>
      </c>
      <c r="X23" s="1061">
        <f t="shared" si="4"/>
        <v>0</v>
      </c>
      <c r="Y23" s="1061">
        <f t="shared" si="4"/>
        <v>0</v>
      </c>
      <c r="Z23" s="1034"/>
    </row>
    <row r="24" spans="2:26" x14ac:dyDescent="0.25">
      <c r="B24" s="1728">
        <v>15</v>
      </c>
      <c r="C24" s="1729" t="s">
        <v>4460</v>
      </c>
      <c r="D24" s="1730" t="s">
        <v>4461</v>
      </c>
      <c r="E24" s="1730" t="s">
        <v>1880</v>
      </c>
      <c r="F24" s="1731">
        <v>2</v>
      </c>
      <c r="G24" s="1724">
        <v>5.1299999999999998E-2</v>
      </c>
      <c r="H24" s="1725">
        <v>4.5999999999999999E-2</v>
      </c>
      <c r="I24" s="1725">
        <v>4.41E-2</v>
      </c>
      <c r="J24" s="1725">
        <v>4.4499999999999998E-2</v>
      </c>
      <c r="K24" s="1725">
        <v>4.1799999999999997E-2</v>
      </c>
      <c r="L24" s="1726">
        <v>4.1200000000000001E-2</v>
      </c>
      <c r="M24" s="1660"/>
      <c r="N24" s="1699"/>
      <c r="O24" s="1639"/>
      <c r="Q24" s="43">
        <f t="shared" si="3"/>
        <v>0</v>
      </c>
      <c r="S24" s="1034"/>
      <c r="T24" s="1061">
        <f t="shared" si="4"/>
        <v>0</v>
      </c>
      <c r="U24" s="1061">
        <f t="shared" si="4"/>
        <v>0</v>
      </c>
      <c r="V24" s="1061">
        <f t="shared" si="4"/>
        <v>0</v>
      </c>
      <c r="W24" s="1061">
        <f t="shared" si="4"/>
        <v>0</v>
      </c>
      <c r="X24" s="1061">
        <f t="shared" si="4"/>
        <v>0</v>
      </c>
      <c r="Y24" s="1061">
        <f t="shared" si="4"/>
        <v>0</v>
      </c>
      <c r="Z24" s="1034"/>
    </row>
    <row r="25" spans="2:26" x14ac:dyDescent="0.25">
      <c r="B25" s="1728">
        <v>16</v>
      </c>
      <c r="C25" s="1729" t="s">
        <v>4462</v>
      </c>
      <c r="D25" s="1730" t="s">
        <v>4463</v>
      </c>
      <c r="E25" s="1730" t="s">
        <v>1880</v>
      </c>
      <c r="F25" s="1731">
        <v>2</v>
      </c>
      <c r="G25" s="1724">
        <v>1.7999999999999999E-2</v>
      </c>
      <c r="H25" s="1725">
        <v>1.7999999999999999E-2</v>
      </c>
      <c r="I25" s="1725">
        <v>1.7999999999999999E-2</v>
      </c>
      <c r="J25" s="1725">
        <v>1.7999999999999999E-2</v>
      </c>
      <c r="K25" s="1725">
        <v>1.7500000000000002E-2</v>
      </c>
      <c r="L25" s="1726">
        <v>1.7299999999999999E-2</v>
      </c>
      <c r="M25" s="1660"/>
      <c r="N25" s="1699"/>
      <c r="O25" s="1639"/>
      <c r="Q25" s="43">
        <f t="shared" si="3"/>
        <v>0</v>
      </c>
      <c r="S25" s="1034"/>
      <c r="T25" s="1061">
        <f t="shared" si="4"/>
        <v>0</v>
      </c>
      <c r="U25" s="1061">
        <f t="shared" si="4"/>
        <v>0</v>
      </c>
      <c r="V25" s="1061">
        <f t="shared" si="4"/>
        <v>0</v>
      </c>
      <c r="W25" s="1061">
        <f t="shared" si="4"/>
        <v>0</v>
      </c>
      <c r="X25" s="1061">
        <f t="shared" si="4"/>
        <v>0</v>
      </c>
      <c r="Y25" s="1061">
        <f t="shared" si="4"/>
        <v>0</v>
      </c>
      <c r="Z25" s="1034"/>
    </row>
    <row r="26" spans="2:26" x14ac:dyDescent="0.25">
      <c r="B26" s="1631">
        <v>17</v>
      </c>
      <c r="C26" s="1632" t="s">
        <v>4464</v>
      </c>
      <c r="D26" s="1633" t="s">
        <v>4465</v>
      </c>
      <c r="E26" s="1633" t="s">
        <v>41</v>
      </c>
      <c r="F26" s="1634">
        <v>3</v>
      </c>
      <c r="G26" s="1701">
        <v>26.439</v>
      </c>
      <c r="H26" s="1664">
        <v>12.362</v>
      </c>
      <c r="I26" s="1664">
        <v>10.250999999999999</v>
      </c>
      <c r="J26" s="1664">
        <v>7.6929999999999996</v>
      </c>
      <c r="K26" s="1664">
        <v>7.0709999999999997</v>
      </c>
      <c r="L26" s="1707">
        <v>6.0060000000000002</v>
      </c>
      <c r="M26" s="1660"/>
      <c r="N26" s="1699"/>
      <c r="O26" s="1639"/>
      <c r="Q26" s="43">
        <f t="shared" si="3"/>
        <v>0</v>
      </c>
      <c r="S26" s="200"/>
      <c r="T26" s="1061">
        <f t="shared" si="4"/>
        <v>0</v>
      </c>
      <c r="U26" s="1061">
        <f t="shared" si="4"/>
        <v>0</v>
      </c>
      <c r="V26" s="1061">
        <f t="shared" si="4"/>
        <v>0</v>
      </c>
      <c r="W26" s="1061">
        <f t="shared" si="4"/>
        <v>0</v>
      </c>
      <c r="X26" s="1061">
        <f t="shared" si="4"/>
        <v>0</v>
      </c>
      <c r="Y26" s="1061">
        <f t="shared" si="4"/>
        <v>0</v>
      </c>
      <c r="Z26" s="200"/>
    </row>
    <row r="27" spans="2:26" x14ac:dyDescent="0.25">
      <c r="B27" s="1631">
        <v>18</v>
      </c>
      <c r="C27" s="1632" t="s">
        <v>4466</v>
      </c>
      <c r="D27" s="1633" t="s">
        <v>4467</v>
      </c>
      <c r="E27" s="1633" t="s">
        <v>1880</v>
      </c>
      <c r="F27" s="1634">
        <v>2</v>
      </c>
      <c r="G27" s="1724">
        <v>9.2999999999999992E-3</v>
      </c>
      <c r="H27" s="1725">
        <v>0</v>
      </c>
      <c r="I27" s="1725">
        <v>0</v>
      </c>
      <c r="J27" s="1725">
        <v>0</v>
      </c>
      <c r="K27" s="1725">
        <v>0</v>
      </c>
      <c r="L27" s="1726">
        <v>0</v>
      </c>
      <c r="M27" s="1660"/>
      <c r="N27" s="1699"/>
      <c r="O27" s="1639"/>
      <c r="Q27" s="43">
        <f t="shared" si="3"/>
        <v>0</v>
      </c>
      <c r="S27" s="200"/>
      <c r="T27" s="1061">
        <f t="shared" si="4"/>
        <v>0</v>
      </c>
      <c r="U27" s="1061">
        <f t="shared" si="4"/>
        <v>0</v>
      </c>
      <c r="V27" s="1061">
        <f t="shared" si="4"/>
        <v>0</v>
      </c>
      <c r="W27" s="1061">
        <f t="shared" si="4"/>
        <v>0</v>
      </c>
      <c r="X27" s="1061">
        <f t="shared" si="4"/>
        <v>0</v>
      </c>
      <c r="Y27" s="1061">
        <f t="shared" si="4"/>
        <v>0</v>
      </c>
      <c r="Z27" s="200"/>
    </row>
    <row r="28" spans="2:26" x14ac:dyDescent="0.25">
      <c r="B28" s="1643">
        <v>19</v>
      </c>
      <c r="C28" s="1644" t="s">
        <v>4468</v>
      </c>
      <c r="D28" s="1645" t="s">
        <v>4469</v>
      </c>
      <c r="E28" s="1645" t="s">
        <v>41</v>
      </c>
      <c r="F28" s="1646">
        <v>3</v>
      </c>
      <c r="G28" s="1701">
        <v>0</v>
      </c>
      <c r="H28" s="1664">
        <v>0</v>
      </c>
      <c r="I28" s="1664">
        <v>0</v>
      </c>
      <c r="J28" s="1664">
        <v>0</v>
      </c>
      <c r="K28" s="1664">
        <v>0</v>
      </c>
      <c r="L28" s="1707">
        <v>0</v>
      </c>
      <c r="M28" s="1672"/>
      <c r="N28" s="1699"/>
      <c r="O28" s="1639"/>
      <c r="Q28" s="43">
        <f t="shared" si="3"/>
        <v>0</v>
      </c>
      <c r="S28" s="200"/>
      <c r="T28" s="1061">
        <f t="shared" si="4"/>
        <v>0</v>
      </c>
      <c r="U28" s="1061">
        <f t="shared" si="4"/>
        <v>0</v>
      </c>
      <c r="V28" s="1061">
        <f t="shared" si="4"/>
        <v>0</v>
      </c>
      <c r="W28" s="1061">
        <f t="shared" si="4"/>
        <v>0</v>
      </c>
      <c r="X28" s="1061">
        <f t="shared" si="4"/>
        <v>0</v>
      </c>
      <c r="Y28" s="1061">
        <f t="shared" si="4"/>
        <v>0</v>
      </c>
      <c r="Z28" s="200"/>
    </row>
    <row r="29" spans="2:26" x14ac:dyDescent="0.25">
      <c r="B29" s="1631">
        <v>20</v>
      </c>
      <c r="C29" s="1632" t="s">
        <v>4470</v>
      </c>
      <c r="D29" s="1633" t="s">
        <v>4471</v>
      </c>
      <c r="E29" s="1633" t="s">
        <v>1880</v>
      </c>
      <c r="F29" s="1634">
        <v>2</v>
      </c>
      <c r="G29" s="1724">
        <v>0.02</v>
      </c>
      <c r="H29" s="1725">
        <v>3.4599999999999999E-2</v>
      </c>
      <c r="I29" s="1725">
        <v>3.4599999999999999E-2</v>
      </c>
      <c r="J29" s="1725">
        <v>3.4599999999999999E-2</v>
      </c>
      <c r="K29" s="1725">
        <v>3.4599999999999999E-2</v>
      </c>
      <c r="L29" s="1726">
        <v>3.4599999999999999E-2</v>
      </c>
      <c r="M29" s="747"/>
      <c r="N29" s="1699"/>
      <c r="O29" s="1639"/>
      <c r="Q29" s="43">
        <f t="shared" si="3"/>
        <v>0</v>
      </c>
      <c r="S29" s="1034"/>
      <c r="T29" s="1061">
        <f t="shared" si="4"/>
        <v>0</v>
      </c>
      <c r="U29" s="1061">
        <f t="shared" si="4"/>
        <v>0</v>
      </c>
      <c r="V29" s="1061">
        <f t="shared" si="4"/>
        <v>0</v>
      </c>
      <c r="W29" s="1061">
        <f t="shared" si="4"/>
        <v>0</v>
      </c>
      <c r="X29" s="1061">
        <f t="shared" si="4"/>
        <v>0</v>
      </c>
      <c r="Y29" s="1061">
        <f t="shared" si="4"/>
        <v>0</v>
      </c>
      <c r="Z29" s="1034"/>
    </row>
    <row r="30" spans="2:26" x14ac:dyDescent="0.25">
      <c r="B30" s="1631">
        <v>21</v>
      </c>
      <c r="C30" s="1632" t="s">
        <v>4472</v>
      </c>
      <c r="D30" s="1645" t="s">
        <v>4473</v>
      </c>
      <c r="E30" s="1633" t="s">
        <v>1880</v>
      </c>
      <c r="F30" s="1634">
        <v>2</v>
      </c>
      <c r="G30" s="1732">
        <v>3.5000000000000003E-2</v>
      </c>
      <c r="H30" s="1733">
        <v>3.5000000000000003E-2</v>
      </c>
      <c r="I30" s="1734">
        <v>3.5000000000000003E-2</v>
      </c>
      <c r="J30" s="1734">
        <v>3.5000000000000003E-2</v>
      </c>
      <c r="K30" s="1734">
        <v>3.5000000000000003E-2</v>
      </c>
      <c r="L30" s="1735">
        <v>3.5000000000000003E-2</v>
      </c>
      <c r="M30" s="747"/>
      <c r="N30" s="1727"/>
      <c r="O30" s="1639"/>
      <c r="Q30" s="43">
        <f t="shared" si="3"/>
        <v>0</v>
      </c>
      <c r="S30" s="1034"/>
      <c r="T30" s="1061">
        <f t="shared" si="4"/>
        <v>0</v>
      </c>
      <c r="U30" s="1061">
        <f t="shared" si="4"/>
        <v>0</v>
      </c>
      <c r="V30" s="1061">
        <f t="shared" si="4"/>
        <v>0</v>
      </c>
      <c r="W30" s="1061">
        <f t="shared" si="4"/>
        <v>0</v>
      </c>
      <c r="X30" s="1061">
        <f t="shared" si="4"/>
        <v>0</v>
      </c>
      <c r="Y30" s="1061">
        <f t="shared" si="4"/>
        <v>0</v>
      </c>
      <c r="Z30" s="1034"/>
    </row>
    <row r="31" spans="2:26" ht="15" thickBot="1" x14ac:dyDescent="0.3">
      <c r="B31" s="1673">
        <v>22</v>
      </c>
      <c r="C31" s="1674" t="s">
        <v>4474</v>
      </c>
      <c r="D31" s="1687" t="s">
        <v>4475</v>
      </c>
      <c r="E31" s="1675" t="s">
        <v>1880</v>
      </c>
      <c r="F31" s="1676">
        <v>2</v>
      </c>
      <c r="G31" s="1736">
        <v>3.5000000000000003E-2</v>
      </c>
      <c r="H31" s="1737">
        <v>3.5000000000000003E-2</v>
      </c>
      <c r="I31" s="1738">
        <v>3.5000000000000003E-2</v>
      </c>
      <c r="J31" s="1738">
        <v>3.5000000000000003E-2</v>
      </c>
      <c r="K31" s="1738">
        <v>3.5000000000000003E-2</v>
      </c>
      <c r="L31" s="1739">
        <v>3.5000000000000003E-2</v>
      </c>
      <c r="M31" s="747"/>
      <c r="N31" s="1740"/>
      <c r="O31" s="1681"/>
      <c r="Q31" s="43">
        <f t="shared" si="3"/>
        <v>0</v>
      </c>
      <c r="S31" s="1034"/>
      <c r="T31" s="1061">
        <f t="shared" si="4"/>
        <v>0</v>
      </c>
      <c r="U31" s="1061">
        <f t="shared" si="4"/>
        <v>0</v>
      </c>
      <c r="V31" s="1061">
        <f t="shared" si="4"/>
        <v>0</v>
      </c>
      <c r="W31" s="1061">
        <f t="shared" si="4"/>
        <v>0</v>
      </c>
      <c r="X31" s="1061">
        <f t="shared" si="4"/>
        <v>0</v>
      </c>
      <c r="Y31" s="1061">
        <f t="shared" si="4"/>
        <v>0</v>
      </c>
      <c r="Z31" s="1034"/>
    </row>
    <row r="32" spans="2:26" ht="15" thickBot="1" x14ac:dyDescent="0.3">
      <c r="B32" s="747"/>
      <c r="C32" s="747"/>
      <c r="D32" s="747"/>
      <c r="E32" s="747"/>
      <c r="F32" s="747"/>
      <c r="G32" s="747"/>
      <c r="H32" s="747"/>
      <c r="I32" s="747"/>
      <c r="J32" s="747"/>
      <c r="K32" s="747"/>
      <c r="L32" s="747"/>
      <c r="M32" s="747"/>
      <c r="N32" s="747"/>
      <c r="Q32" s="1599"/>
      <c r="T32" s="1050"/>
      <c r="U32" s="1050"/>
      <c r="V32" s="1050"/>
      <c r="W32" s="1050"/>
      <c r="X32" s="1050"/>
      <c r="Y32" s="1050"/>
    </row>
    <row r="33" spans="2:26" ht="15" thickBot="1" x14ac:dyDescent="0.3">
      <c r="B33" s="1620" t="s">
        <v>167</v>
      </c>
      <c r="C33" s="1621" t="s">
        <v>4476</v>
      </c>
      <c r="D33" s="747"/>
      <c r="E33" s="747"/>
      <c r="F33" s="747"/>
      <c r="G33" s="747"/>
      <c r="H33" s="747"/>
      <c r="I33" s="747"/>
      <c r="J33" s="747"/>
      <c r="K33" s="747"/>
      <c r="L33" s="747"/>
      <c r="M33" s="747"/>
      <c r="N33" s="1659"/>
      <c r="O33" s="1659"/>
      <c r="Q33" s="43"/>
      <c r="S33" s="1034"/>
      <c r="T33" s="1050"/>
      <c r="U33" s="1050"/>
      <c r="V33" s="1050"/>
      <c r="W33" s="1050"/>
      <c r="X33" s="1050"/>
      <c r="Y33" s="1050"/>
      <c r="Z33" s="1034"/>
    </row>
    <row r="34" spans="2:26" x14ac:dyDescent="0.25">
      <c r="B34" s="1741">
        <v>23</v>
      </c>
      <c r="C34" s="1742" t="s">
        <v>4477</v>
      </c>
      <c r="D34" s="1743" t="s">
        <v>4478</v>
      </c>
      <c r="E34" s="1743" t="s">
        <v>41</v>
      </c>
      <c r="F34" s="1744">
        <v>3</v>
      </c>
      <c r="G34" s="1745">
        <v>0</v>
      </c>
      <c r="H34" s="1746">
        <v>0</v>
      </c>
      <c r="I34" s="1746">
        <v>0</v>
      </c>
      <c r="J34" s="1746">
        <v>0</v>
      </c>
      <c r="K34" s="1746">
        <v>0</v>
      </c>
      <c r="L34" s="1747">
        <v>0</v>
      </c>
      <c r="M34" s="1660"/>
      <c r="N34" s="1661"/>
      <c r="O34" s="1748" t="s">
        <v>4479</v>
      </c>
      <c r="Q34" s="43">
        <f xml:space="preserve"> IF( SUM( T34:Y34 ) = 0, 0,$T$5 )</f>
        <v>0</v>
      </c>
      <c r="S34" s="1034"/>
      <c r="T34" s="1061">
        <f xml:space="preserve"> IF( ISNUMBER(G34), 0, 1 )</f>
        <v>0</v>
      </c>
      <c r="U34" s="1061">
        <f t="shared" ref="T34:Y37" si="5" xml:space="preserve"> IF( ISNUMBER(H34), 0, 1 )</f>
        <v>0</v>
      </c>
      <c r="V34" s="1061">
        <f t="shared" si="5"/>
        <v>0</v>
      </c>
      <c r="W34" s="1061">
        <f t="shared" si="5"/>
        <v>0</v>
      </c>
      <c r="X34" s="1061">
        <f t="shared" si="5"/>
        <v>0</v>
      </c>
      <c r="Y34" s="1061">
        <f t="shared" si="5"/>
        <v>0</v>
      </c>
      <c r="Z34" s="1034"/>
    </row>
    <row r="35" spans="2:26" x14ac:dyDescent="0.25">
      <c r="B35" s="1749">
        <v>24</v>
      </c>
      <c r="C35" s="1729" t="s">
        <v>4480</v>
      </c>
      <c r="D35" s="1730" t="s">
        <v>4481</v>
      </c>
      <c r="E35" s="1730" t="s">
        <v>41</v>
      </c>
      <c r="F35" s="1731">
        <v>3</v>
      </c>
      <c r="G35" s="1750">
        <v>0</v>
      </c>
      <c r="H35" s="1636">
        <v>0</v>
      </c>
      <c r="I35" s="1636">
        <v>0</v>
      </c>
      <c r="J35" s="1636">
        <v>0</v>
      </c>
      <c r="K35" s="1636">
        <v>0</v>
      </c>
      <c r="L35" s="1637">
        <v>0</v>
      </c>
      <c r="M35" s="1660"/>
      <c r="N35" s="1638"/>
      <c r="O35" s="1751" t="s">
        <v>4479</v>
      </c>
      <c r="Q35" s="43">
        <f xml:space="preserve"> IF( SUM( T35:Y35 ) = 0, 0,$T$5 )</f>
        <v>0</v>
      </c>
      <c r="S35" s="1034"/>
      <c r="T35" s="1061">
        <f t="shared" si="5"/>
        <v>0</v>
      </c>
      <c r="U35" s="1061">
        <f t="shared" si="5"/>
        <v>0</v>
      </c>
      <c r="V35" s="1061">
        <f t="shared" si="5"/>
        <v>0</v>
      </c>
      <c r="W35" s="1061">
        <f t="shared" si="5"/>
        <v>0</v>
      </c>
      <c r="X35" s="1061">
        <f t="shared" si="5"/>
        <v>0</v>
      </c>
      <c r="Y35" s="1061">
        <f t="shared" si="5"/>
        <v>0</v>
      </c>
      <c r="Z35" s="1034"/>
    </row>
    <row r="36" spans="2:26" x14ac:dyDescent="0.25">
      <c r="B36" s="1749">
        <v>25</v>
      </c>
      <c r="C36" s="1729" t="s">
        <v>4482</v>
      </c>
      <c r="D36" s="1730" t="s">
        <v>4483</v>
      </c>
      <c r="E36" s="1730" t="s">
        <v>41</v>
      </c>
      <c r="F36" s="1731">
        <v>3</v>
      </c>
      <c r="G36" s="1750">
        <v>0</v>
      </c>
      <c r="H36" s="1636">
        <v>0</v>
      </c>
      <c r="I36" s="1636">
        <v>0</v>
      </c>
      <c r="J36" s="1636">
        <v>0</v>
      </c>
      <c r="K36" s="1636">
        <v>0</v>
      </c>
      <c r="L36" s="1637">
        <v>0</v>
      </c>
      <c r="M36" s="1660"/>
      <c r="N36" s="1638"/>
      <c r="O36" s="1751" t="s">
        <v>4479</v>
      </c>
      <c r="Q36" s="43">
        <f xml:space="preserve"> IF( SUM( T36:Y36 ) = 0, 0,$T$5 )</f>
        <v>0</v>
      </c>
      <c r="S36" s="1034"/>
      <c r="T36" s="1061">
        <f t="shared" si="5"/>
        <v>0</v>
      </c>
      <c r="U36" s="1061">
        <f t="shared" si="5"/>
        <v>0</v>
      </c>
      <c r="V36" s="1061">
        <f t="shared" si="5"/>
        <v>0</v>
      </c>
      <c r="W36" s="1061">
        <f t="shared" si="5"/>
        <v>0</v>
      </c>
      <c r="X36" s="1061">
        <f t="shared" si="5"/>
        <v>0</v>
      </c>
      <c r="Y36" s="1061">
        <f t="shared" si="5"/>
        <v>0</v>
      </c>
      <c r="Z36" s="1034"/>
    </row>
    <row r="37" spans="2:26" ht="15" thickBot="1" x14ac:dyDescent="0.3">
      <c r="B37" s="1752">
        <v>26</v>
      </c>
      <c r="C37" s="1753" t="s">
        <v>4484</v>
      </c>
      <c r="D37" s="1754" t="s">
        <v>4485</v>
      </c>
      <c r="E37" s="1755" t="s">
        <v>41</v>
      </c>
      <c r="F37" s="1756">
        <v>3</v>
      </c>
      <c r="G37" s="1757">
        <v>0</v>
      </c>
      <c r="H37" s="1758">
        <v>0</v>
      </c>
      <c r="I37" s="1758">
        <v>0</v>
      </c>
      <c r="J37" s="1758">
        <v>0</v>
      </c>
      <c r="K37" s="1758">
        <v>0</v>
      </c>
      <c r="L37" s="1759">
        <v>0</v>
      </c>
      <c r="M37" s="747"/>
      <c r="N37" s="1680"/>
      <c r="O37" s="1760" t="s">
        <v>4479</v>
      </c>
      <c r="Q37" s="43">
        <f xml:space="preserve"> IF( SUM( T37:Y37 ) = 0, 0,$T$5 )</f>
        <v>0</v>
      </c>
      <c r="S37" s="1034"/>
      <c r="T37" s="1061">
        <f t="shared" si="5"/>
        <v>0</v>
      </c>
      <c r="U37" s="1061">
        <f t="shared" si="5"/>
        <v>0</v>
      </c>
      <c r="V37" s="1061">
        <f t="shared" si="5"/>
        <v>0</v>
      </c>
      <c r="W37" s="1061">
        <f t="shared" si="5"/>
        <v>0</v>
      </c>
      <c r="X37" s="1061">
        <f t="shared" si="5"/>
        <v>0</v>
      </c>
      <c r="Y37" s="1061">
        <f t="shared" si="5"/>
        <v>0</v>
      </c>
      <c r="Z37" s="1034"/>
    </row>
    <row r="38" spans="2:26" x14ac:dyDescent="0.25">
      <c r="B38" s="747"/>
      <c r="C38" s="747"/>
      <c r="D38" s="747"/>
      <c r="E38" s="747"/>
      <c r="F38" s="747"/>
      <c r="G38" s="747"/>
      <c r="H38" s="747"/>
      <c r="I38" s="747"/>
      <c r="J38" s="747"/>
      <c r="K38" s="747"/>
      <c r="L38" s="747"/>
      <c r="M38" s="747"/>
      <c r="N38" s="747"/>
      <c r="Q38" s="1599"/>
      <c r="T38" s="1050"/>
      <c r="U38" s="1050"/>
      <c r="V38" s="1050"/>
      <c r="W38" s="1050"/>
      <c r="X38" s="1050"/>
      <c r="Y38" s="1050"/>
    </row>
    <row r="39" spans="2:26" x14ac:dyDescent="0.25">
      <c r="B39" s="277" t="s">
        <v>300</v>
      </c>
      <c r="C39" s="278"/>
      <c r="D39" s="278"/>
      <c r="E39" s="278"/>
      <c r="F39" s="278"/>
      <c r="G39" s="278"/>
      <c r="H39" s="278"/>
      <c r="I39" s="278"/>
      <c r="J39" s="1168"/>
      <c r="K39" s="1168"/>
      <c r="L39" s="1168"/>
      <c r="M39" s="747"/>
      <c r="N39" s="747"/>
      <c r="Q39" s="1599"/>
      <c r="S39" s="201"/>
      <c r="T39" s="1050"/>
      <c r="U39" s="1050"/>
      <c r="V39" s="1050"/>
      <c r="W39" s="1050"/>
      <c r="X39" s="1050"/>
      <c r="Y39" s="1050"/>
      <c r="Z39" s="201"/>
    </row>
    <row r="40" spans="2:26" x14ac:dyDescent="0.25">
      <c r="B40" s="1187"/>
      <c r="C40" s="1310" t="s">
        <v>301</v>
      </c>
      <c r="D40" s="1310"/>
      <c r="E40" s="278"/>
      <c r="F40" s="278"/>
      <c r="G40" s="278"/>
      <c r="H40" s="278"/>
      <c r="I40" s="278"/>
      <c r="J40" s="278"/>
      <c r="K40" s="278"/>
      <c r="L40" s="278"/>
      <c r="M40" s="747"/>
      <c r="N40" s="747"/>
      <c r="Q40" s="1599"/>
      <c r="T40" s="1050"/>
      <c r="U40" s="1050"/>
      <c r="V40" s="1050"/>
      <c r="W40" s="1050"/>
      <c r="X40" s="1050"/>
      <c r="Y40" s="1050"/>
    </row>
    <row r="41" spans="2:26" x14ac:dyDescent="0.25">
      <c r="B41" s="1188"/>
      <c r="C41" s="1310" t="s">
        <v>302</v>
      </c>
      <c r="D41" s="1310"/>
      <c r="E41" s="278"/>
      <c r="F41" s="278"/>
      <c r="G41" s="278"/>
      <c r="H41" s="278"/>
      <c r="I41" s="278"/>
      <c r="J41" s="278"/>
      <c r="K41" s="278"/>
      <c r="L41" s="278"/>
      <c r="M41" s="747"/>
      <c r="N41" s="747"/>
      <c r="Q41" s="1599"/>
      <c r="T41" s="1050"/>
      <c r="U41" s="1050"/>
      <c r="V41" s="1050"/>
      <c r="W41" s="1050"/>
      <c r="X41" s="1050"/>
      <c r="Y41" s="1050"/>
    </row>
    <row r="42" spans="2:26" x14ac:dyDescent="0.25">
      <c r="B42" s="1189"/>
      <c r="C42" s="1310" t="s">
        <v>303</v>
      </c>
      <c r="D42" s="1310"/>
      <c r="E42" s="278"/>
      <c r="F42" s="278"/>
      <c r="G42" s="278"/>
      <c r="H42" s="278"/>
      <c r="I42" s="278"/>
      <c r="J42" s="278"/>
      <c r="K42" s="278"/>
      <c r="L42" s="278"/>
      <c r="M42" s="747"/>
      <c r="N42" s="747"/>
      <c r="Q42" s="1599"/>
      <c r="T42" s="1050"/>
      <c r="U42" s="1050"/>
      <c r="V42" s="1050"/>
      <c r="W42" s="1050"/>
      <c r="X42" s="1050"/>
      <c r="Y42" s="1050"/>
    </row>
    <row r="43" spans="2:26" x14ac:dyDescent="0.25">
      <c r="B43" s="1190"/>
      <c r="C43" s="1310" t="s">
        <v>304</v>
      </c>
      <c r="D43" s="1310"/>
      <c r="E43" s="278"/>
      <c r="F43" s="278"/>
      <c r="G43" s="278"/>
      <c r="H43" s="278"/>
      <c r="I43" s="278"/>
      <c r="J43" s="278"/>
      <c r="K43" s="278"/>
      <c r="L43" s="278"/>
      <c r="M43" s="747"/>
      <c r="N43" s="747"/>
      <c r="Q43" s="1599"/>
      <c r="T43" s="1050"/>
      <c r="U43" s="1050"/>
      <c r="V43" s="1050"/>
      <c r="W43" s="1050"/>
      <c r="X43" s="1050"/>
      <c r="Y43" s="1050"/>
    </row>
    <row r="44" spans="2:26" ht="15" thickBot="1" x14ac:dyDescent="0.3">
      <c r="B44" s="732"/>
      <c r="C44" s="732"/>
      <c r="D44" s="732"/>
      <c r="E44" s="732"/>
      <c r="F44" s="732"/>
      <c r="G44" s="732"/>
      <c r="H44" s="732"/>
      <c r="I44" s="732"/>
      <c r="J44" s="732"/>
      <c r="K44" s="732"/>
      <c r="L44" s="732"/>
      <c r="M44" s="747"/>
      <c r="N44" s="747"/>
      <c r="Q44" s="1599"/>
      <c r="T44" s="1050"/>
      <c r="U44" s="1050"/>
      <c r="V44" s="1050"/>
      <c r="W44" s="1050"/>
      <c r="X44" s="1050"/>
      <c r="Y44" s="1050"/>
    </row>
    <row r="45" spans="2:26" ht="16.5" thickBot="1" x14ac:dyDescent="0.3">
      <c r="B45" s="3494" t="s">
        <v>4486</v>
      </c>
      <c r="C45" s="3495"/>
      <c r="D45" s="3495"/>
      <c r="E45" s="3495"/>
      <c r="F45" s="3495"/>
      <c r="G45" s="3495"/>
      <c r="H45" s="3495"/>
      <c r="I45" s="3495"/>
      <c r="J45" s="3495"/>
      <c r="K45" s="3495"/>
      <c r="L45" s="3496"/>
      <c r="M45" s="747"/>
      <c r="N45" s="747"/>
      <c r="Q45" s="1599"/>
      <c r="S45" s="128"/>
      <c r="T45" s="1050"/>
      <c r="U45" s="1050"/>
      <c r="V45" s="1050"/>
      <c r="W45" s="1050"/>
      <c r="X45" s="1050"/>
      <c r="Y45" s="1050"/>
      <c r="Z45" s="128"/>
    </row>
    <row r="46" spans="2:26" ht="16.5" thickBot="1" x14ac:dyDescent="0.3">
      <c r="B46" s="288"/>
      <c r="C46" s="289"/>
      <c r="D46" s="291"/>
      <c r="E46" s="291"/>
      <c r="F46" s="291"/>
      <c r="G46" s="291"/>
      <c r="H46" s="291"/>
      <c r="I46" s="291"/>
      <c r="J46" s="732"/>
      <c r="K46" s="732"/>
      <c r="L46" s="732"/>
      <c r="M46" s="747"/>
      <c r="N46" s="747"/>
      <c r="Q46" s="1599"/>
      <c r="S46" s="128"/>
      <c r="T46" s="1050"/>
      <c r="U46" s="1050"/>
      <c r="V46" s="1050"/>
      <c r="W46" s="1050"/>
      <c r="X46" s="1050"/>
      <c r="Y46" s="1050"/>
      <c r="Z46" s="128"/>
    </row>
    <row r="47" spans="2:26" ht="155.25" customHeight="1" thickBot="1" x14ac:dyDescent="0.3">
      <c r="B47" s="3694" t="s">
        <v>4487</v>
      </c>
      <c r="C47" s="3695"/>
      <c r="D47" s="3695"/>
      <c r="E47" s="3695"/>
      <c r="F47" s="3695"/>
      <c r="G47" s="3695"/>
      <c r="H47" s="3695"/>
      <c r="I47" s="3695"/>
      <c r="J47" s="3695"/>
      <c r="K47" s="3695"/>
      <c r="L47" s="3696"/>
      <c r="M47" s="747"/>
      <c r="N47" s="747"/>
      <c r="Q47" s="43"/>
      <c r="S47" s="128"/>
      <c r="T47" s="1050"/>
      <c r="U47" s="1050"/>
      <c r="V47" s="1050"/>
      <c r="W47" s="1050"/>
      <c r="X47" s="1050"/>
      <c r="Y47" s="1050"/>
      <c r="Z47" s="128"/>
    </row>
    <row r="48" spans="2:26" ht="15" thickBot="1" x14ac:dyDescent="0.25">
      <c r="B48" s="305"/>
      <c r="C48" s="1170"/>
      <c r="D48" s="305"/>
      <c r="E48" s="305"/>
      <c r="F48" s="305"/>
      <c r="G48" s="114"/>
      <c r="H48" s="114"/>
      <c r="I48" s="114"/>
      <c r="J48" s="732"/>
      <c r="K48" s="732"/>
      <c r="L48" s="732"/>
      <c r="M48" s="747"/>
      <c r="N48" s="747"/>
      <c r="Q48" s="43"/>
      <c r="S48" s="128"/>
      <c r="T48" s="1050"/>
      <c r="U48" s="1050"/>
      <c r="V48" s="1050"/>
      <c r="W48" s="1050"/>
      <c r="X48" s="1050"/>
      <c r="Y48" s="1050"/>
      <c r="Z48" s="128"/>
    </row>
    <row r="49" spans="2:26" ht="15" customHeight="1" x14ac:dyDescent="0.25">
      <c r="B49" s="292" t="s">
        <v>307</v>
      </c>
      <c r="C49" s="3532" t="s">
        <v>308</v>
      </c>
      <c r="D49" s="3533"/>
      <c r="E49" s="3533"/>
      <c r="F49" s="3533"/>
      <c r="G49" s="3533"/>
      <c r="H49" s="3533"/>
      <c r="I49" s="3533"/>
      <c r="J49" s="3533"/>
      <c r="K49" s="3533"/>
      <c r="L49" s="3534"/>
      <c r="Q49" s="43"/>
      <c r="S49" s="128"/>
      <c r="T49" s="1050"/>
      <c r="U49" s="1050"/>
      <c r="V49" s="1050"/>
      <c r="W49" s="1050"/>
      <c r="X49" s="1050"/>
      <c r="Y49" s="1050"/>
      <c r="Z49" s="128"/>
    </row>
    <row r="50" spans="2:26" ht="15" customHeight="1" x14ac:dyDescent="0.25">
      <c r="B50" s="294" t="s">
        <v>309</v>
      </c>
      <c r="C50" s="295" t="str">
        <f>$C$7</f>
        <v>Equity shares</v>
      </c>
      <c r="D50" s="295"/>
      <c r="E50" s="295"/>
      <c r="F50" s="295"/>
      <c r="G50" s="295"/>
      <c r="H50" s="295"/>
      <c r="I50" s="295"/>
      <c r="J50" s="295"/>
      <c r="K50" s="295"/>
      <c r="L50" s="296"/>
      <c r="Q50" s="43"/>
      <c r="S50" s="128"/>
      <c r="T50" s="1050"/>
      <c r="U50" s="1050"/>
      <c r="V50" s="1050"/>
      <c r="W50" s="1050"/>
      <c r="X50" s="1050"/>
      <c r="Y50" s="1050"/>
      <c r="Z50" s="128"/>
    </row>
    <row r="51" spans="2:26" ht="15" customHeight="1" x14ac:dyDescent="0.25">
      <c r="B51" s="303">
        <v>1</v>
      </c>
      <c r="C51" s="3677" t="s">
        <v>4488</v>
      </c>
      <c r="D51" s="3678"/>
      <c r="E51" s="3678"/>
      <c r="F51" s="3678"/>
      <c r="G51" s="3678"/>
      <c r="H51" s="3678"/>
      <c r="I51" s="3678"/>
      <c r="J51" s="3678"/>
      <c r="K51" s="3678"/>
      <c r="L51" s="3679"/>
      <c r="Q51" s="43"/>
      <c r="S51" s="128"/>
      <c r="T51" s="1050"/>
      <c r="U51" s="1050"/>
      <c r="V51" s="1050"/>
      <c r="W51" s="1050"/>
      <c r="X51" s="1050"/>
      <c r="Y51" s="1050"/>
      <c r="Z51" s="128"/>
    </row>
    <row r="52" spans="2:26" ht="15" customHeight="1" x14ac:dyDescent="0.25">
      <c r="B52" s="303">
        <v>2</v>
      </c>
      <c r="C52" s="3677" t="s">
        <v>4489</v>
      </c>
      <c r="D52" s="3678"/>
      <c r="E52" s="3678"/>
      <c r="F52" s="3678"/>
      <c r="G52" s="3678"/>
      <c r="H52" s="3678"/>
      <c r="I52" s="3678"/>
      <c r="J52" s="3678"/>
      <c r="K52" s="3678"/>
      <c r="L52" s="3679"/>
      <c r="Q52" s="43"/>
      <c r="S52" s="128"/>
      <c r="T52" s="1050"/>
      <c r="U52" s="1050"/>
      <c r="V52" s="1050"/>
      <c r="W52" s="1050"/>
      <c r="X52" s="1050"/>
      <c r="Y52" s="1050"/>
      <c r="Z52" s="128"/>
    </row>
    <row r="53" spans="2:26" ht="15" customHeight="1" x14ac:dyDescent="0.25">
      <c r="B53" s="303">
        <v>3</v>
      </c>
      <c r="C53" s="3677" t="s">
        <v>4490</v>
      </c>
      <c r="D53" s="3678"/>
      <c r="E53" s="3678"/>
      <c r="F53" s="3678"/>
      <c r="G53" s="3678"/>
      <c r="H53" s="3678"/>
      <c r="I53" s="3678"/>
      <c r="J53" s="3678"/>
      <c r="K53" s="3678"/>
      <c r="L53" s="3679"/>
      <c r="Q53" s="43"/>
      <c r="S53" s="201"/>
      <c r="T53" s="1050"/>
      <c r="U53" s="1050"/>
      <c r="V53" s="1050"/>
      <c r="W53" s="1050"/>
      <c r="X53" s="1050"/>
      <c r="Y53" s="1050"/>
      <c r="Z53" s="201"/>
    </row>
    <row r="54" spans="2:26" ht="15" customHeight="1" x14ac:dyDescent="0.25">
      <c r="B54" s="303">
        <v>4</v>
      </c>
      <c r="C54" s="3677" t="s">
        <v>4491</v>
      </c>
      <c r="D54" s="3678"/>
      <c r="E54" s="3678"/>
      <c r="F54" s="3678"/>
      <c r="G54" s="3678"/>
      <c r="H54" s="3678"/>
      <c r="I54" s="3678"/>
      <c r="J54" s="3678"/>
      <c r="K54" s="3678"/>
      <c r="L54" s="3679"/>
      <c r="Q54" s="43"/>
      <c r="S54" s="201"/>
      <c r="T54" s="1050"/>
      <c r="U54" s="1050"/>
      <c r="V54" s="1050"/>
      <c r="W54" s="1050"/>
      <c r="X54" s="1050"/>
      <c r="Y54" s="1050"/>
      <c r="Z54" s="201"/>
    </row>
    <row r="55" spans="2:26" ht="15" customHeight="1" x14ac:dyDescent="0.25">
      <c r="B55" s="303">
        <v>5</v>
      </c>
      <c r="C55" s="3677" t="s">
        <v>4492</v>
      </c>
      <c r="D55" s="3678"/>
      <c r="E55" s="3678"/>
      <c r="F55" s="3678"/>
      <c r="G55" s="3678"/>
      <c r="H55" s="3678"/>
      <c r="I55" s="3678"/>
      <c r="J55" s="3678"/>
      <c r="K55" s="3678"/>
      <c r="L55" s="3679"/>
      <c r="Q55" s="43"/>
      <c r="S55" s="201"/>
      <c r="T55" s="1050"/>
      <c r="U55" s="1050"/>
      <c r="V55" s="1050"/>
      <c r="W55" s="1050"/>
      <c r="X55" s="1050"/>
      <c r="Y55" s="1050"/>
      <c r="Z55" s="201"/>
    </row>
    <row r="56" spans="2:26" ht="15" customHeight="1" x14ac:dyDescent="0.25">
      <c r="B56" s="303">
        <v>6</v>
      </c>
      <c r="C56" s="3677" t="s">
        <v>4493</v>
      </c>
      <c r="D56" s="3678"/>
      <c r="E56" s="3678"/>
      <c r="F56" s="3678"/>
      <c r="G56" s="3678"/>
      <c r="H56" s="3678"/>
      <c r="I56" s="3678"/>
      <c r="J56" s="3678"/>
      <c r="K56" s="3678"/>
      <c r="L56" s="3679"/>
      <c r="Q56" s="43"/>
      <c r="S56" s="1693"/>
      <c r="T56" s="1050"/>
      <c r="U56" s="1050"/>
      <c r="V56" s="1050"/>
      <c r="W56" s="1050"/>
      <c r="X56" s="1050"/>
      <c r="Y56" s="1050"/>
      <c r="Z56" s="1693"/>
    </row>
    <row r="57" spans="2:26" ht="15" customHeight="1" x14ac:dyDescent="0.25">
      <c r="B57" s="303">
        <v>7</v>
      </c>
      <c r="C57" s="3677" t="s">
        <v>4494</v>
      </c>
      <c r="D57" s="3678"/>
      <c r="E57" s="3678"/>
      <c r="F57" s="3678"/>
      <c r="G57" s="3678"/>
      <c r="H57" s="3678"/>
      <c r="I57" s="3678"/>
      <c r="J57" s="3678"/>
      <c r="K57" s="3678"/>
      <c r="L57" s="3679"/>
      <c r="Q57" s="43"/>
      <c r="S57" s="1693"/>
      <c r="T57" s="1050"/>
      <c r="U57" s="1050"/>
      <c r="V57" s="1050"/>
      <c r="W57" s="1050"/>
      <c r="X57" s="1050"/>
      <c r="Y57" s="1050"/>
      <c r="Z57" s="1693"/>
    </row>
    <row r="58" spans="2:26" ht="15" customHeight="1" x14ac:dyDescent="0.25">
      <c r="B58" s="303">
        <v>8</v>
      </c>
      <c r="C58" s="3677" t="s">
        <v>4495</v>
      </c>
      <c r="D58" s="3678"/>
      <c r="E58" s="3678"/>
      <c r="F58" s="3678"/>
      <c r="G58" s="3678"/>
      <c r="H58" s="3678"/>
      <c r="I58" s="3678"/>
      <c r="J58" s="3678"/>
      <c r="K58" s="3678"/>
      <c r="L58" s="3679"/>
      <c r="Q58" s="43"/>
      <c r="S58" s="1693"/>
      <c r="T58" s="1050"/>
      <c r="U58" s="1050"/>
      <c r="V58" s="1050"/>
      <c r="W58" s="1050"/>
      <c r="X58" s="1050"/>
      <c r="Y58" s="1050"/>
      <c r="Z58" s="1693"/>
    </row>
    <row r="59" spans="2:26" ht="15" customHeight="1" x14ac:dyDescent="0.25">
      <c r="B59" s="303">
        <v>9</v>
      </c>
      <c r="C59" s="3677" t="s">
        <v>4496</v>
      </c>
      <c r="D59" s="3678"/>
      <c r="E59" s="3678"/>
      <c r="F59" s="3678"/>
      <c r="G59" s="3678"/>
      <c r="H59" s="3678"/>
      <c r="I59" s="3678"/>
      <c r="J59" s="3678"/>
      <c r="K59" s="3678"/>
      <c r="L59" s="3679"/>
      <c r="Q59" s="43"/>
      <c r="S59" s="1693"/>
      <c r="T59" s="1050"/>
      <c r="U59" s="1050"/>
      <c r="V59" s="1050"/>
      <c r="W59" s="1050"/>
      <c r="X59" s="1050"/>
      <c r="Y59" s="1050"/>
      <c r="Z59" s="1693"/>
    </row>
    <row r="60" spans="2:26" ht="15" customHeight="1" x14ac:dyDescent="0.25">
      <c r="B60" s="303">
        <v>10</v>
      </c>
      <c r="C60" s="3677" t="s">
        <v>4497</v>
      </c>
      <c r="D60" s="3678"/>
      <c r="E60" s="3678"/>
      <c r="F60" s="3678"/>
      <c r="G60" s="3678"/>
      <c r="H60" s="3678"/>
      <c r="I60" s="3678"/>
      <c r="J60" s="3678"/>
      <c r="K60" s="3678"/>
      <c r="L60" s="3679"/>
      <c r="Q60" s="43"/>
      <c r="S60" s="1693"/>
      <c r="T60" s="1050"/>
      <c r="U60" s="1050"/>
      <c r="V60" s="1050"/>
      <c r="W60" s="1050"/>
      <c r="X60" s="1050"/>
      <c r="Y60" s="1050"/>
      <c r="Z60" s="1693"/>
    </row>
    <row r="61" spans="2:26" ht="15" customHeight="1" x14ac:dyDescent="0.25">
      <c r="B61" s="294" t="s">
        <v>321</v>
      </c>
      <c r="C61" s="295" t="str">
        <f>$C$19</f>
        <v>Interest rates and financing costs</v>
      </c>
      <c r="D61" s="295"/>
      <c r="E61" s="295"/>
      <c r="F61" s="295"/>
      <c r="G61" s="295"/>
      <c r="H61" s="295"/>
      <c r="I61" s="295"/>
      <c r="J61" s="295"/>
      <c r="K61" s="295"/>
      <c r="L61" s="296"/>
      <c r="Q61" s="43"/>
      <c r="S61" s="1693"/>
      <c r="T61" s="1050"/>
      <c r="U61" s="1050"/>
      <c r="V61" s="1050"/>
      <c r="W61" s="1050"/>
      <c r="X61" s="1050"/>
      <c r="Y61" s="1050"/>
      <c r="Z61" s="1693"/>
    </row>
    <row r="62" spans="2:26" ht="15" customHeight="1" x14ac:dyDescent="0.25">
      <c r="B62" s="303">
        <v>11</v>
      </c>
      <c r="C62" s="3677" t="s">
        <v>4498</v>
      </c>
      <c r="D62" s="3678"/>
      <c r="E62" s="3678"/>
      <c r="F62" s="3678"/>
      <c r="G62" s="3678"/>
      <c r="H62" s="3678"/>
      <c r="I62" s="3678"/>
      <c r="J62" s="3678"/>
      <c r="K62" s="3678"/>
      <c r="L62" s="3679"/>
      <c r="Q62" s="43"/>
      <c r="S62" s="1694"/>
      <c r="T62" s="1050"/>
      <c r="U62" s="1050"/>
      <c r="V62" s="1050"/>
      <c r="W62" s="1050"/>
      <c r="X62" s="1050"/>
      <c r="Y62" s="1050"/>
      <c r="Z62" s="1694"/>
    </row>
    <row r="63" spans="2:26" ht="15" customHeight="1" x14ac:dyDescent="0.25">
      <c r="B63" s="303">
        <v>12</v>
      </c>
      <c r="C63" s="3677" t="s">
        <v>4499</v>
      </c>
      <c r="D63" s="3678"/>
      <c r="E63" s="3678"/>
      <c r="F63" s="3678"/>
      <c r="G63" s="3678"/>
      <c r="H63" s="3678"/>
      <c r="I63" s="3678"/>
      <c r="J63" s="3678"/>
      <c r="K63" s="3678"/>
      <c r="L63" s="3679"/>
      <c r="Q63" s="43"/>
      <c r="S63" s="1694"/>
      <c r="T63" s="1050"/>
      <c r="U63" s="1050"/>
      <c r="V63" s="1050"/>
      <c r="W63" s="1050"/>
      <c r="X63" s="1050"/>
      <c r="Y63" s="1050"/>
      <c r="Z63" s="1694"/>
    </row>
    <row r="64" spans="2:26" ht="15" customHeight="1" x14ac:dyDescent="0.25">
      <c r="B64" s="303">
        <v>13</v>
      </c>
      <c r="C64" s="3677" t="s">
        <v>4500</v>
      </c>
      <c r="D64" s="3678"/>
      <c r="E64" s="3678"/>
      <c r="F64" s="3678"/>
      <c r="G64" s="3678"/>
      <c r="H64" s="3678"/>
      <c r="I64" s="3678"/>
      <c r="J64" s="3678"/>
      <c r="K64" s="3678"/>
      <c r="L64" s="3679"/>
      <c r="Q64" s="621"/>
      <c r="S64" s="1694"/>
      <c r="T64" s="1050"/>
      <c r="U64" s="1050"/>
      <c r="V64" s="1050"/>
      <c r="W64" s="1050"/>
      <c r="X64" s="1050"/>
      <c r="Y64" s="1050"/>
      <c r="Z64" s="1694"/>
    </row>
    <row r="65" spans="2:26" ht="15" customHeight="1" x14ac:dyDescent="0.25">
      <c r="B65" s="303">
        <v>14</v>
      </c>
      <c r="C65" s="3677" t="s">
        <v>4501</v>
      </c>
      <c r="D65" s="3678"/>
      <c r="E65" s="3678"/>
      <c r="F65" s="3678"/>
      <c r="G65" s="3678"/>
      <c r="H65" s="3678"/>
      <c r="I65" s="3678"/>
      <c r="J65" s="3678"/>
      <c r="K65" s="3678"/>
      <c r="L65" s="3679"/>
      <c r="Q65" s="621"/>
      <c r="S65" s="1694"/>
      <c r="T65" s="1050"/>
      <c r="U65" s="1050"/>
      <c r="V65" s="1050"/>
      <c r="W65" s="1050"/>
      <c r="X65" s="1050"/>
      <c r="Y65" s="1050"/>
      <c r="Z65" s="1694"/>
    </row>
    <row r="66" spans="2:26" ht="15" customHeight="1" x14ac:dyDescent="0.25">
      <c r="B66" s="303">
        <v>15</v>
      </c>
      <c r="C66" s="3677" t="s">
        <v>4502</v>
      </c>
      <c r="D66" s="3678"/>
      <c r="E66" s="3678"/>
      <c r="F66" s="3678"/>
      <c r="G66" s="3678"/>
      <c r="H66" s="3678"/>
      <c r="I66" s="3678"/>
      <c r="J66" s="3678"/>
      <c r="K66" s="3678"/>
      <c r="L66" s="3679"/>
      <c r="Q66" s="621"/>
      <c r="S66" s="1694"/>
      <c r="T66" s="1050"/>
      <c r="U66" s="1050"/>
      <c r="V66" s="1050"/>
      <c r="W66" s="1050"/>
      <c r="X66" s="1050"/>
      <c r="Y66" s="1050"/>
      <c r="Z66" s="1694"/>
    </row>
    <row r="67" spans="2:26" ht="15" customHeight="1" x14ac:dyDescent="0.25">
      <c r="B67" s="303">
        <v>16</v>
      </c>
      <c r="C67" s="3677" t="s">
        <v>4503</v>
      </c>
      <c r="D67" s="3678"/>
      <c r="E67" s="3678"/>
      <c r="F67" s="3678"/>
      <c r="G67" s="3678"/>
      <c r="H67" s="3678"/>
      <c r="I67" s="3678"/>
      <c r="J67" s="3678"/>
      <c r="K67" s="3678"/>
      <c r="L67" s="3679"/>
      <c r="Q67" s="621"/>
      <c r="S67" s="1694"/>
      <c r="T67" s="1050"/>
      <c r="U67" s="1050"/>
      <c r="V67" s="1050"/>
      <c r="W67" s="1050"/>
      <c r="X67" s="1050"/>
      <c r="Y67" s="1050"/>
      <c r="Z67" s="1694"/>
    </row>
    <row r="68" spans="2:26" ht="15" customHeight="1" x14ac:dyDescent="0.25">
      <c r="B68" s="303">
        <v>17</v>
      </c>
      <c r="C68" s="3677" t="s">
        <v>4504</v>
      </c>
      <c r="D68" s="3678"/>
      <c r="E68" s="3678"/>
      <c r="F68" s="3678"/>
      <c r="G68" s="3678"/>
      <c r="H68" s="3678"/>
      <c r="I68" s="3678"/>
      <c r="J68" s="3678"/>
      <c r="K68" s="3678"/>
      <c r="L68" s="3679"/>
      <c r="Q68" s="621"/>
      <c r="S68" s="1694"/>
      <c r="T68" s="1050"/>
      <c r="U68" s="1050"/>
      <c r="V68" s="1050"/>
      <c r="W68" s="1050"/>
      <c r="X68" s="1050"/>
      <c r="Y68" s="1050"/>
      <c r="Z68" s="1694"/>
    </row>
    <row r="69" spans="2:26" ht="15" customHeight="1" x14ac:dyDescent="0.25">
      <c r="B69" s="303">
        <v>18</v>
      </c>
      <c r="C69" s="3677" t="s">
        <v>4505</v>
      </c>
      <c r="D69" s="3678"/>
      <c r="E69" s="3678"/>
      <c r="F69" s="3678"/>
      <c r="G69" s="3678"/>
      <c r="H69" s="3678"/>
      <c r="I69" s="3678"/>
      <c r="J69" s="3678"/>
      <c r="K69" s="3678"/>
      <c r="L69" s="3679"/>
      <c r="S69" s="1694"/>
      <c r="T69" s="1096"/>
      <c r="Z69" s="1694"/>
    </row>
    <row r="70" spans="2:26" ht="15" customHeight="1" x14ac:dyDescent="0.25">
      <c r="B70" s="303">
        <v>19</v>
      </c>
      <c r="C70" s="3677" t="s">
        <v>4506</v>
      </c>
      <c r="D70" s="3678"/>
      <c r="E70" s="3678"/>
      <c r="F70" s="3678"/>
      <c r="G70" s="3678"/>
      <c r="H70" s="3678"/>
      <c r="I70" s="3678"/>
      <c r="J70" s="3678"/>
      <c r="K70" s="3678"/>
      <c r="L70" s="3679"/>
      <c r="S70" s="1694"/>
      <c r="T70" s="1099"/>
      <c r="Z70" s="1694"/>
    </row>
    <row r="71" spans="2:26" ht="15" customHeight="1" x14ac:dyDescent="0.25">
      <c r="B71" s="303">
        <v>20</v>
      </c>
      <c r="C71" s="3677" t="s">
        <v>4507</v>
      </c>
      <c r="D71" s="3678"/>
      <c r="E71" s="3678"/>
      <c r="F71" s="3678"/>
      <c r="G71" s="3678"/>
      <c r="H71" s="3678"/>
      <c r="I71" s="3678"/>
      <c r="J71" s="3678"/>
      <c r="K71" s="3678"/>
      <c r="L71" s="3679"/>
      <c r="S71" s="1694"/>
      <c r="T71" s="1099"/>
      <c r="Z71" s="1694"/>
    </row>
    <row r="72" spans="2:26" x14ac:dyDescent="0.25">
      <c r="B72" s="303">
        <v>21</v>
      </c>
      <c r="C72" s="3677" t="s">
        <v>4508</v>
      </c>
      <c r="D72" s="3678"/>
      <c r="E72" s="3678"/>
      <c r="F72" s="3678"/>
      <c r="G72" s="3678"/>
      <c r="H72" s="3678"/>
      <c r="I72" s="3678"/>
      <c r="J72" s="3678"/>
      <c r="K72" s="3678"/>
      <c r="L72" s="3679"/>
      <c r="S72" s="1694"/>
      <c r="T72" s="1099"/>
      <c r="Z72" s="1694"/>
    </row>
    <row r="73" spans="2:26" ht="15" customHeight="1" thickBot="1" x14ac:dyDescent="0.3">
      <c r="B73" s="304">
        <v>22</v>
      </c>
      <c r="C73" s="3756" t="s">
        <v>4509</v>
      </c>
      <c r="D73" s="3757"/>
      <c r="E73" s="3757"/>
      <c r="F73" s="3757"/>
      <c r="G73" s="3757"/>
      <c r="H73" s="3757"/>
      <c r="I73" s="3757"/>
      <c r="J73" s="3757"/>
      <c r="K73" s="3757"/>
      <c r="L73" s="3758"/>
      <c r="S73" s="1694"/>
      <c r="T73" s="1096"/>
      <c r="Z73" s="1694"/>
    </row>
    <row r="74" spans="2:26" x14ac:dyDescent="0.25">
      <c r="B74" s="294" t="s">
        <v>330</v>
      </c>
      <c r="C74" s="3767" t="str">
        <f>$C$33</f>
        <v>Adjustments for reconciliation with balance sheet</v>
      </c>
      <c r="D74" s="3767"/>
      <c r="E74" s="3767"/>
      <c r="F74" s="3767"/>
      <c r="G74" s="3767"/>
      <c r="H74" s="3767"/>
      <c r="I74" s="3767"/>
      <c r="J74" s="3767"/>
      <c r="K74" s="3767"/>
      <c r="L74" s="3768"/>
    </row>
    <row r="75" spans="2:26" x14ac:dyDescent="0.25">
      <c r="B75" s="303">
        <v>23</v>
      </c>
      <c r="C75" s="3677" t="s">
        <v>4510</v>
      </c>
      <c r="D75" s="3678"/>
      <c r="E75" s="3678"/>
      <c r="F75" s="3678"/>
      <c r="G75" s="3678"/>
      <c r="H75" s="3678"/>
      <c r="I75" s="3678"/>
      <c r="J75" s="3678"/>
      <c r="K75" s="3678"/>
      <c r="L75" s="3679"/>
    </row>
    <row r="76" spans="2:26" x14ac:dyDescent="0.25">
      <c r="B76" s="303">
        <v>24</v>
      </c>
      <c r="C76" s="3677" t="s">
        <v>4511</v>
      </c>
      <c r="D76" s="3678"/>
      <c r="E76" s="3678"/>
      <c r="F76" s="3678"/>
      <c r="G76" s="3678"/>
      <c r="H76" s="3678"/>
      <c r="I76" s="3678"/>
      <c r="J76" s="3678"/>
      <c r="K76" s="3678"/>
      <c r="L76" s="3679"/>
    </row>
    <row r="77" spans="2:26" x14ac:dyDescent="0.25">
      <c r="B77" s="303">
        <v>25</v>
      </c>
      <c r="C77" s="3677" t="s">
        <v>4512</v>
      </c>
      <c r="D77" s="3678"/>
      <c r="E77" s="3678"/>
      <c r="F77" s="3678"/>
      <c r="G77" s="3678"/>
      <c r="H77" s="3678"/>
      <c r="I77" s="3678"/>
      <c r="J77" s="3678"/>
      <c r="K77" s="3678"/>
      <c r="L77" s="3679"/>
    </row>
    <row r="78" spans="2:26" ht="15" thickBot="1" x14ac:dyDescent="0.3">
      <c r="B78" s="304">
        <v>26</v>
      </c>
      <c r="C78" s="3756" t="s">
        <v>4513</v>
      </c>
      <c r="D78" s="3757"/>
      <c r="E78" s="3757"/>
      <c r="F78" s="3757"/>
      <c r="G78" s="3757"/>
      <c r="H78" s="3757"/>
      <c r="I78" s="3757"/>
      <c r="J78" s="3757"/>
      <c r="K78" s="3757"/>
      <c r="L78" s="3758"/>
    </row>
    <row r="79" spans="2:26" x14ac:dyDescent="0.25"/>
  </sheetData>
  <sheetProtection autoFilter="0"/>
  <mergeCells count="35">
    <mergeCell ref="B45:L45"/>
    <mergeCell ref="N1:Q1"/>
    <mergeCell ref="B3:C3"/>
    <mergeCell ref="T4:Y4"/>
    <mergeCell ref="B5:F5"/>
    <mergeCell ref="G5:L5"/>
    <mergeCell ref="C60:L60"/>
    <mergeCell ref="B47:L47"/>
    <mergeCell ref="C49:L49"/>
    <mergeCell ref="C51:L51"/>
    <mergeCell ref="C52:L52"/>
    <mergeCell ref="C53:L53"/>
    <mergeCell ref="C54:L54"/>
    <mergeCell ref="C55:L55"/>
    <mergeCell ref="C56:L56"/>
    <mergeCell ref="C57:L57"/>
    <mergeCell ref="C58:L58"/>
    <mergeCell ref="C59:L59"/>
    <mergeCell ref="C73:L73"/>
    <mergeCell ref="C62:L62"/>
    <mergeCell ref="C63:L63"/>
    <mergeCell ref="C64:L64"/>
    <mergeCell ref="C65:L65"/>
    <mergeCell ref="C66:L66"/>
    <mergeCell ref="C67:L67"/>
    <mergeCell ref="C68:L68"/>
    <mergeCell ref="C69:L69"/>
    <mergeCell ref="C70:L70"/>
    <mergeCell ref="C71:L71"/>
    <mergeCell ref="C72:L72"/>
    <mergeCell ref="C74:L74"/>
    <mergeCell ref="C75:L75"/>
    <mergeCell ref="C76:L76"/>
    <mergeCell ref="C77:L77"/>
    <mergeCell ref="C78:L78"/>
  </mergeCells>
  <conditionalFormatting sqref="Q6 Q32 Q39:Q68">
    <cfRule type="cellIs" dxfId="300" priority="5" operator="equal">
      <formula>0</formula>
    </cfRule>
  </conditionalFormatting>
  <conditionalFormatting sqref="Q8:Q23 Q26:Q31">
    <cfRule type="cellIs" dxfId="299" priority="4" operator="equal">
      <formula>0</formula>
    </cfRule>
  </conditionalFormatting>
  <conditionalFormatting sqref="Q37:Q38">
    <cfRule type="cellIs" dxfId="298" priority="3" operator="equal">
      <formula>0</formula>
    </cfRule>
  </conditionalFormatting>
  <conditionalFormatting sqref="Q33:Q36">
    <cfRule type="cellIs" dxfId="297" priority="2" operator="equal">
      <formula>0</formula>
    </cfRule>
  </conditionalFormatting>
  <conditionalFormatting sqref="Q24:Q25">
    <cfRule type="cellIs" dxfId="296"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9D5D5-1889-4733-AA14-3370D09BFFC7}">
  <sheetPr>
    <tabColor rgb="FFFFC000"/>
  </sheetPr>
  <dimension ref="A1:BK80"/>
  <sheetViews>
    <sheetView zoomScaleNormal="100" workbookViewId="0">
      <selection activeCell="I54" sqref="I54"/>
    </sheetView>
  </sheetViews>
  <sheetFormatPr defaultColWidth="0" defaultRowHeight="14.25" zeroHeight="1" x14ac:dyDescent="0.25"/>
  <cols>
    <col min="1" max="1" width="1.85546875" style="1545" customWidth="1"/>
    <col min="2" max="2" width="7.5703125" style="1545" customWidth="1"/>
    <col min="3" max="3" width="59" style="1545" bestFit="1" customWidth="1"/>
    <col min="4" max="4" width="13.85546875" style="1545" bestFit="1" customWidth="1"/>
    <col min="5" max="6" width="6.42578125" style="1545" customWidth="1"/>
    <col min="7" max="25" width="11" style="1545" customWidth="1"/>
    <col min="26" max="26" width="3" style="1545" customWidth="1"/>
    <col min="27" max="27" width="37.85546875" style="1545" bestFit="1" customWidth="1"/>
    <col min="28" max="28" width="25.140625" style="1545" bestFit="1" customWidth="1"/>
    <col min="29" max="29" width="3" style="1545" customWidth="1"/>
    <col min="30" max="30" width="26.28515625" style="1033" customWidth="1"/>
    <col min="31" max="31" width="32.140625" style="1033" bestFit="1" customWidth="1"/>
    <col min="32" max="32" width="3.42578125" style="1033" customWidth="1"/>
    <col min="33" max="33" width="3" style="1097" hidden="1" customWidth="1"/>
    <col min="34" max="45" width="9.28515625" style="1097" hidden="1" customWidth="1"/>
    <col min="46" max="46" width="1.85546875" style="1097" hidden="1" customWidth="1"/>
    <col min="47" max="47" width="7" style="1545" hidden="1" customWidth="1"/>
    <col min="48" max="48" width="2.85546875" style="1545" hidden="1" customWidth="1"/>
    <col min="49" max="49" width="11" style="1545" hidden="1" customWidth="1"/>
    <col min="50" max="62" width="6.42578125" style="1545" hidden="1" customWidth="1"/>
    <col min="63" max="63" width="3" style="1545" hidden="1" customWidth="1"/>
    <col min="64" max="16384" width="11" style="1545" hidden="1"/>
  </cols>
  <sheetData>
    <row r="1" spans="2:63" ht="20.25" x14ac:dyDescent="0.25">
      <c r="B1" s="1614" t="s">
        <v>4514</v>
      </c>
      <c r="C1" s="1614"/>
      <c r="D1" s="1614"/>
      <c r="E1" s="1614"/>
      <c r="F1" s="1614"/>
      <c r="G1" s="1614"/>
      <c r="H1" s="1614"/>
      <c r="I1" s="1614"/>
      <c r="J1" s="1614"/>
      <c r="K1" s="1614"/>
      <c r="L1" s="1614"/>
      <c r="M1" s="1614"/>
      <c r="N1" s="1614"/>
      <c r="O1" s="1614"/>
      <c r="P1" s="1614"/>
      <c r="Q1" s="1614"/>
      <c r="R1" s="1614"/>
      <c r="S1" s="1614"/>
      <c r="T1" s="1614"/>
      <c r="U1" s="1614"/>
      <c r="V1" s="1614"/>
      <c r="W1" s="1614"/>
      <c r="X1" s="1614"/>
      <c r="Y1" s="4" t="str">
        <f>[2]AppValidation!$D$2</f>
        <v>Yorkshire Water</v>
      </c>
      <c r="Z1" s="1615"/>
      <c r="AA1" s="3759" t="s">
        <v>1</v>
      </c>
      <c r="AB1" s="3759"/>
      <c r="AC1" s="3759"/>
      <c r="AD1" s="3759"/>
      <c r="AE1" s="1761"/>
      <c r="AG1" s="1034"/>
      <c r="AH1" s="1035"/>
      <c r="AI1" s="1035"/>
      <c r="AJ1" s="1035"/>
      <c r="AK1" s="1035"/>
      <c r="AL1" s="1035"/>
      <c r="AM1" s="1035"/>
      <c r="AN1" s="1035"/>
      <c r="AO1" s="1035"/>
      <c r="AP1" s="1035"/>
      <c r="AQ1" s="1035"/>
      <c r="AR1" s="1035"/>
      <c r="AS1" s="1035"/>
      <c r="AT1" s="1034"/>
      <c r="AV1" s="1034"/>
      <c r="AW1" s="1035"/>
      <c r="AX1" s="1035"/>
      <c r="AY1" s="1035"/>
      <c r="AZ1" s="1035"/>
      <c r="BA1" s="1035"/>
      <c r="BB1" s="1035"/>
      <c r="BC1" s="1035"/>
      <c r="BD1" s="1035"/>
      <c r="BE1" s="1035"/>
      <c r="BF1" s="1035"/>
      <c r="BG1" s="1035"/>
      <c r="BH1" s="1035"/>
      <c r="BI1" s="1035"/>
      <c r="BJ1" s="1035"/>
      <c r="BK1" s="1034"/>
    </row>
    <row r="2" spans="2:63" ht="15" thickBot="1" x14ac:dyDescent="0.3">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G2" s="1034"/>
      <c r="AH2" s="1035"/>
      <c r="AI2" s="1035"/>
      <c r="AJ2" s="1035"/>
      <c r="AK2" s="1035"/>
      <c r="AL2" s="1035"/>
      <c r="AM2" s="1035"/>
      <c r="AN2" s="1035"/>
      <c r="AO2" s="1035"/>
      <c r="AP2" s="1035"/>
      <c r="AQ2" s="1035"/>
      <c r="AR2" s="1035"/>
      <c r="AS2" s="1035"/>
      <c r="AT2" s="1034"/>
      <c r="AV2" s="1034"/>
      <c r="AW2" s="1035"/>
      <c r="AX2" s="1035"/>
      <c r="AY2" s="1035"/>
      <c r="AZ2" s="1035"/>
      <c r="BA2" s="1035"/>
      <c r="BB2" s="1035"/>
      <c r="BC2" s="1035"/>
      <c r="BD2" s="1035"/>
      <c r="BE2" s="1035"/>
      <c r="BF2" s="1035"/>
      <c r="BG2" s="1035"/>
      <c r="BH2" s="1035"/>
      <c r="BI2" s="1035"/>
      <c r="BJ2" s="1035"/>
      <c r="BK2" s="1034"/>
    </row>
    <row r="3" spans="2:63" ht="15" thickBot="1" x14ac:dyDescent="0.3">
      <c r="B3" s="3760" t="s">
        <v>14</v>
      </c>
      <c r="C3" s="3761"/>
      <c r="D3" s="1616" t="s">
        <v>15</v>
      </c>
      <c r="E3" s="1617" t="s">
        <v>16</v>
      </c>
      <c r="F3" s="1618" t="s">
        <v>17</v>
      </c>
      <c r="G3" s="1762" t="s">
        <v>2700</v>
      </c>
      <c r="H3" s="1617" t="s">
        <v>1846</v>
      </c>
      <c r="I3" s="1617" t="s">
        <v>1847</v>
      </c>
      <c r="J3" s="1762" t="s">
        <v>1848</v>
      </c>
      <c r="K3" s="1620" t="s">
        <v>1849</v>
      </c>
      <c r="L3" s="1617" t="s">
        <v>1850</v>
      </c>
      <c r="M3" s="1617" t="s">
        <v>870</v>
      </c>
      <c r="N3" s="1617" t="s">
        <v>869</v>
      </c>
      <c r="O3" s="1762" t="s">
        <v>868</v>
      </c>
      <c r="P3" s="1620" t="s">
        <v>867</v>
      </c>
      <c r="Q3" s="1617" t="s">
        <v>866</v>
      </c>
      <c r="R3" s="1617" t="s">
        <v>865</v>
      </c>
      <c r="S3" s="1617" t="s">
        <v>864</v>
      </c>
      <c r="T3" s="1762" t="s">
        <v>863</v>
      </c>
      <c r="U3" s="1620" t="s">
        <v>2701</v>
      </c>
      <c r="V3" s="1762" t="s">
        <v>2702</v>
      </c>
      <c r="W3" s="1762" t="s">
        <v>2703</v>
      </c>
      <c r="X3" s="1762" t="s">
        <v>2704</v>
      </c>
      <c r="Y3" s="1618" t="s">
        <v>2705</v>
      </c>
      <c r="Z3" s="747"/>
      <c r="AA3" s="26" t="s">
        <v>23</v>
      </c>
      <c r="AB3" s="27" t="s">
        <v>24</v>
      </c>
      <c r="AD3" s="1763" t="s">
        <v>25</v>
      </c>
      <c r="AE3" s="1764" t="s">
        <v>13</v>
      </c>
      <c r="AG3" s="1034"/>
      <c r="AH3" s="1035"/>
      <c r="AI3" s="1035"/>
      <c r="AJ3" s="1035"/>
      <c r="AK3" s="1035"/>
      <c r="AL3" s="1035"/>
      <c r="AM3" s="1035"/>
      <c r="AN3" s="1035"/>
      <c r="AO3" s="1035"/>
      <c r="AP3" s="1035"/>
      <c r="AQ3" s="1035"/>
      <c r="AR3" s="1035"/>
      <c r="AS3" s="1035"/>
      <c r="AT3" s="1034"/>
      <c r="AV3" s="1034"/>
      <c r="AW3" s="1035"/>
      <c r="AX3" s="1035"/>
      <c r="AY3" s="1035"/>
      <c r="AZ3" s="1035"/>
      <c r="BA3" s="1035"/>
      <c r="BB3" s="1035"/>
      <c r="BC3" s="1035"/>
      <c r="BD3" s="1035"/>
      <c r="BE3" s="1035"/>
      <c r="BF3" s="1035"/>
      <c r="BG3" s="1035"/>
      <c r="BH3" s="1035"/>
      <c r="BI3" s="1035"/>
      <c r="BJ3" s="1035"/>
      <c r="BK3" s="1034"/>
    </row>
    <row r="4" spans="2:63" ht="15" thickBot="1" x14ac:dyDescent="0.3">
      <c r="B4" s="747"/>
      <c r="C4" s="747"/>
      <c r="D4" s="747"/>
      <c r="E4" s="747"/>
      <c r="F4" s="747"/>
      <c r="G4" s="747"/>
      <c r="H4" s="747"/>
      <c r="I4" s="747"/>
      <c r="J4" s="747"/>
      <c r="K4" s="747"/>
      <c r="L4" s="747"/>
      <c r="M4" s="747"/>
      <c r="N4" s="747"/>
      <c r="O4" s="747"/>
      <c r="P4" s="747"/>
      <c r="Q4" s="747"/>
      <c r="R4" s="747"/>
      <c r="S4" s="747"/>
      <c r="T4" s="747"/>
      <c r="U4" s="747"/>
      <c r="V4" s="747"/>
      <c r="W4" s="747"/>
      <c r="X4" s="747"/>
      <c r="Y4" s="747"/>
      <c r="Z4" s="747"/>
      <c r="AA4" s="747"/>
      <c r="AB4" s="747"/>
      <c r="AD4" s="1047"/>
      <c r="AE4" s="1048"/>
      <c r="AG4" s="1034"/>
      <c r="AH4" s="3617" t="s">
        <v>12</v>
      </c>
      <c r="AI4" s="3617"/>
      <c r="AJ4" s="3617"/>
      <c r="AK4" s="3617"/>
      <c r="AL4" s="3617"/>
      <c r="AM4" s="3617"/>
      <c r="AN4" s="3617"/>
      <c r="AO4" s="3617"/>
      <c r="AP4" s="3617"/>
      <c r="AQ4" s="3617"/>
      <c r="AR4" s="3617"/>
      <c r="AS4" s="3617"/>
      <c r="AT4" s="1034"/>
      <c r="AV4" s="1034"/>
      <c r="AW4" s="3617" t="s">
        <v>4515</v>
      </c>
      <c r="AX4" s="3617"/>
      <c r="AY4" s="3617"/>
      <c r="AZ4" s="3617"/>
      <c r="BA4" s="3617"/>
      <c r="BB4" s="3617"/>
      <c r="BC4" s="3617"/>
      <c r="BD4" s="3617"/>
      <c r="BE4" s="3617"/>
      <c r="BF4" s="3617"/>
      <c r="BG4" s="3617"/>
      <c r="BH4" s="3617"/>
      <c r="BI4" s="3617"/>
      <c r="BJ4" s="3617"/>
      <c r="BK4" s="1034"/>
    </row>
    <row r="5" spans="2:63" ht="15" thickBot="1" x14ac:dyDescent="0.3">
      <c r="B5" s="1765" t="s">
        <v>36</v>
      </c>
      <c r="C5" s="1766" t="s">
        <v>4516</v>
      </c>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G5" s="1034"/>
      <c r="AH5" s="1049" t="s">
        <v>27</v>
      </c>
      <c r="AI5" s="1050"/>
      <c r="AJ5" s="1050"/>
      <c r="AK5" s="1050"/>
      <c r="AL5" s="1050"/>
      <c r="AM5" s="1050"/>
      <c r="AN5" s="1050"/>
      <c r="AO5" s="1050"/>
      <c r="AP5" s="1050"/>
      <c r="AQ5" s="1050"/>
      <c r="AR5" s="1050"/>
      <c r="AS5" s="1050"/>
      <c r="AT5" s="1034"/>
      <c r="AV5" s="1034"/>
      <c r="AW5" s="1049" t="s">
        <v>4517</v>
      </c>
      <c r="AX5" s="1050"/>
      <c r="AY5" s="1050"/>
      <c r="AZ5" s="1050"/>
      <c r="BB5" s="1050"/>
      <c r="BC5" s="1050"/>
      <c r="BD5" s="1080"/>
      <c r="BE5" s="1050"/>
      <c r="BF5" s="1050"/>
      <c r="BG5" s="1050"/>
      <c r="BH5" s="1050"/>
      <c r="BI5" s="1050"/>
      <c r="BJ5" s="1050"/>
      <c r="BK5" s="1034"/>
    </row>
    <row r="6" spans="2:63" x14ac:dyDescent="0.25">
      <c r="B6" s="1622">
        <v>1</v>
      </c>
      <c r="C6" s="1623" t="s">
        <v>4518</v>
      </c>
      <c r="D6" s="1624" t="s">
        <v>4519</v>
      </c>
      <c r="E6" s="1624" t="s">
        <v>1923</v>
      </c>
      <c r="F6" s="1767">
        <v>0</v>
      </c>
      <c r="G6" s="1768">
        <f>[2]F_Inputs!F20</f>
        <v>12</v>
      </c>
      <c r="H6" s="1769">
        <f>[2]F_Inputs!G20</f>
        <v>12</v>
      </c>
      <c r="I6" s="1769">
        <f>[2]F_Inputs!H20</f>
        <v>12</v>
      </c>
      <c r="J6" s="1769">
        <f>[2]F_Inputs!I20</f>
        <v>12</v>
      </c>
      <c r="K6" s="1769">
        <f>[2]F_Inputs!J20</f>
        <v>12</v>
      </c>
      <c r="L6" s="1769">
        <f>[2]F_Inputs!K20</f>
        <v>12</v>
      </c>
      <c r="M6" s="1770">
        <f t="shared" ref="M6:Y6" si="0">COUNT(M7:M18)</f>
        <v>12</v>
      </c>
      <c r="N6" s="1771">
        <f t="shared" si="0"/>
        <v>12</v>
      </c>
      <c r="O6" s="1772">
        <f t="shared" si="0"/>
        <v>12</v>
      </c>
      <c r="P6" s="1773">
        <f t="shared" si="0"/>
        <v>12</v>
      </c>
      <c r="Q6" s="1771">
        <f t="shared" si="0"/>
        <v>12</v>
      </c>
      <c r="R6" s="1771">
        <f t="shared" si="0"/>
        <v>12</v>
      </c>
      <c r="S6" s="1771">
        <f t="shared" si="0"/>
        <v>12</v>
      </c>
      <c r="T6" s="1774">
        <f t="shared" si="0"/>
        <v>12</v>
      </c>
      <c r="U6" s="1775">
        <f t="shared" si="0"/>
        <v>12</v>
      </c>
      <c r="V6" s="1771">
        <f t="shared" si="0"/>
        <v>12</v>
      </c>
      <c r="W6" s="1771">
        <f t="shared" si="0"/>
        <v>12</v>
      </c>
      <c r="X6" s="1771">
        <f t="shared" si="0"/>
        <v>12</v>
      </c>
      <c r="Y6" s="1774">
        <f t="shared" si="0"/>
        <v>12</v>
      </c>
      <c r="Z6" s="747"/>
      <c r="AA6" s="1776" t="s">
        <v>4520</v>
      </c>
      <c r="AB6" s="1777" t="s">
        <v>4521</v>
      </c>
      <c r="AD6" s="43"/>
      <c r="AE6" s="43">
        <f xml:space="preserve"> IF( SUM( AX6:BJ6 ) = 0, 0,$AW$5 )</f>
        <v>0</v>
      </c>
      <c r="AG6" s="1034"/>
      <c r="AH6" s="1050"/>
      <c r="AI6" s="1050"/>
      <c r="AJ6" s="1050"/>
      <c r="AK6" s="1050"/>
      <c r="AL6" s="1050"/>
      <c r="AM6" s="1050"/>
      <c r="AN6" s="1050"/>
      <c r="AO6" s="1050"/>
      <c r="AP6" s="1050"/>
      <c r="AQ6" s="1050"/>
      <c r="AR6" s="1050"/>
      <c r="AS6" s="1050"/>
      <c r="AT6" s="1034"/>
      <c r="AV6" s="1034"/>
      <c r="AW6" s="1050"/>
      <c r="AX6" s="1061">
        <f xml:space="preserve"> IF( M6 = 12, 0, 1 )</f>
        <v>0</v>
      </c>
      <c r="AY6" s="1061">
        <f t="shared" ref="AY6:BI6" si="1" xml:space="preserve"> IF( N6 = 12, 0, 1 )</f>
        <v>0</v>
      </c>
      <c r="AZ6" s="1061">
        <f t="shared" si="1"/>
        <v>0</v>
      </c>
      <c r="BA6" s="1061">
        <f t="shared" si="1"/>
        <v>0</v>
      </c>
      <c r="BB6" s="1061">
        <f t="shared" si="1"/>
        <v>0</v>
      </c>
      <c r="BC6" s="1061">
        <f t="shared" si="1"/>
        <v>0</v>
      </c>
      <c r="BD6" s="1061">
        <f t="shared" si="1"/>
        <v>0</v>
      </c>
      <c r="BE6" s="1061">
        <f t="shared" si="1"/>
        <v>0</v>
      </c>
      <c r="BF6" s="1061">
        <f t="shared" si="1"/>
        <v>0</v>
      </c>
      <c r="BG6" s="1061">
        <f t="shared" si="1"/>
        <v>0</v>
      </c>
      <c r="BH6" s="1061">
        <f t="shared" si="1"/>
        <v>0</v>
      </c>
      <c r="BI6" s="1061">
        <f t="shared" si="1"/>
        <v>0</v>
      </c>
      <c r="BJ6" s="1061">
        <f xml:space="preserve"> IF( Y6 = 12, 0, 1 )</f>
        <v>0</v>
      </c>
      <c r="BK6" s="1034"/>
    </row>
    <row r="7" spans="2:63" ht="15" thickBot="1" x14ac:dyDescent="0.3">
      <c r="B7" s="1631">
        <v>2</v>
      </c>
      <c r="C7" s="1632" t="s">
        <v>4522</v>
      </c>
      <c r="D7" s="1633" t="s">
        <v>4523</v>
      </c>
      <c r="E7" s="1633" t="s">
        <v>1923</v>
      </c>
      <c r="F7" s="1778">
        <v>1</v>
      </c>
      <c r="G7" s="1779">
        <f>[2]F_Inputs!F21</f>
        <v>234.4</v>
      </c>
      <c r="H7" s="1780">
        <f>[2]F_Inputs!G21</f>
        <v>242.5</v>
      </c>
      <c r="I7" s="1780">
        <f>[2]F_Inputs!H21</f>
        <v>249.5</v>
      </c>
      <c r="J7" s="1780">
        <f>[2]F_Inputs!I21</f>
        <v>255.7</v>
      </c>
      <c r="K7" s="1780">
        <f>[2]F_Inputs!J21</f>
        <v>258</v>
      </c>
      <c r="L7" s="1780">
        <f>[2]F_Inputs!K21</f>
        <v>261.39999999999998</v>
      </c>
      <c r="M7" s="1780">
        <f>[2]F_Inputs!L21</f>
        <v>270.60000000000002</v>
      </c>
      <c r="N7" s="1781">
        <v>279.7</v>
      </c>
      <c r="O7" s="1782">
        <v>287.60000000000002</v>
      </c>
      <c r="P7" s="1783">
        <v>296.22800000000001</v>
      </c>
      <c r="Q7" s="1781">
        <v>305.11484000000002</v>
      </c>
      <c r="R7" s="1781">
        <v>314.26828520000004</v>
      </c>
      <c r="S7" s="1781">
        <v>323.69633375600006</v>
      </c>
      <c r="T7" s="1784">
        <v>333.40722376868007</v>
      </c>
      <c r="U7" s="1785">
        <v>343.40944048174049</v>
      </c>
      <c r="V7" s="1781">
        <v>353.71172369619273</v>
      </c>
      <c r="W7" s="1781">
        <v>364.32307540707853</v>
      </c>
      <c r="X7" s="1781">
        <v>375.2527676692909</v>
      </c>
      <c r="Y7" s="1784">
        <v>386.51035069936967</v>
      </c>
      <c r="Z7" s="747"/>
      <c r="AA7" s="1786"/>
      <c r="AB7" s="1706"/>
      <c r="AD7" s="43">
        <f xml:space="preserve"> IF( SUM( AH7:AS7 ) = 0, 0,$AH$5 )</f>
        <v>0</v>
      </c>
      <c r="AE7" s="43"/>
      <c r="AG7" s="1034"/>
      <c r="AH7" s="1061">
        <f t="shared" ref="AH7:AS18" si="2" xml:space="preserve"> IF( ISNUMBER(N7), 0, 1 )</f>
        <v>0</v>
      </c>
      <c r="AI7" s="1061">
        <f t="shared" si="2"/>
        <v>0</v>
      </c>
      <c r="AJ7" s="1061">
        <f t="shared" si="2"/>
        <v>0</v>
      </c>
      <c r="AK7" s="1061">
        <f t="shared" si="2"/>
        <v>0</v>
      </c>
      <c r="AL7" s="1061">
        <f t="shared" si="2"/>
        <v>0</v>
      </c>
      <c r="AM7" s="1061">
        <f t="shared" si="2"/>
        <v>0</v>
      </c>
      <c r="AN7" s="1061">
        <f t="shared" si="2"/>
        <v>0</v>
      </c>
      <c r="AO7" s="1061">
        <f t="shared" si="2"/>
        <v>0</v>
      </c>
      <c r="AP7" s="1061">
        <f t="shared" si="2"/>
        <v>0</v>
      </c>
      <c r="AQ7" s="1061">
        <f t="shared" si="2"/>
        <v>0</v>
      </c>
      <c r="AR7" s="1061">
        <f t="shared" si="2"/>
        <v>0</v>
      </c>
      <c r="AS7" s="1061">
        <f t="shared" si="2"/>
        <v>0</v>
      </c>
      <c r="AT7" s="1034"/>
      <c r="AV7" s="1034"/>
      <c r="AW7" s="1050"/>
      <c r="AX7" s="1050"/>
      <c r="AY7" s="1050"/>
      <c r="AZ7" s="1050"/>
      <c r="BA7" s="1050"/>
      <c r="BB7" s="1050"/>
      <c r="BC7" s="1050"/>
      <c r="BD7" s="1050"/>
      <c r="BE7" s="1050"/>
      <c r="BF7" s="1050"/>
      <c r="BG7" s="1050"/>
      <c r="BH7" s="1050"/>
      <c r="BI7" s="1050"/>
      <c r="BJ7" s="1050"/>
      <c r="BK7" s="1034"/>
    </row>
    <row r="8" spans="2:63" x14ac:dyDescent="0.25">
      <c r="B8" s="1631">
        <v>3</v>
      </c>
      <c r="C8" s="1711" t="s">
        <v>4524</v>
      </c>
      <c r="D8" s="1712" t="s">
        <v>4525</v>
      </c>
      <c r="E8" s="1712" t="s">
        <v>1923</v>
      </c>
      <c r="F8" s="1787">
        <v>1</v>
      </c>
      <c r="G8" s="1779">
        <f>[2]F_Inputs!F22</f>
        <v>235.2</v>
      </c>
      <c r="H8" s="1780">
        <f>[2]F_Inputs!G22</f>
        <v>242.4</v>
      </c>
      <c r="I8" s="1780">
        <f>[2]F_Inputs!H22</f>
        <v>250</v>
      </c>
      <c r="J8" s="1780">
        <f>[2]F_Inputs!I22</f>
        <v>255.9</v>
      </c>
      <c r="K8" s="1780">
        <f>[2]F_Inputs!J22</f>
        <v>258.5</v>
      </c>
      <c r="L8" s="1780">
        <f>[2]F_Inputs!K22</f>
        <v>262.10000000000002</v>
      </c>
      <c r="M8" s="1780">
        <f>[2]F_Inputs!L22</f>
        <v>271.7</v>
      </c>
      <c r="N8" s="1781">
        <v>280.7</v>
      </c>
      <c r="O8" s="1782">
        <v>288.3</v>
      </c>
      <c r="P8" s="1783">
        <v>296.94900000000001</v>
      </c>
      <c r="Q8" s="1781">
        <v>305.85747000000003</v>
      </c>
      <c r="R8" s="1781">
        <v>315.03319410000006</v>
      </c>
      <c r="S8" s="1781">
        <v>324.48418992300009</v>
      </c>
      <c r="T8" s="1784">
        <v>334.21871562069009</v>
      </c>
      <c r="U8" s="1785">
        <v>344.24527708931078</v>
      </c>
      <c r="V8" s="1781">
        <v>354.57263540199011</v>
      </c>
      <c r="W8" s="1781">
        <v>365.20981446404983</v>
      </c>
      <c r="X8" s="1781">
        <v>376.16610889797136</v>
      </c>
      <c r="Y8" s="1784">
        <v>387.45109216491051</v>
      </c>
      <c r="Z8" s="747"/>
      <c r="AA8" s="1788"/>
      <c r="AB8" s="1708"/>
      <c r="AD8" s="43">
        <f t="shared" ref="AD8:AD18" si="3" xml:space="preserve"> IF( SUM( AH8:AS8 ) = 0, 0,$AH$5 )</f>
        <v>0</v>
      </c>
      <c r="AE8" s="43"/>
      <c r="AG8" s="1034"/>
      <c r="AH8" s="1061">
        <f t="shared" si="2"/>
        <v>0</v>
      </c>
      <c r="AI8" s="1061">
        <f t="shared" si="2"/>
        <v>0</v>
      </c>
      <c r="AJ8" s="1061">
        <f t="shared" si="2"/>
        <v>0</v>
      </c>
      <c r="AK8" s="1061">
        <f t="shared" si="2"/>
        <v>0</v>
      </c>
      <c r="AL8" s="1061">
        <f t="shared" si="2"/>
        <v>0</v>
      </c>
      <c r="AM8" s="1061">
        <f t="shared" si="2"/>
        <v>0</v>
      </c>
      <c r="AN8" s="1061">
        <f t="shared" si="2"/>
        <v>0</v>
      </c>
      <c r="AO8" s="1061">
        <f t="shared" si="2"/>
        <v>0</v>
      </c>
      <c r="AP8" s="1061">
        <f t="shared" si="2"/>
        <v>0</v>
      </c>
      <c r="AQ8" s="1061">
        <f t="shared" si="2"/>
        <v>0</v>
      </c>
      <c r="AR8" s="1061">
        <f t="shared" si="2"/>
        <v>0</v>
      </c>
      <c r="AS8" s="1061">
        <f t="shared" si="2"/>
        <v>0</v>
      </c>
      <c r="AT8" s="1034"/>
      <c r="AV8" s="1034"/>
      <c r="AW8" s="1050"/>
      <c r="AX8" s="1050"/>
      <c r="AY8" s="1050"/>
      <c r="AZ8" s="1050"/>
      <c r="BA8" s="1050"/>
      <c r="BB8" s="1050"/>
      <c r="BC8" s="1050"/>
      <c r="BD8" s="1050"/>
      <c r="BE8" s="1050"/>
      <c r="BF8" s="1050"/>
      <c r="BG8" s="1050"/>
      <c r="BH8" s="1050"/>
      <c r="BI8" s="1050"/>
      <c r="BJ8" s="1050"/>
      <c r="BK8" s="1034"/>
    </row>
    <row r="9" spans="2:63" ht="15" thickBot="1" x14ac:dyDescent="0.3">
      <c r="B9" s="1631">
        <v>4</v>
      </c>
      <c r="C9" s="1644" t="s">
        <v>4526</v>
      </c>
      <c r="D9" s="1645" t="s">
        <v>4527</v>
      </c>
      <c r="E9" s="1645" t="s">
        <v>1923</v>
      </c>
      <c r="F9" s="1789">
        <v>1</v>
      </c>
      <c r="G9" s="1779">
        <f>[2]F_Inputs!F23</f>
        <v>235.2</v>
      </c>
      <c r="H9" s="1780">
        <f>[2]F_Inputs!G23</f>
        <v>241.8</v>
      </c>
      <c r="I9" s="1780">
        <f>[2]F_Inputs!H23</f>
        <v>249.7</v>
      </c>
      <c r="J9" s="1780">
        <f>[2]F_Inputs!I23</f>
        <v>256.3</v>
      </c>
      <c r="K9" s="1780">
        <f>[2]F_Inputs!J23</f>
        <v>258.89999999999998</v>
      </c>
      <c r="L9" s="1780">
        <f>[2]F_Inputs!K23</f>
        <v>263.10000000000002</v>
      </c>
      <c r="M9" s="1780">
        <f>[2]F_Inputs!L23</f>
        <v>272.3</v>
      </c>
      <c r="N9" s="1781">
        <v>281.5</v>
      </c>
      <c r="O9" s="1782">
        <v>289.10000000000002</v>
      </c>
      <c r="P9" s="1783">
        <v>297.77300000000002</v>
      </c>
      <c r="Q9" s="1781">
        <v>306.70619000000005</v>
      </c>
      <c r="R9" s="1781">
        <v>315.90737570000005</v>
      </c>
      <c r="S9" s="1781">
        <v>325.38459697100006</v>
      </c>
      <c r="T9" s="1784">
        <v>335.14613488013009</v>
      </c>
      <c r="U9" s="1785">
        <v>345.20051892653402</v>
      </c>
      <c r="V9" s="1781">
        <v>355.55653449433004</v>
      </c>
      <c r="W9" s="1781">
        <v>366.22323052915993</v>
      </c>
      <c r="X9" s="1781">
        <v>377.20992744503474</v>
      </c>
      <c r="Y9" s="1784">
        <v>388.52622526838582</v>
      </c>
      <c r="Z9" s="747"/>
      <c r="AA9" s="1790"/>
      <c r="AB9" s="1708"/>
      <c r="AD9" s="43">
        <f t="shared" si="3"/>
        <v>0</v>
      </c>
      <c r="AE9" s="43"/>
      <c r="AG9" s="1034"/>
      <c r="AH9" s="1061">
        <f t="shared" si="2"/>
        <v>0</v>
      </c>
      <c r="AI9" s="1061">
        <f t="shared" si="2"/>
        <v>0</v>
      </c>
      <c r="AJ9" s="1061">
        <f t="shared" si="2"/>
        <v>0</v>
      </c>
      <c r="AK9" s="1061">
        <f t="shared" si="2"/>
        <v>0</v>
      </c>
      <c r="AL9" s="1061">
        <f t="shared" si="2"/>
        <v>0</v>
      </c>
      <c r="AM9" s="1061">
        <f t="shared" si="2"/>
        <v>0</v>
      </c>
      <c r="AN9" s="1061">
        <f t="shared" si="2"/>
        <v>0</v>
      </c>
      <c r="AO9" s="1061">
        <f t="shared" si="2"/>
        <v>0</v>
      </c>
      <c r="AP9" s="1061">
        <f t="shared" si="2"/>
        <v>0</v>
      </c>
      <c r="AQ9" s="1061">
        <f t="shared" si="2"/>
        <v>0</v>
      </c>
      <c r="AR9" s="1061">
        <f t="shared" si="2"/>
        <v>0</v>
      </c>
      <c r="AS9" s="1061">
        <f t="shared" si="2"/>
        <v>0</v>
      </c>
      <c r="AT9" s="1034"/>
      <c r="AV9" s="1034"/>
      <c r="AW9" s="1050"/>
      <c r="AX9" s="1050"/>
      <c r="AY9" s="1050"/>
      <c r="AZ9" s="1050"/>
      <c r="BA9" s="1050"/>
      <c r="BB9" s="1050"/>
      <c r="BC9" s="1050"/>
      <c r="BD9" s="1050"/>
      <c r="BE9" s="1050"/>
      <c r="BF9" s="1050"/>
      <c r="BG9" s="1050"/>
      <c r="BH9" s="1050"/>
      <c r="BI9" s="1050"/>
      <c r="BJ9" s="1050"/>
      <c r="BK9" s="1034"/>
    </row>
    <row r="10" spans="2:63" x14ac:dyDescent="0.25">
      <c r="B10" s="1631">
        <v>5</v>
      </c>
      <c r="C10" s="1644" t="s">
        <v>4528</v>
      </c>
      <c r="D10" s="1645" t="s">
        <v>4529</v>
      </c>
      <c r="E10" s="1645" t="s">
        <v>1923</v>
      </c>
      <c r="F10" s="1789">
        <v>1</v>
      </c>
      <c r="G10" s="1779">
        <f>[2]F_Inputs!F24</f>
        <v>234.7</v>
      </c>
      <c r="H10" s="1780">
        <f>[2]F_Inputs!G24</f>
        <v>242.1</v>
      </c>
      <c r="I10" s="1780">
        <f>[2]F_Inputs!H24</f>
        <v>249.7</v>
      </c>
      <c r="J10" s="1780">
        <f>[2]F_Inputs!I24</f>
        <v>256</v>
      </c>
      <c r="K10" s="1780">
        <f>[2]F_Inputs!J24</f>
        <v>258.60000000000002</v>
      </c>
      <c r="L10" s="1780">
        <f>[2]F_Inputs!K24</f>
        <v>263.39999999999998</v>
      </c>
      <c r="M10" s="1780">
        <f>[2]F_Inputs!L24</f>
        <v>272.89999999999998</v>
      </c>
      <c r="N10" s="1781">
        <v>281.7</v>
      </c>
      <c r="O10" s="1782">
        <v>289.2</v>
      </c>
      <c r="P10" s="1783">
        <v>297.87599999999998</v>
      </c>
      <c r="Q10" s="1781">
        <v>306.81227999999999</v>
      </c>
      <c r="R10" s="1781">
        <v>316.01664840000001</v>
      </c>
      <c r="S10" s="1781">
        <v>325.49714785200001</v>
      </c>
      <c r="T10" s="1784">
        <v>335.26206228756001</v>
      </c>
      <c r="U10" s="1785">
        <v>345.3199241561868</v>
      </c>
      <c r="V10" s="1781">
        <v>355.67952188087241</v>
      </c>
      <c r="W10" s="1781">
        <v>366.34990753729858</v>
      </c>
      <c r="X10" s="1781">
        <v>377.34040476341755</v>
      </c>
      <c r="Y10" s="1784">
        <v>388.66061690632012</v>
      </c>
      <c r="Z10" s="747"/>
      <c r="AA10" s="1791"/>
      <c r="AB10" s="1708"/>
      <c r="AD10" s="43">
        <f t="shared" si="3"/>
        <v>0</v>
      </c>
      <c r="AE10" s="43"/>
      <c r="AG10" s="1034"/>
      <c r="AH10" s="1061">
        <f t="shared" si="2"/>
        <v>0</v>
      </c>
      <c r="AI10" s="1061">
        <f t="shared" si="2"/>
        <v>0</v>
      </c>
      <c r="AJ10" s="1061">
        <f t="shared" si="2"/>
        <v>0</v>
      </c>
      <c r="AK10" s="1061">
        <f t="shared" si="2"/>
        <v>0</v>
      </c>
      <c r="AL10" s="1061">
        <f t="shared" si="2"/>
        <v>0</v>
      </c>
      <c r="AM10" s="1061">
        <f t="shared" si="2"/>
        <v>0</v>
      </c>
      <c r="AN10" s="1061">
        <f t="shared" si="2"/>
        <v>0</v>
      </c>
      <c r="AO10" s="1061">
        <f t="shared" si="2"/>
        <v>0</v>
      </c>
      <c r="AP10" s="1061">
        <f t="shared" si="2"/>
        <v>0</v>
      </c>
      <c r="AQ10" s="1061">
        <f t="shared" si="2"/>
        <v>0</v>
      </c>
      <c r="AR10" s="1061">
        <f t="shared" si="2"/>
        <v>0</v>
      </c>
      <c r="AS10" s="1061">
        <f t="shared" si="2"/>
        <v>0</v>
      </c>
      <c r="AT10" s="1034"/>
      <c r="AV10" s="1034"/>
      <c r="AW10" s="1050"/>
      <c r="AX10" s="1050"/>
      <c r="AY10" s="1050"/>
      <c r="AZ10" s="1050"/>
      <c r="BA10" s="1050"/>
      <c r="BB10" s="1050"/>
      <c r="BC10" s="1050"/>
      <c r="BD10" s="1050"/>
      <c r="BE10" s="1050"/>
      <c r="BF10" s="1050"/>
      <c r="BG10" s="1050"/>
      <c r="BH10" s="1050"/>
      <c r="BI10" s="1050"/>
      <c r="BJ10" s="1050"/>
      <c r="BK10" s="1034"/>
    </row>
    <row r="11" spans="2:63" x14ac:dyDescent="0.25">
      <c r="B11" s="1631">
        <v>6</v>
      </c>
      <c r="C11" s="1644" t="s">
        <v>4530</v>
      </c>
      <c r="D11" s="1645" t="s">
        <v>4531</v>
      </c>
      <c r="E11" s="1645" t="s">
        <v>1923</v>
      </c>
      <c r="F11" s="1789">
        <v>1</v>
      </c>
      <c r="G11" s="1779">
        <f>[2]F_Inputs!F25</f>
        <v>236.1</v>
      </c>
      <c r="H11" s="1780">
        <f>[2]F_Inputs!G25</f>
        <v>243</v>
      </c>
      <c r="I11" s="1780">
        <f>[2]F_Inputs!H25</f>
        <v>251</v>
      </c>
      <c r="J11" s="1780">
        <f>[2]F_Inputs!I25</f>
        <v>257</v>
      </c>
      <c r="K11" s="1780">
        <f>[2]F_Inputs!J25</f>
        <v>259.8</v>
      </c>
      <c r="L11" s="1780">
        <f>[2]F_Inputs!K25</f>
        <v>264.39999999999998</v>
      </c>
      <c r="M11" s="1780">
        <f>[2]F_Inputs!L25</f>
        <v>274.7</v>
      </c>
      <c r="N11" s="1781">
        <v>284.2</v>
      </c>
      <c r="O11" s="1782">
        <v>291.3</v>
      </c>
      <c r="P11" s="1783">
        <v>300.03900000000004</v>
      </c>
      <c r="Q11" s="1781">
        <v>309.04017000000005</v>
      </c>
      <c r="R11" s="1781">
        <v>318.31137510000008</v>
      </c>
      <c r="S11" s="1781">
        <v>327.8607163530001</v>
      </c>
      <c r="T11" s="1784">
        <v>337.69653784359014</v>
      </c>
      <c r="U11" s="1785">
        <v>347.82743397889783</v>
      </c>
      <c r="V11" s="1781">
        <v>358.26225699826477</v>
      </c>
      <c r="W11" s="1781">
        <v>369.01012470821274</v>
      </c>
      <c r="X11" s="1781">
        <v>380.08042844945913</v>
      </c>
      <c r="Y11" s="1784">
        <v>391.48284130294292</v>
      </c>
      <c r="Z11" s="747"/>
      <c r="AA11" s="1638"/>
      <c r="AB11" s="1708"/>
      <c r="AD11" s="43">
        <f t="shared" si="3"/>
        <v>0</v>
      </c>
      <c r="AE11" s="43"/>
      <c r="AG11" s="1034"/>
      <c r="AH11" s="1061">
        <f t="shared" si="2"/>
        <v>0</v>
      </c>
      <c r="AI11" s="1061">
        <f t="shared" si="2"/>
        <v>0</v>
      </c>
      <c r="AJ11" s="1061">
        <f t="shared" si="2"/>
        <v>0</v>
      </c>
      <c r="AK11" s="1061">
        <f t="shared" si="2"/>
        <v>0</v>
      </c>
      <c r="AL11" s="1061">
        <f t="shared" si="2"/>
        <v>0</v>
      </c>
      <c r="AM11" s="1061">
        <f t="shared" si="2"/>
        <v>0</v>
      </c>
      <c r="AN11" s="1061">
        <f t="shared" si="2"/>
        <v>0</v>
      </c>
      <c r="AO11" s="1061">
        <f t="shared" si="2"/>
        <v>0</v>
      </c>
      <c r="AP11" s="1061">
        <f t="shared" si="2"/>
        <v>0</v>
      </c>
      <c r="AQ11" s="1061">
        <f t="shared" si="2"/>
        <v>0</v>
      </c>
      <c r="AR11" s="1061">
        <f t="shared" si="2"/>
        <v>0</v>
      </c>
      <c r="AS11" s="1061">
        <f t="shared" si="2"/>
        <v>0</v>
      </c>
      <c r="AT11" s="1034"/>
      <c r="AV11" s="1034"/>
      <c r="AW11" s="1050"/>
      <c r="AX11" s="1050"/>
      <c r="AY11" s="1050"/>
      <c r="AZ11" s="1050"/>
      <c r="BA11" s="1050"/>
      <c r="BB11" s="1050"/>
      <c r="BC11" s="1050"/>
      <c r="BD11" s="1050"/>
      <c r="BE11" s="1050"/>
      <c r="BF11" s="1050"/>
      <c r="BG11" s="1050"/>
      <c r="BH11" s="1050"/>
      <c r="BI11" s="1050"/>
      <c r="BJ11" s="1050"/>
      <c r="BK11" s="1034"/>
    </row>
    <row r="12" spans="2:63" x14ac:dyDescent="0.25">
      <c r="B12" s="1631">
        <v>7</v>
      </c>
      <c r="C12" s="1644" t="s">
        <v>4532</v>
      </c>
      <c r="D12" s="1645" t="s">
        <v>4533</v>
      </c>
      <c r="E12" s="1645" t="s">
        <v>1923</v>
      </c>
      <c r="F12" s="1789">
        <v>1</v>
      </c>
      <c r="G12" s="1779">
        <f>[2]F_Inputs!F26</f>
        <v>237.9</v>
      </c>
      <c r="H12" s="1780">
        <f>[2]F_Inputs!G26</f>
        <v>244.2</v>
      </c>
      <c r="I12" s="1780">
        <f>[2]F_Inputs!H26</f>
        <v>251.9</v>
      </c>
      <c r="J12" s="1780">
        <f>[2]F_Inputs!I26</f>
        <v>257.60000000000002</v>
      </c>
      <c r="K12" s="1780">
        <f>[2]F_Inputs!J26</f>
        <v>259.60000000000002</v>
      </c>
      <c r="L12" s="1780">
        <f>[2]F_Inputs!K26</f>
        <v>264.89999999999998</v>
      </c>
      <c r="M12" s="1780">
        <f>[2]F_Inputs!L26</f>
        <v>275.10000000000002</v>
      </c>
      <c r="N12" s="1781">
        <v>284.10000000000002</v>
      </c>
      <c r="O12" s="1782">
        <v>291.2</v>
      </c>
      <c r="P12" s="1783">
        <v>299.93599999999998</v>
      </c>
      <c r="Q12" s="1781">
        <v>308.93407999999999</v>
      </c>
      <c r="R12" s="1781">
        <v>318.2021024</v>
      </c>
      <c r="S12" s="1781">
        <v>327.74816547199998</v>
      </c>
      <c r="T12" s="1784">
        <v>337.58061043615999</v>
      </c>
      <c r="U12" s="1785">
        <v>347.70802874924482</v>
      </c>
      <c r="V12" s="1781">
        <v>358.13926961172217</v>
      </c>
      <c r="W12" s="1781">
        <v>368.88344770007387</v>
      </c>
      <c r="X12" s="1781">
        <v>379.94995113107609</v>
      </c>
      <c r="Y12" s="1784">
        <v>391.34844966500839</v>
      </c>
      <c r="Z12" s="747"/>
      <c r="AA12" s="1638"/>
      <c r="AB12" s="1708"/>
      <c r="AD12" s="43">
        <f t="shared" si="3"/>
        <v>0</v>
      </c>
      <c r="AE12" s="43"/>
      <c r="AG12" s="1034"/>
      <c r="AH12" s="1061">
        <f t="shared" si="2"/>
        <v>0</v>
      </c>
      <c r="AI12" s="1061">
        <f t="shared" si="2"/>
        <v>0</v>
      </c>
      <c r="AJ12" s="1061">
        <f t="shared" si="2"/>
        <v>0</v>
      </c>
      <c r="AK12" s="1061">
        <f t="shared" si="2"/>
        <v>0</v>
      </c>
      <c r="AL12" s="1061">
        <f t="shared" si="2"/>
        <v>0</v>
      </c>
      <c r="AM12" s="1061">
        <f t="shared" si="2"/>
        <v>0</v>
      </c>
      <c r="AN12" s="1061">
        <f t="shared" si="2"/>
        <v>0</v>
      </c>
      <c r="AO12" s="1061">
        <f t="shared" si="2"/>
        <v>0</v>
      </c>
      <c r="AP12" s="1061">
        <f t="shared" si="2"/>
        <v>0</v>
      </c>
      <c r="AQ12" s="1061">
        <f t="shared" si="2"/>
        <v>0</v>
      </c>
      <c r="AR12" s="1061">
        <f t="shared" si="2"/>
        <v>0</v>
      </c>
      <c r="AS12" s="1061">
        <f t="shared" si="2"/>
        <v>0</v>
      </c>
      <c r="AT12" s="1034"/>
      <c r="AV12" s="1034"/>
      <c r="AW12" s="1050"/>
      <c r="AX12" s="1050"/>
      <c r="AY12" s="1050"/>
      <c r="AZ12" s="1050"/>
      <c r="BA12" s="1050"/>
      <c r="BB12" s="1050"/>
      <c r="BC12" s="1792"/>
      <c r="BD12" s="1050"/>
      <c r="BE12" s="1050"/>
      <c r="BF12" s="1050"/>
      <c r="BG12" s="1050"/>
      <c r="BH12" s="1050"/>
      <c r="BI12" s="1050"/>
      <c r="BJ12" s="1050"/>
      <c r="BK12" s="1034"/>
    </row>
    <row r="13" spans="2:63" x14ac:dyDescent="0.25">
      <c r="B13" s="1631">
        <v>8</v>
      </c>
      <c r="C13" s="1644" t="s">
        <v>4534</v>
      </c>
      <c r="D13" s="1645" t="s">
        <v>4535</v>
      </c>
      <c r="E13" s="1645" t="s">
        <v>1923</v>
      </c>
      <c r="F13" s="1789">
        <v>1</v>
      </c>
      <c r="G13" s="1779">
        <f>[2]F_Inputs!F27</f>
        <v>238</v>
      </c>
      <c r="H13" s="1780">
        <f>[2]F_Inputs!G27</f>
        <v>245.6</v>
      </c>
      <c r="I13" s="1780">
        <f>[2]F_Inputs!H27</f>
        <v>251.9</v>
      </c>
      <c r="J13" s="1780">
        <f>[2]F_Inputs!I27</f>
        <v>257.7</v>
      </c>
      <c r="K13" s="1780">
        <f>[2]F_Inputs!J27</f>
        <v>259.5</v>
      </c>
      <c r="L13" s="1780">
        <f>[2]F_Inputs!K27</f>
        <v>264.8</v>
      </c>
      <c r="M13" s="1780">
        <f>[2]F_Inputs!L27</f>
        <v>275.3</v>
      </c>
      <c r="N13" s="1781">
        <v>284.5</v>
      </c>
      <c r="O13" s="1782">
        <v>291.10000000000002</v>
      </c>
      <c r="P13" s="1783">
        <v>299.83300000000003</v>
      </c>
      <c r="Q13" s="1781">
        <v>308.82799000000006</v>
      </c>
      <c r="R13" s="1781">
        <v>318.09282970000004</v>
      </c>
      <c r="S13" s="1781">
        <v>327.63561459100004</v>
      </c>
      <c r="T13" s="1784">
        <v>337.46468302873006</v>
      </c>
      <c r="U13" s="1785">
        <v>347.58862351959198</v>
      </c>
      <c r="V13" s="1781">
        <v>358.01628222517974</v>
      </c>
      <c r="W13" s="1781">
        <v>368.75677069193512</v>
      </c>
      <c r="X13" s="1781">
        <v>379.81947381269316</v>
      </c>
      <c r="Y13" s="1784">
        <v>391.21405802707397</v>
      </c>
      <c r="Z13" s="747"/>
      <c r="AA13" s="1638"/>
      <c r="AB13" s="1708"/>
      <c r="AD13" s="43">
        <f t="shared" si="3"/>
        <v>0</v>
      </c>
      <c r="AE13" s="43"/>
      <c r="AG13" s="1034"/>
      <c r="AH13" s="1061">
        <f t="shared" si="2"/>
        <v>0</v>
      </c>
      <c r="AI13" s="1061">
        <f t="shared" si="2"/>
        <v>0</v>
      </c>
      <c r="AJ13" s="1061">
        <f t="shared" si="2"/>
        <v>0</v>
      </c>
      <c r="AK13" s="1061">
        <f t="shared" si="2"/>
        <v>0</v>
      </c>
      <c r="AL13" s="1061">
        <f t="shared" si="2"/>
        <v>0</v>
      </c>
      <c r="AM13" s="1061">
        <f t="shared" si="2"/>
        <v>0</v>
      </c>
      <c r="AN13" s="1061">
        <f t="shared" si="2"/>
        <v>0</v>
      </c>
      <c r="AO13" s="1061">
        <f t="shared" si="2"/>
        <v>0</v>
      </c>
      <c r="AP13" s="1061">
        <f t="shared" si="2"/>
        <v>0</v>
      </c>
      <c r="AQ13" s="1061">
        <f t="shared" si="2"/>
        <v>0</v>
      </c>
      <c r="AR13" s="1061">
        <f t="shared" si="2"/>
        <v>0</v>
      </c>
      <c r="AS13" s="1061">
        <f t="shared" si="2"/>
        <v>0</v>
      </c>
      <c r="AT13" s="1034"/>
      <c r="AV13" s="1034"/>
      <c r="AW13" s="1050"/>
      <c r="AX13" s="1050"/>
      <c r="AY13" s="1050"/>
      <c r="AZ13" s="1050"/>
      <c r="BA13" s="1050"/>
      <c r="BB13" s="1050"/>
      <c r="BC13" s="1050"/>
      <c r="BD13" s="1050"/>
      <c r="BE13" s="1050"/>
      <c r="BF13" s="1050"/>
      <c r="BG13" s="1050"/>
      <c r="BH13" s="1050"/>
      <c r="BI13" s="1050"/>
      <c r="BJ13" s="1050"/>
      <c r="BK13" s="1034"/>
    </row>
    <row r="14" spans="2:63" x14ac:dyDescent="0.25">
      <c r="B14" s="1631">
        <v>9</v>
      </c>
      <c r="C14" s="1644" t="s">
        <v>4536</v>
      </c>
      <c r="D14" s="1645" t="s">
        <v>4537</v>
      </c>
      <c r="E14" s="1645" t="s">
        <v>1923</v>
      </c>
      <c r="F14" s="1789">
        <v>1</v>
      </c>
      <c r="G14" s="1779">
        <f>[2]F_Inputs!F28</f>
        <v>238.5</v>
      </c>
      <c r="H14" s="1780">
        <f>[2]F_Inputs!G28</f>
        <v>245.6</v>
      </c>
      <c r="I14" s="1780">
        <f>[2]F_Inputs!H28</f>
        <v>252.1</v>
      </c>
      <c r="J14" s="1780">
        <f>[2]F_Inputs!I28</f>
        <v>257.10000000000002</v>
      </c>
      <c r="K14" s="1780">
        <f>[2]F_Inputs!J28</f>
        <v>259.8</v>
      </c>
      <c r="L14" s="1780">
        <f>[2]F_Inputs!K28</f>
        <v>265.5</v>
      </c>
      <c r="M14" s="1780">
        <f>[2]F_Inputs!L28</f>
        <v>275.8</v>
      </c>
      <c r="N14" s="1781">
        <v>284.60000000000002</v>
      </c>
      <c r="O14" s="1782">
        <v>291.2</v>
      </c>
      <c r="P14" s="1783">
        <v>299.93599999999998</v>
      </c>
      <c r="Q14" s="1781">
        <v>308.93407999999999</v>
      </c>
      <c r="R14" s="1781">
        <v>318.2021024</v>
      </c>
      <c r="S14" s="1781">
        <v>327.74816547199998</v>
      </c>
      <c r="T14" s="1784">
        <v>337.58061043615999</v>
      </c>
      <c r="U14" s="1785">
        <v>347.70802874924482</v>
      </c>
      <c r="V14" s="1781">
        <v>358.13926961172217</v>
      </c>
      <c r="W14" s="1781">
        <v>368.88344770007387</v>
      </c>
      <c r="X14" s="1781">
        <v>379.94995113107609</v>
      </c>
      <c r="Y14" s="1784">
        <v>391.34844966500839</v>
      </c>
      <c r="Z14" s="747"/>
      <c r="AA14" s="1638"/>
      <c r="AB14" s="1708"/>
      <c r="AD14" s="43">
        <f t="shared" si="3"/>
        <v>0</v>
      </c>
      <c r="AE14" s="43"/>
      <c r="AG14" s="1034"/>
      <c r="AH14" s="1061">
        <f t="shared" si="2"/>
        <v>0</v>
      </c>
      <c r="AI14" s="1061">
        <f t="shared" si="2"/>
        <v>0</v>
      </c>
      <c r="AJ14" s="1061">
        <f t="shared" si="2"/>
        <v>0</v>
      </c>
      <c r="AK14" s="1061">
        <f t="shared" si="2"/>
        <v>0</v>
      </c>
      <c r="AL14" s="1061">
        <f t="shared" si="2"/>
        <v>0</v>
      </c>
      <c r="AM14" s="1061">
        <f t="shared" si="2"/>
        <v>0</v>
      </c>
      <c r="AN14" s="1061">
        <f t="shared" si="2"/>
        <v>0</v>
      </c>
      <c r="AO14" s="1061">
        <f t="shared" si="2"/>
        <v>0</v>
      </c>
      <c r="AP14" s="1061">
        <f t="shared" si="2"/>
        <v>0</v>
      </c>
      <c r="AQ14" s="1061">
        <f t="shared" si="2"/>
        <v>0</v>
      </c>
      <c r="AR14" s="1061">
        <f t="shared" si="2"/>
        <v>0</v>
      </c>
      <c r="AS14" s="1061">
        <f t="shared" si="2"/>
        <v>0</v>
      </c>
      <c r="AT14" s="1034"/>
      <c r="AV14" s="1034"/>
      <c r="AW14" s="1050"/>
      <c r="AX14" s="1050"/>
      <c r="AY14" s="1050"/>
      <c r="AZ14" s="1050"/>
      <c r="BA14" s="1050"/>
      <c r="BB14" s="1050"/>
      <c r="BC14" s="1050"/>
      <c r="BD14" s="1050"/>
      <c r="BE14" s="1050"/>
      <c r="BF14" s="1050"/>
      <c r="BG14" s="1050"/>
      <c r="BH14" s="1050"/>
      <c r="BI14" s="1050"/>
      <c r="BJ14" s="1050"/>
      <c r="BK14" s="1034"/>
    </row>
    <row r="15" spans="2:63" x14ac:dyDescent="0.25">
      <c r="B15" s="1631">
        <v>10</v>
      </c>
      <c r="C15" s="1644" t="s">
        <v>4538</v>
      </c>
      <c r="D15" s="1645" t="s">
        <v>4539</v>
      </c>
      <c r="E15" s="1645" t="s">
        <v>1923</v>
      </c>
      <c r="F15" s="1789">
        <v>1</v>
      </c>
      <c r="G15" s="1779">
        <f>[2]F_Inputs!F29</f>
        <v>239.4</v>
      </c>
      <c r="H15" s="1780">
        <f>[2]F_Inputs!G29</f>
        <v>246.8</v>
      </c>
      <c r="I15" s="1780">
        <f>[2]F_Inputs!H29</f>
        <v>253.4</v>
      </c>
      <c r="J15" s="1780">
        <f>[2]F_Inputs!I29</f>
        <v>257.5</v>
      </c>
      <c r="K15" s="1780">
        <f>[2]F_Inputs!J29</f>
        <v>260.60000000000002</v>
      </c>
      <c r="L15" s="1780">
        <f>[2]F_Inputs!K29</f>
        <v>267.10000000000002</v>
      </c>
      <c r="M15" s="1780">
        <f>[2]F_Inputs!L29</f>
        <v>278.10000000000002</v>
      </c>
      <c r="N15" s="1781">
        <v>285.60000000000002</v>
      </c>
      <c r="O15" s="1782">
        <v>292.8</v>
      </c>
      <c r="P15" s="1783">
        <v>301.584</v>
      </c>
      <c r="Q15" s="1781">
        <v>310.63152000000002</v>
      </c>
      <c r="R15" s="1781">
        <v>319.95046560000003</v>
      </c>
      <c r="S15" s="1781">
        <v>329.54897956800005</v>
      </c>
      <c r="T15" s="1784">
        <v>339.43544895504004</v>
      </c>
      <c r="U15" s="1785">
        <v>349.61851242369124</v>
      </c>
      <c r="V15" s="1781">
        <v>360.10706779640196</v>
      </c>
      <c r="W15" s="1781">
        <v>370.91027983029403</v>
      </c>
      <c r="X15" s="1781">
        <v>382.03758822520285</v>
      </c>
      <c r="Y15" s="1784">
        <v>393.49871587195895</v>
      </c>
      <c r="Z15" s="747"/>
      <c r="AA15" s="1638"/>
      <c r="AB15" s="1708"/>
      <c r="AD15" s="43">
        <f t="shared" si="3"/>
        <v>0</v>
      </c>
      <c r="AE15" s="43"/>
      <c r="AG15" s="1034"/>
      <c r="AH15" s="1061">
        <f t="shared" si="2"/>
        <v>0</v>
      </c>
      <c r="AI15" s="1061">
        <f t="shared" si="2"/>
        <v>0</v>
      </c>
      <c r="AJ15" s="1061">
        <f t="shared" si="2"/>
        <v>0</v>
      </c>
      <c r="AK15" s="1061">
        <f t="shared" si="2"/>
        <v>0</v>
      </c>
      <c r="AL15" s="1061">
        <f t="shared" si="2"/>
        <v>0</v>
      </c>
      <c r="AM15" s="1061">
        <f t="shared" si="2"/>
        <v>0</v>
      </c>
      <c r="AN15" s="1061">
        <f t="shared" si="2"/>
        <v>0</v>
      </c>
      <c r="AO15" s="1061">
        <f t="shared" si="2"/>
        <v>0</v>
      </c>
      <c r="AP15" s="1061">
        <f t="shared" si="2"/>
        <v>0</v>
      </c>
      <c r="AQ15" s="1061">
        <f t="shared" si="2"/>
        <v>0</v>
      </c>
      <c r="AR15" s="1061">
        <f t="shared" si="2"/>
        <v>0</v>
      </c>
      <c r="AS15" s="1061">
        <f t="shared" si="2"/>
        <v>0</v>
      </c>
      <c r="AT15" s="1034"/>
      <c r="AV15" s="1034"/>
      <c r="AW15" s="1050"/>
      <c r="AX15" s="1050"/>
      <c r="AY15" s="1050"/>
      <c r="AZ15" s="1050"/>
      <c r="BA15" s="1050"/>
      <c r="BB15" s="1050"/>
      <c r="BC15" s="1050"/>
      <c r="BD15" s="1050"/>
      <c r="BE15" s="1050"/>
      <c r="BF15" s="1050"/>
      <c r="BG15" s="1050"/>
      <c r="BH15" s="1050"/>
      <c r="BI15" s="1050"/>
      <c r="BJ15" s="1050"/>
      <c r="BK15" s="1034"/>
    </row>
    <row r="16" spans="2:63" x14ac:dyDescent="0.25">
      <c r="B16" s="1631">
        <v>11</v>
      </c>
      <c r="C16" s="1644" t="s">
        <v>4540</v>
      </c>
      <c r="D16" s="1645" t="s">
        <v>4541</v>
      </c>
      <c r="E16" s="1645" t="s">
        <v>1923</v>
      </c>
      <c r="F16" s="1789">
        <v>1</v>
      </c>
      <c r="G16" s="1779">
        <f>[2]F_Inputs!F30</f>
        <v>238</v>
      </c>
      <c r="H16" s="1780">
        <f>[2]F_Inputs!G30</f>
        <v>245.8</v>
      </c>
      <c r="I16" s="1780">
        <f>[2]F_Inputs!H30</f>
        <v>252.6</v>
      </c>
      <c r="J16" s="1780">
        <f>[2]F_Inputs!I30</f>
        <v>255.4</v>
      </c>
      <c r="K16" s="1780">
        <f>[2]F_Inputs!J30</f>
        <v>258.8</v>
      </c>
      <c r="L16" s="1780">
        <f>[2]F_Inputs!K30</f>
        <v>265.5</v>
      </c>
      <c r="M16" s="1780">
        <f>[2]F_Inputs!L30</f>
        <v>276</v>
      </c>
      <c r="N16" s="1781">
        <v>283</v>
      </c>
      <c r="O16" s="1782">
        <v>290.7</v>
      </c>
      <c r="P16" s="1783">
        <v>299.42099999999999</v>
      </c>
      <c r="Q16" s="1781">
        <v>308.40363000000002</v>
      </c>
      <c r="R16" s="1781">
        <v>317.65573890000002</v>
      </c>
      <c r="S16" s="1781">
        <v>327.18541106700002</v>
      </c>
      <c r="T16" s="1784">
        <v>337.00097339901004</v>
      </c>
      <c r="U16" s="1785">
        <v>347.11100260098033</v>
      </c>
      <c r="V16" s="1781">
        <v>357.52433267900977</v>
      </c>
      <c r="W16" s="1781">
        <v>368.25006265938009</v>
      </c>
      <c r="X16" s="1781">
        <v>379.2975645391615</v>
      </c>
      <c r="Y16" s="1784">
        <v>390.67649147533638</v>
      </c>
      <c r="Z16" s="747"/>
      <c r="AA16" s="1638"/>
      <c r="AB16" s="1708"/>
      <c r="AD16" s="43">
        <f t="shared" si="3"/>
        <v>0</v>
      </c>
      <c r="AE16" s="43"/>
      <c r="AG16" s="1034"/>
      <c r="AH16" s="1061">
        <f t="shared" si="2"/>
        <v>0</v>
      </c>
      <c r="AI16" s="1061">
        <f t="shared" si="2"/>
        <v>0</v>
      </c>
      <c r="AJ16" s="1061">
        <f t="shared" si="2"/>
        <v>0</v>
      </c>
      <c r="AK16" s="1061">
        <f t="shared" si="2"/>
        <v>0</v>
      </c>
      <c r="AL16" s="1061">
        <f t="shared" si="2"/>
        <v>0</v>
      </c>
      <c r="AM16" s="1061">
        <f t="shared" si="2"/>
        <v>0</v>
      </c>
      <c r="AN16" s="1061">
        <f t="shared" si="2"/>
        <v>0</v>
      </c>
      <c r="AO16" s="1061">
        <f t="shared" si="2"/>
        <v>0</v>
      </c>
      <c r="AP16" s="1061">
        <f t="shared" si="2"/>
        <v>0</v>
      </c>
      <c r="AQ16" s="1061">
        <f t="shared" si="2"/>
        <v>0</v>
      </c>
      <c r="AR16" s="1061">
        <f t="shared" si="2"/>
        <v>0</v>
      </c>
      <c r="AS16" s="1061">
        <f t="shared" si="2"/>
        <v>0</v>
      </c>
      <c r="AT16" s="1034"/>
      <c r="AV16" s="1034"/>
      <c r="AW16" s="1050"/>
      <c r="AX16" s="1050"/>
      <c r="AY16" s="1050"/>
      <c r="AZ16" s="1050"/>
      <c r="BA16" s="1050"/>
      <c r="BB16" s="1050"/>
      <c r="BC16" s="1050"/>
      <c r="BD16" s="1050"/>
      <c r="BE16" s="1050"/>
      <c r="BF16" s="1050"/>
      <c r="BG16" s="1050"/>
      <c r="BH16" s="1050"/>
      <c r="BI16" s="1050"/>
      <c r="BJ16" s="1050"/>
      <c r="BK16" s="1034"/>
    </row>
    <row r="17" spans="2:63" x14ac:dyDescent="0.25">
      <c r="B17" s="1631">
        <v>12</v>
      </c>
      <c r="C17" s="1644" t="s">
        <v>4542</v>
      </c>
      <c r="D17" s="1645" t="s">
        <v>4543</v>
      </c>
      <c r="E17" s="1645" t="s">
        <v>1923</v>
      </c>
      <c r="F17" s="1789">
        <v>1</v>
      </c>
      <c r="G17" s="1779">
        <f>[2]F_Inputs!F31</f>
        <v>239.9</v>
      </c>
      <c r="H17" s="1780">
        <f>[2]F_Inputs!G31</f>
        <v>247.6</v>
      </c>
      <c r="I17" s="1780">
        <f>[2]F_Inputs!H31</f>
        <v>254.2</v>
      </c>
      <c r="J17" s="1780">
        <f>[2]F_Inputs!I31</f>
        <v>256.7</v>
      </c>
      <c r="K17" s="1780">
        <f>[2]F_Inputs!J31</f>
        <v>260</v>
      </c>
      <c r="L17" s="1780">
        <f>[2]F_Inputs!K31</f>
        <v>268.39999999999998</v>
      </c>
      <c r="M17" s="1780">
        <f>[2]F_Inputs!L31</f>
        <v>278.10000000000002</v>
      </c>
      <c r="N17" s="1781">
        <v>285</v>
      </c>
      <c r="O17" s="1782">
        <v>292.8</v>
      </c>
      <c r="P17" s="1783">
        <v>301.584</v>
      </c>
      <c r="Q17" s="1781">
        <v>310.63152000000002</v>
      </c>
      <c r="R17" s="1781">
        <v>319.95046560000003</v>
      </c>
      <c r="S17" s="1781">
        <v>329.54897956800005</v>
      </c>
      <c r="T17" s="1784">
        <v>339.43544895504004</v>
      </c>
      <c r="U17" s="1785">
        <v>349.61851242369124</v>
      </c>
      <c r="V17" s="1781">
        <v>360.10706779640196</v>
      </c>
      <c r="W17" s="1781">
        <v>370.91027983029403</v>
      </c>
      <c r="X17" s="1781">
        <v>382.03758822520285</v>
      </c>
      <c r="Y17" s="1784">
        <v>393.49871587195895</v>
      </c>
      <c r="Z17" s="747"/>
      <c r="AA17" s="1638"/>
      <c r="AB17" s="1708"/>
      <c r="AD17" s="43">
        <f t="shared" si="3"/>
        <v>0</v>
      </c>
      <c r="AE17" s="43"/>
      <c r="AG17" s="1034"/>
      <c r="AH17" s="1061">
        <f t="shared" si="2"/>
        <v>0</v>
      </c>
      <c r="AI17" s="1061">
        <f t="shared" si="2"/>
        <v>0</v>
      </c>
      <c r="AJ17" s="1061">
        <f t="shared" si="2"/>
        <v>0</v>
      </c>
      <c r="AK17" s="1061">
        <f t="shared" si="2"/>
        <v>0</v>
      </c>
      <c r="AL17" s="1061">
        <f t="shared" si="2"/>
        <v>0</v>
      </c>
      <c r="AM17" s="1061">
        <f t="shared" si="2"/>
        <v>0</v>
      </c>
      <c r="AN17" s="1061">
        <f t="shared" si="2"/>
        <v>0</v>
      </c>
      <c r="AO17" s="1061">
        <f t="shared" si="2"/>
        <v>0</v>
      </c>
      <c r="AP17" s="1061">
        <f t="shared" si="2"/>
        <v>0</v>
      </c>
      <c r="AQ17" s="1061">
        <f t="shared" si="2"/>
        <v>0</v>
      </c>
      <c r="AR17" s="1061">
        <f t="shared" si="2"/>
        <v>0</v>
      </c>
      <c r="AS17" s="1061">
        <f t="shared" si="2"/>
        <v>0</v>
      </c>
      <c r="AT17" s="1034"/>
      <c r="AV17" s="1034"/>
      <c r="AW17" s="1050"/>
      <c r="AX17" s="1050"/>
      <c r="AY17" s="1050"/>
      <c r="AZ17" s="1050"/>
      <c r="BA17" s="1050"/>
      <c r="BB17" s="1050"/>
      <c r="BC17" s="1050"/>
      <c r="BD17" s="1050"/>
      <c r="BE17" s="1050"/>
      <c r="BF17" s="1050"/>
      <c r="BG17" s="1050"/>
      <c r="BH17" s="1050"/>
      <c r="BI17" s="1050"/>
      <c r="BJ17" s="1050"/>
      <c r="BK17" s="1034"/>
    </row>
    <row r="18" spans="2:63" ht="15" thickBot="1" x14ac:dyDescent="0.3">
      <c r="B18" s="1685">
        <v>13</v>
      </c>
      <c r="C18" s="1686" t="s">
        <v>4544</v>
      </c>
      <c r="D18" s="1687" t="s">
        <v>4545</v>
      </c>
      <c r="E18" s="1687" t="s">
        <v>1923</v>
      </c>
      <c r="F18" s="1793">
        <v>1</v>
      </c>
      <c r="G18" s="1794">
        <f>[2]F_Inputs!F32</f>
        <v>240.8</v>
      </c>
      <c r="H18" s="1795">
        <f>[2]F_Inputs!G32</f>
        <v>248.7</v>
      </c>
      <c r="I18" s="1795">
        <f>[2]F_Inputs!H32</f>
        <v>254.8</v>
      </c>
      <c r="J18" s="1795">
        <f>[2]F_Inputs!I32</f>
        <v>257.10000000000002</v>
      </c>
      <c r="K18" s="1795">
        <f>[2]F_Inputs!J32</f>
        <v>261.10000000000002</v>
      </c>
      <c r="L18" s="1795">
        <f>[2]F_Inputs!K32</f>
        <v>269.3</v>
      </c>
      <c r="M18" s="1795">
        <f>[2]F_Inputs!L32</f>
        <v>278.3</v>
      </c>
      <c r="N18" s="1796">
        <v>285.10000000000002</v>
      </c>
      <c r="O18" s="1797">
        <v>293.2</v>
      </c>
      <c r="P18" s="1798">
        <v>301.99599999999998</v>
      </c>
      <c r="Q18" s="1796">
        <v>311.05588</v>
      </c>
      <c r="R18" s="1796">
        <v>320.38755639999999</v>
      </c>
      <c r="S18" s="1796">
        <v>329.99918309200001</v>
      </c>
      <c r="T18" s="1799">
        <v>339.89915858476002</v>
      </c>
      <c r="U18" s="1800">
        <v>350.09613334230283</v>
      </c>
      <c r="V18" s="1796">
        <v>360.59901734257193</v>
      </c>
      <c r="W18" s="1796">
        <v>371.41698786284911</v>
      </c>
      <c r="X18" s="1796">
        <v>382.55949749873457</v>
      </c>
      <c r="Y18" s="1799">
        <v>394.0362824236966</v>
      </c>
      <c r="Z18" s="747"/>
      <c r="AA18" s="1680"/>
      <c r="AB18" s="1801"/>
      <c r="AD18" s="43">
        <f t="shared" si="3"/>
        <v>0</v>
      </c>
      <c r="AE18" s="43"/>
      <c r="AG18" s="1034"/>
      <c r="AH18" s="1061">
        <f t="shared" si="2"/>
        <v>0</v>
      </c>
      <c r="AI18" s="1061">
        <f t="shared" si="2"/>
        <v>0</v>
      </c>
      <c r="AJ18" s="1061">
        <f t="shared" si="2"/>
        <v>0</v>
      </c>
      <c r="AK18" s="1061">
        <f t="shared" si="2"/>
        <v>0</v>
      </c>
      <c r="AL18" s="1061">
        <f t="shared" si="2"/>
        <v>0</v>
      </c>
      <c r="AM18" s="1061">
        <f t="shared" si="2"/>
        <v>0</v>
      </c>
      <c r="AN18" s="1061">
        <f t="shared" si="2"/>
        <v>0</v>
      </c>
      <c r="AO18" s="1061">
        <f t="shared" si="2"/>
        <v>0</v>
      </c>
      <c r="AP18" s="1061">
        <f t="shared" si="2"/>
        <v>0</v>
      </c>
      <c r="AQ18" s="1061">
        <f t="shared" si="2"/>
        <v>0</v>
      </c>
      <c r="AR18" s="1061">
        <f t="shared" si="2"/>
        <v>0</v>
      </c>
      <c r="AS18" s="1061">
        <f t="shared" si="2"/>
        <v>0</v>
      </c>
      <c r="AT18" s="1034"/>
      <c r="AV18" s="1034"/>
      <c r="AW18" s="1080"/>
      <c r="AX18" s="1050"/>
      <c r="AY18" s="1050"/>
      <c r="AZ18" s="1050"/>
      <c r="BA18" s="1050"/>
      <c r="BB18" s="1050"/>
      <c r="BC18" s="1050"/>
      <c r="BD18" s="1050"/>
      <c r="BE18" s="1050"/>
      <c r="BF18" s="1050"/>
      <c r="BG18" s="1050"/>
      <c r="BH18" s="1050"/>
      <c r="BI18" s="1050"/>
      <c r="BJ18" s="1050"/>
      <c r="BK18" s="1034"/>
    </row>
    <row r="19" spans="2:63" ht="15" thickBot="1" x14ac:dyDescent="0.3">
      <c r="B19" s="747"/>
      <c r="C19" s="747"/>
      <c r="D19" s="747"/>
      <c r="E19" s="747"/>
      <c r="F19" s="747"/>
      <c r="G19" s="747"/>
      <c r="H19" s="747"/>
      <c r="I19" s="747"/>
      <c r="J19" s="747"/>
      <c r="K19" s="747"/>
      <c r="L19" s="747"/>
      <c r="M19" s="1802"/>
      <c r="N19" s="1803"/>
      <c r="O19" s="1802"/>
      <c r="P19" s="1802"/>
      <c r="Q19" s="1802"/>
      <c r="R19" s="1802"/>
      <c r="S19" s="1802"/>
      <c r="T19" s="1802"/>
      <c r="U19" s="1802"/>
      <c r="V19" s="1802"/>
      <c r="W19" s="1802"/>
      <c r="X19" s="1802"/>
      <c r="Y19" s="1802"/>
      <c r="Z19" s="747"/>
      <c r="AA19" s="1659"/>
      <c r="AB19" s="1659"/>
      <c r="AD19" s="43"/>
      <c r="AE19" s="43"/>
      <c r="AG19" s="1034"/>
      <c r="AH19" s="1050"/>
      <c r="AI19" s="1050"/>
      <c r="AJ19" s="1050"/>
      <c r="AK19" s="1050"/>
      <c r="AL19" s="1050"/>
      <c r="AM19" s="1050"/>
      <c r="AN19" s="1050"/>
      <c r="AO19" s="1050"/>
      <c r="AP19" s="1050"/>
      <c r="AQ19" s="1050"/>
      <c r="AR19" s="1050"/>
      <c r="AS19" s="1050"/>
      <c r="AT19" s="1034"/>
      <c r="AV19" s="1034"/>
      <c r="AW19" s="1050"/>
      <c r="AX19" s="1050"/>
      <c r="AY19" s="1050"/>
      <c r="AZ19" s="1050"/>
      <c r="BA19" s="1050"/>
      <c r="BB19" s="1050"/>
      <c r="BC19" s="1050"/>
      <c r="BD19" s="1050"/>
      <c r="BE19" s="1050"/>
      <c r="BF19" s="1050"/>
      <c r="BG19" s="1050"/>
      <c r="BH19" s="1050"/>
      <c r="BI19" s="1050"/>
      <c r="BJ19" s="1050"/>
      <c r="BK19" s="1034"/>
    </row>
    <row r="20" spans="2:63" ht="15" thickBot="1" x14ac:dyDescent="0.3">
      <c r="B20" s="1620" t="s">
        <v>116</v>
      </c>
      <c r="C20" s="1621" t="s">
        <v>4546</v>
      </c>
      <c r="D20" s="747"/>
      <c r="E20" s="747"/>
      <c r="F20" s="747"/>
      <c r="G20" s="747"/>
      <c r="H20" s="747"/>
      <c r="I20" s="747"/>
      <c r="J20" s="747"/>
      <c r="K20" s="747"/>
      <c r="L20" s="747"/>
      <c r="M20" s="1802"/>
      <c r="N20" s="1802"/>
      <c r="O20" s="1802"/>
      <c r="P20" s="1802"/>
      <c r="Q20" s="1802"/>
      <c r="R20" s="1802"/>
      <c r="S20" s="1802"/>
      <c r="T20" s="1802"/>
      <c r="U20" s="1802"/>
      <c r="V20" s="1802"/>
      <c r="W20" s="1802"/>
      <c r="X20" s="1802"/>
      <c r="Y20" s="1802"/>
      <c r="Z20" s="747"/>
      <c r="AA20" s="1659"/>
      <c r="AB20" s="1659"/>
      <c r="AD20" s="43"/>
      <c r="AE20" s="43"/>
      <c r="AG20" s="1034"/>
      <c r="AH20" s="1050"/>
      <c r="AI20" s="1050"/>
      <c r="AJ20" s="1050"/>
      <c r="AK20" s="1050"/>
      <c r="AL20" s="1050"/>
      <c r="AM20" s="1050"/>
      <c r="AN20" s="1050"/>
      <c r="AO20" s="1050"/>
      <c r="AP20" s="1050"/>
      <c r="AQ20" s="1050"/>
      <c r="AR20" s="1050"/>
      <c r="AS20" s="1050"/>
      <c r="AT20" s="1034"/>
      <c r="AV20" s="1034"/>
      <c r="AW20" s="1050"/>
      <c r="AX20" s="1050"/>
      <c r="AY20" s="1050"/>
      <c r="AZ20" s="1050"/>
      <c r="BA20" s="1050"/>
      <c r="BB20" s="1050"/>
      <c r="BC20" s="1050"/>
      <c r="BD20" s="1050"/>
      <c r="BE20" s="1050"/>
      <c r="BF20" s="1050"/>
      <c r="BG20" s="1050"/>
      <c r="BH20" s="1050"/>
      <c r="BI20" s="1050"/>
      <c r="BJ20" s="1050"/>
      <c r="BK20" s="1034"/>
    </row>
    <row r="21" spans="2:63" x14ac:dyDescent="0.25">
      <c r="B21" s="1622">
        <v>14</v>
      </c>
      <c r="C21" s="1623" t="s">
        <v>4547</v>
      </c>
      <c r="D21" s="1804" t="s">
        <v>4548</v>
      </c>
      <c r="E21" s="1624" t="s">
        <v>1923</v>
      </c>
      <c r="F21" s="1767">
        <v>0</v>
      </c>
      <c r="G21" s="1805">
        <f>[2]F_Inputs!F33</f>
        <v>12</v>
      </c>
      <c r="H21" s="1806">
        <f>[2]F_Inputs!G33</f>
        <v>12</v>
      </c>
      <c r="I21" s="1806">
        <f>[2]F_Inputs!H33</f>
        <v>12</v>
      </c>
      <c r="J21" s="1806">
        <f>[2]F_Inputs!I33</f>
        <v>12</v>
      </c>
      <c r="K21" s="1806">
        <f>[2]F_Inputs!J33</f>
        <v>12</v>
      </c>
      <c r="L21" s="1806">
        <f>[2]F_Inputs!K33</f>
        <v>12</v>
      </c>
      <c r="M21" s="1770">
        <f t="shared" ref="M21:X21" si="4">COUNT(M22:M33)</f>
        <v>12</v>
      </c>
      <c r="N21" s="1771">
        <f t="shared" si="4"/>
        <v>12</v>
      </c>
      <c r="O21" s="1774">
        <f t="shared" si="4"/>
        <v>12</v>
      </c>
      <c r="P21" s="1773">
        <f t="shared" si="4"/>
        <v>12</v>
      </c>
      <c r="Q21" s="1771">
        <f t="shared" si="4"/>
        <v>12</v>
      </c>
      <c r="R21" s="1771">
        <f t="shared" si="4"/>
        <v>12</v>
      </c>
      <c r="S21" s="1771">
        <f t="shared" si="4"/>
        <v>12</v>
      </c>
      <c r="T21" s="1774">
        <f t="shared" si="4"/>
        <v>12</v>
      </c>
      <c r="U21" s="1775">
        <f t="shared" si="4"/>
        <v>12</v>
      </c>
      <c r="V21" s="1771">
        <f t="shared" si="4"/>
        <v>12</v>
      </c>
      <c r="W21" s="1771">
        <f t="shared" si="4"/>
        <v>12</v>
      </c>
      <c r="X21" s="1771">
        <f t="shared" si="4"/>
        <v>12</v>
      </c>
      <c r="Y21" s="1774">
        <f>COUNT(Y22:Y33)</f>
        <v>12</v>
      </c>
      <c r="Z21" s="747"/>
      <c r="AA21" s="1661" t="s">
        <v>4549</v>
      </c>
      <c r="AB21" s="1777" t="s">
        <v>4521</v>
      </c>
      <c r="AD21" s="43"/>
      <c r="AE21" s="43">
        <f xml:space="preserve"> IF( SUM( AX21:BJ21 ) = 0, 0,$AW$5 )</f>
        <v>0</v>
      </c>
      <c r="AG21" s="1034"/>
      <c r="AH21" s="1050"/>
      <c r="AI21" s="1050"/>
      <c r="AJ21" s="1050"/>
      <c r="AK21" s="1050"/>
      <c r="AL21" s="1050"/>
      <c r="AM21" s="1050"/>
      <c r="AN21" s="1050"/>
      <c r="AO21" s="1050"/>
      <c r="AP21" s="1050"/>
      <c r="AQ21" s="1050"/>
      <c r="AR21" s="1050"/>
      <c r="AS21" s="1050"/>
      <c r="AT21" s="1034"/>
      <c r="AV21" s="1034"/>
      <c r="AW21" s="1050"/>
      <c r="AX21" s="1061">
        <f t="shared" ref="AX21:BJ21" si="5" xml:space="preserve"> IF( M21 = 12, 0, 1 )</f>
        <v>0</v>
      </c>
      <c r="AY21" s="1061">
        <f t="shared" si="5"/>
        <v>0</v>
      </c>
      <c r="AZ21" s="1061">
        <f t="shared" si="5"/>
        <v>0</v>
      </c>
      <c r="BA21" s="1061">
        <f t="shared" si="5"/>
        <v>0</v>
      </c>
      <c r="BB21" s="1061">
        <f t="shared" si="5"/>
        <v>0</v>
      </c>
      <c r="BC21" s="1061">
        <f t="shared" si="5"/>
        <v>0</v>
      </c>
      <c r="BD21" s="1061">
        <f t="shared" si="5"/>
        <v>0</v>
      </c>
      <c r="BE21" s="1061">
        <f t="shared" si="5"/>
        <v>0</v>
      </c>
      <c r="BF21" s="1061">
        <f t="shared" si="5"/>
        <v>0</v>
      </c>
      <c r="BG21" s="1061">
        <f t="shared" si="5"/>
        <v>0</v>
      </c>
      <c r="BH21" s="1061">
        <f t="shared" si="5"/>
        <v>0</v>
      </c>
      <c r="BI21" s="1061">
        <f t="shared" si="5"/>
        <v>0</v>
      </c>
      <c r="BJ21" s="1061">
        <f t="shared" si="5"/>
        <v>0</v>
      </c>
      <c r="BK21" s="1034"/>
    </row>
    <row r="22" spans="2:63" x14ac:dyDescent="0.25">
      <c r="B22" s="1631">
        <v>15</v>
      </c>
      <c r="C22" s="1632" t="s">
        <v>4550</v>
      </c>
      <c r="D22" s="1807" t="s">
        <v>4551</v>
      </c>
      <c r="E22" s="1633" t="s">
        <v>1923</v>
      </c>
      <c r="F22" s="1778">
        <v>1</v>
      </c>
      <c r="G22" s="1779">
        <f>[2]F_Inputs!F34</f>
        <v>93.3</v>
      </c>
      <c r="H22" s="1780">
        <f>[2]F_Inputs!G34</f>
        <v>95.9</v>
      </c>
      <c r="I22" s="1780">
        <f>[2]F_Inputs!H34</f>
        <v>98</v>
      </c>
      <c r="J22" s="1780">
        <f>[2]F_Inputs!I34</f>
        <v>99.6</v>
      </c>
      <c r="K22" s="1780">
        <f>[2]F_Inputs!J34</f>
        <v>99.9</v>
      </c>
      <c r="L22" s="1780">
        <f>[2]F_Inputs!K34</f>
        <v>100.6</v>
      </c>
      <c r="M22" s="1780">
        <f>[2]F_Inputs!L34</f>
        <v>103.2</v>
      </c>
      <c r="N22" s="1781">
        <v>105.5</v>
      </c>
      <c r="O22" s="1784">
        <v>107.7</v>
      </c>
      <c r="P22" s="1783">
        <v>109.805244</v>
      </c>
      <c r="Q22" s="1781">
        <v>112.00134888000001</v>
      </c>
      <c r="R22" s="1781">
        <v>114.2413758576</v>
      </c>
      <c r="S22" s="1781">
        <v>116.526203374752</v>
      </c>
      <c r="T22" s="1784">
        <v>118.85672744224705</v>
      </c>
      <c r="U22" s="1785">
        <v>121.233861991092</v>
      </c>
      <c r="V22" s="1781">
        <v>123.65853923091385</v>
      </c>
      <c r="W22" s="1781">
        <v>126.13171001553212</v>
      </c>
      <c r="X22" s="1781">
        <v>128.65434421584277</v>
      </c>
      <c r="Y22" s="1784">
        <v>131.22743110015963</v>
      </c>
      <c r="Z22" s="747"/>
      <c r="AA22" s="1786"/>
      <c r="AB22" s="1708"/>
      <c r="AD22" s="43">
        <f t="shared" ref="AD22:AD33" si="6" xml:space="preserve"> IF( SUM( AH22:AS22 ) = 0, 0,$AH$5 )</f>
        <v>0</v>
      </c>
      <c r="AE22" s="43"/>
      <c r="AG22" s="1034"/>
      <c r="AH22" s="1061">
        <f xml:space="preserve"> IF( ISNUMBER(N22), 0, 1 )</f>
        <v>0</v>
      </c>
      <c r="AI22" s="1061">
        <f xml:space="preserve"> IF( ISNUMBER(O22), 0, 1 )</f>
        <v>0</v>
      </c>
      <c r="AJ22" s="1061">
        <f t="shared" ref="AJ22:AS33" si="7" xml:space="preserve"> IF( ISNUMBER(P22), 0, 1 )</f>
        <v>0</v>
      </c>
      <c r="AK22" s="1061">
        <f t="shared" si="7"/>
        <v>0</v>
      </c>
      <c r="AL22" s="1061">
        <f t="shared" si="7"/>
        <v>0</v>
      </c>
      <c r="AM22" s="1061">
        <f t="shared" si="7"/>
        <v>0</v>
      </c>
      <c r="AN22" s="1061">
        <f t="shared" si="7"/>
        <v>0</v>
      </c>
      <c r="AO22" s="1061">
        <f t="shared" si="7"/>
        <v>0</v>
      </c>
      <c r="AP22" s="1061">
        <f t="shared" si="7"/>
        <v>0</v>
      </c>
      <c r="AQ22" s="1061">
        <f t="shared" si="7"/>
        <v>0</v>
      </c>
      <c r="AR22" s="1061">
        <f t="shared" si="7"/>
        <v>0</v>
      </c>
      <c r="AS22" s="1061">
        <f t="shared" si="7"/>
        <v>0</v>
      </c>
      <c r="AT22" s="1034"/>
      <c r="AV22" s="1034"/>
      <c r="AW22" s="1050"/>
      <c r="AX22" s="1050"/>
      <c r="AY22" s="1050"/>
      <c r="AZ22" s="1050"/>
      <c r="BA22" s="1050"/>
      <c r="BB22" s="1050"/>
      <c r="BC22" s="1050"/>
      <c r="BD22" s="1050"/>
      <c r="BE22" s="1050"/>
      <c r="BF22" s="1050"/>
      <c r="BG22" s="1050"/>
      <c r="BH22" s="1050"/>
      <c r="BI22" s="1050"/>
      <c r="BJ22" s="1050"/>
      <c r="BK22" s="1034"/>
    </row>
    <row r="23" spans="2:63" x14ac:dyDescent="0.25">
      <c r="B23" s="1631">
        <v>16</v>
      </c>
      <c r="C23" s="1711" t="s">
        <v>4552</v>
      </c>
      <c r="D23" s="1808" t="s">
        <v>4553</v>
      </c>
      <c r="E23" s="1712" t="s">
        <v>1923</v>
      </c>
      <c r="F23" s="1787">
        <v>1</v>
      </c>
      <c r="G23" s="1779">
        <f>[2]F_Inputs!F35</f>
        <v>93.5</v>
      </c>
      <c r="H23" s="1780">
        <f>[2]F_Inputs!G35</f>
        <v>95.9</v>
      </c>
      <c r="I23" s="1780">
        <f>[2]F_Inputs!H35</f>
        <v>98.2</v>
      </c>
      <c r="J23" s="1780">
        <f>[2]F_Inputs!I35</f>
        <v>99.6</v>
      </c>
      <c r="K23" s="1780">
        <f>[2]F_Inputs!J35</f>
        <v>100.1</v>
      </c>
      <c r="L23" s="1780">
        <f>[2]F_Inputs!K35</f>
        <v>100.8</v>
      </c>
      <c r="M23" s="1780">
        <f>[2]F_Inputs!L35</f>
        <v>103.5</v>
      </c>
      <c r="N23" s="1781">
        <v>105.9</v>
      </c>
      <c r="O23" s="1784">
        <v>107.9</v>
      </c>
      <c r="P23" s="1783">
        <v>110.03793660000001</v>
      </c>
      <c r="Q23" s="1781">
        <v>112.23869533200001</v>
      </c>
      <c r="R23" s="1781">
        <v>114.48346923864001</v>
      </c>
      <c r="S23" s="1781">
        <v>116.77313862341282</v>
      </c>
      <c r="T23" s="1784">
        <v>119.10860139588108</v>
      </c>
      <c r="U23" s="1785">
        <v>121.4907734237987</v>
      </c>
      <c r="V23" s="1781">
        <v>123.92058889227468</v>
      </c>
      <c r="W23" s="1781">
        <v>126.39900067012017</v>
      </c>
      <c r="X23" s="1781">
        <v>128.92698068352257</v>
      </c>
      <c r="Y23" s="1784">
        <v>131.50552029719302</v>
      </c>
      <c r="Z23" s="747"/>
      <c r="AA23" s="1786"/>
      <c r="AB23" s="1708"/>
      <c r="AD23" s="43">
        <f t="shared" si="6"/>
        <v>0</v>
      </c>
      <c r="AE23" s="43"/>
      <c r="AG23" s="200"/>
      <c r="AH23" s="1061">
        <f t="shared" ref="AH23:AI33" si="8" xml:space="preserve"> IF( ISNUMBER(N23), 0, 1 )</f>
        <v>0</v>
      </c>
      <c r="AI23" s="1061">
        <f t="shared" si="8"/>
        <v>0</v>
      </c>
      <c r="AJ23" s="1061">
        <f t="shared" si="7"/>
        <v>0</v>
      </c>
      <c r="AK23" s="1061">
        <f t="shared" si="7"/>
        <v>0</v>
      </c>
      <c r="AL23" s="1061">
        <f t="shared" si="7"/>
        <v>0</v>
      </c>
      <c r="AM23" s="1061">
        <f t="shared" si="7"/>
        <v>0</v>
      </c>
      <c r="AN23" s="1061">
        <f t="shared" si="7"/>
        <v>0</v>
      </c>
      <c r="AO23" s="1061">
        <f t="shared" si="7"/>
        <v>0</v>
      </c>
      <c r="AP23" s="1061">
        <f t="shared" si="7"/>
        <v>0</v>
      </c>
      <c r="AQ23" s="1061">
        <f t="shared" si="7"/>
        <v>0</v>
      </c>
      <c r="AR23" s="1061">
        <f t="shared" si="7"/>
        <v>0</v>
      </c>
      <c r="AS23" s="1061">
        <f t="shared" si="7"/>
        <v>0</v>
      </c>
      <c r="AT23" s="200"/>
      <c r="AV23" s="200"/>
      <c r="AW23" s="1809"/>
      <c r="AX23" s="1050"/>
      <c r="AY23" s="1050"/>
      <c r="AZ23" s="1050"/>
      <c r="BA23" s="1050"/>
      <c r="BB23" s="1050"/>
      <c r="BC23" s="1050"/>
      <c r="BD23" s="1050"/>
      <c r="BE23" s="1050"/>
      <c r="BF23" s="1050"/>
      <c r="BG23" s="1050"/>
      <c r="BH23" s="1050"/>
      <c r="BI23" s="1050"/>
      <c r="BJ23" s="1050"/>
      <c r="BK23" s="200"/>
    </row>
    <row r="24" spans="2:63" x14ac:dyDescent="0.25">
      <c r="B24" s="1631">
        <v>17</v>
      </c>
      <c r="C24" s="1644" t="s">
        <v>4554</v>
      </c>
      <c r="D24" s="1810" t="s">
        <v>4555</v>
      </c>
      <c r="E24" s="1645" t="s">
        <v>1923</v>
      </c>
      <c r="F24" s="1789">
        <v>1</v>
      </c>
      <c r="G24" s="1779">
        <f>[2]F_Inputs!F36</f>
        <v>93.5</v>
      </c>
      <c r="H24" s="1780">
        <f>[2]F_Inputs!G36</f>
        <v>95.6</v>
      </c>
      <c r="I24" s="1780">
        <f>[2]F_Inputs!H36</f>
        <v>98</v>
      </c>
      <c r="J24" s="1780">
        <f>[2]F_Inputs!I36</f>
        <v>99.8</v>
      </c>
      <c r="K24" s="1780">
        <f>[2]F_Inputs!J36</f>
        <v>100.1</v>
      </c>
      <c r="L24" s="1780">
        <f>[2]F_Inputs!K36</f>
        <v>101</v>
      </c>
      <c r="M24" s="1780">
        <f>[2]F_Inputs!L36</f>
        <v>103.5</v>
      </c>
      <c r="N24" s="1781">
        <v>105.9</v>
      </c>
      <c r="O24" s="1784">
        <v>107.9</v>
      </c>
      <c r="P24" s="1783">
        <v>110.08114379999999</v>
      </c>
      <c r="Q24" s="1781">
        <v>112.28276667599999</v>
      </c>
      <c r="R24" s="1781">
        <v>114.52842200952</v>
      </c>
      <c r="S24" s="1781">
        <v>116.8189904497104</v>
      </c>
      <c r="T24" s="1784">
        <v>119.15537025870461</v>
      </c>
      <c r="U24" s="1785">
        <v>121.53847766387871</v>
      </c>
      <c r="V24" s="1781">
        <v>123.96924721715628</v>
      </c>
      <c r="W24" s="1781">
        <v>126.4486321614994</v>
      </c>
      <c r="X24" s="1781">
        <v>128.9776048047294</v>
      </c>
      <c r="Y24" s="1784">
        <v>131.557156900824</v>
      </c>
      <c r="Z24" s="747"/>
      <c r="AA24" s="1786"/>
      <c r="AB24" s="1708"/>
      <c r="AD24" s="43">
        <f t="shared" si="6"/>
        <v>0</v>
      </c>
      <c r="AE24" s="43"/>
      <c r="AG24" s="200"/>
      <c r="AH24" s="1061">
        <f t="shared" si="8"/>
        <v>0</v>
      </c>
      <c r="AI24" s="1061">
        <f t="shared" si="8"/>
        <v>0</v>
      </c>
      <c r="AJ24" s="1061">
        <f t="shared" si="7"/>
        <v>0</v>
      </c>
      <c r="AK24" s="1061">
        <f t="shared" si="7"/>
        <v>0</v>
      </c>
      <c r="AL24" s="1061">
        <f t="shared" si="7"/>
        <v>0</v>
      </c>
      <c r="AM24" s="1061">
        <f t="shared" si="7"/>
        <v>0</v>
      </c>
      <c r="AN24" s="1061">
        <f t="shared" si="7"/>
        <v>0</v>
      </c>
      <c r="AO24" s="1061">
        <f t="shared" si="7"/>
        <v>0</v>
      </c>
      <c r="AP24" s="1061">
        <f t="shared" si="7"/>
        <v>0</v>
      </c>
      <c r="AQ24" s="1061">
        <f t="shared" si="7"/>
        <v>0</v>
      </c>
      <c r="AR24" s="1061">
        <f t="shared" si="7"/>
        <v>0</v>
      </c>
      <c r="AS24" s="1061">
        <f t="shared" si="7"/>
        <v>0</v>
      </c>
      <c r="AT24" s="200"/>
      <c r="AV24" s="200"/>
      <c r="AW24" s="1050"/>
      <c r="AX24" s="1050"/>
      <c r="AY24" s="1050"/>
      <c r="AZ24" s="1050"/>
      <c r="BA24" s="1050"/>
      <c r="BB24" s="1050"/>
      <c r="BC24" s="1050"/>
      <c r="BD24" s="1050"/>
      <c r="BE24" s="1050"/>
      <c r="BF24" s="1050"/>
      <c r="BG24" s="1050"/>
      <c r="BH24" s="1050"/>
      <c r="BI24" s="1050"/>
      <c r="BJ24" s="1050"/>
      <c r="BK24" s="200"/>
    </row>
    <row r="25" spans="2:63" x14ac:dyDescent="0.25">
      <c r="B25" s="1631">
        <v>18</v>
      </c>
      <c r="C25" s="1644" t="s">
        <v>4556</v>
      </c>
      <c r="D25" s="1810" t="s">
        <v>4557</v>
      </c>
      <c r="E25" s="1645" t="s">
        <v>1923</v>
      </c>
      <c r="F25" s="1789">
        <v>1</v>
      </c>
      <c r="G25" s="1779">
        <f>[2]F_Inputs!F37</f>
        <v>93.5</v>
      </c>
      <c r="H25" s="1780">
        <f>[2]F_Inputs!G37</f>
        <v>95.7</v>
      </c>
      <c r="I25" s="1780">
        <f>[2]F_Inputs!H37</f>
        <v>98</v>
      </c>
      <c r="J25" s="1780">
        <f>[2]F_Inputs!I37</f>
        <v>99.6</v>
      </c>
      <c r="K25" s="1780">
        <f>[2]F_Inputs!J37</f>
        <v>100</v>
      </c>
      <c r="L25" s="1780">
        <f>[2]F_Inputs!K37</f>
        <v>100.9</v>
      </c>
      <c r="M25" s="1780">
        <f>[2]F_Inputs!L37</f>
        <v>103.5</v>
      </c>
      <c r="N25" s="1781">
        <v>105.9</v>
      </c>
      <c r="O25" s="1784">
        <v>107.8</v>
      </c>
      <c r="P25" s="1783">
        <v>110.00553120000001</v>
      </c>
      <c r="Q25" s="1781">
        <v>112.20564182400001</v>
      </c>
      <c r="R25" s="1781">
        <v>114.44975466048001</v>
      </c>
      <c r="S25" s="1781">
        <v>116.73874975368962</v>
      </c>
      <c r="T25" s="1784">
        <v>119.07352474876342</v>
      </c>
      <c r="U25" s="1785">
        <v>121.45499524373869</v>
      </c>
      <c r="V25" s="1781">
        <v>123.88409514861347</v>
      </c>
      <c r="W25" s="1781">
        <v>126.36177705158573</v>
      </c>
      <c r="X25" s="1781">
        <v>128.88901259261746</v>
      </c>
      <c r="Y25" s="1784">
        <v>131.46679284446981</v>
      </c>
      <c r="Z25" s="747"/>
      <c r="AA25" s="1791"/>
      <c r="AB25" s="1708"/>
      <c r="AD25" s="43">
        <f t="shared" si="6"/>
        <v>0</v>
      </c>
      <c r="AE25" s="43"/>
      <c r="AG25" s="200"/>
      <c r="AH25" s="1061">
        <f t="shared" si="8"/>
        <v>0</v>
      </c>
      <c r="AI25" s="1061">
        <f t="shared" si="8"/>
        <v>0</v>
      </c>
      <c r="AJ25" s="1061">
        <f t="shared" si="7"/>
        <v>0</v>
      </c>
      <c r="AK25" s="1061">
        <f t="shared" si="7"/>
        <v>0</v>
      </c>
      <c r="AL25" s="1061">
        <f t="shared" si="7"/>
        <v>0</v>
      </c>
      <c r="AM25" s="1061">
        <f t="shared" si="7"/>
        <v>0</v>
      </c>
      <c r="AN25" s="1061">
        <f t="shared" si="7"/>
        <v>0</v>
      </c>
      <c r="AO25" s="1061">
        <f t="shared" si="7"/>
        <v>0</v>
      </c>
      <c r="AP25" s="1061">
        <f t="shared" si="7"/>
        <v>0</v>
      </c>
      <c r="AQ25" s="1061">
        <f t="shared" si="7"/>
        <v>0</v>
      </c>
      <c r="AR25" s="1061">
        <f t="shared" si="7"/>
        <v>0</v>
      </c>
      <c r="AS25" s="1061">
        <f t="shared" si="7"/>
        <v>0</v>
      </c>
      <c r="AT25" s="200"/>
      <c r="AV25" s="200"/>
      <c r="AW25" s="1050"/>
      <c r="AX25" s="1050"/>
      <c r="AY25" s="1050"/>
      <c r="AZ25" s="1050"/>
      <c r="BA25" s="1050"/>
      <c r="BB25" s="1050"/>
      <c r="BC25" s="1050"/>
      <c r="BD25" s="1050"/>
      <c r="BE25" s="1050"/>
      <c r="BF25" s="1050"/>
      <c r="BG25" s="1050"/>
      <c r="BH25" s="1050"/>
      <c r="BI25" s="1050"/>
      <c r="BJ25" s="1050"/>
      <c r="BK25" s="200"/>
    </row>
    <row r="26" spans="2:63" x14ac:dyDescent="0.25">
      <c r="B26" s="1631">
        <v>19</v>
      </c>
      <c r="C26" s="1644" t="s">
        <v>4558</v>
      </c>
      <c r="D26" s="1810" t="s">
        <v>4559</v>
      </c>
      <c r="E26" s="1645" t="s">
        <v>1923</v>
      </c>
      <c r="F26" s="1789">
        <v>1</v>
      </c>
      <c r="G26" s="1779">
        <f>[2]F_Inputs!F38</f>
        <v>93.9</v>
      </c>
      <c r="H26" s="1780">
        <f>[2]F_Inputs!G38</f>
        <v>96.1</v>
      </c>
      <c r="I26" s="1780">
        <f>[2]F_Inputs!H38</f>
        <v>98.4</v>
      </c>
      <c r="J26" s="1780">
        <f>[2]F_Inputs!I38</f>
        <v>99.9</v>
      </c>
      <c r="K26" s="1780">
        <f>[2]F_Inputs!J38</f>
        <v>100.3</v>
      </c>
      <c r="L26" s="1780">
        <f>[2]F_Inputs!K38</f>
        <v>101.2</v>
      </c>
      <c r="M26" s="1780">
        <f>[2]F_Inputs!L38</f>
        <v>104</v>
      </c>
      <c r="N26" s="1781">
        <v>106.5</v>
      </c>
      <c r="O26" s="1784">
        <v>108.4</v>
      </c>
      <c r="P26" s="1783">
        <v>110.574477</v>
      </c>
      <c r="Q26" s="1781">
        <v>112.78596654</v>
      </c>
      <c r="R26" s="1781">
        <v>115.04168587080001</v>
      </c>
      <c r="S26" s="1781">
        <v>117.34251958821601</v>
      </c>
      <c r="T26" s="1784">
        <v>119.68936997998033</v>
      </c>
      <c r="U26" s="1785">
        <v>122.08315737957993</v>
      </c>
      <c r="V26" s="1781">
        <v>124.52482052717153</v>
      </c>
      <c r="W26" s="1781">
        <v>127.01531693771496</v>
      </c>
      <c r="X26" s="1781">
        <v>129.55562327646925</v>
      </c>
      <c r="Y26" s="1784">
        <v>132.14673574199864</v>
      </c>
      <c r="Z26" s="747"/>
      <c r="AA26" s="1638"/>
      <c r="AB26" s="1708"/>
      <c r="AD26" s="43">
        <f t="shared" si="6"/>
        <v>0</v>
      </c>
      <c r="AE26" s="43"/>
      <c r="AG26" s="1034"/>
      <c r="AH26" s="1061">
        <f t="shared" si="8"/>
        <v>0</v>
      </c>
      <c r="AI26" s="1061">
        <f t="shared" si="8"/>
        <v>0</v>
      </c>
      <c r="AJ26" s="1061">
        <f t="shared" si="7"/>
        <v>0</v>
      </c>
      <c r="AK26" s="1061">
        <f t="shared" si="7"/>
        <v>0</v>
      </c>
      <c r="AL26" s="1061">
        <f t="shared" si="7"/>
        <v>0</v>
      </c>
      <c r="AM26" s="1061">
        <f t="shared" si="7"/>
        <v>0</v>
      </c>
      <c r="AN26" s="1061">
        <f t="shared" si="7"/>
        <v>0</v>
      </c>
      <c r="AO26" s="1061">
        <f t="shared" si="7"/>
        <v>0</v>
      </c>
      <c r="AP26" s="1061">
        <f t="shared" si="7"/>
        <v>0</v>
      </c>
      <c r="AQ26" s="1061">
        <f t="shared" si="7"/>
        <v>0</v>
      </c>
      <c r="AR26" s="1061">
        <f t="shared" si="7"/>
        <v>0</v>
      </c>
      <c r="AS26" s="1061">
        <f t="shared" si="7"/>
        <v>0</v>
      </c>
      <c r="AT26" s="1034"/>
      <c r="AV26" s="1034"/>
      <c r="AW26" s="1050"/>
      <c r="AX26" s="1050"/>
      <c r="AY26" s="1050"/>
      <c r="AZ26" s="1050"/>
      <c r="BA26" s="1050"/>
      <c r="BB26" s="1050"/>
      <c r="BC26" s="1050"/>
      <c r="BD26" s="1050"/>
      <c r="BE26" s="1050"/>
      <c r="BF26" s="1050"/>
      <c r="BG26" s="1050"/>
      <c r="BH26" s="1050"/>
      <c r="BI26" s="1050"/>
      <c r="BJ26" s="1050"/>
      <c r="BK26" s="1034"/>
    </row>
    <row r="27" spans="2:63" x14ac:dyDescent="0.25">
      <c r="B27" s="1631">
        <v>20</v>
      </c>
      <c r="C27" s="1644" t="s">
        <v>4560</v>
      </c>
      <c r="D27" s="1810" t="s">
        <v>4561</v>
      </c>
      <c r="E27" s="1645" t="s">
        <v>1923</v>
      </c>
      <c r="F27" s="1789">
        <v>1</v>
      </c>
      <c r="G27" s="1779">
        <f>[2]F_Inputs!F39</f>
        <v>94.5</v>
      </c>
      <c r="H27" s="1780">
        <f>[2]F_Inputs!G39</f>
        <v>96.4</v>
      </c>
      <c r="I27" s="1780">
        <f>[2]F_Inputs!H39</f>
        <v>98.7</v>
      </c>
      <c r="J27" s="1780">
        <f>[2]F_Inputs!I39</f>
        <v>100</v>
      </c>
      <c r="K27" s="1780">
        <f>[2]F_Inputs!J39</f>
        <v>100.2</v>
      </c>
      <c r="L27" s="1780">
        <f>[2]F_Inputs!K39</f>
        <v>101.5</v>
      </c>
      <c r="M27" s="1780">
        <f>[2]F_Inputs!L39</f>
        <v>104.3</v>
      </c>
      <c r="N27" s="1781">
        <v>106.6</v>
      </c>
      <c r="O27" s="1784">
        <v>108.5</v>
      </c>
      <c r="P27" s="1783">
        <v>110.7000492</v>
      </c>
      <c r="Q27" s="1781">
        <v>112.91405018399999</v>
      </c>
      <c r="R27" s="1781">
        <v>115.17233118767999</v>
      </c>
      <c r="S27" s="1781">
        <v>117.47577781143359</v>
      </c>
      <c r="T27" s="1784">
        <v>119.82529336766225</v>
      </c>
      <c r="U27" s="1785">
        <v>122.2217992350155</v>
      </c>
      <c r="V27" s="1781">
        <v>124.6662352197158</v>
      </c>
      <c r="W27" s="1781">
        <v>127.15955992411011</v>
      </c>
      <c r="X27" s="1781">
        <v>129.7027511225923</v>
      </c>
      <c r="Y27" s="1784">
        <v>132.29680614504414</v>
      </c>
      <c r="Z27" s="747"/>
      <c r="AA27" s="1638"/>
      <c r="AB27" s="1708"/>
      <c r="AD27" s="43">
        <f t="shared" si="6"/>
        <v>0</v>
      </c>
      <c r="AE27" s="43"/>
      <c r="AG27" s="1034"/>
      <c r="AH27" s="1061">
        <f t="shared" si="8"/>
        <v>0</v>
      </c>
      <c r="AI27" s="1061">
        <f t="shared" si="8"/>
        <v>0</v>
      </c>
      <c r="AJ27" s="1061">
        <f t="shared" si="7"/>
        <v>0</v>
      </c>
      <c r="AK27" s="1061">
        <f t="shared" si="7"/>
        <v>0</v>
      </c>
      <c r="AL27" s="1061">
        <f t="shared" si="7"/>
        <v>0</v>
      </c>
      <c r="AM27" s="1061">
        <f t="shared" si="7"/>
        <v>0</v>
      </c>
      <c r="AN27" s="1061">
        <f t="shared" si="7"/>
        <v>0</v>
      </c>
      <c r="AO27" s="1061">
        <f t="shared" si="7"/>
        <v>0</v>
      </c>
      <c r="AP27" s="1061">
        <f t="shared" si="7"/>
        <v>0</v>
      </c>
      <c r="AQ27" s="1061">
        <f t="shared" si="7"/>
        <v>0</v>
      </c>
      <c r="AR27" s="1061">
        <f t="shared" si="7"/>
        <v>0</v>
      </c>
      <c r="AS27" s="1061">
        <f t="shared" si="7"/>
        <v>0</v>
      </c>
      <c r="AT27" s="1034"/>
      <c r="AV27" s="1034"/>
      <c r="AW27" s="1050"/>
      <c r="AX27" s="1050"/>
      <c r="AY27" s="1050"/>
      <c r="AZ27" s="1050"/>
      <c r="BA27" s="1050"/>
      <c r="BB27" s="1050"/>
      <c r="BC27" s="1050"/>
      <c r="BD27" s="1050"/>
      <c r="BE27" s="1050"/>
      <c r="BF27" s="1050"/>
      <c r="BG27" s="1050"/>
      <c r="BH27" s="1050"/>
      <c r="BI27" s="1050"/>
      <c r="BJ27" s="1050"/>
      <c r="BK27" s="1034"/>
    </row>
    <row r="28" spans="2:63" x14ac:dyDescent="0.25">
      <c r="B28" s="1631">
        <v>21</v>
      </c>
      <c r="C28" s="1644" t="s">
        <v>4562</v>
      </c>
      <c r="D28" s="1810" t="s">
        <v>4563</v>
      </c>
      <c r="E28" s="1645" t="s">
        <v>1923</v>
      </c>
      <c r="F28" s="1789">
        <v>1</v>
      </c>
      <c r="G28" s="1779">
        <f>[2]F_Inputs!F40</f>
        <v>94.5</v>
      </c>
      <c r="H28" s="1780">
        <f>[2]F_Inputs!G40</f>
        <v>96.8</v>
      </c>
      <c r="I28" s="1780">
        <f>[2]F_Inputs!H40</f>
        <v>98.8</v>
      </c>
      <c r="J28" s="1780">
        <f>[2]F_Inputs!I40</f>
        <v>100.1</v>
      </c>
      <c r="K28" s="1780">
        <f>[2]F_Inputs!J40</f>
        <v>100.3</v>
      </c>
      <c r="L28" s="1780">
        <f>[2]F_Inputs!K40</f>
        <v>101.6</v>
      </c>
      <c r="M28" s="1780">
        <f>[2]F_Inputs!L40</f>
        <v>104.4</v>
      </c>
      <c r="N28" s="1781">
        <v>106.7</v>
      </c>
      <c r="O28" s="1784">
        <v>108.4</v>
      </c>
      <c r="P28" s="1783">
        <v>110.61887759999999</v>
      </c>
      <c r="Q28" s="1781">
        <v>112.831255152</v>
      </c>
      <c r="R28" s="1781">
        <v>115.08788025504001</v>
      </c>
      <c r="S28" s="1781">
        <v>117.38963786014081</v>
      </c>
      <c r="T28" s="1784">
        <v>119.73743061734363</v>
      </c>
      <c r="U28" s="1785">
        <v>122.13217922969051</v>
      </c>
      <c r="V28" s="1781">
        <v>124.57482281428432</v>
      </c>
      <c r="W28" s="1781">
        <v>127.06631927057001</v>
      </c>
      <c r="X28" s="1781">
        <v>129.6076456559814</v>
      </c>
      <c r="Y28" s="1784">
        <v>132.19979856910103</v>
      </c>
      <c r="Z28" s="747"/>
      <c r="AA28" s="1638"/>
      <c r="AB28" s="1708"/>
      <c r="AD28" s="43">
        <f t="shared" si="6"/>
        <v>0</v>
      </c>
      <c r="AE28" s="43"/>
      <c r="AG28" s="1034"/>
      <c r="AH28" s="1061">
        <f t="shared" si="8"/>
        <v>0</v>
      </c>
      <c r="AI28" s="1061">
        <f t="shared" si="8"/>
        <v>0</v>
      </c>
      <c r="AJ28" s="1061">
        <f t="shared" si="7"/>
        <v>0</v>
      </c>
      <c r="AK28" s="1061">
        <f t="shared" si="7"/>
        <v>0</v>
      </c>
      <c r="AL28" s="1061">
        <f t="shared" si="7"/>
        <v>0</v>
      </c>
      <c r="AM28" s="1061">
        <f t="shared" si="7"/>
        <v>0</v>
      </c>
      <c r="AN28" s="1061">
        <f t="shared" si="7"/>
        <v>0</v>
      </c>
      <c r="AO28" s="1061">
        <f t="shared" si="7"/>
        <v>0</v>
      </c>
      <c r="AP28" s="1061">
        <f t="shared" si="7"/>
        <v>0</v>
      </c>
      <c r="AQ28" s="1061">
        <f t="shared" si="7"/>
        <v>0</v>
      </c>
      <c r="AR28" s="1061">
        <f t="shared" si="7"/>
        <v>0</v>
      </c>
      <c r="AS28" s="1061">
        <f t="shared" si="7"/>
        <v>0</v>
      </c>
      <c r="AT28" s="1034"/>
      <c r="AV28" s="1034"/>
      <c r="AW28" s="1050"/>
      <c r="AX28" s="1050"/>
      <c r="AY28" s="1050"/>
      <c r="AZ28" s="1050"/>
      <c r="BA28" s="1050"/>
      <c r="BB28" s="1050"/>
      <c r="BC28" s="1050"/>
      <c r="BD28" s="1050"/>
      <c r="BE28" s="1050"/>
      <c r="BF28" s="1050"/>
      <c r="BG28" s="1050"/>
      <c r="BH28" s="1050"/>
      <c r="BI28" s="1050"/>
      <c r="BJ28" s="1050"/>
      <c r="BK28" s="1034"/>
    </row>
    <row r="29" spans="2:63" x14ac:dyDescent="0.25">
      <c r="B29" s="1631">
        <v>22</v>
      </c>
      <c r="C29" s="1644" t="s">
        <v>4564</v>
      </c>
      <c r="D29" s="1810" t="s">
        <v>4565</v>
      </c>
      <c r="E29" s="1645" t="s">
        <v>1923</v>
      </c>
      <c r="F29" s="1789">
        <v>1</v>
      </c>
      <c r="G29" s="1779">
        <f>[2]F_Inputs!F41</f>
        <v>94.7</v>
      </c>
      <c r="H29" s="1780">
        <f>[2]F_Inputs!G41</f>
        <v>97</v>
      </c>
      <c r="I29" s="1780">
        <f>[2]F_Inputs!H41</f>
        <v>98.8</v>
      </c>
      <c r="J29" s="1780">
        <f>[2]F_Inputs!I41</f>
        <v>99.9</v>
      </c>
      <c r="K29" s="1780">
        <f>[2]F_Inputs!J41</f>
        <v>100.3</v>
      </c>
      <c r="L29" s="1780">
        <f>[2]F_Inputs!K41</f>
        <v>101.8</v>
      </c>
      <c r="M29" s="1780">
        <f>[2]F_Inputs!L41</f>
        <v>104.7</v>
      </c>
      <c r="N29" s="1781">
        <v>106.9</v>
      </c>
      <c r="O29" s="1784">
        <v>108.7</v>
      </c>
      <c r="P29" s="1783">
        <v>110.8262232</v>
      </c>
      <c r="Q29" s="1781">
        <v>113.042747664</v>
      </c>
      <c r="R29" s="1781">
        <v>115.30360261728001</v>
      </c>
      <c r="S29" s="1781">
        <v>117.6096746696256</v>
      </c>
      <c r="T29" s="1784">
        <v>119.96186816301812</v>
      </c>
      <c r="U29" s="1785">
        <v>122.36110552627849</v>
      </c>
      <c r="V29" s="1781">
        <v>124.80832763680407</v>
      </c>
      <c r="W29" s="1781">
        <v>127.30449418954015</v>
      </c>
      <c r="X29" s="1781">
        <v>129.85058407333096</v>
      </c>
      <c r="Y29" s="1784">
        <v>132.44759575479759</v>
      </c>
      <c r="Z29" s="747"/>
      <c r="AA29" s="1638"/>
      <c r="AB29" s="1708"/>
      <c r="AD29" s="43">
        <f t="shared" si="6"/>
        <v>0</v>
      </c>
      <c r="AE29" s="43"/>
      <c r="AG29" s="1034"/>
      <c r="AH29" s="1061">
        <f t="shared" si="8"/>
        <v>0</v>
      </c>
      <c r="AI29" s="1061">
        <f t="shared" si="8"/>
        <v>0</v>
      </c>
      <c r="AJ29" s="1061">
        <f t="shared" si="7"/>
        <v>0</v>
      </c>
      <c r="AK29" s="1061">
        <f t="shared" si="7"/>
        <v>0</v>
      </c>
      <c r="AL29" s="1061">
        <f t="shared" si="7"/>
        <v>0</v>
      </c>
      <c r="AM29" s="1061">
        <f t="shared" si="7"/>
        <v>0</v>
      </c>
      <c r="AN29" s="1061">
        <f t="shared" si="7"/>
        <v>0</v>
      </c>
      <c r="AO29" s="1061">
        <f t="shared" si="7"/>
        <v>0</v>
      </c>
      <c r="AP29" s="1061">
        <f t="shared" si="7"/>
        <v>0</v>
      </c>
      <c r="AQ29" s="1061">
        <f t="shared" si="7"/>
        <v>0</v>
      </c>
      <c r="AR29" s="1061">
        <f t="shared" si="7"/>
        <v>0</v>
      </c>
      <c r="AS29" s="1061">
        <f t="shared" si="7"/>
        <v>0</v>
      </c>
      <c r="AT29" s="1034"/>
      <c r="AV29" s="1034"/>
      <c r="AW29" s="1050"/>
      <c r="AX29" s="1050"/>
      <c r="AY29" s="1050"/>
      <c r="AZ29" s="1050"/>
      <c r="BA29" s="1050"/>
      <c r="BB29" s="1050"/>
      <c r="BC29" s="1050"/>
      <c r="BD29" s="1050"/>
      <c r="BE29" s="1050"/>
      <c r="BF29" s="1050"/>
      <c r="BG29" s="1050"/>
      <c r="BH29" s="1050"/>
      <c r="BI29" s="1050"/>
      <c r="BJ29" s="1050"/>
      <c r="BK29" s="1034"/>
    </row>
    <row r="30" spans="2:63" x14ac:dyDescent="0.25">
      <c r="B30" s="1631">
        <v>23</v>
      </c>
      <c r="C30" s="1644" t="s">
        <v>4566</v>
      </c>
      <c r="D30" s="1810" t="s">
        <v>4567</v>
      </c>
      <c r="E30" s="1645" t="s">
        <v>1923</v>
      </c>
      <c r="F30" s="1789">
        <v>1</v>
      </c>
      <c r="G30" s="1779">
        <f>[2]F_Inputs!F42</f>
        <v>95</v>
      </c>
      <c r="H30" s="1780">
        <f>[2]F_Inputs!G42</f>
        <v>97.3</v>
      </c>
      <c r="I30" s="1780">
        <f>[2]F_Inputs!H42</f>
        <v>99.2</v>
      </c>
      <c r="J30" s="1780">
        <f>[2]F_Inputs!I42</f>
        <v>99.9</v>
      </c>
      <c r="K30" s="1780">
        <f>[2]F_Inputs!J42</f>
        <v>100.4</v>
      </c>
      <c r="L30" s="1780">
        <f>[2]F_Inputs!K42</f>
        <v>102.2</v>
      </c>
      <c r="M30" s="1780">
        <f>[2]F_Inputs!L42</f>
        <v>105</v>
      </c>
      <c r="N30" s="1781">
        <v>107.1</v>
      </c>
      <c r="O30" s="1784">
        <v>109</v>
      </c>
      <c r="P30" s="1783">
        <v>111.1318866</v>
      </c>
      <c r="Q30" s="1781">
        <v>113.354524332</v>
      </c>
      <c r="R30" s="1781">
        <v>115.62161481864</v>
      </c>
      <c r="S30" s="1781">
        <v>117.9340471150128</v>
      </c>
      <c r="T30" s="1784">
        <v>120.29272805731306</v>
      </c>
      <c r="U30" s="1785">
        <v>122.69858261845931</v>
      </c>
      <c r="V30" s="1781">
        <v>125.1525542708285</v>
      </c>
      <c r="W30" s="1781">
        <v>127.65560535624508</v>
      </c>
      <c r="X30" s="1781">
        <v>130.20871746336999</v>
      </c>
      <c r="Y30" s="1784">
        <v>132.81289181263739</v>
      </c>
      <c r="Z30" s="747"/>
      <c r="AA30" s="1638"/>
      <c r="AB30" s="1708"/>
      <c r="AD30" s="43">
        <f t="shared" si="6"/>
        <v>0</v>
      </c>
      <c r="AE30" s="43"/>
      <c r="AG30" s="200"/>
      <c r="AH30" s="1061">
        <f t="shared" si="8"/>
        <v>0</v>
      </c>
      <c r="AI30" s="1061">
        <f t="shared" si="8"/>
        <v>0</v>
      </c>
      <c r="AJ30" s="1061">
        <f t="shared" si="7"/>
        <v>0</v>
      </c>
      <c r="AK30" s="1061">
        <f t="shared" si="7"/>
        <v>0</v>
      </c>
      <c r="AL30" s="1061">
        <f t="shared" si="7"/>
        <v>0</v>
      </c>
      <c r="AM30" s="1061">
        <f t="shared" si="7"/>
        <v>0</v>
      </c>
      <c r="AN30" s="1061">
        <f t="shared" si="7"/>
        <v>0</v>
      </c>
      <c r="AO30" s="1061">
        <f t="shared" si="7"/>
        <v>0</v>
      </c>
      <c r="AP30" s="1061">
        <f t="shared" si="7"/>
        <v>0</v>
      </c>
      <c r="AQ30" s="1061">
        <f t="shared" si="7"/>
        <v>0</v>
      </c>
      <c r="AR30" s="1061">
        <f t="shared" si="7"/>
        <v>0</v>
      </c>
      <c r="AS30" s="1061">
        <f t="shared" si="7"/>
        <v>0</v>
      </c>
      <c r="AT30" s="200"/>
      <c r="AV30" s="200"/>
      <c r="AW30" s="1050"/>
      <c r="AX30" s="1050"/>
      <c r="AY30" s="1050"/>
      <c r="AZ30" s="1050"/>
      <c r="BA30" s="1050"/>
      <c r="BB30" s="1050"/>
      <c r="BC30" s="1050"/>
      <c r="BD30" s="1050"/>
      <c r="BE30" s="1050"/>
      <c r="BF30" s="1050"/>
      <c r="BG30" s="1050"/>
      <c r="BH30" s="1050"/>
      <c r="BI30" s="1050"/>
      <c r="BJ30" s="1050"/>
      <c r="BK30" s="200"/>
    </row>
    <row r="31" spans="2:63" x14ac:dyDescent="0.25">
      <c r="B31" s="1631">
        <v>24</v>
      </c>
      <c r="C31" s="1644" t="s">
        <v>4568</v>
      </c>
      <c r="D31" s="1810" t="s">
        <v>4569</v>
      </c>
      <c r="E31" s="1645" t="s">
        <v>1923</v>
      </c>
      <c r="F31" s="1789">
        <v>1</v>
      </c>
      <c r="G31" s="1779">
        <f>[2]F_Inputs!F43</f>
        <v>94.7</v>
      </c>
      <c r="H31" s="1780">
        <f>[2]F_Inputs!G43</f>
        <v>97</v>
      </c>
      <c r="I31" s="1780">
        <f>[2]F_Inputs!H43</f>
        <v>98.7</v>
      </c>
      <c r="J31" s="1780">
        <f>[2]F_Inputs!I43</f>
        <v>99.2</v>
      </c>
      <c r="K31" s="1780">
        <f>[2]F_Inputs!J43</f>
        <v>99.9</v>
      </c>
      <c r="L31" s="1780">
        <f>[2]F_Inputs!K43</f>
        <v>101.8</v>
      </c>
      <c r="M31" s="1780">
        <f>[2]F_Inputs!L43</f>
        <v>104.5</v>
      </c>
      <c r="N31" s="1781">
        <v>106.4</v>
      </c>
      <c r="O31" s="1784">
        <v>108.7</v>
      </c>
      <c r="P31" s="1783">
        <v>110.87220480000002</v>
      </c>
      <c r="Q31" s="1781">
        <v>113.08964889600003</v>
      </c>
      <c r="R31" s="1781">
        <v>115.35144187392004</v>
      </c>
      <c r="S31" s="1781">
        <v>117.65847071139844</v>
      </c>
      <c r="T31" s="1784">
        <v>120.01164012562641</v>
      </c>
      <c r="U31" s="1785">
        <v>122.41187292813895</v>
      </c>
      <c r="V31" s="1781">
        <v>124.86011038670173</v>
      </c>
      <c r="W31" s="1781">
        <v>127.35731259443577</v>
      </c>
      <c r="X31" s="1781">
        <v>129.90445884632447</v>
      </c>
      <c r="Y31" s="1784">
        <v>132.50254802325097</v>
      </c>
      <c r="Z31" s="747"/>
      <c r="AA31" s="1638"/>
      <c r="AB31" s="1708"/>
      <c r="AD31" s="43">
        <f t="shared" si="6"/>
        <v>0</v>
      </c>
      <c r="AE31" s="43"/>
      <c r="AG31" s="1034"/>
      <c r="AH31" s="1061">
        <f t="shared" si="8"/>
        <v>0</v>
      </c>
      <c r="AI31" s="1061">
        <f t="shared" si="8"/>
        <v>0</v>
      </c>
      <c r="AJ31" s="1061">
        <f t="shared" si="7"/>
        <v>0</v>
      </c>
      <c r="AK31" s="1061">
        <f t="shared" si="7"/>
        <v>0</v>
      </c>
      <c r="AL31" s="1061">
        <f t="shared" si="7"/>
        <v>0</v>
      </c>
      <c r="AM31" s="1061">
        <f t="shared" si="7"/>
        <v>0</v>
      </c>
      <c r="AN31" s="1061">
        <f t="shared" si="7"/>
        <v>0</v>
      </c>
      <c r="AO31" s="1061">
        <f t="shared" si="7"/>
        <v>0</v>
      </c>
      <c r="AP31" s="1061">
        <f t="shared" si="7"/>
        <v>0</v>
      </c>
      <c r="AQ31" s="1061">
        <f t="shared" si="7"/>
        <v>0</v>
      </c>
      <c r="AR31" s="1061">
        <f t="shared" si="7"/>
        <v>0</v>
      </c>
      <c r="AS31" s="1061">
        <f t="shared" si="7"/>
        <v>0</v>
      </c>
      <c r="AT31" s="1034"/>
      <c r="AV31" s="1034"/>
      <c r="AW31" s="1050"/>
      <c r="AX31" s="1050"/>
      <c r="AY31" s="1050"/>
      <c r="AZ31" s="1050"/>
      <c r="BA31" s="1050"/>
      <c r="BB31" s="1050"/>
      <c r="BC31" s="1050"/>
      <c r="BD31" s="1050"/>
      <c r="BE31" s="1050"/>
      <c r="BF31" s="1050"/>
      <c r="BG31" s="1050"/>
      <c r="BH31" s="1050"/>
      <c r="BI31" s="1050"/>
      <c r="BJ31" s="1050"/>
      <c r="BK31" s="1034"/>
    </row>
    <row r="32" spans="2:63" x14ac:dyDescent="0.25">
      <c r="B32" s="1631">
        <v>25</v>
      </c>
      <c r="C32" s="1644" t="s">
        <v>4570</v>
      </c>
      <c r="D32" s="1810" t="s">
        <v>4571</v>
      </c>
      <c r="E32" s="1645" t="s">
        <v>1923</v>
      </c>
      <c r="F32" s="1789">
        <v>1</v>
      </c>
      <c r="G32" s="1779">
        <f>[2]F_Inputs!F44</f>
        <v>95.2</v>
      </c>
      <c r="H32" s="1780">
        <f>[2]F_Inputs!G44</f>
        <v>97.5</v>
      </c>
      <c r="I32" s="1780">
        <f>[2]F_Inputs!H44</f>
        <v>99.1</v>
      </c>
      <c r="J32" s="1780">
        <f>[2]F_Inputs!I44</f>
        <v>99.5</v>
      </c>
      <c r="K32" s="1780">
        <f>[2]F_Inputs!J44</f>
        <v>100.1</v>
      </c>
      <c r="L32" s="1780">
        <f>[2]F_Inputs!K44</f>
        <v>102.4</v>
      </c>
      <c r="M32" s="1780">
        <f>[2]F_Inputs!L44</f>
        <v>104.9</v>
      </c>
      <c r="N32" s="1781">
        <v>106.8</v>
      </c>
      <c r="O32" s="1784">
        <v>108.9</v>
      </c>
      <c r="P32" s="1783">
        <v>111.06025200000002</v>
      </c>
      <c r="Q32" s="1781">
        <v>113.28145704000002</v>
      </c>
      <c r="R32" s="1781">
        <v>115.54708618080002</v>
      </c>
      <c r="S32" s="1781">
        <v>117.85802790441602</v>
      </c>
      <c r="T32" s="1784">
        <v>120.21518846250434</v>
      </c>
      <c r="U32" s="1785">
        <v>122.61949223175444</v>
      </c>
      <c r="V32" s="1781">
        <v>125.07188207638953</v>
      </c>
      <c r="W32" s="1781">
        <v>127.57331971791731</v>
      </c>
      <c r="X32" s="1781">
        <v>130.12478611227567</v>
      </c>
      <c r="Y32" s="1784">
        <v>132.72728183452119</v>
      </c>
      <c r="Z32" s="747"/>
      <c r="AA32" s="1638"/>
      <c r="AB32" s="1708"/>
      <c r="AD32" s="43">
        <f t="shared" si="6"/>
        <v>0</v>
      </c>
      <c r="AE32" s="43"/>
      <c r="AG32" s="1034"/>
      <c r="AH32" s="1061">
        <f t="shared" si="8"/>
        <v>0</v>
      </c>
      <c r="AI32" s="1061">
        <f t="shared" si="8"/>
        <v>0</v>
      </c>
      <c r="AJ32" s="1061">
        <f t="shared" si="7"/>
        <v>0</v>
      </c>
      <c r="AK32" s="1061">
        <f t="shared" si="7"/>
        <v>0</v>
      </c>
      <c r="AL32" s="1061">
        <f t="shared" si="7"/>
        <v>0</v>
      </c>
      <c r="AM32" s="1061">
        <f t="shared" si="7"/>
        <v>0</v>
      </c>
      <c r="AN32" s="1061">
        <f t="shared" si="7"/>
        <v>0</v>
      </c>
      <c r="AO32" s="1061">
        <f t="shared" si="7"/>
        <v>0</v>
      </c>
      <c r="AP32" s="1061">
        <f t="shared" si="7"/>
        <v>0</v>
      </c>
      <c r="AQ32" s="1061">
        <f t="shared" si="7"/>
        <v>0</v>
      </c>
      <c r="AR32" s="1061">
        <f t="shared" si="7"/>
        <v>0</v>
      </c>
      <c r="AS32" s="1061">
        <f t="shared" si="7"/>
        <v>0</v>
      </c>
      <c r="AT32" s="1034"/>
      <c r="AV32" s="1034"/>
      <c r="AW32" s="1050"/>
      <c r="AX32" s="1050"/>
      <c r="AY32" s="1050"/>
      <c r="AZ32" s="1050"/>
      <c r="BA32" s="1050"/>
      <c r="BB32" s="1050"/>
      <c r="BC32" s="1050"/>
      <c r="BD32" s="1050"/>
      <c r="BE32" s="1050"/>
      <c r="BF32" s="1050"/>
      <c r="BG32" s="1050"/>
      <c r="BH32" s="1050"/>
      <c r="BI32" s="1050"/>
      <c r="BJ32" s="1050"/>
      <c r="BK32" s="1034"/>
    </row>
    <row r="33" spans="2:63" ht="15" thickBot="1" x14ac:dyDescent="0.3">
      <c r="B33" s="1685">
        <v>26</v>
      </c>
      <c r="C33" s="1686" t="s">
        <v>4572</v>
      </c>
      <c r="D33" s="1811" t="s">
        <v>4573</v>
      </c>
      <c r="E33" s="1687" t="s">
        <v>1923</v>
      </c>
      <c r="F33" s="1793">
        <v>1</v>
      </c>
      <c r="G33" s="1794">
        <f>[2]F_Inputs!F45</f>
        <v>95.4</v>
      </c>
      <c r="H33" s="1795">
        <f>[2]F_Inputs!G45</f>
        <v>97.8</v>
      </c>
      <c r="I33" s="1795">
        <f>[2]F_Inputs!H45</f>
        <v>99.3</v>
      </c>
      <c r="J33" s="1795">
        <f>[2]F_Inputs!I45</f>
        <v>99.6</v>
      </c>
      <c r="K33" s="1795">
        <f>[2]F_Inputs!J45</f>
        <v>100.4</v>
      </c>
      <c r="L33" s="1795">
        <f>[2]F_Inputs!K45</f>
        <v>102.7</v>
      </c>
      <c r="M33" s="1795">
        <f>[2]F_Inputs!L45</f>
        <v>105.1</v>
      </c>
      <c r="N33" s="1796">
        <v>107</v>
      </c>
      <c r="O33" s="1799">
        <v>109.1</v>
      </c>
      <c r="P33" s="1798">
        <v>111.27065787438001</v>
      </c>
      <c r="Q33" s="1796">
        <v>113.49607103186761</v>
      </c>
      <c r="R33" s="1796">
        <v>115.76599245250497</v>
      </c>
      <c r="S33" s="1796">
        <v>118.08131230155507</v>
      </c>
      <c r="T33" s="1799">
        <v>120.44293854758618</v>
      </c>
      <c r="U33" s="1800">
        <v>122.8517973185379</v>
      </c>
      <c r="V33" s="1796">
        <v>125.30883326490867</v>
      </c>
      <c r="W33" s="1796">
        <v>127.81500993020684</v>
      </c>
      <c r="X33" s="1796">
        <v>130.37131012881099</v>
      </c>
      <c r="Y33" s="1799">
        <v>132.97873633138721</v>
      </c>
      <c r="Z33" s="747"/>
      <c r="AA33" s="1680"/>
      <c r="AB33" s="1801"/>
      <c r="AD33" s="43">
        <f t="shared" si="6"/>
        <v>0</v>
      </c>
      <c r="AE33" s="43"/>
      <c r="AG33" s="1034"/>
      <c r="AH33" s="1061">
        <f t="shared" si="8"/>
        <v>0</v>
      </c>
      <c r="AI33" s="1061">
        <f t="shared" si="8"/>
        <v>0</v>
      </c>
      <c r="AJ33" s="1061">
        <f t="shared" si="7"/>
        <v>0</v>
      </c>
      <c r="AK33" s="1061">
        <f t="shared" si="7"/>
        <v>0</v>
      </c>
      <c r="AL33" s="1061">
        <f t="shared" si="7"/>
        <v>0</v>
      </c>
      <c r="AM33" s="1061">
        <f t="shared" si="7"/>
        <v>0</v>
      </c>
      <c r="AN33" s="1061">
        <f t="shared" si="7"/>
        <v>0</v>
      </c>
      <c r="AO33" s="1061">
        <f t="shared" si="7"/>
        <v>0</v>
      </c>
      <c r="AP33" s="1061">
        <f t="shared" si="7"/>
        <v>0</v>
      </c>
      <c r="AQ33" s="1061">
        <f t="shared" si="7"/>
        <v>0</v>
      </c>
      <c r="AR33" s="1061">
        <f t="shared" si="7"/>
        <v>0</v>
      </c>
      <c r="AS33" s="1061">
        <f t="shared" si="7"/>
        <v>0</v>
      </c>
      <c r="AT33" s="1034"/>
      <c r="AV33" s="1034"/>
      <c r="AW33" s="1080"/>
      <c r="AX33" s="1050"/>
      <c r="AY33" s="1050"/>
      <c r="AZ33" s="1050"/>
      <c r="BA33" s="1050"/>
      <c r="BB33" s="1050"/>
      <c r="BC33" s="1050"/>
      <c r="BD33" s="1050"/>
      <c r="BE33" s="1050"/>
      <c r="BF33" s="1050"/>
      <c r="BG33" s="1050"/>
      <c r="BH33" s="1050"/>
      <c r="BI33" s="1050"/>
      <c r="BJ33" s="1050"/>
      <c r="BK33" s="1034"/>
    </row>
    <row r="34" spans="2:63" ht="15" thickBot="1" x14ac:dyDescent="0.3">
      <c r="B34" s="747"/>
      <c r="C34" s="747"/>
      <c r="D34" s="747"/>
      <c r="E34" s="747"/>
      <c r="F34" s="747"/>
      <c r="G34" s="747"/>
      <c r="H34" s="747"/>
      <c r="I34" s="747"/>
      <c r="J34" s="747"/>
      <c r="K34" s="747"/>
      <c r="L34" s="747"/>
      <c r="M34" s="1802"/>
      <c r="N34" s="1802"/>
      <c r="O34" s="1802"/>
      <c r="P34" s="1802"/>
      <c r="Q34" s="1802"/>
      <c r="R34" s="1802"/>
      <c r="S34" s="1802"/>
      <c r="T34" s="1802"/>
      <c r="U34" s="1802"/>
      <c r="V34" s="1802"/>
      <c r="W34" s="1802"/>
      <c r="X34" s="1802"/>
      <c r="Y34" s="1802"/>
      <c r="Z34" s="1802"/>
      <c r="AA34" s="1802"/>
      <c r="AB34" s="1812"/>
      <c r="AD34" s="43"/>
      <c r="AE34" s="43"/>
      <c r="AG34" s="1034"/>
      <c r="AH34" s="1050"/>
      <c r="AI34" s="1050"/>
      <c r="AJ34" s="1050"/>
      <c r="AK34" s="1050"/>
      <c r="AL34" s="1050"/>
      <c r="AM34" s="1050"/>
      <c r="AN34" s="1050"/>
      <c r="AO34" s="1050"/>
      <c r="AP34" s="1050"/>
      <c r="AQ34" s="1050"/>
      <c r="AR34" s="1050"/>
      <c r="AS34" s="1050"/>
      <c r="AT34" s="1034"/>
      <c r="AV34" s="1034"/>
      <c r="AW34" s="1050"/>
      <c r="AX34" s="1050"/>
      <c r="AY34" s="1050"/>
      <c r="AZ34" s="1050"/>
      <c r="BA34" s="1050"/>
      <c r="BB34" s="1050"/>
      <c r="BC34" s="1050"/>
      <c r="BD34" s="1050"/>
      <c r="BE34" s="1050"/>
      <c r="BF34" s="1050"/>
      <c r="BG34" s="1050"/>
      <c r="BH34" s="1050"/>
      <c r="BI34" s="1050"/>
      <c r="BJ34" s="1050"/>
      <c r="BK34" s="1034"/>
    </row>
    <row r="35" spans="2:63" ht="15" thickBot="1" x14ac:dyDescent="0.3">
      <c r="B35" s="1765" t="s">
        <v>167</v>
      </c>
      <c r="C35" s="1766" t="s">
        <v>4574</v>
      </c>
      <c r="D35" s="747"/>
      <c r="E35" s="747"/>
      <c r="F35" s="747"/>
      <c r="G35" s="747"/>
      <c r="H35" s="747"/>
      <c r="I35" s="747"/>
      <c r="J35" s="747"/>
      <c r="K35" s="747"/>
      <c r="L35" s="747"/>
      <c r="M35" s="1802"/>
      <c r="N35" s="1802"/>
      <c r="O35" s="1802"/>
      <c r="P35" s="1802"/>
      <c r="Q35" s="1802"/>
      <c r="R35" s="1802"/>
      <c r="S35" s="1802"/>
      <c r="T35" s="1802"/>
      <c r="U35" s="1802"/>
      <c r="V35" s="1802"/>
      <c r="W35" s="1802"/>
      <c r="X35" s="1802"/>
      <c r="Y35" s="1802"/>
      <c r="Z35" s="747"/>
      <c r="AA35" s="1659"/>
      <c r="AB35" s="1659"/>
      <c r="AD35" s="43"/>
      <c r="AE35" s="43"/>
      <c r="AG35" s="127"/>
      <c r="AH35" s="1050"/>
      <c r="AI35" s="1050"/>
      <c r="AJ35" s="1050"/>
      <c r="AK35" s="1050"/>
      <c r="AL35" s="1050"/>
      <c r="AM35" s="1050"/>
      <c r="AN35" s="1050"/>
      <c r="AO35" s="1050"/>
      <c r="AP35" s="1050"/>
      <c r="AQ35" s="1050"/>
      <c r="AR35" s="1050"/>
      <c r="AS35" s="1050"/>
      <c r="AT35" s="127"/>
      <c r="AV35" s="127"/>
      <c r="AW35" s="1050"/>
      <c r="AX35" s="1050"/>
      <c r="AY35" s="1050"/>
      <c r="AZ35" s="1050"/>
      <c r="BA35" s="1050"/>
      <c r="BB35" s="1050"/>
      <c r="BC35" s="1050"/>
      <c r="BD35" s="1050"/>
      <c r="BE35" s="1050"/>
      <c r="BF35" s="1050"/>
      <c r="BG35" s="1050"/>
      <c r="BH35" s="1050"/>
      <c r="BI35" s="1050"/>
      <c r="BJ35" s="1050"/>
      <c r="BK35" s="127"/>
    </row>
    <row r="36" spans="2:63" ht="15" thickBot="1" x14ac:dyDescent="0.3">
      <c r="B36" s="1650">
        <v>27</v>
      </c>
      <c r="C36" s="1813" t="s">
        <v>4574</v>
      </c>
      <c r="D36" s="1814" t="s">
        <v>4575</v>
      </c>
      <c r="E36" s="1814" t="s">
        <v>1880</v>
      </c>
      <c r="F36" s="1815">
        <v>2</v>
      </c>
      <c r="G36" s="747"/>
      <c r="H36" s="747"/>
      <c r="I36" s="747"/>
      <c r="J36" s="747"/>
      <c r="K36" s="747"/>
      <c r="L36" s="747"/>
      <c r="M36" s="1802"/>
      <c r="N36" s="1816">
        <v>3.0599999999999999E-2</v>
      </c>
      <c r="O36" s="1817">
        <v>2.6100000000000002E-2</v>
      </c>
      <c r="P36" s="1818">
        <f t="shared" ref="P36:Y36" si="9">+P14/O14-1</f>
        <v>3.0000000000000027E-2</v>
      </c>
      <c r="Q36" s="1819">
        <f t="shared" si="9"/>
        <v>3.0000000000000027E-2</v>
      </c>
      <c r="R36" s="1819">
        <f t="shared" si="9"/>
        <v>3.0000000000000027E-2</v>
      </c>
      <c r="S36" s="1819">
        <f t="shared" si="9"/>
        <v>3.0000000000000027E-2</v>
      </c>
      <c r="T36" s="1817">
        <f t="shared" si="9"/>
        <v>3.0000000000000027E-2</v>
      </c>
      <c r="U36" s="1818">
        <f t="shared" si="9"/>
        <v>3.0000000000000027E-2</v>
      </c>
      <c r="V36" s="1819">
        <f t="shared" si="9"/>
        <v>3.0000000000000027E-2</v>
      </c>
      <c r="W36" s="1819">
        <f t="shared" si="9"/>
        <v>3.0000000000000027E-2</v>
      </c>
      <c r="X36" s="1819">
        <f t="shared" si="9"/>
        <v>3.0000000000000027E-2</v>
      </c>
      <c r="Y36" s="1817">
        <f t="shared" si="9"/>
        <v>3.0000000000000027E-2</v>
      </c>
      <c r="Z36" s="747"/>
      <c r="AA36" s="1665"/>
      <c r="AB36" s="1820"/>
      <c r="AD36" s="43">
        <f xml:space="preserve"> IF( SUM( AH36:AS36 ) = 0, 0,$AH$5 )</f>
        <v>0</v>
      </c>
      <c r="AE36" s="43"/>
      <c r="AG36" s="127"/>
      <c r="AH36" s="1061">
        <f t="shared" ref="AH36:AS36" si="10" xml:space="preserve"> IF( ISNUMBER(N36), 0, 1 )</f>
        <v>0</v>
      </c>
      <c r="AI36" s="1061">
        <f t="shared" si="10"/>
        <v>0</v>
      </c>
      <c r="AJ36" s="1061">
        <f t="shared" si="10"/>
        <v>0</v>
      </c>
      <c r="AK36" s="1061">
        <f t="shared" si="10"/>
        <v>0</v>
      </c>
      <c r="AL36" s="1061">
        <f t="shared" si="10"/>
        <v>0</v>
      </c>
      <c r="AM36" s="1061">
        <f t="shared" si="10"/>
        <v>0</v>
      </c>
      <c r="AN36" s="1061">
        <f t="shared" si="10"/>
        <v>0</v>
      </c>
      <c r="AO36" s="1061">
        <f t="shared" si="10"/>
        <v>0</v>
      </c>
      <c r="AP36" s="1061">
        <f t="shared" si="10"/>
        <v>0</v>
      </c>
      <c r="AQ36" s="1061">
        <f t="shared" si="10"/>
        <v>0</v>
      </c>
      <c r="AR36" s="1061">
        <f t="shared" si="10"/>
        <v>0</v>
      </c>
      <c r="AS36" s="1061">
        <f t="shared" si="10"/>
        <v>0</v>
      </c>
      <c r="AT36" s="127"/>
      <c r="AV36" s="127"/>
      <c r="AW36" s="1050"/>
      <c r="AX36" s="1050"/>
      <c r="AY36" s="1050"/>
      <c r="AZ36" s="1050"/>
      <c r="BA36" s="1050"/>
      <c r="BB36" s="1050"/>
      <c r="BC36" s="1050"/>
      <c r="BD36" s="1050"/>
      <c r="BE36" s="1050"/>
      <c r="BF36" s="1050"/>
      <c r="BG36" s="1050"/>
      <c r="BH36" s="1050"/>
      <c r="BI36" s="1050"/>
      <c r="BJ36" s="1050"/>
      <c r="BK36" s="127"/>
    </row>
    <row r="37" spans="2:63" ht="15" thickBot="1" x14ac:dyDescent="0.3">
      <c r="B37" s="747"/>
      <c r="C37" s="747"/>
      <c r="D37" s="747"/>
      <c r="E37" s="747"/>
      <c r="F37" s="747"/>
      <c r="G37" s="747"/>
      <c r="H37" s="747"/>
      <c r="I37" s="747"/>
      <c r="J37" s="747"/>
      <c r="K37" s="747"/>
      <c r="L37" s="747"/>
      <c r="M37" s="1802"/>
      <c r="N37" s="1802"/>
      <c r="O37" s="1802"/>
      <c r="P37" s="1802"/>
      <c r="Q37" s="1802"/>
      <c r="R37" s="1802"/>
      <c r="S37" s="1802"/>
      <c r="T37" s="1802"/>
      <c r="U37" s="1802"/>
      <c r="V37" s="1802"/>
      <c r="W37" s="1802"/>
      <c r="X37" s="1802"/>
      <c r="Y37" s="1802"/>
      <c r="Z37" s="747"/>
      <c r="AA37" s="1821"/>
      <c r="AB37" s="1659"/>
      <c r="AD37" s="43"/>
      <c r="AE37" s="43"/>
      <c r="AG37" s="127"/>
      <c r="AH37" s="1050"/>
      <c r="AI37" s="1050"/>
      <c r="AJ37" s="1050"/>
      <c r="AK37" s="1050"/>
      <c r="AL37" s="1050"/>
      <c r="AM37" s="1050"/>
      <c r="AN37" s="1050"/>
      <c r="AO37" s="1050"/>
      <c r="AP37" s="1050"/>
      <c r="AQ37" s="1050"/>
      <c r="AR37" s="1050"/>
      <c r="AS37" s="1050"/>
      <c r="AT37" s="127"/>
      <c r="AV37" s="127"/>
      <c r="AW37" s="1050"/>
      <c r="AX37" s="1050"/>
      <c r="AY37" s="1050"/>
      <c r="AZ37" s="1050"/>
      <c r="BA37" s="1050"/>
      <c r="BB37" s="1050"/>
      <c r="BC37" s="1050"/>
      <c r="BD37" s="1050"/>
      <c r="BE37" s="1050"/>
      <c r="BF37" s="1050"/>
      <c r="BG37" s="1050"/>
      <c r="BH37" s="1050"/>
      <c r="BI37" s="1050"/>
      <c r="BJ37" s="1050"/>
      <c r="BK37" s="127"/>
    </row>
    <row r="38" spans="2:63" ht="15" thickBot="1" x14ac:dyDescent="0.3">
      <c r="B38" s="1620" t="s">
        <v>187</v>
      </c>
      <c r="C38" s="1621" t="s">
        <v>4576</v>
      </c>
      <c r="D38" s="747"/>
      <c r="E38" s="747"/>
      <c r="F38" s="747"/>
      <c r="G38" s="747"/>
      <c r="H38" s="747"/>
      <c r="I38" s="747"/>
      <c r="J38" s="747"/>
      <c r="K38" s="747"/>
      <c r="L38" s="747"/>
      <c r="M38" s="1802"/>
      <c r="N38" s="1802"/>
      <c r="O38" s="1802"/>
      <c r="P38" s="1802"/>
      <c r="Q38" s="1802"/>
      <c r="R38" s="1802"/>
      <c r="S38" s="1802"/>
      <c r="T38" s="1802"/>
      <c r="U38" s="1802"/>
      <c r="V38" s="1802"/>
      <c r="W38" s="1802"/>
      <c r="X38" s="1802"/>
      <c r="Y38" s="1802"/>
      <c r="Z38" s="747"/>
      <c r="AA38" s="1659"/>
      <c r="AB38" s="1659"/>
      <c r="AD38" s="43"/>
      <c r="AE38" s="43"/>
      <c r="AG38" s="127"/>
      <c r="AH38" s="1050"/>
      <c r="AI38" s="1050"/>
      <c r="AJ38" s="1050"/>
      <c r="AK38" s="1050"/>
      <c r="AL38" s="1050"/>
      <c r="AM38" s="1050"/>
      <c r="AN38" s="1050"/>
      <c r="AO38" s="1050"/>
      <c r="AP38" s="1050"/>
      <c r="AQ38" s="1050"/>
      <c r="AR38" s="1050"/>
      <c r="AS38" s="1050"/>
      <c r="AT38" s="127"/>
      <c r="AV38" s="127"/>
      <c r="AW38" s="1822">
        <f>SUM(AX6:BJ6,AX21:BJ21)</f>
        <v>0</v>
      </c>
      <c r="AX38" s="1050"/>
      <c r="AY38" s="1050"/>
      <c r="AZ38" s="1050"/>
      <c r="BA38" s="1050"/>
      <c r="BB38" s="1050"/>
      <c r="BC38" s="1050"/>
      <c r="BD38" s="1050"/>
      <c r="BE38" s="1050"/>
      <c r="BF38" s="1050"/>
      <c r="BG38" s="1050"/>
      <c r="BH38" s="1050"/>
      <c r="BI38" s="1050"/>
      <c r="BJ38" s="1050"/>
      <c r="BK38" s="127"/>
    </row>
    <row r="39" spans="2:63" x14ac:dyDescent="0.25">
      <c r="B39" s="1622">
        <v>28</v>
      </c>
      <c r="C39" s="1623" t="s">
        <v>4577</v>
      </c>
      <c r="D39" s="1624" t="s">
        <v>4578</v>
      </c>
      <c r="E39" s="1624" t="s">
        <v>1923</v>
      </c>
      <c r="F39" s="1767">
        <v>1</v>
      </c>
      <c r="G39" s="1823">
        <f t="shared" ref="G39:Y39" si="11">IFERROR(AVERAGE(G7:G18),0)</f>
        <v>237.3416666666667</v>
      </c>
      <c r="H39" s="1823">
        <f t="shared" si="11"/>
        <v>244.67499999999998</v>
      </c>
      <c r="I39" s="1823">
        <f t="shared" si="11"/>
        <v>251.73333333333335</v>
      </c>
      <c r="J39" s="1824">
        <f t="shared" si="11"/>
        <v>256.66666666666669</v>
      </c>
      <c r="K39" s="1823">
        <f t="shared" si="11"/>
        <v>259.43333333333334</v>
      </c>
      <c r="L39" s="1825">
        <f t="shared" si="11"/>
        <v>264.99166666666673</v>
      </c>
      <c r="M39" s="1826">
        <f t="shared" si="11"/>
        <v>274.90833333333336</v>
      </c>
      <c r="N39" s="1827">
        <f t="shared" si="11"/>
        <v>283.30833333333334</v>
      </c>
      <c r="O39" s="1828">
        <f t="shared" si="11"/>
        <v>290.70833333333331</v>
      </c>
      <c r="P39" s="1829">
        <f t="shared" si="11"/>
        <v>299.42958333333331</v>
      </c>
      <c r="Q39" s="1827">
        <f t="shared" si="11"/>
        <v>308.41247083333332</v>
      </c>
      <c r="R39" s="1827">
        <f t="shared" si="11"/>
        <v>317.66484495833333</v>
      </c>
      <c r="S39" s="1827">
        <f t="shared" si="11"/>
        <v>327.19479030708334</v>
      </c>
      <c r="T39" s="1830">
        <f t="shared" si="11"/>
        <v>337.01063401629591</v>
      </c>
      <c r="U39" s="1829">
        <f t="shared" si="11"/>
        <v>347.12095303678478</v>
      </c>
      <c r="V39" s="1827">
        <f t="shared" si="11"/>
        <v>357.53458162788837</v>
      </c>
      <c r="W39" s="1827">
        <f t="shared" si="11"/>
        <v>368.26061907672494</v>
      </c>
      <c r="X39" s="1827">
        <f t="shared" si="11"/>
        <v>379.3084376490267</v>
      </c>
      <c r="Y39" s="1830">
        <f t="shared" si="11"/>
        <v>390.68769077849748</v>
      </c>
      <c r="Z39" s="747"/>
      <c r="AA39" s="1661" t="s">
        <v>4579</v>
      </c>
      <c r="AB39" s="1831"/>
      <c r="AD39" s="43"/>
      <c r="AE39" s="43"/>
      <c r="AG39" s="127"/>
      <c r="AH39" s="1050"/>
      <c r="AI39" s="1050"/>
      <c r="AJ39" s="1050"/>
      <c r="AK39" s="1050"/>
      <c r="AL39" s="1050"/>
      <c r="AM39" s="1050"/>
      <c r="AN39" s="1050"/>
      <c r="AO39" s="1050"/>
      <c r="AP39" s="1050"/>
      <c r="AQ39" s="1050"/>
      <c r="AR39" s="1050"/>
      <c r="AS39" s="1050"/>
      <c r="AT39" s="127"/>
      <c r="AV39" s="127"/>
      <c r="AW39" s="1050"/>
      <c r="AX39" s="1050"/>
      <c r="AY39" s="1050"/>
      <c r="AZ39" s="1050"/>
      <c r="BA39" s="1050"/>
      <c r="BB39" s="1050"/>
      <c r="BC39" s="1050"/>
      <c r="BD39" s="1050"/>
      <c r="BE39" s="1050"/>
      <c r="BF39" s="1050"/>
      <c r="BG39" s="1050"/>
      <c r="BH39" s="1050"/>
      <c r="BI39" s="1050"/>
      <c r="BJ39" s="1050"/>
      <c r="BK39" s="127"/>
    </row>
    <row r="40" spans="2:63" ht="15" thickBot="1" x14ac:dyDescent="0.3">
      <c r="B40" s="1685">
        <v>29</v>
      </c>
      <c r="C40" s="1686" t="s">
        <v>4580</v>
      </c>
      <c r="D40" s="1811" t="s">
        <v>4581</v>
      </c>
      <c r="E40" s="1687" t="s">
        <v>1923</v>
      </c>
      <c r="F40" s="1793">
        <v>1</v>
      </c>
      <c r="G40" s="1832">
        <f t="shared" ref="G40:X40" si="12">IFERROR(AVERAGE(G22:G33),0)</f>
        <v>94.308333333333351</v>
      </c>
      <c r="H40" s="1832">
        <f t="shared" si="12"/>
        <v>96.583333333333314</v>
      </c>
      <c r="I40" s="1833">
        <f t="shared" si="12"/>
        <v>98.600000000000009</v>
      </c>
      <c r="J40" s="1834">
        <f t="shared" si="12"/>
        <v>99.72499999999998</v>
      </c>
      <c r="K40" s="1832">
        <f t="shared" si="12"/>
        <v>100.16666666666667</v>
      </c>
      <c r="L40" s="1833">
        <f t="shared" si="12"/>
        <v>101.54166666666667</v>
      </c>
      <c r="M40" s="1833">
        <f t="shared" si="12"/>
        <v>104.21666666666665</v>
      </c>
      <c r="N40" s="1835">
        <f t="shared" si="12"/>
        <v>106.43333333333334</v>
      </c>
      <c r="O40" s="1836">
        <f t="shared" si="12"/>
        <v>108.41666666666667</v>
      </c>
      <c r="P40" s="1837">
        <f t="shared" si="12"/>
        <v>110.582040322865</v>
      </c>
      <c r="Q40" s="1835">
        <f t="shared" si="12"/>
        <v>112.79368112932229</v>
      </c>
      <c r="R40" s="1835">
        <f t="shared" si="12"/>
        <v>115.04955475190877</v>
      </c>
      <c r="S40" s="1835">
        <f t="shared" si="12"/>
        <v>117.35054584694693</v>
      </c>
      <c r="T40" s="1836">
        <f t="shared" si="12"/>
        <v>119.69755676388587</v>
      </c>
      <c r="U40" s="1837">
        <f t="shared" si="12"/>
        <v>122.0915078991636</v>
      </c>
      <c r="V40" s="1835">
        <f t="shared" si="12"/>
        <v>124.53333805714686</v>
      </c>
      <c r="W40" s="1835">
        <f t="shared" si="12"/>
        <v>127.02400481828981</v>
      </c>
      <c r="X40" s="1835">
        <f t="shared" si="12"/>
        <v>129.56448491465559</v>
      </c>
      <c r="Y40" s="1836">
        <f>IFERROR(AVERAGE(Y22:Y33),0)</f>
        <v>132.1557746129487</v>
      </c>
      <c r="Z40" s="1802"/>
      <c r="AA40" s="1680" t="s">
        <v>4582</v>
      </c>
      <c r="AB40" s="1801"/>
      <c r="AD40" s="43"/>
      <c r="AE40" s="43"/>
      <c r="AG40" s="127"/>
      <c r="AH40" s="1050"/>
      <c r="AI40" s="1050"/>
      <c r="AJ40" s="1050"/>
      <c r="AK40" s="1050"/>
      <c r="AL40" s="1050"/>
      <c r="AM40" s="1050"/>
      <c r="AN40" s="1050"/>
      <c r="AO40" s="1050"/>
      <c r="AP40" s="1050"/>
      <c r="AQ40" s="1050"/>
      <c r="AR40" s="1050"/>
      <c r="AS40" s="1050"/>
      <c r="AT40" s="127"/>
      <c r="AV40" s="127"/>
      <c r="AW40" s="1050"/>
      <c r="AX40" s="1050"/>
      <c r="AY40" s="1050"/>
      <c r="AZ40" s="1050"/>
      <c r="BA40" s="1050"/>
      <c r="BB40" s="1050"/>
      <c r="BC40" s="1050"/>
      <c r="BD40" s="1050"/>
      <c r="BE40" s="1050"/>
      <c r="BF40" s="1050"/>
      <c r="BG40" s="1050"/>
      <c r="BH40" s="1050"/>
      <c r="BI40" s="1050"/>
      <c r="BJ40" s="1050"/>
      <c r="BK40" s="127"/>
    </row>
    <row r="41" spans="2:63" ht="15" thickBot="1" x14ac:dyDescent="0.3">
      <c r="B41" s="747"/>
      <c r="C41" s="747"/>
      <c r="D41" s="747"/>
      <c r="E41" s="747"/>
      <c r="F41" s="747"/>
      <c r="G41" s="747"/>
      <c r="H41" s="1838"/>
      <c r="I41" s="747"/>
      <c r="J41" s="747"/>
      <c r="K41" s="747"/>
      <c r="L41" s="747"/>
      <c r="M41" s="747"/>
      <c r="N41" s="1839"/>
      <c r="O41" s="1839"/>
      <c r="P41" s="1839"/>
      <c r="Q41" s="1839"/>
      <c r="R41" s="1839"/>
      <c r="S41" s="1839"/>
      <c r="T41" s="1839"/>
      <c r="U41" s="1839"/>
      <c r="V41" s="1839"/>
      <c r="W41" s="1839"/>
      <c r="X41" s="1839"/>
      <c r="Y41" s="1839"/>
      <c r="Z41" s="747"/>
      <c r="AA41" s="1659"/>
      <c r="AB41" s="1659"/>
      <c r="AD41" s="43"/>
      <c r="AE41" s="43"/>
      <c r="AG41" s="127"/>
      <c r="AH41" s="1050"/>
      <c r="AI41" s="1050"/>
      <c r="AJ41" s="1050"/>
      <c r="AK41" s="1050"/>
      <c r="AL41" s="1050"/>
      <c r="AM41" s="1050"/>
      <c r="AN41" s="1050"/>
      <c r="AO41" s="1050"/>
      <c r="AP41" s="1050"/>
      <c r="AQ41" s="1050"/>
      <c r="AR41" s="1050"/>
      <c r="AS41" s="1050"/>
      <c r="AT41" s="127"/>
      <c r="AV41" s="127"/>
      <c r="AW41" s="1050"/>
      <c r="AX41" s="1050"/>
      <c r="AY41" s="1050"/>
      <c r="AZ41" s="1050"/>
      <c r="BA41" s="1050"/>
      <c r="BB41" s="1050"/>
      <c r="BC41" s="1050"/>
      <c r="BD41" s="1050"/>
      <c r="BE41" s="1050"/>
      <c r="BF41" s="1050"/>
      <c r="BG41" s="1050"/>
      <c r="BH41" s="1050"/>
      <c r="BI41" s="1050"/>
      <c r="BJ41" s="1050"/>
      <c r="BK41" s="127"/>
    </row>
    <row r="42" spans="2:63" ht="15" thickBot="1" x14ac:dyDescent="0.3">
      <c r="B42" s="1620" t="s">
        <v>208</v>
      </c>
      <c r="C42" s="1621" t="s">
        <v>4583</v>
      </c>
      <c r="D42" s="747"/>
      <c r="E42" s="747"/>
      <c r="F42" s="747"/>
      <c r="G42" s="747"/>
      <c r="H42" s="747"/>
      <c r="I42" s="747"/>
      <c r="J42" s="747"/>
      <c r="K42" s="747"/>
      <c r="L42" s="747"/>
      <c r="M42" s="747"/>
      <c r="N42" s="1839"/>
      <c r="O42" s="1839"/>
      <c r="P42" s="1839"/>
      <c r="Q42" s="1839"/>
      <c r="R42" s="1839"/>
      <c r="S42" s="1839"/>
      <c r="T42" s="1839"/>
      <c r="U42" s="1839"/>
      <c r="V42" s="1839"/>
      <c r="W42" s="1839"/>
      <c r="X42" s="1839"/>
      <c r="Y42" s="1839"/>
      <c r="Z42" s="747"/>
      <c r="AA42" s="1659"/>
      <c r="AB42" s="1659"/>
      <c r="AD42" s="43"/>
      <c r="AE42" s="43"/>
      <c r="AG42" s="127"/>
      <c r="AH42" s="1050"/>
      <c r="AI42" s="1050"/>
      <c r="AJ42" s="1050"/>
      <c r="AK42" s="1050"/>
      <c r="AL42" s="1050"/>
      <c r="AM42" s="1050"/>
      <c r="AN42" s="1050"/>
      <c r="AO42" s="1050"/>
      <c r="AP42" s="1050"/>
      <c r="AQ42" s="1050"/>
      <c r="AR42" s="1050"/>
      <c r="AS42" s="1050"/>
      <c r="AT42" s="127"/>
      <c r="AV42" s="127"/>
      <c r="AW42" s="1050"/>
      <c r="AX42" s="1050"/>
      <c r="AY42" s="1050"/>
      <c r="AZ42" s="1050"/>
      <c r="BA42" s="1050"/>
      <c r="BB42" s="1050"/>
      <c r="BC42" s="1050"/>
      <c r="BD42" s="1050"/>
      <c r="BE42" s="1050"/>
      <c r="BF42" s="1050"/>
      <c r="BG42" s="1050"/>
      <c r="BH42" s="1050"/>
      <c r="BI42" s="1050"/>
      <c r="BJ42" s="1050"/>
      <c r="BK42" s="127"/>
    </row>
    <row r="43" spans="2:63" x14ac:dyDescent="0.25">
      <c r="B43" s="1622">
        <v>30</v>
      </c>
      <c r="C43" s="1623" t="s">
        <v>4584</v>
      </c>
      <c r="D43" s="1624" t="s">
        <v>4585</v>
      </c>
      <c r="E43" s="1624" t="s">
        <v>1880</v>
      </c>
      <c r="F43" s="1767">
        <v>2</v>
      </c>
      <c r="G43" s="747"/>
      <c r="H43" s="1840">
        <f t="shared" ref="H43:Y43" si="13" xml:space="preserve"> IF(G14=0,0,H14 / G14 -1)</f>
        <v>2.9769392033542896E-2</v>
      </c>
      <c r="I43" s="1841">
        <f t="shared" si="13"/>
        <v>2.6465798045602673E-2</v>
      </c>
      <c r="J43" s="1842">
        <f t="shared" si="13"/>
        <v>1.983339944466489E-2</v>
      </c>
      <c r="K43" s="1843">
        <f t="shared" si="13"/>
        <v>1.0501750291715295E-2</v>
      </c>
      <c r="L43" s="1844">
        <f t="shared" si="13"/>
        <v>2.1939953810623525E-2</v>
      </c>
      <c r="M43" s="1841">
        <f t="shared" si="13"/>
        <v>3.8794726930320156E-2</v>
      </c>
      <c r="N43" s="1845">
        <f t="shared" si="13"/>
        <v>3.1907179115300943E-2</v>
      </c>
      <c r="O43" s="1846">
        <f t="shared" si="13"/>
        <v>2.3190442726633842E-2</v>
      </c>
      <c r="P43" s="1847">
        <f t="shared" si="13"/>
        <v>3.0000000000000027E-2</v>
      </c>
      <c r="Q43" s="1845">
        <f t="shared" si="13"/>
        <v>3.0000000000000027E-2</v>
      </c>
      <c r="R43" s="1845">
        <f t="shared" si="13"/>
        <v>3.0000000000000027E-2</v>
      </c>
      <c r="S43" s="1845">
        <f t="shared" si="13"/>
        <v>3.0000000000000027E-2</v>
      </c>
      <c r="T43" s="1846">
        <f t="shared" si="13"/>
        <v>3.0000000000000027E-2</v>
      </c>
      <c r="U43" s="1847">
        <f t="shared" si="13"/>
        <v>3.0000000000000027E-2</v>
      </c>
      <c r="V43" s="1845">
        <f t="shared" si="13"/>
        <v>3.0000000000000027E-2</v>
      </c>
      <c r="W43" s="1845">
        <f t="shared" si="13"/>
        <v>3.0000000000000027E-2</v>
      </c>
      <c r="X43" s="1845">
        <f t="shared" si="13"/>
        <v>3.0000000000000027E-2</v>
      </c>
      <c r="Y43" s="1846">
        <f t="shared" si="13"/>
        <v>3.0000000000000027E-2</v>
      </c>
      <c r="Z43" s="747"/>
      <c r="AA43" s="1661" t="s">
        <v>4586</v>
      </c>
      <c r="AB43" s="1831"/>
      <c r="AD43" s="43"/>
      <c r="AE43" s="43"/>
      <c r="AG43" s="200"/>
      <c r="AH43" s="1050"/>
      <c r="AI43" s="1050"/>
      <c r="AJ43" s="1050"/>
      <c r="AK43" s="1050"/>
      <c r="AL43" s="1050"/>
      <c r="AM43" s="1050"/>
      <c r="AN43" s="1050"/>
      <c r="AO43" s="1050"/>
      <c r="AP43" s="1050"/>
      <c r="AQ43" s="1050"/>
      <c r="AR43" s="1050"/>
      <c r="AS43" s="1050"/>
      <c r="AT43" s="200"/>
      <c r="AV43" s="200"/>
      <c r="AW43" s="1050"/>
      <c r="AX43" s="1050"/>
      <c r="AY43" s="1050"/>
      <c r="AZ43" s="1050"/>
      <c r="BA43" s="1050"/>
      <c r="BB43" s="1050"/>
      <c r="BC43" s="1050"/>
      <c r="BD43" s="1050"/>
      <c r="BE43" s="1050"/>
      <c r="BF43" s="1050"/>
      <c r="BG43" s="1050"/>
      <c r="BH43" s="1050"/>
      <c r="BI43" s="1050"/>
      <c r="BJ43" s="1050"/>
      <c r="BK43" s="200"/>
    </row>
    <row r="44" spans="2:63" x14ac:dyDescent="0.25">
      <c r="B44" s="1643">
        <v>31</v>
      </c>
      <c r="C44" s="1644" t="s">
        <v>4587</v>
      </c>
      <c r="D44" s="1645" t="s">
        <v>4588</v>
      </c>
      <c r="E44" s="1645" t="s">
        <v>1880</v>
      </c>
      <c r="F44" s="1789">
        <v>2</v>
      </c>
      <c r="G44" s="747"/>
      <c r="H44" s="1848">
        <f xml:space="preserve"> IF(G39=0,0,H39 / G39 -1)</f>
        <v>3.0897791510129391E-2</v>
      </c>
      <c r="I44" s="1849">
        <f t="shared" ref="I44:Y44" si="14" xml:space="preserve"> IF(H39=0,0,I39 / H39 -1)</f>
        <v>2.8847791287762714E-2</v>
      </c>
      <c r="J44" s="1850">
        <f t="shared" si="14"/>
        <v>1.9597457627118731E-2</v>
      </c>
      <c r="K44" s="1851">
        <f t="shared" si="14"/>
        <v>1.0779220779220777E-2</v>
      </c>
      <c r="L44" s="1849">
        <f t="shared" si="14"/>
        <v>2.1424900424001248E-2</v>
      </c>
      <c r="M44" s="1849">
        <f t="shared" si="14"/>
        <v>3.7422560457875953E-2</v>
      </c>
      <c r="N44" s="1852">
        <f t="shared" si="14"/>
        <v>3.0555639758707454E-2</v>
      </c>
      <c r="O44" s="1853">
        <f t="shared" si="14"/>
        <v>2.6119951760449345E-2</v>
      </c>
      <c r="P44" s="1854">
        <f t="shared" si="14"/>
        <v>3.0000000000000027E-2</v>
      </c>
      <c r="Q44" s="1852">
        <f t="shared" si="14"/>
        <v>3.0000000000000027E-2</v>
      </c>
      <c r="R44" s="1852">
        <f t="shared" si="14"/>
        <v>3.0000000000000027E-2</v>
      </c>
      <c r="S44" s="1852">
        <f t="shared" si="14"/>
        <v>3.0000000000000027E-2</v>
      </c>
      <c r="T44" s="1853">
        <f t="shared" si="14"/>
        <v>3.0000000000000249E-2</v>
      </c>
      <c r="U44" s="1854">
        <f t="shared" si="14"/>
        <v>3.0000000000000027E-2</v>
      </c>
      <c r="V44" s="1852">
        <f t="shared" si="14"/>
        <v>3.0000000000000027E-2</v>
      </c>
      <c r="W44" s="1852">
        <f t="shared" si="14"/>
        <v>2.9999999999999805E-2</v>
      </c>
      <c r="X44" s="1852">
        <f t="shared" si="14"/>
        <v>3.0000000000000027E-2</v>
      </c>
      <c r="Y44" s="1853">
        <f t="shared" si="14"/>
        <v>3.0000000000000027E-2</v>
      </c>
      <c r="Z44" s="747"/>
      <c r="AA44" s="1638" t="s">
        <v>4589</v>
      </c>
      <c r="AB44" s="1708"/>
      <c r="AD44" s="43"/>
      <c r="AE44" s="43"/>
      <c r="AG44" s="200"/>
      <c r="AH44" s="1050"/>
      <c r="AI44" s="1050"/>
      <c r="AJ44" s="1050"/>
      <c r="AK44" s="1050"/>
      <c r="AL44" s="1050"/>
      <c r="AM44" s="1050"/>
      <c r="AN44" s="1050"/>
      <c r="AO44" s="1050"/>
      <c r="AP44" s="1050"/>
      <c r="AQ44" s="1050"/>
      <c r="AR44" s="1050"/>
      <c r="AS44" s="1050"/>
      <c r="AT44" s="200"/>
      <c r="AV44" s="200"/>
      <c r="AW44" s="1050"/>
      <c r="AX44" s="1050"/>
      <c r="AY44" s="1050"/>
      <c r="AZ44" s="1050"/>
      <c r="BA44" s="1050"/>
      <c r="BB44" s="1050"/>
      <c r="BC44" s="1050"/>
      <c r="BD44" s="1050"/>
      <c r="BE44" s="1050"/>
      <c r="BF44" s="1050"/>
      <c r="BG44" s="1050"/>
      <c r="BH44" s="1050"/>
      <c r="BI44" s="1050"/>
      <c r="BJ44" s="1050"/>
      <c r="BK44" s="200"/>
    </row>
    <row r="45" spans="2:63" x14ac:dyDescent="0.25">
      <c r="B45" s="1643">
        <v>32</v>
      </c>
      <c r="C45" s="1644" t="s">
        <v>4590</v>
      </c>
      <c r="D45" s="1645" t="s">
        <v>4591</v>
      </c>
      <c r="E45" s="1645" t="s">
        <v>1880</v>
      </c>
      <c r="F45" s="1789">
        <v>2</v>
      </c>
      <c r="G45" s="747"/>
      <c r="H45" s="1848">
        <f t="shared" ref="H45:X45" si="15" xml:space="preserve"> IF(G18=0,0,H18 / G18 -1)</f>
        <v>3.2807308970099536E-2</v>
      </c>
      <c r="I45" s="1849">
        <f t="shared" si="15"/>
        <v>2.4527543224768911E-2</v>
      </c>
      <c r="J45" s="1850">
        <f t="shared" si="15"/>
        <v>9.0266875981162009E-3</v>
      </c>
      <c r="K45" s="1851">
        <f t="shared" si="15"/>
        <v>1.5558148580318898E-2</v>
      </c>
      <c r="L45" s="1849">
        <f t="shared" si="15"/>
        <v>3.1405591727307502E-2</v>
      </c>
      <c r="M45" s="1849">
        <f t="shared" si="15"/>
        <v>3.3419977720014815E-2</v>
      </c>
      <c r="N45" s="1852">
        <f t="shared" si="15"/>
        <v>2.4434063959755781E-2</v>
      </c>
      <c r="O45" s="1853">
        <f t="shared" si="15"/>
        <v>2.841108383023494E-2</v>
      </c>
      <c r="P45" s="1854">
        <f t="shared" si="15"/>
        <v>3.0000000000000027E-2</v>
      </c>
      <c r="Q45" s="1852">
        <f t="shared" si="15"/>
        <v>3.0000000000000027E-2</v>
      </c>
      <c r="R45" s="1852">
        <f t="shared" si="15"/>
        <v>3.0000000000000027E-2</v>
      </c>
      <c r="S45" s="1852">
        <f t="shared" si="15"/>
        <v>3.0000000000000027E-2</v>
      </c>
      <c r="T45" s="1853">
        <f t="shared" si="15"/>
        <v>3.0000000000000027E-2</v>
      </c>
      <c r="U45" s="1854">
        <f t="shared" si="15"/>
        <v>3.0000000000000027E-2</v>
      </c>
      <c r="V45" s="1852">
        <f t="shared" si="15"/>
        <v>3.0000000000000027E-2</v>
      </c>
      <c r="W45" s="1852">
        <f t="shared" si="15"/>
        <v>3.0000000000000027E-2</v>
      </c>
      <c r="X45" s="1852">
        <f t="shared" si="15"/>
        <v>3.0000000000000027E-2</v>
      </c>
      <c r="Y45" s="1853">
        <f xml:space="preserve"> IF(X18=0,0,Y18 / X18 -1)</f>
        <v>3.0000000000000027E-2</v>
      </c>
      <c r="Z45" s="747"/>
      <c r="AA45" s="1638" t="s">
        <v>4592</v>
      </c>
      <c r="AB45" s="1708"/>
      <c r="AD45" s="43"/>
      <c r="AE45" s="43"/>
      <c r="AG45" s="200"/>
      <c r="AH45" s="1050"/>
      <c r="AI45" s="1050"/>
      <c r="AJ45" s="1050"/>
      <c r="AK45" s="1050"/>
      <c r="AL45" s="1050"/>
      <c r="AM45" s="1050"/>
      <c r="AN45" s="1050"/>
      <c r="AO45" s="1050"/>
      <c r="AP45" s="1050"/>
      <c r="AQ45" s="1050"/>
      <c r="AR45" s="1050"/>
      <c r="AS45" s="1050"/>
      <c r="AT45" s="200"/>
      <c r="AV45" s="200"/>
      <c r="AW45" s="1050"/>
      <c r="AX45" s="1050"/>
      <c r="AY45" s="1050"/>
      <c r="AZ45" s="1050"/>
      <c r="BA45" s="1050"/>
      <c r="BB45" s="1050"/>
      <c r="BC45" s="1050"/>
      <c r="BD45" s="1050"/>
      <c r="BE45" s="1050"/>
      <c r="BF45" s="1050"/>
      <c r="BG45" s="1050"/>
      <c r="BH45" s="1050"/>
      <c r="BI45" s="1050"/>
      <c r="BJ45" s="1050"/>
      <c r="BK45" s="200"/>
    </row>
    <row r="46" spans="2:63" x14ac:dyDescent="0.25">
      <c r="B46" s="1643">
        <v>33</v>
      </c>
      <c r="C46" s="1644" t="s">
        <v>4593</v>
      </c>
      <c r="D46" s="1645" t="s">
        <v>4594</v>
      </c>
      <c r="E46" s="1645" t="s">
        <v>1880</v>
      </c>
      <c r="F46" s="1789">
        <v>2</v>
      </c>
      <c r="G46" s="747"/>
      <c r="H46" s="1848">
        <f t="shared" ref="H46:X46" si="16" xml:space="preserve"> IF(G29=0,0,H29 / G29 -1)</f>
        <v>2.428722280887019E-2</v>
      </c>
      <c r="I46" s="1849">
        <f t="shared" si="16"/>
        <v>1.8556701030927769E-2</v>
      </c>
      <c r="J46" s="1850">
        <f t="shared" si="16"/>
        <v>1.1133603238866474E-2</v>
      </c>
      <c r="K46" s="1851">
        <f t="shared" si="16"/>
        <v>4.0040040040039138E-3</v>
      </c>
      <c r="L46" s="1849">
        <f t="shared" si="16"/>
        <v>1.4955134596211339E-2</v>
      </c>
      <c r="M46" s="1849">
        <f t="shared" si="16"/>
        <v>2.8487229862475427E-2</v>
      </c>
      <c r="N46" s="1852">
        <f t="shared" si="16"/>
        <v>2.1012416427889313E-2</v>
      </c>
      <c r="O46" s="1853">
        <f t="shared" si="16"/>
        <v>1.6838166510757757E-2</v>
      </c>
      <c r="P46" s="1854">
        <f t="shared" si="16"/>
        <v>1.9560471021159209E-2</v>
      </c>
      <c r="Q46" s="1852">
        <f t="shared" si="16"/>
        <v>2.0000000000000018E-2</v>
      </c>
      <c r="R46" s="1852">
        <f t="shared" si="16"/>
        <v>2.0000000000000018E-2</v>
      </c>
      <c r="S46" s="1852">
        <f t="shared" si="16"/>
        <v>2.0000000000000018E-2</v>
      </c>
      <c r="T46" s="1853">
        <f t="shared" si="16"/>
        <v>2.0000000000000018E-2</v>
      </c>
      <c r="U46" s="1854">
        <f t="shared" si="16"/>
        <v>2.0000000000000018E-2</v>
      </c>
      <c r="V46" s="1852">
        <f t="shared" si="16"/>
        <v>2.0000000000000018E-2</v>
      </c>
      <c r="W46" s="1852">
        <f t="shared" si="16"/>
        <v>2.0000000000000018E-2</v>
      </c>
      <c r="X46" s="1852">
        <f t="shared" si="16"/>
        <v>2.0000000000000018E-2</v>
      </c>
      <c r="Y46" s="1853">
        <f xml:space="preserve"> IF(X29=0,0,Y29 / X29 -1)</f>
        <v>2.0000000000000018E-2</v>
      </c>
      <c r="Z46" s="747"/>
      <c r="AA46" s="1638" t="s">
        <v>4595</v>
      </c>
      <c r="AB46" s="1708"/>
      <c r="AD46" s="43"/>
      <c r="AE46" s="43"/>
      <c r="AG46" s="600"/>
      <c r="AH46" s="1050"/>
      <c r="AI46" s="1050"/>
      <c r="AJ46" s="1050"/>
      <c r="AK46" s="1050"/>
      <c r="AL46" s="1050"/>
      <c r="AM46" s="1050"/>
      <c r="AN46" s="1050"/>
      <c r="AO46" s="1050"/>
      <c r="AP46" s="1050"/>
      <c r="AQ46" s="1050"/>
      <c r="AR46" s="1050"/>
      <c r="AS46" s="1050"/>
      <c r="AT46" s="600"/>
      <c r="AV46" s="600"/>
      <c r="AW46" s="1050"/>
      <c r="AX46" s="1050"/>
      <c r="AY46" s="1050"/>
      <c r="AZ46" s="1050"/>
      <c r="BA46" s="1050"/>
      <c r="BB46" s="1050"/>
      <c r="BC46" s="1050"/>
      <c r="BD46" s="1050"/>
      <c r="BE46" s="1050"/>
      <c r="BF46" s="1050"/>
      <c r="BG46" s="1050"/>
      <c r="BH46" s="1050"/>
      <c r="BI46" s="1050"/>
      <c r="BJ46" s="1050"/>
      <c r="BK46" s="600"/>
    </row>
    <row r="47" spans="2:63" x14ac:dyDescent="0.25">
      <c r="B47" s="1643">
        <v>34</v>
      </c>
      <c r="C47" s="1644" t="s">
        <v>4596</v>
      </c>
      <c r="D47" s="1645" t="s">
        <v>4597</v>
      </c>
      <c r="E47" s="1645" t="s">
        <v>1880</v>
      </c>
      <c r="F47" s="1789">
        <v>2</v>
      </c>
      <c r="G47" s="747"/>
      <c r="H47" s="1848">
        <f xml:space="preserve"> IF(G40=0,0,H40 / G40 -1)</f>
        <v>2.4123000795263305E-2</v>
      </c>
      <c r="I47" s="1849">
        <f t="shared" ref="I47:X47" si="17" xml:space="preserve"> IF(H40=0,0,I40 / H40 -1)</f>
        <v>2.088006902502193E-2</v>
      </c>
      <c r="J47" s="1850">
        <f t="shared" si="17"/>
        <v>1.1409736308316099E-2</v>
      </c>
      <c r="K47" s="1851">
        <f t="shared" si="17"/>
        <v>4.4288459931480784E-3</v>
      </c>
      <c r="L47" s="1849">
        <f t="shared" si="17"/>
        <v>1.3727121464226277E-2</v>
      </c>
      <c r="M47" s="1849">
        <f t="shared" si="17"/>
        <v>2.6343865408288814E-2</v>
      </c>
      <c r="N47" s="1852">
        <f t="shared" si="17"/>
        <v>2.1269790500559882E-2</v>
      </c>
      <c r="O47" s="1853">
        <f t="shared" si="17"/>
        <v>1.863451299718144E-2</v>
      </c>
      <c r="P47" s="1854">
        <f t="shared" si="17"/>
        <v>1.9972700902674889E-2</v>
      </c>
      <c r="Q47" s="1852">
        <f t="shared" si="17"/>
        <v>2.0000000000000018E-2</v>
      </c>
      <c r="R47" s="1852">
        <f t="shared" si="17"/>
        <v>2.000000000000024E-2</v>
      </c>
      <c r="S47" s="1852">
        <f t="shared" si="17"/>
        <v>1.9999999999999796E-2</v>
      </c>
      <c r="T47" s="1853">
        <f t="shared" si="17"/>
        <v>2.0000000000000018E-2</v>
      </c>
      <c r="U47" s="1854">
        <f t="shared" si="17"/>
        <v>2.0000000000000018E-2</v>
      </c>
      <c r="V47" s="1852">
        <f t="shared" si="17"/>
        <v>2.0000000000000018E-2</v>
      </c>
      <c r="W47" s="1852">
        <f t="shared" si="17"/>
        <v>2.0000000000000018E-2</v>
      </c>
      <c r="X47" s="1852">
        <f t="shared" si="17"/>
        <v>1.9999999999999796E-2</v>
      </c>
      <c r="Y47" s="1853">
        <f xml:space="preserve"> IF(X40=0,0,Y40 / X40 -1)</f>
        <v>2.0000000000000018E-2</v>
      </c>
      <c r="Z47" s="747"/>
      <c r="AA47" s="1638" t="s">
        <v>4598</v>
      </c>
      <c r="AB47" s="1708"/>
      <c r="AD47" s="43"/>
      <c r="AE47" s="43"/>
      <c r="AG47" s="600"/>
      <c r="AH47" s="1050"/>
      <c r="AI47" s="1050"/>
      <c r="AJ47" s="1050"/>
      <c r="AK47" s="1050"/>
      <c r="AL47" s="1050"/>
      <c r="AM47" s="1050"/>
      <c r="AN47" s="1050"/>
      <c r="AO47" s="1050"/>
      <c r="AP47" s="1050"/>
      <c r="AQ47" s="1050"/>
      <c r="AR47" s="1050"/>
      <c r="AS47" s="1050"/>
      <c r="AT47" s="600"/>
      <c r="AV47" s="600"/>
      <c r="AW47" s="1050"/>
      <c r="AX47" s="1050"/>
      <c r="AY47" s="1050"/>
      <c r="AZ47" s="1050"/>
      <c r="BA47" s="1050"/>
      <c r="BB47" s="1050"/>
      <c r="BC47" s="1050"/>
      <c r="BD47" s="1050"/>
      <c r="BE47" s="1050"/>
      <c r="BF47" s="1050"/>
      <c r="BG47" s="1050"/>
      <c r="BH47" s="1050"/>
      <c r="BI47" s="1050"/>
      <c r="BJ47" s="1050"/>
      <c r="BK47" s="600"/>
    </row>
    <row r="48" spans="2:63" ht="15" thickBot="1" x14ac:dyDescent="0.3">
      <c r="B48" s="1685">
        <v>35</v>
      </c>
      <c r="C48" s="1686" t="s">
        <v>4599</v>
      </c>
      <c r="D48" s="1687" t="s">
        <v>4600</v>
      </c>
      <c r="E48" s="1687" t="s">
        <v>1880</v>
      </c>
      <c r="F48" s="1793">
        <v>2</v>
      </c>
      <c r="G48" s="747"/>
      <c r="H48" s="1855">
        <f t="shared" ref="H48:X48" si="18" xml:space="preserve"> IF(G33=0,0,H33 / G33 -1)</f>
        <v>2.515723270440251E-2</v>
      </c>
      <c r="I48" s="1856">
        <f t="shared" si="18"/>
        <v>1.5337423312883347E-2</v>
      </c>
      <c r="J48" s="1857">
        <f t="shared" si="18"/>
        <v>3.0211480362536403E-3</v>
      </c>
      <c r="K48" s="1858">
        <f t="shared" si="18"/>
        <v>8.0321285140563248E-3</v>
      </c>
      <c r="L48" s="1856">
        <f t="shared" si="18"/>
        <v>2.2908366533864521E-2</v>
      </c>
      <c r="M48" s="1856">
        <f t="shared" si="18"/>
        <v>2.3369036027263812E-2</v>
      </c>
      <c r="N48" s="1859">
        <f t="shared" si="18"/>
        <v>1.8078020932445371E-2</v>
      </c>
      <c r="O48" s="1860">
        <f t="shared" si="18"/>
        <v>1.9626168224299079E-2</v>
      </c>
      <c r="P48" s="1861">
        <f t="shared" si="18"/>
        <v>1.9896039178551872E-2</v>
      </c>
      <c r="Q48" s="1859">
        <f t="shared" si="18"/>
        <v>2.0000000000000018E-2</v>
      </c>
      <c r="R48" s="1859">
        <f t="shared" si="18"/>
        <v>2.0000000000000018E-2</v>
      </c>
      <c r="S48" s="1859">
        <f t="shared" si="18"/>
        <v>2.0000000000000018E-2</v>
      </c>
      <c r="T48" s="1860">
        <f t="shared" si="18"/>
        <v>2.0000000000000018E-2</v>
      </c>
      <c r="U48" s="1861">
        <f t="shared" si="18"/>
        <v>2.0000000000000018E-2</v>
      </c>
      <c r="V48" s="1859">
        <f t="shared" si="18"/>
        <v>2.0000000000000018E-2</v>
      </c>
      <c r="W48" s="1859">
        <f t="shared" si="18"/>
        <v>2.0000000000000018E-2</v>
      </c>
      <c r="X48" s="1859">
        <f t="shared" si="18"/>
        <v>2.0000000000000018E-2</v>
      </c>
      <c r="Y48" s="1860">
        <f xml:space="preserve"> IF(X33=0,0,Y33 / X33 -1)</f>
        <v>2.0000000000000018E-2</v>
      </c>
      <c r="Z48" s="747"/>
      <c r="AA48" s="1638" t="s">
        <v>4601</v>
      </c>
      <c r="AB48" s="1708"/>
      <c r="AD48" s="43"/>
      <c r="AE48" s="43"/>
      <c r="AG48" s="600"/>
      <c r="AH48" s="1050"/>
      <c r="AI48" s="1050"/>
      <c r="AJ48" s="1050"/>
      <c r="AK48" s="1050"/>
      <c r="AL48" s="1050"/>
      <c r="AM48" s="1050"/>
      <c r="AN48" s="1050"/>
      <c r="AO48" s="1050"/>
      <c r="AP48" s="1050"/>
      <c r="AQ48" s="1050"/>
      <c r="AR48" s="1050"/>
      <c r="AS48" s="1050"/>
      <c r="AT48" s="600"/>
      <c r="AV48" s="600"/>
      <c r="AW48" s="1050"/>
      <c r="AX48" s="1050"/>
      <c r="AY48" s="1050"/>
      <c r="AZ48" s="1050"/>
      <c r="BA48" s="1050"/>
      <c r="BB48" s="1050"/>
      <c r="BC48" s="1050"/>
      <c r="BD48" s="1050"/>
      <c r="BE48" s="1050"/>
      <c r="BF48" s="1050"/>
      <c r="BG48" s="1050"/>
      <c r="BH48" s="1050"/>
      <c r="BI48" s="1050"/>
      <c r="BJ48" s="1050"/>
      <c r="BK48" s="600"/>
    </row>
    <row r="49" spans="2:63" ht="15" thickBot="1" x14ac:dyDescent="0.3">
      <c r="B49" s="1685">
        <v>36</v>
      </c>
      <c r="C49" s="1686" t="s">
        <v>4602</v>
      </c>
      <c r="D49" s="1687" t="s">
        <v>4603</v>
      </c>
      <c r="E49" s="1687" t="s">
        <v>1880</v>
      </c>
      <c r="F49" s="1793">
        <v>2</v>
      </c>
      <c r="G49" s="747"/>
      <c r="H49" s="1862">
        <f>H44 - H47</f>
        <v>6.7747907148660858E-3</v>
      </c>
      <c r="I49" s="1856">
        <f>I44 - I47</f>
        <v>7.967722262740784E-3</v>
      </c>
      <c r="J49" s="1857">
        <f>J44 - J47</f>
        <v>8.1877213188026321E-3</v>
      </c>
      <c r="K49" s="1858">
        <f>K44 - K47</f>
        <v>6.3503747860726989E-3</v>
      </c>
      <c r="L49" s="1856">
        <f>L44 - L47</f>
        <v>7.6977789597749702E-3</v>
      </c>
      <c r="M49" s="1856">
        <f t="shared" ref="M49:X49" si="19">M44 - M47</f>
        <v>1.1078695049587139E-2</v>
      </c>
      <c r="N49" s="1859">
        <f t="shared" si="19"/>
        <v>9.2858492581475716E-3</v>
      </c>
      <c r="O49" s="1860">
        <f t="shared" si="19"/>
        <v>7.4854387632679042E-3</v>
      </c>
      <c r="P49" s="1861">
        <f t="shared" si="19"/>
        <v>1.0027299097325137E-2</v>
      </c>
      <c r="Q49" s="1859">
        <f t="shared" si="19"/>
        <v>1.0000000000000009E-2</v>
      </c>
      <c r="R49" s="1859">
        <f t="shared" si="19"/>
        <v>9.9999999999997868E-3</v>
      </c>
      <c r="S49" s="1859">
        <f t="shared" si="19"/>
        <v>1.0000000000000231E-2</v>
      </c>
      <c r="T49" s="1860">
        <f t="shared" si="19"/>
        <v>1.0000000000000231E-2</v>
      </c>
      <c r="U49" s="1861">
        <f>U44 - U47</f>
        <v>1.0000000000000009E-2</v>
      </c>
      <c r="V49" s="1859">
        <f t="shared" si="19"/>
        <v>1.0000000000000009E-2</v>
      </c>
      <c r="W49" s="1859">
        <f t="shared" si="19"/>
        <v>9.9999999999997868E-3</v>
      </c>
      <c r="X49" s="1859">
        <f t="shared" si="19"/>
        <v>1.0000000000000231E-2</v>
      </c>
      <c r="Y49" s="1860">
        <f>Y44 - Y47</f>
        <v>1.0000000000000009E-2</v>
      </c>
      <c r="Z49" s="747"/>
      <c r="AA49" s="1680" t="s">
        <v>4604</v>
      </c>
      <c r="AB49" s="1801"/>
      <c r="AD49" s="43"/>
      <c r="AE49" s="43"/>
      <c r="AG49" s="600"/>
      <c r="AH49" s="1050"/>
      <c r="AI49" s="1050"/>
      <c r="AJ49" s="1050"/>
      <c r="AK49" s="1050"/>
      <c r="AL49" s="1050"/>
      <c r="AM49" s="1050"/>
      <c r="AN49" s="1050"/>
      <c r="AO49" s="1050"/>
      <c r="AP49" s="1050"/>
      <c r="AQ49" s="1050"/>
      <c r="AR49" s="1050"/>
      <c r="AS49" s="1050"/>
      <c r="AT49" s="600"/>
      <c r="AV49" s="600"/>
      <c r="AW49" s="1050"/>
      <c r="AX49" s="1050"/>
      <c r="AY49" s="1050"/>
      <c r="AZ49" s="1050"/>
      <c r="BA49" s="1050"/>
      <c r="BB49" s="1050"/>
      <c r="BC49" s="1050"/>
      <c r="BD49" s="1050"/>
      <c r="BE49" s="1050"/>
      <c r="BF49" s="1050"/>
      <c r="BG49" s="1050"/>
      <c r="BH49" s="1050"/>
      <c r="BI49" s="1050"/>
      <c r="BJ49" s="1050"/>
      <c r="BK49" s="600"/>
    </row>
    <row r="50" spans="2:63" ht="15" thickBot="1" x14ac:dyDescent="0.3">
      <c r="B50" s="747"/>
      <c r="C50" s="747"/>
      <c r="D50" s="747"/>
      <c r="E50" s="747"/>
      <c r="F50" s="747"/>
      <c r="G50" s="747"/>
      <c r="H50" s="747"/>
      <c r="I50" s="747"/>
      <c r="J50" s="747"/>
      <c r="K50" s="747"/>
      <c r="L50" s="747"/>
      <c r="M50" s="747"/>
      <c r="N50" s="747"/>
      <c r="O50" s="747"/>
      <c r="P50" s="747"/>
      <c r="Q50" s="747"/>
      <c r="R50" s="747"/>
      <c r="S50" s="747"/>
      <c r="T50" s="747"/>
      <c r="U50" s="747"/>
      <c r="V50" s="747"/>
      <c r="W50" s="747"/>
      <c r="X50" s="747"/>
      <c r="Y50" s="747"/>
      <c r="Z50" s="747"/>
      <c r="AA50" s="1659"/>
      <c r="AB50" s="1659"/>
      <c r="AD50" s="43"/>
      <c r="AE50" s="43"/>
      <c r="AG50" s="600"/>
      <c r="AH50" s="1050"/>
      <c r="AI50" s="1050"/>
      <c r="AJ50" s="1050"/>
      <c r="AK50" s="1050"/>
      <c r="AL50" s="1050"/>
      <c r="AM50" s="1050"/>
      <c r="AN50" s="1050"/>
      <c r="AO50" s="1050"/>
      <c r="AP50" s="1050"/>
      <c r="AQ50" s="1050"/>
      <c r="AR50" s="1050"/>
      <c r="AS50" s="1050"/>
      <c r="AT50" s="600"/>
      <c r="AV50" s="600"/>
      <c r="AW50" s="1050"/>
      <c r="AX50" s="1050"/>
      <c r="AY50" s="1050"/>
      <c r="AZ50" s="1050"/>
      <c r="BA50" s="1050"/>
      <c r="BB50" s="1050"/>
      <c r="BC50" s="1050"/>
      <c r="BD50" s="1050"/>
      <c r="BE50" s="1050"/>
      <c r="BF50" s="1050"/>
      <c r="BG50" s="1050"/>
      <c r="BH50" s="1050"/>
      <c r="BI50" s="1050"/>
      <c r="BJ50" s="1050"/>
      <c r="BK50" s="600"/>
    </row>
    <row r="51" spans="2:63" ht="15" thickBot="1" x14ac:dyDescent="0.3">
      <c r="B51" s="1620" t="s">
        <v>290</v>
      </c>
      <c r="C51" s="1621" t="s">
        <v>4605</v>
      </c>
      <c r="D51" s="747"/>
      <c r="E51" s="747"/>
      <c r="F51" s="747"/>
      <c r="G51" s="747"/>
      <c r="H51" s="747"/>
      <c r="I51" s="747"/>
      <c r="J51" s="747"/>
      <c r="K51" s="747"/>
      <c r="L51" s="747"/>
      <c r="M51" s="747"/>
      <c r="N51" s="747"/>
      <c r="O51" s="747"/>
      <c r="P51" s="747"/>
      <c r="Q51" s="747"/>
      <c r="R51" s="747"/>
      <c r="S51" s="747"/>
      <c r="T51" s="747"/>
      <c r="U51" s="747"/>
      <c r="V51" s="747"/>
      <c r="W51" s="747"/>
      <c r="X51" s="747"/>
      <c r="Y51" s="747"/>
      <c r="Z51" s="747"/>
      <c r="AA51" s="1659"/>
      <c r="AB51" s="1659"/>
      <c r="AD51" s="43"/>
      <c r="AE51" s="43"/>
      <c r="AG51" s="600"/>
      <c r="AH51" s="1050"/>
      <c r="AI51" s="1050"/>
      <c r="AJ51" s="1050"/>
      <c r="AK51" s="1050"/>
      <c r="AL51" s="1050"/>
      <c r="AM51" s="1050"/>
      <c r="AN51" s="1050"/>
      <c r="AO51" s="1050"/>
      <c r="AP51" s="1050"/>
      <c r="AQ51" s="1050"/>
      <c r="AR51" s="1050"/>
      <c r="AS51" s="1050"/>
      <c r="AT51" s="600"/>
      <c r="AV51" s="600"/>
      <c r="AW51" s="1050"/>
      <c r="AX51" s="1050"/>
      <c r="AY51" s="1050"/>
      <c r="AZ51" s="1050"/>
      <c r="BA51" s="1050"/>
      <c r="BB51" s="1050"/>
      <c r="BC51" s="1050"/>
      <c r="BD51" s="1050"/>
      <c r="BE51" s="1050"/>
      <c r="BF51" s="1050"/>
      <c r="BG51" s="1050"/>
      <c r="BH51" s="1050"/>
      <c r="BI51" s="1050"/>
      <c r="BJ51" s="1050"/>
      <c r="BK51" s="600"/>
    </row>
    <row r="52" spans="2:63" x14ac:dyDescent="0.25">
      <c r="B52" s="1622">
        <v>37</v>
      </c>
      <c r="C52" s="1863" t="s">
        <v>4606</v>
      </c>
      <c r="D52" s="1864" t="s">
        <v>4607</v>
      </c>
      <c r="E52" s="1864" t="s">
        <v>1880</v>
      </c>
      <c r="F52" s="1865">
        <v>2</v>
      </c>
      <c r="G52" s="747"/>
      <c r="H52" s="747"/>
      <c r="I52" s="747"/>
      <c r="J52" s="747"/>
      <c r="K52" s="747"/>
      <c r="L52" s="747"/>
      <c r="M52" s="747"/>
      <c r="N52" s="747"/>
      <c r="O52" s="747"/>
      <c r="P52" s="1866">
        <v>0.03</v>
      </c>
      <c r="Q52" s="1867">
        <v>0.03</v>
      </c>
      <c r="R52" s="1867">
        <v>0.03</v>
      </c>
      <c r="S52" s="1867">
        <v>0.03</v>
      </c>
      <c r="T52" s="1868">
        <v>0.03</v>
      </c>
      <c r="U52" s="1869">
        <v>0.03</v>
      </c>
      <c r="V52" s="1867">
        <v>0.03</v>
      </c>
      <c r="W52" s="1867">
        <v>0.03</v>
      </c>
      <c r="X52" s="1867">
        <v>0.03</v>
      </c>
      <c r="Y52" s="1868">
        <v>0.03</v>
      </c>
      <c r="Z52" s="747"/>
      <c r="AA52" s="1870"/>
      <c r="AB52" s="1871"/>
      <c r="AD52" s="43">
        <f xml:space="preserve"> IF( SUM( AH52:AS52 ) = 0, 0,$AH$5 )</f>
        <v>0</v>
      </c>
      <c r="AE52" s="43"/>
      <c r="AG52" s="1091"/>
      <c r="AH52" s="1050"/>
      <c r="AI52" s="1050"/>
      <c r="AJ52" s="1061">
        <f t="shared" ref="AJ52:AS53" si="20" xml:space="preserve"> IF( ISNUMBER(P52), 0, 1 )</f>
        <v>0</v>
      </c>
      <c r="AK52" s="1061">
        <f t="shared" si="20"/>
        <v>0</v>
      </c>
      <c r="AL52" s="1061">
        <f t="shared" si="20"/>
        <v>0</v>
      </c>
      <c r="AM52" s="1061">
        <f t="shared" si="20"/>
        <v>0</v>
      </c>
      <c r="AN52" s="1061">
        <f t="shared" si="20"/>
        <v>0</v>
      </c>
      <c r="AO52" s="1061">
        <f t="shared" si="20"/>
        <v>0</v>
      </c>
      <c r="AP52" s="1061">
        <f t="shared" si="20"/>
        <v>0</v>
      </c>
      <c r="AQ52" s="1061">
        <f t="shared" si="20"/>
        <v>0</v>
      </c>
      <c r="AR52" s="1061">
        <f t="shared" si="20"/>
        <v>0</v>
      </c>
      <c r="AS52" s="1061">
        <f t="shared" si="20"/>
        <v>0</v>
      </c>
      <c r="AT52" s="1091"/>
      <c r="AV52" s="1091"/>
      <c r="AW52" s="1050"/>
      <c r="AX52" s="1050"/>
      <c r="AY52" s="1050"/>
      <c r="AZ52" s="1050"/>
      <c r="BA52" s="1050"/>
      <c r="BB52" s="1050"/>
      <c r="BC52" s="1050"/>
      <c r="BD52" s="1050"/>
      <c r="BE52" s="1050"/>
      <c r="BF52" s="1050"/>
      <c r="BG52" s="1050"/>
      <c r="BH52" s="1050"/>
      <c r="BI52" s="1050"/>
      <c r="BJ52" s="1050"/>
      <c r="BK52" s="1091"/>
    </row>
    <row r="53" spans="2:63" ht="15" thickBot="1" x14ac:dyDescent="0.3">
      <c r="B53" s="1685">
        <v>38</v>
      </c>
      <c r="C53" s="1686" t="s">
        <v>4608</v>
      </c>
      <c r="D53" s="1687" t="s">
        <v>4609</v>
      </c>
      <c r="E53" s="1687" t="s">
        <v>1880</v>
      </c>
      <c r="F53" s="1793">
        <v>2</v>
      </c>
      <c r="G53" s="747"/>
      <c r="H53" s="747"/>
      <c r="I53" s="747"/>
      <c r="J53" s="747"/>
      <c r="K53" s="747"/>
      <c r="L53" s="747"/>
      <c r="M53" s="747"/>
      <c r="N53" s="747"/>
      <c r="O53" s="747"/>
      <c r="P53" s="1872">
        <v>0.02</v>
      </c>
      <c r="Q53" s="1873">
        <v>0.02</v>
      </c>
      <c r="R53" s="1873">
        <v>0.02</v>
      </c>
      <c r="S53" s="1873">
        <v>0.02</v>
      </c>
      <c r="T53" s="1874">
        <v>0.02</v>
      </c>
      <c r="U53" s="1875">
        <v>0.02</v>
      </c>
      <c r="V53" s="1876">
        <v>0.02</v>
      </c>
      <c r="W53" s="1876">
        <v>0.02</v>
      </c>
      <c r="X53" s="1876">
        <v>0.02</v>
      </c>
      <c r="Y53" s="1874">
        <v>0.02</v>
      </c>
      <c r="Z53" s="747"/>
      <c r="AA53" s="1877"/>
      <c r="AB53" s="1878"/>
      <c r="AD53" s="43">
        <f xml:space="preserve"> IF( SUM( AH53:AS53 ) = 0, 0,$AH$5 )</f>
        <v>0</v>
      </c>
      <c r="AE53" s="43"/>
      <c r="AG53" s="1091"/>
      <c r="AH53" s="1050"/>
      <c r="AI53" s="1050"/>
      <c r="AJ53" s="1061">
        <f t="shared" si="20"/>
        <v>0</v>
      </c>
      <c r="AK53" s="1061">
        <f t="shared" si="20"/>
        <v>0</v>
      </c>
      <c r="AL53" s="1061">
        <f t="shared" si="20"/>
        <v>0</v>
      </c>
      <c r="AM53" s="1061">
        <f t="shared" si="20"/>
        <v>0</v>
      </c>
      <c r="AN53" s="1061">
        <f t="shared" si="20"/>
        <v>0</v>
      </c>
      <c r="AO53" s="1061">
        <f t="shared" si="20"/>
        <v>0</v>
      </c>
      <c r="AP53" s="1061">
        <f t="shared" si="20"/>
        <v>0</v>
      </c>
      <c r="AQ53" s="1061">
        <f t="shared" si="20"/>
        <v>0</v>
      </c>
      <c r="AR53" s="1061">
        <f t="shared" si="20"/>
        <v>0</v>
      </c>
      <c r="AS53" s="1061">
        <f t="shared" si="20"/>
        <v>0</v>
      </c>
      <c r="AT53" s="1091"/>
      <c r="AV53" s="1091"/>
      <c r="AW53" s="1050"/>
      <c r="AX53" s="1050"/>
      <c r="AY53" s="1050"/>
      <c r="AZ53" s="1050"/>
      <c r="BA53" s="1050"/>
      <c r="BB53" s="1050"/>
      <c r="BC53" s="1050"/>
      <c r="BD53" s="1050"/>
      <c r="BE53" s="1050"/>
      <c r="BF53" s="1050"/>
      <c r="BG53" s="1050"/>
      <c r="BH53" s="1050"/>
      <c r="BI53" s="1050"/>
      <c r="BJ53" s="1050"/>
      <c r="BK53" s="1091"/>
    </row>
    <row r="54" spans="2:63" x14ac:dyDescent="0.25">
      <c r="B54" s="747"/>
      <c r="C54" s="747"/>
      <c r="D54" s="747"/>
      <c r="E54" s="747"/>
      <c r="F54" s="747"/>
      <c r="G54" s="747"/>
      <c r="H54" s="747"/>
      <c r="I54" s="747"/>
      <c r="J54" s="747"/>
      <c r="K54" s="747"/>
      <c r="L54" s="747"/>
      <c r="M54" s="747"/>
      <c r="N54" s="747"/>
      <c r="O54" s="747"/>
      <c r="P54" s="747"/>
      <c r="Q54" s="747"/>
      <c r="R54" s="747"/>
      <c r="S54" s="747"/>
      <c r="T54" s="747"/>
      <c r="U54" s="747"/>
      <c r="V54" s="747"/>
      <c r="W54" s="747"/>
      <c r="X54" s="747"/>
      <c r="Y54" s="747"/>
      <c r="Z54" s="747"/>
      <c r="AA54" s="747"/>
      <c r="AD54" s="43"/>
      <c r="AE54" s="651"/>
      <c r="AG54" s="1694"/>
      <c r="AH54" s="1050"/>
      <c r="AI54" s="1050"/>
      <c r="AJ54" s="1050"/>
      <c r="AK54" s="1050"/>
      <c r="AL54" s="1050"/>
      <c r="AM54" s="1050"/>
      <c r="AN54" s="1050"/>
      <c r="AO54" s="1050"/>
      <c r="AP54" s="1050"/>
      <c r="AQ54" s="1050"/>
      <c r="AR54" s="1050"/>
      <c r="AS54" s="1050"/>
      <c r="AT54" s="1694"/>
    </row>
    <row r="55" spans="2:63" ht="15" x14ac:dyDescent="0.25">
      <c r="B55" s="277" t="s">
        <v>300</v>
      </c>
      <c r="C55" s="278"/>
      <c r="D55" s="278"/>
      <c r="E55" s="278"/>
      <c r="F55" s="278"/>
      <c r="G55" s="278"/>
      <c r="H55" s="278"/>
      <c r="I55" s="278"/>
      <c r="J55" s="278"/>
      <c r="K55" s="1168"/>
      <c r="L55" s="1168"/>
      <c r="M55" s="732"/>
      <c r="N55" s="732"/>
      <c r="O55" s="732"/>
      <c r="P55" s="1879"/>
      <c r="Q55" s="1879"/>
      <c r="R55" s="1879"/>
      <c r="S55" s="1879"/>
      <c r="T55" s="1879"/>
      <c r="U55" s="747"/>
      <c r="V55" s="747"/>
      <c r="W55" s="747"/>
      <c r="X55" s="747"/>
      <c r="Y55" s="747"/>
      <c r="Z55" s="747"/>
      <c r="AA55" s="747"/>
      <c r="AD55" s="43"/>
      <c r="AE55" s="651"/>
      <c r="AG55" s="1694"/>
      <c r="AH55" s="1050"/>
      <c r="AI55" s="1050"/>
      <c r="AJ55" s="1050"/>
      <c r="AK55" s="1050"/>
      <c r="AL55" s="1050"/>
      <c r="AM55" s="1050"/>
      <c r="AN55" s="1050"/>
      <c r="AO55" s="1050"/>
      <c r="AP55" s="1050"/>
      <c r="AQ55" s="1050"/>
      <c r="AR55" s="1050"/>
      <c r="AS55" s="1050"/>
      <c r="AT55" s="1694"/>
    </row>
    <row r="56" spans="2:63" ht="15" x14ac:dyDescent="0.25">
      <c r="B56" s="1187"/>
      <c r="C56" s="1310" t="s">
        <v>301</v>
      </c>
      <c r="D56" s="1310"/>
      <c r="E56" s="278"/>
      <c r="F56" s="278"/>
      <c r="G56" s="278"/>
      <c r="H56" s="278"/>
      <c r="I56" s="278"/>
      <c r="J56" s="278"/>
      <c r="K56" s="278"/>
      <c r="L56" s="278"/>
      <c r="M56" s="732"/>
      <c r="N56" s="732"/>
      <c r="O56" s="732"/>
      <c r="P56" s="1879"/>
      <c r="Q56" s="1879"/>
      <c r="R56" s="1879"/>
      <c r="S56" s="1879"/>
      <c r="T56" s="1879"/>
      <c r="U56" s="747"/>
      <c r="V56" s="747"/>
      <c r="W56" s="747"/>
      <c r="X56" s="747"/>
      <c r="Y56" s="747"/>
      <c r="Z56" s="747"/>
      <c r="AA56" s="747"/>
      <c r="AD56" s="621"/>
      <c r="AE56" s="1880"/>
      <c r="AG56" s="1694"/>
      <c r="AH56" s="1881">
        <f>SUM(AH24:AS54)</f>
        <v>0</v>
      </c>
      <c r="AI56" s="1050"/>
      <c r="AJ56" s="1050"/>
      <c r="AK56" s="1050"/>
      <c r="AL56" s="1050"/>
      <c r="AM56" s="1050"/>
      <c r="AN56" s="1050"/>
      <c r="AO56" s="1050"/>
      <c r="AP56" s="1050"/>
      <c r="AQ56" s="1050"/>
      <c r="AR56" s="1050"/>
      <c r="AS56" s="1050"/>
      <c r="AT56" s="1694"/>
    </row>
    <row r="57" spans="2:63" ht="15" x14ac:dyDescent="0.25">
      <c r="B57" s="1188"/>
      <c r="C57" s="1310" t="s">
        <v>302</v>
      </c>
      <c r="D57" s="1310"/>
      <c r="E57" s="278"/>
      <c r="F57" s="278"/>
      <c r="G57" s="278"/>
      <c r="H57" s="278"/>
      <c r="I57" s="278"/>
      <c r="J57" s="278"/>
      <c r="K57" s="278"/>
      <c r="L57" s="278"/>
      <c r="M57" s="732"/>
      <c r="N57" s="732"/>
      <c r="O57" s="732"/>
      <c r="P57" s="1879"/>
      <c r="Q57" s="1879"/>
      <c r="R57" s="1879"/>
      <c r="S57" s="1879"/>
      <c r="T57" s="1879"/>
      <c r="U57" s="747"/>
      <c r="V57" s="747"/>
      <c r="W57" s="747"/>
      <c r="X57" s="747"/>
      <c r="Y57" s="747"/>
      <c r="Z57" s="747"/>
      <c r="AA57" s="747"/>
      <c r="AG57" s="1694"/>
      <c r="AH57" s="1096"/>
      <c r="AT57" s="1694"/>
    </row>
    <row r="58" spans="2:63" ht="15" x14ac:dyDescent="0.25">
      <c r="B58" s="1189"/>
      <c r="C58" s="1310" t="s">
        <v>303</v>
      </c>
      <c r="D58" s="1310"/>
      <c r="E58" s="278"/>
      <c r="F58" s="278"/>
      <c r="G58" s="278"/>
      <c r="H58" s="278"/>
      <c r="I58" s="278"/>
      <c r="J58" s="278"/>
      <c r="K58" s="278"/>
      <c r="L58" s="278"/>
      <c r="M58" s="732"/>
      <c r="N58" s="732"/>
      <c r="O58" s="732"/>
      <c r="P58" s="1879"/>
      <c r="Q58" s="1879"/>
      <c r="R58" s="1879"/>
      <c r="S58" s="1879"/>
      <c r="T58" s="1879"/>
      <c r="U58" s="747"/>
      <c r="V58" s="747"/>
      <c r="W58" s="747"/>
      <c r="X58" s="747"/>
      <c r="Y58" s="747"/>
      <c r="Z58" s="747"/>
      <c r="AA58" s="747"/>
      <c r="AG58" s="1694"/>
      <c r="AH58" s="1099"/>
      <c r="AT58" s="1694"/>
    </row>
    <row r="59" spans="2:63" ht="15" x14ac:dyDescent="0.25">
      <c r="B59" s="1190"/>
      <c r="C59" s="1310" t="s">
        <v>304</v>
      </c>
      <c r="D59" s="1310"/>
      <c r="E59" s="278"/>
      <c r="F59" s="278"/>
      <c r="G59" s="278"/>
      <c r="H59" s="278"/>
      <c r="I59" s="278"/>
      <c r="J59" s="278"/>
      <c r="K59" s="278"/>
      <c r="L59" s="278"/>
      <c r="M59" s="732"/>
      <c r="N59" s="732"/>
      <c r="O59" s="732"/>
      <c r="P59" s="1879"/>
      <c r="Q59" s="1879"/>
      <c r="R59" s="1879"/>
      <c r="S59" s="1879"/>
      <c r="T59" s="1879"/>
      <c r="U59" s="747"/>
      <c r="V59" s="747"/>
      <c r="W59" s="747"/>
      <c r="X59" s="747"/>
      <c r="Y59" s="747"/>
      <c r="Z59" s="747"/>
      <c r="AA59" s="747"/>
      <c r="AG59" s="1694"/>
      <c r="AH59" s="1099"/>
      <c r="AT59" s="1694"/>
    </row>
    <row r="60" spans="2:63" ht="15.75" thickBot="1" x14ac:dyDescent="0.3">
      <c r="B60" s="732"/>
      <c r="C60" s="732"/>
      <c r="D60" s="732"/>
      <c r="E60" s="732"/>
      <c r="F60" s="732"/>
      <c r="G60" s="732"/>
      <c r="H60" s="732"/>
      <c r="I60" s="732"/>
      <c r="J60" s="732"/>
      <c r="K60" s="732"/>
      <c r="L60" s="732"/>
      <c r="M60" s="732"/>
      <c r="N60" s="732"/>
      <c r="O60" s="732"/>
      <c r="P60" s="1879"/>
      <c r="Q60" s="1879"/>
      <c r="R60" s="1879"/>
      <c r="S60" s="1879"/>
      <c r="T60" s="1879"/>
      <c r="U60" s="747"/>
      <c r="V60" s="747"/>
      <c r="W60" s="747"/>
      <c r="X60" s="747"/>
      <c r="Y60" s="747"/>
      <c r="Z60" s="747"/>
      <c r="AA60" s="747"/>
      <c r="AG60" s="1694"/>
      <c r="AH60" s="1099"/>
      <c r="AT60" s="1694"/>
    </row>
    <row r="61" spans="2:63" ht="16.5" thickBot="1" x14ac:dyDescent="0.3">
      <c r="B61" s="3494" t="s">
        <v>4610</v>
      </c>
      <c r="C61" s="3495"/>
      <c r="D61" s="3495"/>
      <c r="E61" s="3495"/>
      <c r="F61" s="3495"/>
      <c r="G61" s="3495"/>
      <c r="H61" s="3495"/>
      <c r="I61" s="3495"/>
      <c r="J61" s="3495"/>
      <c r="K61" s="3495"/>
      <c r="L61" s="3495"/>
      <c r="M61" s="3495"/>
      <c r="N61" s="3495"/>
      <c r="O61" s="3495"/>
      <c r="P61" s="3495"/>
      <c r="Q61" s="3495"/>
      <c r="R61" s="3495"/>
      <c r="S61" s="3496"/>
      <c r="T61" s="288"/>
      <c r="U61" s="1692"/>
      <c r="V61" s="747"/>
      <c r="W61" s="747"/>
      <c r="X61" s="747"/>
      <c r="Y61" s="747"/>
      <c r="Z61" s="747"/>
      <c r="AA61" s="747"/>
      <c r="AG61" s="1694"/>
      <c r="AH61" s="1096"/>
      <c r="AT61" s="1694"/>
    </row>
    <row r="62" spans="2:63" ht="16.5" thickBot="1" x14ac:dyDescent="0.3">
      <c r="B62" s="288"/>
      <c r="C62" s="289"/>
      <c r="D62" s="291"/>
      <c r="E62" s="291"/>
      <c r="F62" s="291"/>
      <c r="G62" s="291"/>
      <c r="H62" s="291"/>
      <c r="I62" s="291"/>
      <c r="J62" s="291"/>
      <c r="K62" s="732"/>
      <c r="L62" s="732"/>
      <c r="M62" s="732"/>
      <c r="N62" s="732"/>
      <c r="O62" s="732"/>
      <c r="P62" s="1879"/>
      <c r="Q62" s="1879"/>
      <c r="R62" s="1879"/>
      <c r="S62" s="1879"/>
      <c r="T62" s="1882"/>
      <c r="U62" s="1692"/>
      <c r="V62" s="747"/>
      <c r="W62" s="747"/>
      <c r="X62" s="747"/>
      <c r="Y62" s="747"/>
      <c r="Z62" s="747"/>
      <c r="AA62" s="747"/>
      <c r="AG62" s="1694"/>
      <c r="AH62" s="1099"/>
      <c r="AT62" s="1694"/>
    </row>
    <row r="63" spans="2:63" ht="30" customHeight="1" thickBot="1" x14ac:dyDescent="0.3">
      <c r="B63" s="3771" t="s">
        <v>4611</v>
      </c>
      <c r="C63" s="3772"/>
      <c r="D63" s="3772"/>
      <c r="E63" s="3772"/>
      <c r="F63" s="3772"/>
      <c r="G63" s="3772"/>
      <c r="H63" s="3772"/>
      <c r="I63" s="3772"/>
      <c r="J63" s="3772"/>
      <c r="K63" s="3772"/>
      <c r="L63" s="3772"/>
      <c r="M63" s="3772"/>
      <c r="N63" s="3772"/>
      <c r="O63" s="3772"/>
      <c r="P63" s="3772"/>
      <c r="Q63" s="3772"/>
      <c r="R63" s="3772"/>
      <c r="S63" s="3773"/>
      <c r="T63" s="1883"/>
      <c r="U63" s="1692"/>
      <c r="V63" s="747"/>
      <c r="W63" s="747"/>
      <c r="X63" s="747"/>
      <c r="Y63" s="747"/>
      <c r="Z63" s="747"/>
      <c r="AA63" s="747"/>
      <c r="AH63" s="1099"/>
    </row>
    <row r="64" spans="2:63" ht="15.75" thickBot="1" x14ac:dyDescent="0.3">
      <c r="B64" s="305"/>
      <c r="C64" s="1170"/>
      <c r="D64" s="305"/>
      <c r="E64" s="305"/>
      <c r="F64" s="305"/>
      <c r="G64" s="305"/>
      <c r="H64" s="114"/>
      <c r="I64" s="114"/>
      <c r="J64" s="114"/>
      <c r="K64" s="732"/>
      <c r="L64" s="732"/>
      <c r="M64" s="732"/>
      <c r="N64" s="732"/>
      <c r="O64" s="732"/>
      <c r="P64" s="1879"/>
      <c r="Q64" s="1879"/>
      <c r="R64" s="1879"/>
      <c r="S64" s="1879"/>
      <c r="T64" s="1882"/>
      <c r="U64" s="1692"/>
      <c r="V64" s="747"/>
      <c r="W64" s="747"/>
      <c r="X64" s="747"/>
      <c r="Y64" s="747"/>
      <c r="Z64" s="747"/>
      <c r="AA64" s="747"/>
      <c r="AH64" s="1099"/>
    </row>
    <row r="65" spans="2:34" ht="15" customHeight="1" x14ac:dyDescent="0.25">
      <c r="B65" s="292" t="s">
        <v>307</v>
      </c>
      <c r="C65" s="3532" t="s">
        <v>308</v>
      </c>
      <c r="D65" s="3533"/>
      <c r="E65" s="3533"/>
      <c r="F65" s="3533"/>
      <c r="G65" s="3533"/>
      <c r="H65" s="3533"/>
      <c r="I65" s="3533"/>
      <c r="J65" s="3533"/>
      <c r="K65" s="3533"/>
      <c r="L65" s="3533"/>
      <c r="M65" s="3533"/>
      <c r="N65" s="3533"/>
      <c r="O65" s="3533"/>
      <c r="P65" s="3533"/>
      <c r="Q65" s="3533"/>
      <c r="R65" s="3533"/>
      <c r="S65" s="3534"/>
      <c r="T65" s="626"/>
      <c r="U65" s="1692"/>
      <c r="V65" s="747"/>
      <c r="W65" s="747"/>
      <c r="X65" s="747"/>
      <c r="Y65" s="747"/>
      <c r="Z65" s="747"/>
      <c r="AA65" s="747"/>
      <c r="AH65" s="1099"/>
    </row>
    <row r="66" spans="2:34" ht="15" customHeight="1" x14ac:dyDescent="0.25">
      <c r="B66" s="294" t="s">
        <v>309</v>
      </c>
      <c r="C66" s="295" t="str">
        <f>$C$5</f>
        <v>Retail price index</v>
      </c>
      <c r="D66" s="295"/>
      <c r="E66" s="295"/>
      <c r="F66" s="295"/>
      <c r="G66" s="295"/>
      <c r="H66" s="295"/>
      <c r="I66" s="295"/>
      <c r="J66" s="295"/>
      <c r="K66" s="295"/>
      <c r="L66" s="295"/>
      <c r="M66" s="295"/>
      <c r="N66" s="295"/>
      <c r="O66" s="295"/>
      <c r="P66" s="295"/>
      <c r="Q66" s="295"/>
      <c r="R66" s="295"/>
      <c r="S66" s="296"/>
      <c r="T66" s="626"/>
      <c r="U66" s="1692"/>
      <c r="V66" s="747"/>
      <c r="W66" s="747"/>
      <c r="X66" s="747"/>
      <c r="Y66" s="747"/>
      <c r="Z66" s="747"/>
      <c r="AA66" s="747"/>
      <c r="AH66" s="1099"/>
    </row>
    <row r="67" spans="2:34" ht="60" customHeight="1" x14ac:dyDescent="0.25">
      <c r="B67" s="1884" t="s">
        <v>4612</v>
      </c>
      <c r="C67" s="3677" t="s">
        <v>4613</v>
      </c>
      <c r="D67" s="3678"/>
      <c r="E67" s="3678"/>
      <c r="F67" s="3678"/>
      <c r="G67" s="3678"/>
      <c r="H67" s="3678"/>
      <c r="I67" s="3678"/>
      <c r="J67" s="3678"/>
      <c r="K67" s="3678"/>
      <c r="L67" s="3678"/>
      <c r="M67" s="3678"/>
      <c r="N67" s="3678"/>
      <c r="O67" s="3678"/>
      <c r="P67" s="3678"/>
      <c r="Q67" s="3678"/>
      <c r="R67" s="3678"/>
      <c r="S67" s="3679"/>
      <c r="T67" s="1885"/>
      <c r="U67" s="1692"/>
      <c r="V67" s="747"/>
      <c r="W67" s="747"/>
      <c r="X67" s="747"/>
      <c r="Y67" s="747"/>
      <c r="Z67" s="747"/>
      <c r="AA67" s="747"/>
      <c r="AH67" s="1099"/>
    </row>
    <row r="68" spans="2:34" ht="15" customHeight="1" x14ac:dyDescent="0.25">
      <c r="B68" s="294" t="s">
        <v>321</v>
      </c>
      <c r="C68" s="295" t="str">
        <f>$C$20</f>
        <v>Consumer price index (including housing costs)</v>
      </c>
      <c r="D68" s="295"/>
      <c r="E68" s="295"/>
      <c r="F68" s="295"/>
      <c r="G68" s="295"/>
      <c r="H68" s="295"/>
      <c r="I68" s="295"/>
      <c r="J68" s="295"/>
      <c r="K68" s="295"/>
      <c r="L68" s="295"/>
      <c r="M68" s="295"/>
      <c r="N68" s="295"/>
      <c r="O68" s="295"/>
      <c r="P68" s="295"/>
      <c r="Q68" s="295"/>
      <c r="R68" s="295"/>
      <c r="S68" s="296"/>
      <c r="T68" s="1885"/>
      <c r="U68" s="1692"/>
      <c r="V68" s="747"/>
      <c r="W68" s="747"/>
      <c r="X68" s="747"/>
      <c r="Y68" s="747"/>
      <c r="Z68" s="747"/>
      <c r="AA68" s="747"/>
    </row>
    <row r="69" spans="2:34" ht="60" customHeight="1" x14ac:dyDescent="0.25">
      <c r="B69" s="1884" t="s">
        <v>4614</v>
      </c>
      <c r="C69" s="3677" t="s">
        <v>4615</v>
      </c>
      <c r="D69" s="3678"/>
      <c r="E69" s="3678"/>
      <c r="F69" s="3678"/>
      <c r="G69" s="3678"/>
      <c r="H69" s="3678"/>
      <c r="I69" s="3678"/>
      <c r="J69" s="3678"/>
      <c r="K69" s="3678"/>
      <c r="L69" s="3678"/>
      <c r="M69" s="3678"/>
      <c r="N69" s="3678"/>
      <c r="O69" s="3678"/>
      <c r="P69" s="3678"/>
      <c r="Q69" s="3678"/>
      <c r="R69" s="3678"/>
      <c r="S69" s="3679"/>
      <c r="T69" s="1885"/>
      <c r="U69" s="1692"/>
      <c r="V69" s="747"/>
      <c r="W69" s="747"/>
      <c r="X69" s="747"/>
      <c r="Y69" s="747"/>
      <c r="Z69" s="747"/>
      <c r="AA69" s="747"/>
    </row>
    <row r="70" spans="2:34" ht="15" customHeight="1" x14ac:dyDescent="0.25">
      <c r="B70" s="294" t="s">
        <v>330</v>
      </c>
      <c r="C70" s="295" t="str">
        <f>$C$35</f>
        <v>Indexation rate for index linked debt percentage increase</v>
      </c>
      <c r="D70" s="295"/>
      <c r="E70" s="295"/>
      <c r="F70" s="295"/>
      <c r="G70" s="295"/>
      <c r="H70" s="295"/>
      <c r="I70" s="295"/>
      <c r="J70" s="295"/>
      <c r="K70" s="295"/>
      <c r="L70" s="295"/>
      <c r="M70" s="295"/>
      <c r="N70" s="295"/>
      <c r="O70" s="295"/>
      <c r="P70" s="295"/>
      <c r="Q70" s="295"/>
      <c r="R70" s="295"/>
      <c r="S70" s="296"/>
      <c r="T70" s="1885"/>
      <c r="U70" s="1692"/>
      <c r="V70" s="747"/>
      <c r="W70" s="747"/>
      <c r="X70" s="747"/>
      <c r="Y70" s="747"/>
      <c r="Z70" s="747"/>
      <c r="AA70" s="747"/>
    </row>
    <row r="71" spans="2:34" ht="15" customHeight="1" x14ac:dyDescent="0.25">
      <c r="B71" s="302">
        <v>27</v>
      </c>
      <c r="C71" s="3706" t="s">
        <v>4616</v>
      </c>
      <c r="D71" s="3706"/>
      <c r="E71" s="3706"/>
      <c r="F71" s="3706"/>
      <c r="G71" s="3706"/>
      <c r="H71" s="3706"/>
      <c r="I71" s="3706"/>
      <c r="J71" s="3706"/>
      <c r="K71" s="3706"/>
      <c r="L71" s="3706"/>
      <c r="M71" s="3706"/>
      <c r="N71" s="3706"/>
      <c r="O71" s="3706"/>
      <c r="P71" s="3706"/>
      <c r="Q71" s="3706"/>
      <c r="R71" s="3706"/>
      <c r="S71" s="3754"/>
      <c r="T71" s="1885"/>
      <c r="U71" s="1692"/>
      <c r="V71" s="747"/>
      <c r="W71" s="747"/>
      <c r="X71" s="747"/>
      <c r="Y71" s="747"/>
      <c r="Z71" s="747"/>
      <c r="AA71" s="747"/>
    </row>
    <row r="72" spans="2:34" ht="15" customHeight="1" x14ac:dyDescent="0.25">
      <c r="B72" s="294" t="s">
        <v>334</v>
      </c>
      <c r="C72" s="295" t="str">
        <f>$C$38</f>
        <v>Financial year average indices</v>
      </c>
      <c r="D72" s="295"/>
      <c r="E72" s="295"/>
      <c r="F72" s="295"/>
      <c r="G72" s="295"/>
      <c r="H72" s="295"/>
      <c r="I72" s="295"/>
      <c r="J72" s="295"/>
      <c r="K72" s="295"/>
      <c r="L72" s="295"/>
      <c r="M72" s="295"/>
      <c r="N72" s="295"/>
      <c r="O72" s="295"/>
      <c r="P72" s="295"/>
      <c r="Q72" s="295"/>
      <c r="R72" s="295"/>
      <c r="S72" s="296"/>
      <c r="T72" s="1885"/>
      <c r="U72" s="1692"/>
      <c r="V72" s="747"/>
      <c r="W72" s="747"/>
      <c r="X72" s="747"/>
      <c r="Y72" s="747"/>
      <c r="Z72" s="747"/>
      <c r="AA72" s="747"/>
    </row>
    <row r="73" spans="2:34" ht="15" customHeight="1" x14ac:dyDescent="0.25">
      <c r="B73" s="1884" t="s">
        <v>4617</v>
      </c>
      <c r="C73" s="3706" t="s">
        <v>4618</v>
      </c>
      <c r="D73" s="3706"/>
      <c r="E73" s="3706"/>
      <c r="F73" s="3706"/>
      <c r="G73" s="3706"/>
      <c r="H73" s="3706"/>
      <c r="I73" s="3706"/>
      <c r="J73" s="3706"/>
      <c r="K73" s="3706"/>
      <c r="L73" s="3706"/>
      <c r="M73" s="3706"/>
      <c r="N73" s="3706"/>
      <c r="O73" s="3706"/>
      <c r="P73" s="3706"/>
      <c r="Q73" s="3706"/>
      <c r="R73" s="3706"/>
      <c r="S73" s="3754"/>
      <c r="T73" s="1885"/>
      <c r="U73" s="1692"/>
      <c r="V73" s="747"/>
      <c r="W73" s="747"/>
      <c r="X73" s="747"/>
      <c r="Y73" s="747"/>
      <c r="Z73" s="747"/>
      <c r="AA73" s="747"/>
    </row>
    <row r="74" spans="2:34" ht="15" customHeight="1" x14ac:dyDescent="0.25">
      <c r="B74" s="294" t="s">
        <v>338</v>
      </c>
      <c r="C74" s="295" t="str">
        <f>$C$42</f>
        <v>Year on year % change</v>
      </c>
      <c r="D74" s="295"/>
      <c r="E74" s="295"/>
      <c r="F74" s="295"/>
      <c r="G74" s="295"/>
      <c r="H74" s="295"/>
      <c r="I74" s="295"/>
      <c r="J74" s="295"/>
      <c r="K74" s="295"/>
      <c r="L74" s="295"/>
      <c r="M74" s="295"/>
      <c r="N74" s="295"/>
      <c r="O74" s="295"/>
      <c r="P74" s="295"/>
      <c r="Q74" s="295"/>
      <c r="R74" s="295"/>
      <c r="S74" s="296"/>
      <c r="T74" s="1885"/>
      <c r="U74" s="1692"/>
      <c r="V74" s="747"/>
      <c r="W74" s="747"/>
      <c r="X74" s="747"/>
      <c r="Y74" s="747"/>
      <c r="Z74" s="747"/>
      <c r="AA74" s="747"/>
    </row>
    <row r="75" spans="2:34" ht="15" customHeight="1" x14ac:dyDescent="0.25">
      <c r="B75" s="1886" t="s">
        <v>4619</v>
      </c>
      <c r="C75" s="3769" t="s">
        <v>4620</v>
      </c>
      <c r="D75" s="3769"/>
      <c r="E75" s="3769"/>
      <c r="F75" s="3769"/>
      <c r="G75" s="3769"/>
      <c r="H75" s="3769"/>
      <c r="I75" s="3769"/>
      <c r="J75" s="3769"/>
      <c r="K75" s="3769"/>
      <c r="L75" s="3769"/>
      <c r="M75" s="3769"/>
      <c r="N75" s="3769"/>
      <c r="O75" s="3769"/>
      <c r="P75" s="3769"/>
      <c r="Q75" s="3769"/>
      <c r="R75" s="3769"/>
      <c r="S75" s="3770"/>
      <c r="T75" s="1885"/>
      <c r="U75" s="1692"/>
      <c r="V75" s="747"/>
      <c r="W75" s="747"/>
      <c r="X75" s="747"/>
      <c r="Y75" s="747"/>
      <c r="Z75" s="747"/>
      <c r="AA75" s="747"/>
    </row>
    <row r="76" spans="2:34" ht="15" customHeight="1" x14ac:dyDescent="0.25">
      <c r="B76" s="1886">
        <v>36</v>
      </c>
      <c r="C76" s="3677" t="s">
        <v>4621</v>
      </c>
      <c r="D76" s="3678"/>
      <c r="E76" s="3678"/>
      <c r="F76" s="3678"/>
      <c r="G76" s="3678"/>
      <c r="H76" s="3678"/>
      <c r="I76" s="3678"/>
      <c r="J76" s="3678"/>
      <c r="K76" s="3678"/>
      <c r="L76" s="3678"/>
      <c r="M76" s="3678"/>
      <c r="N76" s="3678"/>
      <c r="O76" s="3678"/>
      <c r="P76" s="3678"/>
      <c r="Q76" s="3678"/>
      <c r="R76" s="3678"/>
      <c r="S76" s="3679"/>
      <c r="T76" s="1885"/>
      <c r="U76" s="1692"/>
      <c r="V76" s="747"/>
      <c r="W76" s="747"/>
      <c r="X76" s="747"/>
      <c r="Y76" s="747"/>
      <c r="Z76" s="747"/>
      <c r="AA76" s="747"/>
    </row>
    <row r="77" spans="2:34" ht="15" customHeight="1" x14ac:dyDescent="0.25">
      <c r="B77" s="294" t="s">
        <v>342</v>
      </c>
      <c r="C77" s="295" t="str">
        <f>$C$51</f>
        <v>Long term inflation rates</v>
      </c>
      <c r="D77" s="295"/>
      <c r="E77" s="295"/>
      <c r="F77" s="295"/>
      <c r="G77" s="295"/>
      <c r="H77" s="295"/>
      <c r="I77" s="295"/>
      <c r="J77" s="295"/>
      <c r="K77" s="295"/>
      <c r="L77" s="295"/>
      <c r="M77" s="295"/>
      <c r="N77" s="295"/>
      <c r="O77" s="295"/>
      <c r="P77" s="295"/>
      <c r="Q77" s="295"/>
      <c r="R77" s="295"/>
      <c r="S77" s="296"/>
      <c r="T77" s="1885"/>
      <c r="U77" s="1692"/>
      <c r="V77" s="747"/>
      <c r="W77" s="747"/>
      <c r="X77" s="747"/>
      <c r="Y77" s="747"/>
      <c r="Z77" s="747"/>
      <c r="AA77" s="747"/>
    </row>
    <row r="78" spans="2:34" ht="15" customHeight="1" x14ac:dyDescent="0.25">
      <c r="B78" s="1887">
        <v>37</v>
      </c>
      <c r="C78" s="3769" t="s">
        <v>4622</v>
      </c>
      <c r="D78" s="3769"/>
      <c r="E78" s="3769"/>
      <c r="F78" s="3769"/>
      <c r="G78" s="3769"/>
      <c r="H78" s="3769"/>
      <c r="I78" s="3769"/>
      <c r="J78" s="3769"/>
      <c r="K78" s="3769"/>
      <c r="L78" s="3769"/>
      <c r="M78" s="3769"/>
      <c r="N78" s="3769"/>
      <c r="O78" s="3769"/>
      <c r="P78" s="3769"/>
      <c r="Q78" s="3769"/>
      <c r="R78" s="3769"/>
      <c r="S78" s="3770"/>
    </row>
    <row r="79" spans="2:34" ht="15" customHeight="1" thickBot="1" x14ac:dyDescent="0.3">
      <c r="B79" s="1888">
        <v>38</v>
      </c>
      <c r="C79" s="3709" t="s">
        <v>4623</v>
      </c>
      <c r="D79" s="3709"/>
      <c r="E79" s="3709"/>
      <c r="F79" s="3709"/>
      <c r="G79" s="3709"/>
      <c r="H79" s="3709"/>
      <c r="I79" s="3709"/>
      <c r="J79" s="3709"/>
      <c r="K79" s="3709"/>
      <c r="L79" s="3709"/>
      <c r="M79" s="3709"/>
      <c r="N79" s="3709"/>
      <c r="O79" s="3709"/>
      <c r="P79" s="3709"/>
      <c r="Q79" s="3709"/>
      <c r="R79" s="3709"/>
      <c r="S79" s="3755"/>
    </row>
    <row r="80" spans="2:34" x14ac:dyDescent="0.25"/>
  </sheetData>
  <sheetProtection selectLockedCells="1" autoFilter="0"/>
  <mergeCells count="15">
    <mergeCell ref="B63:S63"/>
    <mergeCell ref="AA1:AD1"/>
    <mergeCell ref="B3:C3"/>
    <mergeCell ref="AH4:AS4"/>
    <mergeCell ref="AW4:BJ4"/>
    <mergeCell ref="B61:S61"/>
    <mergeCell ref="C76:S76"/>
    <mergeCell ref="C78:S78"/>
    <mergeCell ref="C79:S79"/>
    <mergeCell ref="C65:S65"/>
    <mergeCell ref="C67:S67"/>
    <mergeCell ref="C69:S69"/>
    <mergeCell ref="C71:S71"/>
    <mergeCell ref="C73:S73"/>
    <mergeCell ref="C75:S75"/>
  </mergeCells>
  <conditionalFormatting sqref="AD6:AE56">
    <cfRule type="cellIs" dxfId="295"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38D8-26CE-4399-BCB0-3FDE352451F8}">
  <sheetPr>
    <tabColor rgb="FFFFC000"/>
  </sheetPr>
  <dimension ref="A1:AC71"/>
  <sheetViews>
    <sheetView workbookViewId="0">
      <selection activeCell="I25" sqref="I25"/>
    </sheetView>
  </sheetViews>
  <sheetFormatPr defaultColWidth="0" defaultRowHeight="14.25" zeroHeight="1" x14ac:dyDescent="0.25"/>
  <cols>
    <col min="1" max="1" width="1.85546875" style="1545" customWidth="1"/>
    <col min="2" max="2" width="7.5703125" style="1545" customWidth="1"/>
    <col min="3" max="3" width="104.140625" style="1545" bestFit="1" customWidth="1"/>
    <col min="4" max="4" width="13.85546875" style="1545" bestFit="1" customWidth="1"/>
    <col min="5" max="6" width="6.42578125" style="1545" customWidth="1"/>
    <col min="7" max="7" width="22.42578125" style="1545" bestFit="1" customWidth="1"/>
    <col min="8" max="13" width="11" style="1545" customWidth="1"/>
    <col min="14" max="14" width="3" style="1545" customWidth="1"/>
    <col min="15" max="15" width="60.140625" style="1545" bestFit="1" customWidth="1"/>
    <col min="16" max="16" width="19.5703125" style="1545" customWidth="1"/>
    <col min="17" max="17" width="3" style="1545" customWidth="1"/>
    <col min="18" max="18" width="24.7109375" style="1033" customWidth="1"/>
    <col min="19" max="19" width="3.42578125" style="1033" customWidth="1"/>
    <col min="20" max="20" width="3" style="1097" hidden="1" customWidth="1"/>
    <col min="21" max="28" width="9.28515625" style="1097" hidden="1" customWidth="1"/>
    <col min="29" max="29" width="1.85546875" style="1097" hidden="1" customWidth="1"/>
    <col min="30" max="16384" width="11" style="1545" hidden="1"/>
  </cols>
  <sheetData>
    <row r="1" spans="2:29" ht="20.25" x14ac:dyDescent="0.25">
      <c r="B1" s="1031" t="s">
        <v>4624</v>
      </c>
      <c r="C1" s="1031"/>
      <c r="D1" s="1031"/>
      <c r="E1" s="1031"/>
      <c r="F1" s="1031"/>
      <c r="G1" s="1031"/>
      <c r="H1" s="1031"/>
      <c r="I1" s="1031"/>
      <c r="J1" s="1031"/>
      <c r="K1" s="1031"/>
      <c r="L1" s="1031"/>
      <c r="M1" s="4" t="str">
        <f>[2]AppValidation!$D$2</f>
        <v>Yorkshire Water</v>
      </c>
      <c r="N1" s="477"/>
      <c r="O1" s="3497" t="s">
        <v>1</v>
      </c>
      <c r="P1" s="3497"/>
      <c r="Q1" s="3497"/>
      <c r="R1" s="3497"/>
      <c r="T1" s="1034"/>
      <c r="U1" s="1035"/>
      <c r="V1" s="1035"/>
      <c r="W1" s="1035"/>
      <c r="X1" s="1035"/>
      <c r="Y1" s="1035"/>
      <c r="Z1" s="1035"/>
      <c r="AA1" s="1035"/>
      <c r="AB1" s="1035"/>
      <c r="AC1" s="1034"/>
    </row>
    <row r="2" spans="2:29" ht="15" thickBot="1" x14ac:dyDescent="0.3">
      <c r="B2" s="35"/>
      <c r="C2" s="35"/>
      <c r="D2" s="35"/>
      <c r="E2" s="35"/>
      <c r="F2" s="35"/>
      <c r="G2" s="35"/>
      <c r="H2" s="35"/>
      <c r="I2" s="35"/>
      <c r="J2" s="35"/>
      <c r="K2" s="35"/>
      <c r="L2" s="35"/>
      <c r="M2" s="35"/>
      <c r="N2" s="35"/>
      <c r="O2" s="35"/>
      <c r="P2" s="35"/>
      <c r="T2" s="1034"/>
      <c r="U2" s="1035"/>
      <c r="V2" s="1035"/>
      <c r="W2" s="1035"/>
      <c r="X2" s="1035"/>
      <c r="Y2" s="1035"/>
      <c r="Z2" s="1035"/>
      <c r="AA2" s="1035"/>
      <c r="AB2" s="1035"/>
      <c r="AC2" s="1034"/>
    </row>
    <row r="3" spans="2:29" ht="15" thickBot="1" x14ac:dyDescent="0.3">
      <c r="B3" s="3699" t="s">
        <v>14</v>
      </c>
      <c r="C3" s="3700"/>
      <c r="D3" s="1037" t="s">
        <v>15</v>
      </c>
      <c r="E3" s="1038" t="s">
        <v>16</v>
      </c>
      <c r="F3" s="1039" t="s">
        <v>17</v>
      </c>
      <c r="G3" s="1041" t="s">
        <v>30</v>
      </c>
      <c r="H3" s="1038" t="s">
        <v>1849</v>
      </c>
      <c r="I3" s="1038" t="s">
        <v>1850</v>
      </c>
      <c r="J3" s="1038" t="s">
        <v>870</v>
      </c>
      <c r="K3" s="1038" t="s">
        <v>869</v>
      </c>
      <c r="L3" s="1038" t="s">
        <v>868</v>
      </c>
      <c r="M3" s="1041" t="s">
        <v>4625</v>
      </c>
      <c r="N3" s="1042"/>
      <c r="O3" s="1551" t="s">
        <v>23</v>
      </c>
      <c r="P3" s="27" t="s">
        <v>24</v>
      </c>
      <c r="R3" s="1045" t="s">
        <v>25</v>
      </c>
      <c r="T3" s="1034"/>
      <c r="U3" s="1035"/>
      <c r="V3" s="1035"/>
      <c r="W3" s="1035"/>
      <c r="X3" s="1035"/>
      <c r="Y3" s="1035"/>
      <c r="Z3" s="1035"/>
      <c r="AA3" s="1035"/>
      <c r="AB3" s="1035"/>
      <c r="AC3" s="1034"/>
    </row>
    <row r="4" spans="2:29" ht="15" thickBot="1" x14ac:dyDescent="0.3">
      <c r="B4" s="35"/>
      <c r="C4" s="35"/>
      <c r="D4" s="35"/>
      <c r="E4" s="35"/>
      <c r="F4" s="35"/>
      <c r="G4" s="35"/>
      <c r="H4" s="35"/>
      <c r="I4" s="35"/>
      <c r="J4" s="35"/>
      <c r="K4" s="35"/>
      <c r="L4" s="35"/>
      <c r="M4" s="35"/>
      <c r="N4" s="35"/>
      <c r="O4" s="35"/>
      <c r="P4" s="35"/>
      <c r="R4" s="1047"/>
      <c r="T4" s="1034"/>
      <c r="U4" s="3617" t="s">
        <v>12</v>
      </c>
      <c r="V4" s="3617"/>
      <c r="W4" s="3617"/>
      <c r="X4" s="3617"/>
      <c r="Y4" s="3617"/>
      <c r="Z4" s="3617"/>
      <c r="AA4" s="3617"/>
      <c r="AB4" s="3617"/>
      <c r="AC4" s="1034"/>
    </row>
    <row r="5" spans="2:29" ht="15" thickBot="1" x14ac:dyDescent="0.3">
      <c r="B5" s="1765" t="s">
        <v>36</v>
      </c>
      <c r="C5" s="1766" t="s">
        <v>4626</v>
      </c>
      <c r="D5" s="35"/>
      <c r="E5" s="35"/>
      <c r="F5" s="35"/>
      <c r="G5" s="35"/>
      <c r="H5" s="35"/>
      <c r="I5" s="35"/>
      <c r="J5" s="35"/>
      <c r="K5" s="35"/>
      <c r="L5" s="35"/>
      <c r="M5" s="35"/>
      <c r="N5" s="35"/>
      <c r="O5" s="35"/>
      <c r="P5" s="35"/>
      <c r="R5" s="43"/>
      <c r="T5" s="1034"/>
      <c r="U5" s="1049" t="s">
        <v>27</v>
      </c>
      <c r="V5" s="1050"/>
      <c r="W5" s="1050"/>
      <c r="X5" s="1050"/>
      <c r="Y5" s="1050"/>
      <c r="Z5" s="1050"/>
      <c r="AA5" s="1050"/>
      <c r="AB5" s="1050"/>
      <c r="AC5" s="1034"/>
    </row>
    <row r="6" spans="2:29" x14ac:dyDescent="0.25">
      <c r="B6" s="1622">
        <v>1</v>
      </c>
      <c r="C6" s="1623" t="s">
        <v>4627</v>
      </c>
      <c r="D6" s="1624" t="s">
        <v>4628</v>
      </c>
      <c r="E6" s="1624" t="s">
        <v>41</v>
      </c>
      <c r="F6" s="1625">
        <v>3</v>
      </c>
      <c r="G6" s="1767" t="s">
        <v>3979</v>
      </c>
      <c r="H6" s="35"/>
      <c r="I6" s="35"/>
      <c r="J6" s="35"/>
      <c r="K6" s="35"/>
      <c r="L6" s="35"/>
      <c r="M6" s="1420">
        <v>3.0293022353478198</v>
      </c>
      <c r="N6" s="35"/>
      <c r="O6" s="1143" t="s">
        <v>4629</v>
      </c>
      <c r="P6" s="1144"/>
      <c r="R6" s="43"/>
      <c r="T6" s="1034"/>
      <c r="U6" s="1050"/>
      <c r="V6" s="1050"/>
      <c r="W6" s="1050"/>
      <c r="X6" s="1050"/>
      <c r="Y6" s="1050"/>
      <c r="Z6" s="1050"/>
      <c r="AA6" s="1050"/>
      <c r="AB6" s="1050"/>
      <c r="AC6" s="1034"/>
    </row>
    <row r="7" spans="2:29" x14ac:dyDescent="0.25">
      <c r="B7" s="1643">
        <v>2</v>
      </c>
      <c r="C7" s="1644" t="s">
        <v>4630</v>
      </c>
      <c r="D7" s="1645" t="s">
        <v>4631</v>
      </c>
      <c r="E7" s="1645" t="s">
        <v>41</v>
      </c>
      <c r="F7" s="1646">
        <v>3</v>
      </c>
      <c r="G7" s="1789" t="s">
        <v>3979</v>
      </c>
      <c r="H7" s="35"/>
      <c r="I7" s="35"/>
      <c r="J7" s="35"/>
      <c r="K7" s="35"/>
      <c r="L7" s="35"/>
      <c r="M7" s="1889">
        <v>1.28658462481793</v>
      </c>
      <c r="N7" s="35"/>
      <c r="O7" s="1890" t="s">
        <v>4629</v>
      </c>
      <c r="P7" s="1566"/>
      <c r="R7" s="43"/>
      <c r="T7" s="1034"/>
      <c r="U7" s="1035"/>
      <c r="V7" s="1035"/>
      <c r="W7" s="1035"/>
      <c r="X7" s="1035"/>
      <c r="Y7" s="1035"/>
      <c r="Z7" s="1035"/>
      <c r="AA7" s="1035"/>
      <c r="AB7" s="1035"/>
      <c r="AC7" s="1034"/>
    </row>
    <row r="8" spans="2:29" x14ac:dyDescent="0.25">
      <c r="B8" s="1643">
        <v>3</v>
      </c>
      <c r="C8" s="1644" t="s">
        <v>4632</v>
      </c>
      <c r="D8" s="1645" t="s">
        <v>4633</v>
      </c>
      <c r="E8" s="1645" t="s">
        <v>41</v>
      </c>
      <c r="F8" s="1646">
        <v>3</v>
      </c>
      <c r="G8" s="1789" t="s">
        <v>3979</v>
      </c>
      <c r="H8" s="35"/>
      <c r="I8" s="35"/>
      <c r="J8" s="35"/>
      <c r="K8" s="35"/>
      <c r="L8" s="35"/>
      <c r="M8" s="1889">
        <v>3.1984669153199698</v>
      </c>
      <c r="N8" s="35"/>
      <c r="O8" s="1890" t="s">
        <v>4629</v>
      </c>
      <c r="P8" s="1566"/>
      <c r="R8" s="43"/>
      <c r="T8" s="1034"/>
      <c r="U8" s="1050"/>
      <c r="V8" s="1050"/>
      <c r="W8" s="1050"/>
      <c r="X8" s="1050"/>
      <c r="Y8" s="1050"/>
      <c r="Z8" s="1050"/>
      <c r="AA8" s="1050"/>
      <c r="AB8" s="1050"/>
      <c r="AC8" s="1034"/>
    </row>
    <row r="9" spans="2:29" x14ac:dyDescent="0.25">
      <c r="B9" s="1643">
        <v>4</v>
      </c>
      <c r="C9" s="1644" t="s">
        <v>4634</v>
      </c>
      <c r="D9" s="1645" t="s">
        <v>4635</v>
      </c>
      <c r="E9" s="1645" t="s">
        <v>41</v>
      </c>
      <c r="F9" s="1646">
        <v>3</v>
      </c>
      <c r="G9" s="1789" t="s">
        <v>3979</v>
      </c>
      <c r="H9" s="35"/>
      <c r="I9" s="35"/>
      <c r="J9" s="35"/>
      <c r="K9" s="35"/>
      <c r="L9" s="35"/>
      <c r="M9" s="1889">
        <v>2.6485588752089901</v>
      </c>
      <c r="N9" s="35"/>
      <c r="O9" s="1890" t="s">
        <v>4629</v>
      </c>
      <c r="P9" s="1566"/>
      <c r="R9" s="43"/>
      <c r="T9" s="1034"/>
      <c r="U9" s="1050"/>
      <c r="V9" s="1050"/>
      <c r="W9" s="1050"/>
      <c r="X9" s="1050"/>
      <c r="Y9" s="1050"/>
      <c r="Z9" s="1050"/>
      <c r="AA9" s="1050"/>
      <c r="AB9" s="1050"/>
      <c r="AC9" s="1034"/>
    </row>
    <row r="10" spans="2:29" x14ac:dyDescent="0.25">
      <c r="B10" s="1643">
        <v>5</v>
      </c>
      <c r="C10" s="1644" t="s">
        <v>4636</v>
      </c>
      <c r="D10" s="1645" t="s">
        <v>4637</v>
      </c>
      <c r="E10" s="1645" t="s">
        <v>41</v>
      </c>
      <c r="F10" s="1646">
        <v>3</v>
      </c>
      <c r="G10" s="1789" t="s">
        <v>3979</v>
      </c>
      <c r="H10" s="35"/>
      <c r="I10" s="35"/>
      <c r="J10" s="35"/>
      <c r="K10" s="35"/>
      <c r="L10" s="35"/>
      <c r="M10" s="1889">
        <v>-40.009998502975101</v>
      </c>
      <c r="N10" s="35"/>
      <c r="O10" s="1890" t="s">
        <v>4629</v>
      </c>
      <c r="P10" s="1566"/>
      <c r="R10" s="43"/>
      <c r="T10" s="1034"/>
      <c r="U10" s="1050"/>
      <c r="V10" s="1050"/>
      <c r="W10" s="1050"/>
      <c r="X10" s="1050"/>
      <c r="Y10" s="1050"/>
      <c r="Z10" s="1050"/>
      <c r="AA10" s="1050"/>
      <c r="AB10" s="1050"/>
      <c r="AC10" s="1034"/>
    </row>
    <row r="11" spans="2:29" x14ac:dyDescent="0.25">
      <c r="B11" s="1643">
        <v>6</v>
      </c>
      <c r="C11" s="1644" t="s">
        <v>4638</v>
      </c>
      <c r="D11" s="1645" t="s">
        <v>4639</v>
      </c>
      <c r="E11" s="1645" t="s">
        <v>41</v>
      </c>
      <c r="F11" s="1646">
        <v>3</v>
      </c>
      <c r="G11" s="1789" t="s">
        <v>3979</v>
      </c>
      <c r="H11" s="35"/>
      <c r="I11" s="35"/>
      <c r="J11" s="35"/>
      <c r="K11" s="35"/>
      <c r="L11" s="35"/>
      <c r="M11" s="1889">
        <v>-61.174978364922502</v>
      </c>
      <c r="N11" s="35"/>
      <c r="O11" s="1890" t="s">
        <v>4629</v>
      </c>
      <c r="P11" s="1566"/>
      <c r="R11" s="43"/>
      <c r="T11" s="1034"/>
      <c r="U11" s="1050"/>
      <c r="V11" s="1050"/>
      <c r="W11" s="1050"/>
      <c r="X11" s="1050"/>
      <c r="Y11" s="1050"/>
      <c r="Z11" s="1050"/>
      <c r="AA11" s="1050"/>
      <c r="AB11" s="1050"/>
      <c r="AC11" s="1034"/>
    </row>
    <row r="12" spans="2:29" x14ac:dyDescent="0.25">
      <c r="B12" s="1631">
        <v>7</v>
      </c>
      <c r="C12" s="1632" t="s">
        <v>4640</v>
      </c>
      <c r="D12" s="1645" t="s">
        <v>4641</v>
      </c>
      <c r="E12" s="1633" t="s">
        <v>41</v>
      </c>
      <c r="F12" s="1634">
        <v>3</v>
      </c>
      <c r="G12" s="1778" t="s">
        <v>32</v>
      </c>
      <c r="H12" s="35"/>
      <c r="I12" s="35"/>
      <c r="J12" s="35"/>
      <c r="K12" s="35"/>
      <c r="L12" s="35"/>
      <c r="M12" s="1891">
        <v>3.468</v>
      </c>
      <c r="N12" s="35"/>
      <c r="O12" s="1892" t="s">
        <v>4308</v>
      </c>
      <c r="P12" s="1893"/>
      <c r="R12" s="43">
        <f t="shared" ref="R12:R17" si="0" xml:space="preserve"> IF( SUM( U12:Z12 ) = 0, 0,$U$5 )</f>
        <v>0</v>
      </c>
      <c r="T12" s="1034"/>
      <c r="U12" s="1061">
        <f xml:space="preserve"> IF( ISNUMBER(M12), 0, 1 )</f>
        <v>0</v>
      </c>
      <c r="V12" s="1050"/>
      <c r="W12" s="1050"/>
      <c r="X12" s="1050"/>
      <c r="Y12" s="1050"/>
      <c r="Z12" s="1050"/>
      <c r="AA12" s="1050"/>
      <c r="AB12" s="1050"/>
      <c r="AC12" s="1034"/>
    </row>
    <row r="13" spans="2:29" x14ac:dyDescent="0.25">
      <c r="B13" s="1643">
        <v>8</v>
      </c>
      <c r="C13" s="1644" t="s">
        <v>4642</v>
      </c>
      <c r="D13" s="1645" t="s">
        <v>4643</v>
      </c>
      <c r="E13" s="1645" t="s">
        <v>41</v>
      </c>
      <c r="F13" s="1646">
        <v>3</v>
      </c>
      <c r="G13" s="1789" t="s">
        <v>32</v>
      </c>
      <c r="H13" s="35"/>
      <c r="I13" s="35"/>
      <c r="J13" s="35"/>
      <c r="K13" s="35"/>
      <c r="L13" s="35"/>
      <c r="M13" s="1894">
        <v>1.4730000000000001</v>
      </c>
      <c r="N13" s="35"/>
      <c r="O13" s="1890" t="s">
        <v>4644</v>
      </c>
      <c r="P13" s="1566"/>
      <c r="R13" s="43">
        <f t="shared" si="0"/>
        <v>0</v>
      </c>
      <c r="T13" s="1034"/>
      <c r="U13" s="1061">
        <f xml:space="preserve"> IF( ISNUMBER(M13), 0, 1 )</f>
        <v>0</v>
      </c>
      <c r="V13" s="1050"/>
      <c r="W13" s="1050"/>
      <c r="X13" s="1050"/>
      <c r="Y13" s="1050"/>
      <c r="Z13" s="1050"/>
      <c r="AA13" s="1050"/>
      <c r="AB13" s="1050"/>
      <c r="AC13" s="1034"/>
    </row>
    <row r="14" spans="2:29" x14ac:dyDescent="0.25">
      <c r="B14" s="1643">
        <v>9</v>
      </c>
      <c r="C14" s="1644" t="s">
        <v>4645</v>
      </c>
      <c r="D14" s="1645" t="s">
        <v>4646</v>
      </c>
      <c r="E14" s="1645" t="s">
        <v>41</v>
      </c>
      <c r="F14" s="1646">
        <v>3</v>
      </c>
      <c r="G14" s="1789" t="s">
        <v>32</v>
      </c>
      <c r="H14" s="35"/>
      <c r="I14" s="35"/>
      <c r="J14" s="35"/>
      <c r="K14" s="35"/>
      <c r="L14" s="35"/>
      <c r="M14" s="1489">
        <v>3.6619999999999999</v>
      </c>
      <c r="N14" s="35"/>
      <c r="O14" s="1890" t="s">
        <v>4308</v>
      </c>
      <c r="P14" s="1566"/>
      <c r="R14" s="43">
        <f t="shared" si="0"/>
        <v>0</v>
      </c>
      <c r="T14" s="1034"/>
      <c r="U14" s="1061">
        <f>IF('[2]Validation flags'!$H$3=1,0, IF( ISNUMBER(M14), 0, 1 ))</f>
        <v>0</v>
      </c>
      <c r="V14" s="1050"/>
      <c r="W14" s="1050"/>
      <c r="X14" s="1050"/>
      <c r="Y14" s="1050"/>
      <c r="Z14" s="1050"/>
      <c r="AA14" s="1050"/>
      <c r="AB14" s="1050"/>
      <c r="AC14" s="1034"/>
    </row>
    <row r="15" spans="2:29" x14ac:dyDescent="0.25">
      <c r="B15" s="1643">
        <v>10</v>
      </c>
      <c r="C15" s="1644" t="s">
        <v>4647</v>
      </c>
      <c r="D15" s="1645" t="s">
        <v>4648</v>
      </c>
      <c r="E15" s="1645" t="s">
        <v>41</v>
      </c>
      <c r="F15" s="1646">
        <v>3</v>
      </c>
      <c r="G15" s="1789" t="s">
        <v>32</v>
      </c>
      <c r="H15" s="35"/>
      <c r="I15" s="35"/>
      <c r="J15" s="35"/>
      <c r="K15" s="35"/>
      <c r="L15" s="35"/>
      <c r="M15" s="1895">
        <v>3.032</v>
      </c>
      <c r="N15" s="35"/>
      <c r="O15" s="1890" t="s">
        <v>4644</v>
      </c>
      <c r="P15" s="1566"/>
      <c r="R15" s="43">
        <f t="shared" si="0"/>
        <v>0</v>
      </c>
      <c r="T15" s="1034"/>
      <c r="U15" s="1061">
        <f>IF('[2]Validation flags'!$H$3=1,0, IF( ISNUMBER(M15), 0, 1 ))</f>
        <v>0</v>
      </c>
      <c r="V15" s="1050"/>
      <c r="W15" s="1050"/>
      <c r="X15" s="1050"/>
      <c r="Y15" s="1050"/>
      <c r="Z15" s="1050"/>
      <c r="AA15" s="1050"/>
      <c r="AB15" s="1050"/>
      <c r="AC15" s="1034"/>
    </row>
    <row r="16" spans="2:29" x14ac:dyDescent="0.25">
      <c r="B16" s="1643">
        <v>11</v>
      </c>
      <c r="C16" s="1644" t="s">
        <v>4649</v>
      </c>
      <c r="D16" s="1645" t="s">
        <v>4650</v>
      </c>
      <c r="E16" s="1645" t="s">
        <v>41</v>
      </c>
      <c r="F16" s="1646">
        <v>3</v>
      </c>
      <c r="G16" s="1789" t="s">
        <v>32</v>
      </c>
      <c r="H16" s="35"/>
      <c r="I16" s="35"/>
      <c r="J16" s="35"/>
      <c r="K16" s="35"/>
      <c r="L16" s="35"/>
      <c r="M16" s="1896">
        <v>-45.804000000000002</v>
      </c>
      <c r="N16" s="35"/>
      <c r="O16" s="1890" t="s">
        <v>4308</v>
      </c>
      <c r="P16" s="1566"/>
      <c r="R16" s="43">
        <f t="shared" si="0"/>
        <v>0</v>
      </c>
      <c r="T16" s="1034"/>
      <c r="U16" s="1061">
        <f xml:space="preserve"> IF( ISNUMBER(M16), 0, 1 )</f>
        <v>0</v>
      </c>
      <c r="V16" s="1050"/>
      <c r="W16" s="1050"/>
      <c r="X16" s="1050"/>
      <c r="Y16" s="1050"/>
      <c r="Z16" s="1050"/>
      <c r="AA16" s="1050"/>
      <c r="AB16" s="1050"/>
      <c r="AC16" s="1034"/>
    </row>
    <row r="17" spans="2:29" ht="15" thickBot="1" x14ac:dyDescent="0.3">
      <c r="B17" s="1685">
        <v>12</v>
      </c>
      <c r="C17" s="1686" t="s">
        <v>4651</v>
      </c>
      <c r="D17" s="1687" t="s">
        <v>4652</v>
      </c>
      <c r="E17" s="1687" t="s">
        <v>41</v>
      </c>
      <c r="F17" s="1688">
        <v>3</v>
      </c>
      <c r="G17" s="1793" t="s">
        <v>32</v>
      </c>
      <c r="H17" s="35"/>
      <c r="I17" s="35"/>
      <c r="J17" s="35"/>
      <c r="K17" s="35"/>
      <c r="L17" s="35"/>
      <c r="M17" s="1598">
        <v>-70.033000000000001</v>
      </c>
      <c r="N17" s="35"/>
      <c r="O17" s="1116" t="s">
        <v>4308</v>
      </c>
      <c r="P17" s="1117"/>
      <c r="R17" s="43">
        <f t="shared" si="0"/>
        <v>0</v>
      </c>
      <c r="T17" s="1034"/>
      <c r="U17" s="1061">
        <f>IF('[2]Validation flags'!$H$3=1,0, IF( ISNUMBER(M17), 0, 1 ))</f>
        <v>0</v>
      </c>
      <c r="V17" s="1050"/>
      <c r="W17" s="1050"/>
      <c r="X17" s="1050"/>
      <c r="Y17" s="1050"/>
      <c r="Z17" s="1050"/>
      <c r="AA17" s="1050"/>
      <c r="AB17" s="1050"/>
      <c r="AC17" s="1034"/>
    </row>
    <row r="18" spans="2:29" ht="15" thickBot="1" x14ac:dyDescent="0.3">
      <c r="B18" s="35"/>
      <c r="C18" s="35"/>
      <c r="D18" s="35"/>
      <c r="E18" s="35"/>
      <c r="F18" s="35"/>
      <c r="G18" s="35"/>
      <c r="H18" s="35"/>
      <c r="I18" s="35"/>
      <c r="J18" s="35"/>
      <c r="K18" s="35"/>
      <c r="L18" s="35"/>
      <c r="M18" s="35"/>
      <c r="N18" s="35"/>
      <c r="O18" s="123"/>
      <c r="P18" s="123"/>
      <c r="R18" s="43"/>
      <c r="T18" s="1034"/>
      <c r="U18" s="1050"/>
      <c r="V18" s="1050"/>
      <c r="W18" s="1050"/>
      <c r="X18" s="1050"/>
      <c r="Y18" s="1050"/>
      <c r="Z18" s="1050"/>
      <c r="AA18" s="1050"/>
      <c r="AB18" s="1050"/>
      <c r="AC18" s="1034"/>
    </row>
    <row r="19" spans="2:29" ht="15" thickBot="1" x14ac:dyDescent="0.3">
      <c r="B19" s="1040" t="s">
        <v>116</v>
      </c>
      <c r="C19" s="1053" t="s">
        <v>4653</v>
      </c>
      <c r="D19" s="35"/>
      <c r="E19" s="35"/>
      <c r="F19" s="35"/>
      <c r="G19" s="35"/>
      <c r="H19" s="35"/>
      <c r="I19" s="35"/>
      <c r="J19" s="35"/>
      <c r="K19" s="35"/>
      <c r="L19" s="35"/>
      <c r="M19" s="1897"/>
      <c r="N19" s="35"/>
      <c r="O19" s="123"/>
      <c r="P19" s="123"/>
      <c r="R19" s="43"/>
      <c r="T19" s="1034"/>
      <c r="U19" s="1050"/>
      <c r="V19" s="1050"/>
      <c r="W19" s="1050"/>
      <c r="X19" s="1050"/>
      <c r="Y19" s="1050"/>
      <c r="Z19" s="1050"/>
      <c r="AA19" s="1050"/>
      <c r="AB19" s="1050"/>
      <c r="AC19" s="1034"/>
    </row>
    <row r="20" spans="2:29" x14ac:dyDescent="0.25">
      <c r="B20" s="1054">
        <v>13</v>
      </c>
      <c r="C20" s="1395" t="str">
        <f>[2]App9!C$16</f>
        <v>Water ~ NPV effect of 50% of proceeds from disposals of interest in land at 2017-18 FYA CPIH deflated price base</v>
      </c>
      <c r="D20" s="1057" t="s">
        <v>4654</v>
      </c>
      <c r="E20" s="1057" t="str">
        <f>[2]App9!E$16</f>
        <v>£m</v>
      </c>
      <c r="F20" s="1057">
        <f>[2]App9!F$16</f>
        <v>3</v>
      </c>
      <c r="G20" s="1396" t="str">
        <f>[2]App9!G$16</f>
        <v>2017-18 FYA (CPIH deflated)</v>
      </c>
      <c r="H20" s="35"/>
      <c r="I20" s="35"/>
      <c r="J20" s="35"/>
      <c r="K20" s="35"/>
      <c r="L20" s="35"/>
      <c r="M20" s="1898">
        <v>-1.5189999999999999</v>
      </c>
      <c r="N20" s="71"/>
      <c r="O20" s="1143" t="s">
        <v>4655</v>
      </c>
      <c r="P20" s="1144"/>
      <c r="R20" s="43"/>
      <c r="T20" s="1034"/>
      <c r="U20" s="1050"/>
      <c r="V20" s="1050"/>
      <c r="W20" s="1050"/>
      <c r="X20" s="1050"/>
      <c r="Y20" s="1050"/>
      <c r="Z20" s="1050"/>
      <c r="AA20" s="1050"/>
      <c r="AB20" s="1050"/>
      <c r="AC20" s="1034"/>
    </row>
    <row r="21" spans="2:29" ht="15" thickBot="1" x14ac:dyDescent="0.3">
      <c r="B21" s="1071">
        <v>14</v>
      </c>
      <c r="C21" s="1410" t="str">
        <f>[2]App9!C$29</f>
        <v>Wastewater ~ NPV effect of 50% of proceeds from disposals of interest in land at 2017-18 FYA CPIH deflated price base</v>
      </c>
      <c r="D21" s="1074" t="s">
        <v>4656</v>
      </c>
      <c r="E21" s="1074" t="str">
        <f>[2]App9!E$29</f>
        <v>£m</v>
      </c>
      <c r="F21" s="1074">
        <f>[2]App9!F$29</f>
        <v>3</v>
      </c>
      <c r="G21" s="1411" t="str">
        <f>[2]App9!G$29</f>
        <v>2017-18 FYA (CPIH deflated)</v>
      </c>
      <c r="H21" s="35"/>
      <c r="I21" s="35"/>
      <c r="J21" s="35"/>
      <c r="K21" s="35"/>
      <c r="L21" s="35"/>
      <c r="M21" s="1899">
        <v>0.45600000000000002</v>
      </c>
      <c r="N21" s="71"/>
      <c r="O21" s="1116" t="s">
        <v>4657</v>
      </c>
      <c r="P21" s="1117"/>
      <c r="R21" s="43"/>
      <c r="T21" s="1034"/>
      <c r="U21" s="1050"/>
      <c r="V21" s="1050"/>
      <c r="W21" s="1050"/>
      <c r="X21" s="1050"/>
      <c r="Y21" s="1050"/>
      <c r="Z21" s="1050"/>
      <c r="AA21" s="1050"/>
      <c r="AB21" s="1050"/>
      <c r="AC21" s="1034"/>
    </row>
    <row r="22" spans="2:29" ht="15" thickBot="1" x14ac:dyDescent="0.3">
      <c r="B22" s="35"/>
      <c r="C22" s="35"/>
      <c r="D22" s="35"/>
      <c r="E22" s="35"/>
      <c r="F22" s="35"/>
      <c r="G22" s="35"/>
      <c r="H22" s="35"/>
      <c r="I22" s="35"/>
      <c r="J22" s="35"/>
      <c r="K22" s="35"/>
      <c r="L22" s="35"/>
      <c r="M22" s="35"/>
      <c r="N22" s="35"/>
      <c r="O22" s="123"/>
      <c r="P22" s="123"/>
      <c r="R22" s="43"/>
      <c r="T22" s="1034"/>
      <c r="U22" s="1050"/>
      <c r="V22" s="1050"/>
      <c r="W22" s="1050"/>
      <c r="X22" s="1050"/>
      <c r="Y22" s="1050"/>
      <c r="Z22" s="1050"/>
      <c r="AA22" s="1050"/>
      <c r="AB22" s="1050"/>
      <c r="AC22" s="1034"/>
    </row>
    <row r="23" spans="2:29" ht="15" thickBot="1" x14ac:dyDescent="0.3">
      <c r="B23" s="1503" t="s">
        <v>167</v>
      </c>
      <c r="C23" s="1504" t="s">
        <v>4658</v>
      </c>
      <c r="D23" s="35"/>
      <c r="E23" s="35"/>
      <c r="F23" s="35"/>
      <c r="G23" s="35"/>
      <c r="H23" s="35"/>
      <c r="I23" s="35"/>
      <c r="J23" s="35"/>
      <c r="K23" s="35"/>
      <c r="L23" s="35"/>
      <c r="M23" s="35"/>
      <c r="N23" s="35"/>
      <c r="O23" s="123"/>
      <c r="P23" s="123"/>
      <c r="R23" s="43"/>
      <c r="T23" s="1034"/>
      <c r="U23" s="1050"/>
      <c r="V23" s="1050"/>
      <c r="W23" s="1050"/>
      <c r="X23" s="1050"/>
      <c r="Y23" s="1050"/>
      <c r="Z23" s="1050"/>
      <c r="AA23" s="1050"/>
      <c r="AB23" s="1050"/>
      <c r="AC23" s="1034"/>
    </row>
    <row r="24" spans="2:29" x14ac:dyDescent="0.25">
      <c r="B24" s="1054">
        <v>15</v>
      </c>
      <c r="C24" s="1395" t="str">
        <f>[2]App27!C57</f>
        <v>ODI in~period revenue adjustment ~ Total net revenue adjustment at 2017~18 FYA CPIH deflated price base</v>
      </c>
      <c r="D24" s="1057" t="s">
        <v>4659</v>
      </c>
      <c r="E24" s="1057" t="str">
        <f>[2]App27!E57</f>
        <v>£m</v>
      </c>
      <c r="F24" s="1058">
        <f>[2]App27!F57</f>
        <v>3</v>
      </c>
      <c r="G24" s="1396" t="s">
        <v>32</v>
      </c>
      <c r="H24" s="35"/>
      <c r="I24" s="35"/>
      <c r="J24" s="35"/>
      <c r="K24" s="35"/>
      <c r="L24" s="35"/>
      <c r="M24" s="1900">
        <v>0</v>
      </c>
      <c r="N24" s="35"/>
      <c r="O24" s="1901" t="s">
        <v>4660</v>
      </c>
      <c r="P24" s="1144"/>
      <c r="R24" s="43"/>
      <c r="T24" s="200"/>
      <c r="U24" s="1050"/>
      <c r="V24" s="1050"/>
      <c r="W24" s="1050"/>
      <c r="X24" s="1050"/>
      <c r="Y24" s="1050"/>
      <c r="Z24" s="1050"/>
      <c r="AA24" s="1050"/>
      <c r="AB24" s="1050"/>
      <c r="AC24" s="200"/>
    </row>
    <row r="25" spans="2:29" x14ac:dyDescent="0.25">
      <c r="B25" s="1062">
        <v>16</v>
      </c>
      <c r="C25" s="1419" t="str">
        <f>[2]App27!C66</f>
        <v>ODI end of period revenue adjustment ~ Total net revenue adjustment at 2017~18 FYA CPIH deflated price base</v>
      </c>
      <c r="D25" s="1065" t="s">
        <v>4661</v>
      </c>
      <c r="E25" s="1065" t="str">
        <f>[2]App27!E66</f>
        <v>£m</v>
      </c>
      <c r="F25" s="1066">
        <f>[2]App27!F66</f>
        <v>3</v>
      </c>
      <c r="G25" s="1422" t="s">
        <v>32</v>
      </c>
      <c r="H25" s="35"/>
      <c r="I25" s="35"/>
      <c r="J25" s="35"/>
      <c r="K25" s="35"/>
      <c r="L25" s="35"/>
      <c r="M25" s="1902">
        <v>88.858000000000004</v>
      </c>
      <c r="N25" s="71"/>
      <c r="O25" s="1903" t="s">
        <v>4662</v>
      </c>
      <c r="P25" s="1566"/>
      <c r="R25" s="43"/>
      <c r="T25" s="200"/>
      <c r="U25" s="1050"/>
      <c r="V25" s="1050"/>
      <c r="W25" s="1050"/>
      <c r="X25" s="1050"/>
      <c r="Y25" s="1050"/>
      <c r="Z25" s="1050"/>
      <c r="AA25" s="1050"/>
      <c r="AB25" s="1050"/>
      <c r="AC25" s="200"/>
    </row>
    <row r="26" spans="2:29" ht="15" thickBot="1" x14ac:dyDescent="0.3">
      <c r="B26" s="1071">
        <v>17</v>
      </c>
      <c r="C26" s="1410" t="str">
        <f>[2]App27!C73</f>
        <v>ODI end of period RCV adjustment ~ Total net adjustment at 2017~18 FYA CPIH deflated price base</v>
      </c>
      <c r="D26" s="1074" t="s">
        <v>4663</v>
      </c>
      <c r="E26" s="1074" t="str">
        <f>[2]App27!E73</f>
        <v>£m</v>
      </c>
      <c r="F26" s="1075">
        <f>[2]App27!F73</f>
        <v>3</v>
      </c>
      <c r="G26" s="1411" t="s">
        <v>32</v>
      </c>
      <c r="H26" s="35"/>
      <c r="I26" s="35"/>
      <c r="J26" s="35"/>
      <c r="K26" s="35"/>
      <c r="L26" s="35"/>
      <c r="M26" s="1904">
        <v>-19.797000000000001</v>
      </c>
      <c r="N26" s="71"/>
      <c r="O26" s="1905" t="s">
        <v>4664</v>
      </c>
      <c r="P26" s="1117"/>
      <c r="R26" s="43"/>
      <c r="T26" s="200"/>
      <c r="U26" s="1050"/>
      <c r="V26" s="1050"/>
      <c r="W26" s="1050"/>
      <c r="X26" s="1050"/>
      <c r="Y26" s="1050"/>
      <c r="Z26" s="1050"/>
      <c r="AA26" s="1050"/>
      <c r="AB26" s="1050"/>
      <c r="AC26" s="200"/>
    </row>
    <row r="27" spans="2:29" ht="15" thickBot="1" x14ac:dyDescent="0.3">
      <c r="B27" s="35"/>
      <c r="C27" s="35"/>
      <c r="D27" s="35"/>
      <c r="E27" s="35"/>
      <c r="F27" s="35"/>
      <c r="G27" s="35"/>
      <c r="H27" s="35"/>
      <c r="I27" s="35"/>
      <c r="J27" s="35"/>
      <c r="K27" s="35"/>
      <c r="L27" s="35"/>
      <c r="M27" s="35"/>
      <c r="N27" s="35"/>
      <c r="O27" s="123"/>
      <c r="P27" s="123"/>
      <c r="R27" s="43"/>
      <c r="T27" s="1034"/>
      <c r="U27" s="1050"/>
      <c r="V27" s="1050"/>
      <c r="W27" s="1050"/>
      <c r="X27" s="1050"/>
      <c r="Y27" s="1050"/>
      <c r="Z27" s="1050"/>
      <c r="AA27" s="1050"/>
      <c r="AB27" s="1050"/>
      <c r="AC27" s="1034"/>
    </row>
    <row r="28" spans="2:29" ht="15" thickBot="1" x14ac:dyDescent="0.3">
      <c r="B28" s="1503" t="s">
        <v>187</v>
      </c>
      <c r="C28" s="1504" t="s">
        <v>4665</v>
      </c>
      <c r="D28" s="35"/>
      <c r="E28" s="35"/>
      <c r="F28" s="35"/>
      <c r="G28" s="35"/>
      <c r="H28" s="35"/>
      <c r="I28" s="35"/>
      <c r="J28" s="35"/>
      <c r="K28" s="35"/>
      <c r="L28" s="35"/>
      <c r="M28" s="35"/>
      <c r="N28" s="35"/>
      <c r="O28" s="123"/>
      <c r="P28" s="123"/>
      <c r="R28" s="43"/>
      <c r="T28" s="1034"/>
      <c r="U28" s="1050"/>
      <c r="V28" s="1050"/>
      <c r="W28" s="1050"/>
      <c r="X28" s="1050"/>
      <c r="Y28" s="1050"/>
      <c r="Z28" s="1050"/>
      <c r="AA28" s="1050"/>
      <c r="AB28" s="1050"/>
      <c r="AC28" s="1034"/>
    </row>
    <row r="29" spans="2:29" x14ac:dyDescent="0.25">
      <c r="B29" s="1054">
        <v>18</v>
      </c>
      <c r="C29" s="1395" t="str">
        <f>[2]WS15!C$43</f>
        <v>Water: Totex menu revenue adjustment at 2017-18 FYA CPIH deflated price base</v>
      </c>
      <c r="D29" s="1057" t="s">
        <v>4666</v>
      </c>
      <c r="E29" s="1057" t="str">
        <f>[2]WS15!E$43</f>
        <v>£m</v>
      </c>
      <c r="F29" s="1058">
        <f>[2]WS15!F$43</f>
        <v>3</v>
      </c>
      <c r="G29" s="1396" t="str">
        <f>[2]WS15!G$43</f>
        <v>2017-18 FYA (CPIH deflated)</v>
      </c>
      <c r="H29" s="35"/>
      <c r="I29" s="35"/>
      <c r="J29" s="35"/>
      <c r="K29" s="35"/>
      <c r="L29" s="1898">
        <v>9.1549999999999994</v>
      </c>
      <c r="M29" s="35"/>
      <c r="N29" s="35"/>
      <c r="O29" s="1143" t="s">
        <v>4667</v>
      </c>
      <c r="P29" s="1144"/>
      <c r="R29" s="43"/>
      <c r="T29" s="1034"/>
      <c r="U29" s="1050"/>
      <c r="V29" s="1050"/>
      <c r="W29" s="1050"/>
      <c r="X29" s="1050"/>
      <c r="Y29" s="1050"/>
      <c r="Z29" s="1050"/>
      <c r="AA29" s="1050"/>
      <c r="AB29" s="1050"/>
      <c r="AC29" s="1034"/>
    </row>
    <row r="30" spans="2:29" x14ac:dyDescent="0.25">
      <c r="B30" s="1062">
        <v>19</v>
      </c>
      <c r="C30" s="1419" t="str">
        <f>[2]WS15!C$44</f>
        <v>Water: Totex menu RCV adjustment at 2017-18 FYA CPIH deflated price base</v>
      </c>
      <c r="D30" s="1065" t="s">
        <v>4668</v>
      </c>
      <c r="E30" s="1065" t="str">
        <f>[2]WS15!E$44</f>
        <v>£m</v>
      </c>
      <c r="F30" s="1066">
        <f>[2]WS15!F$44</f>
        <v>3</v>
      </c>
      <c r="G30" s="1422" t="str">
        <f>[2]WS15!G$44</f>
        <v>2017-18 FYA (CPIH deflated)</v>
      </c>
      <c r="H30" s="35"/>
      <c r="I30" s="35"/>
      <c r="J30" s="35"/>
      <c r="K30" s="35"/>
      <c r="L30" s="1902">
        <v>59.139000000000003</v>
      </c>
      <c r="M30" s="35"/>
      <c r="N30" s="35"/>
      <c r="O30" s="1890" t="s">
        <v>4669</v>
      </c>
      <c r="P30" s="1566"/>
      <c r="R30" s="43"/>
      <c r="T30" s="1034"/>
      <c r="U30" s="1050"/>
      <c r="V30" s="1050"/>
      <c r="W30" s="1050"/>
      <c r="X30" s="1050"/>
      <c r="Y30" s="1050"/>
      <c r="Z30" s="1050"/>
      <c r="AA30" s="1050"/>
      <c r="AB30" s="1050"/>
      <c r="AC30" s="1034"/>
    </row>
    <row r="31" spans="2:29" x14ac:dyDescent="0.25">
      <c r="B31" s="1062">
        <v>20</v>
      </c>
      <c r="C31" s="1419" t="str">
        <f>[2]WWS15!C$38</f>
        <v>Wastewater: Totex menu revenue adjustment at 2017-18 FYA CPIH deflated price base</v>
      </c>
      <c r="D31" s="1065" t="s">
        <v>4670</v>
      </c>
      <c r="E31" s="1065" t="str">
        <f>[2]WWS15!E$38</f>
        <v>£m</v>
      </c>
      <c r="F31" s="1066">
        <f>[2]WWS15!F$38</f>
        <v>3</v>
      </c>
      <c r="G31" s="1422" t="str">
        <f>[2]WWS15!G$38</f>
        <v>2017-18 FYA (CPIH deflated)</v>
      </c>
      <c r="H31" s="35"/>
      <c r="I31" s="35"/>
      <c r="J31" s="35"/>
      <c r="K31" s="35"/>
      <c r="L31" s="1906">
        <v>-6.048</v>
      </c>
      <c r="M31" s="35"/>
      <c r="N31" s="35"/>
      <c r="O31" s="1907" t="s">
        <v>4671</v>
      </c>
      <c r="P31" s="1566"/>
      <c r="R31" s="43"/>
      <c r="T31" s="200"/>
      <c r="U31" s="1050"/>
      <c r="V31" s="1050"/>
      <c r="W31" s="1050"/>
      <c r="X31" s="1050"/>
      <c r="Y31" s="1050"/>
      <c r="Z31" s="1050"/>
      <c r="AA31" s="1050"/>
      <c r="AB31" s="1050"/>
      <c r="AC31" s="200"/>
    </row>
    <row r="32" spans="2:29" ht="15" thickBot="1" x14ac:dyDescent="0.3">
      <c r="B32" s="1071">
        <v>21</v>
      </c>
      <c r="C32" s="1410" t="str">
        <f>[2]WWS15!C$39</f>
        <v>Wastewater: Totex menu RCV adjustment at 2017-18 FYA CPIH deflated price base</v>
      </c>
      <c r="D32" s="1074" t="s">
        <v>4672</v>
      </c>
      <c r="E32" s="1074" t="str">
        <f>[2]WWS15!E$39</f>
        <v>£m</v>
      </c>
      <c r="F32" s="1075">
        <f>[2]WWS15!F$39</f>
        <v>3</v>
      </c>
      <c r="G32" s="1411" t="str">
        <f>[2]WWS15!G$39</f>
        <v>2017-18 FYA (CPIH deflated)</v>
      </c>
      <c r="H32" s="35"/>
      <c r="I32" s="35"/>
      <c r="J32" s="35"/>
      <c r="K32" s="35"/>
      <c r="L32" s="1904">
        <v>-71.159000000000006</v>
      </c>
      <c r="M32" s="35"/>
      <c r="N32" s="35"/>
      <c r="O32" s="1908" t="s">
        <v>4673</v>
      </c>
      <c r="P32" s="1117"/>
      <c r="R32" s="43"/>
      <c r="T32" s="1034"/>
      <c r="U32" s="1050"/>
      <c r="V32" s="1050"/>
      <c r="W32" s="1050"/>
      <c r="X32" s="1050"/>
      <c r="Y32" s="1050"/>
      <c r="Z32" s="1050"/>
      <c r="AA32" s="1050"/>
      <c r="AB32" s="1050"/>
      <c r="AC32" s="1034"/>
    </row>
    <row r="33" spans="2:29" ht="15" thickBot="1" x14ac:dyDescent="0.3">
      <c r="B33" s="35"/>
      <c r="C33" s="279"/>
      <c r="D33" s="35"/>
      <c r="E33" s="35"/>
      <c r="F33" s="35"/>
      <c r="G33" s="35"/>
      <c r="H33" s="35"/>
      <c r="I33" s="35"/>
      <c r="J33" s="35"/>
      <c r="K33" s="35"/>
      <c r="L33" s="35"/>
      <c r="M33" s="35"/>
      <c r="N33" s="35"/>
      <c r="O33" s="279"/>
      <c r="P33" s="279"/>
      <c r="R33" s="43"/>
      <c r="T33" s="1034"/>
      <c r="U33" s="1050"/>
      <c r="V33" s="1050"/>
      <c r="W33" s="1050"/>
      <c r="X33" s="1050"/>
      <c r="Y33" s="1050"/>
      <c r="Z33" s="1050"/>
      <c r="AA33" s="1050"/>
      <c r="AB33" s="1050"/>
      <c r="AC33" s="1034"/>
    </row>
    <row r="34" spans="2:29" ht="15" thickBot="1" x14ac:dyDescent="0.3">
      <c r="B34" s="1503" t="s">
        <v>208</v>
      </c>
      <c r="C34" s="1504" t="s">
        <v>4674</v>
      </c>
      <c r="D34" s="35"/>
      <c r="E34" s="35"/>
      <c r="F34" s="35"/>
      <c r="G34" s="35"/>
      <c r="H34" s="35"/>
      <c r="I34" s="35"/>
      <c r="J34" s="35"/>
      <c r="K34" s="35"/>
      <c r="L34" s="1897"/>
      <c r="M34" s="35"/>
      <c r="N34" s="35"/>
      <c r="O34" s="123"/>
      <c r="P34" s="123"/>
      <c r="R34" s="43"/>
      <c r="T34" s="1034"/>
      <c r="U34" s="1050"/>
      <c r="V34" s="1050"/>
      <c r="W34" s="1050"/>
      <c r="X34" s="1050"/>
      <c r="Y34" s="1050"/>
      <c r="Z34" s="1050"/>
      <c r="AA34" s="1050"/>
      <c r="AB34" s="1050"/>
      <c r="AC34" s="1034"/>
    </row>
    <row r="35" spans="2:29" x14ac:dyDescent="0.25">
      <c r="B35" s="1054">
        <v>22</v>
      </c>
      <c r="C35" s="1395" t="str">
        <f>[2]WS13!C$48</f>
        <v>WRFIM Total reward / (penalty) at the end of AMP6 ~ water network plus</v>
      </c>
      <c r="D35" s="1057" t="s">
        <v>4675</v>
      </c>
      <c r="E35" s="1057" t="str">
        <f>[2]WS13!E$48</f>
        <v>£m</v>
      </c>
      <c r="F35" s="1058">
        <f>[2]WS13!F$48</f>
        <v>3</v>
      </c>
      <c r="G35" s="1396" t="str">
        <f>[2]WS13!G$48</f>
        <v>2017-18 FYA (CPIH deflated)</v>
      </c>
      <c r="H35" s="35"/>
      <c r="I35" s="35"/>
      <c r="J35" s="35"/>
      <c r="K35" s="35"/>
      <c r="L35" s="1898">
        <v>-0.26100000000000001</v>
      </c>
      <c r="M35" s="35"/>
      <c r="N35" s="35"/>
      <c r="O35" s="1143" t="s">
        <v>4676</v>
      </c>
      <c r="P35" s="1144"/>
      <c r="R35" s="43"/>
      <c r="T35" s="1034"/>
      <c r="U35" s="1050"/>
      <c r="V35" s="1050"/>
      <c r="W35" s="1050"/>
      <c r="X35" s="1050"/>
      <c r="Y35" s="1050"/>
      <c r="Z35" s="1050"/>
      <c r="AA35" s="1050"/>
      <c r="AB35" s="1050"/>
      <c r="AC35" s="1034"/>
    </row>
    <row r="36" spans="2:29" ht="15" thickBot="1" x14ac:dyDescent="0.3">
      <c r="B36" s="1071">
        <v>23</v>
      </c>
      <c r="C36" s="1909" t="str">
        <f>[2]WWS13!C$48</f>
        <v>WRFIM Total reward / (penalty) at the end of AMP6 ~ wastewater network plus</v>
      </c>
      <c r="D36" s="1074" t="s">
        <v>4677</v>
      </c>
      <c r="E36" s="1074" t="str">
        <f>[2]WWS13!E$48</f>
        <v>£m</v>
      </c>
      <c r="F36" s="1075">
        <f>[2]WWS13!F$48</f>
        <v>3</v>
      </c>
      <c r="G36" s="1411" t="str">
        <f>[2]WWS13!G$48</f>
        <v>2017-18 FYA (CPIH deflated)</v>
      </c>
      <c r="H36" s="35"/>
      <c r="I36" s="35"/>
      <c r="J36" s="35"/>
      <c r="K36" s="35"/>
      <c r="L36" s="1904">
        <v>-15.877000000000001</v>
      </c>
      <c r="M36" s="35"/>
      <c r="N36" s="35"/>
      <c r="O36" s="1116" t="s">
        <v>4678</v>
      </c>
      <c r="P36" s="1117"/>
      <c r="R36" s="43"/>
      <c r="T36" s="1034"/>
      <c r="U36" s="1050"/>
      <c r="V36" s="1050"/>
      <c r="W36" s="1050"/>
      <c r="X36" s="1050"/>
      <c r="Y36" s="1050"/>
      <c r="Z36" s="1050"/>
      <c r="AA36" s="1050"/>
      <c r="AB36" s="1050"/>
      <c r="AC36" s="1034"/>
    </row>
    <row r="37" spans="2:29" ht="15" thickBot="1" x14ac:dyDescent="0.3">
      <c r="B37" s="35"/>
      <c r="C37" s="35"/>
      <c r="D37" s="35"/>
      <c r="E37" s="35"/>
      <c r="F37" s="35"/>
      <c r="G37" s="35"/>
      <c r="H37" s="35"/>
      <c r="I37" s="35"/>
      <c r="J37" s="35"/>
      <c r="K37" s="35"/>
      <c r="L37" s="35"/>
      <c r="M37" s="35"/>
      <c r="N37" s="35"/>
      <c r="O37" s="279"/>
      <c r="P37" s="279"/>
      <c r="R37" s="43"/>
      <c r="T37" s="127"/>
      <c r="U37" s="1050"/>
      <c r="V37" s="1050"/>
      <c r="W37" s="1050"/>
      <c r="X37" s="1050"/>
      <c r="Y37" s="1050"/>
      <c r="Z37" s="1050"/>
      <c r="AA37" s="1050"/>
      <c r="AB37" s="1050"/>
      <c r="AC37" s="127"/>
    </row>
    <row r="38" spans="2:29" ht="15" thickBot="1" x14ac:dyDescent="0.3">
      <c r="B38" s="1503" t="s">
        <v>290</v>
      </c>
      <c r="C38" s="1504" t="s">
        <v>4679</v>
      </c>
      <c r="D38" s="35"/>
      <c r="E38" s="35"/>
      <c r="F38" s="35"/>
      <c r="G38" s="35"/>
      <c r="H38" s="35"/>
      <c r="I38" s="35"/>
      <c r="J38" s="35"/>
      <c r="K38" s="35"/>
      <c r="L38" s="1897"/>
      <c r="M38" s="35"/>
      <c r="N38" s="35"/>
      <c r="O38" s="123"/>
      <c r="P38" s="123"/>
      <c r="R38" s="43"/>
      <c r="T38" s="127"/>
      <c r="U38" s="1050"/>
      <c r="V38" s="1050"/>
      <c r="W38" s="1050"/>
      <c r="X38" s="1050"/>
      <c r="Y38" s="1050"/>
      <c r="Z38" s="1050"/>
      <c r="AA38" s="1050"/>
      <c r="AB38" s="1050"/>
      <c r="AC38" s="127"/>
    </row>
    <row r="39" spans="2:29" ht="15" thickBot="1" x14ac:dyDescent="0.3">
      <c r="B39" s="1505">
        <v>24</v>
      </c>
      <c r="C39" s="1506" t="str">
        <f>[2]R9!C$67</f>
        <v>Residential retail revenue adjustment at 2017-18 FYA CPIH deflated price base</v>
      </c>
      <c r="D39" s="1507" t="s">
        <v>4680</v>
      </c>
      <c r="E39" s="1507" t="str">
        <f>[2]R9!E$67</f>
        <v>£m</v>
      </c>
      <c r="F39" s="1508">
        <f>[2]R9!F$67</f>
        <v>3</v>
      </c>
      <c r="G39" s="1509" t="str">
        <f>[2]R9!G$67</f>
        <v>2017-18 FYA (CPIH deflated)</v>
      </c>
      <c r="H39" s="35"/>
      <c r="I39" s="35"/>
      <c r="J39" s="35"/>
      <c r="K39" s="35"/>
      <c r="L39" s="1910">
        <v>-3.786</v>
      </c>
      <c r="M39" s="35"/>
      <c r="N39" s="35"/>
      <c r="O39" s="1125" t="s">
        <v>4681</v>
      </c>
      <c r="P39" s="1126"/>
      <c r="R39" s="43"/>
      <c r="T39" s="127"/>
      <c r="U39" s="1050"/>
      <c r="V39" s="1050"/>
      <c r="W39" s="1050"/>
      <c r="X39" s="1050"/>
      <c r="Y39" s="1050"/>
      <c r="Z39" s="1050"/>
      <c r="AA39" s="1050"/>
      <c r="AB39" s="1050"/>
      <c r="AC39" s="127"/>
    </row>
    <row r="40" spans="2:29" ht="15" thickBot="1" x14ac:dyDescent="0.3">
      <c r="B40" s="35"/>
      <c r="C40" s="35"/>
      <c r="D40" s="35"/>
      <c r="E40" s="35"/>
      <c r="F40" s="35"/>
      <c r="G40" s="35"/>
      <c r="H40" s="35"/>
      <c r="I40" s="35"/>
      <c r="J40" s="35"/>
      <c r="K40" s="35"/>
      <c r="L40" s="35"/>
      <c r="M40" s="35"/>
      <c r="N40" s="35"/>
      <c r="O40" s="123"/>
      <c r="P40" s="123"/>
      <c r="R40" s="43"/>
      <c r="T40" s="127"/>
      <c r="U40" s="1050"/>
      <c r="V40" s="1050"/>
      <c r="W40" s="1050"/>
      <c r="X40" s="1050"/>
      <c r="Y40" s="1050"/>
      <c r="Z40" s="1050"/>
      <c r="AA40" s="1050"/>
      <c r="AB40" s="1050"/>
      <c r="AC40" s="127"/>
    </row>
    <row r="41" spans="2:29" ht="15" thickBot="1" x14ac:dyDescent="0.3">
      <c r="B41" s="1503" t="s">
        <v>1955</v>
      </c>
      <c r="C41" s="1504" t="s">
        <v>4682</v>
      </c>
      <c r="D41" s="35"/>
      <c r="E41" s="35"/>
      <c r="F41" s="35"/>
      <c r="G41" s="35"/>
      <c r="H41" s="35"/>
      <c r="I41" s="35"/>
      <c r="J41" s="35"/>
      <c r="K41" s="35"/>
      <c r="L41" s="1897"/>
      <c r="M41" s="35"/>
      <c r="N41" s="35"/>
      <c r="O41" s="123"/>
      <c r="P41" s="123"/>
      <c r="R41" s="43"/>
      <c r="T41" s="127"/>
      <c r="U41" s="1050"/>
      <c r="V41" s="1050"/>
      <c r="W41" s="1050"/>
      <c r="X41" s="1050"/>
      <c r="Y41" s="1050"/>
      <c r="Z41" s="1050"/>
      <c r="AA41" s="1050"/>
      <c r="AB41" s="1050"/>
      <c r="AC41" s="127"/>
    </row>
    <row r="42" spans="2:29" x14ac:dyDescent="0.25">
      <c r="B42" s="1054">
        <v>25</v>
      </c>
      <c r="C42" s="1395" t="str">
        <f>[2]WS17!C85</f>
        <v>Total value of export incentive - water resources at 2017-18 FYA CPIH deflated price base</v>
      </c>
      <c r="D42" s="1057" t="s">
        <v>4683</v>
      </c>
      <c r="E42" s="1057" t="str">
        <f>[2]WS17!E85</f>
        <v>£m</v>
      </c>
      <c r="F42" s="1057">
        <f>[2]WS17!F85</f>
        <v>3</v>
      </c>
      <c r="G42" s="1396" t="str">
        <f>[2]WS17!G85</f>
        <v>2017-18 FYA (CPIH deflated)</v>
      </c>
      <c r="H42" s="35"/>
      <c r="I42" s="35"/>
      <c r="J42" s="35"/>
      <c r="K42" s="35"/>
      <c r="L42" s="1900">
        <v>0</v>
      </c>
      <c r="M42" s="35"/>
      <c r="N42" s="35"/>
      <c r="O42" s="1143" t="s">
        <v>4684</v>
      </c>
      <c r="P42" s="1144"/>
      <c r="R42" s="43"/>
      <c r="T42" s="127"/>
      <c r="U42" s="1050"/>
      <c r="V42" s="1050"/>
      <c r="W42" s="1050"/>
      <c r="X42" s="1050"/>
      <c r="Y42" s="1050"/>
      <c r="Z42" s="1050"/>
      <c r="AA42" s="1050"/>
      <c r="AB42" s="1050"/>
      <c r="AC42" s="127"/>
    </row>
    <row r="43" spans="2:29" x14ac:dyDescent="0.25">
      <c r="B43" s="1062">
        <v>26</v>
      </c>
      <c r="C43" s="1419" t="str">
        <f>[2]WS17!C86</f>
        <v>Total value of export incentive - water network plus at 2017-18 FYA CPIH deflated price base</v>
      </c>
      <c r="D43" s="1065" t="s">
        <v>4685</v>
      </c>
      <c r="E43" s="1065" t="str">
        <f>[2]WS17!E86</f>
        <v>£m</v>
      </c>
      <c r="F43" s="1065">
        <f>[2]WS17!F86</f>
        <v>3</v>
      </c>
      <c r="G43" s="1422" t="str">
        <f>[2]WS17!G86</f>
        <v>2017-18 FYA (CPIH deflated)</v>
      </c>
      <c r="H43" s="35"/>
      <c r="I43" s="35"/>
      <c r="J43" s="35"/>
      <c r="K43" s="35"/>
      <c r="L43" s="1911">
        <v>0</v>
      </c>
      <c r="M43" s="35"/>
      <c r="N43" s="35"/>
      <c r="O43" s="1892" t="s">
        <v>4686</v>
      </c>
      <c r="P43" s="1893"/>
      <c r="R43" s="43"/>
      <c r="T43" s="127"/>
      <c r="U43" s="1050"/>
      <c r="V43" s="1050"/>
      <c r="W43" s="1050"/>
      <c r="X43" s="1050"/>
      <c r="Y43" s="1050"/>
      <c r="Z43" s="1050"/>
      <c r="AA43" s="1050"/>
      <c r="AB43" s="1050"/>
      <c r="AC43" s="127"/>
    </row>
    <row r="44" spans="2:29" x14ac:dyDescent="0.25">
      <c r="B44" s="1062">
        <v>27</v>
      </c>
      <c r="C44" s="1419" t="str">
        <f>[2]WS17!C87</f>
        <v>Total value of export incentive to be paid after PR19 at 2017-18 FYA CPIH deflated price base</v>
      </c>
      <c r="D44" s="1065" t="s">
        <v>4687</v>
      </c>
      <c r="E44" s="1065" t="str">
        <f>[2]WS17!E87</f>
        <v>£m</v>
      </c>
      <c r="F44" s="1065">
        <f>[2]WS17!F87</f>
        <v>3</v>
      </c>
      <c r="G44" s="1422" t="str">
        <f>[2]WS17!G87</f>
        <v>2017-18 FYA (CPIH deflated)</v>
      </c>
      <c r="H44" s="35"/>
      <c r="I44" s="35"/>
      <c r="J44" s="35"/>
      <c r="K44" s="35"/>
      <c r="L44" s="1911">
        <v>0</v>
      </c>
      <c r="M44" s="35"/>
      <c r="N44" s="35"/>
      <c r="O44" s="1890" t="s">
        <v>4688</v>
      </c>
      <c r="P44" s="1566"/>
      <c r="R44" s="43"/>
      <c r="T44" s="127"/>
      <c r="U44" s="1050"/>
      <c r="V44" s="1050"/>
      <c r="W44" s="1050"/>
      <c r="X44" s="1050"/>
      <c r="Y44" s="1050"/>
      <c r="Z44" s="1050"/>
      <c r="AA44" s="1050"/>
      <c r="AB44" s="1050"/>
      <c r="AC44" s="127"/>
    </row>
    <row r="45" spans="2:29" x14ac:dyDescent="0.25">
      <c r="B45" s="1062">
        <v>28</v>
      </c>
      <c r="C45" s="1419" t="str">
        <f>[2]WS17!C88</f>
        <v>Total value of import incentive - water resources at 2017-18 FYA CPIH deflated price base</v>
      </c>
      <c r="D45" s="1065" t="s">
        <v>4689</v>
      </c>
      <c r="E45" s="1065" t="str">
        <f>[2]WS17!E88</f>
        <v>£m</v>
      </c>
      <c r="F45" s="1065">
        <f>[2]WS17!F88</f>
        <v>3</v>
      </c>
      <c r="G45" s="1422" t="str">
        <f>[2]WS17!G88</f>
        <v>2017-18 FYA (CPIH deflated)</v>
      </c>
      <c r="H45" s="35"/>
      <c r="I45" s="35"/>
      <c r="J45" s="35"/>
      <c r="K45" s="35"/>
      <c r="L45" s="1911">
        <v>0</v>
      </c>
      <c r="M45" s="35"/>
      <c r="N45" s="35"/>
      <c r="O45" s="1912" t="s">
        <v>4690</v>
      </c>
      <c r="P45" s="1913"/>
      <c r="R45" s="43"/>
      <c r="T45" s="200"/>
      <c r="U45" s="1050"/>
      <c r="V45" s="1050"/>
      <c r="W45" s="1050"/>
      <c r="X45" s="1050"/>
      <c r="Y45" s="1050"/>
      <c r="Z45" s="1050"/>
      <c r="AA45" s="1050"/>
      <c r="AB45" s="1050"/>
      <c r="AC45" s="200"/>
    </row>
    <row r="46" spans="2:29" ht="15" thickBot="1" x14ac:dyDescent="0.3">
      <c r="B46" s="1071">
        <v>29</v>
      </c>
      <c r="C46" s="1410" t="str">
        <f>[2]WS17!C89</f>
        <v>Total value of import incentive - water network plus at 2017-18 FYA CPIH deflated price base</v>
      </c>
      <c r="D46" s="1074" t="s">
        <v>4691</v>
      </c>
      <c r="E46" s="1074" t="str">
        <f>[2]WS17!E89</f>
        <v>£m</v>
      </c>
      <c r="F46" s="1074">
        <f>[2]WS17!F89</f>
        <v>3</v>
      </c>
      <c r="G46" s="1411" t="str">
        <f>[2]WS17!G89</f>
        <v>2017-18 FYA (CPIH deflated)</v>
      </c>
      <c r="H46" s="35"/>
      <c r="I46" s="35"/>
      <c r="J46" s="35"/>
      <c r="K46" s="35"/>
      <c r="L46" s="1914">
        <v>0</v>
      </c>
      <c r="M46" s="35"/>
      <c r="N46" s="35"/>
      <c r="O46" s="1116" t="s">
        <v>4692</v>
      </c>
      <c r="P46" s="1117"/>
      <c r="R46" s="43"/>
      <c r="T46" s="200"/>
      <c r="U46" s="1050"/>
      <c r="V46" s="1050"/>
      <c r="W46" s="1050"/>
      <c r="X46" s="1050"/>
      <c r="Y46" s="1050"/>
      <c r="Z46" s="1050"/>
      <c r="AA46" s="1050"/>
      <c r="AB46" s="1050"/>
      <c r="AC46" s="200"/>
    </row>
    <row r="47" spans="2:29" ht="15" thickBot="1" x14ac:dyDescent="0.3">
      <c r="B47" s="35"/>
      <c r="C47" s="35"/>
      <c r="D47" s="35"/>
      <c r="E47" s="35"/>
      <c r="F47" s="35"/>
      <c r="G47" s="35"/>
      <c r="H47" s="35"/>
      <c r="I47" s="35"/>
      <c r="J47" s="35"/>
      <c r="K47" s="35"/>
      <c r="L47" s="35"/>
      <c r="M47" s="35"/>
      <c r="N47" s="35"/>
      <c r="O47" s="279"/>
      <c r="P47" s="279"/>
      <c r="R47" s="43"/>
      <c r="T47" s="200"/>
      <c r="U47" s="1050"/>
      <c r="V47" s="1050"/>
      <c r="W47" s="1050"/>
      <c r="X47" s="1050"/>
      <c r="Y47" s="1050"/>
      <c r="Z47" s="1050"/>
      <c r="AA47" s="1050"/>
      <c r="AB47" s="1050"/>
      <c r="AC47" s="200"/>
    </row>
    <row r="48" spans="2:29" ht="15" thickBot="1" x14ac:dyDescent="0.3">
      <c r="B48" s="1503" t="s">
        <v>1977</v>
      </c>
      <c r="C48" s="1504" t="s">
        <v>4693</v>
      </c>
      <c r="D48" s="35"/>
      <c r="E48" s="35"/>
      <c r="F48" s="35"/>
      <c r="G48" s="35"/>
      <c r="H48" s="35"/>
      <c r="I48" s="35"/>
      <c r="J48" s="35"/>
      <c r="K48" s="35"/>
      <c r="L48" s="1897"/>
      <c r="M48" s="35"/>
      <c r="N48" s="35"/>
      <c r="O48" s="123"/>
      <c r="P48" s="123"/>
      <c r="R48" s="43"/>
      <c r="T48" s="600"/>
      <c r="U48" s="1050"/>
      <c r="V48" s="1050"/>
      <c r="W48" s="1050"/>
      <c r="X48" s="1050"/>
      <c r="Y48" s="1050"/>
      <c r="Z48" s="1050"/>
      <c r="AA48" s="1050"/>
      <c r="AB48" s="1050"/>
      <c r="AC48" s="600"/>
    </row>
    <row r="49" spans="2:29" ht="15" thickBot="1" x14ac:dyDescent="0.3">
      <c r="B49" s="1505">
        <v>30</v>
      </c>
      <c r="C49" s="1506" t="str">
        <f>[2]R10!C$22</f>
        <v>SIM forecast revenue adjustment at 2017-18 FYA CPIH deflated price base</v>
      </c>
      <c r="D49" s="1507" t="s">
        <v>4694</v>
      </c>
      <c r="E49" s="1507" t="str">
        <f>[2]R10!E$22</f>
        <v>£m</v>
      </c>
      <c r="F49" s="1508">
        <f>[2]R10!F$22</f>
        <v>3</v>
      </c>
      <c r="G49" s="1509" t="str">
        <f>[2]R10!L$5</f>
        <v>2017-18 FYA
(CPIH deflated)</v>
      </c>
      <c r="H49" s="35"/>
      <c r="I49" s="35"/>
      <c r="J49" s="35"/>
      <c r="K49" s="35"/>
      <c r="L49" s="35"/>
      <c r="M49" s="1915">
        <v>0</v>
      </c>
      <c r="N49" s="35"/>
      <c r="O49" s="1125" t="s">
        <v>4695</v>
      </c>
      <c r="P49" s="1126"/>
      <c r="R49" s="43"/>
      <c r="T49" s="600"/>
      <c r="U49" s="1050"/>
      <c r="V49" s="1050"/>
      <c r="W49" s="1050"/>
      <c r="X49" s="1050"/>
      <c r="Y49" s="1050"/>
      <c r="Z49" s="1050"/>
      <c r="AA49" s="1050"/>
      <c r="AB49" s="1050"/>
      <c r="AC49" s="600"/>
    </row>
    <row r="50" spans="2:29" x14ac:dyDescent="0.2">
      <c r="B50" s="35"/>
      <c r="C50" s="1916"/>
      <c r="D50" s="35"/>
      <c r="E50" s="35"/>
      <c r="F50" s="35"/>
      <c r="G50" s="35"/>
      <c r="H50" s="35"/>
      <c r="I50" s="35"/>
      <c r="J50" s="35"/>
      <c r="K50" s="35"/>
      <c r="L50" s="35"/>
      <c r="M50" s="35"/>
      <c r="N50" s="35"/>
      <c r="O50" s="35"/>
      <c r="R50" s="43"/>
      <c r="T50" s="1693"/>
      <c r="U50" s="1050"/>
      <c r="V50" s="1050"/>
      <c r="W50" s="1050"/>
      <c r="X50" s="1050"/>
      <c r="Y50" s="1050"/>
      <c r="Z50" s="1050"/>
      <c r="AA50" s="1050"/>
      <c r="AB50" s="1050"/>
      <c r="AC50" s="1693"/>
    </row>
    <row r="51" spans="2:29" x14ac:dyDescent="0.25">
      <c r="B51" s="277" t="s">
        <v>300</v>
      </c>
      <c r="C51" s="278"/>
      <c r="D51" s="278"/>
      <c r="E51" s="278"/>
      <c r="F51" s="278"/>
      <c r="G51" s="278"/>
      <c r="H51" s="278"/>
      <c r="I51" s="278"/>
      <c r="J51" s="278"/>
      <c r="K51" s="1168"/>
      <c r="L51" s="1168"/>
      <c r="M51" s="1168"/>
      <c r="N51" s="35"/>
      <c r="O51" s="35"/>
      <c r="R51" s="43"/>
      <c r="T51" s="1693"/>
      <c r="U51" s="1050"/>
      <c r="V51" s="1050"/>
      <c r="W51" s="1050"/>
      <c r="X51" s="1050"/>
      <c r="Y51" s="1050"/>
      <c r="Z51" s="1050"/>
      <c r="AA51" s="1050"/>
      <c r="AB51" s="1050"/>
      <c r="AC51" s="1693"/>
    </row>
    <row r="52" spans="2:29" x14ac:dyDescent="0.25">
      <c r="B52" s="1187"/>
      <c r="C52" s="1310" t="s">
        <v>301</v>
      </c>
      <c r="D52" s="1310"/>
      <c r="E52" s="278"/>
      <c r="F52" s="278"/>
      <c r="G52" s="278"/>
      <c r="H52" s="278"/>
      <c r="I52" s="278"/>
      <c r="J52" s="278"/>
      <c r="K52" s="278"/>
      <c r="L52" s="278"/>
      <c r="M52" s="278"/>
      <c r="N52" s="35"/>
      <c r="O52" s="35"/>
      <c r="R52" s="43"/>
      <c r="T52" s="1693"/>
      <c r="U52" s="1050"/>
      <c r="V52" s="1050"/>
      <c r="W52" s="1050"/>
      <c r="X52" s="1050"/>
      <c r="Y52" s="1050"/>
      <c r="Z52" s="1050"/>
      <c r="AA52" s="1050"/>
      <c r="AB52" s="1050"/>
      <c r="AC52" s="1693"/>
    </row>
    <row r="53" spans="2:29" x14ac:dyDescent="0.25">
      <c r="B53" s="1188"/>
      <c r="C53" s="1310" t="s">
        <v>302</v>
      </c>
      <c r="D53" s="1310"/>
      <c r="E53" s="278"/>
      <c r="F53" s="278"/>
      <c r="G53" s="278"/>
      <c r="H53" s="278"/>
      <c r="I53" s="278"/>
      <c r="J53" s="278"/>
      <c r="K53" s="278"/>
      <c r="L53" s="278"/>
      <c r="M53" s="278"/>
      <c r="N53" s="35"/>
      <c r="O53" s="35"/>
      <c r="R53" s="43"/>
      <c r="T53" s="1693"/>
      <c r="U53" s="1050"/>
      <c r="V53" s="1050"/>
      <c r="W53" s="1050"/>
      <c r="X53" s="1050"/>
      <c r="Y53" s="1050"/>
      <c r="Z53" s="1050"/>
      <c r="AA53" s="1050"/>
      <c r="AB53" s="1050"/>
      <c r="AC53" s="1693"/>
    </row>
    <row r="54" spans="2:29" x14ac:dyDescent="0.25">
      <c r="B54" s="1189"/>
      <c r="C54" s="1310" t="s">
        <v>303</v>
      </c>
      <c r="D54" s="1310"/>
      <c r="E54" s="278"/>
      <c r="F54" s="278"/>
      <c r="G54" s="278"/>
      <c r="H54" s="278"/>
      <c r="I54" s="278"/>
      <c r="J54" s="278"/>
      <c r="K54" s="278"/>
      <c r="L54" s="278"/>
      <c r="M54" s="278"/>
      <c r="N54" s="35"/>
      <c r="O54" s="35"/>
      <c r="R54" s="43"/>
      <c r="T54" s="1694"/>
      <c r="U54" s="1050"/>
      <c r="V54" s="1050"/>
      <c r="W54" s="1050"/>
      <c r="X54" s="1050"/>
      <c r="Y54" s="1050"/>
      <c r="Z54" s="1050"/>
      <c r="AA54" s="1050"/>
      <c r="AB54" s="1050"/>
      <c r="AC54" s="1694"/>
    </row>
    <row r="55" spans="2:29" x14ac:dyDescent="0.25">
      <c r="B55" s="1190"/>
      <c r="C55" s="1310" t="s">
        <v>304</v>
      </c>
      <c r="D55" s="1310"/>
      <c r="E55" s="278"/>
      <c r="F55" s="278"/>
      <c r="G55" s="278"/>
      <c r="H55" s="278"/>
      <c r="I55" s="278"/>
      <c r="J55" s="278"/>
      <c r="K55" s="278"/>
      <c r="L55" s="278"/>
      <c r="M55" s="278"/>
      <c r="N55" s="35"/>
      <c r="O55" s="35"/>
      <c r="R55" s="43"/>
      <c r="T55" s="1694"/>
      <c r="U55" s="1050"/>
      <c r="V55" s="1050"/>
      <c r="W55" s="1050"/>
      <c r="X55" s="1050"/>
      <c r="Y55" s="1050"/>
      <c r="Z55" s="1050"/>
      <c r="AA55" s="1050"/>
      <c r="AB55" s="1050"/>
      <c r="AC55" s="1694"/>
    </row>
    <row r="56" spans="2:29" ht="15" thickBot="1" x14ac:dyDescent="0.3">
      <c r="B56" s="732"/>
      <c r="C56" s="732"/>
      <c r="D56" s="732"/>
      <c r="E56" s="732"/>
      <c r="F56" s="732"/>
      <c r="G56" s="732"/>
      <c r="H56" s="732"/>
      <c r="I56" s="732"/>
      <c r="J56" s="732"/>
      <c r="K56" s="732"/>
      <c r="L56" s="732"/>
      <c r="M56" s="732"/>
      <c r="N56" s="35"/>
      <c r="O56" s="35"/>
      <c r="R56" s="43"/>
      <c r="T56" s="1694"/>
      <c r="U56" s="1050"/>
      <c r="V56" s="1050"/>
      <c r="W56" s="1050"/>
      <c r="X56" s="1050"/>
      <c r="Y56" s="1050"/>
      <c r="Z56" s="1050"/>
      <c r="AA56" s="1050"/>
      <c r="AB56" s="1050"/>
      <c r="AC56" s="1694"/>
    </row>
    <row r="57" spans="2:29" ht="16.5" thickBot="1" x14ac:dyDescent="0.3">
      <c r="B57" s="3494" t="s">
        <v>4696</v>
      </c>
      <c r="C57" s="3495"/>
      <c r="D57" s="3495"/>
      <c r="E57" s="3495"/>
      <c r="F57" s="3495"/>
      <c r="G57" s="3495"/>
      <c r="H57" s="3495"/>
      <c r="I57" s="3495"/>
      <c r="J57" s="3495"/>
      <c r="K57" s="3495"/>
      <c r="L57" s="3495"/>
      <c r="M57" s="3496"/>
      <c r="N57" s="35"/>
      <c r="O57" s="35"/>
      <c r="R57" s="43"/>
      <c r="T57" s="1694"/>
      <c r="U57" s="1050"/>
      <c r="V57" s="1050"/>
      <c r="W57" s="1050"/>
      <c r="X57" s="1050"/>
      <c r="Y57" s="1050"/>
      <c r="Z57" s="1050"/>
      <c r="AA57" s="1050"/>
      <c r="AB57" s="1050"/>
      <c r="AC57" s="1694"/>
    </row>
    <row r="58" spans="2:29" ht="16.5" thickBot="1" x14ac:dyDescent="0.3">
      <c r="B58" s="288"/>
      <c r="C58" s="289"/>
      <c r="D58" s="291"/>
      <c r="E58" s="291"/>
      <c r="F58" s="291"/>
      <c r="G58" s="291"/>
      <c r="H58" s="291"/>
      <c r="I58" s="291"/>
      <c r="J58" s="291"/>
      <c r="K58" s="732"/>
      <c r="L58" s="732"/>
      <c r="M58" s="732"/>
      <c r="N58" s="35"/>
      <c r="O58" s="35"/>
      <c r="R58" s="43"/>
      <c r="T58" s="1694"/>
      <c r="U58" s="1050"/>
      <c r="V58" s="1050"/>
      <c r="W58" s="1050"/>
      <c r="X58" s="1050"/>
      <c r="Y58" s="1050"/>
      <c r="Z58" s="1050"/>
      <c r="AA58" s="1050"/>
      <c r="AB58" s="1050"/>
      <c r="AC58" s="1694"/>
    </row>
    <row r="59" spans="2:29" ht="60" customHeight="1" thickBot="1" x14ac:dyDescent="0.3">
      <c r="B59" s="3694" t="s">
        <v>4697</v>
      </c>
      <c r="C59" s="3695"/>
      <c r="D59" s="3695"/>
      <c r="E59" s="3695"/>
      <c r="F59" s="3695"/>
      <c r="G59" s="3695"/>
      <c r="H59" s="3695"/>
      <c r="I59" s="3695"/>
      <c r="J59" s="3695"/>
      <c r="K59" s="3695"/>
      <c r="L59" s="3695"/>
      <c r="M59" s="3696"/>
      <c r="N59" s="35"/>
      <c r="O59" s="35"/>
      <c r="T59" s="1694"/>
      <c r="U59" s="1096"/>
      <c r="AC59" s="1694"/>
    </row>
    <row r="60" spans="2:29" ht="15" thickBot="1" x14ac:dyDescent="0.25">
      <c r="B60" s="305"/>
      <c r="C60" s="1170"/>
      <c r="D60" s="305"/>
      <c r="E60" s="305"/>
      <c r="F60" s="305"/>
      <c r="G60" s="305"/>
      <c r="H60" s="114"/>
      <c r="I60" s="114"/>
      <c r="J60" s="114"/>
      <c r="K60" s="732"/>
      <c r="L60" s="732"/>
      <c r="M60" s="732"/>
      <c r="N60" s="35"/>
      <c r="O60" s="35"/>
      <c r="T60" s="1694"/>
      <c r="U60" s="1099"/>
      <c r="AC60" s="1694"/>
    </row>
    <row r="61" spans="2:29" ht="15" customHeight="1" x14ac:dyDescent="0.25">
      <c r="B61" s="292" t="s">
        <v>307</v>
      </c>
      <c r="C61" s="3532" t="s">
        <v>308</v>
      </c>
      <c r="D61" s="3533"/>
      <c r="E61" s="3533"/>
      <c r="F61" s="3533"/>
      <c r="G61" s="3533"/>
      <c r="H61" s="3533"/>
      <c r="I61" s="3533"/>
      <c r="J61" s="3533"/>
      <c r="K61" s="3533"/>
      <c r="L61" s="3533"/>
      <c r="M61" s="3534"/>
      <c r="N61" s="35"/>
      <c r="O61" s="35"/>
      <c r="T61" s="1694"/>
      <c r="U61" s="1099"/>
      <c r="AC61" s="1694"/>
    </row>
    <row r="62" spans="2:29" ht="15" customHeight="1" x14ac:dyDescent="0.25">
      <c r="B62" s="294" t="s">
        <v>309</v>
      </c>
      <c r="C62" s="295" t="str">
        <f>$C$5</f>
        <v>Further 2010-15 reconciliation adjustments</v>
      </c>
      <c r="D62" s="295"/>
      <c r="E62" s="295"/>
      <c r="F62" s="295"/>
      <c r="G62" s="295"/>
      <c r="H62" s="295"/>
      <c r="I62" s="295"/>
      <c r="J62" s="295"/>
      <c r="K62" s="295"/>
      <c r="L62" s="295"/>
      <c r="M62" s="296"/>
      <c r="N62" s="35"/>
      <c r="O62" s="35"/>
      <c r="T62" s="1694"/>
      <c r="U62" s="1099"/>
      <c r="AC62" s="1694"/>
    </row>
    <row r="63" spans="2:29" ht="26.65" customHeight="1" x14ac:dyDescent="0.25">
      <c r="B63" s="1917" t="s">
        <v>4698</v>
      </c>
      <c r="C63" s="3677" t="s">
        <v>4699</v>
      </c>
      <c r="D63" s="3678"/>
      <c r="E63" s="3678"/>
      <c r="F63" s="3678"/>
      <c r="G63" s="3678"/>
      <c r="H63" s="3678"/>
      <c r="I63" s="3678"/>
      <c r="J63" s="3678"/>
      <c r="K63" s="3678"/>
      <c r="L63" s="3678"/>
      <c r="M63" s="3679"/>
      <c r="N63" s="35"/>
      <c r="O63" s="35"/>
      <c r="T63" s="1694"/>
      <c r="U63" s="1096"/>
      <c r="AC63" s="1694"/>
    </row>
    <row r="64" spans="2:29" ht="15" customHeight="1" x14ac:dyDescent="0.25">
      <c r="B64" s="1917" t="s">
        <v>4700</v>
      </c>
      <c r="C64" s="3677" t="s">
        <v>4701</v>
      </c>
      <c r="D64" s="3678"/>
      <c r="E64" s="3678"/>
      <c r="F64" s="3678"/>
      <c r="G64" s="3678"/>
      <c r="H64" s="3678"/>
      <c r="I64" s="3678"/>
      <c r="J64" s="3678"/>
      <c r="K64" s="3678"/>
      <c r="L64" s="3678"/>
      <c r="M64" s="3679"/>
      <c r="N64" s="35"/>
      <c r="O64" s="35"/>
      <c r="T64" s="1694"/>
      <c r="U64" s="1099"/>
      <c r="AC64" s="1694"/>
    </row>
    <row r="65" spans="2:21" ht="15" customHeight="1" x14ac:dyDescent="0.25">
      <c r="B65" s="1917">
        <v>7</v>
      </c>
      <c r="C65" s="3677" t="s">
        <v>4702</v>
      </c>
      <c r="D65" s="3678"/>
      <c r="E65" s="3678"/>
      <c r="F65" s="3678"/>
      <c r="G65" s="3678"/>
      <c r="H65" s="3678"/>
      <c r="I65" s="3678"/>
      <c r="J65" s="3678"/>
      <c r="K65" s="3678"/>
      <c r="L65" s="3678"/>
      <c r="M65" s="3679"/>
      <c r="U65" s="1099"/>
    </row>
    <row r="66" spans="2:21" ht="15" customHeight="1" x14ac:dyDescent="0.25">
      <c r="B66" s="1917">
        <v>8</v>
      </c>
      <c r="C66" s="3677" t="s">
        <v>4703</v>
      </c>
      <c r="D66" s="3678"/>
      <c r="E66" s="3678"/>
      <c r="F66" s="3678"/>
      <c r="G66" s="3678"/>
      <c r="H66" s="3678"/>
      <c r="I66" s="3678"/>
      <c r="J66" s="3678"/>
      <c r="K66" s="3678"/>
      <c r="L66" s="3678"/>
      <c r="M66" s="3679"/>
      <c r="U66" s="1099"/>
    </row>
    <row r="67" spans="2:21" ht="15" customHeight="1" x14ac:dyDescent="0.25">
      <c r="B67" s="1917">
        <v>9</v>
      </c>
      <c r="C67" s="3677" t="s">
        <v>4704</v>
      </c>
      <c r="D67" s="3678"/>
      <c r="E67" s="3678"/>
      <c r="F67" s="3678"/>
      <c r="G67" s="3678"/>
      <c r="H67" s="3678"/>
      <c r="I67" s="3678"/>
      <c r="J67" s="3678"/>
      <c r="K67" s="3678"/>
      <c r="L67" s="3678"/>
      <c r="M67" s="3679"/>
      <c r="U67" s="1099"/>
    </row>
    <row r="68" spans="2:21" ht="15" customHeight="1" x14ac:dyDescent="0.25">
      <c r="B68" s="303">
        <v>10</v>
      </c>
      <c r="C68" s="3677" t="s">
        <v>4705</v>
      </c>
      <c r="D68" s="3678"/>
      <c r="E68" s="3678"/>
      <c r="F68" s="3678"/>
      <c r="G68" s="3678"/>
      <c r="H68" s="3678"/>
      <c r="I68" s="3678"/>
      <c r="J68" s="3678"/>
      <c r="K68" s="3678"/>
      <c r="L68" s="3678"/>
      <c r="M68" s="3679"/>
      <c r="U68" s="1099"/>
    </row>
    <row r="69" spans="2:21" ht="15" customHeight="1" x14ac:dyDescent="0.25">
      <c r="B69" s="303">
        <v>11</v>
      </c>
      <c r="C69" s="3677" t="s">
        <v>4706</v>
      </c>
      <c r="D69" s="3678"/>
      <c r="E69" s="3678"/>
      <c r="F69" s="3678"/>
      <c r="G69" s="3678"/>
      <c r="H69" s="3678"/>
      <c r="I69" s="3678"/>
      <c r="J69" s="3678"/>
      <c r="K69" s="3678"/>
      <c r="L69" s="3678"/>
      <c r="M69" s="3679"/>
      <c r="U69" s="1099"/>
    </row>
    <row r="70" spans="2:21" ht="15" customHeight="1" thickBot="1" x14ac:dyDescent="0.3">
      <c r="B70" s="1918">
        <v>12</v>
      </c>
      <c r="C70" s="3756" t="s">
        <v>4707</v>
      </c>
      <c r="D70" s="3757"/>
      <c r="E70" s="3757"/>
      <c r="F70" s="3757"/>
      <c r="G70" s="3757"/>
      <c r="H70" s="3757"/>
      <c r="I70" s="3757"/>
      <c r="J70" s="3757"/>
      <c r="K70" s="3757"/>
      <c r="L70" s="3757"/>
      <c r="M70" s="3758"/>
    </row>
    <row r="71" spans="2:21" x14ac:dyDescent="0.25"/>
  </sheetData>
  <sheetProtection autoFilter="0"/>
  <mergeCells count="14">
    <mergeCell ref="C61:M61"/>
    <mergeCell ref="O1:R1"/>
    <mergeCell ref="B3:C3"/>
    <mergeCell ref="U4:AB4"/>
    <mergeCell ref="B57:M57"/>
    <mergeCell ref="B59:M59"/>
    <mergeCell ref="C69:M69"/>
    <mergeCell ref="C70:M70"/>
    <mergeCell ref="C63:M63"/>
    <mergeCell ref="C64:M64"/>
    <mergeCell ref="C65:M65"/>
    <mergeCell ref="C66:M66"/>
    <mergeCell ref="C67:M67"/>
    <mergeCell ref="C68:M68"/>
  </mergeCells>
  <conditionalFormatting sqref="R52:R58">
    <cfRule type="cellIs" dxfId="294" priority="5" operator="equal">
      <formula>0</formula>
    </cfRule>
  </conditionalFormatting>
  <conditionalFormatting sqref="R5:R51">
    <cfRule type="cellIs" dxfId="293" priority="4"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0CF9538B-F816-48F9-B8A7-4335B0BA1F1A}">
            <xm:f>'https://yorkshirewater.sharepoint.com/sites/yw-147/05 PR19 BP documents/40 Post IAP Assurance/10 Tables/DD August 2019/[yky-pr19-business-plan_august-2019-DD resubmission_v5.xlsb]Validation flags'!#REF!=1</xm:f>
            <x14:dxf>
              <fill>
                <patternFill>
                  <bgColor rgb="FFE0DCD8"/>
                </patternFill>
              </fill>
            </x14:dxf>
          </x14:cfRule>
          <xm:sqref>M14</xm:sqref>
        </x14:conditionalFormatting>
        <x14:conditionalFormatting xmlns:xm="http://schemas.microsoft.com/office/excel/2006/main">
          <x14:cfRule type="expression" priority="2" id="{1E2F8097-1C1F-4B02-9AFD-ECBD113F0909}">
            <xm:f>'https://www.yorkshirewater.com/media/1544/[pr19-business-plan-data-tables-past-delivery-yky.xlsb]Validation flags'!#REF!=1</xm:f>
            <x14:dxf>
              <fill>
                <patternFill>
                  <bgColor rgb="FFE0DCD8"/>
                </patternFill>
              </fill>
            </x14:dxf>
          </x14:cfRule>
          <xm:sqref>M15</xm:sqref>
        </x14:conditionalFormatting>
        <x14:conditionalFormatting xmlns:xm="http://schemas.microsoft.com/office/excel/2006/main">
          <x14:cfRule type="expression" priority="1" id="{06BC12E4-7350-44EC-BBE0-594EA9D023B4}">
            <xm:f>'https://www.yorkshirewater.com/media/1544/[pr19-business-plan-data-tables-past-delivery-yky.xlsb]Validation flags'!#REF!=1</xm:f>
            <x14:dxf>
              <fill>
                <patternFill>
                  <bgColor rgb="FFE0DCD8"/>
                </patternFill>
              </fill>
            </x14:dxf>
          </x14:cfRule>
          <xm:sqref>M17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5C24-F962-4161-87DD-5864DF9CB18C}">
  <sheetPr>
    <tabColor rgb="FFFFC000"/>
  </sheetPr>
  <dimension ref="A1:AM84"/>
  <sheetViews>
    <sheetView workbookViewId="0">
      <selection activeCell="H29" sqref="H29"/>
    </sheetView>
  </sheetViews>
  <sheetFormatPr defaultColWidth="0" defaultRowHeight="14.25" zeroHeight="1" x14ac:dyDescent="0.25"/>
  <cols>
    <col min="1" max="1" width="1.85546875" style="1545" customWidth="1"/>
    <col min="2" max="2" width="5.28515625" style="1545" customWidth="1"/>
    <col min="3" max="3" width="101.28515625" style="1545" bestFit="1" customWidth="1"/>
    <col min="4" max="4" width="13.28515625" style="1545" customWidth="1"/>
    <col min="5" max="6" width="6.42578125" style="1545" customWidth="1"/>
    <col min="7" max="11" width="11" style="1545" customWidth="1"/>
    <col min="12" max="12" width="3" style="1545" customWidth="1"/>
    <col min="13" max="13" width="11" style="1545" customWidth="1"/>
    <col min="14" max="14" width="3" style="1545" customWidth="1"/>
    <col min="15" max="16" width="40.7109375" style="1545" bestFit="1" customWidth="1"/>
    <col min="17" max="17" width="3" style="1545" customWidth="1"/>
    <col min="18" max="19" width="24.7109375" style="1035" customWidth="1"/>
    <col min="20" max="20" width="3.42578125" style="1033" customWidth="1"/>
    <col min="21" max="21" width="3" style="1097" hidden="1" customWidth="1"/>
    <col min="22" max="28" width="6.85546875" style="1097" hidden="1" customWidth="1"/>
    <col min="29" max="29" width="1.85546875" style="1097" hidden="1" customWidth="1"/>
    <col min="30" max="30" width="11" style="1809" hidden="1" customWidth="1"/>
    <col min="31" max="31" width="3" style="1097" hidden="1" customWidth="1"/>
    <col min="32" max="38" width="5.85546875" style="1097" hidden="1" customWidth="1"/>
    <col min="39" max="39" width="1.85546875" style="1097" hidden="1" customWidth="1"/>
    <col min="40" max="16384" width="11" style="1545" hidden="1"/>
  </cols>
  <sheetData>
    <row r="1" spans="2:39" ht="20.25" x14ac:dyDescent="0.25">
      <c r="B1" s="1031" t="s">
        <v>4708</v>
      </c>
      <c r="C1" s="1031"/>
      <c r="D1" s="1031"/>
      <c r="E1" s="1031"/>
      <c r="F1" s="1031"/>
      <c r="G1" s="1031"/>
      <c r="H1" s="1031"/>
      <c r="I1" s="1031"/>
      <c r="J1" s="1031"/>
      <c r="K1" s="4" t="str">
        <f>[2]AppValidation!$D$2</f>
        <v>Yorkshire Water</v>
      </c>
      <c r="L1" s="1032"/>
      <c r="M1" s="1032"/>
      <c r="N1" s="1032"/>
      <c r="O1" s="3497" t="s">
        <v>1</v>
      </c>
      <c r="P1" s="3497"/>
      <c r="Q1" s="3497"/>
      <c r="R1" s="3497"/>
      <c r="S1" s="3497"/>
      <c r="U1" s="1034"/>
      <c r="V1" s="1035"/>
      <c r="W1" s="1035"/>
      <c r="X1" s="1035"/>
      <c r="Y1" s="1035"/>
      <c r="Z1" s="1035"/>
      <c r="AA1" s="1035"/>
      <c r="AB1" s="1035"/>
      <c r="AC1" s="1034"/>
      <c r="AD1" s="1545"/>
      <c r="AE1" s="1034"/>
      <c r="AF1" s="1035"/>
      <c r="AG1" s="1035"/>
      <c r="AH1" s="1035"/>
      <c r="AI1" s="1035"/>
      <c r="AJ1" s="1035"/>
      <c r="AK1" s="1035"/>
      <c r="AL1" s="1035"/>
      <c r="AM1" s="1034"/>
    </row>
    <row r="2" spans="2:39" ht="15" thickBot="1" x14ac:dyDescent="0.3">
      <c r="B2" s="35"/>
      <c r="C2" s="35"/>
      <c r="D2" s="35"/>
      <c r="E2" s="35"/>
      <c r="F2" s="35"/>
      <c r="G2" s="35"/>
      <c r="H2" s="35"/>
      <c r="I2" s="35"/>
      <c r="J2" s="35"/>
      <c r="K2" s="35"/>
      <c r="L2" s="35"/>
      <c r="M2" s="35"/>
      <c r="N2" s="35"/>
      <c r="O2" s="35"/>
      <c r="P2" s="35"/>
      <c r="R2" s="1033"/>
      <c r="S2" s="1033"/>
      <c r="U2" s="1034"/>
      <c r="V2" s="1035"/>
      <c r="W2" s="1035"/>
      <c r="X2" s="1035"/>
      <c r="Y2" s="1035"/>
      <c r="Z2" s="1035"/>
      <c r="AA2" s="1035"/>
      <c r="AB2" s="1035"/>
      <c r="AC2" s="1034"/>
      <c r="AD2" s="1545"/>
      <c r="AE2" s="1034"/>
      <c r="AF2" s="1035"/>
      <c r="AG2" s="1035"/>
      <c r="AH2" s="1035"/>
      <c r="AI2" s="1035"/>
      <c r="AJ2" s="1035"/>
      <c r="AK2" s="1035"/>
      <c r="AL2" s="1035"/>
      <c r="AM2" s="1034"/>
    </row>
    <row r="3" spans="2:39" ht="41.25" thickBot="1" x14ac:dyDescent="0.3">
      <c r="B3" s="3699" t="s">
        <v>14</v>
      </c>
      <c r="C3" s="3700"/>
      <c r="D3" s="1037" t="s">
        <v>15</v>
      </c>
      <c r="E3" s="1038" t="s">
        <v>16</v>
      </c>
      <c r="F3" s="1039" t="s">
        <v>17</v>
      </c>
      <c r="G3" s="1040" t="s">
        <v>1849</v>
      </c>
      <c r="H3" s="1038" t="s">
        <v>1850</v>
      </c>
      <c r="I3" s="1038" t="s">
        <v>870</v>
      </c>
      <c r="J3" s="1038" t="s">
        <v>869</v>
      </c>
      <c r="K3" s="1041" t="s">
        <v>868</v>
      </c>
      <c r="L3" s="1042"/>
      <c r="M3" s="1919" t="s">
        <v>4709</v>
      </c>
      <c r="N3" s="1042"/>
      <c r="O3" s="1920" t="s">
        <v>23</v>
      </c>
      <c r="P3" s="1044" t="s">
        <v>24</v>
      </c>
      <c r="R3" s="1763" t="s">
        <v>25</v>
      </c>
      <c r="S3" s="1764" t="s">
        <v>13</v>
      </c>
      <c r="U3" s="1034"/>
      <c r="V3" s="1035"/>
      <c r="W3" s="1035"/>
      <c r="X3" s="1035"/>
      <c r="Y3" s="1035"/>
      <c r="Z3" s="1035"/>
      <c r="AA3" s="1035"/>
      <c r="AB3" s="1035"/>
      <c r="AC3" s="1034"/>
      <c r="AD3" s="1545"/>
      <c r="AE3" s="1034"/>
      <c r="AF3" s="1035"/>
      <c r="AG3" s="1035"/>
      <c r="AH3" s="1035"/>
      <c r="AI3" s="1035"/>
      <c r="AJ3" s="1035"/>
      <c r="AK3" s="1035"/>
      <c r="AL3" s="1035"/>
      <c r="AM3" s="1034"/>
    </row>
    <row r="4" spans="2:39" ht="15" thickBot="1" x14ac:dyDescent="0.3">
      <c r="B4" s="35"/>
      <c r="C4" s="35"/>
      <c r="D4" s="35"/>
      <c r="E4" s="35"/>
      <c r="F4" s="35"/>
      <c r="G4" s="35"/>
      <c r="H4" s="35"/>
      <c r="I4" s="35"/>
      <c r="J4" s="35"/>
      <c r="K4" s="35"/>
      <c r="L4" s="35"/>
      <c r="M4" s="35"/>
      <c r="N4" s="35"/>
      <c r="O4" s="35"/>
      <c r="P4" s="35"/>
      <c r="R4" s="1047"/>
      <c r="S4" s="1047"/>
      <c r="U4" s="1034"/>
      <c r="V4" s="3617" t="s">
        <v>12</v>
      </c>
      <c r="W4" s="3617"/>
      <c r="X4" s="3617"/>
      <c r="Y4" s="3617"/>
      <c r="Z4" s="3617"/>
      <c r="AA4" s="3617"/>
      <c r="AB4" s="3617"/>
      <c r="AC4" s="1034"/>
      <c r="AD4" s="1545"/>
      <c r="AE4" s="1034"/>
      <c r="AF4" s="3617" t="s">
        <v>2133</v>
      </c>
      <c r="AG4" s="3617"/>
      <c r="AH4" s="3617"/>
      <c r="AI4" s="3617"/>
      <c r="AJ4" s="3617"/>
      <c r="AK4" s="3617"/>
      <c r="AL4" s="3617"/>
      <c r="AM4" s="1034"/>
    </row>
    <row r="5" spans="2:39" s="1923" customFormat="1" ht="15" thickBot="1" x14ac:dyDescent="0.3">
      <c r="B5" s="1040" t="s">
        <v>36</v>
      </c>
      <c r="C5" s="1053" t="s">
        <v>4710</v>
      </c>
      <c r="D5" s="35"/>
      <c r="E5" s="35"/>
      <c r="F5" s="35"/>
      <c r="G5" s="1921"/>
      <c r="H5" s="1921"/>
      <c r="I5" s="1921"/>
      <c r="J5" s="1921"/>
      <c r="K5" s="1921"/>
      <c r="L5" s="1921"/>
      <c r="M5" s="1921"/>
      <c r="N5" s="1921"/>
      <c r="O5" s="1921"/>
      <c r="P5" s="1922"/>
      <c r="Q5" s="1922"/>
      <c r="R5" s="43"/>
      <c r="S5" s="43"/>
      <c r="T5" s="1033"/>
      <c r="U5" s="1034"/>
      <c r="V5" s="1049" t="s">
        <v>27</v>
      </c>
      <c r="W5" s="1050"/>
      <c r="X5" s="1050"/>
      <c r="Y5" s="1050"/>
      <c r="Z5" s="1050"/>
      <c r="AA5" s="1050"/>
      <c r="AB5" s="1050"/>
      <c r="AC5" s="1034"/>
      <c r="AE5" s="1034"/>
      <c r="AF5" s="1924" t="s">
        <v>4711</v>
      </c>
      <c r="AG5" s="1050"/>
      <c r="AH5" s="1050"/>
      <c r="AI5" s="1050"/>
      <c r="AJ5" s="1050"/>
      <c r="AK5" s="1050"/>
      <c r="AL5" s="1050"/>
      <c r="AM5" s="1034"/>
    </row>
    <row r="6" spans="2:39" s="1923" customFormat="1" ht="14.25" customHeight="1" x14ac:dyDescent="0.2">
      <c r="B6" s="1054">
        <v>1</v>
      </c>
      <c r="C6" s="1395" t="s">
        <v>4712</v>
      </c>
      <c r="D6" s="1057" t="s">
        <v>4713</v>
      </c>
      <c r="E6" s="1057" t="s">
        <v>41</v>
      </c>
      <c r="F6" s="1925">
        <v>3</v>
      </c>
      <c r="G6" s="1104">
        <v>0</v>
      </c>
      <c r="H6" s="1105">
        <v>0</v>
      </c>
      <c r="I6" s="1105">
        <v>0</v>
      </c>
      <c r="J6" s="1105">
        <v>0</v>
      </c>
      <c r="K6" s="1106">
        <v>0</v>
      </c>
      <c r="L6" s="1926"/>
      <c r="M6" s="1555">
        <v>0</v>
      </c>
      <c r="N6" s="1926"/>
      <c r="O6" s="1927"/>
      <c r="P6" s="1928"/>
      <c r="R6" s="43">
        <f xml:space="preserve"> IF( SUM( V6:AB6 ) = 0, 0,$V$5 )</f>
        <v>0</v>
      </c>
      <c r="S6" s="43"/>
      <c r="T6" s="1033"/>
      <c r="U6" s="1034"/>
      <c r="V6" s="1061">
        <f t="shared" ref="V6:Z9" si="0" xml:space="preserve"> IF( ISNUMBER(G6), 0, 1 )</f>
        <v>0</v>
      </c>
      <c r="W6" s="1061">
        <f t="shared" si="0"/>
        <v>0</v>
      </c>
      <c r="X6" s="1061">
        <f t="shared" si="0"/>
        <v>0</v>
      </c>
      <c r="Y6" s="1061">
        <f t="shared" si="0"/>
        <v>0</v>
      </c>
      <c r="Z6" s="1061">
        <f t="shared" si="0"/>
        <v>0</v>
      </c>
      <c r="AA6" s="1050"/>
      <c r="AB6" s="1061">
        <f xml:space="preserve"> IF( ISNUMBER(M6), 0, 1 )</f>
        <v>0</v>
      </c>
      <c r="AC6" s="1034"/>
      <c r="AE6" s="1034"/>
      <c r="AF6" s="1050"/>
      <c r="AG6" s="1050"/>
      <c r="AH6" s="1050"/>
      <c r="AI6" s="1050"/>
      <c r="AJ6" s="1050"/>
      <c r="AK6" s="1050"/>
      <c r="AL6" s="1050"/>
      <c r="AM6" s="1034"/>
    </row>
    <row r="7" spans="2:39" s="1923" customFormat="1" ht="14.25" customHeight="1" x14ac:dyDescent="0.2">
      <c r="B7" s="1062">
        <v>2</v>
      </c>
      <c r="C7" s="1419" t="s">
        <v>4714</v>
      </c>
      <c r="D7" s="1065" t="s">
        <v>4715</v>
      </c>
      <c r="E7" s="1065" t="s">
        <v>41</v>
      </c>
      <c r="F7" s="1066">
        <v>3</v>
      </c>
      <c r="G7" s="521">
        <v>0</v>
      </c>
      <c r="H7" s="509">
        <v>0</v>
      </c>
      <c r="I7" s="509">
        <v>0</v>
      </c>
      <c r="J7" s="509">
        <v>0</v>
      </c>
      <c r="K7" s="666">
        <v>0</v>
      </c>
      <c r="L7" s="1929"/>
      <c r="M7" s="1489">
        <v>0</v>
      </c>
      <c r="N7" s="1929"/>
      <c r="O7" s="1930"/>
      <c r="P7" s="1931"/>
      <c r="R7" s="43">
        <f xml:space="preserve"> IF( SUM( V7:AB7 ) = 0, 0,$V$5 )</f>
        <v>0</v>
      </c>
      <c r="S7" s="43"/>
      <c r="T7" s="1033"/>
      <c r="U7" s="1034"/>
      <c r="V7" s="1061">
        <f>IF('[2]Validation flags'!$H$3=1,0, IF( ISNUMBER(G7), 0, 1 ))</f>
        <v>0</v>
      </c>
      <c r="W7" s="1061">
        <f>IF('[2]Validation flags'!$H$3=1,0, IF( ISNUMBER(H7), 0, 1 ))</f>
        <v>0</v>
      </c>
      <c r="X7" s="1061">
        <f>IF('[2]Validation flags'!$H$3=1,0, IF( ISNUMBER(I7), 0, 1 ))</f>
        <v>0</v>
      </c>
      <c r="Y7" s="1061">
        <f>IF('[2]Validation flags'!$H$3=1,0, IF( ISNUMBER(J7), 0, 1 ))</f>
        <v>0</v>
      </c>
      <c r="Z7" s="1061">
        <f>IF('[2]Validation flags'!$H$3=1,0, IF( ISNUMBER(K7), 0, 1 ))</f>
        <v>0</v>
      </c>
      <c r="AA7" s="1050"/>
      <c r="AB7" s="1061">
        <f>IF('[2]Validation flags'!$H$3=1,0, IF( ISNUMBER(M7), 0, 1 ))</f>
        <v>0</v>
      </c>
      <c r="AC7" s="1034"/>
      <c r="AE7" s="1034"/>
      <c r="AF7" s="1050"/>
      <c r="AG7" s="1050"/>
      <c r="AH7" s="1050"/>
      <c r="AI7" s="1050"/>
      <c r="AJ7" s="1050"/>
      <c r="AK7" s="1050"/>
      <c r="AL7" s="1050"/>
      <c r="AM7" s="1034"/>
    </row>
    <row r="8" spans="2:39" s="1923" customFormat="1" ht="14.25" customHeight="1" x14ac:dyDescent="0.2">
      <c r="B8" s="1062">
        <v>3</v>
      </c>
      <c r="C8" s="1419" t="s">
        <v>4716</v>
      </c>
      <c r="D8" s="1065" t="s">
        <v>4717</v>
      </c>
      <c r="E8" s="1065" t="s">
        <v>41</v>
      </c>
      <c r="F8" s="1066">
        <v>3</v>
      </c>
      <c r="G8" s="1067">
        <v>0</v>
      </c>
      <c r="H8" s="209">
        <v>0</v>
      </c>
      <c r="I8" s="209">
        <v>0</v>
      </c>
      <c r="J8" s="209">
        <v>0</v>
      </c>
      <c r="K8" s="1083">
        <v>0</v>
      </c>
      <c r="L8" s="1929"/>
      <c r="M8" s="1932">
        <v>0</v>
      </c>
      <c r="N8" s="1929"/>
      <c r="O8" s="1930"/>
      <c r="P8" s="1931"/>
      <c r="R8" s="43">
        <f xml:space="preserve"> IF( SUM( V8:AB8 ) = 0, 0,$V$5 )</f>
        <v>0</v>
      </c>
      <c r="S8" s="43"/>
      <c r="T8" s="1033"/>
      <c r="U8" s="1034"/>
      <c r="V8" s="1061">
        <f t="shared" si="0"/>
        <v>0</v>
      </c>
      <c r="W8" s="1061">
        <f t="shared" si="0"/>
        <v>0</v>
      </c>
      <c r="X8" s="1061">
        <f t="shared" si="0"/>
        <v>0</v>
      </c>
      <c r="Y8" s="1061">
        <f t="shared" si="0"/>
        <v>0</v>
      </c>
      <c r="Z8" s="1061">
        <f t="shared" si="0"/>
        <v>0</v>
      </c>
      <c r="AA8" s="1050"/>
      <c r="AB8" s="1061">
        <f xml:space="preserve"> IF( ISNUMBER(M8), 0, 1 )</f>
        <v>0</v>
      </c>
      <c r="AC8" s="1034"/>
      <c r="AE8" s="1034"/>
      <c r="AF8" s="1050"/>
      <c r="AG8" s="1050"/>
      <c r="AH8" s="1050"/>
      <c r="AI8" s="1050"/>
      <c r="AJ8" s="1050"/>
      <c r="AK8" s="1050"/>
      <c r="AL8" s="1050"/>
      <c r="AM8" s="1034"/>
    </row>
    <row r="9" spans="2:39" s="1923" customFormat="1" ht="14.25" customHeight="1" x14ac:dyDescent="0.2">
      <c r="B9" s="1062">
        <v>4</v>
      </c>
      <c r="C9" s="1419" t="s">
        <v>4718</v>
      </c>
      <c r="D9" s="1065" t="s">
        <v>4719</v>
      </c>
      <c r="E9" s="1065" t="s">
        <v>41</v>
      </c>
      <c r="F9" s="1066">
        <v>3</v>
      </c>
      <c r="G9" s="66">
        <v>0</v>
      </c>
      <c r="H9" s="67">
        <v>0</v>
      </c>
      <c r="I9" s="67">
        <v>0</v>
      </c>
      <c r="J9" s="67">
        <v>0</v>
      </c>
      <c r="K9" s="68">
        <v>0</v>
      </c>
      <c r="L9" s="1929"/>
      <c r="M9" s="1933">
        <v>0</v>
      </c>
      <c r="N9" s="1929"/>
      <c r="O9" s="1930"/>
      <c r="P9" s="1931"/>
      <c r="R9" s="43">
        <f xml:space="preserve"> IF( SUM( V9:AB9 ) = 0, 0,$V$5 )</f>
        <v>0</v>
      </c>
      <c r="S9" s="43"/>
      <c r="T9" s="1033"/>
      <c r="U9" s="1034"/>
      <c r="V9" s="1061">
        <f t="shared" si="0"/>
        <v>0</v>
      </c>
      <c r="W9" s="1061">
        <f t="shared" si="0"/>
        <v>0</v>
      </c>
      <c r="X9" s="1061">
        <f t="shared" si="0"/>
        <v>0</v>
      </c>
      <c r="Y9" s="1061">
        <f t="shared" si="0"/>
        <v>0</v>
      </c>
      <c r="Z9" s="1061">
        <f t="shared" si="0"/>
        <v>0</v>
      </c>
      <c r="AA9" s="1050"/>
      <c r="AB9" s="1061">
        <f xml:space="preserve"> IF( ISNUMBER(M9), 0, 1 )</f>
        <v>0</v>
      </c>
      <c r="AC9" s="1034"/>
      <c r="AE9" s="1034"/>
      <c r="AF9" s="1050"/>
      <c r="AG9" s="1050"/>
      <c r="AH9" s="1050"/>
      <c r="AI9" s="1050"/>
      <c r="AJ9" s="1050"/>
      <c r="AK9" s="1050"/>
      <c r="AL9" s="1050"/>
      <c r="AM9" s="1034"/>
    </row>
    <row r="10" spans="2:39" s="1923" customFormat="1" ht="14.25" customHeight="1" thickBot="1" x14ac:dyDescent="0.25">
      <c r="B10" s="1071">
        <v>5</v>
      </c>
      <c r="C10" s="1410" t="s">
        <v>4720</v>
      </c>
      <c r="D10" s="1074" t="s">
        <v>4721</v>
      </c>
      <c r="E10" s="1074" t="s">
        <v>41</v>
      </c>
      <c r="F10" s="1934">
        <v>3</v>
      </c>
      <c r="G10" s="1935">
        <f xml:space="preserve"> SUM(G6:G9)</f>
        <v>0</v>
      </c>
      <c r="H10" s="1936">
        <f xml:space="preserve"> SUM(H6:H9)</f>
        <v>0</v>
      </c>
      <c r="I10" s="1936">
        <f xml:space="preserve"> SUM(I6:I9)</f>
        <v>0</v>
      </c>
      <c r="J10" s="1936">
        <f xml:space="preserve"> SUM(J6:J9)</f>
        <v>0</v>
      </c>
      <c r="K10" s="1937">
        <f xml:space="preserve"> SUM(K6:K9)</f>
        <v>0</v>
      </c>
      <c r="L10" s="1926"/>
      <c r="M10" s="1436">
        <f xml:space="preserve"> SUM(M6:M9)</f>
        <v>0</v>
      </c>
      <c r="N10" s="1926"/>
      <c r="O10" s="1938" t="s">
        <v>4722</v>
      </c>
      <c r="P10" s="1939" t="s">
        <v>4723</v>
      </c>
      <c r="R10" s="43"/>
      <c r="S10" s="43">
        <f xml:space="preserve"> IF( SUM( AF10:AL10 ) = 0, 0,AF5 )</f>
        <v>0</v>
      </c>
      <c r="T10" s="1033"/>
      <c r="U10" s="1034"/>
      <c r="V10" s="1050"/>
      <c r="W10" s="1050"/>
      <c r="X10" s="1050"/>
      <c r="Y10" s="1050"/>
      <c r="Z10" s="1050"/>
      <c r="AA10" s="1050"/>
      <c r="AB10" s="1050"/>
      <c r="AC10" s="1034"/>
      <c r="AE10" s="1034"/>
      <c r="AF10" s="1061">
        <f xml:space="preserve"> IF(G32 = G10, 0, 1)</f>
        <v>0</v>
      </c>
      <c r="AG10" s="1061">
        <f t="shared" ref="AG10:AL10" si="1" xml:space="preserve"> IF(H32 = H10, 0, 1)</f>
        <v>0</v>
      </c>
      <c r="AH10" s="1061">
        <f t="shared" si="1"/>
        <v>0</v>
      </c>
      <c r="AI10" s="1061">
        <f t="shared" si="1"/>
        <v>0</v>
      </c>
      <c r="AJ10" s="1061">
        <f t="shared" si="1"/>
        <v>0</v>
      </c>
      <c r="AK10" s="1050"/>
      <c r="AL10" s="1061">
        <f t="shared" si="1"/>
        <v>0</v>
      </c>
      <c r="AM10" s="1034"/>
    </row>
    <row r="11" spans="2:39" s="1923" customFormat="1" ht="14.25" customHeight="1" thickBot="1" x14ac:dyDescent="0.25">
      <c r="B11" s="1940"/>
      <c r="C11" s="1940"/>
      <c r="D11" s="1941"/>
      <c r="E11" s="1940"/>
      <c r="F11" s="1940"/>
      <c r="G11" s="1940"/>
      <c r="H11" s="1940"/>
      <c r="I11" s="1940"/>
      <c r="J11" s="1940"/>
      <c r="K11" s="1940"/>
      <c r="L11" s="1940"/>
      <c r="M11" s="1940"/>
      <c r="N11" s="1940"/>
      <c r="O11" s="1940"/>
      <c r="R11" s="43"/>
      <c r="S11" s="43"/>
      <c r="T11" s="1033"/>
      <c r="U11" s="1034"/>
      <c r="V11" s="1050"/>
      <c r="W11" s="1050"/>
      <c r="X11" s="1050"/>
      <c r="Y11" s="1050"/>
      <c r="Z11" s="1050"/>
      <c r="AA11" s="1050"/>
      <c r="AB11" s="1050"/>
      <c r="AC11" s="1034"/>
      <c r="AE11" s="1034"/>
      <c r="AF11" s="1050"/>
      <c r="AG11" s="1050"/>
      <c r="AH11" s="1050"/>
      <c r="AI11" s="1050"/>
      <c r="AJ11" s="1050"/>
      <c r="AK11" s="1050"/>
      <c r="AL11" s="1050"/>
      <c r="AM11" s="1034"/>
    </row>
    <row r="12" spans="2:39" s="1923" customFormat="1" ht="15" thickBot="1" x14ac:dyDescent="0.3">
      <c r="B12" s="1040" t="s">
        <v>116</v>
      </c>
      <c r="C12" s="1053" t="s">
        <v>4724</v>
      </c>
      <c r="D12" s="35"/>
      <c r="E12" s="35"/>
      <c r="F12" s="35"/>
      <c r="G12" s="1921"/>
      <c r="H12" s="1921"/>
      <c r="I12" s="1921"/>
      <c r="J12" s="1921"/>
      <c r="K12" s="1921"/>
      <c r="L12" s="1921"/>
      <c r="M12" s="1921"/>
      <c r="N12" s="1921"/>
      <c r="O12" s="1922"/>
      <c r="P12" s="1922"/>
      <c r="R12" s="43"/>
      <c r="S12" s="43"/>
      <c r="T12" s="1033"/>
      <c r="U12" s="1034"/>
      <c r="V12" s="1050"/>
      <c r="W12" s="1050"/>
      <c r="X12" s="1050"/>
      <c r="Y12" s="1050"/>
      <c r="Z12" s="1050"/>
      <c r="AA12" s="1050"/>
      <c r="AB12" s="1050"/>
      <c r="AC12" s="1034"/>
      <c r="AE12" s="1034"/>
      <c r="AF12" s="1080" t="s">
        <v>4725</v>
      </c>
      <c r="AG12" s="1050"/>
      <c r="AH12" s="1050"/>
      <c r="AI12" s="1050"/>
      <c r="AJ12" s="1050"/>
      <c r="AK12" s="1050"/>
      <c r="AL12" s="1050"/>
      <c r="AM12" s="1034"/>
    </row>
    <row r="13" spans="2:39" s="1923" customFormat="1" ht="14.25" customHeight="1" x14ac:dyDescent="0.2">
      <c r="B13" s="1054">
        <v>6</v>
      </c>
      <c r="C13" s="1395" t="s">
        <v>4726</v>
      </c>
      <c r="D13" s="1057" t="s">
        <v>4727</v>
      </c>
      <c r="E13" s="1057" t="s">
        <v>41</v>
      </c>
      <c r="F13" s="1942">
        <v>3</v>
      </c>
      <c r="G13" s="1104">
        <v>0</v>
      </c>
      <c r="H13" s="1105">
        <v>5.7919999999999998</v>
      </c>
      <c r="I13" s="1105">
        <v>10.281000000000001</v>
      </c>
      <c r="J13" s="1081">
        <v>4.0270000000000001</v>
      </c>
      <c r="K13" s="1082">
        <v>10.815</v>
      </c>
      <c r="L13" s="1926"/>
      <c r="M13" s="1943">
        <v>30.914999999999999</v>
      </c>
      <c r="N13" s="1926"/>
      <c r="O13" s="143"/>
      <c r="P13" s="1928"/>
      <c r="R13" s="43">
        <f xml:space="preserve"> IF( SUM( V13:AB13 ) = 0, 0,$V$5 )</f>
        <v>0</v>
      </c>
      <c r="S13" s="43"/>
      <c r="T13" s="1033"/>
      <c r="U13" s="1034"/>
      <c r="V13" s="1061">
        <f t="shared" ref="V13:Z16" si="2" xml:space="preserve"> IF( ISNUMBER(G13), 0, 1 )</f>
        <v>0</v>
      </c>
      <c r="W13" s="1061">
        <f t="shared" si="2"/>
        <v>0</v>
      </c>
      <c r="X13" s="1061">
        <f t="shared" si="2"/>
        <v>0</v>
      </c>
      <c r="Y13" s="1061">
        <f t="shared" si="2"/>
        <v>0</v>
      </c>
      <c r="Z13" s="1061">
        <f t="shared" si="2"/>
        <v>0</v>
      </c>
      <c r="AA13" s="1050"/>
      <c r="AB13" s="1061">
        <f xml:space="preserve"> IF( ISNUMBER(M13), 0, 1 )</f>
        <v>0</v>
      </c>
      <c r="AC13" s="1034"/>
      <c r="AE13" s="1034"/>
      <c r="AF13" s="1050"/>
      <c r="AG13" s="1050"/>
      <c r="AH13" s="1050"/>
      <c r="AI13" s="1050"/>
      <c r="AJ13" s="1050"/>
      <c r="AK13" s="1050"/>
      <c r="AL13" s="1050"/>
      <c r="AM13" s="1034"/>
    </row>
    <row r="14" spans="2:39" s="1923" customFormat="1" ht="14.25" customHeight="1" x14ac:dyDescent="0.2">
      <c r="B14" s="1062">
        <v>7</v>
      </c>
      <c r="C14" s="1419" t="s">
        <v>4728</v>
      </c>
      <c r="D14" s="1065" t="s">
        <v>4729</v>
      </c>
      <c r="E14" s="1065" t="s">
        <v>41</v>
      </c>
      <c r="F14" s="1422">
        <v>3</v>
      </c>
      <c r="G14" s="521">
        <v>5.7389999999999999</v>
      </c>
      <c r="H14" s="509">
        <v>2.984</v>
      </c>
      <c r="I14" s="509">
        <v>8.9469999999999992</v>
      </c>
      <c r="J14" s="524">
        <v>10.933999999999999</v>
      </c>
      <c r="K14" s="675">
        <v>18.099</v>
      </c>
      <c r="L14" s="1929"/>
      <c r="M14" s="1895">
        <v>46.703000000000003</v>
      </c>
      <c r="N14" s="1929"/>
      <c r="O14" s="155"/>
      <c r="P14" s="1931"/>
      <c r="R14" s="43">
        <f xml:space="preserve"> IF( SUM( V14:AB14 ) = 0, 0,$V$5 )</f>
        <v>0</v>
      </c>
      <c r="S14" s="43"/>
      <c r="T14" s="1033"/>
      <c r="U14" s="1034"/>
      <c r="V14" s="1061">
        <f>IF('[2]Validation flags'!$H$3=1,0, IF( ISNUMBER(G14), 0, 1 ))</f>
        <v>0</v>
      </c>
      <c r="W14" s="1061">
        <f>IF('[2]Validation flags'!$H$3=1,0, IF( ISNUMBER(H14), 0, 1 ))</f>
        <v>0</v>
      </c>
      <c r="X14" s="1061">
        <f>IF('[2]Validation flags'!$H$3=1,0, IF( ISNUMBER(I14), 0, 1 ))</f>
        <v>0</v>
      </c>
      <c r="Y14" s="1061">
        <f>IF('[2]Validation flags'!$H$3=1,0, IF( ISNUMBER(J14), 0, 1 ))</f>
        <v>0</v>
      </c>
      <c r="Z14" s="1061">
        <f>IF('[2]Validation flags'!$H$3=1,0, IF( ISNUMBER(K14), 0, 1 ))</f>
        <v>0</v>
      </c>
      <c r="AA14" s="1050"/>
      <c r="AB14" s="1061">
        <f>IF('[2]Validation flags'!$H$3=1,0, IF( ISNUMBER(M14), 0, 1 ))</f>
        <v>0</v>
      </c>
      <c r="AC14" s="1034"/>
      <c r="AE14" s="1034"/>
      <c r="AF14" s="1050"/>
      <c r="AG14" s="1050"/>
      <c r="AH14" s="1050"/>
      <c r="AI14" s="1050"/>
      <c r="AJ14" s="1050"/>
      <c r="AK14" s="1050"/>
      <c r="AL14" s="1050"/>
      <c r="AM14" s="1034"/>
    </row>
    <row r="15" spans="2:39" s="1923" customFormat="1" ht="14.25" customHeight="1" x14ac:dyDescent="0.2">
      <c r="B15" s="1062">
        <v>8</v>
      </c>
      <c r="C15" s="1419" t="s">
        <v>4730</v>
      </c>
      <c r="D15" s="1065" t="s">
        <v>4731</v>
      </c>
      <c r="E15" s="1065" t="s">
        <v>41</v>
      </c>
      <c r="F15" s="1422">
        <v>3</v>
      </c>
      <c r="G15" s="1067">
        <v>0</v>
      </c>
      <c r="H15" s="209">
        <v>0</v>
      </c>
      <c r="I15" s="209">
        <v>0</v>
      </c>
      <c r="J15" s="209">
        <v>0</v>
      </c>
      <c r="K15" s="1083">
        <v>0</v>
      </c>
      <c r="L15" s="1929"/>
      <c r="M15" s="1932">
        <v>0</v>
      </c>
      <c r="N15" s="1929"/>
      <c r="O15" s="1930"/>
      <c r="P15" s="1931"/>
      <c r="R15" s="43">
        <f xml:space="preserve"> IF( SUM( V15:AB15 ) = 0, 0,$V$5 )</f>
        <v>0</v>
      </c>
      <c r="S15" s="43"/>
      <c r="T15" s="1033"/>
      <c r="U15" s="1034"/>
      <c r="V15" s="1061">
        <f t="shared" si="2"/>
        <v>0</v>
      </c>
      <c r="W15" s="1061">
        <f t="shared" si="2"/>
        <v>0</v>
      </c>
      <c r="X15" s="1061">
        <f t="shared" si="2"/>
        <v>0</v>
      </c>
      <c r="Y15" s="1061">
        <f t="shared" si="2"/>
        <v>0</v>
      </c>
      <c r="Z15" s="1061">
        <f t="shared" si="2"/>
        <v>0</v>
      </c>
      <c r="AA15" s="1050"/>
      <c r="AB15" s="1061">
        <f xml:space="preserve"> IF( ISNUMBER(M15), 0, 1 )</f>
        <v>0</v>
      </c>
      <c r="AC15" s="1034"/>
      <c r="AE15" s="1034"/>
      <c r="AF15" s="1050"/>
      <c r="AG15" s="1050"/>
      <c r="AH15" s="1050"/>
      <c r="AI15" s="1050"/>
      <c r="AJ15" s="1050"/>
      <c r="AK15" s="1050"/>
      <c r="AL15" s="1050"/>
      <c r="AM15" s="1034"/>
    </row>
    <row r="16" spans="2:39" s="1923" customFormat="1" ht="14.25" customHeight="1" x14ac:dyDescent="0.2">
      <c r="B16" s="1062">
        <v>9</v>
      </c>
      <c r="C16" s="1419" t="s">
        <v>4732</v>
      </c>
      <c r="D16" s="1065" t="s">
        <v>4733</v>
      </c>
      <c r="E16" s="1065" t="s">
        <v>41</v>
      </c>
      <c r="F16" s="1422">
        <v>3</v>
      </c>
      <c r="G16" s="66">
        <v>0</v>
      </c>
      <c r="H16" s="67">
        <v>0</v>
      </c>
      <c r="I16" s="67">
        <v>0</v>
      </c>
      <c r="J16" s="67">
        <v>0</v>
      </c>
      <c r="K16" s="68">
        <v>0</v>
      </c>
      <c r="L16" s="1929"/>
      <c r="M16" s="1933">
        <v>0</v>
      </c>
      <c r="N16" s="1929"/>
      <c r="O16" s="1930"/>
      <c r="P16" s="1931"/>
      <c r="R16" s="43">
        <f xml:space="preserve"> IF( SUM( V16:AB16 ) = 0, 0,$V$5 )</f>
        <v>0</v>
      </c>
      <c r="S16" s="43"/>
      <c r="T16" s="1033"/>
      <c r="U16" s="1034"/>
      <c r="V16" s="1061">
        <f t="shared" si="2"/>
        <v>0</v>
      </c>
      <c r="W16" s="1061">
        <f t="shared" si="2"/>
        <v>0</v>
      </c>
      <c r="X16" s="1061">
        <f t="shared" si="2"/>
        <v>0</v>
      </c>
      <c r="Y16" s="1061">
        <f t="shared" si="2"/>
        <v>0</v>
      </c>
      <c r="Z16" s="1061">
        <f t="shared" si="2"/>
        <v>0</v>
      </c>
      <c r="AA16" s="1050"/>
      <c r="AB16" s="1061">
        <f xml:space="preserve"> IF( ISNUMBER(M16), 0, 1 )</f>
        <v>0</v>
      </c>
      <c r="AC16" s="1034"/>
      <c r="AE16" s="1034"/>
      <c r="AF16" s="1050"/>
      <c r="AG16" s="1050"/>
      <c r="AH16" s="1050"/>
      <c r="AI16" s="1050"/>
      <c r="AJ16" s="1050"/>
      <c r="AK16" s="1050"/>
      <c r="AL16" s="1050"/>
      <c r="AM16" s="1034"/>
    </row>
    <row r="17" spans="2:39" s="1923" customFormat="1" ht="14.25" customHeight="1" thickBot="1" x14ac:dyDescent="0.25">
      <c r="B17" s="1071">
        <v>10</v>
      </c>
      <c r="C17" s="1410" t="s">
        <v>4734</v>
      </c>
      <c r="D17" s="1074" t="s">
        <v>4735</v>
      </c>
      <c r="E17" s="1074" t="s">
        <v>41</v>
      </c>
      <c r="F17" s="1944">
        <v>3</v>
      </c>
      <c r="G17" s="1935">
        <f xml:space="preserve"> SUM(G13:G16)</f>
        <v>5.7389999999999999</v>
      </c>
      <c r="H17" s="1936">
        <f xml:space="preserve"> SUM(H13:H16)</f>
        <v>8.7759999999999998</v>
      </c>
      <c r="I17" s="1936">
        <f xml:space="preserve"> SUM(I13:I16)</f>
        <v>19.228000000000002</v>
      </c>
      <c r="J17" s="1945">
        <f xml:space="preserve"> SUM(J13:J16)</f>
        <v>14.960999999999999</v>
      </c>
      <c r="K17" s="1946">
        <f xml:space="preserve"> SUM(K13:K16)</f>
        <v>28.914000000000001</v>
      </c>
      <c r="L17" s="1926"/>
      <c r="M17" s="1947">
        <f xml:space="preserve"> SUM(M13:M16)</f>
        <v>77.617999999999995</v>
      </c>
      <c r="N17" s="1926"/>
      <c r="O17" s="1938" t="s">
        <v>4736</v>
      </c>
      <c r="P17" s="1939" t="s">
        <v>4737</v>
      </c>
      <c r="R17" s="43"/>
      <c r="S17" s="43">
        <f xml:space="preserve"> IF( SUM( AF17:AL17 ) = 0, 0,AF12 )</f>
        <v>0</v>
      </c>
      <c r="T17" s="1033"/>
      <c r="U17" s="1034"/>
      <c r="V17" s="1050"/>
      <c r="W17" s="1050"/>
      <c r="X17" s="1050"/>
      <c r="Y17" s="1050"/>
      <c r="Z17" s="1050"/>
      <c r="AA17" s="1050"/>
      <c r="AB17" s="1050"/>
      <c r="AC17" s="1034"/>
      <c r="AE17" s="1034"/>
      <c r="AF17" s="1061">
        <f xml:space="preserve"> IF(G41 = G17, 0, 1)</f>
        <v>0</v>
      </c>
      <c r="AG17" s="1061">
        <f t="shared" ref="AG17:AL17" si="3" xml:space="preserve"> IF(H41 = H17, 0, 1)</f>
        <v>0</v>
      </c>
      <c r="AH17" s="1061">
        <f t="shared" si="3"/>
        <v>0</v>
      </c>
      <c r="AI17" s="1061">
        <f t="shared" si="3"/>
        <v>0</v>
      </c>
      <c r="AJ17" s="1061">
        <f t="shared" si="3"/>
        <v>0</v>
      </c>
      <c r="AK17" s="1050"/>
      <c r="AL17" s="1061">
        <f t="shared" si="3"/>
        <v>0</v>
      </c>
      <c r="AM17" s="1034"/>
    </row>
    <row r="18" spans="2:39" s="1923" customFormat="1" ht="14.25" customHeight="1" thickBot="1" x14ac:dyDescent="0.25">
      <c r="B18" s="1940"/>
      <c r="C18" s="1940"/>
      <c r="D18" s="1941"/>
      <c r="E18" s="1940"/>
      <c r="F18" s="1940"/>
      <c r="G18" s="1940"/>
      <c r="H18" s="1940"/>
      <c r="I18" s="1940"/>
      <c r="J18" s="1940"/>
      <c r="K18" s="1940"/>
      <c r="L18" s="1940"/>
      <c r="M18" s="1940"/>
      <c r="N18" s="1940"/>
      <c r="O18" s="1940"/>
      <c r="R18" s="43"/>
      <c r="S18" s="43"/>
      <c r="T18" s="1033"/>
      <c r="U18" s="1034"/>
      <c r="V18" s="1050"/>
      <c r="W18" s="1050"/>
      <c r="X18" s="1050"/>
      <c r="Y18" s="1050"/>
      <c r="Z18" s="1050"/>
      <c r="AA18" s="1050"/>
      <c r="AB18" s="1050"/>
      <c r="AC18" s="1034"/>
      <c r="AE18" s="1034"/>
      <c r="AF18" s="1050"/>
      <c r="AG18" s="1050"/>
      <c r="AH18" s="1050"/>
      <c r="AI18" s="1050"/>
      <c r="AJ18" s="1050"/>
      <c r="AK18" s="1050"/>
      <c r="AL18" s="1050"/>
      <c r="AM18" s="1034"/>
    </row>
    <row r="19" spans="2:39" s="1923" customFormat="1" ht="15" thickBot="1" x14ac:dyDescent="0.3">
      <c r="B19" s="1040" t="s">
        <v>167</v>
      </c>
      <c r="C19" s="1053" t="s">
        <v>4738</v>
      </c>
      <c r="D19" s="35"/>
      <c r="E19" s="35"/>
      <c r="F19" s="35"/>
      <c r="G19" s="1921"/>
      <c r="H19" s="1921"/>
      <c r="I19" s="1921"/>
      <c r="J19" s="1921"/>
      <c r="K19" s="1921"/>
      <c r="L19" s="1921"/>
      <c r="M19" s="1921"/>
      <c r="N19" s="1921"/>
      <c r="O19" s="1922"/>
      <c r="P19" s="1922"/>
      <c r="R19" s="43"/>
      <c r="S19" s="43"/>
      <c r="T19" s="1033"/>
      <c r="U19" s="1034"/>
      <c r="V19" s="1050"/>
      <c r="W19" s="1050"/>
      <c r="X19" s="1050"/>
      <c r="Y19" s="1050"/>
      <c r="Z19" s="1050"/>
      <c r="AA19" s="1050"/>
      <c r="AB19" s="1050"/>
      <c r="AC19" s="1034"/>
      <c r="AE19" s="1034"/>
      <c r="AF19" s="1080" t="s">
        <v>4739</v>
      </c>
      <c r="AG19" s="1050"/>
      <c r="AH19" s="1050"/>
      <c r="AI19" s="1050"/>
      <c r="AJ19" s="1050"/>
      <c r="AK19" s="1050"/>
      <c r="AL19" s="1050"/>
      <c r="AM19" s="1034"/>
    </row>
    <row r="20" spans="2:39" s="1923" customFormat="1" ht="14.25" customHeight="1" x14ac:dyDescent="0.2">
      <c r="B20" s="1054">
        <v>11</v>
      </c>
      <c r="C20" s="1419" t="s">
        <v>4740</v>
      </c>
      <c r="D20" s="1057" t="s">
        <v>4741</v>
      </c>
      <c r="E20" s="1057" t="s">
        <v>41</v>
      </c>
      <c r="F20" s="1925">
        <v>3</v>
      </c>
      <c r="G20" s="1948">
        <v>0</v>
      </c>
      <c r="H20" s="1949">
        <v>0</v>
      </c>
      <c r="I20" s="1950">
        <v>-6.5739999999999998</v>
      </c>
      <c r="J20" s="1950">
        <v>-6.125</v>
      </c>
      <c r="K20" s="1951">
        <v>-4.5940000000000003</v>
      </c>
      <c r="L20" s="1926"/>
      <c r="M20" s="1952">
        <v>-17.292999999999999</v>
      </c>
      <c r="N20" s="1926"/>
      <c r="O20" s="1927"/>
      <c r="P20" s="1928"/>
      <c r="R20" s="43">
        <f xml:space="preserve"> IF( SUM( V20:AB20 ) = 0, 0,$V$5 )</f>
        <v>0</v>
      </c>
      <c r="S20" s="43"/>
      <c r="T20" s="1033"/>
      <c r="U20" s="1034"/>
      <c r="V20" s="1061">
        <f xml:space="preserve"> IF( ISNUMBER(G20), 0, 1 )</f>
        <v>0</v>
      </c>
      <c r="W20" s="1061">
        <f xml:space="preserve"> IF( ISNUMBER(H20), 0, 1 )</f>
        <v>0</v>
      </c>
      <c r="X20" s="1061">
        <f xml:space="preserve"> IF( ISNUMBER(I20), 0, 1 )</f>
        <v>0</v>
      </c>
      <c r="Y20" s="1061">
        <f xml:space="preserve"> IF( ISNUMBER(J20), 0, 1 )</f>
        <v>0</v>
      </c>
      <c r="Z20" s="1061">
        <f xml:space="preserve"> IF( ISNUMBER(K20), 0, 1 )</f>
        <v>0</v>
      </c>
      <c r="AA20" s="1050"/>
      <c r="AB20" s="1061">
        <f xml:space="preserve"> IF( ISNUMBER(M20), 0, 1 )</f>
        <v>0</v>
      </c>
      <c r="AC20" s="1034"/>
      <c r="AE20" s="1034"/>
      <c r="AF20" s="1050"/>
      <c r="AG20" s="1050"/>
      <c r="AH20" s="1050"/>
      <c r="AI20" s="1050"/>
      <c r="AJ20" s="1050"/>
      <c r="AK20" s="1050"/>
      <c r="AL20" s="1050"/>
      <c r="AM20" s="1034"/>
    </row>
    <row r="21" spans="2:39" s="1923" customFormat="1" ht="14.25" customHeight="1" x14ac:dyDescent="0.2">
      <c r="B21" s="1062">
        <v>12</v>
      </c>
      <c r="C21" s="1419" t="s">
        <v>4742</v>
      </c>
      <c r="D21" s="1065" t="s">
        <v>4743</v>
      </c>
      <c r="E21" s="1065" t="s">
        <v>41</v>
      </c>
      <c r="F21" s="1066">
        <v>3</v>
      </c>
      <c r="G21" s="1953">
        <v>0</v>
      </c>
      <c r="H21" s="509">
        <v>0</v>
      </c>
      <c r="I21" s="509">
        <v>0</v>
      </c>
      <c r="J21" s="509">
        <v>0</v>
      </c>
      <c r="K21" s="1954">
        <v>0</v>
      </c>
      <c r="L21" s="1929"/>
      <c r="M21" s="1489">
        <v>0</v>
      </c>
      <c r="N21" s="1929"/>
      <c r="O21" s="1930"/>
      <c r="P21" s="1931"/>
      <c r="R21" s="43">
        <f xml:space="preserve"> IF( SUM( V21:AB21 ) = 0, 0,$V$5 )</f>
        <v>0</v>
      </c>
      <c r="S21" s="43"/>
      <c r="T21" s="1033"/>
      <c r="U21" s="1034"/>
      <c r="V21" s="1061">
        <f>IF('[2]Validation flags'!$H$3=1,0, IF( ISNUMBER(G21), 0, 1 ))</f>
        <v>0</v>
      </c>
      <c r="W21" s="1061">
        <f>IF('[2]Validation flags'!$H$3=1,0, IF( ISNUMBER(H21), 0, 1 ))</f>
        <v>0</v>
      </c>
      <c r="X21" s="1061">
        <f>IF('[2]Validation flags'!$H$3=1,0, IF( ISNUMBER(I21), 0, 1 ))</f>
        <v>0</v>
      </c>
      <c r="Y21" s="1061">
        <f>IF('[2]Validation flags'!$H$3=1,0, IF( ISNUMBER(J21), 0, 1 ))</f>
        <v>0</v>
      </c>
      <c r="Z21" s="1061">
        <f>IF('[2]Validation flags'!$H$3=1,0, IF( ISNUMBER(K21), 0, 1 ))</f>
        <v>0</v>
      </c>
      <c r="AA21" s="1050"/>
      <c r="AB21" s="1061">
        <f>IF('[2]Validation flags'!$H$3=1,0, IF( ISNUMBER(M21), 0, 1 ))</f>
        <v>0</v>
      </c>
      <c r="AC21" s="1034"/>
      <c r="AE21" s="1034"/>
      <c r="AF21" s="1050"/>
      <c r="AG21" s="1050"/>
      <c r="AH21" s="1050"/>
      <c r="AI21" s="1050"/>
      <c r="AJ21" s="1050"/>
      <c r="AK21" s="1050"/>
      <c r="AL21" s="1050"/>
      <c r="AM21" s="1034"/>
    </row>
    <row r="22" spans="2:39" s="1923" customFormat="1" ht="14.25" customHeight="1" x14ac:dyDescent="0.2">
      <c r="B22" s="1062">
        <v>13</v>
      </c>
      <c r="C22" s="1419" t="s">
        <v>4744</v>
      </c>
      <c r="D22" s="1065" t="s">
        <v>4745</v>
      </c>
      <c r="E22" s="1065" t="s">
        <v>41</v>
      </c>
      <c r="F22" s="1066">
        <v>3</v>
      </c>
      <c r="G22" s="1953">
        <v>0</v>
      </c>
      <c r="H22" s="509">
        <v>0</v>
      </c>
      <c r="I22" s="509">
        <v>0</v>
      </c>
      <c r="J22" s="509">
        <v>0</v>
      </c>
      <c r="K22" s="1954">
        <v>0</v>
      </c>
      <c r="L22" s="1929"/>
      <c r="M22" s="1489">
        <v>0</v>
      </c>
      <c r="N22" s="1929"/>
      <c r="O22" s="1930"/>
      <c r="P22" s="1931"/>
      <c r="R22" s="43">
        <f xml:space="preserve"> IF( SUM( V22:AB22 ) = 0, 0,$V$5 )</f>
        <v>0</v>
      </c>
      <c r="S22" s="43"/>
      <c r="T22" s="1033"/>
      <c r="U22" s="1034"/>
      <c r="V22" s="1061">
        <f>IF('[2]Validation flags'!$B$3&lt;&gt;"Thames Water",0, IF( ISNUMBER(G22), 0, 1 ))</f>
        <v>0</v>
      </c>
      <c r="W22" s="1061">
        <f>IF('[2]Validation flags'!$B$3&lt;&gt;"Thames Water",0, IF( ISNUMBER(H22), 0, 1 ))</f>
        <v>0</v>
      </c>
      <c r="X22" s="1061">
        <f>IF('[2]Validation flags'!$B$3&lt;&gt;"Thames Water",0, IF( ISNUMBER(I22), 0, 1 ))</f>
        <v>0</v>
      </c>
      <c r="Y22" s="1061">
        <f>IF('[2]Validation flags'!$B$3&lt;&gt;"Thames Water",0, IF( ISNUMBER(J22), 0, 1 ))</f>
        <v>0</v>
      </c>
      <c r="Z22" s="1061">
        <f>IF('[2]Validation flags'!$B$3&lt;&gt;"Thames Water",0, IF( ISNUMBER(K22), 0, 1 ))</f>
        <v>0</v>
      </c>
      <c r="AA22" s="1050"/>
      <c r="AB22" s="1061">
        <f>IF('[2]Validation flags'!$B$3&lt;&gt;"Thames Water",0, IF( ISNUMBER(M22), 0, 1 ))</f>
        <v>0</v>
      </c>
      <c r="AC22" s="1034"/>
      <c r="AE22" s="1034"/>
      <c r="AM22" s="1034"/>
    </row>
    <row r="23" spans="2:39" s="1923" customFormat="1" ht="14.25" customHeight="1" thickBot="1" x14ac:dyDescent="0.25">
      <c r="B23" s="1071">
        <v>14</v>
      </c>
      <c r="C23" s="1410" t="s">
        <v>4746</v>
      </c>
      <c r="D23" s="1074" t="s">
        <v>4747</v>
      </c>
      <c r="E23" s="1074" t="s">
        <v>41</v>
      </c>
      <c r="F23" s="1934">
        <v>3</v>
      </c>
      <c r="G23" s="1955">
        <f xml:space="preserve"> SUM(G20:G22)</f>
        <v>0</v>
      </c>
      <c r="H23" s="1956">
        <f xml:space="preserve"> SUM(H20:H22)</f>
        <v>0</v>
      </c>
      <c r="I23" s="1957">
        <f xml:space="preserve"> SUM(I20:I22)</f>
        <v>-6.5739999999999998</v>
      </c>
      <c r="J23" s="1957">
        <f xml:space="preserve"> SUM(J20:J22)</f>
        <v>-6.125</v>
      </c>
      <c r="K23" s="1958">
        <f xml:space="preserve"> SUM(K20:K22)</f>
        <v>-4.5940000000000003</v>
      </c>
      <c r="L23" s="1926"/>
      <c r="M23" s="1947">
        <f xml:space="preserve"> SUM(M20:M22)</f>
        <v>-17.292999999999999</v>
      </c>
      <c r="N23" s="1926"/>
      <c r="O23" s="1938" t="s">
        <v>4748</v>
      </c>
      <c r="P23" s="1939" t="s">
        <v>4749</v>
      </c>
      <c r="R23" s="43">
        <f xml:space="preserve"> IF( SUM( V23:AB23 ) = 0, 0,$V$5 )</f>
        <v>0</v>
      </c>
      <c r="S23" s="43">
        <f xml:space="preserve"> IF( SUM( AF23:AL23 ) = 0, 0,AF19 )</f>
        <v>0</v>
      </c>
      <c r="T23" s="1033"/>
      <c r="U23" s="1034"/>
      <c r="V23" s="1050"/>
      <c r="W23" s="1050"/>
      <c r="X23" s="1050"/>
      <c r="Y23" s="1050"/>
      <c r="Z23" s="1050"/>
      <c r="AA23" s="1050"/>
      <c r="AB23" s="1050"/>
      <c r="AC23" s="1034"/>
      <c r="AE23" s="1034"/>
      <c r="AF23" s="1061">
        <f xml:space="preserve"> IF(G48 = G23, 0, 1)</f>
        <v>0</v>
      </c>
      <c r="AG23" s="1061">
        <f xml:space="preserve"> IF(H48 = H23, 0, 1)</f>
        <v>0</v>
      </c>
      <c r="AH23" s="1061">
        <f xml:space="preserve"> IF(I48 = I23, 0, 1)</f>
        <v>0</v>
      </c>
      <c r="AI23" s="1061">
        <f xml:space="preserve"> IF(J48 = J23, 0, 1)</f>
        <v>0</v>
      </c>
      <c r="AJ23" s="1061">
        <f xml:space="preserve"> IF(K48 = K23, 0, 1)</f>
        <v>0</v>
      </c>
      <c r="AK23" s="1050"/>
      <c r="AL23" s="1061">
        <f xml:space="preserve"> IF(M48 = M23, 0, 1)</f>
        <v>0</v>
      </c>
      <c r="AM23" s="1034"/>
    </row>
    <row r="24" spans="2:39" s="1923" customFormat="1" ht="14.25" customHeight="1" thickBot="1" x14ac:dyDescent="0.25">
      <c r="B24" s="1940"/>
      <c r="C24" s="1940"/>
      <c r="D24" s="1941"/>
      <c r="E24" s="1940"/>
      <c r="F24" s="1940"/>
      <c r="G24" s="1940"/>
      <c r="H24" s="1940"/>
      <c r="I24" s="1940"/>
      <c r="J24" s="1940"/>
      <c r="K24" s="1940"/>
      <c r="L24" s="1940"/>
      <c r="M24" s="1940"/>
      <c r="N24" s="1940"/>
      <c r="O24" s="1940"/>
      <c r="R24" s="43"/>
      <c r="S24" s="43"/>
      <c r="T24" s="1033"/>
      <c r="U24" s="200"/>
      <c r="V24" s="1050"/>
      <c r="W24" s="1050"/>
      <c r="X24" s="1050"/>
      <c r="Y24" s="1050"/>
      <c r="Z24" s="1050"/>
      <c r="AA24" s="1050"/>
      <c r="AB24" s="1050"/>
      <c r="AC24" s="200"/>
      <c r="AE24" s="200"/>
      <c r="AF24" s="1050"/>
      <c r="AG24" s="1050"/>
      <c r="AH24" s="1050"/>
      <c r="AI24" s="1050"/>
      <c r="AJ24" s="1050"/>
      <c r="AK24" s="1050"/>
      <c r="AL24" s="1050"/>
      <c r="AM24" s="200"/>
    </row>
    <row r="25" spans="2:39" s="1923" customFormat="1" ht="15" thickBot="1" x14ac:dyDescent="0.3">
      <c r="B25" s="1040" t="s">
        <v>187</v>
      </c>
      <c r="C25" s="1053" t="s">
        <v>4750</v>
      </c>
      <c r="D25" s="35"/>
      <c r="E25" s="35"/>
      <c r="F25" s="35"/>
      <c r="G25" s="1921"/>
      <c r="H25" s="1921"/>
      <c r="I25" s="1921"/>
      <c r="J25" s="1921"/>
      <c r="K25" s="1921"/>
      <c r="L25" s="1921"/>
      <c r="M25" s="1921"/>
      <c r="N25" s="1921"/>
      <c r="O25" s="1922"/>
      <c r="P25" s="1922"/>
      <c r="R25" s="43"/>
      <c r="S25" s="43"/>
      <c r="T25" s="1033"/>
      <c r="U25" s="200"/>
      <c r="V25" s="1050"/>
      <c r="W25" s="1050"/>
      <c r="X25" s="1050"/>
      <c r="Y25" s="1050"/>
      <c r="Z25" s="1050"/>
      <c r="AA25" s="1050"/>
      <c r="AB25" s="1050"/>
      <c r="AC25" s="200"/>
      <c r="AE25" s="200"/>
      <c r="AF25" s="1080" t="s">
        <v>4751</v>
      </c>
      <c r="AG25" s="1050"/>
      <c r="AH25" s="1050"/>
      <c r="AI25" s="1050"/>
      <c r="AJ25" s="1050"/>
      <c r="AK25" s="1050"/>
      <c r="AL25" s="1050"/>
      <c r="AM25" s="200"/>
    </row>
    <row r="26" spans="2:39" s="1923" customFormat="1" ht="14.25" customHeight="1" x14ac:dyDescent="0.2">
      <c r="B26" s="1054">
        <v>15</v>
      </c>
      <c r="C26" s="1395" t="s">
        <v>4752</v>
      </c>
      <c r="D26" s="1057" t="s">
        <v>4753</v>
      </c>
      <c r="E26" s="1057" t="s">
        <v>41</v>
      </c>
      <c r="F26" s="1925">
        <v>3</v>
      </c>
      <c r="G26" s="1104">
        <v>0</v>
      </c>
      <c r="H26" s="1105">
        <v>0</v>
      </c>
      <c r="I26" s="1105">
        <v>0</v>
      </c>
      <c r="J26" s="1105">
        <v>0</v>
      </c>
      <c r="K26" s="1106">
        <v>0</v>
      </c>
      <c r="L26" s="1926"/>
      <c r="M26" s="1555">
        <v>0</v>
      </c>
      <c r="N26" s="1926"/>
      <c r="O26" s="1927"/>
      <c r="P26" s="1928"/>
      <c r="R26" s="43">
        <f t="shared" ref="R26:R31" si="4" xml:space="preserve"> IF( SUM( V26:AB26 ) = 0, 0,$V$5 )</f>
        <v>0</v>
      </c>
      <c r="S26" s="43"/>
      <c r="T26" s="1033"/>
      <c r="U26" s="1034"/>
      <c r="V26" s="1061">
        <f t="shared" ref="V26:Z31" si="5" xml:space="preserve"> IF( ISNUMBER(G26), 0, 1 )</f>
        <v>0</v>
      </c>
      <c r="W26" s="1061">
        <f t="shared" si="5"/>
        <v>0</v>
      </c>
      <c r="X26" s="1061">
        <f t="shared" si="5"/>
        <v>0</v>
      </c>
      <c r="Y26" s="1061">
        <f t="shared" si="5"/>
        <v>0</v>
      </c>
      <c r="Z26" s="1061">
        <f t="shared" si="5"/>
        <v>0</v>
      </c>
      <c r="AA26" s="1050"/>
      <c r="AB26" s="1061">
        <f t="shared" ref="AB26:AB31" si="6" xml:space="preserve"> IF( ISNUMBER(M26), 0, 1 )</f>
        <v>0</v>
      </c>
      <c r="AC26" s="200"/>
      <c r="AE26" s="1034"/>
      <c r="AF26" s="1050"/>
      <c r="AG26" s="1050"/>
      <c r="AH26" s="1050"/>
      <c r="AI26" s="1050"/>
      <c r="AJ26" s="1050"/>
      <c r="AK26" s="1050"/>
      <c r="AL26" s="1050"/>
      <c r="AM26" s="200"/>
    </row>
    <row r="27" spans="2:39" s="1923" customFormat="1" ht="14.25" customHeight="1" x14ac:dyDescent="0.2">
      <c r="B27" s="1062">
        <v>16</v>
      </c>
      <c r="C27" s="1419" t="s">
        <v>4754</v>
      </c>
      <c r="D27" s="1065" t="s">
        <v>4755</v>
      </c>
      <c r="E27" s="1065" t="s">
        <v>41</v>
      </c>
      <c r="F27" s="1066">
        <v>3</v>
      </c>
      <c r="G27" s="1067">
        <v>0</v>
      </c>
      <c r="H27" s="209">
        <v>0</v>
      </c>
      <c r="I27" s="209">
        <v>0</v>
      </c>
      <c r="J27" s="209">
        <v>0</v>
      </c>
      <c r="K27" s="1083">
        <v>0</v>
      </c>
      <c r="L27" s="1929"/>
      <c r="M27" s="1932">
        <v>0</v>
      </c>
      <c r="N27" s="1929"/>
      <c r="O27" s="1930"/>
      <c r="P27" s="1931"/>
      <c r="R27" s="43">
        <f t="shared" si="4"/>
        <v>0</v>
      </c>
      <c r="S27" s="43"/>
      <c r="T27" s="1033"/>
      <c r="U27" s="1034"/>
      <c r="V27" s="1061">
        <f t="shared" si="5"/>
        <v>0</v>
      </c>
      <c r="W27" s="1061">
        <f t="shared" si="5"/>
        <v>0</v>
      </c>
      <c r="X27" s="1061">
        <f t="shared" si="5"/>
        <v>0</v>
      </c>
      <c r="Y27" s="1061">
        <f t="shared" si="5"/>
        <v>0</v>
      </c>
      <c r="Z27" s="1061">
        <f t="shared" si="5"/>
        <v>0</v>
      </c>
      <c r="AA27" s="1050"/>
      <c r="AB27" s="1061">
        <f t="shared" si="6"/>
        <v>0</v>
      </c>
      <c r="AC27" s="1034"/>
      <c r="AE27" s="1034"/>
      <c r="AF27" s="1050"/>
      <c r="AG27" s="1050"/>
      <c r="AH27" s="1050"/>
      <c r="AI27" s="1050"/>
      <c r="AJ27" s="1050"/>
      <c r="AK27" s="1050"/>
      <c r="AL27" s="1050"/>
      <c r="AM27" s="1034"/>
    </row>
    <row r="28" spans="2:39" s="1923" customFormat="1" ht="14.25" customHeight="1" x14ac:dyDescent="0.2">
      <c r="B28" s="1062">
        <v>17</v>
      </c>
      <c r="C28" s="1419" t="s">
        <v>4756</v>
      </c>
      <c r="D28" s="1065" t="s">
        <v>4757</v>
      </c>
      <c r="E28" s="1065" t="s">
        <v>41</v>
      </c>
      <c r="F28" s="1066">
        <v>3</v>
      </c>
      <c r="G28" s="521">
        <v>0</v>
      </c>
      <c r="H28" s="509">
        <v>0</v>
      </c>
      <c r="I28" s="509">
        <v>0</v>
      </c>
      <c r="J28" s="509">
        <v>0</v>
      </c>
      <c r="K28" s="666">
        <v>0</v>
      </c>
      <c r="L28" s="1929"/>
      <c r="M28" s="1489">
        <v>0</v>
      </c>
      <c r="N28" s="1929"/>
      <c r="O28" s="1930"/>
      <c r="P28" s="1931"/>
      <c r="R28" s="43">
        <f t="shared" si="4"/>
        <v>0</v>
      </c>
      <c r="S28" s="43"/>
      <c r="T28" s="1033"/>
      <c r="U28" s="1034"/>
      <c r="V28" s="1061">
        <f>IF('[2]Validation flags'!$H$3=1,0, IF( ISNUMBER(G28), 0, 1 ))</f>
        <v>0</v>
      </c>
      <c r="W28" s="1061">
        <f>IF('[2]Validation flags'!$H$3=1,0, IF( ISNUMBER(H28), 0, 1 ))</f>
        <v>0</v>
      </c>
      <c r="X28" s="1061">
        <f>IF('[2]Validation flags'!$H$3=1,0, IF( ISNUMBER(I28), 0, 1 ))</f>
        <v>0</v>
      </c>
      <c r="Y28" s="1061">
        <f>IF('[2]Validation flags'!$H$3=1,0, IF( ISNUMBER(J28), 0, 1 ))</f>
        <v>0</v>
      </c>
      <c r="Z28" s="1061">
        <f>IF('[2]Validation flags'!$H$3=1,0, IF( ISNUMBER(K28), 0, 1 ))</f>
        <v>0</v>
      </c>
      <c r="AA28" s="1050"/>
      <c r="AB28" s="1061">
        <f>IF('[2]Validation flags'!$H$3=1,0, IF( ISNUMBER(M28), 0, 1 ))</f>
        <v>0</v>
      </c>
      <c r="AC28" s="1034"/>
      <c r="AE28" s="1034"/>
      <c r="AF28" s="1050"/>
      <c r="AG28" s="1050"/>
      <c r="AH28" s="1050"/>
      <c r="AI28" s="1050"/>
      <c r="AJ28" s="1050"/>
      <c r="AK28" s="1050"/>
      <c r="AL28" s="1050"/>
      <c r="AM28" s="1034"/>
    </row>
    <row r="29" spans="2:39" s="1923" customFormat="1" ht="14.25" customHeight="1" x14ac:dyDescent="0.2">
      <c r="B29" s="1062">
        <v>18</v>
      </c>
      <c r="C29" s="1419" t="s">
        <v>4758</v>
      </c>
      <c r="D29" s="1065" t="s">
        <v>4759</v>
      </c>
      <c r="E29" s="1065" t="s">
        <v>41</v>
      </c>
      <c r="F29" s="1066">
        <v>3</v>
      </c>
      <c r="G29" s="521">
        <v>0</v>
      </c>
      <c r="H29" s="509">
        <v>0</v>
      </c>
      <c r="I29" s="509">
        <v>0</v>
      </c>
      <c r="J29" s="509">
        <v>0</v>
      </c>
      <c r="K29" s="666">
        <v>0</v>
      </c>
      <c r="L29" s="1929"/>
      <c r="M29" s="1489">
        <v>0</v>
      </c>
      <c r="N29" s="1929"/>
      <c r="O29" s="1930"/>
      <c r="P29" s="1931"/>
      <c r="R29" s="43">
        <f t="shared" si="4"/>
        <v>0</v>
      </c>
      <c r="S29" s="43"/>
      <c r="T29" s="1033"/>
      <c r="U29" s="1034"/>
      <c r="V29" s="1061">
        <f>IF('[2]Validation flags'!$H$3=1,0, IF( ISNUMBER(G29), 0, 1 ))</f>
        <v>0</v>
      </c>
      <c r="W29" s="1061">
        <f>IF('[2]Validation flags'!$H$3=1,0, IF( ISNUMBER(H29), 0, 1 ))</f>
        <v>0</v>
      </c>
      <c r="X29" s="1061">
        <f>IF('[2]Validation flags'!$H$3=1,0, IF( ISNUMBER(I29), 0, 1 ))</f>
        <v>0</v>
      </c>
      <c r="Y29" s="1061">
        <f>IF('[2]Validation flags'!$H$3=1,0, IF( ISNUMBER(J29), 0, 1 ))</f>
        <v>0</v>
      </c>
      <c r="Z29" s="1061">
        <f>IF('[2]Validation flags'!$H$3=1,0, IF( ISNUMBER(K29), 0, 1 ))</f>
        <v>0</v>
      </c>
      <c r="AA29" s="1050"/>
      <c r="AB29" s="1061">
        <f>IF('[2]Validation flags'!$H$3=1,0, IF( ISNUMBER(M29), 0, 1 ))</f>
        <v>0</v>
      </c>
      <c r="AC29" s="1034"/>
      <c r="AE29" s="1034"/>
      <c r="AF29" s="1050"/>
      <c r="AG29" s="1050"/>
      <c r="AH29" s="1050"/>
      <c r="AI29" s="1050"/>
      <c r="AJ29" s="1050"/>
      <c r="AK29" s="1050"/>
      <c r="AL29" s="1050"/>
      <c r="AM29" s="1034"/>
    </row>
    <row r="30" spans="2:39" s="1923" customFormat="1" ht="14.25" customHeight="1" x14ac:dyDescent="0.2">
      <c r="B30" s="1062">
        <v>19</v>
      </c>
      <c r="C30" s="1419" t="s">
        <v>4760</v>
      </c>
      <c r="D30" s="1065" t="s">
        <v>4761</v>
      </c>
      <c r="E30" s="1065" t="s">
        <v>41</v>
      </c>
      <c r="F30" s="1066">
        <v>3</v>
      </c>
      <c r="G30" s="1067">
        <v>0</v>
      </c>
      <c r="H30" s="209">
        <v>0</v>
      </c>
      <c r="I30" s="209">
        <v>0</v>
      </c>
      <c r="J30" s="209">
        <v>0</v>
      </c>
      <c r="K30" s="1083">
        <v>0</v>
      </c>
      <c r="L30" s="1929"/>
      <c r="M30" s="1932">
        <v>0</v>
      </c>
      <c r="N30" s="1929"/>
      <c r="O30" s="1930"/>
      <c r="P30" s="1931"/>
      <c r="R30" s="43">
        <f t="shared" si="4"/>
        <v>0</v>
      </c>
      <c r="S30" s="43"/>
      <c r="T30" s="1033"/>
      <c r="U30" s="1034"/>
      <c r="V30" s="1061">
        <f t="shared" si="5"/>
        <v>0</v>
      </c>
      <c r="W30" s="1061">
        <f t="shared" si="5"/>
        <v>0</v>
      </c>
      <c r="X30" s="1061">
        <f t="shared" si="5"/>
        <v>0</v>
      </c>
      <c r="Y30" s="1061">
        <f t="shared" si="5"/>
        <v>0</v>
      </c>
      <c r="Z30" s="1061">
        <f t="shared" si="5"/>
        <v>0</v>
      </c>
      <c r="AA30" s="1050"/>
      <c r="AB30" s="1061">
        <f t="shared" si="6"/>
        <v>0</v>
      </c>
      <c r="AC30" s="1034"/>
      <c r="AE30" s="1034"/>
      <c r="AF30" s="1050"/>
      <c r="AG30" s="1050"/>
      <c r="AH30" s="1050"/>
      <c r="AI30" s="1050"/>
      <c r="AJ30" s="1050"/>
      <c r="AK30" s="1050"/>
      <c r="AL30" s="1050"/>
      <c r="AM30" s="1034"/>
    </row>
    <row r="31" spans="2:39" s="1923" customFormat="1" ht="14.25" customHeight="1" x14ac:dyDescent="0.2">
      <c r="B31" s="1062">
        <v>20</v>
      </c>
      <c r="C31" s="1428" t="s">
        <v>4762</v>
      </c>
      <c r="D31" s="1065" t="s">
        <v>4763</v>
      </c>
      <c r="E31" s="1065" t="s">
        <v>41</v>
      </c>
      <c r="F31" s="1066">
        <v>3</v>
      </c>
      <c r="G31" s="66">
        <v>0</v>
      </c>
      <c r="H31" s="67">
        <v>0</v>
      </c>
      <c r="I31" s="67">
        <v>0</v>
      </c>
      <c r="J31" s="67">
        <v>0</v>
      </c>
      <c r="K31" s="68">
        <v>0</v>
      </c>
      <c r="L31" s="1929"/>
      <c r="M31" s="1933">
        <v>0</v>
      </c>
      <c r="N31" s="1929"/>
      <c r="O31" s="1930"/>
      <c r="P31" s="1931"/>
      <c r="R31" s="43">
        <f t="shared" si="4"/>
        <v>0</v>
      </c>
      <c r="S31" s="43"/>
      <c r="T31" s="1033"/>
      <c r="U31" s="1034"/>
      <c r="V31" s="1061">
        <f t="shared" si="5"/>
        <v>0</v>
      </c>
      <c r="W31" s="1061">
        <f t="shared" si="5"/>
        <v>0</v>
      </c>
      <c r="X31" s="1061">
        <f t="shared" si="5"/>
        <v>0</v>
      </c>
      <c r="Y31" s="1061">
        <f t="shared" si="5"/>
        <v>0</v>
      </c>
      <c r="Z31" s="1061">
        <f t="shared" si="5"/>
        <v>0</v>
      </c>
      <c r="AA31" s="1050"/>
      <c r="AB31" s="1061">
        <f t="shared" si="6"/>
        <v>0</v>
      </c>
      <c r="AC31" s="200"/>
      <c r="AE31" s="1034"/>
      <c r="AF31" s="1050"/>
      <c r="AG31" s="1050"/>
      <c r="AH31" s="1050"/>
      <c r="AI31" s="1050"/>
      <c r="AJ31" s="1050"/>
      <c r="AK31" s="1050"/>
      <c r="AL31" s="1050"/>
      <c r="AM31" s="200"/>
    </row>
    <row r="32" spans="2:39" s="1923" customFormat="1" ht="14.25" customHeight="1" thickBot="1" x14ac:dyDescent="0.25">
      <c r="B32" s="1071">
        <v>21</v>
      </c>
      <c r="C32" s="1410" t="s">
        <v>4764</v>
      </c>
      <c r="D32" s="1074" t="s">
        <v>4765</v>
      </c>
      <c r="E32" s="1074" t="s">
        <v>41</v>
      </c>
      <c r="F32" s="1934">
        <v>3</v>
      </c>
      <c r="G32" s="1935">
        <f xml:space="preserve"> SUM(G26:G31)</f>
        <v>0</v>
      </c>
      <c r="H32" s="1936">
        <f xml:space="preserve"> SUM(H26:H31)</f>
        <v>0</v>
      </c>
      <c r="I32" s="1936">
        <f xml:space="preserve"> SUM(I26:I31)</f>
        <v>0</v>
      </c>
      <c r="J32" s="1936">
        <f xml:space="preserve"> SUM(J26:J31)</f>
        <v>0</v>
      </c>
      <c r="K32" s="1937">
        <f xml:space="preserve"> SUM(K26:K31)</f>
        <v>0</v>
      </c>
      <c r="L32" s="1926"/>
      <c r="M32" s="1436">
        <f xml:space="preserve"> SUM(M26:M31)</f>
        <v>0</v>
      </c>
      <c r="N32" s="1926"/>
      <c r="O32" s="1938" t="s">
        <v>4766</v>
      </c>
      <c r="P32" s="1939" t="s">
        <v>4723</v>
      </c>
      <c r="R32" s="43"/>
      <c r="S32" s="43">
        <f xml:space="preserve"> IF( SUM( AF32:AL32 ) = 0, 0,AF25 )</f>
        <v>0</v>
      </c>
      <c r="T32" s="1033"/>
      <c r="U32" s="1034"/>
      <c r="V32" s="1050"/>
      <c r="W32" s="1050"/>
      <c r="X32" s="1050"/>
      <c r="Y32" s="1050"/>
      <c r="Z32" s="1050"/>
      <c r="AA32" s="1050"/>
      <c r="AB32" s="1050"/>
      <c r="AC32" s="1034"/>
      <c r="AE32" s="1034"/>
      <c r="AF32" s="1061">
        <f xml:space="preserve"> IF(G32 = G10, 0, 1)</f>
        <v>0</v>
      </c>
      <c r="AG32" s="1061">
        <f t="shared" ref="AG32:AL32" si="7" xml:space="preserve"> IF(H32 = H10, 0, 1)</f>
        <v>0</v>
      </c>
      <c r="AH32" s="1061">
        <f t="shared" si="7"/>
        <v>0</v>
      </c>
      <c r="AI32" s="1061">
        <f t="shared" si="7"/>
        <v>0</v>
      </c>
      <c r="AJ32" s="1061">
        <f t="shared" si="7"/>
        <v>0</v>
      </c>
      <c r="AK32" s="1050"/>
      <c r="AL32" s="1061">
        <f t="shared" si="7"/>
        <v>0</v>
      </c>
      <c r="AM32" s="1034"/>
    </row>
    <row r="33" spans="2:39" s="1923" customFormat="1" ht="14.25" customHeight="1" thickBot="1" x14ac:dyDescent="0.25">
      <c r="B33" s="1940"/>
      <c r="C33" s="1940"/>
      <c r="D33" s="1941"/>
      <c r="E33" s="1940"/>
      <c r="F33" s="1940"/>
      <c r="G33" s="1940"/>
      <c r="H33" s="1940"/>
      <c r="I33" s="1940"/>
      <c r="J33" s="1940"/>
      <c r="K33" s="1940"/>
      <c r="L33" s="1940"/>
      <c r="M33" s="1940"/>
      <c r="N33" s="1940"/>
      <c r="O33" s="1940"/>
      <c r="R33" s="43"/>
      <c r="S33" s="43"/>
      <c r="T33" s="1033"/>
      <c r="U33" s="1034"/>
      <c r="V33" s="1050"/>
      <c r="W33" s="1050"/>
      <c r="X33" s="1050"/>
      <c r="Y33" s="1050"/>
      <c r="Z33" s="1050"/>
      <c r="AA33" s="1050"/>
      <c r="AB33" s="1050"/>
      <c r="AC33" s="1034"/>
      <c r="AE33" s="1034"/>
      <c r="AF33" s="1050"/>
      <c r="AG33" s="1050"/>
      <c r="AH33" s="1050"/>
      <c r="AI33" s="1050"/>
      <c r="AJ33" s="1050"/>
      <c r="AK33" s="1050"/>
      <c r="AL33" s="1050"/>
      <c r="AM33" s="1034"/>
    </row>
    <row r="34" spans="2:39" s="1923" customFormat="1" ht="15" thickBot="1" x14ac:dyDescent="0.3">
      <c r="B34" s="1040" t="s">
        <v>208</v>
      </c>
      <c r="C34" s="1053" t="s">
        <v>4767</v>
      </c>
      <c r="D34" s="35"/>
      <c r="E34" s="35"/>
      <c r="F34" s="35"/>
      <c r="G34" s="1921"/>
      <c r="H34" s="1921"/>
      <c r="I34" s="1921"/>
      <c r="J34" s="1921"/>
      <c r="K34" s="1921"/>
      <c r="L34" s="1921"/>
      <c r="M34" s="1921"/>
      <c r="N34" s="1921"/>
      <c r="O34" s="1922"/>
      <c r="P34" s="1922"/>
      <c r="R34" s="43"/>
      <c r="S34" s="43"/>
      <c r="T34" s="1033"/>
      <c r="U34" s="1034"/>
      <c r="V34" s="1050"/>
      <c r="W34" s="1050"/>
      <c r="X34" s="1050"/>
      <c r="Y34" s="1050"/>
      <c r="Z34" s="1050"/>
      <c r="AA34" s="1050"/>
      <c r="AB34" s="1050"/>
      <c r="AC34" s="1034"/>
      <c r="AE34" s="1034"/>
      <c r="AF34" s="1080" t="s">
        <v>4768</v>
      </c>
      <c r="AG34" s="1050"/>
      <c r="AH34" s="1050"/>
      <c r="AI34" s="1050"/>
      <c r="AJ34" s="1050"/>
      <c r="AK34" s="1050"/>
      <c r="AL34" s="1050"/>
      <c r="AM34" s="1034"/>
    </row>
    <row r="35" spans="2:39" s="1923" customFormat="1" ht="14.25" customHeight="1" x14ac:dyDescent="0.2">
      <c r="B35" s="1054">
        <v>22</v>
      </c>
      <c r="C35" s="1395" t="s">
        <v>4769</v>
      </c>
      <c r="D35" s="1057" t="s">
        <v>4770</v>
      </c>
      <c r="E35" s="1057" t="s">
        <v>41</v>
      </c>
      <c r="F35" s="1942">
        <v>3</v>
      </c>
      <c r="G35" s="1104">
        <v>0</v>
      </c>
      <c r="H35" s="1105">
        <v>0</v>
      </c>
      <c r="I35" s="1081">
        <v>5.3999999999999999E-2</v>
      </c>
      <c r="J35" s="1105">
        <v>8.9999999999999993E-3</v>
      </c>
      <c r="K35" s="1082">
        <v>0.33500000000000002</v>
      </c>
      <c r="L35" s="1926"/>
      <c r="M35" s="1943">
        <v>0.39800000000000002</v>
      </c>
      <c r="N35" s="1926"/>
      <c r="O35" s="143"/>
      <c r="P35" s="1928"/>
      <c r="R35" s="43">
        <f t="shared" ref="R35:R40" si="8" xml:space="preserve"> IF( SUM( V35:AB35 ) = 0, 0,$V$5 )</f>
        <v>0</v>
      </c>
      <c r="S35" s="43"/>
      <c r="T35" s="1033"/>
      <c r="U35" s="1034"/>
      <c r="V35" s="1061">
        <f t="shared" ref="V35:Z40" si="9" xml:space="preserve"> IF( ISNUMBER(G35), 0, 1 )</f>
        <v>0</v>
      </c>
      <c r="W35" s="1061">
        <f t="shared" si="9"/>
        <v>0</v>
      </c>
      <c r="X35" s="1061">
        <f t="shared" si="9"/>
        <v>0</v>
      </c>
      <c r="Y35" s="1061">
        <f t="shared" si="9"/>
        <v>0</v>
      </c>
      <c r="Z35" s="1061">
        <f t="shared" si="9"/>
        <v>0</v>
      </c>
      <c r="AA35" s="1050"/>
      <c r="AB35" s="1061">
        <f t="shared" ref="AB35:AB40" si="10" xml:space="preserve"> IF( ISNUMBER(M35), 0, 1 )</f>
        <v>0</v>
      </c>
      <c r="AC35" s="1034"/>
      <c r="AE35" s="1034"/>
      <c r="AF35" s="1050"/>
      <c r="AG35" s="1050"/>
      <c r="AH35" s="1050"/>
      <c r="AI35" s="1050"/>
      <c r="AJ35" s="1050"/>
      <c r="AK35" s="1050"/>
      <c r="AL35" s="1050"/>
      <c r="AM35" s="1034"/>
    </row>
    <row r="36" spans="2:39" s="1923" customFormat="1" ht="14.25" customHeight="1" x14ac:dyDescent="0.2">
      <c r="B36" s="1062">
        <v>23</v>
      </c>
      <c r="C36" s="1419" t="s">
        <v>4771</v>
      </c>
      <c r="D36" s="1065" t="s">
        <v>4772</v>
      </c>
      <c r="E36" s="1065" t="s">
        <v>41</v>
      </c>
      <c r="F36" s="1422">
        <v>3</v>
      </c>
      <c r="G36" s="1067">
        <v>0</v>
      </c>
      <c r="H36" s="209">
        <v>5.7919999999999998</v>
      </c>
      <c r="I36" s="1093">
        <v>10.227</v>
      </c>
      <c r="J36" s="1093">
        <v>4.0179999999999998</v>
      </c>
      <c r="K36" s="1094">
        <v>10.48</v>
      </c>
      <c r="L36" s="1929"/>
      <c r="M36" s="1423">
        <v>30.516999999999999</v>
      </c>
      <c r="N36" s="1929"/>
      <c r="O36" s="155"/>
      <c r="P36" s="1931"/>
      <c r="R36" s="43">
        <f t="shared" si="8"/>
        <v>0</v>
      </c>
      <c r="S36" s="43"/>
      <c r="T36" s="1033"/>
      <c r="U36" s="1034"/>
      <c r="V36" s="1061">
        <f t="shared" si="9"/>
        <v>0</v>
      </c>
      <c r="W36" s="1061">
        <f t="shared" si="9"/>
        <v>0</v>
      </c>
      <c r="X36" s="1061">
        <f t="shared" si="9"/>
        <v>0</v>
      </c>
      <c r="Y36" s="1061">
        <f t="shared" si="9"/>
        <v>0</v>
      </c>
      <c r="Z36" s="1061">
        <f t="shared" si="9"/>
        <v>0</v>
      </c>
      <c r="AA36" s="1050"/>
      <c r="AB36" s="1061">
        <f t="shared" si="10"/>
        <v>0</v>
      </c>
      <c r="AC36" s="1034"/>
      <c r="AE36" s="1034"/>
      <c r="AF36" s="1050"/>
      <c r="AG36" s="1050"/>
      <c r="AH36" s="1050"/>
      <c r="AI36" s="1050"/>
      <c r="AJ36" s="1050"/>
      <c r="AK36" s="1050"/>
      <c r="AL36" s="1050"/>
      <c r="AM36" s="1034"/>
    </row>
    <row r="37" spans="2:39" s="1923" customFormat="1" ht="14.25" customHeight="1" x14ac:dyDescent="0.2">
      <c r="B37" s="1062">
        <v>24</v>
      </c>
      <c r="C37" s="1419" t="s">
        <v>4773</v>
      </c>
      <c r="D37" s="1065" t="s">
        <v>4774</v>
      </c>
      <c r="E37" s="1065" t="s">
        <v>41</v>
      </c>
      <c r="F37" s="1422">
        <v>3</v>
      </c>
      <c r="G37" s="521">
        <v>5.7389999999999999</v>
      </c>
      <c r="H37" s="509">
        <v>2.984</v>
      </c>
      <c r="I37" s="509">
        <v>8.9469999999999992</v>
      </c>
      <c r="J37" s="524">
        <v>10.933999999999999</v>
      </c>
      <c r="K37" s="675">
        <v>18.099</v>
      </c>
      <c r="L37" s="1929"/>
      <c r="M37" s="1895">
        <v>46.703000000000003</v>
      </c>
      <c r="N37" s="1929"/>
      <c r="O37" s="155"/>
      <c r="P37" s="1931"/>
      <c r="R37" s="43">
        <f t="shared" si="8"/>
        <v>0</v>
      </c>
      <c r="S37" s="43"/>
      <c r="T37" s="1033"/>
      <c r="U37" s="1034"/>
      <c r="V37" s="1061">
        <f>IF('[2]Validation flags'!$H$3=1,0, IF( ISNUMBER(G37), 0, 1 ))</f>
        <v>0</v>
      </c>
      <c r="W37" s="1061">
        <f>IF('[2]Validation flags'!$H$3=1,0, IF( ISNUMBER(H37), 0, 1 ))</f>
        <v>0</v>
      </c>
      <c r="X37" s="1061">
        <f>IF('[2]Validation flags'!$H$3=1,0, IF( ISNUMBER(I37), 0, 1 ))</f>
        <v>0</v>
      </c>
      <c r="Y37" s="1061">
        <f>IF('[2]Validation flags'!$H$3=1,0, IF( ISNUMBER(J37), 0, 1 ))</f>
        <v>0</v>
      </c>
      <c r="Z37" s="1061">
        <f>IF('[2]Validation flags'!$H$3=1,0, IF( ISNUMBER(K37), 0, 1 ))</f>
        <v>0</v>
      </c>
      <c r="AA37" s="1050"/>
      <c r="AB37" s="1061">
        <f>IF('[2]Validation flags'!$H$3=1,0, IF( ISNUMBER(M37), 0, 1 ))</f>
        <v>0</v>
      </c>
      <c r="AC37" s="127"/>
      <c r="AE37" s="1034"/>
      <c r="AF37" s="1050"/>
      <c r="AG37" s="1050"/>
      <c r="AH37" s="1050"/>
      <c r="AI37" s="1050"/>
      <c r="AJ37" s="1050"/>
      <c r="AK37" s="1050"/>
      <c r="AL37" s="1050"/>
      <c r="AM37" s="127"/>
    </row>
    <row r="38" spans="2:39" s="1923" customFormat="1" ht="14.25" customHeight="1" x14ac:dyDescent="0.2">
      <c r="B38" s="1062">
        <v>25</v>
      </c>
      <c r="C38" s="1419" t="s">
        <v>4775</v>
      </c>
      <c r="D38" s="1065" t="s">
        <v>4776</v>
      </c>
      <c r="E38" s="1065" t="s">
        <v>41</v>
      </c>
      <c r="F38" s="1422">
        <v>3</v>
      </c>
      <c r="G38" s="521">
        <v>0</v>
      </c>
      <c r="H38" s="509">
        <v>0</v>
      </c>
      <c r="I38" s="509">
        <v>0</v>
      </c>
      <c r="J38" s="509">
        <v>0</v>
      </c>
      <c r="K38" s="666">
        <v>0</v>
      </c>
      <c r="L38" s="1929"/>
      <c r="M38" s="1489">
        <v>0</v>
      </c>
      <c r="N38" s="1929"/>
      <c r="O38" s="1930"/>
      <c r="P38" s="1931"/>
      <c r="R38" s="43">
        <f t="shared" si="8"/>
        <v>0</v>
      </c>
      <c r="S38" s="43"/>
      <c r="T38" s="1033"/>
      <c r="U38" s="1034"/>
      <c r="V38" s="1061">
        <f>IF('[2]Validation flags'!$H$3=1,0, IF( ISNUMBER(G38), 0, 1 ))</f>
        <v>0</v>
      </c>
      <c r="W38" s="1061">
        <f>IF('[2]Validation flags'!$H$3=1,0, IF( ISNUMBER(H38), 0, 1 ))</f>
        <v>0</v>
      </c>
      <c r="X38" s="1061">
        <f>IF('[2]Validation flags'!$H$3=1,0, IF( ISNUMBER(I38), 0, 1 ))</f>
        <v>0</v>
      </c>
      <c r="Y38" s="1061">
        <f>IF('[2]Validation flags'!$H$3=1,0, IF( ISNUMBER(J38), 0, 1 ))</f>
        <v>0</v>
      </c>
      <c r="Z38" s="1061">
        <f>IF('[2]Validation flags'!$H$3=1,0, IF( ISNUMBER(K38), 0, 1 ))</f>
        <v>0</v>
      </c>
      <c r="AA38" s="1050"/>
      <c r="AB38" s="1061">
        <f>IF('[2]Validation flags'!$H$3=1,0, IF( ISNUMBER(M38), 0, 1 ))</f>
        <v>0</v>
      </c>
      <c r="AC38" s="127"/>
      <c r="AE38" s="1034"/>
      <c r="AF38" s="1050"/>
      <c r="AG38" s="1050"/>
      <c r="AH38" s="1050"/>
      <c r="AI38" s="1050"/>
      <c r="AJ38" s="1050"/>
      <c r="AK38" s="1050"/>
      <c r="AL38" s="1050"/>
      <c r="AM38" s="127"/>
    </row>
    <row r="39" spans="2:39" s="1923" customFormat="1" ht="14.25" customHeight="1" x14ac:dyDescent="0.2">
      <c r="B39" s="1062">
        <v>26</v>
      </c>
      <c r="C39" s="1419" t="s">
        <v>4777</v>
      </c>
      <c r="D39" s="1065" t="s">
        <v>4778</v>
      </c>
      <c r="E39" s="1065" t="s">
        <v>41</v>
      </c>
      <c r="F39" s="1422">
        <v>3</v>
      </c>
      <c r="G39" s="1067">
        <v>0</v>
      </c>
      <c r="H39" s="209">
        <v>0</v>
      </c>
      <c r="I39" s="209">
        <v>0</v>
      </c>
      <c r="J39" s="209">
        <v>0</v>
      </c>
      <c r="K39" s="1083">
        <v>0</v>
      </c>
      <c r="L39" s="1929"/>
      <c r="M39" s="1932">
        <v>0</v>
      </c>
      <c r="N39" s="1929"/>
      <c r="O39" s="1930"/>
      <c r="P39" s="1931"/>
      <c r="R39" s="43">
        <f t="shared" si="8"/>
        <v>0</v>
      </c>
      <c r="S39" s="43"/>
      <c r="T39" s="1033"/>
      <c r="U39" s="1034"/>
      <c r="V39" s="1061">
        <f t="shared" si="9"/>
        <v>0</v>
      </c>
      <c r="W39" s="1061">
        <f t="shared" si="9"/>
        <v>0</v>
      </c>
      <c r="X39" s="1061">
        <f t="shared" si="9"/>
        <v>0</v>
      </c>
      <c r="Y39" s="1061">
        <f t="shared" si="9"/>
        <v>0</v>
      </c>
      <c r="Z39" s="1061">
        <f t="shared" si="9"/>
        <v>0</v>
      </c>
      <c r="AA39" s="1050"/>
      <c r="AB39" s="1061">
        <f t="shared" si="10"/>
        <v>0</v>
      </c>
      <c r="AC39" s="127"/>
      <c r="AE39" s="1034"/>
      <c r="AF39" s="1050"/>
      <c r="AG39" s="1050"/>
      <c r="AH39" s="1050"/>
      <c r="AI39" s="1050"/>
      <c r="AJ39" s="1050"/>
      <c r="AK39" s="1050"/>
      <c r="AL39" s="1050"/>
      <c r="AM39" s="127"/>
    </row>
    <row r="40" spans="2:39" s="1923" customFormat="1" ht="14.25" customHeight="1" x14ac:dyDescent="0.2">
      <c r="B40" s="1062">
        <v>27</v>
      </c>
      <c r="C40" s="1428" t="s">
        <v>4779</v>
      </c>
      <c r="D40" s="1065" t="s">
        <v>4780</v>
      </c>
      <c r="E40" s="1065" t="s">
        <v>41</v>
      </c>
      <c r="F40" s="1422">
        <v>3</v>
      </c>
      <c r="G40" s="66">
        <v>0</v>
      </c>
      <c r="H40" s="67">
        <v>0</v>
      </c>
      <c r="I40" s="67">
        <v>0</v>
      </c>
      <c r="J40" s="67">
        <v>0</v>
      </c>
      <c r="K40" s="68">
        <v>0</v>
      </c>
      <c r="L40" s="1929"/>
      <c r="M40" s="1933">
        <v>0</v>
      </c>
      <c r="N40" s="1929"/>
      <c r="O40" s="1930"/>
      <c r="P40" s="1931"/>
      <c r="R40" s="43">
        <f t="shared" si="8"/>
        <v>0</v>
      </c>
      <c r="S40" s="43"/>
      <c r="T40" s="1033"/>
      <c r="U40" s="1034"/>
      <c r="V40" s="1061">
        <f t="shared" si="9"/>
        <v>0</v>
      </c>
      <c r="W40" s="1061">
        <f t="shared" si="9"/>
        <v>0</v>
      </c>
      <c r="X40" s="1061">
        <f t="shared" si="9"/>
        <v>0</v>
      </c>
      <c r="Y40" s="1061">
        <f t="shared" si="9"/>
        <v>0</v>
      </c>
      <c r="Z40" s="1061">
        <f t="shared" si="9"/>
        <v>0</v>
      </c>
      <c r="AA40" s="1050"/>
      <c r="AB40" s="1061">
        <f t="shared" si="10"/>
        <v>0</v>
      </c>
      <c r="AC40" s="127"/>
      <c r="AE40" s="1034"/>
      <c r="AF40" s="1050"/>
      <c r="AG40" s="1050"/>
      <c r="AH40" s="1050"/>
      <c r="AI40" s="1050"/>
      <c r="AJ40" s="1050"/>
      <c r="AK40" s="1050"/>
      <c r="AL40" s="1050"/>
      <c r="AM40" s="127"/>
    </row>
    <row r="41" spans="2:39" s="1923" customFormat="1" ht="14.25" customHeight="1" thickBot="1" x14ac:dyDescent="0.25">
      <c r="B41" s="1071">
        <v>28</v>
      </c>
      <c r="C41" s="1410" t="s">
        <v>4781</v>
      </c>
      <c r="D41" s="1074" t="s">
        <v>4782</v>
      </c>
      <c r="E41" s="1074" t="s">
        <v>41</v>
      </c>
      <c r="F41" s="1944">
        <v>3</v>
      </c>
      <c r="G41" s="1935">
        <f xml:space="preserve"> SUM(G35:G40)</f>
        <v>5.7389999999999999</v>
      </c>
      <c r="H41" s="1936">
        <f xml:space="preserve"> SUM(H35:H40)</f>
        <v>8.7759999999999998</v>
      </c>
      <c r="I41" s="1959">
        <f xml:space="preserve"> SUM(I35:I40)</f>
        <v>19.228000000000002</v>
      </c>
      <c r="J41" s="1959">
        <f xml:space="preserve"> SUM(J35:J40)</f>
        <v>14.960999999999999</v>
      </c>
      <c r="K41" s="1960">
        <f xml:space="preserve"> SUM(K35:K40)</f>
        <v>28.914000000000001</v>
      </c>
      <c r="L41" s="1926"/>
      <c r="M41" s="1961">
        <f xml:space="preserve"> SUM(M35:M40)</f>
        <v>77.617999999999995</v>
      </c>
      <c r="N41" s="1926"/>
      <c r="O41" s="1938" t="s">
        <v>4783</v>
      </c>
      <c r="P41" s="1939" t="s">
        <v>4737</v>
      </c>
      <c r="R41" s="43"/>
      <c r="S41" s="43">
        <f xml:space="preserve"> IF( SUM( AF41:AL41 ) = 0, 0,AF34 )</f>
        <v>0</v>
      </c>
      <c r="T41" s="1033"/>
      <c r="U41" s="127"/>
      <c r="V41" s="1050"/>
      <c r="W41" s="1050"/>
      <c r="X41" s="1050"/>
      <c r="Y41" s="1050"/>
      <c r="Z41" s="1050"/>
      <c r="AA41" s="1050"/>
      <c r="AB41" s="1050"/>
      <c r="AC41" s="127"/>
      <c r="AE41" s="127"/>
      <c r="AF41" s="1061">
        <f xml:space="preserve"> IF(G41 = G17, 0, 1)</f>
        <v>0</v>
      </c>
      <c r="AG41" s="1061">
        <f t="shared" ref="AG41:AL41" si="11" xml:space="preserve"> IF(H41 = H17, 0, 1)</f>
        <v>0</v>
      </c>
      <c r="AH41" s="1061">
        <f t="shared" si="11"/>
        <v>0</v>
      </c>
      <c r="AI41" s="1061">
        <f t="shared" si="11"/>
        <v>0</v>
      </c>
      <c r="AJ41" s="1061">
        <f t="shared" si="11"/>
        <v>0</v>
      </c>
      <c r="AK41" s="1050"/>
      <c r="AL41" s="1061">
        <f t="shared" si="11"/>
        <v>0</v>
      </c>
      <c r="AM41" s="127"/>
    </row>
    <row r="42" spans="2:39" s="1923" customFormat="1" ht="14.25" customHeight="1" thickBot="1" x14ac:dyDescent="0.25">
      <c r="B42" s="1940"/>
      <c r="C42" s="1940"/>
      <c r="D42" s="1941"/>
      <c r="E42" s="1940"/>
      <c r="F42" s="1940"/>
      <c r="G42" s="1940"/>
      <c r="H42" s="1940"/>
      <c r="I42" s="1940"/>
      <c r="J42" s="1940"/>
      <c r="K42" s="1940"/>
      <c r="L42" s="1940"/>
      <c r="M42" s="1940"/>
      <c r="N42" s="1940"/>
      <c r="O42" s="1940"/>
      <c r="R42" s="43"/>
      <c r="S42" s="43"/>
      <c r="T42" s="1033"/>
      <c r="U42" s="127"/>
      <c r="V42" s="1050"/>
      <c r="W42" s="1050"/>
      <c r="X42" s="1050"/>
      <c r="Y42" s="1050"/>
      <c r="Z42" s="1050"/>
      <c r="AA42" s="1050"/>
      <c r="AB42" s="1050"/>
      <c r="AC42" s="127"/>
      <c r="AE42" s="127"/>
      <c r="AF42" s="1050"/>
      <c r="AG42" s="1050"/>
      <c r="AH42" s="1050"/>
      <c r="AI42" s="1050"/>
      <c r="AJ42" s="1050"/>
      <c r="AK42" s="1050"/>
      <c r="AL42" s="1050"/>
      <c r="AM42" s="127"/>
    </row>
    <row r="43" spans="2:39" s="1923" customFormat="1" ht="15" thickBot="1" x14ac:dyDescent="0.3">
      <c r="B43" s="1040" t="s">
        <v>290</v>
      </c>
      <c r="C43" s="1053" t="s">
        <v>4784</v>
      </c>
      <c r="D43" s="35"/>
      <c r="E43" s="35"/>
      <c r="F43" s="35"/>
      <c r="G43" s="1921"/>
      <c r="H43" s="1921"/>
      <c r="I43" s="1921"/>
      <c r="J43" s="1921"/>
      <c r="K43" s="1921"/>
      <c r="L43" s="1921"/>
      <c r="M43" s="1921"/>
      <c r="N43" s="1921"/>
      <c r="O43" s="1922"/>
      <c r="P43" s="1922"/>
      <c r="R43" s="43"/>
      <c r="S43" s="43"/>
      <c r="T43" s="1033"/>
      <c r="U43" s="127"/>
      <c r="V43" s="1050"/>
      <c r="W43" s="1050"/>
      <c r="X43" s="1050"/>
      <c r="Y43" s="1050"/>
      <c r="Z43" s="1050"/>
      <c r="AA43" s="1050"/>
      <c r="AB43" s="1050"/>
      <c r="AC43" s="127"/>
      <c r="AE43" s="127"/>
      <c r="AF43" s="1080" t="s">
        <v>4785</v>
      </c>
      <c r="AG43" s="1050"/>
      <c r="AH43" s="1050"/>
      <c r="AI43" s="1050"/>
      <c r="AJ43" s="1050"/>
      <c r="AK43" s="1050"/>
      <c r="AL43" s="1050"/>
      <c r="AM43" s="127"/>
    </row>
    <row r="44" spans="2:39" s="1923" customFormat="1" ht="14.25" customHeight="1" x14ac:dyDescent="0.2">
      <c r="B44" s="1054">
        <v>29</v>
      </c>
      <c r="C44" s="1419" t="s">
        <v>4786</v>
      </c>
      <c r="D44" s="1057" t="s">
        <v>4787</v>
      </c>
      <c r="E44" s="1057" t="s">
        <v>41</v>
      </c>
      <c r="F44" s="1942">
        <v>3</v>
      </c>
      <c r="G44" s="1104">
        <v>0</v>
      </c>
      <c r="H44" s="1105">
        <v>0</v>
      </c>
      <c r="I44" s="1105">
        <v>0</v>
      </c>
      <c r="J44" s="1105">
        <v>0</v>
      </c>
      <c r="K44" s="1106">
        <v>0</v>
      </c>
      <c r="L44" s="1926"/>
      <c r="M44" s="1555">
        <v>0</v>
      </c>
      <c r="N44" s="1926"/>
      <c r="O44" s="1927"/>
      <c r="P44" s="1928"/>
      <c r="R44" s="43">
        <f xml:space="preserve"> IF( SUM( V44:AB44 ) = 0, 0,$V$5 )</f>
        <v>0</v>
      </c>
      <c r="S44" s="43"/>
      <c r="T44" s="1033"/>
      <c r="U44" s="1034"/>
      <c r="V44" s="1061">
        <f t="shared" ref="V44:Z45" si="12" xml:space="preserve"> IF( ISNUMBER(G44), 0, 1 )</f>
        <v>0</v>
      </c>
      <c r="W44" s="1061">
        <f t="shared" si="12"/>
        <v>0</v>
      </c>
      <c r="X44" s="1061">
        <f t="shared" si="12"/>
        <v>0</v>
      </c>
      <c r="Y44" s="1061">
        <f t="shared" si="12"/>
        <v>0</v>
      </c>
      <c r="Z44" s="1061">
        <f t="shared" si="12"/>
        <v>0</v>
      </c>
      <c r="AA44" s="1050"/>
      <c r="AB44" s="1061">
        <f xml:space="preserve"> IF( ISNUMBER(M44), 0, 1 )</f>
        <v>0</v>
      </c>
      <c r="AC44" s="127"/>
      <c r="AE44" s="1034"/>
      <c r="AF44" s="1050"/>
      <c r="AG44" s="1050"/>
      <c r="AH44" s="1050"/>
      <c r="AI44" s="1050"/>
      <c r="AJ44" s="1050"/>
      <c r="AK44" s="1050"/>
      <c r="AL44" s="1050"/>
      <c r="AM44" s="127"/>
    </row>
    <row r="45" spans="2:39" s="1923" customFormat="1" ht="14.25" customHeight="1" x14ac:dyDescent="0.2">
      <c r="B45" s="1062">
        <v>30</v>
      </c>
      <c r="C45" s="1419" t="s">
        <v>4788</v>
      </c>
      <c r="D45" s="1065" t="s">
        <v>4789</v>
      </c>
      <c r="E45" s="1065" t="s">
        <v>41</v>
      </c>
      <c r="F45" s="1422">
        <v>3</v>
      </c>
      <c r="G45" s="1067">
        <v>0</v>
      </c>
      <c r="H45" s="209">
        <v>0</v>
      </c>
      <c r="I45" s="1093">
        <v>-6.5739999999999998</v>
      </c>
      <c r="J45" s="1093">
        <v>-6.125</v>
      </c>
      <c r="K45" s="1094">
        <v>-4.5940000000000003</v>
      </c>
      <c r="L45" s="1929"/>
      <c r="M45" s="1423">
        <v>-17.292999999999999</v>
      </c>
      <c r="N45" s="1929"/>
      <c r="O45" s="1930"/>
      <c r="P45" s="1931"/>
      <c r="R45" s="43">
        <f xml:space="preserve"> IF( SUM( V45:AB45 ) = 0, 0,$V$5 )</f>
        <v>0</v>
      </c>
      <c r="S45" s="43"/>
      <c r="T45" s="1033"/>
      <c r="U45" s="1034"/>
      <c r="V45" s="1061">
        <f t="shared" si="12"/>
        <v>0</v>
      </c>
      <c r="W45" s="1061">
        <f t="shared" si="12"/>
        <v>0</v>
      </c>
      <c r="X45" s="1061">
        <f t="shared" si="12"/>
        <v>0</v>
      </c>
      <c r="Y45" s="1061">
        <f t="shared" si="12"/>
        <v>0</v>
      </c>
      <c r="Z45" s="1061">
        <f t="shared" si="12"/>
        <v>0</v>
      </c>
      <c r="AA45" s="1050"/>
      <c r="AB45" s="1061">
        <f xml:space="preserve"> IF( ISNUMBER(M45), 0, 1 )</f>
        <v>0</v>
      </c>
      <c r="AC45" s="200"/>
      <c r="AE45" s="1034"/>
      <c r="AF45" s="1050"/>
      <c r="AG45" s="1050"/>
      <c r="AH45" s="1050"/>
      <c r="AI45" s="1050"/>
      <c r="AJ45" s="1050"/>
      <c r="AK45" s="1050"/>
      <c r="AL45" s="1050"/>
      <c r="AM45" s="200"/>
    </row>
    <row r="46" spans="2:39" s="1923" customFormat="1" ht="14.25" customHeight="1" x14ac:dyDescent="0.2">
      <c r="B46" s="1062">
        <v>31</v>
      </c>
      <c r="C46" s="1419" t="s">
        <v>4790</v>
      </c>
      <c r="D46" s="1065" t="s">
        <v>4791</v>
      </c>
      <c r="E46" s="1065" t="s">
        <v>41</v>
      </c>
      <c r="F46" s="1422">
        <v>3</v>
      </c>
      <c r="G46" s="521">
        <v>0</v>
      </c>
      <c r="H46" s="509">
        <v>0</v>
      </c>
      <c r="I46" s="509">
        <v>0</v>
      </c>
      <c r="J46" s="509">
        <v>0</v>
      </c>
      <c r="K46" s="666">
        <v>0</v>
      </c>
      <c r="L46" s="1962"/>
      <c r="M46" s="1489">
        <v>0</v>
      </c>
      <c r="N46" s="1929"/>
      <c r="O46" s="1930"/>
      <c r="P46" s="1931"/>
      <c r="R46" s="43">
        <f xml:space="preserve"> IF( SUM( V46:AB46 ) = 0, 0,$V$5 )</f>
        <v>0</v>
      </c>
      <c r="S46" s="43"/>
      <c r="T46" s="1033"/>
      <c r="U46" s="1034"/>
      <c r="V46" s="1061">
        <f>IF('[2]Validation flags'!$H$3=1,0, IF( ISNUMBER(G46), 0, 1 ))</f>
        <v>0</v>
      </c>
      <c r="W46" s="1061">
        <f>IF('[2]Validation flags'!$H$3=1,0, IF( ISNUMBER(H46), 0, 1 ))</f>
        <v>0</v>
      </c>
      <c r="X46" s="1061">
        <f>IF('[2]Validation flags'!$H$3=1,0, IF( ISNUMBER(I46), 0, 1 ))</f>
        <v>0</v>
      </c>
      <c r="Y46" s="1061">
        <f>IF('[2]Validation flags'!$H$3=1,0, IF( ISNUMBER(J46), 0, 1 ))</f>
        <v>0</v>
      </c>
      <c r="Z46" s="1061">
        <f>IF('[2]Validation flags'!$H$3=1,0, IF( ISNUMBER(K46), 0, 1 ))</f>
        <v>0</v>
      </c>
      <c r="AA46" s="1050"/>
      <c r="AB46" s="1061">
        <f>IF('[2]Validation flags'!$H$3=1,0, IF( ISNUMBER(M46), 0, 1 ))</f>
        <v>0</v>
      </c>
      <c r="AC46" s="200"/>
      <c r="AE46" s="1034"/>
      <c r="AF46" s="1050"/>
      <c r="AG46" s="1050"/>
      <c r="AH46" s="1050"/>
      <c r="AI46" s="1050"/>
      <c r="AJ46" s="1050"/>
      <c r="AK46" s="1050"/>
      <c r="AL46" s="1050"/>
      <c r="AM46" s="200"/>
    </row>
    <row r="47" spans="2:39" s="1923" customFormat="1" ht="14.25" customHeight="1" x14ac:dyDescent="0.2">
      <c r="B47" s="1062">
        <v>32</v>
      </c>
      <c r="C47" s="1419" t="s">
        <v>4744</v>
      </c>
      <c r="D47" s="1065" t="s">
        <v>4792</v>
      </c>
      <c r="E47" s="1065" t="s">
        <v>41</v>
      </c>
      <c r="F47" s="1422">
        <v>3</v>
      </c>
      <c r="G47" s="521">
        <v>0</v>
      </c>
      <c r="H47" s="509">
        <v>0</v>
      </c>
      <c r="I47" s="509">
        <v>0</v>
      </c>
      <c r="J47" s="509">
        <v>0</v>
      </c>
      <c r="K47" s="666">
        <v>0</v>
      </c>
      <c r="L47" s="1962"/>
      <c r="M47" s="1489">
        <v>0</v>
      </c>
      <c r="N47" s="1929"/>
      <c r="O47" s="1930"/>
      <c r="P47" s="1931"/>
      <c r="R47" s="43">
        <f xml:space="preserve"> IF( SUM( V47:AB47 ) = 0, 0,$V$5 )</f>
        <v>0</v>
      </c>
      <c r="S47" s="43"/>
      <c r="T47" s="1033"/>
      <c r="U47" s="1034"/>
      <c r="V47" s="1061">
        <f>IF('[2]Validation flags'!$B$3&lt;&gt;"Thames Water",0, IF( ISNUMBER(G47), 0, 1 ))</f>
        <v>0</v>
      </c>
      <c r="W47" s="1061">
        <f>IF('[2]Validation flags'!$B$3&lt;&gt;"Thames Water",0, IF( ISNUMBER(H47), 0, 1 ))</f>
        <v>0</v>
      </c>
      <c r="X47" s="1061">
        <f>IF('[2]Validation flags'!$B$3&lt;&gt;"Thames Water",0, IF( ISNUMBER(I47), 0, 1 ))</f>
        <v>0</v>
      </c>
      <c r="Y47" s="1061">
        <f>IF('[2]Validation flags'!$B$3&lt;&gt;"Thames Water",0, IF( ISNUMBER(J47), 0, 1 ))</f>
        <v>0</v>
      </c>
      <c r="Z47" s="1061">
        <f>IF('[2]Validation flags'!$B$3&lt;&gt;"Thames Water",0, IF( ISNUMBER(K47), 0, 1 ))</f>
        <v>0</v>
      </c>
      <c r="AA47" s="1050"/>
      <c r="AB47" s="1061">
        <f>IF('[2]Validation flags'!$B$3&lt;&gt;"Thames Water",0, IF( ISNUMBER(M47), 0, 1 ))</f>
        <v>0</v>
      </c>
      <c r="AC47" s="200"/>
      <c r="AE47" s="1034"/>
      <c r="AF47" s="1050"/>
      <c r="AG47" s="1050"/>
      <c r="AH47" s="1050"/>
      <c r="AI47" s="1050"/>
      <c r="AJ47" s="1050"/>
      <c r="AK47" s="1050"/>
      <c r="AL47" s="1050"/>
      <c r="AM47" s="200"/>
    </row>
    <row r="48" spans="2:39" s="1923" customFormat="1" ht="14.25" customHeight="1" thickBot="1" x14ac:dyDescent="0.25">
      <c r="B48" s="1071">
        <v>33</v>
      </c>
      <c r="C48" s="1410" t="s">
        <v>4793</v>
      </c>
      <c r="D48" s="1074" t="s">
        <v>4794</v>
      </c>
      <c r="E48" s="1074" t="s">
        <v>41</v>
      </c>
      <c r="F48" s="1944">
        <v>3</v>
      </c>
      <c r="G48" s="1935">
        <f xml:space="preserve"> SUM(G44:G47)</f>
        <v>0</v>
      </c>
      <c r="H48" s="1936">
        <f xml:space="preserve"> SUM(H44:H47)</f>
        <v>0</v>
      </c>
      <c r="I48" s="1936">
        <f xml:space="preserve"> SUM(I44:I47)</f>
        <v>-6.5739999999999998</v>
      </c>
      <c r="J48" s="1936">
        <f xml:space="preserve"> SUM(J44:J47)</f>
        <v>-6.125</v>
      </c>
      <c r="K48" s="1937">
        <f xml:space="preserve"> SUM(K44:K47)</f>
        <v>-4.5940000000000003</v>
      </c>
      <c r="L48" s="1926"/>
      <c r="M48" s="1436">
        <f xml:space="preserve"> SUM(M44:M47)</f>
        <v>-17.292999999999999</v>
      </c>
      <c r="N48" s="1926"/>
      <c r="O48" s="1938" t="s">
        <v>4795</v>
      </c>
      <c r="P48" s="1939" t="s">
        <v>4749</v>
      </c>
      <c r="R48" s="43"/>
      <c r="S48" s="43">
        <f xml:space="preserve"> IF( SUM( AF48:AL48 ) = 0, 0,AF43 )</f>
        <v>0</v>
      </c>
      <c r="T48" s="1033"/>
      <c r="U48" s="600"/>
      <c r="V48" s="1050"/>
      <c r="W48" s="1050"/>
      <c r="X48" s="1050"/>
      <c r="Y48" s="1050"/>
      <c r="Z48" s="1050"/>
      <c r="AA48" s="1050"/>
      <c r="AB48" s="1050"/>
      <c r="AC48" s="600"/>
      <c r="AE48" s="600"/>
      <c r="AF48" s="1061">
        <f xml:space="preserve"> IF(G48 = G23, 0, 1)</f>
        <v>0</v>
      </c>
      <c r="AG48" s="1061">
        <f t="shared" ref="AG48:AL48" si="13" xml:space="preserve"> IF(H48 = H23, 0, 1)</f>
        <v>0</v>
      </c>
      <c r="AH48" s="1061">
        <f t="shared" si="13"/>
        <v>0</v>
      </c>
      <c r="AI48" s="1061">
        <f t="shared" si="13"/>
        <v>0</v>
      </c>
      <c r="AJ48" s="1061">
        <f t="shared" si="13"/>
        <v>0</v>
      </c>
      <c r="AK48" s="1050"/>
      <c r="AL48" s="1061">
        <f t="shared" si="13"/>
        <v>0</v>
      </c>
      <c r="AM48" s="600"/>
    </row>
    <row r="49" spans="2:39" s="1923" customFormat="1" ht="14.25" customHeight="1" thickBot="1" x14ac:dyDescent="0.25">
      <c r="B49" s="1940"/>
      <c r="C49" s="1940"/>
      <c r="D49" s="1941"/>
      <c r="E49" s="1940"/>
      <c r="F49" s="1940"/>
      <c r="G49" s="1940"/>
      <c r="H49" s="1940"/>
      <c r="I49" s="1940"/>
      <c r="J49" s="1940"/>
      <c r="K49" s="1940"/>
      <c r="L49" s="1940"/>
      <c r="M49" s="1940"/>
      <c r="N49" s="1940"/>
      <c r="O49" s="1940"/>
      <c r="R49" s="43"/>
      <c r="S49" s="43"/>
      <c r="T49" s="1033"/>
      <c r="U49" s="600"/>
      <c r="V49" s="1050"/>
      <c r="W49" s="1050"/>
      <c r="X49" s="1050"/>
      <c r="Y49" s="1050"/>
      <c r="Z49" s="1050"/>
      <c r="AA49" s="1050"/>
      <c r="AB49" s="1050"/>
      <c r="AC49" s="600"/>
      <c r="AE49" s="600"/>
      <c r="AF49" s="1050"/>
      <c r="AG49" s="1050"/>
      <c r="AH49" s="1050"/>
      <c r="AI49" s="1050"/>
      <c r="AJ49" s="1050"/>
      <c r="AK49" s="1050"/>
      <c r="AL49" s="1050"/>
      <c r="AM49" s="600"/>
    </row>
    <row r="50" spans="2:39" s="1923" customFormat="1" ht="15" thickBot="1" x14ac:dyDescent="0.3">
      <c r="B50" s="1040" t="s">
        <v>1955</v>
      </c>
      <c r="C50" s="1053" t="s">
        <v>4796</v>
      </c>
      <c r="D50" s="35"/>
      <c r="E50" s="35"/>
      <c r="F50" s="35"/>
      <c r="G50" s="1921"/>
      <c r="H50" s="1921"/>
      <c r="I50" s="1921"/>
      <c r="J50" s="1921"/>
      <c r="K50" s="1921"/>
      <c r="L50" s="1921"/>
      <c r="M50" s="1921"/>
      <c r="N50" s="1921"/>
      <c r="O50" s="1922"/>
      <c r="P50" s="1922"/>
      <c r="R50" s="43"/>
      <c r="S50" s="43"/>
      <c r="T50" s="1033"/>
      <c r="U50" s="600"/>
      <c r="V50" s="1050"/>
      <c r="W50" s="1050"/>
      <c r="X50" s="1050"/>
      <c r="Y50" s="1050"/>
      <c r="Z50" s="1050"/>
      <c r="AA50" s="1050"/>
      <c r="AB50" s="1050"/>
      <c r="AC50" s="600"/>
      <c r="AE50" s="600"/>
      <c r="AF50" s="1050"/>
      <c r="AG50" s="1050"/>
      <c r="AH50" s="1050"/>
      <c r="AI50" s="1050"/>
      <c r="AJ50" s="1050"/>
      <c r="AK50" s="1050"/>
      <c r="AL50" s="1050"/>
      <c r="AM50" s="600"/>
    </row>
    <row r="51" spans="2:39" s="1923" customFormat="1" ht="14.25" customHeight="1" x14ac:dyDescent="0.2">
      <c r="B51" s="1054">
        <v>34</v>
      </c>
      <c r="C51" s="1395" t="s">
        <v>4797</v>
      </c>
      <c r="D51" s="1057" t="s">
        <v>4798</v>
      </c>
      <c r="E51" s="1057" t="s">
        <v>41</v>
      </c>
      <c r="F51" s="1942">
        <v>3</v>
      </c>
      <c r="G51" s="1940"/>
      <c r="H51" s="1940"/>
      <c r="I51" s="1940"/>
      <c r="J51" s="1940"/>
      <c r="K51" s="1940"/>
      <c r="L51" s="1926"/>
      <c r="M51" s="1555">
        <v>0</v>
      </c>
      <c r="N51" s="1926"/>
      <c r="O51" s="1927" t="s">
        <v>4799</v>
      </c>
      <c r="P51" s="1928"/>
      <c r="R51" s="43">
        <f t="shared" ref="R51:R56" si="14" xml:space="preserve"> IF( SUM( V51:AB51 ) = 0, 0,$V$5 )</f>
        <v>0</v>
      </c>
      <c r="S51" s="43"/>
      <c r="T51" s="1033"/>
      <c r="U51" s="600"/>
      <c r="V51" s="1050"/>
      <c r="W51" s="1050"/>
      <c r="X51" s="1050"/>
      <c r="Y51" s="1050"/>
      <c r="Z51" s="1050"/>
      <c r="AA51" s="1050"/>
      <c r="AB51" s="1061">
        <f t="shared" ref="AB51:AB56" si="15" xml:space="preserve"> IF( ISNUMBER(M51), 0, 1 )</f>
        <v>0</v>
      </c>
      <c r="AC51" s="600"/>
      <c r="AE51" s="600"/>
      <c r="AF51" s="1050"/>
      <c r="AG51" s="1050"/>
      <c r="AH51" s="1050"/>
      <c r="AI51" s="1050"/>
      <c r="AJ51" s="1050"/>
      <c r="AK51" s="1050"/>
      <c r="AL51" s="1050"/>
      <c r="AM51" s="600"/>
    </row>
    <row r="52" spans="2:39" s="1923" customFormat="1" ht="14.25" customHeight="1" x14ac:dyDescent="0.2">
      <c r="B52" s="1062">
        <v>35</v>
      </c>
      <c r="C52" s="1419" t="s">
        <v>4800</v>
      </c>
      <c r="D52" s="1065" t="s">
        <v>4801</v>
      </c>
      <c r="E52" s="1065" t="s">
        <v>41</v>
      </c>
      <c r="F52" s="1422">
        <v>3</v>
      </c>
      <c r="G52" s="1940"/>
      <c r="H52" s="1940"/>
      <c r="I52" s="1940"/>
      <c r="J52" s="1940"/>
      <c r="K52" s="1940"/>
      <c r="L52" s="1929"/>
      <c r="M52" s="1932">
        <v>0</v>
      </c>
      <c r="N52" s="1929"/>
      <c r="O52" s="1930" t="s">
        <v>4799</v>
      </c>
      <c r="P52" s="1931"/>
      <c r="R52" s="43">
        <f t="shared" si="14"/>
        <v>0</v>
      </c>
      <c r="S52" s="43"/>
      <c r="T52" s="1033"/>
      <c r="U52" s="600"/>
      <c r="V52" s="1050"/>
      <c r="W52" s="1050"/>
      <c r="X52" s="1050"/>
      <c r="Y52" s="1050"/>
      <c r="Z52" s="1050"/>
      <c r="AA52" s="1050"/>
      <c r="AB52" s="1061">
        <f t="shared" si="15"/>
        <v>0</v>
      </c>
      <c r="AC52" s="600"/>
      <c r="AE52" s="600"/>
      <c r="AF52" s="1050"/>
      <c r="AG52" s="1050"/>
      <c r="AH52" s="1050"/>
      <c r="AI52" s="1050"/>
      <c r="AJ52" s="1050"/>
      <c r="AK52" s="1050"/>
      <c r="AL52" s="1050"/>
      <c r="AM52" s="600"/>
    </row>
    <row r="53" spans="2:39" s="1923" customFormat="1" ht="14.25" customHeight="1" x14ac:dyDescent="0.2">
      <c r="B53" s="1062">
        <v>36</v>
      </c>
      <c r="C53" s="1419" t="s">
        <v>4802</v>
      </c>
      <c r="D53" s="1065" t="s">
        <v>4803</v>
      </c>
      <c r="E53" s="1065" t="s">
        <v>41</v>
      </c>
      <c r="F53" s="1422">
        <v>3</v>
      </c>
      <c r="G53" s="1940"/>
      <c r="H53" s="1940"/>
      <c r="I53" s="1940"/>
      <c r="J53" s="1940"/>
      <c r="K53" s="1940"/>
      <c r="L53" s="1929"/>
      <c r="M53" s="1489">
        <v>0</v>
      </c>
      <c r="N53" s="1929"/>
      <c r="O53" s="1930" t="s">
        <v>4799</v>
      </c>
      <c r="P53" s="1931"/>
      <c r="R53" s="43">
        <f t="shared" si="14"/>
        <v>0</v>
      </c>
      <c r="S53" s="43"/>
      <c r="T53" s="1033"/>
      <c r="U53" s="600"/>
      <c r="V53" s="1050"/>
      <c r="W53" s="1050"/>
      <c r="X53" s="1050"/>
      <c r="Y53" s="1050"/>
      <c r="Z53" s="1050"/>
      <c r="AA53" s="1050"/>
      <c r="AB53" s="1061">
        <f>IF('[2]Validation flags'!$H$3=1,0, IF( ISNUMBER(M53), 0, 1 ))</f>
        <v>0</v>
      </c>
      <c r="AC53" s="600"/>
      <c r="AE53" s="600"/>
      <c r="AF53" s="1050"/>
      <c r="AG53" s="1050"/>
      <c r="AH53" s="1050"/>
      <c r="AI53" s="1050"/>
      <c r="AJ53" s="1050"/>
      <c r="AK53" s="1050"/>
      <c r="AL53" s="1050"/>
      <c r="AM53" s="600"/>
    </row>
    <row r="54" spans="2:39" s="1923" customFormat="1" ht="14.25" customHeight="1" x14ac:dyDescent="0.2">
      <c r="B54" s="1062">
        <v>37</v>
      </c>
      <c r="C54" s="1419" t="s">
        <v>4804</v>
      </c>
      <c r="D54" s="1065" t="s">
        <v>4805</v>
      </c>
      <c r="E54" s="1065" t="s">
        <v>41</v>
      </c>
      <c r="F54" s="1422">
        <v>3</v>
      </c>
      <c r="G54" s="1940"/>
      <c r="H54" s="1940"/>
      <c r="I54" s="1940"/>
      <c r="J54" s="1940"/>
      <c r="K54" s="1940"/>
      <c r="L54" s="1929"/>
      <c r="M54" s="1489">
        <v>0</v>
      </c>
      <c r="N54" s="1929"/>
      <c r="O54" s="1930" t="s">
        <v>4799</v>
      </c>
      <c r="P54" s="1931"/>
      <c r="R54" s="43">
        <f t="shared" si="14"/>
        <v>0</v>
      </c>
      <c r="S54" s="43"/>
      <c r="T54" s="1033"/>
      <c r="U54" s="1091"/>
      <c r="V54" s="1050"/>
      <c r="W54" s="1050"/>
      <c r="X54" s="1050"/>
      <c r="Y54" s="1050"/>
      <c r="Z54" s="1050"/>
      <c r="AA54" s="1050"/>
      <c r="AB54" s="1061">
        <f>IF('[2]Validation flags'!$H$3=1,0, IF( ISNUMBER(M54), 0, 1 ))</f>
        <v>0</v>
      </c>
      <c r="AC54" s="1091"/>
      <c r="AE54" s="1091"/>
      <c r="AF54" s="1050"/>
      <c r="AG54" s="1050"/>
      <c r="AH54" s="1050"/>
      <c r="AI54" s="1050"/>
      <c r="AJ54" s="1050"/>
      <c r="AK54" s="1050"/>
      <c r="AL54" s="1050"/>
      <c r="AM54" s="1091"/>
    </row>
    <row r="55" spans="2:39" s="1923" customFormat="1" ht="14.25" customHeight="1" x14ac:dyDescent="0.2">
      <c r="B55" s="1062">
        <v>38</v>
      </c>
      <c r="C55" s="1419" t="s">
        <v>4806</v>
      </c>
      <c r="D55" s="1065" t="s">
        <v>4807</v>
      </c>
      <c r="E55" s="1065" t="s">
        <v>41</v>
      </c>
      <c r="F55" s="1422">
        <v>3</v>
      </c>
      <c r="G55" s="1940"/>
      <c r="H55" s="1940"/>
      <c r="I55" s="1940"/>
      <c r="J55" s="1940"/>
      <c r="K55" s="1940"/>
      <c r="L55" s="1929"/>
      <c r="M55" s="1932">
        <v>0</v>
      </c>
      <c r="N55" s="1929"/>
      <c r="O55" s="1930" t="s">
        <v>4799</v>
      </c>
      <c r="P55" s="1931"/>
      <c r="R55" s="43">
        <f t="shared" si="14"/>
        <v>0</v>
      </c>
      <c r="S55" s="43"/>
      <c r="T55" s="1033"/>
      <c r="U55" s="1091"/>
      <c r="V55" s="1050"/>
      <c r="W55" s="1050"/>
      <c r="X55" s="1050"/>
      <c r="Y55" s="1050"/>
      <c r="Z55" s="1050"/>
      <c r="AA55" s="1050"/>
      <c r="AB55" s="1061">
        <f t="shared" si="15"/>
        <v>0</v>
      </c>
      <c r="AC55" s="1091"/>
      <c r="AE55" s="1091"/>
      <c r="AF55" s="1050"/>
      <c r="AG55" s="1050"/>
      <c r="AH55" s="1050"/>
      <c r="AI55" s="1050"/>
      <c r="AJ55" s="1050"/>
      <c r="AK55" s="1050"/>
      <c r="AL55" s="1050"/>
      <c r="AM55" s="1091"/>
    </row>
    <row r="56" spans="2:39" s="1923" customFormat="1" ht="14.25" customHeight="1" x14ac:dyDescent="0.2">
      <c r="B56" s="1062">
        <v>39</v>
      </c>
      <c r="C56" s="1428" t="s">
        <v>4808</v>
      </c>
      <c r="D56" s="1065" t="s">
        <v>4809</v>
      </c>
      <c r="E56" s="1065" t="s">
        <v>41</v>
      </c>
      <c r="F56" s="1422">
        <v>3</v>
      </c>
      <c r="G56" s="1940"/>
      <c r="H56" s="1940"/>
      <c r="I56" s="1940"/>
      <c r="J56" s="1940"/>
      <c r="K56" s="1940"/>
      <c r="L56" s="1929"/>
      <c r="M56" s="1933">
        <v>0</v>
      </c>
      <c r="N56" s="1929"/>
      <c r="O56" s="1930" t="s">
        <v>4799</v>
      </c>
      <c r="P56" s="1931"/>
      <c r="R56" s="43">
        <f t="shared" si="14"/>
        <v>0</v>
      </c>
      <c r="S56" s="43"/>
      <c r="T56" s="1033"/>
      <c r="U56" s="1091"/>
      <c r="V56" s="1050"/>
      <c r="W56" s="1050"/>
      <c r="X56" s="1050"/>
      <c r="Y56" s="1050"/>
      <c r="Z56" s="1050"/>
      <c r="AA56" s="1050"/>
      <c r="AB56" s="1061">
        <f t="shared" si="15"/>
        <v>0</v>
      </c>
      <c r="AC56" s="1091"/>
      <c r="AE56" s="1091"/>
      <c r="AF56" s="1050"/>
      <c r="AG56" s="1050"/>
      <c r="AH56" s="1050"/>
      <c r="AI56" s="1050"/>
      <c r="AJ56" s="1050"/>
      <c r="AK56" s="1050"/>
      <c r="AL56" s="1050"/>
      <c r="AM56" s="1091"/>
    </row>
    <row r="57" spans="2:39" s="1923" customFormat="1" ht="14.25" customHeight="1" thickBot="1" x14ac:dyDescent="0.25">
      <c r="B57" s="1071">
        <v>40</v>
      </c>
      <c r="C57" s="1410" t="s">
        <v>4810</v>
      </c>
      <c r="D57" s="1074" t="s">
        <v>4811</v>
      </c>
      <c r="E57" s="1074" t="s">
        <v>41</v>
      </c>
      <c r="F57" s="1944">
        <v>3</v>
      </c>
      <c r="G57" s="1940"/>
      <c r="H57" s="1940"/>
      <c r="I57" s="1940"/>
      <c r="J57" s="1940"/>
      <c r="K57" s="1940"/>
      <c r="L57" s="1926"/>
      <c r="M57" s="1436">
        <f xml:space="preserve"> SUM(M51:M56)</f>
        <v>0</v>
      </c>
      <c r="N57" s="1926"/>
      <c r="O57" s="1938" t="s">
        <v>4812</v>
      </c>
      <c r="P57" s="1939"/>
      <c r="R57" s="43"/>
      <c r="S57" s="43"/>
      <c r="T57" s="1033"/>
      <c r="U57" s="1091"/>
      <c r="V57" s="1050"/>
      <c r="W57" s="1050"/>
      <c r="X57" s="1050"/>
      <c r="Y57" s="1050"/>
      <c r="Z57" s="1050"/>
      <c r="AA57" s="1050"/>
      <c r="AB57" s="1050"/>
      <c r="AC57" s="1091"/>
      <c r="AE57" s="1091"/>
      <c r="AF57" s="1050"/>
      <c r="AG57" s="1050"/>
      <c r="AH57" s="1050"/>
      <c r="AI57" s="1050"/>
      <c r="AJ57" s="1050"/>
      <c r="AK57" s="1050"/>
      <c r="AL57" s="1050"/>
      <c r="AM57" s="1091"/>
    </row>
    <row r="58" spans="2:39" s="1923" customFormat="1" ht="14.25" customHeight="1" thickBot="1" x14ac:dyDescent="0.25">
      <c r="B58" s="1940"/>
      <c r="C58" s="1940"/>
      <c r="D58" s="1941"/>
      <c r="E58" s="1940"/>
      <c r="F58" s="1940"/>
      <c r="G58" s="1940"/>
      <c r="H58" s="1940"/>
      <c r="I58" s="1940"/>
      <c r="J58" s="1940"/>
      <c r="K58" s="1940"/>
      <c r="L58" s="1940"/>
      <c r="M58" s="1940"/>
      <c r="N58" s="1940"/>
      <c r="O58" s="1940"/>
      <c r="R58" s="43"/>
      <c r="S58" s="43"/>
      <c r="T58" s="1033"/>
      <c r="U58" s="1091"/>
      <c r="V58" s="1050"/>
      <c r="W58" s="1050"/>
      <c r="X58" s="1050"/>
      <c r="Y58" s="1050"/>
      <c r="Z58" s="1050"/>
      <c r="AA58" s="1050"/>
      <c r="AB58" s="1050"/>
      <c r="AC58" s="1091"/>
      <c r="AE58" s="1091"/>
      <c r="AF58" s="1050"/>
      <c r="AG58" s="1050"/>
      <c r="AH58" s="1050"/>
      <c r="AI58" s="1050"/>
      <c r="AJ58" s="1050"/>
      <c r="AK58" s="1050"/>
      <c r="AL58" s="1050"/>
      <c r="AM58" s="1091"/>
    </row>
    <row r="59" spans="2:39" s="1923" customFormat="1" ht="15" thickBot="1" x14ac:dyDescent="0.3">
      <c r="B59" s="1040" t="s">
        <v>1977</v>
      </c>
      <c r="C59" s="1053" t="s">
        <v>4813</v>
      </c>
      <c r="D59" s="35"/>
      <c r="E59" s="35"/>
      <c r="F59" s="35"/>
      <c r="G59" s="1921"/>
      <c r="H59" s="1921"/>
      <c r="I59" s="1921"/>
      <c r="J59" s="1921"/>
      <c r="K59" s="1921"/>
      <c r="L59" s="1921"/>
      <c r="M59" s="1921"/>
      <c r="N59" s="1921"/>
      <c r="O59" s="1922"/>
      <c r="P59" s="1922"/>
      <c r="R59" s="43"/>
      <c r="S59" s="43"/>
      <c r="T59" s="1033"/>
      <c r="U59" s="1091"/>
      <c r="V59" s="1096"/>
      <c r="W59" s="1097"/>
      <c r="X59" s="1097"/>
      <c r="Y59" s="1097"/>
      <c r="Z59" s="1097"/>
      <c r="AA59" s="1097"/>
      <c r="AB59" s="1097"/>
      <c r="AC59" s="1091"/>
      <c r="AE59" s="1091"/>
      <c r="AF59" s="1096"/>
      <c r="AG59" s="1097"/>
      <c r="AH59" s="1097"/>
      <c r="AI59" s="1097"/>
      <c r="AJ59" s="1097"/>
      <c r="AK59" s="1097"/>
      <c r="AL59" s="1097"/>
      <c r="AM59" s="1091"/>
    </row>
    <row r="60" spans="2:39" s="1923" customFormat="1" ht="14.25" customHeight="1" x14ac:dyDescent="0.2">
      <c r="B60" s="1054">
        <v>41</v>
      </c>
      <c r="C60" s="1419" t="s">
        <v>4814</v>
      </c>
      <c r="D60" s="1057" t="s">
        <v>4815</v>
      </c>
      <c r="E60" s="1057" t="s">
        <v>41</v>
      </c>
      <c r="F60" s="1942">
        <v>3</v>
      </c>
      <c r="G60" s="1940"/>
      <c r="H60" s="1940"/>
      <c r="I60" s="1940"/>
      <c r="J60" s="1940"/>
      <c r="K60" s="1940"/>
      <c r="L60" s="1926"/>
      <c r="M60" s="1943">
        <v>0.45600000000000002</v>
      </c>
      <c r="N60" s="1926"/>
      <c r="O60" s="1927" t="s">
        <v>4799</v>
      </c>
      <c r="P60" s="1928"/>
      <c r="R60" s="43">
        <f t="shared" ref="R60:R65" si="16" xml:space="preserve"> IF( SUM( V60:AB60 ) = 0, 0,$V$5 )</f>
        <v>0</v>
      </c>
      <c r="S60" s="43"/>
      <c r="T60" s="1033"/>
      <c r="U60" s="1091"/>
      <c r="V60" s="1099"/>
      <c r="W60" s="1097"/>
      <c r="X60" s="1097"/>
      <c r="Y60" s="1097"/>
      <c r="Z60" s="1097"/>
      <c r="AA60" s="1097"/>
      <c r="AB60" s="1061">
        <f t="shared" ref="AB60:AB65" si="17" xml:space="preserve"> IF( ISNUMBER(M60), 0, 1 )</f>
        <v>0</v>
      </c>
      <c r="AC60" s="1091"/>
      <c r="AE60" s="1091"/>
      <c r="AF60" s="1099"/>
      <c r="AG60" s="1097"/>
      <c r="AH60" s="1097"/>
      <c r="AI60" s="1097"/>
      <c r="AJ60" s="1097"/>
      <c r="AK60" s="1097"/>
      <c r="AL60" s="1050"/>
      <c r="AM60" s="1091"/>
    </row>
    <row r="61" spans="2:39" s="1923" customFormat="1" ht="14.25" customHeight="1" x14ac:dyDescent="0.2">
      <c r="B61" s="1062">
        <v>42</v>
      </c>
      <c r="C61" s="1419" t="s">
        <v>4816</v>
      </c>
      <c r="D61" s="1065" t="s">
        <v>4817</v>
      </c>
      <c r="E61" s="1065" t="s">
        <v>41</v>
      </c>
      <c r="F61" s="1422">
        <v>3</v>
      </c>
      <c r="G61" s="1940"/>
      <c r="H61" s="1940"/>
      <c r="I61" s="1940"/>
      <c r="J61" s="1940"/>
      <c r="K61" s="1940"/>
      <c r="L61" s="1929"/>
      <c r="M61" s="1423">
        <v>34.936</v>
      </c>
      <c r="N61" s="1929"/>
      <c r="O61" s="1930" t="s">
        <v>4799</v>
      </c>
      <c r="P61" s="1931"/>
      <c r="R61" s="43">
        <f t="shared" si="16"/>
        <v>0</v>
      </c>
      <c r="S61" s="43"/>
      <c r="T61" s="1033"/>
      <c r="U61" s="1091"/>
      <c r="V61" s="1099"/>
      <c r="W61" s="1097"/>
      <c r="X61" s="1097"/>
      <c r="Y61" s="1097"/>
      <c r="Z61" s="1097"/>
      <c r="AA61" s="1097"/>
      <c r="AB61" s="1061">
        <f t="shared" si="17"/>
        <v>0</v>
      </c>
      <c r="AC61" s="1091"/>
      <c r="AE61" s="1091"/>
      <c r="AF61" s="1099"/>
      <c r="AG61" s="1097"/>
      <c r="AH61" s="1097"/>
      <c r="AI61" s="1097"/>
      <c r="AJ61" s="1097"/>
      <c r="AK61" s="1097"/>
      <c r="AL61" s="1050"/>
      <c r="AM61" s="1091"/>
    </row>
    <row r="62" spans="2:39" s="1923" customFormat="1" ht="14.25" customHeight="1" x14ac:dyDescent="0.2">
      <c r="B62" s="1062">
        <v>43</v>
      </c>
      <c r="C62" s="1419" t="s">
        <v>4818</v>
      </c>
      <c r="D62" s="1065" t="s">
        <v>4819</v>
      </c>
      <c r="E62" s="1065" t="s">
        <v>41</v>
      </c>
      <c r="F62" s="1422">
        <v>3</v>
      </c>
      <c r="G62" s="1940"/>
      <c r="H62" s="1940"/>
      <c r="I62" s="1940"/>
      <c r="J62" s="1940"/>
      <c r="K62" s="1940"/>
      <c r="L62" s="1929"/>
      <c r="M62" s="1895">
        <v>53.466000000000001</v>
      </c>
      <c r="N62" s="1929"/>
      <c r="O62" s="1930" t="s">
        <v>4799</v>
      </c>
      <c r="P62" s="1931"/>
      <c r="R62" s="43">
        <f t="shared" si="16"/>
        <v>0</v>
      </c>
      <c r="S62" s="43"/>
      <c r="T62" s="1033"/>
      <c r="U62" s="1091"/>
      <c r="V62" s="1099"/>
      <c r="W62" s="1097"/>
      <c r="X62" s="1097"/>
      <c r="Y62" s="1097"/>
      <c r="Z62" s="1097"/>
      <c r="AA62" s="1097"/>
      <c r="AB62" s="1061">
        <f>IF('[2]Validation flags'!$H$3=1,0, IF( ISNUMBER(M62), 0, 1 ))</f>
        <v>0</v>
      </c>
      <c r="AC62" s="1091"/>
      <c r="AE62" s="1091"/>
      <c r="AF62" s="1099"/>
      <c r="AG62" s="1097"/>
      <c r="AH62" s="1097"/>
      <c r="AI62" s="1097"/>
      <c r="AJ62" s="1097"/>
      <c r="AK62" s="1097"/>
      <c r="AL62" s="1050"/>
      <c r="AM62" s="1091"/>
    </row>
    <row r="63" spans="2:39" s="1923" customFormat="1" ht="14.25" customHeight="1" x14ac:dyDescent="0.2">
      <c r="B63" s="1062">
        <v>44</v>
      </c>
      <c r="C63" s="1419" t="s">
        <v>4820</v>
      </c>
      <c r="D63" s="1065" t="s">
        <v>4821</v>
      </c>
      <c r="E63" s="1065" t="s">
        <v>41</v>
      </c>
      <c r="F63" s="1422">
        <v>3</v>
      </c>
      <c r="G63" s="1940"/>
      <c r="H63" s="1940"/>
      <c r="I63" s="1940"/>
      <c r="J63" s="1940"/>
      <c r="K63" s="1940"/>
      <c r="L63" s="1929"/>
      <c r="M63" s="1489">
        <v>0</v>
      </c>
      <c r="N63" s="1929"/>
      <c r="O63" s="1930" t="s">
        <v>4799</v>
      </c>
      <c r="P63" s="1931"/>
      <c r="R63" s="43">
        <f t="shared" si="16"/>
        <v>0</v>
      </c>
      <c r="S63" s="43"/>
      <c r="T63" s="1033"/>
      <c r="U63" s="1091"/>
      <c r="V63" s="1096"/>
      <c r="W63" s="1097"/>
      <c r="X63" s="1097"/>
      <c r="Y63" s="1097"/>
      <c r="Z63" s="1097"/>
      <c r="AA63" s="1097"/>
      <c r="AB63" s="1061">
        <f>IF('[2]Validation flags'!$H$3=1,0, IF( ISNUMBER(M63), 0, 1 ))</f>
        <v>0</v>
      </c>
      <c r="AC63" s="1091"/>
      <c r="AE63" s="1091"/>
      <c r="AF63" s="1096"/>
      <c r="AG63" s="1097"/>
      <c r="AH63" s="1097"/>
      <c r="AI63" s="1097"/>
      <c r="AJ63" s="1097"/>
      <c r="AK63" s="1097"/>
      <c r="AL63" s="1050"/>
      <c r="AM63" s="1091"/>
    </row>
    <row r="64" spans="2:39" s="1923" customFormat="1" ht="14.25" customHeight="1" x14ac:dyDescent="0.2">
      <c r="B64" s="1062">
        <v>45</v>
      </c>
      <c r="C64" s="1419" t="s">
        <v>4822</v>
      </c>
      <c r="D64" s="1065" t="s">
        <v>4823</v>
      </c>
      <c r="E64" s="1065" t="s">
        <v>41</v>
      </c>
      <c r="F64" s="1422">
        <v>3</v>
      </c>
      <c r="G64" s="1940"/>
      <c r="H64" s="1940"/>
      <c r="I64" s="1940"/>
      <c r="J64" s="1940"/>
      <c r="K64" s="1940"/>
      <c r="L64" s="1929"/>
      <c r="M64" s="1932">
        <v>0</v>
      </c>
      <c r="N64" s="1929"/>
      <c r="O64" s="1930" t="s">
        <v>4799</v>
      </c>
      <c r="P64" s="1931"/>
      <c r="R64" s="43">
        <f t="shared" si="16"/>
        <v>0</v>
      </c>
      <c r="S64" s="43"/>
      <c r="T64" s="1033"/>
      <c r="U64" s="1091"/>
      <c r="V64" s="1099"/>
      <c r="W64" s="1097"/>
      <c r="X64" s="1097"/>
      <c r="Y64" s="1097"/>
      <c r="Z64" s="1097"/>
      <c r="AA64" s="1097"/>
      <c r="AB64" s="1061">
        <f t="shared" si="17"/>
        <v>0</v>
      </c>
      <c r="AC64" s="1091"/>
      <c r="AE64" s="1091"/>
      <c r="AF64" s="1099"/>
      <c r="AG64" s="1097"/>
      <c r="AH64" s="1097"/>
      <c r="AI64" s="1097"/>
      <c r="AJ64" s="1097"/>
      <c r="AK64" s="1097"/>
      <c r="AL64" s="1050"/>
      <c r="AM64" s="1091"/>
    </row>
    <row r="65" spans="2:39" s="1923" customFormat="1" ht="14.25" customHeight="1" x14ac:dyDescent="0.2">
      <c r="B65" s="1062">
        <v>46</v>
      </c>
      <c r="C65" s="1428" t="s">
        <v>4824</v>
      </c>
      <c r="D65" s="1065" t="s">
        <v>4825</v>
      </c>
      <c r="E65" s="1065" t="s">
        <v>41</v>
      </c>
      <c r="F65" s="1422">
        <v>3</v>
      </c>
      <c r="G65" s="1940"/>
      <c r="H65" s="1940"/>
      <c r="I65" s="1940"/>
      <c r="J65" s="1940"/>
      <c r="K65" s="1940"/>
      <c r="L65" s="1929"/>
      <c r="M65" s="1933">
        <v>0</v>
      </c>
      <c r="N65" s="1929"/>
      <c r="O65" s="1930" t="s">
        <v>4799</v>
      </c>
      <c r="P65" s="1931"/>
      <c r="R65" s="43">
        <f t="shared" si="16"/>
        <v>0</v>
      </c>
      <c r="S65" s="43"/>
      <c r="T65" s="1033"/>
      <c r="U65" s="1034"/>
      <c r="V65" s="1099"/>
      <c r="W65" s="1097"/>
      <c r="X65" s="1097"/>
      <c r="Y65" s="1097"/>
      <c r="Z65" s="1097"/>
      <c r="AA65" s="1097"/>
      <c r="AB65" s="1061">
        <f t="shared" si="17"/>
        <v>0</v>
      </c>
      <c r="AC65" s="1034"/>
      <c r="AE65" s="1034"/>
      <c r="AF65" s="1099"/>
      <c r="AG65" s="1097"/>
      <c r="AH65" s="1097"/>
      <c r="AI65" s="1097"/>
      <c r="AJ65" s="1097"/>
      <c r="AK65" s="1097"/>
      <c r="AL65" s="1050"/>
      <c r="AM65" s="1034"/>
    </row>
    <row r="66" spans="2:39" s="1923" customFormat="1" ht="14.25" customHeight="1" thickBot="1" x14ac:dyDescent="0.25">
      <c r="B66" s="1071">
        <v>47</v>
      </c>
      <c r="C66" s="1410" t="s">
        <v>4826</v>
      </c>
      <c r="D66" s="1074" t="s">
        <v>4827</v>
      </c>
      <c r="E66" s="1074" t="s">
        <v>41</v>
      </c>
      <c r="F66" s="1944">
        <v>3</v>
      </c>
      <c r="G66" s="1940"/>
      <c r="H66" s="1940"/>
      <c r="I66" s="1940"/>
      <c r="J66" s="1940"/>
      <c r="K66" s="1940"/>
      <c r="L66" s="1926"/>
      <c r="M66" s="1947">
        <f xml:space="preserve"> SUM(M60:M65)</f>
        <v>88.858000000000004</v>
      </c>
      <c r="N66" s="1926"/>
      <c r="O66" s="1938" t="s">
        <v>4828</v>
      </c>
      <c r="P66" s="1939"/>
      <c r="R66" s="43"/>
      <c r="S66" s="43"/>
      <c r="T66" s="1033"/>
      <c r="U66" s="1034"/>
      <c r="V66" s="1099"/>
      <c r="W66" s="1097"/>
      <c r="X66" s="1097"/>
      <c r="Y66" s="1097"/>
      <c r="Z66" s="1097"/>
      <c r="AA66" s="1097"/>
      <c r="AB66" s="1097"/>
      <c r="AC66" s="1034"/>
      <c r="AE66" s="1034"/>
      <c r="AF66" s="1099"/>
      <c r="AG66" s="1097"/>
      <c r="AH66" s="1097"/>
      <c r="AI66" s="1097"/>
      <c r="AJ66" s="1097"/>
      <c r="AK66" s="1097"/>
      <c r="AL66" s="1097"/>
      <c r="AM66" s="1034"/>
    </row>
    <row r="67" spans="2:39" s="1923" customFormat="1" ht="14.25" customHeight="1" thickBot="1" x14ac:dyDescent="0.25">
      <c r="B67" s="1940"/>
      <c r="C67" s="1940"/>
      <c r="D67" s="1941"/>
      <c r="E67" s="1940"/>
      <c r="F67" s="1940"/>
      <c r="G67" s="1940"/>
      <c r="H67" s="1940"/>
      <c r="I67" s="1940"/>
      <c r="J67" s="1940"/>
      <c r="K67" s="1940"/>
      <c r="L67" s="1940"/>
      <c r="M67" s="1940"/>
      <c r="N67" s="1940"/>
      <c r="O67" s="1940"/>
      <c r="R67" s="43"/>
      <c r="S67" s="43"/>
      <c r="T67" s="1033"/>
      <c r="U67" s="1034"/>
      <c r="V67" s="1099"/>
      <c r="W67" s="1097"/>
      <c r="X67" s="1097"/>
      <c r="Y67" s="1097"/>
      <c r="Z67" s="1097"/>
      <c r="AA67" s="1097"/>
      <c r="AB67" s="1097"/>
      <c r="AC67" s="1034"/>
      <c r="AE67" s="1034"/>
      <c r="AF67" s="1099"/>
      <c r="AG67" s="1097"/>
      <c r="AH67" s="1097"/>
      <c r="AI67" s="1097"/>
      <c r="AJ67" s="1097"/>
      <c r="AK67" s="1097"/>
      <c r="AL67" s="1097"/>
      <c r="AM67" s="1034"/>
    </row>
    <row r="68" spans="2:39" s="1923" customFormat="1" ht="15" thickBot="1" x14ac:dyDescent="0.3">
      <c r="B68" s="1040" t="s">
        <v>1998</v>
      </c>
      <c r="C68" s="1053" t="s">
        <v>4829</v>
      </c>
      <c r="D68" s="35"/>
      <c r="E68" s="35"/>
      <c r="F68" s="35"/>
      <c r="G68" s="1921"/>
      <c r="H68" s="1921"/>
      <c r="I68" s="1921"/>
      <c r="J68" s="1921"/>
      <c r="K68" s="1921"/>
      <c r="L68" s="1921"/>
      <c r="M68" s="1921"/>
      <c r="N68" s="1921"/>
      <c r="O68" s="1922"/>
      <c r="P68" s="1922"/>
      <c r="R68" s="43"/>
      <c r="S68" s="43"/>
      <c r="T68" s="1033"/>
      <c r="U68" s="1034"/>
      <c r="V68" s="1099"/>
      <c r="W68" s="1097"/>
      <c r="X68" s="1097"/>
      <c r="Y68" s="1097"/>
      <c r="Z68" s="1097"/>
      <c r="AA68" s="1097"/>
      <c r="AB68" s="1097"/>
      <c r="AC68" s="1034"/>
      <c r="AE68" s="1034"/>
      <c r="AF68" s="1099"/>
      <c r="AG68" s="1097"/>
      <c r="AH68" s="1097"/>
      <c r="AI68" s="1097"/>
      <c r="AJ68" s="1097"/>
      <c r="AK68" s="1097"/>
      <c r="AL68" s="1097"/>
      <c r="AM68" s="1034"/>
    </row>
    <row r="69" spans="2:39" s="1923" customFormat="1" ht="14.25" customHeight="1" x14ac:dyDescent="0.2">
      <c r="B69" s="1054">
        <v>48</v>
      </c>
      <c r="C69" s="1419" t="s">
        <v>4830</v>
      </c>
      <c r="D69" s="1057" t="s">
        <v>4831</v>
      </c>
      <c r="E69" s="1057" t="s">
        <v>41</v>
      </c>
      <c r="F69" s="1942">
        <v>3</v>
      </c>
      <c r="G69" s="1940"/>
      <c r="H69" s="1940"/>
      <c r="I69" s="1940"/>
      <c r="J69" s="1940"/>
      <c r="K69" s="1940"/>
      <c r="L69" s="1926"/>
      <c r="M69" s="1555">
        <v>0</v>
      </c>
      <c r="N69" s="1926"/>
      <c r="O69" s="1927" t="s">
        <v>4832</v>
      </c>
      <c r="P69" s="1928"/>
      <c r="R69" s="43">
        <f xml:space="preserve"> IF( SUM( V69:AB69 ) = 0, 0,$V$5 )</f>
        <v>0</v>
      </c>
      <c r="S69" s="43"/>
      <c r="T69" s="1033"/>
      <c r="U69" s="1034"/>
      <c r="V69" s="1099"/>
      <c r="W69" s="1097"/>
      <c r="X69" s="1097"/>
      <c r="Y69" s="1097"/>
      <c r="Z69" s="1097"/>
      <c r="AA69" s="1097"/>
      <c r="AB69" s="1061">
        <f xml:space="preserve"> IF( ISNUMBER(M69), 0, 1 )</f>
        <v>0</v>
      </c>
      <c r="AC69" s="1034"/>
      <c r="AE69" s="1034"/>
      <c r="AF69" s="1099"/>
      <c r="AG69" s="1097"/>
      <c r="AH69" s="1097"/>
      <c r="AI69" s="1097"/>
      <c r="AJ69" s="1097"/>
      <c r="AK69" s="1097"/>
      <c r="AL69" s="1050"/>
      <c r="AM69" s="1034"/>
    </row>
    <row r="70" spans="2:39" s="1923" customFormat="1" ht="14.25" customHeight="1" x14ac:dyDescent="0.2">
      <c r="B70" s="1062">
        <v>49</v>
      </c>
      <c r="C70" s="1419" t="s">
        <v>4833</v>
      </c>
      <c r="D70" s="1065" t="s">
        <v>4834</v>
      </c>
      <c r="E70" s="1065" t="s">
        <v>41</v>
      </c>
      <c r="F70" s="1422">
        <v>3</v>
      </c>
      <c r="G70" s="1940"/>
      <c r="H70" s="1940"/>
      <c r="I70" s="1940"/>
      <c r="J70" s="1940"/>
      <c r="K70" s="1940"/>
      <c r="L70" s="1929"/>
      <c r="M70" s="1423">
        <v>-19.797000000000001</v>
      </c>
      <c r="N70" s="1929"/>
      <c r="O70" s="1930" t="s">
        <v>4832</v>
      </c>
      <c r="P70" s="1931"/>
      <c r="R70" s="43">
        <f xml:space="preserve"> IF( SUM( V70:AB70 ) = 0, 0,$V$5 )</f>
        <v>0</v>
      </c>
      <c r="S70" s="43"/>
      <c r="T70" s="1033"/>
      <c r="U70" s="1034"/>
      <c r="V70" s="1097"/>
      <c r="W70" s="1097"/>
      <c r="X70" s="1097"/>
      <c r="Y70" s="1097"/>
      <c r="Z70" s="1097"/>
      <c r="AA70" s="1097"/>
      <c r="AB70" s="1061">
        <f xml:space="preserve"> IF( ISNUMBER(M70), 0, 1 )</f>
        <v>0</v>
      </c>
      <c r="AC70" s="1034"/>
      <c r="AE70" s="1034"/>
      <c r="AF70" s="1097"/>
      <c r="AG70" s="1097"/>
      <c r="AH70" s="1097"/>
      <c r="AI70" s="1097"/>
      <c r="AJ70" s="1097"/>
      <c r="AK70" s="1097"/>
      <c r="AL70" s="1050"/>
      <c r="AM70" s="1034"/>
    </row>
    <row r="71" spans="2:39" s="1923" customFormat="1" ht="14.25" customHeight="1" x14ac:dyDescent="0.2">
      <c r="B71" s="1062">
        <v>50</v>
      </c>
      <c r="C71" s="1419" t="s">
        <v>4835</v>
      </c>
      <c r="D71" s="1065" t="s">
        <v>4836</v>
      </c>
      <c r="E71" s="1065" t="s">
        <v>41</v>
      </c>
      <c r="F71" s="1422">
        <v>3</v>
      </c>
      <c r="G71" s="1940"/>
      <c r="H71" s="1940"/>
      <c r="I71" s="1940"/>
      <c r="J71" s="1940"/>
      <c r="K71" s="1940"/>
      <c r="L71" s="1929"/>
      <c r="M71" s="1489">
        <v>0</v>
      </c>
      <c r="N71" s="1929"/>
      <c r="O71" s="1930" t="s">
        <v>4832</v>
      </c>
      <c r="P71" s="1931"/>
      <c r="R71" s="43">
        <f xml:space="preserve"> IF( SUM( V71:AB71 ) = 0, 0,$V$5 )</f>
        <v>0</v>
      </c>
      <c r="S71" s="43"/>
      <c r="T71" s="1033"/>
      <c r="U71" s="1034"/>
      <c r="V71" s="1097"/>
      <c r="W71" s="1097"/>
      <c r="X71" s="1097"/>
      <c r="Y71" s="1097"/>
      <c r="Z71" s="1097"/>
      <c r="AA71" s="1097"/>
      <c r="AB71" s="1061">
        <f>IF('[2]Validation flags'!$H$3=1,0, IF( ISNUMBER(M71), 0, 1 ))</f>
        <v>0</v>
      </c>
      <c r="AC71" s="1034"/>
      <c r="AE71" s="1034"/>
      <c r="AF71" s="1097"/>
      <c r="AG71" s="1097"/>
      <c r="AH71" s="1097"/>
      <c r="AI71" s="1097"/>
      <c r="AJ71" s="1097"/>
      <c r="AK71" s="1097"/>
      <c r="AL71" s="1050"/>
      <c r="AM71" s="1034"/>
    </row>
    <row r="72" spans="2:39" s="1923" customFormat="1" ht="14.25" customHeight="1" x14ac:dyDescent="0.2">
      <c r="B72" s="1062">
        <v>51</v>
      </c>
      <c r="C72" s="1419" t="s">
        <v>4837</v>
      </c>
      <c r="D72" s="1065" t="s">
        <v>4838</v>
      </c>
      <c r="E72" s="1065" t="s">
        <v>41</v>
      </c>
      <c r="F72" s="1422">
        <v>3</v>
      </c>
      <c r="G72" s="1940"/>
      <c r="H72" s="1940"/>
      <c r="I72" s="1940"/>
      <c r="J72" s="1940"/>
      <c r="K72" s="1940"/>
      <c r="L72" s="1929"/>
      <c r="M72" s="1489">
        <v>0</v>
      </c>
      <c r="N72" s="1929"/>
      <c r="O72" s="1930" t="s">
        <v>4832</v>
      </c>
      <c r="P72" s="1931"/>
      <c r="R72" s="43">
        <f xml:space="preserve"> IF( SUM( V72:AB72 ) = 0, 0,$V$5 )</f>
        <v>0</v>
      </c>
      <c r="S72" s="43"/>
      <c r="T72" s="1033"/>
      <c r="U72" s="1034"/>
      <c r="V72" s="1097"/>
      <c r="W72" s="1097"/>
      <c r="X72" s="1097"/>
      <c r="Y72" s="1097"/>
      <c r="Z72" s="1097"/>
      <c r="AA72" s="1097"/>
      <c r="AB72" s="1061">
        <f>IF('[2]Validation flags'!$B$3&lt;&gt;"Thames Water",0, IF( ISNUMBER(M72), 0, 1 ))</f>
        <v>0</v>
      </c>
      <c r="AC72" s="1034"/>
      <c r="AE72" s="1034"/>
      <c r="AF72" s="1097"/>
      <c r="AG72" s="1097"/>
      <c r="AH72" s="1097"/>
      <c r="AI72" s="1097"/>
      <c r="AJ72" s="1097"/>
      <c r="AK72" s="1097"/>
      <c r="AL72" s="1050"/>
      <c r="AM72" s="1034"/>
    </row>
    <row r="73" spans="2:39" s="1923" customFormat="1" ht="14.25" customHeight="1" thickBot="1" x14ac:dyDescent="0.25">
      <c r="B73" s="1071">
        <v>52</v>
      </c>
      <c r="C73" s="1410" t="s">
        <v>4839</v>
      </c>
      <c r="D73" s="1074" t="s">
        <v>4840</v>
      </c>
      <c r="E73" s="1074" t="s">
        <v>41</v>
      </c>
      <c r="F73" s="1944">
        <v>3</v>
      </c>
      <c r="G73" s="1940"/>
      <c r="H73" s="1940"/>
      <c r="I73" s="1940"/>
      <c r="J73" s="1940"/>
      <c r="K73" s="1940"/>
      <c r="L73" s="1926"/>
      <c r="M73" s="1436">
        <f xml:space="preserve"> SUM(M69:M72)</f>
        <v>-19.797000000000001</v>
      </c>
      <c r="N73" s="1926"/>
      <c r="O73" s="1938" t="s">
        <v>4841</v>
      </c>
      <c r="P73" s="1939"/>
      <c r="R73" s="43"/>
      <c r="S73" s="43"/>
      <c r="T73" s="1033"/>
      <c r="U73" s="1034"/>
      <c r="V73" s="1097"/>
      <c r="W73" s="1097"/>
      <c r="X73" s="1097"/>
      <c r="Y73" s="1097"/>
      <c r="Z73" s="1097"/>
      <c r="AA73" s="1097"/>
      <c r="AB73" s="1050"/>
      <c r="AC73" s="1034"/>
      <c r="AE73" s="1034"/>
      <c r="AF73" s="1963">
        <f>SUM(AF10:AL10,AF17:AL17,AF23:AL23,AF32:AL32,AF41:AL41,AF48:AL48)</f>
        <v>0</v>
      </c>
      <c r="AG73" s="1097"/>
      <c r="AH73" s="1097"/>
      <c r="AI73" s="1097"/>
      <c r="AJ73" s="1097"/>
      <c r="AK73" s="1097"/>
      <c r="AL73" s="1050"/>
      <c r="AM73" s="1034"/>
    </row>
    <row r="74" spans="2:39" s="1923" customFormat="1" ht="14.25" customHeight="1" x14ac:dyDescent="0.2">
      <c r="B74" s="1940"/>
      <c r="C74" s="1940"/>
      <c r="D74" s="1941"/>
      <c r="E74" s="1940"/>
      <c r="F74" s="1940"/>
      <c r="G74" s="1940"/>
      <c r="H74" s="1940"/>
      <c r="I74" s="1940"/>
      <c r="J74" s="1940"/>
      <c r="K74" s="1940"/>
      <c r="L74" s="1940"/>
      <c r="M74" s="1940"/>
      <c r="N74" s="1940"/>
      <c r="O74" s="1964"/>
      <c r="P74" s="1940"/>
      <c r="R74" s="43"/>
      <c r="S74" s="43"/>
      <c r="T74" s="1033"/>
      <c r="U74" s="1097"/>
      <c r="V74" s="1097"/>
      <c r="W74" s="1097"/>
      <c r="X74" s="1097"/>
      <c r="Y74" s="1097"/>
      <c r="Z74" s="1097"/>
      <c r="AA74" s="1097"/>
      <c r="AB74" s="1050"/>
      <c r="AC74" s="1097"/>
      <c r="AD74" s="1965"/>
      <c r="AE74" s="1097"/>
      <c r="AF74" s="1097"/>
      <c r="AG74" s="1097"/>
      <c r="AH74" s="1097"/>
      <c r="AI74" s="1097"/>
      <c r="AJ74" s="1097"/>
      <c r="AK74" s="1097"/>
      <c r="AL74" s="1050"/>
      <c r="AM74" s="1097"/>
    </row>
    <row r="75" spans="2:39" x14ac:dyDescent="0.2">
      <c r="B75" s="277" t="s">
        <v>300</v>
      </c>
      <c r="C75" s="278"/>
      <c r="D75" s="278"/>
      <c r="E75" s="278"/>
      <c r="F75" s="278"/>
      <c r="G75" s="278"/>
      <c r="H75" s="278"/>
      <c r="I75" s="1168"/>
      <c r="J75" s="1168"/>
      <c r="K75" s="35"/>
      <c r="L75" s="35"/>
      <c r="M75" s="35"/>
      <c r="N75" s="35"/>
      <c r="O75" s="1169"/>
      <c r="Q75" s="1966"/>
      <c r="R75" s="43"/>
      <c r="S75" s="43"/>
    </row>
    <row r="76" spans="2:39" x14ac:dyDescent="0.2">
      <c r="B76" s="1187"/>
      <c r="C76" s="1310" t="s">
        <v>301</v>
      </c>
      <c r="D76" s="1310"/>
      <c r="E76" s="278"/>
      <c r="F76" s="278"/>
      <c r="G76" s="278"/>
      <c r="H76" s="278"/>
      <c r="I76" s="278"/>
      <c r="J76" s="278"/>
      <c r="K76" s="35"/>
      <c r="L76" s="35"/>
      <c r="M76" s="35"/>
      <c r="N76" s="35"/>
      <c r="O76" s="1169"/>
      <c r="Q76" s="1966"/>
      <c r="R76" s="43"/>
      <c r="S76" s="43"/>
    </row>
    <row r="77" spans="2:39" x14ac:dyDescent="0.2">
      <c r="B77" s="1188"/>
      <c r="C77" s="1310" t="s">
        <v>302</v>
      </c>
      <c r="D77" s="1310"/>
      <c r="E77" s="278"/>
      <c r="F77" s="278"/>
      <c r="G77" s="278"/>
      <c r="H77" s="278"/>
      <c r="I77" s="278"/>
      <c r="J77" s="278"/>
      <c r="K77" s="35"/>
      <c r="L77" s="35"/>
      <c r="M77" s="35"/>
      <c r="N77" s="35"/>
      <c r="O77" s="1169"/>
      <c r="Q77" s="1966"/>
      <c r="R77" s="43"/>
      <c r="S77" s="43"/>
    </row>
    <row r="78" spans="2:39" x14ac:dyDescent="0.2">
      <c r="B78" s="1189"/>
      <c r="C78" s="1310" t="s">
        <v>303</v>
      </c>
      <c r="D78" s="1310"/>
      <c r="E78" s="278"/>
      <c r="F78" s="278"/>
      <c r="G78" s="278"/>
      <c r="H78" s="278"/>
      <c r="I78" s="278"/>
      <c r="J78" s="278"/>
      <c r="K78" s="35"/>
      <c r="L78" s="35"/>
      <c r="M78" s="35"/>
      <c r="N78" s="35"/>
      <c r="O78" s="1169"/>
      <c r="Q78" s="1966"/>
      <c r="R78" s="43"/>
      <c r="S78" s="43"/>
    </row>
    <row r="79" spans="2:39" x14ac:dyDescent="0.2">
      <c r="B79" s="1190"/>
      <c r="C79" s="1310" t="s">
        <v>304</v>
      </c>
      <c r="D79" s="1310"/>
      <c r="E79" s="278"/>
      <c r="F79" s="278"/>
      <c r="G79" s="278"/>
      <c r="H79" s="278"/>
      <c r="I79" s="278"/>
      <c r="J79" s="278"/>
      <c r="K79" s="35"/>
      <c r="L79" s="35"/>
      <c r="M79" s="35"/>
      <c r="N79" s="35"/>
      <c r="O79" s="1169"/>
      <c r="Q79" s="1966"/>
      <c r="R79" s="43"/>
      <c r="S79" s="43"/>
    </row>
    <row r="80" spans="2:39" ht="15" thickBot="1" x14ac:dyDescent="0.25">
      <c r="B80" s="732"/>
      <c r="C80" s="732"/>
      <c r="D80" s="732"/>
      <c r="E80" s="732"/>
      <c r="F80" s="732"/>
      <c r="G80" s="732"/>
      <c r="H80" s="732"/>
      <c r="I80" s="732"/>
      <c r="J80" s="732"/>
      <c r="K80" s="35"/>
      <c r="L80" s="35"/>
      <c r="M80" s="35"/>
      <c r="N80" s="35"/>
      <c r="O80" s="1169"/>
      <c r="Q80" s="1966"/>
      <c r="R80" s="43"/>
      <c r="S80" s="43"/>
    </row>
    <row r="81" spans="2:19" ht="16.5" thickBot="1" x14ac:dyDescent="0.3">
      <c r="B81" s="3494" t="s">
        <v>4842</v>
      </c>
      <c r="C81" s="3495"/>
      <c r="D81" s="3495"/>
      <c r="E81" s="3495"/>
      <c r="F81" s="3495"/>
      <c r="G81" s="3495"/>
      <c r="H81" s="3495"/>
      <c r="I81" s="3495"/>
      <c r="J81" s="3495"/>
      <c r="K81" s="3496"/>
      <c r="L81" s="35"/>
      <c r="M81" s="35"/>
      <c r="N81" s="35"/>
      <c r="O81" s="1169"/>
      <c r="R81" s="43"/>
      <c r="S81" s="43"/>
    </row>
    <row r="82" spans="2:19" ht="16.5" thickBot="1" x14ac:dyDescent="0.3">
      <c r="B82" s="288"/>
      <c r="C82" s="289"/>
      <c r="D82" s="291"/>
      <c r="E82" s="291"/>
      <c r="F82" s="291"/>
      <c r="G82" s="291"/>
      <c r="H82" s="291"/>
      <c r="I82" s="732"/>
      <c r="J82" s="732"/>
      <c r="K82" s="732"/>
      <c r="L82" s="35"/>
      <c r="M82" s="732"/>
      <c r="N82" s="35"/>
      <c r="O82" s="1169"/>
      <c r="R82" s="43"/>
      <c r="S82" s="43"/>
    </row>
    <row r="83" spans="2:19" ht="288" customHeight="1" thickBot="1" x14ac:dyDescent="0.3">
      <c r="B83" s="3694" t="s">
        <v>4843</v>
      </c>
      <c r="C83" s="3695"/>
      <c r="D83" s="3695"/>
      <c r="E83" s="3695"/>
      <c r="F83" s="3695"/>
      <c r="G83" s="3695"/>
      <c r="H83" s="3695"/>
      <c r="I83" s="3695"/>
      <c r="J83" s="3695"/>
      <c r="K83" s="3696"/>
      <c r="L83" s="35"/>
      <c r="M83" s="1967"/>
      <c r="N83" s="35"/>
      <c r="O83" s="1169"/>
      <c r="R83" s="43"/>
      <c r="S83" s="43"/>
    </row>
    <row r="84" spans="2:19" x14ac:dyDescent="0.25"/>
  </sheetData>
  <sheetProtection autoFilter="0"/>
  <mergeCells count="6">
    <mergeCell ref="B83:K83"/>
    <mergeCell ref="O1:S1"/>
    <mergeCell ref="B3:C3"/>
    <mergeCell ref="V4:AB4"/>
    <mergeCell ref="AF4:AL4"/>
    <mergeCell ref="B81:K81"/>
  </mergeCells>
  <conditionalFormatting sqref="R75:S1048576">
    <cfRule type="cellIs" dxfId="289" priority="24" operator="equal">
      <formula>0</formula>
    </cfRule>
  </conditionalFormatting>
  <conditionalFormatting sqref="R5:S74">
    <cfRule type="cellIs" dxfId="288" priority="23"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2" id="{65B4C380-1DD9-45DA-82DE-18E4EEC9A5D5}">
            <xm:f>'https://yorkshirewater.sharepoint.com/sites/yw-147/05 PR19 BP documents/40 Post IAP Assurance/10 Tables/DD August 2019/[yky-pr19-business-plan_august-2019-DD resubmission_v5.xlsb]Validation flags'!#REF!=1</xm:f>
            <x14:dxf>
              <fill>
                <patternFill>
                  <bgColor rgb="FFE0DCD8"/>
                </patternFill>
              </fill>
            </x14:dxf>
          </x14:cfRule>
          <xm:sqref>G7:K7</xm:sqref>
        </x14:conditionalFormatting>
        <x14:conditionalFormatting xmlns:xm="http://schemas.microsoft.com/office/excel/2006/main">
          <x14:cfRule type="expression" priority="21" id="{904E0284-2AA0-4CE3-AEF5-B4057FE8BE7E}">
            <xm:f>'https://yorkshirewater.sharepoint.com/sites/yw-147/05 PR19 BP documents/40 Post IAP Assurance/10 Tables/DD August 2019/[yky-pr19-business-plan_august-2019-DD resubmission_v5.xlsb]Validation flags'!#REF!=1</xm:f>
            <x14:dxf>
              <fill>
                <patternFill>
                  <bgColor rgb="FFE0DCD8"/>
                </patternFill>
              </fill>
            </x14:dxf>
          </x14:cfRule>
          <xm:sqref>G14:K14</xm:sqref>
        </x14:conditionalFormatting>
        <x14:conditionalFormatting xmlns:xm="http://schemas.microsoft.com/office/excel/2006/main">
          <x14:cfRule type="expression" priority="20" id="{EF411CCD-1F02-42B3-A4C9-55F3FED4ED7A}">
            <xm:f>'https://yorkshirewater.sharepoint.com/sites/yw-147/05 PR19 BP documents/40 Post IAP Assurance/10 Tables/DD August 2019/[yky-pr19-business-plan_august-2019-DD resubmission_v5.xlsb]Validation flags'!#REF!=1</xm:f>
            <x14:dxf>
              <fill>
                <patternFill>
                  <bgColor rgb="FFE0DCD8"/>
                </patternFill>
              </fill>
            </x14:dxf>
          </x14:cfRule>
          <xm:sqref>G21:K21</xm:sqref>
        </x14:conditionalFormatting>
        <x14:conditionalFormatting xmlns:xm="http://schemas.microsoft.com/office/excel/2006/main">
          <x14:cfRule type="expression" priority="19" id="{F9F7CCFF-E827-45BF-B33A-F3D48B58F582}">
            <xm:f>'https://yorkshirewater.sharepoint.com/sites/yw-147/05 PR19 BP documents/40 Post IAP Assurance/10 Tables/DD August 2019/[yky-pr19-business-plan_august-2019-DD resubmission_v5.xlsb]Validation flags'!#REF!=1</xm:f>
            <x14:dxf>
              <fill>
                <patternFill>
                  <bgColor rgb="FFE0DCD8"/>
                </patternFill>
              </fill>
            </x14:dxf>
          </x14:cfRule>
          <xm:sqref>G28:K28</xm:sqref>
        </x14:conditionalFormatting>
        <x14:conditionalFormatting xmlns:xm="http://schemas.microsoft.com/office/excel/2006/main">
          <x14:cfRule type="expression" priority="18" id="{2DB6D2E8-BFC7-4673-AFF1-D645BFD39F16}">
            <xm:f>'https://yorkshirewater.sharepoint.com/sites/yw-147/05 PR19 BP documents/40 Post IAP Assurance/10 Tables/DD August 2019/[yky-pr19-business-plan_august-2019-DD resubmission_v5.xlsb]Validation flags'!#REF!=1</xm:f>
            <x14:dxf>
              <fill>
                <patternFill>
                  <bgColor rgb="FFE0DCD8"/>
                </patternFill>
              </fill>
            </x14:dxf>
          </x14:cfRule>
          <xm:sqref>G29:K29</xm:sqref>
        </x14:conditionalFormatting>
        <x14:conditionalFormatting xmlns:xm="http://schemas.microsoft.com/office/excel/2006/main">
          <x14:cfRule type="expression" priority="17" id="{7188A06B-737C-4906-ACCA-883BC02EEC39}">
            <xm:f>'https://yorkshirewater.sharepoint.com/sites/yw-147/05 PR19 BP documents/40 Post IAP Assurance/10 Tables/DD August 2019/[yky-pr19-business-plan_august-2019-DD resubmission_v5.xlsb]Validation flags'!#REF!=1</xm:f>
            <x14:dxf>
              <fill>
                <patternFill>
                  <bgColor rgb="FFE0DCD8"/>
                </patternFill>
              </fill>
            </x14:dxf>
          </x14:cfRule>
          <xm:sqref>G37:K37</xm:sqref>
        </x14:conditionalFormatting>
        <x14:conditionalFormatting xmlns:xm="http://schemas.microsoft.com/office/excel/2006/main">
          <x14:cfRule type="expression" priority="16" id="{12A95D1F-AA26-4AFD-8581-09D012FF44F2}">
            <xm:f>'https://yorkshirewater.sharepoint.com/sites/yw-147/05 PR19 BP documents/40 Post IAP Assurance/10 Tables/DD August 2019/[yky-pr19-business-plan_august-2019-DD resubmission_v5.xlsb]Validation flags'!#REF!=1</xm:f>
            <x14:dxf>
              <fill>
                <patternFill>
                  <bgColor rgb="FFE0DCD8"/>
                </patternFill>
              </fill>
            </x14:dxf>
          </x14:cfRule>
          <xm:sqref>G38:K38</xm:sqref>
        </x14:conditionalFormatting>
        <x14:conditionalFormatting xmlns:xm="http://schemas.microsoft.com/office/excel/2006/main">
          <x14:cfRule type="expression" priority="15" id="{0D7AF4BA-1B78-444B-9F22-30A15D28B986}">
            <xm:f>'https://yorkshirewater.sharepoint.com/sites/yw-147/05 PR19 BP documents/40 Post IAP Assurance/10 Tables/DD August 2019/[yky-pr19-business-plan_august-2019-DD resubmission_v5.xlsb]Validation flags'!#REF!=1</xm:f>
            <x14:dxf>
              <fill>
                <patternFill>
                  <bgColor rgb="FFE0DCD8"/>
                </patternFill>
              </fill>
            </x14:dxf>
          </x14:cfRule>
          <xm:sqref>G46:K46</xm:sqref>
        </x14:conditionalFormatting>
        <x14:conditionalFormatting xmlns:xm="http://schemas.microsoft.com/office/excel/2006/main">
          <x14:cfRule type="expression" priority="14" id="{0E38A1CF-E3A5-4763-86ED-4BB08C288358}">
            <xm:f>'https://yorkshirewater.sharepoint.com/sites/yw-147/05 PR19 BP documents/40 Post IAP Assurance/10 Tables/DD August 2019/[yky-pr19-business-plan_august-2019-DD resubmission_v5.xlsb]Validation flags'!#REF!=1</xm:f>
            <x14:dxf>
              <fill>
                <patternFill>
                  <bgColor rgb="FFE0DCD8"/>
                </patternFill>
              </fill>
            </x14:dxf>
          </x14:cfRule>
          <xm:sqref>M53:M54</xm:sqref>
        </x14:conditionalFormatting>
        <x14:conditionalFormatting xmlns:xm="http://schemas.microsoft.com/office/excel/2006/main">
          <x14:cfRule type="expression" priority="13" id="{547637A8-40FB-41C1-8B68-685335B764BB}">
            <xm:f>'https://yorkshirewater.sharepoint.com/sites/yw-147/05 PR19 BP documents/40 Post IAP Assurance/10 Tables/DD August 2019/[yky-pr19-business-plan_august-2019-DD resubmission_v5.xlsb]Validation flags'!#REF!=1</xm:f>
            <x14:dxf>
              <fill>
                <patternFill>
                  <bgColor rgb="FFE0DCD8"/>
                </patternFill>
              </fill>
            </x14:dxf>
          </x14:cfRule>
          <xm:sqref>M62:M63</xm:sqref>
        </x14:conditionalFormatting>
        <x14:conditionalFormatting xmlns:xm="http://schemas.microsoft.com/office/excel/2006/main">
          <x14:cfRule type="expression" priority="12" id="{169185E0-D3B4-4AB9-A5AC-AC86D0A3F2EC}">
            <xm:f>'https://yorkshirewater.sharepoint.com/sites/yw-147/05 PR19 BP documents/40 Post IAP Assurance/10 Tables/DD August 2019/[yky-pr19-business-plan_august-2019-DD resubmission_v5.xlsb]Validation flags'!#REF!=1</xm:f>
            <x14:dxf>
              <fill>
                <patternFill>
                  <bgColor rgb="FFE0DCD8"/>
                </patternFill>
              </fill>
            </x14:dxf>
          </x14:cfRule>
          <xm:sqref>M71</xm:sqref>
        </x14:conditionalFormatting>
        <x14:conditionalFormatting xmlns:xm="http://schemas.microsoft.com/office/excel/2006/main">
          <x14:cfRule type="expression" priority="11" id="{03AED7DA-D962-4CF9-B43F-47F28E39EC89}">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M72</xm:sqref>
        </x14:conditionalFormatting>
        <x14:conditionalFormatting xmlns:xm="http://schemas.microsoft.com/office/excel/2006/main">
          <x14:cfRule type="expression" priority="10" id="{05F8B279-FA32-47D9-99C4-D28F7D56DE74}">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G47:K47</xm:sqref>
        </x14:conditionalFormatting>
        <x14:conditionalFormatting xmlns:xm="http://schemas.microsoft.com/office/excel/2006/main">
          <x14:cfRule type="expression" priority="9" id="{6B0D56BC-52FA-439B-9DDE-4F926B992B93}">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M47</xm:sqref>
        </x14:conditionalFormatting>
        <x14:conditionalFormatting xmlns:xm="http://schemas.microsoft.com/office/excel/2006/main">
          <x14:cfRule type="expression" priority="8" id="{19B4E4C6-691D-42F9-9C32-23BE8903753B}">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G22:K22</xm:sqref>
        </x14:conditionalFormatting>
        <x14:conditionalFormatting xmlns:xm="http://schemas.microsoft.com/office/excel/2006/main">
          <x14:cfRule type="expression" priority="7" id="{46D62247-6191-4C11-87FC-6D4711AD4B07}">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M22</xm:sqref>
        </x14:conditionalFormatting>
        <x14:conditionalFormatting xmlns:xm="http://schemas.microsoft.com/office/excel/2006/main">
          <x14:cfRule type="expression" priority="6" id="{A49C9975-416B-40D0-9AD0-4F8DBCB219A5}">
            <xm:f>'https://yorkshirewater.sharepoint.com/sites/yw-147/05 PR19 BP documents/40 Post IAP Assurance/10 Tables/DD August 2019/[yky-pr19-business-plan_august-2019-DD resubmission_v5.xlsb]Validation flags'!#REF!=1</xm:f>
            <x14:dxf>
              <fill>
                <patternFill>
                  <bgColor rgb="FFE0DCD8"/>
                </patternFill>
              </fill>
            </x14:dxf>
          </x14:cfRule>
          <xm:sqref>M21</xm:sqref>
        </x14:conditionalFormatting>
        <x14:conditionalFormatting xmlns:xm="http://schemas.microsoft.com/office/excel/2006/main">
          <x14:cfRule type="expression" priority="5" id="{B480CDC8-E063-43FA-80DF-C22BBDF0BBA2}">
            <xm:f>'https://yorkshirewater.sharepoint.com/sites/yw-147/05 PR19 BP documents/40 Post IAP Assurance/10 Tables/DD August 2019/[yky-pr19-business-plan_august-2019-DD resubmission_v5.xlsb]Validation flags'!#REF!=1</xm:f>
            <x14:dxf>
              <fill>
                <patternFill>
                  <bgColor rgb="FFE0DCD8"/>
                </patternFill>
              </fill>
            </x14:dxf>
          </x14:cfRule>
          <xm:sqref>M46</xm:sqref>
        </x14:conditionalFormatting>
        <x14:conditionalFormatting xmlns:xm="http://schemas.microsoft.com/office/excel/2006/main">
          <x14:cfRule type="expression" priority="4" id="{03D9CBAD-2A39-41A0-BAC6-5E5E6D49E0F2}">
            <xm:f>'https://yorkshirewater.sharepoint.com/sites/yw-147/05 PR19 BP documents/40 Post IAP Assurance/10 Tables/DD August 2019/[yky-pr19-business-plan_august-2019-DD resubmission_v5.xlsb]Validation flags'!#REF!=1</xm:f>
            <x14:dxf>
              <fill>
                <patternFill>
                  <bgColor rgb="FFE0DCD8"/>
                </patternFill>
              </fill>
            </x14:dxf>
          </x14:cfRule>
          <xm:sqref>M37:M38</xm:sqref>
        </x14:conditionalFormatting>
        <x14:conditionalFormatting xmlns:xm="http://schemas.microsoft.com/office/excel/2006/main">
          <x14:cfRule type="expression" priority="3" id="{10E236D9-6EDE-4306-A7F4-4F9C5EB91D73}">
            <xm:f>'https://yorkshirewater.sharepoint.com/sites/yw-147/05 PR19 BP documents/40 Post IAP Assurance/10 Tables/DD August 2019/[yky-pr19-business-plan_august-2019-DD resubmission_v5.xlsb]Validation flags'!#REF!=1</xm:f>
            <x14:dxf>
              <fill>
                <patternFill>
                  <bgColor rgb="FFE0DCD8"/>
                </patternFill>
              </fill>
            </x14:dxf>
          </x14:cfRule>
          <xm:sqref>M28:M29</xm:sqref>
        </x14:conditionalFormatting>
        <x14:conditionalFormatting xmlns:xm="http://schemas.microsoft.com/office/excel/2006/main">
          <x14:cfRule type="expression" priority="2" id="{A57D7345-AB1A-49C5-A0BE-AA08628166DE}">
            <xm:f>'https://yorkshirewater.sharepoint.com/sites/yw-147/05 PR19 BP documents/40 Post IAP Assurance/10 Tables/DD August 2019/[yky-pr19-business-plan_august-2019-DD resubmission_v5.xlsb]Validation flags'!#REF!=1</xm:f>
            <x14:dxf>
              <fill>
                <patternFill>
                  <bgColor rgb="FFE0DCD8"/>
                </patternFill>
              </fill>
            </x14:dxf>
          </x14:cfRule>
          <xm:sqref>M14</xm:sqref>
        </x14:conditionalFormatting>
        <x14:conditionalFormatting xmlns:xm="http://schemas.microsoft.com/office/excel/2006/main">
          <x14:cfRule type="expression" priority="1" id="{DC8C7EB0-C71E-4A58-B2DE-40296CCF3005}">
            <xm:f>'https://yorkshirewater.sharepoint.com/sites/yw-147/05 PR19 BP documents/40 Post IAP Assurance/10 Tables/DD August 2019/[yky-pr19-business-plan_august-2019-DD resubmission_v5.xlsb]Validation flags'!#REF!=1</xm:f>
            <x14:dxf>
              <fill>
                <patternFill>
                  <bgColor rgb="FFE0DCD8"/>
                </patternFill>
              </fill>
            </x14:dxf>
          </x14:cfRule>
          <xm:sqref>M7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1701-5554-4C9C-87BF-CCA36BB1FFD0}">
  <sheetPr>
    <tabColor rgb="FFFFC000"/>
  </sheetPr>
  <dimension ref="A1:AI292"/>
  <sheetViews>
    <sheetView workbookViewId="0">
      <selection activeCell="P32" sqref="P32"/>
    </sheetView>
  </sheetViews>
  <sheetFormatPr defaultColWidth="0" defaultRowHeight="14.25" zeroHeight="1" x14ac:dyDescent="0.25"/>
  <cols>
    <col min="1" max="1" width="1.85546875" style="1545" customWidth="1"/>
    <col min="2" max="2" width="7.5703125" style="1545" customWidth="1"/>
    <col min="3" max="3" width="95.42578125" style="1545" bestFit="1" customWidth="1"/>
    <col min="4" max="4" width="13.85546875" style="1545" bestFit="1" customWidth="1"/>
    <col min="5" max="6" width="6.42578125" style="1545" customWidth="1"/>
    <col min="7" max="17" width="11" style="1545" customWidth="1"/>
    <col min="18" max="18" width="3" style="1545" customWidth="1"/>
    <col min="19" max="19" width="37.5703125" style="1545" customWidth="1"/>
    <col min="20" max="20" width="73.7109375" style="1545" bestFit="1" customWidth="1"/>
    <col min="21" max="21" width="3" style="1545" customWidth="1"/>
    <col min="22" max="22" width="24.7109375" style="1035" customWidth="1"/>
    <col min="23" max="23" width="3.42578125" style="1033" customWidth="1"/>
    <col min="24" max="24" width="3" style="1097" hidden="1" customWidth="1"/>
    <col min="25" max="34" width="9.28515625" style="1097" hidden="1" customWidth="1"/>
    <col min="35" max="35" width="1.85546875" style="1097" hidden="1" customWidth="1"/>
    <col min="36" max="16384" width="11" style="1545" hidden="1"/>
  </cols>
  <sheetData>
    <row r="1" spans="1:35" ht="20.25" x14ac:dyDescent="0.25">
      <c r="A1" s="1968"/>
      <c r="B1" s="1031" t="s">
        <v>4844</v>
      </c>
      <c r="C1" s="1031"/>
      <c r="D1" s="1031"/>
      <c r="E1" s="1031"/>
      <c r="F1" s="1031"/>
      <c r="G1" s="1031"/>
      <c r="H1" s="1031"/>
      <c r="I1" s="1031"/>
      <c r="J1" s="1031"/>
      <c r="K1" s="1031"/>
      <c r="L1" s="1031"/>
      <c r="M1" s="1031"/>
      <c r="N1" s="1031"/>
      <c r="O1" s="1031"/>
      <c r="P1" s="1031"/>
      <c r="Q1" s="4" t="str">
        <f>[2]AppValidation!$D$2</f>
        <v>Yorkshire Water</v>
      </c>
      <c r="R1" s="1032"/>
      <c r="S1" s="3497" t="s">
        <v>1</v>
      </c>
      <c r="T1" s="3497"/>
      <c r="U1" s="3497"/>
      <c r="V1" s="3497"/>
      <c r="X1" s="1034"/>
      <c r="Y1" s="1035"/>
      <c r="Z1" s="1035"/>
      <c r="AA1" s="1035"/>
      <c r="AB1" s="1035"/>
      <c r="AC1" s="1035"/>
      <c r="AD1" s="1035"/>
      <c r="AE1" s="1035"/>
      <c r="AF1" s="1035"/>
      <c r="AG1" s="1035"/>
      <c r="AH1" s="1035"/>
      <c r="AI1" s="1034"/>
    </row>
    <row r="2" spans="1:35" ht="15" thickBot="1" x14ac:dyDescent="0.3">
      <c r="B2" s="35"/>
      <c r="C2" s="35"/>
      <c r="D2" s="35"/>
      <c r="E2" s="35"/>
      <c r="F2" s="35"/>
      <c r="G2" s="35"/>
      <c r="H2" s="35"/>
      <c r="I2" s="35"/>
      <c r="J2" s="35"/>
      <c r="K2" s="35"/>
      <c r="L2" s="35"/>
      <c r="M2" s="35"/>
      <c r="N2" s="35"/>
      <c r="O2" s="35"/>
      <c r="P2" s="35"/>
      <c r="Q2" s="35"/>
      <c r="R2" s="35"/>
      <c r="S2" s="35"/>
      <c r="T2" s="35"/>
      <c r="V2" s="1033"/>
      <c r="X2" s="1034"/>
      <c r="Y2" s="1035"/>
      <c r="Z2" s="1035"/>
      <c r="AA2" s="1035"/>
      <c r="AB2" s="1035"/>
      <c r="AC2" s="1035"/>
      <c r="AD2" s="1035"/>
      <c r="AE2" s="1035"/>
      <c r="AF2" s="1035"/>
      <c r="AG2" s="1035"/>
      <c r="AH2" s="1035"/>
      <c r="AI2" s="1034"/>
    </row>
    <row r="3" spans="1:35" ht="15" thickBot="1" x14ac:dyDescent="0.3">
      <c r="B3" s="3699" t="s">
        <v>14</v>
      </c>
      <c r="C3" s="3700"/>
      <c r="D3" s="1037" t="s">
        <v>15</v>
      </c>
      <c r="E3" s="1038" t="s">
        <v>16</v>
      </c>
      <c r="F3" s="1041" t="s">
        <v>17</v>
      </c>
      <c r="G3" s="1040" t="s">
        <v>1849</v>
      </c>
      <c r="H3" s="1039" t="s">
        <v>1850</v>
      </c>
      <c r="I3" s="1039" t="s">
        <v>870</v>
      </c>
      <c r="J3" s="1039" t="s">
        <v>869</v>
      </c>
      <c r="K3" s="1039" t="s">
        <v>868</v>
      </c>
      <c r="L3" s="1040" t="s">
        <v>867</v>
      </c>
      <c r="M3" s="1038" t="s">
        <v>866</v>
      </c>
      <c r="N3" s="1038" t="s">
        <v>865</v>
      </c>
      <c r="O3" s="1038" t="s">
        <v>864</v>
      </c>
      <c r="P3" s="1038" t="s">
        <v>863</v>
      </c>
      <c r="Q3" s="1041" t="s">
        <v>1851</v>
      </c>
      <c r="R3" s="1042"/>
      <c r="S3" s="1551" t="s">
        <v>23</v>
      </c>
      <c r="T3" s="27" t="s">
        <v>24</v>
      </c>
      <c r="V3" s="1045" t="s">
        <v>25</v>
      </c>
      <c r="X3" s="1034"/>
      <c r="Y3" s="1035"/>
      <c r="Z3" s="1035"/>
      <c r="AA3" s="1035"/>
      <c r="AB3" s="1035"/>
      <c r="AC3" s="1035"/>
      <c r="AD3" s="1035"/>
      <c r="AE3" s="1035"/>
      <c r="AF3" s="1035"/>
      <c r="AG3" s="1035"/>
      <c r="AH3" s="1035"/>
      <c r="AI3" s="1034"/>
    </row>
    <row r="4" spans="1:35" ht="15" thickBot="1" x14ac:dyDescent="0.3">
      <c r="B4" s="1969"/>
      <c r="C4" s="1969"/>
      <c r="D4" s="28"/>
      <c r="E4" s="1042"/>
      <c r="F4" s="1042"/>
      <c r="G4" s="1042"/>
      <c r="H4" s="1042"/>
      <c r="I4" s="1042"/>
      <c r="J4" s="1042"/>
      <c r="K4" s="1042"/>
      <c r="L4" s="1042"/>
      <c r="M4" s="1042"/>
      <c r="N4" s="1042"/>
      <c r="O4" s="1042"/>
      <c r="P4" s="1042"/>
      <c r="Q4" s="1042"/>
      <c r="R4" s="1042"/>
      <c r="S4" s="1970"/>
      <c r="T4" s="28"/>
      <c r="V4" s="1047"/>
      <c r="X4" s="1034"/>
      <c r="Y4" s="3617" t="s">
        <v>12</v>
      </c>
      <c r="Z4" s="3617"/>
      <c r="AA4" s="3617"/>
      <c r="AB4" s="3617"/>
      <c r="AC4" s="3617"/>
      <c r="AD4" s="3617"/>
      <c r="AE4" s="3617"/>
      <c r="AF4" s="3617"/>
      <c r="AG4" s="3617"/>
      <c r="AH4" s="3617"/>
      <c r="AI4" s="1034"/>
    </row>
    <row r="5" spans="1:35" ht="15" thickBot="1" x14ac:dyDescent="0.3">
      <c r="B5" s="3699" t="s">
        <v>4845</v>
      </c>
      <c r="C5" s="3701"/>
      <c r="D5" s="3701"/>
      <c r="E5" s="3701"/>
      <c r="F5" s="3702"/>
      <c r="G5" s="3788" t="s">
        <v>31</v>
      </c>
      <c r="H5" s="3789"/>
      <c r="I5" s="3789"/>
      <c r="J5" s="3789"/>
      <c r="K5" s="3789"/>
      <c r="L5" s="3788" t="s">
        <v>32</v>
      </c>
      <c r="M5" s="3789"/>
      <c r="N5" s="3789"/>
      <c r="O5" s="3789"/>
      <c r="P5" s="3789"/>
      <c r="Q5" s="3790"/>
      <c r="R5" s="1042"/>
      <c r="S5" s="1970"/>
      <c r="T5" s="28"/>
      <c r="V5" s="43"/>
      <c r="X5" s="1034"/>
      <c r="Y5" s="1049" t="s">
        <v>27</v>
      </c>
      <c r="Z5" s="1050"/>
      <c r="AA5" s="1050"/>
      <c r="AB5" s="1050"/>
      <c r="AC5" s="1050"/>
      <c r="AD5" s="1050"/>
      <c r="AE5" s="1050"/>
      <c r="AF5" s="1050"/>
      <c r="AG5" s="1050"/>
      <c r="AH5" s="1050"/>
      <c r="AI5" s="1034"/>
    </row>
    <row r="6" spans="1:35" ht="15" thickBot="1" x14ac:dyDescent="0.3">
      <c r="B6" s="35"/>
      <c r="C6" s="35"/>
      <c r="D6" s="35"/>
      <c r="E6" s="35"/>
      <c r="F6" s="35"/>
      <c r="G6" s="35"/>
      <c r="H6" s="35"/>
      <c r="I6" s="35"/>
      <c r="J6" s="35"/>
      <c r="K6" s="35"/>
      <c r="L6" s="35"/>
      <c r="M6" s="35"/>
      <c r="N6" s="35"/>
      <c r="O6" s="35"/>
      <c r="P6" s="35"/>
      <c r="Q6" s="35"/>
      <c r="R6" s="35"/>
      <c r="S6" s="35"/>
      <c r="T6" s="35"/>
      <c r="V6" s="43"/>
      <c r="X6" s="1034"/>
      <c r="Y6" s="1050"/>
      <c r="Z6" s="1050"/>
      <c r="AA6" s="1050"/>
      <c r="AB6" s="1050"/>
      <c r="AC6" s="1050"/>
      <c r="AD6" s="1050"/>
      <c r="AE6" s="1050"/>
      <c r="AF6" s="1050"/>
      <c r="AG6" s="1050"/>
      <c r="AH6" s="1050"/>
      <c r="AI6" s="1034"/>
    </row>
    <row r="7" spans="1:35" ht="15" thickBot="1" x14ac:dyDescent="0.3">
      <c r="B7" s="1620" t="s">
        <v>36</v>
      </c>
      <c r="C7" s="1621" t="s">
        <v>4846</v>
      </c>
      <c r="D7" s="747"/>
      <c r="E7" s="747"/>
      <c r="F7" s="747"/>
      <c r="G7" s="747"/>
      <c r="H7" s="747"/>
      <c r="I7" s="747"/>
      <c r="J7" s="747"/>
      <c r="K7" s="747"/>
      <c r="L7" s="747"/>
      <c r="M7" s="747"/>
      <c r="N7" s="747"/>
      <c r="O7" s="747"/>
      <c r="P7" s="747"/>
      <c r="Q7" s="747"/>
      <c r="R7" s="35"/>
      <c r="S7" s="35"/>
      <c r="T7" s="35"/>
      <c r="V7" s="43"/>
      <c r="X7" s="1034"/>
      <c r="Y7" s="1035"/>
      <c r="Z7" s="1035"/>
      <c r="AA7" s="1035"/>
      <c r="AB7" s="1035"/>
      <c r="AC7" s="1035"/>
      <c r="AD7" s="1035"/>
      <c r="AE7" s="1035"/>
      <c r="AF7" s="1035"/>
      <c r="AG7" s="1035"/>
      <c r="AH7" s="1035"/>
      <c r="AI7" s="1034"/>
    </row>
    <row r="8" spans="1:35" x14ac:dyDescent="0.25">
      <c r="B8" s="1622">
        <v>1</v>
      </c>
      <c r="C8" s="1971" t="s">
        <v>4847</v>
      </c>
      <c r="D8" s="1624" t="s">
        <v>4848</v>
      </c>
      <c r="E8" s="1624" t="s">
        <v>1884</v>
      </c>
      <c r="F8" s="1625">
        <v>3</v>
      </c>
      <c r="G8" s="1972">
        <v>11.128</v>
      </c>
      <c r="H8" s="1973">
        <v>13.166</v>
      </c>
      <c r="I8" s="1974">
        <v>13.882</v>
      </c>
      <c r="J8" s="1975">
        <v>23.780110674924412</v>
      </c>
      <c r="K8" s="1976">
        <v>23.128070984432682</v>
      </c>
      <c r="L8" s="1977">
        <v>22.804195086403297</v>
      </c>
      <c r="M8" s="1974">
        <v>20.624959703924578</v>
      </c>
      <c r="N8" s="1974">
        <v>20.725554319512671</v>
      </c>
      <c r="O8" s="1974">
        <v>20.689530378797389</v>
      </c>
      <c r="P8" s="1974">
        <v>20.732215025422761</v>
      </c>
      <c r="Q8" s="1684">
        <v>105.57645451406069</v>
      </c>
      <c r="R8" s="35"/>
      <c r="S8" s="1978" t="s">
        <v>4849</v>
      </c>
      <c r="T8" s="1144"/>
      <c r="V8" s="43">
        <f xml:space="preserve"> IF( SUM( Y8:AH8 ) = 0, 0,$Y$5 )</f>
        <v>0</v>
      </c>
      <c r="X8" s="1034"/>
      <c r="Y8" s="1061">
        <f xml:space="preserve"> IF( ISNUMBER(G8), 0, 1 )</f>
        <v>0</v>
      </c>
      <c r="Z8" s="1061">
        <f xml:space="preserve"> IF( ISNUMBER(H8), 0, 1 )</f>
        <v>0</v>
      </c>
      <c r="AA8" s="1050"/>
      <c r="AB8" s="1050"/>
      <c r="AC8" s="1050"/>
      <c r="AD8" s="1050"/>
      <c r="AE8" s="1050"/>
      <c r="AF8" s="1050"/>
      <c r="AG8" s="1050"/>
      <c r="AH8" s="1050"/>
      <c r="AI8" s="1034"/>
    </row>
    <row r="9" spans="1:35" ht="15" thickBot="1" x14ac:dyDescent="0.3">
      <c r="B9" s="1685">
        <v>2</v>
      </c>
      <c r="C9" s="1979" t="s">
        <v>4850</v>
      </c>
      <c r="D9" s="1687" t="s">
        <v>4851</v>
      </c>
      <c r="E9" s="1687" t="s">
        <v>1884</v>
      </c>
      <c r="F9" s="1688">
        <v>3</v>
      </c>
      <c r="G9" s="1980">
        <v>0.82299999999999995</v>
      </c>
      <c r="H9" s="1981">
        <v>0.80600000000000005</v>
      </c>
      <c r="I9" s="1982">
        <v>0.9</v>
      </c>
      <c r="J9" s="1983">
        <v>0.84099999999999997</v>
      </c>
      <c r="K9" s="1984">
        <v>0.84099999999999997</v>
      </c>
      <c r="L9" s="1985">
        <v>0.84099999999999997</v>
      </c>
      <c r="M9" s="1982">
        <v>0.84099999999999997</v>
      </c>
      <c r="N9" s="1982">
        <v>0.84099999999999997</v>
      </c>
      <c r="O9" s="1982">
        <v>0.84099999999999997</v>
      </c>
      <c r="P9" s="1982">
        <v>0.84099999999999997</v>
      </c>
      <c r="Q9" s="1986">
        <v>4.2050000000000001</v>
      </c>
      <c r="R9" s="35"/>
      <c r="S9" s="1987" t="s">
        <v>4852</v>
      </c>
      <c r="T9" s="1117"/>
      <c r="V9" s="43">
        <f xml:space="preserve"> IF( SUM( Y9:AH9 ) = 0, 0,$Y$5 )</f>
        <v>0</v>
      </c>
      <c r="X9" s="1034"/>
      <c r="Y9" s="1061">
        <f xml:space="preserve"> IF( ISNUMBER(G9), 0, 1 )</f>
        <v>0</v>
      </c>
      <c r="Z9" s="1061">
        <f xml:space="preserve"> IF( ISNUMBER(H9), 0, 1 )</f>
        <v>0</v>
      </c>
      <c r="AA9" s="1050"/>
      <c r="AB9" s="1050"/>
      <c r="AC9" s="1050"/>
      <c r="AD9" s="1050"/>
      <c r="AE9" s="1050"/>
      <c r="AF9" s="1050"/>
      <c r="AG9" s="1050"/>
      <c r="AH9" s="1050"/>
      <c r="AI9" s="1034"/>
    </row>
    <row r="10" spans="1:35" ht="15" thickBot="1" x14ac:dyDescent="0.3">
      <c r="B10" s="35"/>
      <c r="C10" s="35"/>
      <c r="D10" s="35"/>
      <c r="E10" s="35"/>
      <c r="F10" s="35"/>
      <c r="G10" s="35"/>
      <c r="H10" s="35"/>
      <c r="I10" s="35"/>
      <c r="J10" s="1988"/>
      <c r="K10" s="1988"/>
      <c r="L10" s="35"/>
      <c r="M10" s="35"/>
      <c r="N10" s="35"/>
      <c r="O10" s="35"/>
      <c r="P10" s="35"/>
      <c r="Q10" s="35"/>
      <c r="R10" s="35"/>
      <c r="S10" s="123"/>
      <c r="T10" s="123"/>
      <c r="V10" s="43"/>
      <c r="X10" s="1034"/>
      <c r="Y10" s="1050"/>
      <c r="Z10" s="1050"/>
      <c r="AA10" s="1050"/>
      <c r="AB10" s="1050"/>
      <c r="AC10" s="1050"/>
      <c r="AD10" s="1050"/>
      <c r="AE10" s="1050"/>
      <c r="AF10" s="1050"/>
      <c r="AG10" s="1050"/>
      <c r="AH10" s="1050"/>
      <c r="AI10" s="1034"/>
    </row>
    <row r="11" spans="1:35" ht="15" thickBot="1" x14ac:dyDescent="0.3">
      <c r="B11" s="1620" t="s">
        <v>116</v>
      </c>
      <c r="C11" s="1621" t="s">
        <v>4853</v>
      </c>
      <c r="D11" s="747"/>
      <c r="E11" s="747"/>
      <c r="F11" s="747"/>
      <c r="G11" s="747"/>
      <c r="H11" s="747"/>
      <c r="I11" s="747"/>
      <c r="J11" s="1989"/>
      <c r="K11" s="1989"/>
      <c r="L11" s="747"/>
      <c r="M11" s="747"/>
      <c r="N11" s="747"/>
      <c r="O11" s="747"/>
      <c r="P11" s="747"/>
      <c r="Q11" s="747"/>
      <c r="R11" s="35"/>
      <c r="S11" s="123"/>
      <c r="T11" s="123"/>
      <c r="V11" s="43"/>
      <c r="X11" s="1034"/>
      <c r="Y11" s="1050"/>
      <c r="Z11" s="1050"/>
      <c r="AA11" s="1050"/>
      <c r="AB11" s="1050"/>
      <c r="AC11" s="1050"/>
      <c r="AD11" s="1050"/>
      <c r="AE11" s="1050"/>
      <c r="AF11" s="1050"/>
      <c r="AG11" s="1050"/>
      <c r="AH11" s="1050"/>
      <c r="AI11" s="1034"/>
    </row>
    <row r="12" spans="1:35" x14ac:dyDescent="0.25">
      <c r="B12" s="1622">
        <v>3</v>
      </c>
      <c r="C12" s="1971" t="s">
        <v>4854</v>
      </c>
      <c r="D12" s="1804" t="s">
        <v>4855</v>
      </c>
      <c r="E12" s="1624" t="s">
        <v>41</v>
      </c>
      <c r="F12" s="1625">
        <v>3</v>
      </c>
      <c r="G12" s="1990"/>
      <c r="H12" s="1991"/>
      <c r="I12" s="1972">
        <v>0</v>
      </c>
      <c r="J12" s="1992">
        <v>1.4337327399999999</v>
      </c>
      <c r="K12" s="1993">
        <v>1.972567</v>
      </c>
      <c r="L12" s="1972">
        <v>0.33800000000000002</v>
      </c>
      <c r="M12" s="1973">
        <v>1.2669999999999999</v>
      </c>
      <c r="N12" s="1973">
        <v>0.86799999999999999</v>
      </c>
      <c r="O12" s="1973">
        <v>0.72199999999999998</v>
      </c>
      <c r="P12" s="1973">
        <v>0.371</v>
      </c>
      <c r="Q12" s="1994">
        <v>3.5659999999999998</v>
      </c>
      <c r="R12" s="35"/>
      <c r="S12" s="1978"/>
      <c r="T12" s="1144" t="s">
        <v>4856</v>
      </c>
      <c r="V12" s="43">
        <f xml:space="preserve"> IF( SUM( Y12:AH12 ) = 0, 0,$Y$5 )</f>
        <v>0</v>
      </c>
      <c r="X12" s="1034"/>
      <c r="Y12" s="1050"/>
      <c r="Z12" s="1050"/>
      <c r="AA12" s="1061">
        <f xml:space="preserve"> IF( ISNUMBER(I12), 0, 1 )</f>
        <v>0</v>
      </c>
      <c r="AB12" s="1061">
        <f t="shared" ref="AB12:AH14" si="0" xml:space="preserve"> IF( ISNUMBER(J12), 0, 1 )</f>
        <v>0</v>
      </c>
      <c r="AC12" s="1061">
        <f t="shared" si="0"/>
        <v>0</v>
      </c>
      <c r="AD12" s="1061">
        <f t="shared" si="0"/>
        <v>0</v>
      </c>
      <c r="AE12" s="1061">
        <f t="shared" si="0"/>
        <v>0</v>
      </c>
      <c r="AF12" s="1061">
        <f t="shared" si="0"/>
        <v>0</v>
      </c>
      <c r="AG12" s="1061">
        <f t="shared" si="0"/>
        <v>0</v>
      </c>
      <c r="AH12" s="1061">
        <f t="shared" si="0"/>
        <v>0</v>
      </c>
      <c r="AI12" s="1034"/>
    </row>
    <row r="13" spans="1:35" x14ac:dyDescent="0.25">
      <c r="B13" s="1643">
        <v>4</v>
      </c>
      <c r="C13" s="1995" t="s">
        <v>4857</v>
      </c>
      <c r="D13" s="1810" t="s">
        <v>4858</v>
      </c>
      <c r="E13" s="1645" t="s">
        <v>41</v>
      </c>
      <c r="F13" s="1646">
        <v>3</v>
      </c>
      <c r="G13" s="1990"/>
      <c r="H13" s="1991"/>
      <c r="I13" s="1996">
        <v>2.363</v>
      </c>
      <c r="J13" s="1997">
        <v>0.18020363</v>
      </c>
      <c r="K13" s="1998">
        <v>0.33930199999999999</v>
      </c>
      <c r="L13" s="1996">
        <v>0.29499999999999998</v>
      </c>
      <c r="M13" s="1999">
        <v>0.71</v>
      </c>
      <c r="N13" s="1999">
        <v>0.503</v>
      </c>
      <c r="O13" s="1999">
        <v>0.40300000000000002</v>
      </c>
      <c r="P13" s="1999">
        <v>0.184</v>
      </c>
      <c r="Q13" s="2000">
        <v>2.0950000000000002</v>
      </c>
      <c r="R13" s="35"/>
      <c r="S13" s="1565"/>
      <c r="T13" s="1566"/>
      <c r="V13" s="43">
        <f xml:space="preserve"> IF( SUM( Y13:AH13 ) = 0, 0,$Y$5 )</f>
        <v>0</v>
      </c>
      <c r="X13" s="1034"/>
      <c r="Y13" s="1050"/>
      <c r="Z13" s="1050"/>
      <c r="AA13" s="1061">
        <f xml:space="preserve"> IF( ISNUMBER(I13), 0, 1 )</f>
        <v>0</v>
      </c>
      <c r="AB13" s="1061">
        <f t="shared" si="0"/>
        <v>0</v>
      </c>
      <c r="AC13" s="1061">
        <f t="shared" si="0"/>
        <v>0</v>
      </c>
      <c r="AD13" s="1061">
        <f t="shared" si="0"/>
        <v>0</v>
      </c>
      <c r="AE13" s="1061">
        <f t="shared" si="0"/>
        <v>0</v>
      </c>
      <c r="AF13" s="1061">
        <f t="shared" si="0"/>
        <v>0</v>
      </c>
      <c r="AG13" s="1061">
        <f t="shared" si="0"/>
        <v>0</v>
      </c>
      <c r="AH13" s="1061">
        <f t="shared" si="0"/>
        <v>0</v>
      </c>
      <c r="AI13" s="1034"/>
    </row>
    <row r="14" spans="1:35" ht="15" thickBot="1" x14ac:dyDescent="0.3">
      <c r="B14" s="1710">
        <v>5</v>
      </c>
      <c r="C14" s="2001" t="s">
        <v>4859</v>
      </c>
      <c r="D14" s="1808" t="s">
        <v>4860</v>
      </c>
      <c r="E14" s="1712" t="s">
        <v>41</v>
      </c>
      <c r="F14" s="1713">
        <v>3</v>
      </c>
      <c r="G14" s="1990"/>
      <c r="H14" s="1991"/>
      <c r="I14" s="2002">
        <v>0</v>
      </c>
      <c r="J14" s="2003">
        <v>0</v>
      </c>
      <c r="K14" s="2004">
        <v>0</v>
      </c>
      <c r="L14" s="2002">
        <v>0</v>
      </c>
      <c r="M14" s="2005">
        <v>0</v>
      </c>
      <c r="N14" s="2005">
        <v>0</v>
      </c>
      <c r="O14" s="2005">
        <v>0</v>
      </c>
      <c r="P14" s="2005">
        <v>0</v>
      </c>
      <c r="Q14" s="2006">
        <v>0</v>
      </c>
      <c r="R14" s="35"/>
      <c r="S14" s="1565"/>
      <c r="T14" s="1566"/>
      <c r="V14" s="43">
        <f xml:space="preserve"> IF( SUM( Y14:AH14 ) = 0, 0,$Y$5 )</f>
        <v>0</v>
      </c>
      <c r="X14" s="1034"/>
      <c r="Y14" s="1050"/>
      <c r="Z14" s="1050"/>
      <c r="AA14" s="1061">
        <f xml:space="preserve"> IF( ISNUMBER(I14), 0, 1 )</f>
        <v>0</v>
      </c>
      <c r="AB14" s="1061">
        <f t="shared" si="0"/>
        <v>0</v>
      </c>
      <c r="AC14" s="1061">
        <f t="shared" si="0"/>
        <v>0</v>
      </c>
      <c r="AD14" s="1061">
        <f t="shared" si="0"/>
        <v>0</v>
      </c>
      <c r="AE14" s="1061">
        <f t="shared" si="0"/>
        <v>0</v>
      </c>
      <c r="AF14" s="1061">
        <f t="shared" si="0"/>
        <v>0</v>
      </c>
      <c r="AG14" s="1061">
        <f t="shared" si="0"/>
        <v>0</v>
      </c>
      <c r="AH14" s="1061">
        <f t="shared" si="0"/>
        <v>0</v>
      </c>
      <c r="AI14" s="1034"/>
    </row>
    <row r="15" spans="1:35" ht="15" thickBot="1" x14ac:dyDescent="0.3">
      <c r="B15" s="1650">
        <v>6</v>
      </c>
      <c r="C15" s="2007" t="s">
        <v>4861</v>
      </c>
      <c r="D15" s="2008" t="s">
        <v>4862</v>
      </c>
      <c r="E15" s="1814" t="s">
        <v>41</v>
      </c>
      <c r="F15" s="2009">
        <v>3</v>
      </c>
      <c r="G15" s="2010"/>
      <c r="H15" s="2011"/>
      <c r="I15" s="2012">
        <v>2.363</v>
      </c>
      <c r="J15" s="2013">
        <v>1.61393637</v>
      </c>
      <c r="K15" s="2014">
        <v>2.3118689999999997</v>
      </c>
      <c r="L15" s="2012">
        <v>0.63300000000000001</v>
      </c>
      <c r="M15" s="2015">
        <v>1.9769999999999999</v>
      </c>
      <c r="N15" s="2015">
        <v>1.371</v>
      </c>
      <c r="O15" s="2015">
        <v>1.125</v>
      </c>
      <c r="P15" s="2015">
        <v>0.55499999999999994</v>
      </c>
      <c r="Q15" s="2016">
        <v>5.6609999999999996</v>
      </c>
      <c r="R15" s="35"/>
      <c r="S15" s="1987" t="s">
        <v>4863</v>
      </c>
      <c r="T15" s="1117" t="s">
        <v>4864</v>
      </c>
      <c r="V15" s="43"/>
      <c r="X15" s="1034"/>
      <c r="Y15" s="1050"/>
      <c r="Z15" s="1050"/>
      <c r="AA15" s="1050"/>
      <c r="AB15" s="1050"/>
      <c r="AC15" s="1050"/>
      <c r="AD15" s="1050"/>
      <c r="AE15" s="1050"/>
      <c r="AF15" s="1050"/>
      <c r="AG15" s="1050"/>
      <c r="AH15" s="1050"/>
      <c r="AI15" s="1034"/>
    </row>
    <row r="16" spans="1:35" ht="15" thickBot="1" x14ac:dyDescent="0.3">
      <c r="B16" s="2017"/>
      <c r="C16" s="2018"/>
      <c r="D16" s="1991"/>
      <c r="E16" s="1991"/>
      <c r="F16" s="1991"/>
      <c r="G16" s="1991"/>
      <c r="H16" s="1991"/>
      <c r="I16" s="1991"/>
      <c r="J16" s="2019"/>
      <c r="K16" s="2019"/>
      <c r="L16" s="2019"/>
      <c r="M16" s="2019"/>
      <c r="N16" s="2019"/>
      <c r="O16" s="2019"/>
      <c r="P16" s="2019"/>
      <c r="Q16" s="2019"/>
      <c r="R16" s="35"/>
      <c r="S16" s="123"/>
      <c r="T16" s="123"/>
      <c r="V16" s="43"/>
      <c r="X16" s="1034"/>
      <c r="Y16" s="1050"/>
      <c r="Z16" s="1050"/>
      <c r="AA16" s="1050"/>
      <c r="AB16" s="1050"/>
      <c r="AC16" s="1050"/>
      <c r="AD16" s="1050"/>
      <c r="AE16" s="1050"/>
      <c r="AF16" s="1050"/>
      <c r="AG16" s="1050"/>
      <c r="AH16" s="1050"/>
      <c r="AI16" s="1034"/>
    </row>
    <row r="17" spans="2:35" ht="15" thickBot="1" x14ac:dyDescent="0.3">
      <c r="B17" s="1620" t="s">
        <v>167</v>
      </c>
      <c r="C17" s="1621" t="s">
        <v>4865</v>
      </c>
      <c r="D17" s="747"/>
      <c r="E17" s="747"/>
      <c r="F17" s="747"/>
      <c r="G17" s="747"/>
      <c r="H17" s="747"/>
      <c r="I17" s="747"/>
      <c r="J17" s="2020"/>
      <c r="K17" s="2020"/>
      <c r="L17" s="1839"/>
      <c r="M17" s="1839"/>
      <c r="N17" s="1839"/>
      <c r="O17" s="1839"/>
      <c r="P17" s="1839"/>
      <c r="Q17" s="1839"/>
      <c r="R17" s="35"/>
      <c r="S17" s="123"/>
      <c r="T17" s="123"/>
      <c r="V17" s="43"/>
      <c r="X17" s="1034"/>
      <c r="Y17" s="1050"/>
      <c r="Z17" s="1050"/>
      <c r="AA17" s="1050"/>
      <c r="AB17" s="1050"/>
      <c r="AC17" s="1050"/>
      <c r="AD17" s="1050"/>
      <c r="AE17" s="1050"/>
      <c r="AF17" s="1050"/>
      <c r="AG17" s="1050"/>
      <c r="AH17" s="1050"/>
      <c r="AI17" s="1034"/>
    </row>
    <row r="18" spans="2:35" x14ac:dyDescent="0.25">
      <c r="B18" s="1622">
        <v>7</v>
      </c>
      <c r="C18" s="2021" t="s">
        <v>4866</v>
      </c>
      <c r="D18" s="1804" t="s">
        <v>4867</v>
      </c>
      <c r="E18" s="1624" t="s">
        <v>41</v>
      </c>
      <c r="F18" s="1625">
        <v>3</v>
      </c>
      <c r="G18" s="2022">
        <v>6.9969999999999999</v>
      </c>
      <c r="H18" s="2023">
        <v>7.2830000000000004</v>
      </c>
      <c r="I18" s="1973">
        <v>7.5659999999999998</v>
      </c>
      <c r="J18" s="1992">
        <v>7.8380000000000001</v>
      </c>
      <c r="K18" s="1993">
        <v>6.8620000000000001</v>
      </c>
      <c r="L18" s="1972">
        <v>6.03</v>
      </c>
      <c r="M18" s="1973">
        <v>6.0730000000000004</v>
      </c>
      <c r="N18" s="1973">
        <v>6.1260000000000003</v>
      </c>
      <c r="O18" s="1973">
        <v>6.181</v>
      </c>
      <c r="P18" s="1973">
        <v>6.2370000000000001</v>
      </c>
      <c r="Q18" s="1994">
        <v>30.647000000000006</v>
      </c>
      <c r="R18" s="35"/>
      <c r="S18" s="1978"/>
      <c r="T18" s="2024" t="s">
        <v>4868</v>
      </c>
      <c r="V18" s="43">
        <f t="shared" ref="V18:V23" si="1" xml:space="preserve"> IF( SUM( Y18:AH18 ) = 0, 0,$Y$5 )</f>
        <v>0</v>
      </c>
      <c r="X18" s="1034"/>
      <c r="Y18" s="1050"/>
      <c r="Z18" s="1050"/>
      <c r="AA18" s="1061">
        <f t="shared" ref="AA18:AH23" si="2" xml:space="preserve"> IF( ISNUMBER(I18), 0, 1 )</f>
        <v>0</v>
      </c>
      <c r="AB18" s="1061">
        <f t="shared" si="2"/>
        <v>0</v>
      </c>
      <c r="AC18" s="1061">
        <f t="shared" si="2"/>
        <v>0</v>
      </c>
      <c r="AD18" s="1061">
        <f t="shared" si="2"/>
        <v>0</v>
      </c>
      <c r="AE18" s="1061">
        <f t="shared" si="2"/>
        <v>0</v>
      </c>
      <c r="AF18" s="1061">
        <f t="shared" si="2"/>
        <v>0</v>
      </c>
      <c r="AG18" s="1061">
        <f t="shared" si="2"/>
        <v>0</v>
      </c>
      <c r="AH18" s="1061">
        <f t="shared" si="2"/>
        <v>0</v>
      </c>
      <c r="AI18" s="1034"/>
    </row>
    <row r="19" spans="2:35" x14ac:dyDescent="0.25">
      <c r="B19" s="1643">
        <v>8</v>
      </c>
      <c r="C19" s="1995" t="s">
        <v>4869</v>
      </c>
      <c r="D19" s="1810" t="s">
        <v>4870</v>
      </c>
      <c r="E19" s="1645" t="s">
        <v>41</v>
      </c>
      <c r="F19" s="1646">
        <v>3</v>
      </c>
      <c r="G19" s="2025">
        <v>5.0460000000000003</v>
      </c>
      <c r="H19" s="2026">
        <v>5.6820000000000004</v>
      </c>
      <c r="I19" s="1999">
        <v>6.2320000000000002</v>
      </c>
      <c r="J19" s="1997">
        <v>4.7050000000000001</v>
      </c>
      <c r="K19" s="1998">
        <v>0.85811999999999999</v>
      </c>
      <c r="L19" s="1996">
        <v>1.1160000000000001</v>
      </c>
      <c r="M19" s="1999">
        <v>1.1240000000000001</v>
      </c>
      <c r="N19" s="1999">
        <v>1.1339999999999999</v>
      </c>
      <c r="O19" s="1999">
        <v>1.1439999999999999</v>
      </c>
      <c r="P19" s="1999">
        <v>1.1539999999999999</v>
      </c>
      <c r="Q19" s="2000">
        <v>5.6719999999999997</v>
      </c>
      <c r="R19" s="35"/>
      <c r="S19" s="1565"/>
      <c r="T19" s="1566" t="s">
        <v>4868</v>
      </c>
      <c r="V19" s="43">
        <f t="shared" si="1"/>
        <v>0</v>
      </c>
      <c r="X19" s="1034"/>
      <c r="Y19" s="1050"/>
      <c r="Z19" s="1050"/>
      <c r="AA19" s="1061">
        <f t="shared" si="2"/>
        <v>0</v>
      </c>
      <c r="AB19" s="1061">
        <f t="shared" si="2"/>
        <v>0</v>
      </c>
      <c r="AC19" s="1061">
        <f t="shared" si="2"/>
        <v>0</v>
      </c>
      <c r="AD19" s="1061">
        <f t="shared" si="2"/>
        <v>0</v>
      </c>
      <c r="AE19" s="1061">
        <f t="shared" si="2"/>
        <v>0</v>
      </c>
      <c r="AF19" s="1061">
        <f t="shared" si="2"/>
        <v>0</v>
      </c>
      <c r="AG19" s="1061">
        <f t="shared" si="2"/>
        <v>0</v>
      </c>
      <c r="AH19" s="1061">
        <f t="shared" si="2"/>
        <v>0</v>
      </c>
      <c r="AI19" s="1034"/>
    </row>
    <row r="20" spans="2:35" x14ac:dyDescent="0.25">
      <c r="B20" s="1643">
        <v>9</v>
      </c>
      <c r="C20" s="1995" t="s">
        <v>4871</v>
      </c>
      <c r="D20" s="1810" t="s">
        <v>4872</v>
      </c>
      <c r="E20" s="1645" t="s">
        <v>41</v>
      </c>
      <c r="F20" s="1646">
        <v>3</v>
      </c>
      <c r="G20" s="2025">
        <v>2.2989999999999999</v>
      </c>
      <c r="H20" s="2026">
        <v>1.393</v>
      </c>
      <c r="I20" s="1999">
        <v>1.619</v>
      </c>
      <c r="J20" s="1997">
        <v>1.825</v>
      </c>
      <c r="K20" s="1998">
        <v>0.14450399999999999</v>
      </c>
      <c r="L20" s="1996">
        <v>1.0009999999999999</v>
      </c>
      <c r="M20" s="1999">
        <v>1.0089999999999999</v>
      </c>
      <c r="N20" s="1999">
        <v>1.018</v>
      </c>
      <c r="O20" s="1999">
        <v>1.0269999999999999</v>
      </c>
      <c r="P20" s="1999">
        <v>1.0349999999999999</v>
      </c>
      <c r="Q20" s="2000">
        <v>5.09</v>
      </c>
      <c r="R20" s="35"/>
      <c r="S20" s="1565"/>
      <c r="T20" s="1566" t="s">
        <v>4868</v>
      </c>
      <c r="V20" s="43">
        <f t="shared" si="1"/>
        <v>0</v>
      </c>
      <c r="X20" s="1034"/>
      <c r="Y20" s="1050"/>
      <c r="Z20" s="1050"/>
      <c r="AA20" s="1061">
        <f t="shared" si="2"/>
        <v>0</v>
      </c>
      <c r="AB20" s="1061">
        <f t="shared" si="2"/>
        <v>0</v>
      </c>
      <c r="AC20" s="1061">
        <f t="shared" si="2"/>
        <v>0</v>
      </c>
      <c r="AD20" s="1061">
        <f t="shared" si="2"/>
        <v>0</v>
      </c>
      <c r="AE20" s="1061">
        <f t="shared" si="2"/>
        <v>0</v>
      </c>
      <c r="AF20" s="1061">
        <f t="shared" si="2"/>
        <v>0</v>
      </c>
      <c r="AG20" s="1061">
        <f t="shared" si="2"/>
        <v>0</v>
      </c>
      <c r="AH20" s="1061">
        <f t="shared" si="2"/>
        <v>0</v>
      </c>
      <c r="AI20" s="1034"/>
    </row>
    <row r="21" spans="2:35" x14ac:dyDescent="0.25">
      <c r="B21" s="1643">
        <v>10</v>
      </c>
      <c r="C21" s="1995" t="s">
        <v>4873</v>
      </c>
      <c r="D21" s="1810" t="s">
        <v>4874</v>
      </c>
      <c r="E21" s="1645" t="s">
        <v>41</v>
      </c>
      <c r="F21" s="1646">
        <v>3</v>
      </c>
      <c r="G21" s="1996">
        <v>1.645</v>
      </c>
      <c r="H21" s="1999">
        <v>-8.0000000000000002E-3</v>
      </c>
      <c r="I21" s="1999">
        <v>0.222</v>
      </c>
      <c r="J21" s="1997">
        <v>0.28799999999999998</v>
      </c>
      <c r="K21" s="1998">
        <v>0.151559</v>
      </c>
      <c r="L21" s="1996">
        <v>0</v>
      </c>
      <c r="M21" s="1999">
        <v>0</v>
      </c>
      <c r="N21" s="1999">
        <v>0</v>
      </c>
      <c r="O21" s="1999">
        <v>0</v>
      </c>
      <c r="P21" s="1999">
        <v>0</v>
      </c>
      <c r="Q21" s="2000">
        <v>0</v>
      </c>
      <c r="R21" s="35"/>
      <c r="S21" s="1565"/>
      <c r="T21" s="1566" t="s">
        <v>4868</v>
      </c>
      <c r="V21" s="43">
        <f t="shared" si="1"/>
        <v>0</v>
      </c>
      <c r="X21" s="1034"/>
      <c r="Y21" s="1050"/>
      <c r="Z21" s="1050"/>
      <c r="AA21" s="1061">
        <f t="shared" si="2"/>
        <v>0</v>
      </c>
      <c r="AB21" s="1061">
        <f t="shared" si="2"/>
        <v>0</v>
      </c>
      <c r="AC21" s="1061">
        <f t="shared" si="2"/>
        <v>0</v>
      </c>
      <c r="AD21" s="1061">
        <f t="shared" si="2"/>
        <v>0</v>
      </c>
      <c r="AE21" s="1061">
        <f t="shared" si="2"/>
        <v>0</v>
      </c>
      <c r="AF21" s="1061">
        <f t="shared" si="2"/>
        <v>0</v>
      </c>
      <c r="AG21" s="1061">
        <f t="shared" si="2"/>
        <v>0</v>
      </c>
      <c r="AH21" s="1061">
        <f t="shared" si="2"/>
        <v>0</v>
      </c>
      <c r="AI21" s="1034"/>
    </row>
    <row r="22" spans="2:35" x14ac:dyDescent="0.25">
      <c r="B22" s="1643">
        <v>11</v>
      </c>
      <c r="C22" s="1995" t="s">
        <v>4875</v>
      </c>
      <c r="D22" s="1810" t="s">
        <v>4876</v>
      </c>
      <c r="E22" s="1645" t="s">
        <v>41</v>
      </c>
      <c r="F22" s="1646">
        <v>3</v>
      </c>
      <c r="G22" s="2025">
        <v>2.855</v>
      </c>
      <c r="H22" s="2027">
        <v>6.6000000000000003E-2</v>
      </c>
      <c r="I22" s="1999">
        <v>2.0059999999999998</v>
      </c>
      <c r="J22" s="1997">
        <v>2.2999999999999998</v>
      </c>
      <c r="K22" s="1998">
        <v>1.289695</v>
      </c>
      <c r="L22" s="1996">
        <v>3.1309999999999998</v>
      </c>
      <c r="M22" s="1999">
        <v>3.153</v>
      </c>
      <c r="N22" s="1999">
        <v>3.181</v>
      </c>
      <c r="O22" s="1999">
        <v>3.2090000000000001</v>
      </c>
      <c r="P22" s="1999">
        <v>3.238</v>
      </c>
      <c r="Q22" s="2000">
        <v>15.911999999999999</v>
      </c>
      <c r="R22" s="35"/>
      <c r="S22" s="1565"/>
      <c r="T22" s="1566" t="s">
        <v>4868</v>
      </c>
      <c r="V22" s="43">
        <f t="shared" si="1"/>
        <v>0</v>
      </c>
      <c r="X22" s="1034"/>
      <c r="Y22" s="1050"/>
      <c r="Z22" s="1050"/>
      <c r="AA22" s="1061">
        <f t="shared" si="2"/>
        <v>0</v>
      </c>
      <c r="AB22" s="1061">
        <f t="shared" si="2"/>
        <v>0</v>
      </c>
      <c r="AC22" s="1061">
        <f t="shared" si="2"/>
        <v>0</v>
      </c>
      <c r="AD22" s="1061">
        <f t="shared" si="2"/>
        <v>0</v>
      </c>
      <c r="AE22" s="1061">
        <f t="shared" si="2"/>
        <v>0</v>
      </c>
      <c r="AF22" s="1061">
        <f t="shared" si="2"/>
        <v>0</v>
      </c>
      <c r="AG22" s="1061">
        <f t="shared" si="2"/>
        <v>0</v>
      </c>
      <c r="AH22" s="1061">
        <f t="shared" si="2"/>
        <v>0</v>
      </c>
      <c r="AI22" s="1034"/>
    </row>
    <row r="23" spans="2:35" ht="15" thickBot="1" x14ac:dyDescent="0.3">
      <c r="B23" s="1643">
        <v>12</v>
      </c>
      <c r="C23" s="1995" t="s">
        <v>4877</v>
      </c>
      <c r="D23" s="1810" t="s">
        <v>4878</v>
      </c>
      <c r="E23" s="1645" t="s">
        <v>41</v>
      </c>
      <c r="F23" s="1646">
        <v>3</v>
      </c>
      <c r="G23" s="1980">
        <v>0</v>
      </c>
      <c r="H23" s="1981">
        <v>0</v>
      </c>
      <c r="I23" s="1999">
        <v>0.16900000000000001</v>
      </c>
      <c r="J23" s="1997">
        <v>0</v>
      </c>
      <c r="K23" s="1998">
        <v>0</v>
      </c>
      <c r="L23" s="1996">
        <v>0</v>
      </c>
      <c r="M23" s="1999">
        <v>0</v>
      </c>
      <c r="N23" s="1999">
        <v>0</v>
      </c>
      <c r="O23" s="1999">
        <v>0</v>
      </c>
      <c r="P23" s="1999">
        <v>0</v>
      </c>
      <c r="Q23" s="2000">
        <v>0</v>
      </c>
      <c r="R23" s="35"/>
      <c r="S23" s="1565"/>
      <c r="T23" s="1566" t="s">
        <v>4868</v>
      </c>
      <c r="V23" s="43">
        <f t="shared" si="1"/>
        <v>0</v>
      </c>
      <c r="X23" s="1034"/>
      <c r="Y23" s="1050"/>
      <c r="Z23" s="1050"/>
      <c r="AA23" s="1061">
        <f t="shared" si="2"/>
        <v>0</v>
      </c>
      <c r="AB23" s="1061">
        <f t="shared" si="2"/>
        <v>0</v>
      </c>
      <c r="AC23" s="1061">
        <f t="shared" si="2"/>
        <v>0</v>
      </c>
      <c r="AD23" s="1061">
        <f t="shared" si="2"/>
        <v>0</v>
      </c>
      <c r="AE23" s="1061">
        <f t="shared" si="2"/>
        <v>0</v>
      </c>
      <c r="AF23" s="1061">
        <f t="shared" si="2"/>
        <v>0</v>
      </c>
      <c r="AG23" s="1061">
        <f t="shared" si="2"/>
        <v>0</v>
      </c>
      <c r="AH23" s="1061">
        <f t="shared" si="2"/>
        <v>0</v>
      </c>
      <c r="AI23" s="1034"/>
    </row>
    <row r="24" spans="2:35" ht="15" thickBot="1" x14ac:dyDescent="0.3">
      <c r="B24" s="1650">
        <v>13</v>
      </c>
      <c r="C24" s="2028" t="s">
        <v>4879</v>
      </c>
      <c r="D24" s="2029" t="s">
        <v>4880</v>
      </c>
      <c r="E24" s="1652" t="s">
        <v>41</v>
      </c>
      <c r="F24" s="1653">
        <v>3</v>
      </c>
      <c r="G24" s="2012">
        <v>18.841999999999999</v>
      </c>
      <c r="H24" s="2015">
        <v>14.416000000000002</v>
      </c>
      <c r="I24" s="2015">
        <v>17.814</v>
      </c>
      <c r="J24" s="2013">
        <v>16.956</v>
      </c>
      <c r="K24" s="2030">
        <v>9.3058779999999999</v>
      </c>
      <c r="L24" s="2012">
        <v>11.278</v>
      </c>
      <c r="M24" s="2015">
        <v>11.359000000000002</v>
      </c>
      <c r="N24" s="2015">
        <v>11.459</v>
      </c>
      <c r="O24" s="2015">
        <v>11.561</v>
      </c>
      <c r="P24" s="2015">
        <v>11.664</v>
      </c>
      <c r="Q24" s="2016">
        <v>57.321000000000005</v>
      </c>
      <c r="R24" s="35"/>
      <c r="S24" s="1987" t="s">
        <v>4881</v>
      </c>
      <c r="T24" s="1117" t="s">
        <v>4868</v>
      </c>
      <c r="V24" s="43"/>
      <c r="X24" s="200"/>
      <c r="Y24" s="1050"/>
      <c r="Z24" s="1050"/>
      <c r="AA24" s="1050"/>
      <c r="AB24" s="1050"/>
      <c r="AC24" s="1050"/>
      <c r="AD24" s="1050"/>
      <c r="AE24" s="1050"/>
      <c r="AF24" s="1050"/>
      <c r="AG24" s="1050"/>
      <c r="AH24" s="1050"/>
      <c r="AI24" s="200"/>
    </row>
    <row r="25" spans="2:35" ht="15" thickBot="1" x14ac:dyDescent="0.3">
      <c r="B25" s="2017"/>
      <c r="C25" s="2018"/>
      <c r="D25" s="1991"/>
      <c r="E25" s="1991"/>
      <c r="F25" s="1991"/>
      <c r="G25" s="2011"/>
      <c r="H25" s="2011"/>
      <c r="I25" s="2011"/>
      <c r="J25" s="2019"/>
      <c r="K25" s="2019"/>
      <c r="L25" s="2019"/>
      <c r="M25" s="2019"/>
      <c r="N25" s="2019"/>
      <c r="O25" s="2019"/>
      <c r="P25" s="2019"/>
      <c r="Q25" s="2019"/>
      <c r="R25" s="35"/>
      <c r="S25" s="279"/>
      <c r="T25" s="279"/>
      <c r="V25" s="43"/>
      <c r="X25" s="200"/>
      <c r="Y25" s="1050"/>
      <c r="Z25" s="1050"/>
      <c r="AA25" s="1050"/>
      <c r="AB25" s="1050"/>
      <c r="AC25" s="1050"/>
      <c r="AD25" s="1050"/>
      <c r="AE25" s="1050"/>
      <c r="AF25" s="1050"/>
      <c r="AG25" s="1050"/>
      <c r="AH25" s="1050"/>
      <c r="AI25" s="200"/>
    </row>
    <row r="26" spans="2:35" ht="15" thickBot="1" x14ac:dyDescent="0.3">
      <c r="B26" s="1620" t="s">
        <v>187</v>
      </c>
      <c r="C26" s="1621" t="s">
        <v>4882</v>
      </c>
      <c r="D26" s="1991"/>
      <c r="E26" s="1991"/>
      <c r="F26" s="1991"/>
      <c r="G26" s="2011"/>
      <c r="H26" s="2011"/>
      <c r="I26" s="2011"/>
      <c r="J26" s="2019"/>
      <c r="K26" s="2019"/>
      <c r="L26" s="2019"/>
      <c r="M26" s="2019"/>
      <c r="N26" s="2019"/>
      <c r="O26" s="2019"/>
      <c r="P26" s="2019"/>
      <c r="Q26" s="2019"/>
      <c r="R26" s="35"/>
      <c r="S26" s="279"/>
      <c r="T26" s="279"/>
      <c r="V26" s="43"/>
      <c r="X26" s="200"/>
      <c r="Y26" s="1050"/>
      <c r="Z26" s="1050"/>
      <c r="AA26" s="1050"/>
      <c r="AB26" s="1050"/>
      <c r="AC26" s="1050"/>
      <c r="AD26" s="1050"/>
      <c r="AE26" s="1050"/>
      <c r="AF26" s="1050"/>
      <c r="AG26" s="1050"/>
      <c r="AH26" s="1050"/>
      <c r="AI26" s="200"/>
    </row>
    <row r="27" spans="2:35" ht="15" thickBot="1" x14ac:dyDescent="0.3">
      <c r="B27" s="1622">
        <v>14</v>
      </c>
      <c r="C27" s="2021" t="s">
        <v>4883</v>
      </c>
      <c r="D27" s="1804" t="s">
        <v>4884</v>
      </c>
      <c r="E27" s="1624" t="s">
        <v>41</v>
      </c>
      <c r="F27" s="1625">
        <v>3</v>
      </c>
      <c r="G27" s="2010"/>
      <c r="H27" s="2011"/>
      <c r="I27" s="2011"/>
      <c r="J27" s="2019"/>
      <c r="K27" s="2031"/>
      <c r="L27" s="1972">
        <v>0</v>
      </c>
      <c r="M27" s="1973">
        <v>0</v>
      </c>
      <c r="N27" s="1973">
        <v>0</v>
      </c>
      <c r="O27" s="1973">
        <v>0</v>
      </c>
      <c r="P27" s="1973">
        <v>0</v>
      </c>
      <c r="Q27" s="1994">
        <v>0</v>
      </c>
      <c r="R27" s="35"/>
      <c r="S27" s="1978"/>
      <c r="T27" s="1144"/>
      <c r="V27" s="43">
        <f xml:space="preserve"> IF( SUM( Y27:AH27 ) = 0, 0,$Y$5 )</f>
        <v>0</v>
      </c>
      <c r="X27" s="1034"/>
      <c r="Y27" s="1050"/>
      <c r="Z27" s="1050"/>
      <c r="AA27" s="1050"/>
      <c r="AB27" s="1050"/>
      <c r="AC27" s="1050"/>
      <c r="AD27" s="1061">
        <f t="shared" ref="AD27:AH29" si="3" xml:space="preserve"> IF( ISNUMBER(L27), 0, 1 )</f>
        <v>0</v>
      </c>
      <c r="AE27" s="1061">
        <f t="shared" si="3"/>
        <v>0</v>
      </c>
      <c r="AF27" s="1061">
        <f t="shared" si="3"/>
        <v>0</v>
      </c>
      <c r="AG27" s="1061">
        <f t="shared" si="3"/>
        <v>0</v>
      </c>
      <c r="AH27" s="1061">
        <f t="shared" si="3"/>
        <v>0</v>
      </c>
      <c r="AI27" s="1034"/>
    </row>
    <row r="28" spans="2:35" ht="15" thickBot="1" x14ac:dyDescent="0.3">
      <c r="B28" s="2032">
        <v>15</v>
      </c>
      <c r="C28" s="2033" t="s">
        <v>4885</v>
      </c>
      <c r="D28" s="2034" t="s">
        <v>4886</v>
      </c>
      <c r="E28" s="2035" t="s">
        <v>41</v>
      </c>
      <c r="F28" s="2036">
        <v>3</v>
      </c>
      <c r="G28" s="2037"/>
      <c r="H28" s="2038"/>
      <c r="I28" s="1972">
        <v>0</v>
      </c>
      <c r="J28" s="1973">
        <v>0.307</v>
      </c>
      <c r="K28" s="2039">
        <v>0.30599999999999999</v>
      </c>
      <c r="L28" s="2040">
        <v>0.27400000000000002</v>
      </c>
      <c r="M28" s="2041">
        <v>0.27500000000000002</v>
      </c>
      <c r="N28" s="2041">
        <v>0.27500000000000002</v>
      </c>
      <c r="O28" s="2041">
        <v>0.27500000000000002</v>
      </c>
      <c r="P28" s="2041">
        <v>0.27500000000000002</v>
      </c>
      <c r="Q28" s="2042">
        <v>1.3740000000000001</v>
      </c>
      <c r="R28" s="35"/>
      <c r="S28" s="2043"/>
      <c r="T28" s="2044"/>
      <c r="V28" s="43">
        <f xml:space="preserve"> IF( SUM( Y28:AH28 ) = 0, 0,$Y$5 )</f>
        <v>0</v>
      </c>
      <c r="X28" s="1034"/>
      <c r="Y28" s="1050"/>
      <c r="Z28" s="1050"/>
      <c r="AA28" s="1061">
        <f t="shared" ref="AA28:AC29" si="4" xml:space="preserve"> IF( ISNUMBER(I28), 0, 1 )</f>
        <v>0</v>
      </c>
      <c r="AB28" s="1061">
        <f t="shared" si="4"/>
        <v>0</v>
      </c>
      <c r="AC28" s="1061">
        <f t="shared" si="4"/>
        <v>0</v>
      </c>
      <c r="AD28" s="1061">
        <f t="shared" si="3"/>
        <v>0</v>
      </c>
      <c r="AE28" s="1061">
        <f t="shared" si="3"/>
        <v>0</v>
      </c>
      <c r="AF28" s="1061">
        <f t="shared" si="3"/>
        <v>0</v>
      </c>
      <c r="AG28" s="1061">
        <f t="shared" si="3"/>
        <v>0</v>
      </c>
      <c r="AH28" s="1061">
        <f t="shared" si="3"/>
        <v>0</v>
      </c>
      <c r="AI28" s="1034"/>
    </row>
    <row r="29" spans="2:35" ht="15" thickBot="1" x14ac:dyDescent="0.3">
      <c r="B29" s="1685">
        <v>16</v>
      </c>
      <c r="C29" s="1979" t="s">
        <v>4887</v>
      </c>
      <c r="D29" s="1811" t="s">
        <v>4888</v>
      </c>
      <c r="E29" s="1687" t="s">
        <v>41</v>
      </c>
      <c r="F29" s="1688">
        <v>3</v>
      </c>
      <c r="G29" s="2045">
        <v>0</v>
      </c>
      <c r="H29" s="2046">
        <v>0</v>
      </c>
      <c r="I29" s="2047">
        <v>2.1779999999999999</v>
      </c>
      <c r="J29" s="2047">
        <v>1.8</v>
      </c>
      <c r="K29" s="2048">
        <v>1.8</v>
      </c>
      <c r="L29" s="1980">
        <v>1.6</v>
      </c>
      <c r="M29" s="1981">
        <v>1.6</v>
      </c>
      <c r="N29" s="1981">
        <v>1.45</v>
      </c>
      <c r="O29" s="1981">
        <v>1.45</v>
      </c>
      <c r="P29" s="1981">
        <v>1.27</v>
      </c>
      <c r="Q29" s="2049">
        <v>7.370000000000001</v>
      </c>
      <c r="R29" s="35"/>
      <c r="S29" s="1987"/>
      <c r="T29" s="1117" t="s">
        <v>4868</v>
      </c>
      <c r="V29" s="43">
        <f xml:space="preserve"> IF( SUM( Y29:AH29 ) = 0, 0,$Y$5 )</f>
        <v>0</v>
      </c>
      <c r="X29" s="1034"/>
      <c r="Y29" s="1061">
        <f xml:space="preserve"> IF( ISNUMBER(G29), 0, 1 )</f>
        <v>0</v>
      </c>
      <c r="Z29" s="1061">
        <f xml:space="preserve"> IF( ISNUMBER(H29), 0, 1 )</f>
        <v>0</v>
      </c>
      <c r="AA29" s="1061">
        <f t="shared" si="4"/>
        <v>0</v>
      </c>
      <c r="AB29" s="1061">
        <f t="shared" si="4"/>
        <v>0</v>
      </c>
      <c r="AC29" s="1061">
        <f t="shared" si="4"/>
        <v>0</v>
      </c>
      <c r="AD29" s="1061">
        <f t="shared" si="3"/>
        <v>0</v>
      </c>
      <c r="AE29" s="1061">
        <f t="shared" si="3"/>
        <v>0</v>
      </c>
      <c r="AF29" s="1061">
        <f t="shared" si="3"/>
        <v>0</v>
      </c>
      <c r="AG29" s="1061">
        <f t="shared" si="3"/>
        <v>0</v>
      </c>
      <c r="AH29" s="1061">
        <f t="shared" si="3"/>
        <v>0</v>
      </c>
      <c r="AI29" s="1034"/>
    </row>
    <row r="30" spans="2:35" ht="15" thickBot="1" x14ac:dyDescent="0.3">
      <c r="B30" s="35"/>
      <c r="C30" s="35"/>
      <c r="D30" s="35"/>
      <c r="E30" s="35"/>
      <c r="F30" s="35"/>
      <c r="G30" s="35"/>
      <c r="H30" s="35"/>
      <c r="I30" s="35"/>
      <c r="J30" s="35"/>
      <c r="K30" s="35"/>
      <c r="L30" s="35"/>
      <c r="M30" s="35"/>
      <c r="N30" s="35"/>
      <c r="O30" s="35"/>
      <c r="P30" s="35"/>
      <c r="Q30" s="35"/>
      <c r="R30" s="35"/>
      <c r="S30" s="123"/>
      <c r="T30" s="123"/>
      <c r="V30" s="43"/>
      <c r="X30" s="1034"/>
      <c r="Y30" s="1050"/>
      <c r="Z30" s="1050"/>
      <c r="AA30" s="1050"/>
      <c r="AB30" s="1050"/>
      <c r="AC30" s="1050"/>
      <c r="AD30" s="1050"/>
      <c r="AE30" s="1050"/>
      <c r="AF30" s="1050"/>
      <c r="AG30" s="1050"/>
      <c r="AH30" s="1050"/>
      <c r="AI30" s="1034"/>
    </row>
    <row r="31" spans="2:35" ht="15" thickBot="1" x14ac:dyDescent="0.3">
      <c r="B31" s="1620" t="s">
        <v>208</v>
      </c>
      <c r="C31" s="1621" t="s">
        <v>4889</v>
      </c>
      <c r="D31" s="747"/>
      <c r="E31" s="747"/>
      <c r="F31" s="747"/>
      <c r="G31" s="747"/>
      <c r="H31" s="747"/>
      <c r="I31" s="747"/>
      <c r="J31" s="747"/>
      <c r="K31" s="747"/>
      <c r="L31" s="747"/>
      <c r="M31" s="747"/>
      <c r="N31" s="747"/>
      <c r="O31" s="747"/>
      <c r="P31" s="747"/>
      <c r="Q31" s="747"/>
      <c r="R31" s="35"/>
      <c r="S31" s="123"/>
      <c r="T31" s="123"/>
      <c r="V31" s="43"/>
      <c r="X31" s="200"/>
      <c r="Y31" s="1050"/>
      <c r="Z31" s="1050"/>
      <c r="AA31" s="1050"/>
      <c r="AB31" s="1050"/>
      <c r="AC31" s="1050"/>
      <c r="AD31" s="1050"/>
      <c r="AE31" s="1050"/>
      <c r="AF31" s="1050"/>
      <c r="AG31" s="1050"/>
      <c r="AH31" s="1050"/>
      <c r="AI31" s="200"/>
    </row>
    <row r="32" spans="2:35" x14ac:dyDescent="0.25">
      <c r="B32" s="1622">
        <v>17</v>
      </c>
      <c r="C32" s="1971" t="s">
        <v>4890</v>
      </c>
      <c r="D32" s="1804" t="s">
        <v>4891</v>
      </c>
      <c r="E32" s="1624" t="s">
        <v>1884</v>
      </c>
      <c r="F32" s="1625">
        <v>3</v>
      </c>
      <c r="G32" s="1972">
        <v>11.99</v>
      </c>
      <c r="H32" s="1973">
        <v>13.347</v>
      </c>
      <c r="I32" s="1974">
        <v>13.347</v>
      </c>
      <c r="J32" s="1975">
        <v>22.888000000000002</v>
      </c>
      <c r="K32" s="1976">
        <v>22.260999999999999</v>
      </c>
      <c r="L32" s="1977">
        <v>21.949000000000002</v>
      </c>
      <c r="M32" s="1974">
        <v>19.852</v>
      </c>
      <c r="N32" s="1974">
        <v>19.948</v>
      </c>
      <c r="O32" s="1974">
        <v>19.914000000000001</v>
      </c>
      <c r="P32" s="1974">
        <v>19.954999999999998</v>
      </c>
      <c r="Q32" s="1684">
        <v>101.61800000000001</v>
      </c>
      <c r="R32" s="35"/>
      <c r="S32" s="1978" t="s">
        <v>4892</v>
      </c>
      <c r="T32" s="1144"/>
      <c r="V32" s="43">
        <f xml:space="preserve"> IF( SUM( Y32:AH32 ) = 0, 0,$Y$5 )</f>
        <v>0</v>
      </c>
      <c r="X32" s="1034"/>
      <c r="Y32" s="1061">
        <f>IF('[2]Validation flags'!$H$3=1,0, IF( ISNUMBER(G32), 0, 1))</f>
        <v>0</v>
      </c>
      <c r="Z32" s="1061">
        <f>IF('[2]Validation flags'!$H$3=1,0, IF( ISNUMBER(H32), 0, 1))</f>
        <v>0</v>
      </c>
      <c r="AA32" s="1050"/>
      <c r="AB32" s="1050"/>
      <c r="AC32" s="1050"/>
      <c r="AD32" s="1050"/>
      <c r="AE32" s="1050"/>
      <c r="AF32" s="1050"/>
      <c r="AG32" s="1050"/>
      <c r="AH32" s="1050"/>
      <c r="AI32" s="1034"/>
    </row>
    <row r="33" spans="2:35" ht="15" thickBot="1" x14ac:dyDescent="0.3">
      <c r="B33" s="1685">
        <v>18</v>
      </c>
      <c r="C33" s="1979" t="s">
        <v>4893</v>
      </c>
      <c r="D33" s="1811" t="s">
        <v>4894</v>
      </c>
      <c r="E33" s="1687" t="s">
        <v>1884</v>
      </c>
      <c r="F33" s="1688">
        <v>3</v>
      </c>
      <c r="G33" s="1980">
        <v>0.82299999999999995</v>
      </c>
      <c r="H33" s="1981">
        <v>0.80600000000000005</v>
      </c>
      <c r="I33" s="1982">
        <v>0.72499999999999998</v>
      </c>
      <c r="J33" s="1983">
        <v>0.71199999999999997</v>
      </c>
      <c r="K33" s="1984">
        <v>0.71199999999999997</v>
      </c>
      <c r="L33" s="1985">
        <v>0.71199999999999997</v>
      </c>
      <c r="M33" s="1982">
        <v>0.71199999999999997</v>
      </c>
      <c r="N33" s="1982">
        <v>0.71199999999999997</v>
      </c>
      <c r="O33" s="1982">
        <v>0.71199999999999997</v>
      </c>
      <c r="P33" s="1982">
        <v>0.71199999999999997</v>
      </c>
      <c r="Q33" s="1986">
        <v>3.5599999999999996</v>
      </c>
      <c r="R33" s="35"/>
      <c r="S33" s="1987" t="s">
        <v>4895</v>
      </c>
      <c r="T33" s="1117"/>
      <c r="V33" s="43">
        <f xml:space="preserve"> IF( SUM( Y33:AH33 ) = 0, 0,$Y$5 )</f>
        <v>0</v>
      </c>
      <c r="X33" s="1034"/>
      <c r="Y33" s="1061">
        <f>IF('[2]Validation flags'!$H$3=1,0, IF( ISNUMBER(G33), 0, 1))</f>
        <v>0</v>
      </c>
      <c r="Z33" s="1061">
        <f>IF('[2]Validation flags'!$H$3=1,0, IF( ISNUMBER(H33), 0, 1))</f>
        <v>0</v>
      </c>
      <c r="AA33" s="1050"/>
      <c r="AB33" s="1050"/>
      <c r="AC33" s="1050"/>
      <c r="AD33" s="1050"/>
      <c r="AE33" s="1050"/>
      <c r="AF33" s="1050"/>
      <c r="AG33" s="1050"/>
      <c r="AH33" s="1050"/>
      <c r="AI33" s="1034"/>
    </row>
    <row r="34" spans="2:35" ht="15" thickBot="1" x14ac:dyDescent="0.3">
      <c r="B34" s="35"/>
      <c r="C34" s="35"/>
      <c r="D34" s="35"/>
      <c r="E34" s="35"/>
      <c r="F34" s="35"/>
      <c r="G34" s="35"/>
      <c r="H34" s="35"/>
      <c r="I34" s="35"/>
      <c r="J34" s="1988"/>
      <c r="K34" s="1988"/>
      <c r="L34" s="35"/>
      <c r="M34" s="35"/>
      <c r="N34" s="35"/>
      <c r="O34" s="35"/>
      <c r="P34" s="35"/>
      <c r="Q34" s="35"/>
      <c r="R34" s="35"/>
      <c r="S34" s="123"/>
      <c r="T34" s="123"/>
      <c r="V34" s="43"/>
      <c r="X34" s="1034"/>
      <c r="Y34" s="1050"/>
      <c r="Z34" s="1050"/>
      <c r="AA34" s="1050"/>
      <c r="AB34" s="1050"/>
      <c r="AC34" s="1050"/>
      <c r="AD34" s="1050"/>
      <c r="AE34" s="1050"/>
      <c r="AF34" s="1050"/>
      <c r="AG34" s="1050"/>
      <c r="AH34" s="1050"/>
      <c r="AI34" s="1034"/>
    </row>
    <row r="35" spans="2:35" ht="15" thickBot="1" x14ac:dyDescent="0.3">
      <c r="B35" s="1620" t="s">
        <v>290</v>
      </c>
      <c r="C35" s="1621" t="s">
        <v>4896</v>
      </c>
      <c r="D35" s="747"/>
      <c r="E35" s="747"/>
      <c r="F35" s="747"/>
      <c r="G35" s="747"/>
      <c r="H35" s="747"/>
      <c r="I35" s="747"/>
      <c r="J35" s="1989"/>
      <c r="K35" s="1989"/>
      <c r="L35" s="747"/>
      <c r="M35" s="747"/>
      <c r="N35" s="747"/>
      <c r="O35" s="747"/>
      <c r="P35" s="747"/>
      <c r="Q35" s="747"/>
      <c r="R35" s="35"/>
      <c r="S35" s="123"/>
      <c r="T35" s="123"/>
      <c r="V35" s="43"/>
      <c r="X35" s="1034"/>
      <c r="Y35" s="1050"/>
      <c r="Z35" s="1050"/>
      <c r="AA35" s="1050"/>
      <c r="AB35" s="1050"/>
      <c r="AC35" s="1050"/>
      <c r="AD35" s="1050"/>
      <c r="AE35" s="1050"/>
      <c r="AF35" s="1050"/>
      <c r="AG35" s="1050"/>
      <c r="AH35" s="1050"/>
      <c r="AI35" s="1034"/>
    </row>
    <row r="36" spans="2:35" x14ac:dyDescent="0.25">
      <c r="B36" s="1622">
        <v>19</v>
      </c>
      <c r="C36" s="1971" t="s">
        <v>4897</v>
      </c>
      <c r="D36" s="1804" t="s">
        <v>4898</v>
      </c>
      <c r="E36" s="1624" t="s">
        <v>41</v>
      </c>
      <c r="F36" s="1625">
        <v>3</v>
      </c>
      <c r="G36" s="1990"/>
      <c r="H36" s="2050"/>
      <c r="I36" s="2051">
        <v>0</v>
      </c>
      <c r="J36" s="1992">
        <v>1.6139947400000001</v>
      </c>
      <c r="K36" s="1993">
        <v>1.9771270000000001</v>
      </c>
      <c r="L36" s="1972">
        <v>2.6760000000000002</v>
      </c>
      <c r="M36" s="1973">
        <v>4.6929999999999996</v>
      </c>
      <c r="N36" s="1973">
        <v>3.49</v>
      </c>
      <c r="O36" s="1973">
        <v>2.2360000000000002</v>
      </c>
      <c r="P36" s="1973">
        <v>1.3360000000000001</v>
      </c>
      <c r="Q36" s="1994">
        <v>14.431000000000001</v>
      </c>
      <c r="R36" s="35"/>
      <c r="S36" s="1978"/>
      <c r="T36" s="1144" t="s">
        <v>4899</v>
      </c>
      <c r="V36" s="43">
        <f xml:space="preserve"> IF( SUM( Y36:AH36 ) = 0, 0,$Y$5 )</f>
        <v>0</v>
      </c>
      <c r="X36" s="1034"/>
      <c r="Y36" s="1050"/>
      <c r="Z36" s="1050"/>
      <c r="AA36" s="1061">
        <f>IF('[2]Validation flags'!$H$3=1,0, IF( ISNUMBER(I36), 0, 1))</f>
        <v>0</v>
      </c>
      <c r="AB36" s="1061">
        <f>IF('[2]Validation flags'!$H$3=1,0, IF( ISNUMBER(J36), 0, 1))</f>
        <v>0</v>
      </c>
      <c r="AC36" s="1061">
        <f>IF('[2]Validation flags'!$H$3=1,0, IF( ISNUMBER(K36), 0, 1))</f>
        <v>0</v>
      </c>
      <c r="AD36" s="1061">
        <f>IF('[2]Validation flags'!$H$3=1,0, IF( ISNUMBER(L36), 0, 1))</f>
        <v>0</v>
      </c>
      <c r="AE36" s="1061">
        <f>IF('[2]Validation flags'!$H$3=1,0, IF( ISNUMBER(M36), 0, 1))</f>
        <v>0</v>
      </c>
      <c r="AF36" s="1061">
        <f>IF('[2]Validation flags'!$H$3=1,0, IF( ISNUMBER(N36), 0, 1))</f>
        <v>0</v>
      </c>
      <c r="AG36" s="1061">
        <f>IF('[2]Validation flags'!$H$3=1,0, IF( ISNUMBER(O36), 0, 1))</f>
        <v>0</v>
      </c>
      <c r="AH36" s="1061">
        <f>IF('[2]Validation flags'!$H$3=1,0, IF( ISNUMBER(P36), 0, 1))</f>
        <v>0</v>
      </c>
      <c r="AI36" s="1034"/>
    </row>
    <row r="37" spans="2:35" x14ac:dyDescent="0.25">
      <c r="B37" s="1643">
        <v>20</v>
      </c>
      <c r="C37" s="1995" t="s">
        <v>4900</v>
      </c>
      <c r="D37" s="1810" t="s">
        <v>4901</v>
      </c>
      <c r="E37" s="1645" t="s">
        <v>41</v>
      </c>
      <c r="F37" s="1646">
        <v>3</v>
      </c>
      <c r="G37" s="1990"/>
      <c r="H37" s="2050"/>
      <c r="I37" s="2052">
        <v>0</v>
      </c>
      <c r="J37" s="1997">
        <v>0</v>
      </c>
      <c r="K37" s="1998">
        <v>0</v>
      </c>
      <c r="L37" s="1996">
        <v>0</v>
      </c>
      <c r="M37" s="1999">
        <v>0</v>
      </c>
      <c r="N37" s="1999">
        <v>0</v>
      </c>
      <c r="O37" s="1999">
        <v>0</v>
      </c>
      <c r="P37" s="1999">
        <v>0</v>
      </c>
      <c r="Q37" s="2000">
        <v>0</v>
      </c>
      <c r="R37" s="35"/>
      <c r="S37" s="1565"/>
      <c r="T37" s="1566"/>
      <c r="V37" s="43">
        <f xml:space="preserve"> IF( SUM( Y37:AH37 ) = 0, 0,$Y$5 )</f>
        <v>0</v>
      </c>
      <c r="X37" s="127"/>
      <c r="Y37" s="1050"/>
      <c r="Z37" s="1050"/>
      <c r="AA37" s="1061">
        <f>IF('[2]Validation flags'!$H$3=1,0, IF( ISNUMBER(I37), 0, 1))</f>
        <v>0</v>
      </c>
      <c r="AB37" s="1061">
        <f>IF('[2]Validation flags'!$H$3=1,0, IF( ISNUMBER(J37), 0, 1))</f>
        <v>0</v>
      </c>
      <c r="AC37" s="1061">
        <f>IF('[2]Validation flags'!$H$3=1,0, IF( ISNUMBER(K37), 0, 1))</f>
        <v>0</v>
      </c>
      <c r="AD37" s="1061">
        <f>IF('[2]Validation flags'!$H$3=1,0, IF( ISNUMBER(L37), 0, 1))</f>
        <v>0</v>
      </c>
      <c r="AE37" s="1061">
        <f>IF('[2]Validation flags'!$H$3=1,0, IF( ISNUMBER(M37), 0, 1))</f>
        <v>0</v>
      </c>
      <c r="AF37" s="1061">
        <f>IF('[2]Validation flags'!$H$3=1,0, IF( ISNUMBER(N37), 0, 1))</f>
        <v>0</v>
      </c>
      <c r="AG37" s="1061">
        <f>IF('[2]Validation flags'!$H$3=1,0, IF( ISNUMBER(O37), 0, 1))</f>
        <v>0</v>
      </c>
      <c r="AH37" s="1061">
        <f>IF('[2]Validation flags'!$H$3=1,0, IF( ISNUMBER(P37), 0, 1))</f>
        <v>0</v>
      </c>
      <c r="AI37" s="127"/>
    </row>
    <row r="38" spans="2:35" x14ac:dyDescent="0.25">
      <c r="B38" s="1710">
        <v>21</v>
      </c>
      <c r="C38" s="2001" t="s">
        <v>4857</v>
      </c>
      <c r="D38" s="1808" t="s">
        <v>4902</v>
      </c>
      <c r="E38" s="1645" t="s">
        <v>41</v>
      </c>
      <c r="F38" s="1646">
        <v>3</v>
      </c>
      <c r="G38" s="1990"/>
      <c r="H38" s="2050"/>
      <c r="I38" s="2053">
        <v>0</v>
      </c>
      <c r="J38" s="2003">
        <v>0</v>
      </c>
      <c r="K38" s="2004">
        <v>0</v>
      </c>
      <c r="L38" s="2002">
        <v>3.331</v>
      </c>
      <c r="M38" s="2005">
        <v>4.3090000000000002</v>
      </c>
      <c r="N38" s="2005">
        <v>3.3239999999999998</v>
      </c>
      <c r="O38" s="2005">
        <v>2.0299999999999998</v>
      </c>
      <c r="P38" s="2005">
        <v>0.92</v>
      </c>
      <c r="Q38" s="2000">
        <v>13.914</v>
      </c>
      <c r="R38" s="35"/>
      <c r="S38" s="1565"/>
      <c r="T38" s="1566"/>
      <c r="V38" s="43">
        <f xml:space="preserve"> IF( SUM( Y38:AH38 ) = 0, 0,$Y$5 )</f>
        <v>0</v>
      </c>
      <c r="X38" s="127"/>
      <c r="Y38" s="1050"/>
      <c r="Z38" s="1050"/>
      <c r="AA38" s="1061">
        <f>IF('[2]Validation flags'!$H$3=1,0, IF( ISNUMBER(I38), 0, 1))</f>
        <v>0</v>
      </c>
      <c r="AB38" s="1061">
        <f>IF('[2]Validation flags'!$H$3=1,0, IF( ISNUMBER(J38), 0, 1))</f>
        <v>0</v>
      </c>
      <c r="AC38" s="1061">
        <f>IF('[2]Validation flags'!$H$3=1,0, IF( ISNUMBER(K38), 0, 1))</f>
        <v>0</v>
      </c>
      <c r="AD38" s="1061">
        <f>IF('[2]Validation flags'!$H$3=1,0, IF( ISNUMBER(L38), 0, 1))</f>
        <v>0</v>
      </c>
      <c r="AE38" s="1061">
        <f>IF('[2]Validation flags'!$H$3=1,0, IF( ISNUMBER(M38), 0, 1))</f>
        <v>0</v>
      </c>
      <c r="AF38" s="1061">
        <f>IF('[2]Validation flags'!$H$3=1,0, IF( ISNUMBER(N38), 0, 1))</f>
        <v>0</v>
      </c>
      <c r="AG38" s="1061">
        <f>IF('[2]Validation flags'!$H$3=1,0, IF( ISNUMBER(O38), 0, 1))</f>
        <v>0</v>
      </c>
      <c r="AH38" s="1061">
        <f>IF('[2]Validation flags'!$H$3=1,0, IF( ISNUMBER(P38), 0, 1))</f>
        <v>0</v>
      </c>
      <c r="AI38" s="127"/>
    </row>
    <row r="39" spans="2:35" ht="15" thickBot="1" x14ac:dyDescent="0.3">
      <c r="B39" s="1710">
        <v>22</v>
      </c>
      <c r="C39" s="2001" t="s">
        <v>4859</v>
      </c>
      <c r="D39" s="1808" t="s">
        <v>4903</v>
      </c>
      <c r="E39" s="1712" t="s">
        <v>41</v>
      </c>
      <c r="F39" s="1713">
        <v>3</v>
      </c>
      <c r="G39" s="1990"/>
      <c r="H39" s="2050"/>
      <c r="I39" s="2053">
        <v>0</v>
      </c>
      <c r="J39" s="2003">
        <v>0</v>
      </c>
      <c r="K39" s="2004">
        <v>0</v>
      </c>
      <c r="L39" s="2002">
        <v>0</v>
      </c>
      <c r="M39" s="2005">
        <v>0</v>
      </c>
      <c r="N39" s="2005">
        <v>0</v>
      </c>
      <c r="O39" s="2005">
        <v>0</v>
      </c>
      <c r="P39" s="2005">
        <v>0</v>
      </c>
      <c r="Q39" s="2006">
        <v>0</v>
      </c>
      <c r="R39" s="35"/>
      <c r="S39" s="1565"/>
      <c r="T39" s="1566"/>
      <c r="V39" s="43">
        <f xml:space="preserve"> IF( SUM( Y39:AH39 ) = 0, 0,$Y$5 )</f>
        <v>0</v>
      </c>
      <c r="X39" s="127"/>
      <c r="Y39" s="1050"/>
      <c r="Z39" s="1050"/>
      <c r="AA39" s="1061">
        <f>IF('[2]Validation flags'!$H$3=1,0, IF( ISNUMBER(I39), 0, 1))</f>
        <v>0</v>
      </c>
      <c r="AB39" s="1061">
        <f>IF('[2]Validation flags'!$H$3=1,0, IF( ISNUMBER(J39), 0, 1))</f>
        <v>0</v>
      </c>
      <c r="AC39" s="1061">
        <f>IF('[2]Validation flags'!$H$3=1,0, IF( ISNUMBER(K39), 0, 1))</f>
        <v>0</v>
      </c>
      <c r="AD39" s="1061">
        <f>IF('[2]Validation flags'!$H$3=1,0, IF( ISNUMBER(L39), 0, 1))</f>
        <v>0</v>
      </c>
      <c r="AE39" s="1061">
        <f>IF('[2]Validation flags'!$H$3=1,0, IF( ISNUMBER(M39), 0, 1))</f>
        <v>0</v>
      </c>
      <c r="AF39" s="1061">
        <f>IF('[2]Validation flags'!$H$3=1,0, IF( ISNUMBER(N39), 0, 1))</f>
        <v>0</v>
      </c>
      <c r="AG39" s="1061">
        <f>IF('[2]Validation flags'!$H$3=1,0, IF( ISNUMBER(O39), 0, 1))</f>
        <v>0</v>
      </c>
      <c r="AH39" s="1061">
        <f>IF('[2]Validation flags'!$H$3=1,0, IF( ISNUMBER(P39), 0, 1))</f>
        <v>0</v>
      </c>
      <c r="AI39" s="127"/>
    </row>
    <row r="40" spans="2:35" ht="15" thickBot="1" x14ac:dyDescent="0.3">
      <c r="B40" s="1650">
        <v>23</v>
      </c>
      <c r="C40" s="2007" t="s">
        <v>4904</v>
      </c>
      <c r="D40" s="2008" t="s">
        <v>4905</v>
      </c>
      <c r="E40" s="1814" t="s">
        <v>41</v>
      </c>
      <c r="F40" s="2009">
        <v>3</v>
      </c>
      <c r="G40" s="2010"/>
      <c r="H40" s="2054"/>
      <c r="I40" s="2013">
        <v>0</v>
      </c>
      <c r="J40" s="2013">
        <v>1.6139947400000001</v>
      </c>
      <c r="K40" s="2014">
        <v>1.9771270000000001</v>
      </c>
      <c r="L40" s="2012">
        <v>6.0069999999999997</v>
      </c>
      <c r="M40" s="2015">
        <v>9.0019999999999989</v>
      </c>
      <c r="N40" s="2015">
        <v>6.8140000000000001</v>
      </c>
      <c r="O40" s="2015">
        <v>4.266</v>
      </c>
      <c r="P40" s="2015">
        <v>2.2560000000000002</v>
      </c>
      <c r="Q40" s="2016">
        <v>28.344999999999999</v>
      </c>
      <c r="R40" s="35"/>
      <c r="S40" s="1987" t="s">
        <v>4906</v>
      </c>
      <c r="T40" s="1117" t="s">
        <v>4907</v>
      </c>
      <c r="V40" s="43"/>
      <c r="X40" s="127"/>
      <c r="Y40" s="1050"/>
      <c r="Z40" s="1050"/>
      <c r="AA40" s="1050"/>
      <c r="AB40" s="1050"/>
      <c r="AC40" s="1050"/>
      <c r="AD40" s="1050"/>
      <c r="AE40" s="1050"/>
      <c r="AF40" s="1050"/>
      <c r="AG40" s="1050"/>
      <c r="AH40" s="1050"/>
      <c r="AI40" s="127"/>
    </row>
    <row r="41" spans="2:35" ht="15" thickBot="1" x14ac:dyDescent="0.3">
      <c r="B41" s="2017"/>
      <c r="C41" s="2018"/>
      <c r="D41" s="1991"/>
      <c r="E41" s="1991"/>
      <c r="F41" s="1991"/>
      <c r="G41" s="1991"/>
      <c r="H41" s="1991"/>
      <c r="I41" s="1991"/>
      <c r="J41" s="2019"/>
      <c r="K41" s="2019"/>
      <c r="L41" s="2019"/>
      <c r="M41" s="2019"/>
      <c r="N41" s="2019"/>
      <c r="O41" s="2019"/>
      <c r="P41" s="2019"/>
      <c r="Q41" s="2019"/>
      <c r="R41" s="35"/>
      <c r="S41" s="123"/>
      <c r="T41" s="123"/>
      <c r="V41" s="43"/>
      <c r="X41" s="127"/>
      <c r="Y41" s="1050"/>
      <c r="Z41" s="1050"/>
      <c r="AA41" s="1050"/>
      <c r="AB41" s="1050"/>
      <c r="AC41" s="1050"/>
      <c r="AD41" s="1050"/>
      <c r="AE41" s="1050"/>
      <c r="AF41" s="1050"/>
      <c r="AG41" s="1050"/>
      <c r="AH41" s="1050"/>
      <c r="AI41" s="127"/>
    </row>
    <row r="42" spans="2:35" ht="15" thickBot="1" x14ac:dyDescent="0.3">
      <c r="B42" s="1620" t="s">
        <v>1955</v>
      </c>
      <c r="C42" s="1621" t="s">
        <v>4908</v>
      </c>
      <c r="D42" s="747"/>
      <c r="E42" s="747"/>
      <c r="F42" s="747"/>
      <c r="G42" s="747"/>
      <c r="H42" s="747"/>
      <c r="I42" s="747"/>
      <c r="J42" s="2020"/>
      <c r="K42" s="2020"/>
      <c r="L42" s="1839"/>
      <c r="M42" s="1839"/>
      <c r="N42" s="1839"/>
      <c r="O42" s="1839"/>
      <c r="P42" s="1839"/>
      <c r="Q42" s="1839"/>
      <c r="R42" s="35"/>
      <c r="S42" s="123"/>
      <c r="T42" s="123"/>
      <c r="V42" s="43"/>
      <c r="X42" s="127"/>
      <c r="Y42" s="1050"/>
      <c r="Z42" s="1050"/>
      <c r="AA42" s="1050"/>
      <c r="AB42" s="1050"/>
      <c r="AC42" s="1050"/>
      <c r="AD42" s="1050"/>
      <c r="AE42" s="1050"/>
      <c r="AF42" s="1050"/>
      <c r="AG42" s="1050"/>
      <c r="AH42" s="1050"/>
      <c r="AI42" s="127"/>
    </row>
    <row r="43" spans="2:35" x14ac:dyDescent="0.2">
      <c r="B43" s="1643">
        <v>24</v>
      </c>
      <c r="C43" s="1995" t="s">
        <v>4869</v>
      </c>
      <c r="D43" s="1804" t="s">
        <v>4909</v>
      </c>
      <c r="E43" s="1624" t="s">
        <v>41</v>
      </c>
      <c r="F43" s="1625">
        <v>3</v>
      </c>
      <c r="G43" s="2022">
        <v>5.0049999999999999</v>
      </c>
      <c r="H43" s="2055">
        <v>5.6189999999999998</v>
      </c>
      <c r="I43" s="1973">
        <v>6.1769999999999996</v>
      </c>
      <c r="J43" s="2056">
        <v>4.9800000000000004</v>
      </c>
      <c r="K43" s="2057">
        <v>3.4220000000000002</v>
      </c>
      <c r="L43" s="1972">
        <v>5.5990000000000002</v>
      </c>
      <c r="M43" s="1973">
        <v>5.6390000000000002</v>
      </c>
      <c r="N43" s="1973">
        <v>5.6890000000000001</v>
      </c>
      <c r="O43" s="1973">
        <v>5.7389999999999999</v>
      </c>
      <c r="P43" s="1973">
        <v>5.7910000000000004</v>
      </c>
      <c r="Q43" s="1994">
        <v>28.457000000000001</v>
      </c>
      <c r="R43" s="35"/>
      <c r="S43" s="143"/>
      <c r="T43" s="1144" t="s">
        <v>4868</v>
      </c>
      <c r="V43" s="43">
        <f xml:space="preserve"> IF( SUM( Y43:AH43 ) = 0, 0,$Y$5 )</f>
        <v>0</v>
      </c>
      <c r="X43" s="127"/>
      <c r="Y43" s="1050"/>
      <c r="Z43" s="1050"/>
      <c r="AA43" s="1061">
        <f>IF('[2]Validation flags'!$H$3=1,0, IF( ISNUMBER(I43), 0, 1))</f>
        <v>0</v>
      </c>
      <c r="AB43" s="1061">
        <f>IF('[2]Validation flags'!$H$3=1,0, IF( ISNUMBER(J43), 0, 1))</f>
        <v>0</v>
      </c>
      <c r="AC43" s="1061">
        <f>IF('[2]Validation flags'!$H$3=1,0, IF( ISNUMBER(K43), 0, 1))</f>
        <v>0</v>
      </c>
      <c r="AD43" s="1061">
        <f>IF('[2]Validation flags'!$H$3=1,0, IF( ISNUMBER(L43), 0, 1))</f>
        <v>0</v>
      </c>
      <c r="AE43" s="1061">
        <f>IF('[2]Validation flags'!$H$3=1,0, IF( ISNUMBER(M43), 0, 1))</f>
        <v>0</v>
      </c>
      <c r="AF43" s="1061">
        <f>IF('[2]Validation flags'!$H$3=1,0, IF( ISNUMBER(N43), 0, 1))</f>
        <v>0</v>
      </c>
      <c r="AG43" s="1061">
        <f>IF('[2]Validation flags'!$H$3=1,0, IF( ISNUMBER(O43), 0, 1))</f>
        <v>0</v>
      </c>
      <c r="AH43" s="1061">
        <f>IF('[2]Validation flags'!$H$3=1,0, IF( ISNUMBER(P43), 0, 1))</f>
        <v>0</v>
      </c>
      <c r="AI43" s="127"/>
    </row>
    <row r="44" spans="2:35" x14ac:dyDescent="0.25">
      <c r="B44" s="1643">
        <v>25</v>
      </c>
      <c r="C44" s="1995" t="s">
        <v>4910</v>
      </c>
      <c r="D44" s="1810" t="s">
        <v>4911</v>
      </c>
      <c r="E44" s="1645" t="s">
        <v>41</v>
      </c>
      <c r="F44" s="1646">
        <v>3</v>
      </c>
      <c r="G44" s="2058">
        <v>2.3170000000000002</v>
      </c>
      <c r="H44" s="2026">
        <v>1.0640000000000001</v>
      </c>
      <c r="I44" s="1999">
        <v>1.0589999999999999</v>
      </c>
      <c r="J44" s="2059">
        <v>1.431</v>
      </c>
      <c r="K44" s="2060">
        <v>4.443651</v>
      </c>
      <c r="L44" s="1996">
        <v>2.0380000000000003</v>
      </c>
      <c r="M44" s="1999">
        <v>2.0539999999999998</v>
      </c>
      <c r="N44" s="1999">
        <v>2.0760000000000001</v>
      </c>
      <c r="O44" s="1999">
        <v>2.0920000000000001</v>
      </c>
      <c r="P44" s="1999">
        <v>2.11</v>
      </c>
      <c r="Q44" s="2000">
        <v>10.370000000000001</v>
      </c>
      <c r="R44" s="35"/>
      <c r="S44" s="2061"/>
      <c r="T44" s="1566" t="s">
        <v>4868</v>
      </c>
      <c r="V44" s="43">
        <f xml:space="preserve"> IF( SUM( Y44:AH44 ) = 0, 0,$Y$5 )</f>
        <v>0</v>
      </c>
      <c r="X44" s="127"/>
      <c r="Y44" s="1050"/>
      <c r="Z44" s="1050"/>
      <c r="AA44" s="1061">
        <f>IF('[2]Validation flags'!$H$3=1,0, IF( ISNUMBER(I44), 0, 1))</f>
        <v>0</v>
      </c>
      <c r="AB44" s="1061">
        <f>IF('[2]Validation flags'!$H$3=1,0, IF( ISNUMBER(J44), 0, 1))</f>
        <v>0</v>
      </c>
      <c r="AC44" s="1061">
        <f>IF('[2]Validation flags'!$H$3=1,0, IF( ISNUMBER(K44), 0, 1))</f>
        <v>0</v>
      </c>
      <c r="AD44" s="1061">
        <f>IF('[2]Validation flags'!$H$3=1,0, IF( ISNUMBER(L44), 0, 1))</f>
        <v>0</v>
      </c>
      <c r="AE44" s="1061">
        <f>IF('[2]Validation flags'!$H$3=1,0, IF( ISNUMBER(M44), 0, 1))</f>
        <v>0</v>
      </c>
      <c r="AF44" s="1061">
        <f>IF('[2]Validation flags'!$H$3=1,0, IF( ISNUMBER(N44), 0, 1))</f>
        <v>0</v>
      </c>
      <c r="AG44" s="1061">
        <f>IF('[2]Validation flags'!$H$3=1,0, IF( ISNUMBER(O44), 0, 1))</f>
        <v>0</v>
      </c>
      <c r="AH44" s="1061">
        <f>IF('[2]Validation flags'!$H$3=1,0, IF( ISNUMBER(P44), 0, 1))</f>
        <v>0</v>
      </c>
      <c r="AI44" s="127"/>
    </row>
    <row r="45" spans="2:35" x14ac:dyDescent="0.25">
      <c r="B45" s="1643">
        <v>26</v>
      </c>
      <c r="C45" s="1995" t="s">
        <v>4873</v>
      </c>
      <c r="D45" s="1810" t="s">
        <v>4912</v>
      </c>
      <c r="E45" s="1645" t="s">
        <v>41</v>
      </c>
      <c r="F45" s="1646">
        <v>3</v>
      </c>
      <c r="G45" s="2002">
        <v>0.22600000000000001</v>
      </c>
      <c r="H45" s="2005">
        <v>-5.1999999999999998E-2</v>
      </c>
      <c r="I45" s="1999">
        <v>0.86799999999999999</v>
      </c>
      <c r="J45" s="2059">
        <v>5.0940000000000003</v>
      </c>
      <c r="K45" s="2060">
        <v>1.5161469999999999</v>
      </c>
      <c r="L45" s="1996">
        <v>0</v>
      </c>
      <c r="M45" s="1999">
        <v>0</v>
      </c>
      <c r="N45" s="1999">
        <v>0</v>
      </c>
      <c r="O45" s="1999">
        <v>0</v>
      </c>
      <c r="P45" s="1999">
        <v>0</v>
      </c>
      <c r="Q45" s="2000">
        <v>0</v>
      </c>
      <c r="R45" s="35"/>
      <c r="S45" s="2061"/>
      <c r="T45" s="1566" t="s">
        <v>4868</v>
      </c>
      <c r="V45" s="43">
        <f xml:space="preserve"> IF( SUM( Y45:AH45 ) = 0, 0,$Y$5 )</f>
        <v>0</v>
      </c>
      <c r="X45" s="127"/>
      <c r="Y45" s="1050"/>
      <c r="Z45" s="1050"/>
      <c r="AA45" s="1061">
        <f>IF('[2]Validation flags'!$H$3=1,0, IF( ISNUMBER(I45), 0, 1))</f>
        <v>0</v>
      </c>
      <c r="AB45" s="1061">
        <f>IF('[2]Validation flags'!$H$3=1,0, IF( ISNUMBER(J45), 0, 1))</f>
        <v>0</v>
      </c>
      <c r="AC45" s="1061">
        <f>IF('[2]Validation flags'!$H$3=1,0, IF( ISNUMBER(K45), 0, 1))</f>
        <v>0</v>
      </c>
      <c r="AD45" s="1061">
        <f>IF('[2]Validation flags'!$H$3=1,0, IF( ISNUMBER(L45), 0, 1))</f>
        <v>0</v>
      </c>
      <c r="AE45" s="1061">
        <f>IF('[2]Validation flags'!$H$3=1,0, IF( ISNUMBER(M45), 0, 1))</f>
        <v>0</v>
      </c>
      <c r="AF45" s="1061">
        <f>IF('[2]Validation flags'!$H$3=1,0, IF( ISNUMBER(N45), 0, 1))</f>
        <v>0</v>
      </c>
      <c r="AG45" s="1061">
        <f>IF('[2]Validation flags'!$H$3=1,0, IF( ISNUMBER(O45), 0, 1))</f>
        <v>0</v>
      </c>
      <c r="AH45" s="1061">
        <f>IF('[2]Validation flags'!$H$3=1,0, IF( ISNUMBER(P45), 0, 1))</f>
        <v>0</v>
      </c>
      <c r="AI45" s="200"/>
    </row>
    <row r="46" spans="2:35" x14ac:dyDescent="0.25">
      <c r="B46" s="1643">
        <v>27</v>
      </c>
      <c r="C46" s="1995" t="s">
        <v>4875</v>
      </c>
      <c r="D46" s="1810" t="s">
        <v>4913</v>
      </c>
      <c r="E46" s="1645" t="s">
        <v>41</v>
      </c>
      <c r="F46" s="1646">
        <v>3</v>
      </c>
      <c r="G46" s="2025">
        <v>1.6830000000000001</v>
      </c>
      <c r="H46" s="2026">
        <v>1.5980000000000001</v>
      </c>
      <c r="I46" s="1999">
        <v>1.446</v>
      </c>
      <c r="J46" s="2059">
        <v>1.121</v>
      </c>
      <c r="K46" s="2060">
        <v>1.8489420000000001</v>
      </c>
      <c r="L46" s="1996">
        <v>3.137</v>
      </c>
      <c r="M46" s="1999">
        <v>3.16</v>
      </c>
      <c r="N46" s="1999">
        <v>3.1880000000000002</v>
      </c>
      <c r="O46" s="1999">
        <v>3.2160000000000002</v>
      </c>
      <c r="P46" s="1999">
        <v>3.2450000000000001</v>
      </c>
      <c r="Q46" s="2000">
        <v>15.946000000000002</v>
      </c>
      <c r="R46" s="35"/>
      <c r="S46" s="2061"/>
      <c r="T46" s="1566" t="s">
        <v>4868</v>
      </c>
      <c r="V46" s="43">
        <f xml:space="preserve"> IF( SUM( Y46:AH46 ) = 0, 0,$Y$5 )</f>
        <v>0</v>
      </c>
      <c r="X46" s="127"/>
      <c r="Y46" s="1050"/>
      <c r="Z46" s="1050"/>
      <c r="AA46" s="1061">
        <f>IF('[2]Validation flags'!$H$3=1,0, IF( ISNUMBER(I46), 0, 1))</f>
        <v>0</v>
      </c>
      <c r="AB46" s="1061">
        <f>IF('[2]Validation flags'!$H$3=1,0, IF( ISNUMBER(J46), 0, 1))</f>
        <v>0</v>
      </c>
      <c r="AC46" s="1061">
        <f>IF('[2]Validation flags'!$H$3=1,0, IF( ISNUMBER(K46), 0, 1))</f>
        <v>0</v>
      </c>
      <c r="AD46" s="1061">
        <f>IF('[2]Validation flags'!$H$3=1,0, IF( ISNUMBER(L46), 0, 1))</f>
        <v>0</v>
      </c>
      <c r="AE46" s="1061">
        <f>IF('[2]Validation flags'!$H$3=1,0, IF( ISNUMBER(M46), 0, 1))</f>
        <v>0</v>
      </c>
      <c r="AF46" s="1061">
        <f>IF('[2]Validation flags'!$H$3=1,0, IF( ISNUMBER(N46), 0, 1))</f>
        <v>0</v>
      </c>
      <c r="AG46" s="1061">
        <f>IF('[2]Validation flags'!$H$3=1,0, IF( ISNUMBER(O46), 0, 1))</f>
        <v>0</v>
      </c>
      <c r="AH46" s="1061">
        <f>IF('[2]Validation flags'!$H$3=1,0, IF( ISNUMBER(P46), 0, 1))</f>
        <v>0</v>
      </c>
      <c r="AI46" s="200"/>
    </row>
    <row r="47" spans="2:35" ht="15" thickBot="1" x14ac:dyDescent="0.25">
      <c r="B47" s="1643">
        <v>28</v>
      </c>
      <c r="C47" s="1995" t="s">
        <v>4877</v>
      </c>
      <c r="D47" s="1810" t="s">
        <v>4914</v>
      </c>
      <c r="E47" s="1645" t="s">
        <v>41</v>
      </c>
      <c r="F47" s="1646">
        <v>3</v>
      </c>
      <c r="G47" s="1980">
        <v>0</v>
      </c>
      <c r="H47" s="1981">
        <v>0</v>
      </c>
      <c r="I47" s="1999">
        <v>0.05</v>
      </c>
      <c r="J47" s="2059">
        <v>0</v>
      </c>
      <c r="K47" s="2060">
        <v>0</v>
      </c>
      <c r="L47" s="1996">
        <v>0</v>
      </c>
      <c r="M47" s="1999">
        <v>0</v>
      </c>
      <c r="N47" s="1999">
        <v>0</v>
      </c>
      <c r="O47" s="1999">
        <v>0</v>
      </c>
      <c r="P47" s="1999">
        <v>0</v>
      </c>
      <c r="Q47" s="2000">
        <v>0</v>
      </c>
      <c r="R47" s="35"/>
      <c r="S47" s="155"/>
      <c r="T47" s="1566" t="s">
        <v>4868</v>
      </c>
      <c r="V47" s="43">
        <f xml:space="preserve"> IF( SUM( Y47:AH47 ) = 0, 0,$Y$5 )</f>
        <v>0</v>
      </c>
      <c r="X47" s="127"/>
      <c r="Y47" s="1050"/>
      <c r="Z47" s="1050"/>
      <c r="AA47" s="1061">
        <f>IF('[2]Validation flags'!$H$3=1,0, IF( ISNUMBER(I47), 0, 1))</f>
        <v>0</v>
      </c>
      <c r="AB47" s="1061">
        <f>IF('[2]Validation flags'!$H$3=1,0, IF( ISNUMBER(J47), 0, 1))</f>
        <v>0</v>
      </c>
      <c r="AC47" s="1061">
        <f>IF('[2]Validation flags'!$H$3=1,0, IF( ISNUMBER(K47), 0, 1))</f>
        <v>0</v>
      </c>
      <c r="AD47" s="1061">
        <f>IF('[2]Validation flags'!$H$3=1,0, IF( ISNUMBER(L47), 0, 1))</f>
        <v>0</v>
      </c>
      <c r="AE47" s="1061">
        <f>IF('[2]Validation flags'!$H$3=1,0, IF( ISNUMBER(M47), 0, 1))</f>
        <v>0</v>
      </c>
      <c r="AF47" s="1061">
        <f>IF('[2]Validation flags'!$H$3=1,0, IF( ISNUMBER(N47), 0, 1))</f>
        <v>0</v>
      </c>
      <c r="AG47" s="1061">
        <f>IF('[2]Validation flags'!$H$3=1,0, IF( ISNUMBER(O47), 0, 1))</f>
        <v>0</v>
      </c>
      <c r="AH47" s="1061">
        <f>IF('[2]Validation flags'!$H$3=1,0, IF( ISNUMBER(P47), 0, 1))</f>
        <v>0</v>
      </c>
      <c r="AI47" s="200"/>
    </row>
    <row r="48" spans="2:35" ht="15" thickBot="1" x14ac:dyDescent="0.3">
      <c r="B48" s="1650">
        <v>29</v>
      </c>
      <c r="C48" s="2028" t="s">
        <v>4915</v>
      </c>
      <c r="D48" s="2029" t="s">
        <v>4916</v>
      </c>
      <c r="E48" s="1652" t="s">
        <v>41</v>
      </c>
      <c r="F48" s="1653">
        <v>3</v>
      </c>
      <c r="G48" s="2012">
        <v>9.2309999999999999</v>
      </c>
      <c r="H48" s="2015">
        <v>8.229000000000001</v>
      </c>
      <c r="I48" s="2015">
        <v>9.6</v>
      </c>
      <c r="J48" s="2062">
        <v>12.626000000000001</v>
      </c>
      <c r="K48" s="2063">
        <v>11.230740000000001</v>
      </c>
      <c r="L48" s="2012">
        <v>10.774000000000001</v>
      </c>
      <c r="M48" s="2015">
        <v>10.853</v>
      </c>
      <c r="N48" s="2015">
        <v>10.953000000000001</v>
      </c>
      <c r="O48" s="2015">
        <v>11.047000000000001</v>
      </c>
      <c r="P48" s="2015">
        <v>11.146000000000001</v>
      </c>
      <c r="Q48" s="2016">
        <v>54.77300000000001</v>
      </c>
      <c r="R48" s="35"/>
      <c r="S48" s="1987" t="s">
        <v>4917</v>
      </c>
      <c r="T48" s="1117" t="s">
        <v>4868</v>
      </c>
      <c r="V48" s="43"/>
      <c r="X48" s="600"/>
      <c r="Y48" s="1050"/>
      <c r="Z48" s="1050"/>
      <c r="AA48" s="1050"/>
      <c r="AB48" s="1050"/>
      <c r="AC48" s="1050"/>
      <c r="AD48" s="1050"/>
      <c r="AE48" s="1050"/>
      <c r="AF48" s="1050"/>
      <c r="AG48" s="1050"/>
      <c r="AH48" s="1050"/>
      <c r="AI48" s="600"/>
    </row>
    <row r="49" spans="1:35" ht="15" thickBot="1" x14ac:dyDescent="0.3">
      <c r="B49" s="2017"/>
      <c r="C49" s="2018"/>
      <c r="D49" s="1991"/>
      <c r="E49" s="1991"/>
      <c r="F49" s="1991"/>
      <c r="G49" s="2011"/>
      <c r="H49" s="2011"/>
      <c r="I49" s="2011"/>
      <c r="J49" s="2019"/>
      <c r="K49" s="2019"/>
      <c r="L49" s="2019"/>
      <c r="M49" s="2019"/>
      <c r="N49" s="2019"/>
      <c r="O49" s="2019"/>
      <c r="P49" s="2019"/>
      <c r="Q49" s="2019"/>
      <c r="R49" s="35"/>
      <c r="S49" s="279"/>
      <c r="T49" s="279"/>
      <c r="V49" s="43"/>
      <c r="X49" s="600"/>
      <c r="Y49" s="1050"/>
      <c r="Z49" s="1050"/>
      <c r="AA49" s="1050"/>
      <c r="AB49" s="1050"/>
      <c r="AC49" s="1050"/>
      <c r="AD49" s="1050"/>
      <c r="AE49" s="1050"/>
      <c r="AF49" s="1050"/>
      <c r="AG49" s="1050"/>
      <c r="AH49" s="1050"/>
      <c r="AI49" s="600"/>
    </row>
    <row r="50" spans="1:35" ht="15" thickBot="1" x14ac:dyDescent="0.3">
      <c r="B50" s="1620" t="s">
        <v>1977</v>
      </c>
      <c r="C50" s="1621" t="s">
        <v>4882</v>
      </c>
      <c r="D50" s="1991"/>
      <c r="E50" s="1991"/>
      <c r="F50" s="1991"/>
      <c r="G50" s="2011"/>
      <c r="H50" s="2011"/>
      <c r="I50" s="2011"/>
      <c r="J50" s="2019"/>
      <c r="K50" s="2019"/>
      <c r="L50" s="2019"/>
      <c r="M50" s="2019"/>
      <c r="N50" s="2019"/>
      <c r="O50" s="2019"/>
      <c r="P50" s="2019"/>
      <c r="Q50" s="2019"/>
      <c r="R50" s="35"/>
      <c r="S50" s="279"/>
      <c r="T50" s="279"/>
      <c r="V50" s="43"/>
      <c r="X50" s="600"/>
      <c r="Y50" s="1050"/>
      <c r="Z50" s="1050"/>
      <c r="AA50" s="1050"/>
      <c r="AB50" s="1050"/>
      <c r="AC50" s="1050"/>
      <c r="AD50" s="1050"/>
      <c r="AE50" s="1050"/>
      <c r="AF50" s="1050"/>
      <c r="AG50" s="1050"/>
      <c r="AH50" s="1050"/>
      <c r="AI50" s="600"/>
    </row>
    <row r="51" spans="1:35" ht="15" thickBot="1" x14ac:dyDescent="0.3">
      <c r="B51" s="1622">
        <v>30</v>
      </c>
      <c r="C51" s="2021" t="s">
        <v>4918</v>
      </c>
      <c r="D51" s="1804" t="s">
        <v>4919</v>
      </c>
      <c r="E51" s="1624" t="s">
        <v>41</v>
      </c>
      <c r="F51" s="1625">
        <v>3</v>
      </c>
      <c r="G51" s="2064"/>
      <c r="H51" s="2019"/>
      <c r="I51" s="2019"/>
      <c r="J51" s="2019"/>
      <c r="K51" s="2031"/>
      <c r="L51" s="1972">
        <v>0</v>
      </c>
      <c r="M51" s="1973">
        <v>0</v>
      </c>
      <c r="N51" s="1973">
        <v>0</v>
      </c>
      <c r="O51" s="1973">
        <v>0</v>
      </c>
      <c r="P51" s="1973">
        <v>0</v>
      </c>
      <c r="Q51" s="1994">
        <v>0</v>
      </c>
      <c r="R51" s="35"/>
      <c r="S51" s="1978"/>
      <c r="T51" s="1144"/>
      <c r="V51" s="43"/>
      <c r="X51" s="127"/>
      <c r="Y51" s="1050"/>
      <c r="Z51" s="1050"/>
      <c r="AA51" s="1050"/>
      <c r="AB51" s="1050"/>
      <c r="AC51" s="1050"/>
      <c r="AD51" s="1061">
        <f>IF('[2]Validation flags'!$H$3=1,0, IF( ISNUMBER(L51), 0, 1))</f>
        <v>0</v>
      </c>
      <c r="AE51" s="1061">
        <f>IF('[2]Validation flags'!$H$3=1,0, IF( ISNUMBER(M51), 0, 1))</f>
        <v>0</v>
      </c>
      <c r="AF51" s="1061">
        <f>IF('[2]Validation flags'!$H$3=1,0, IF( ISNUMBER(N51), 0, 1))</f>
        <v>0</v>
      </c>
      <c r="AG51" s="1061">
        <f>IF('[2]Validation flags'!$H$3=1,0, IF( ISNUMBER(O51), 0, 1))</f>
        <v>0</v>
      </c>
      <c r="AH51" s="1061">
        <f>IF('[2]Validation flags'!$H$3=1,0, IF( ISNUMBER(P51), 0, 1))</f>
        <v>0</v>
      </c>
      <c r="AI51" s="600"/>
    </row>
    <row r="52" spans="1:35" ht="15" thickBot="1" x14ac:dyDescent="0.3">
      <c r="B52" s="2032">
        <v>31</v>
      </c>
      <c r="C52" s="2033" t="s">
        <v>4920</v>
      </c>
      <c r="D52" s="2034" t="s">
        <v>4921</v>
      </c>
      <c r="E52" s="2035" t="s">
        <v>41</v>
      </c>
      <c r="F52" s="2036">
        <v>3</v>
      </c>
      <c r="G52" s="2065"/>
      <c r="H52" s="2066"/>
      <c r="I52" s="1972">
        <v>0</v>
      </c>
      <c r="J52" s="1973">
        <v>0.23200000000000001</v>
      </c>
      <c r="K52" s="2039">
        <v>0.24299999999999999</v>
      </c>
      <c r="L52" s="2040">
        <v>0.255</v>
      </c>
      <c r="M52" s="2041">
        <v>0.26800000000000002</v>
      </c>
      <c r="N52" s="2041">
        <v>0.28199999999999997</v>
      </c>
      <c r="O52" s="2041">
        <v>0.29599999999999999</v>
      </c>
      <c r="P52" s="2041">
        <v>0.311</v>
      </c>
      <c r="Q52" s="2042">
        <v>1.4119999999999999</v>
      </c>
      <c r="R52" s="35"/>
      <c r="S52" s="2043"/>
      <c r="T52" s="2044"/>
      <c r="V52" s="43"/>
      <c r="X52" s="127"/>
      <c r="Y52" s="1050"/>
      <c r="Z52" s="1050"/>
      <c r="AA52" s="1061">
        <f>IF('[2]Validation flags'!$H$3=1,0, IF( ISNUMBER(I52), 0, 1))</f>
        <v>0</v>
      </c>
      <c r="AB52" s="1061">
        <f>IF('[2]Validation flags'!$H$3=1,0, IF( ISNUMBER(J52), 0, 1))</f>
        <v>0</v>
      </c>
      <c r="AC52" s="1061">
        <f>IF('[2]Validation flags'!$H$3=1,0, IF( ISNUMBER(K52), 0, 1))</f>
        <v>0</v>
      </c>
      <c r="AD52" s="1061">
        <f>IF('[2]Validation flags'!$H$3=1,0, IF( ISNUMBER(L52), 0, 1))</f>
        <v>0</v>
      </c>
      <c r="AE52" s="1061">
        <f>IF('[2]Validation flags'!$H$3=1,0, IF( ISNUMBER(M52), 0, 1))</f>
        <v>0</v>
      </c>
      <c r="AF52" s="1061">
        <f>IF('[2]Validation flags'!$H$3=1,0, IF( ISNUMBER(N52), 0, 1))</f>
        <v>0</v>
      </c>
      <c r="AG52" s="1061">
        <f>IF('[2]Validation flags'!$H$3=1,0, IF( ISNUMBER(O52), 0, 1))</f>
        <v>0</v>
      </c>
      <c r="AH52" s="1061">
        <f>IF('[2]Validation flags'!$H$3=1,0, IF( ISNUMBER(P52), 0, 1))</f>
        <v>0</v>
      </c>
      <c r="AI52" s="600"/>
    </row>
    <row r="53" spans="1:35" ht="15" thickBot="1" x14ac:dyDescent="0.3">
      <c r="B53" s="1685">
        <v>32</v>
      </c>
      <c r="C53" s="1979" t="s">
        <v>4922</v>
      </c>
      <c r="D53" s="1811" t="s">
        <v>4923</v>
      </c>
      <c r="E53" s="1687" t="s">
        <v>41</v>
      </c>
      <c r="F53" s="1688">
        <v>3</v>
      </c>
      <c r="G53" s="2045">
        <v>0</v>
      </c>
      <c r="H53" s="2067">
        <v>8.1319999999999997</v>
      </c>
      <c r="I53" s="2068">
        <v>6.1820000000000004</v>
      </c>
      <c r="J53" s="2047">
        <v>6.41</v>
      </c>
      <c r="K53" s="2048">
        <v>6.73</v>
      </c>
      <c r="L53" s="1980">
        <v>7.0670000000000002</v>
      </c>
      <c r="M53" s="1981">
        <v>8.1809999999999992</v>
      </c>
      <c r="N53" s="1981">
        <v>8.5890000000000004</v>
      </c>
      <c r="O53" s="1981">
        <v>9.0190000000000001</v>
      </c>
      <c r="P53" s="1981">
        <v>9.4700000000000006</v>
      </c>
      <c r="Q53" s="2049">
        <v>42.326000000000001</v>
      </c>
      <c r="R53" s="35"/>
      <c r="S53" s="1987"/>
      <c r="T53" s="1117" t="s">
        <v>4868</v>
      </c>
      <c r="V53" s="43"/>
      <c r="X53" s="127"/>
      <c r="Y53" s="1050"/>
      <c r="Z53" s="1050"/>
      <c r="AA53" s="1061">
        <f>IF('[2]Validation flags'!$H$3=1,0, IF( ISNUMBER(I53), 0, 1))</f>
        <v>0</v>
      </c>
      <c r="AB53" s="1061">
        <f>IF('[2]Validation flags'!$H$3=1,0, IF( ISNUMBER(J53), 0, 1))</f>
        <v>0</v>
      </c>
      <c r="AC53" s="1061">
        <f>IF('[2]Validation flags'!$H$3=1,0, IF( ISNUMBER(K53), 0, 1))</f>
        <v>0</v>
      </c>
      <c r="AD53" s="1061">
        <f>IF('[2]Validation flags'!$H$3=1,0, IF( ISNUMBER(L53), 0, 1))</f>
        <v>0</v>
      </c>
      <c r="AE53" s="1061">
        <f>IF('[2]Validation flags'!$H$3=1,0, IF( ISNUMBER(M53), 0, 1))</f>
        <v>0</v>
      </c>
      <c r="AF53" s="1061">
        <f>IF('[2]Validation flags'!$H$3=1,0, IF( ISNUMBER(N53), 0, 1))</f>
        <v>0</v>
      </c>
      <c r="AG53" s="1061">
        <f>IF('[2]Validation flags'!$H$3=1,0, IF( ISNUMBER(O53), 0, 1))</f>
        <v>0</v>
      </c>
      <c r="AH53" s="1061">
        <f>IF('[2]Validation flags'!$H$3=1,0, IF( ISNUMBER(P53), 0, 1))</f>
        <v>0</v>
      </c>
      <c r="AI53" s="600"/>
    </row>
    <row r="54" spans="1:35" ht="15" thickBot="1" x14ac:dyDescent="0.3">
      <c r="B54" s="35"/>
      <c r="C54" s="35"/>
      <c r="D54" s="35"/>
      <c r="E54" s="35"/>
      <c r="F54" s="35"/>
      <c r="G54" s="35"/>
      <c r="H54" s="35"/>
      <c r="I54" s="35"/>
      <c r="J54" s="35"/>
      <c r="K54" s="35"/>
      <c r="L54" s="35"/>
      <c r="M54" s="35"/>
      <c r="N54" s="35"/>
      <c r="O54" s="35"/>
      <c r="P54" s="35"/>
      <c r="Q54" s="35"/>
      <c r="R54" s="35"/>
      <c r="S54" s="35"/>
      <c r="V54" s="43"/>
      <c r="X54" s="1091"/>
      <c r="Y54" s="1050"/>
      <c r="Z54" s="1050"/>
      <c r="AA54" s="1050"/>
      <c r="AB54" s="1050"/>
      <c r="AC54" s="1050"/>
      <c r="AD54" s="1050"/>
      <c r="AE54" s="1050"/>
      <c r="AF54" s="1050"/>
      <c r="AG54" s="1050"/>
      <c r="AH54" s="1050"/>
      <c r="AI54" s="1091"/>
    </row>
    <row r="55" spans="1:35" ht="15" thickBot="1" x14ac:dyDescent="0.3">
      <c r="A55" s="283"/>
      <c r="B55" s="1040" t="s">
        <v>1998</v>
      </c>
      <c r="C55" s="1053" t="s">
        <v>4924</v>
      </c>
      <c r="D55" s="2069"/>
      <c r="E55" s="2069"/>
      <c r="F55" s="2069"/>
      <c r="G55" s="2069"/>
      <c r="H55" s="2069"/>
      <c r="I55" s="283"/>
      <c r="J55" s="283"/>
      <c r="K55" s="283"/>
      <c r="L55" s="283"/>
      <c r="M55" s="283"/>
      <c r="N55" s="283"/>
      <c r="O55" s="283"/>
      <c r="P55" s="283"/>
      <c r="Q55" s="283"/>
      <c r="R55" s="283"/>
      <c r="S55" s="283"/>
      <c r="T55" s="283"/>
      <c r="U55" s="283"/>
      <c r="V55" s="43"/>
      <c r="X55" s="1091"/>
      <c r="Y55" s="1050"/>
      <c r="Z55" s="1050"/>
      <c r="AA55" s="1050"/>
      <c r="AB55" s="1050"/>
      <c r="AC55" s="1050"/>
      <c r="AD55" s="1050"/>
      <c r="AE55" s="1050"/>
      <c r="AF55" s="1050"/>
      <c r="AG55" s="1050"/>
      <c r="AH55" s="1050"/>
      <c r="AI55" s="1091"/>
    </row>
    <row r="56" spans="1:35" ht="15" thickBot="1" x14ac:dyDescent="0.3">
      <c r="A56" s="283"/>
      <c r="B56" s="2070">
        <v>33</v>
      </c>
      <c r="C56" s="2071" t="s">
        <v>4925</v>
      </c>
      <c r="D56" s="2072" t="s">
        <v>4926</v>
      </c>
      <c r="E56" s="46" t="s">
        <v>4927</v>
      </c>
      <c r="F56" s="2073">
        <v>0</v>
      </c>
      <c r="G56" s="2069"/>
      <c r="H56" s="2069"/>
      <c r="I56" s="283"/>
      <c r="J56" s="283"/>
      <c r="K56" s="283"/>
      <c r="L56" s="2074"/>
      <c r="M56" s="2074"/>
      <c r="N56" s="2074"/>
      <c r="O56" s="2074"/>
      <c r="P56" s="2074"/>
      <c r="Q56" s="2075"/>
      <c r="R56" s="283"/>
      <c r="S56" s="2076"/>
      <c r="T56" s="2077"/>
      <c r="U56" s="283"/>
      <c r="V56" s="43"/>
      <c r="X56" s="127"/>
      <c r="Y56" s="1050"/>
      <c r="Z56" s="1050"/>
      <c r="AA56" s="1050"/>
      <c r="AB56" s="1050"/>
      <c r="AC56" s="1050"/>
      <c r="AD56" s="1050"/>
      <c r="AE56" s="1050"/>
      <c r="AF56" s="1050"/>
      <c r="AG56" s="1050"/>
      <c r="AH56" s="1050"/>
      <c r="AI56" s="1091"/>
    </row>
    <row r="57" spans="1:35" x14ac:dyDescent="0.25">
      <c r="A57" s="283"/>
      <c r="B57" s="1445">
        <v>34</v>
      </c>
      <c r="C57" s="2078" t="s">
        <v>4928</v>
      </c>
      <c r="D57" s="2079" t="s">
        <v>4929</v>
      </c>
      <c r="E57" s="64" t="s">
        <v>1884</v>
      </c>
      <c r="F57" s="79">
        <v>3</v>
      </c>
      <c r="G57" s="2069"/>
      <c r="H57" s="2069"/>
      <c r="I57" s="283"/>
      <c r="J57" s="283"/>
      <c r="K57" s="283"/>
      <c r="L57" s="48">
        <v>2.0350000000000001</v>
      </c>
      <c r="M57" s="49">
        <v>1.861</v>
      </c>
      <c r="N57" s="49">
        <v>1.869</v>
      </c>
      <c r="O57" s="49">
        <v>1.8660000000000001</v>
      </c>
      <c r="P57" s="49">
        <v>1.87</v>
      </c>
      <c r="Q57" s="2080">
        <v>9.5010000000000012</v>
      </c>
      <c r="R57" s="283"/>
      <c r="S57" s="1890"/>
      <c r="T57" s="1566"/>
      <c r="U57" s="283"/>
      <c r="V57" s="43"/>
      <c r="X57" s="127"/>
      <c r="Y57" s="1050"/>
      <c r="Z57" s="1050"/>
      <c r="AA57" s="1050"/>
      <c r="AB57" s="1050"/>
      <c r="AC57" s="1050"/>
      <c r="AD57" s="1050"/>
      <c r="AE57" s="1050"/>
      <c r="AF57" s="1050"/>
      <c r="AG57" s="1050"/>
      <c r="AH57" s="1050"/>
      <c r="AI57" s="1091"/>
    </row>
    <row r="58" spans="1:35" x14ac:dyDescent="0.25">
      <c r="A58" s="283"/>
      <c r="B58" s="1445">
        <v>35</v>
      </c>
      <c r="C58" s="2081" t="s">
        <v>4930</v>
      </c>
      <c r="D58" s="2082" t="s">
        <v>4931</v>
      </c>
      <c r="E58" s="2083" t="s">
        <v>1884</v>
      </c>
      <c r="F58" s="2084">
        <v>3</v>
      </c>
      <c r="G58" s="2069"/>
      <c r="H58" s="2069"/>
      <c r="I58" s="283"/>
      <c r="J58" s="283"/>
      <c r="K58" s="283"/>
      <c r="L58" s="66">
        <v>2.0350000000000001</v>
      </c>
      <c r="M58" s="67">
        <v>1.861</v>
      </c>
      <c r="N58" s="67">
        <v>1.869</v>
      </c>
      <c r="O58" s="67">
        <v>1.8660000000000001</v>
      </c>
      <c r="P58" s="67">
        <v>1.87</v>
      </c>
      <c r="Q58" s="2080">
        <v>9.5010000000000012</v>
      </c>
      <c r="R58" s="283"/>
      <c r="S58" s="1890"/>
      <c r="T58" s="1566"/>
      <c r="U58" s="283"/>
      <c r="V58" s="43"/>
      <c r="X58" s="127"/>
      <c r="Y58" s="1050"/>
      <c r="Z58" s="1050"/>
      <c r="AA58" s="1050"/>
      <c r="AB58" s="1050"/>
      <c r="AC58" s="1050"/>
      <c r="AD58" s="1050"/>
      <c r="AE58" s="1050"/>
      <c r="AF58" s="1050"/>
      <c r="AG58" s="1050"/>
      <c r="AH58" s="1050"/>
      <c r="AI58" s="1091"/>
    </row>
    <row r="59" spans="1:35" x14ac:dyDescent="0.25">
      <c r="A59" s="283"/>
      <c r="B59" s="1445">
        <v>36</v>
      </c>
      <c r="C59" s="2078" t="s">
        <v>4932</v>
      </c>
      <c r="D59" s="2079" t="s">
        <v>4933</v>
      </c>
      <c r="E59" s="64" t="s">
        <v>41</v>
      </c>
      <c r="F59" s="79">
        <v>3</v>
      </c>
      <c r="G59" s="2069"/>
      <c r="H59" s="2069"/>
      <c r="I59" s="283"/>
      <c r="J59" s="283"/>
      <c r="K59" s="283"/>
      <c r="L59" s="66">
        <v>0.30099999999999999</v>
      </c>
      <c r="M59" s="67">
        <v>0.30299999999999999</v>
      </c>
      <c r="N59" s="67">
        <v>0.30499999999999999</v>
      </c>
      <c r="O59" s="67">
        <v>0.308</v>
      </c>
      <c r="P59" s="67">
        <v>0.311</v>
      </c>
      <c r="Q59" s="2080">
        <v>1.528</v>
      </c>
      <c r="R59" s="283"/>
      <c r="S59" s="1890"/>
      <c r="T59" s="1566"/>
      <c r="U59" s="283"/>
      <c r="V59" s="43"/>
      <c r="X59" s="127"/>
      <c r="Y59" s="1050"/>
      <c r="Z59" s="1050"/>
      <c r="AA59" s="1050"/>
      <c r="AB59" s="1050"/>
      <c r="AC59" s="1050"/>
      <c r="AD59" s="1050"/>
      <c r="AE59" s="1050"/>
      <c r="AF59" s="1050"/>
      <c r="AG59" s="1050"/>
      <c r="AH59" s="1050"/>
      <c r="AI59" s="1091"/>
    </row>
    <row r="60" spans="1:35" x14ac:dyDescent="0.25">
      <c r="A60" s="283"/>
      <c r="B60" s="1445">
        <v>37</v>
      </c>
      <c r="C60" s="2078" t="s">
        <v>4934</v>
      </c>
      <c r="D60" s="2079" t="s">
        <v>4935</v>
      </c>
      <c r="E60" s="64" t="s">
        <v>41</v>
      </c>
      <c r="F60" s="79">
        <v>3</v>
      </c>
      <c r="G60" s="2069"/>
      <c r="H60" s="2069"/>
      <c r="I60" s="283"/>
      <c r="J60" s="283"/>
      <c r="K60" s="283"/>
      <c r="L60" s="66">
        <v>5.71</v>
      </c>
      <c r="M60" s="67">
        <v>5.75</v>
      </c>
      <c r="N60" s="67">
        <v>5.8019999999999996</v>
      </c>
      <c r="O60" s="67">
        <v>5.8529999999999998</v>
      </c>
      <c r="P60" s="67">
        <v>5.9059999999999997</v>
      </c>
      <c r="Q60" s="2080">
        <v>29.021000000000001</v>
      </c>
      <c r="R60" s="283"/>
      <c r="S60" s="1890"/>
      <c r="T60" s="1566"/>
      <c r="U60" s="283"/>
      <c r="V60" s="43"/>
      <c r="X60" s="127"/>
      <c r="Y60" s="1050"/>
      <c r="Z60" s="1050"/>
      <c r="AA60" s="1050"/>
      <c r="AB60" s="1050"/>
      <c r="AC60" s="1050"/>
      <c r="AD60" s="1050"/>
      <c r="AE60" s="1050"/>
      <c r="AF60" s="1050"/>
      <c r="AG60" s="1050"/>
      <c r="AH60" s="1050"/>
      <c r="AI60" s="1091"/>
    </row>
    <row r="61" spans="1:35" x14ac:dyDescent="0.25">
      <c r="A61" s="283"/>
      <c r="B61" s="1445">
        <v>38</v>
      </c>
      <c r="C61" s="2078" t="s">
        <v>4936</v>
      </c>
      <c r="D61" s="2079" t="s">
        <v>4937</v>
      </c>
      <c r="E61" s="64" t="s">
        <v>41</v>
      </c>
      <c r="F61" s="79">
        <v>3</v>
      </c>
      <c r="G61" s="2069"/>
      <c r="H61" s="2069"/>
      <c r="I61" s="283"/>
      <c r="J61" s="283"/>
      <c r="K61" s="283"/>
      <c r="L61" s="66">
        <v>1.2E-2</v>
      </c>
      <c r="M61" s="67">
        <v>1.2E-2</v>
      </c>
      <c r="N61" s="67">
        <v>0.01</v>
      </c>
      <c r="O61" s="67">
        <v>0.01</v>
      </c>
      <c r="P61" s="67">
        <v>8.0000000000000002E-3</v>
      </c>
      <c r="Q61" s="2080">
        <v>5.2000000000000005E-2</v>
      </c>
      <c r="R61" s="283"/>
      <c r="S61" s="1890"/>
      <c r="T61" s="1566"/>
      <c r="U61" s="283"/>
      <c r="V61" s="43"/>
      <c r="X61" s="127"/>
      <c r="Y61" s="1050"/>
      <c r="Z61" s="1050"/>
      <c r="AA61" s="1050"/>
      <c r="AB61" s="1050"/>
      <c r="AC61" s="1050"/>
      <c r="AD61" s="1050"/>
      <c r="AE61" s="1050"/>
      <c r="AF61" s="1050"/>
      <c r="AG61" s="1050"/>
      <c r="AH61" s="1050"/>
      <c r="AI61" s="1091"/>
    </row>
    <row r="62" spans="1:35" x14ac:dyDescent="0.25">
      <c r="A62" s="283"/>
      <c r="B62" s="1445">
        <v>39</v>
      </c>
      <c r="C62" s="2078" t="s">
        <v>4938</v>
      </c>
      <c r="D62" s="2079" t="s">
        <v>4939</v>
      </c>
      <c r="E62" s="64" t="s">
        <v>41</v>
      </c>
      <c r="F62" s="79">
        <v>3</v>
      </c>
      <c r="G62" s="2069"/>
      <c r="H62" s="2069"/>
      <c r="I62" s="283"/>
      <c r="J62" s="283"/>
      <c r="K62" s="283"/>
      <c r="L62" s="66">
        <v>0.221</v>
      </c>
      <c r="M62" s="67">
        <v>0.221</v>
      </c>
      <c r="N62" s="67">
        <v>0.184</v>
      </c>
      <c r="O62" s="67">
        <v>0.184</v>
      </c>
      <c r="P62" s="67">
        <v>0.14799999999999999</v>
      </c>
      <c r="Q62" s="2080">
        <v>0.95800000000000007</v>
      </c>
      <c r="R62" s="283"/>
      <c r="S62" s="1890"/>
      <c r="T62" s="1566"/>
      <c r="U62" s="283"/>
      <c r="V62" s="43"/>
      <c r="X62" s="127"/>
      <c r="Y62" s="1050"/>
      <c r="Z62" s="1050"/>
      <c r="AA62" s="1050"/>
      <c r="AB62" s="1050"/>
      <c r="AC62" s="1050"/>
      <c r="AD62" s="1050"/>
      <c r="AE62" s="1050"/>
      <c r="AF62" s="1050"/>
      <c r="AG62" s="1050"/>
      <c r="AH62" s="1050"/>
      <c r="AI62" s="1091"/>
    </row>
    <row r="63" spans="1:35" x14ac:dyDescent="0.25">
      <c r="A63" s="283"/>
      <c r="B63" s="1445">
        <v>40</v>
      </c>
      <c r="C63" s="2078" t="s">
        <v>4940</v>
      </c>
      <c r="D63" s="2079" t="s">
        <v>4941</v>
      </c>
      <c r="E63" s="64" t="s">
        <v>1932</v>
      </c>
      <c r="F63" s="79">
        <v>2</v>
      </c>
      <c r="G63" s="2069"/>
      <c r="H63" s="2069"/>
      <c r="I63" s="283"/>
      <c r="J63" s="283"/>
      <c r="K63" s="283"/>
      <c r="L63" s="2085">
        <v>147.9115479115479</v>
      </c>
      <c r="M63" s="2086">
        <v>162.81569048898442</v>
      </c>
      <c r="N63" s="2086">
        <v>163.18887105403959</v>
      </c>
      <c r="O63" s="2086">
        <v>165.05894962486602</v>
      </c>
      <c r="P63" s="2086">
        <v>166.31016042780749</v>
      </c>
      <c r="Q63" s="2087">
        <v>160.82517629723185</v>
      </c>
      <c r="R63" s="283"/>
      <c r="S63" s="1890"/>
      <c r="T63" s="1566"/>
      <c r="U63" s="283"/>
      <c r="V63" s="43"/>
      <c r="X63" s="1091"/>
      <c r="Y63" s="1096"/>
      <c r="AI63" s="1091"/>
    </row>
    <row r="64" spans="1:35" ht="15" thickBot="1" x14ac:dyDescent="0.3">
      <c r="A64" s="283"/>
      <c r="B64" s="2088">
        <v>41</v>
      </c>
      <c r="C64" s="2089" t="s">
        <v>4942</v>
      </c>
      <c r="D64" s="2090" t="s">
        <v>4943</v>
      </c>
      <c r="E64" s="2091" t="s">
        <v>1932</v>
      </c>
      <c r="F64" s="2092">
        <v>2</v>
      </c>
      <c r="G64" s="2069"/>
      <c r="H64" s="2069"/>
      <c r="I64" s="283"/>
      <c r="J64" s="283"/>
      <c r="K64" s="283"/>
      <c r="L64" s="2093">
        <v>2805.8968058968057</v>
      </c>
      <c r="M64" s="2094">
        <v>3089.7367006985492</v>
      </c>
      <c r="N64" s="2094">
        <v>3104.333868378812</v>
      </c>
      <c r="O64" s="2094">
        <v>3136.6559485530547</v>
      </c>
      <c r="P64" s="2094">
        <v>3158.2887700534757</v>
      </c>
      <c r="Q64" s="2095">
        <v>3054.5205767813909</v>
      </c>
      <c r="R64" s="283"/>
      <c r="S64" s="1116"/>
      <c r="T64" s="1117"/>
      <c r="U64" s="283"/>
      <c r="V64" s="43"/>
      <c r="X64" s="1091"/>
      <c r="Y64" s="1099"/>
      <c r="AI64" s="1091"/>
    </row>
    <row r="65" spans="1:35" ht="15" thickBot="1" x14ac:dyDescent="0.3">
      <c r="A65" s="283"/>
      <c r="B65" s="2070">
        <v>42</v>
      </c>
      <c r="C65" s="2071" t="s">
        <v>4944</v>
      </c>
      <c r="D65" s="2072" t="s">
        <v>4945</v>
      </c>
      <c r="E65" s="46" t="s">
        <v>4927</v>
      </c>
      <c r="F65" s="2073">
        <v>0</v>
      </c>
      <c r="G65" s="2069"/>
      <c r="H65" s="2069"/>
      <c r="I65" s="283"/>
      <c r="J65" s="283"/>
      <c r="K65" s="283"/>
      <c r="L65" s="2074"/>
      <c r="M65" s="2074"/>
      <c r="N65" s="2074"/>
      <c r="O65" s="2074"/>
      <c r="P65" s="2074"/>
      <c r="Q65" s="2075"/>
      <c r="R65" s="283"/>
      <c r="S65" s="2076"/>
      <c r="T65" s="2077"/>
      <c r="U65" s="283"/>
      <c r="V65" s="43"/>
      <c r="X65" s="1034"/>
      <c r="Y65" s="1099"/>
      <c r="AH65" s="1050"/>
      <c r="AI65" s="1034"/>
    </row>
    <row r="66" spans="1:35" x14ac:dyDescent="0.25">
      <c r="A66" s="283"/>
      <c r="B66" s="1445">
        <v>43</v>
      </c>
      <c r="C66" s="2078" t="s">
        <v>4946</v>
      </c>
      <c r="D66" s="2079" t="s">
        <v>4947</v>
      </c>
      <c r="E66" s="64" t="s">
        <v>1884</v>
      </c>
      <c r="F66" s="79">
        <v>3</v>
      </c>
      <c r="G66" s="2069"/>
      <c r="H66" s="2069"/>
      <c r="I66" s="283"/>
      <c r="J66" s="283"/>
      <c r="K66" s="283"/>
      <c r="L66" s="48">
        <v>1.35</v>
      </c>
      <c r="M66" s="49">
        <v>1.2410000000000001</v>
      </c>
      <c r="N66" s="49">
        <v>1.246</v>
      </c>
      <c r="O66" s="49">
        <v>1.244</v>
      </c>
      <c r="P66" s="49">
        <v>1.2470000000000001</v>
      </c>
      <c r="Q66" s="2080">
        <v>6.3280000000000003</v>
      </c>
      <c r="R66" s="283"/>
      <c r="S66" s="1890"/>
      <c r="T66" s="1566"/>
      <c r="U66" s="283"/>
      <c r="V66" s="43"/>
      <c r="X66" s="127"/>
      <c r="Y66" s="1050"/>
      <c r="Z66" s="1050"/>
      <c r="AA66" s="1050"/>
      <c r="AB66" s="1050"/>
      <c r="AC66" s="1050"/>
      <c r="AD66" s="1050"/>
      <c r="AE66" s="1050"/>
      <c r="AF66" s="1050"/>
      <c r="AG66" s="1050"/>
      <c r="AH66" s="1050"/>
      <c r="AI66" s="1034"/>
    </row>
    <row r="67" spans="1:35" x14ac:dyDescent="0.25">
      <c r="A67" s="283"/>
      <c r="B67" s="1445">
        <v>44</v>
      </c>
      <c r="C67" s="2081" t="s">
        <v>4948</v>
      </c>
      <c r="D67" s="2082" t="s">
        <v>4949</v>
      </c>
      <c r="E67" s="2083" t="s">
        <v>1884</v>
      </c>
      <c r="F67" s="2084">
        <v>3</v>
      </c>
      <c r="G67" s="2069"/>
      <c r="H67" s="2069"/>
      <c r="I67" s="283"/>
      <c r="J67" s="283"/>
      <c r="K67" s="283"/>
      <c r="L67" s="66">
        <v>1.35</v>
      </c>
      <c r="M67" s="67">
        <v>1.2410000000000001</v>
      </c>
      <c r="N67" s="67">
        <v>1.246</v>
      </c>
      <c r="O67" s="67">
        <v>1.244</v>
      </c>
      <c r="P67" s="67">
        <v>1.2470000000000001</v>
      </c>
      <c r="Q67" s="2080">
        <v>6.3280000000000003</v>
      </c>
      <c r="R67" s="283"/>
      <c r="S67" s="1890"/>
      <c r="T67" s="1566"/>
      <c r="U67" s="283"/>
      <c r="V67" s="43"/>
      <c r="X67" s="127"/>
      <c r="Y67" s="1050"/>
      <c r="Z67" s="1050"/>
      <c r="AA67" s="1050"/>
      <c r="AB67" s="1050"/>
      <c r="AC67" s="1050"/>
      <c r="AD67" s="1050"/>
      <c r="AE67" s="1050"/>
      <c r="AF67" s="1050"/>
      <c r="AG67" s="1050"/>
      <c r="AH67" s="1050"/>
      <c r="AI67" s="1034"/>
    </row>
    <row r="68" spans="1:35" x14ac:dyDescent="0.25">
      <c r="A68" s="283"/>
      <c r="B68" s="1445">
        <v>45</v>
      </c>
      <c r="C68" s="2078" t="s">
        <v>4950</v>
      </c>
      <c r="D68" s="2079" t="s">
        <v>4951</v>
      </c>
      <c r="E68" s="64" t="s">
        <v>41</v>
      </c>
      <c r="F68" s="79">
        <v>3</v>
      </c>
      <c r="G68" s="2069"/>
      <c r="H68" s="2069"/>
      <c r="I68" s="283"/>
      <c r="J68" s="283"/>
      <c r="K68" s="283"/>
      <c r="L68" s="66">
        <v>1E-3</v>
      </c>
      <c r="M68" s="67">
        <v>1E-3</v>
      </c>
      <c r="N68" s="67">
        <v>1E-3</v>
      </c>
      <c r="O68" s="67">
        <v>1E-3</v>
      </c>
      <c r="P68" s="67">
        <v>1E-3</v>
      </c>
      <c r="Q68" s="2080">
        <v>5.0000000000000001E-3</v>
      </c>
      <c r="R68" s="283"/>
      <c r="S68" s="1890"/>
      <c r="T68" s="1566"/>
      <c r="U68" s="283"/>
      <c r="V68" s="43"/>
      <c r="X68" s="127"/>
      <c r="Y68" s="1050"/>
      <c r="Z68" s="1050"/>
      <c r="AA68" s="1050"/>
      <c r="AB68" s="1050"/>
      <c r="AC68" s="1050"/>
      <c r="AD68" s="1050"/>
      <c r="AE68" s="1050"/>
      <c r="AF68" s="1050"/>
      <c r="AG68" s="1050"/>
      <c r="AH68" s="1050"/>
      <c r="AI68" s="1034"/>
    </row>
    <row r="69" spans="1:35" x14ac:dyDescent="0.25">
      <c r="A69" s="283"/>
      <c r="B69" s="1445">
        <v>46</v>
      </c>
      <c r="C69" s="2078" t="s">
        <v>4952</v>
      </c>
      <c r="D69" s="2079" t="s">
        <v>4953</v>
      </c>
      <c r="E69" s="64" t="s">
        <v>41</v>
      </c>
      <c r="F69" s="79">
        <v>3</v>
      </c>
      <c r="G69" s="2069"/>
      <c r="H69" s="2069"/>
      <c r="I69" s="283"/>
      <c r="J69" s="283"/>
      <c r="K69" s="283"/>
      <c r="L69" s="66">
        <v>1.9E-2</v>
      </c>
      <c r="M69" s="67">
        <v>0.02</v>
      </c>
      <c r="N69" s="67">
        <v>0.02</v>
      </c>
      <c r="O69" s="67">
        <v>0.02</v>
      </c>
      <c r="P69" s="67">
        <v>0.02</v>
      </c>
      <c r="Q69" s="2080">
        <v>9.9000000000000005E-2</v>
      </c>
      <c r="R69" s="283"/>
      <c r="S69" s="1890"/>
      <c r="T69" s="1566"/>
      <c r="U69" s="283"/>
      <c r="V69" s="43"/>
      <c r="X69" s="127"/>
      <c r="Y69" s="1050"/>
      <c r="Z69" s="1050"/>
      <c r="AA69" s="1050"/>
      <c r="AB69" s="1050"/>
      <c r="AC69" s="1050"/>
      <c r="AD69" s="1050"/>
      <c r="AE69" s="1050"/>
      <c r="AF69" s="1050"/>
      <c r="AG69" s="1050"/>
      <c r="AH69" s="1050"/>
      <c r="AI69" s="1034"/>
    </row>
    <row r="70" spans="1:35" x14ac:dyDescent="0.25">
      <c r="A70" s="283"/>
      <c r="B70" s="1445">
        <v>47</v>
      </c>
      <c r="C70" s="2078" t="s">
        <v>4954</v>
      </c>
      <c r="D70" s="2079" t="s">
        <v>4955</v>
      </c>
      <c r="E70" s="64" t="s">
        <v>41</v>
      </c>
      <c r="F70" s="79">
        <v>3</v>
      </c>
      <c r="G70" s="2069"/>
      <c r="H70" s="2069"/>
      <c r="I70" s="283"/>
      <c r="J70" s="283"/>
      <c r="K70" s="283"/>
      <c r="L70" s="66">
        <v>7.0000000000000001E-3</v>
      </c>
      <c r="M70" s="67">
        <v>7.0000000000000001E-3</v>
      </c>
      <c r="N70" s="67">
        <v>6.0000000000000001E-3</v>
      </c>
      <c r="O70" s="67">
        <v>6.0000000000000001E-3</v>
      </c>
      <c r="P70" s="67">
        <v>5.0000000000000001E-3</v>
      </c>
      <c r="Q70" s="2080">
        <v>3.1000000000000003E-2</v>
      </c>
      <c r="R70" s="283"/>
      <c r="S70" s="1890"/>
      <c r="T70" s="1566"/>
      <c r="U70" s="283"/>
      <c r="V70" s="43"/>
      <c r="X70" s="127"/>
      <c r="Y70" s="1050"/>
      <c r="Z70" s="1050"/>
      <c r="AA70" s="1050"/>
      <c r="AB70" s="1050"/>
      <c r="AC70" s="1050"/>
      <c r="AD70" s="1050"/>
      <c r="AE70" s="1050"/>
      <c r="AF70" s="1050"/>
      <c r="AG70" s="1050"/>
      <c r="AH70" s="1050"/>
      <c r="AI70" s="1034"/>
    </row>
    <row r="71" spans="1:35" x14ac:dyDescent="0.25">
      <c r="A71" s="283"/>
      <c r="B71" s="1445">
        <v>48</v>
      </c>
      <c r="C71" s="2078" t="s">
        <v>4956</v>
      </c>
      <c r="D71" s="2079" t="s">
        <v>4957</v>
      </c>
      <c r="E71" s="64" t="s">
        <v>41</v>
      </c>
      <c r="F71" s="79">
        <v>3</v>
      </c>
      <c r="G71" s="2069"/>
      <c r="H71" s="2069"/>
      <c r="I71" s="283"/>
      <c r="J71" s="283"/>
      <c r="K71" s="283"/>
      <c r="L71" s="66">
        <v>0.13800000000000001</v>
      </c>
      <c r="M71" s="67">
        <v>0.13800000000000001</v>
      </c>
      <c r="N71" s="67">
        <v>0.115</v>
      </c>
      <c r="O71" s="67">
        <v>0.115</v>
      </c>
      <c r="P71" s="67">
        <v>9.2999999999999999E-2</v>
      </c>
      <c r="Q71" s="2080">
        <v>0.59899999999999998</v>
      </c>
      <c r="R71" s="283"/>
      <c r="S71" s="1890"/>
      <c r="T71" s="1566"/>
      <c r="U71" s="283"/>
      <c r="V71" s="43"/>
      <c r="X71" s="127"/>
      <c r="Y71" s="1050"/>
      <c r="Z71" s="1050"/>
      <c r="AA71" s="1050"/>
      <c r="AB71" s="1050"/>
      <c r="AC71" s="1050"/>
      <c r="AD71" s="1050"/>
      <c r="AE71" s="1050"/>
      <c r="AF71" s="1050"/>
      <c r="AG71" s="1050"/>
      <c r="AH71" s="1050"/>
      <c r="AI71" s="1034"/>
    </row>
    <row r="72" spans="1:35" x14ac:dyDescent="0.25">
      <c r="A72" s="283"/>
      <c r="B72" s="1445">
        <v>49</v>
      </c>
      <c r="C72" s="2078" t="s">
        <v>4958</v>
      </c>
      <c r="D72" s="2079" t="s">
        <v>4959</v>
      </c>
      <c r="E72" s="64" t="s">
        <v>1932</v>
      </c>
      <c r="F72" s="79">
        <v>2</v>
      </c>
      <c r="G72" s="2069"/>
      <c r="H72" s="2069"/>
      <c r="I72" s="283"/>
      <c r="J72" s="283"/>
      <c r="K72" s="283"/>
      <c r="L72" s="2085">
        <v>0.7407407407407407</v>
      </c>
      <c r="M72" s="2086">
        <v>0.80580177276389997</v>
      </c>
      <c r="N72" s="2086">
        <v>0.8025682182985554</v>
      </c>
      <c r="O72" s="2086">
        <v>0.8038585209003215</v>
      </c>
      <c r="P72" s="2086">
        <v>0.80192461908580581</v>
      </c>
      <c r="Q72" s="2087">
        <v>0.79013906447534765</v>
      </c>
      <c r="R72" s="283"/>
      <c r="S72" s="1890"/>
      <c r="T72" s="1566"/>
      <c r="U72" s="283"/>
      <c r="V72" s="43"/>
      <c r="X72" s="127"/>
      <c r="Y72" s="1050"/>
      <c r="Z72" s="1050"/>
      <c r="AA72" s="1050"/>
      <c r="AB72" s="1050"/>
      <c r="AC72" s="1050"/>
      <c r="AD72" s="1050"/>
      <c r="AE72" s="1050"/>
      <c r="AF72" s="1050"/>
      <c r="AG72" s="1050"/>
      <c r="AH72" s="1050"/>
      <c r="AI72" s="1034"/>
    </row>
    <row r="73" spans="1:35" ht="15" thickBot="1" x14ac:dyDescent="0.3">
      <c r="A73" s="283"/>
      <c r="B73" s="2088">
        <v>50</v>
      </c>
      <c r="C73" s="2089" t="s">
        <v>4960</v>
      </c>
      <c r="D73" s="2090" t="s">
        <v>4961</v>
      </c>
      <c r="E73" s="2091" t="s">
        <v>1932</v>
      </c>
      <c r="F73" s="2092">
        <v>2</v>
      </c>
      <c r="G73" s="2069"/>
      <c r="H73" s="2069"/>
      <c r="I73" s="283"/>
      <c r="J73" s="283"/>
      <c r="K73" s="283"/>
      <c r="L73" s="2093">
        <v>14.074074074074073</v>
      </c>
      <c r="M73" s="2094">
        <v>16.116035455277999</v>
      </c>
      <c r="N73" s="2094">
        <v>16.051364365971107</v>
      </c>
      <c r="O73" s="2094">
        <v>16.077170418006432</v>
      </c>
      <c r="P73" s="2094">
        <v>16.038492381716118</v>
      </c>
      <c r="Q73" s="2095">
        <v>15.644753476611882</v>
      </c>
      <c r="R73" s="283"/>
      <c r="S73" s="1116"/>
      <c r="T73" s="1117"/>
      <c r="U73" s="283"/>
      <c r="V73" s="43"/>
      <c r="X73" s="1034"/>
      <c r="AI73" s="1034"/>
    </row>
    <row r="74" spans="1:35" ht="15" thickBot="1" x14ac:dyDescent="0.3">
      <c r="A74" s="283"/>
      <c r="B74" s="2070">
        <v>51</v>
      </c>
      <c r="C74" s="2071" t="s">
        <v>4962</v>
      </c>
      <c r="D74" s="2072" t="s">
        <v>4963</v>
      </c>
      <c r="E74" s="46" t="s">
        <v>4927</v>
      </c>
      <c r="F74" s="2073">
        <v>0</v>
      </c>
      <c r="G74" s="2069"/>
      <c r="H74" s="2069"/>
      <c r="I74" s="283"/>
      <c r="J74" s="283"/>
      <c r="K74" s="283"/>
      <c r="L74" s="2074"/>
      <c r="M74" s="2074"/>
      <c r="N74" s="2074"/>
      <c r="O74" s="2074"/>
      <c r="P74" s="2074"/>
      <c r="Q74" s="2075"/>
      <c r="R74" s="283"/>
      <c r="S74" s="2076"/>
      <c r="T74" s="2077"/>
      <c r="U74" s="283"/>
      <c r="V74" s="43"/>
      <c r="X74" s="1034"/>
      <c r="AH74" s="1050"/>
      <c r="AI74" s="1034"/>
    </row>
    <row r="75" spans="1:35" x14ac:dyDescent="0.25">
      <c r="A75" s="283"/>
      <c r="B75" s="1445">
        <v>52</v>
      </c>
      <c r="C75" s="2081" t="s">
        <v>4964</v>
      </c>
      <c r="D75" s="2079" t="s">
        <v>4965</v>
      </c>
      <c r="E75" s="2083" t="s">
        <v>1884</v>
      </c>
      <c r="F75" s="2084">
        <v>3</v>
      </c>
      <c r="G75" s="2069"/>
      <c r="H75" s="2069"/>
      <c r="I75" s="283"/>
      <c r="J75" s="283"/>
      <c r="K75" s="283"/>
      <c r="L75" s="48">
        <v>5.6829999999999998</v>
      </c>
      <c r="M75" s="49">
        <v>5.1100000000000003</v>
      </c>
      <c r="N75" s="49">
        <v>5.18</v>
      </c>
      <c r="O75" s="49">
        <v>5.1749999999999998</v>
      </c>
      <c r="P75" s="49">
        <v>5.1859999999999999</v>
      </c>
      <c r="Q75" s="2080">
        <v>26.334</v>
      </c>
      <c r="R75" s="283"/>
      <c r="S75" s="1890"/>
      <c r="T75" s="1566"/>
      <c r="U75" s="283"/>
      <c r="V75" s="43"/>
      <c r="X75" s="127"/>
      <c r="Y75" s="1050"/>
      <c r="Z75" s="1050"/>
      <c r="AA75" s="1050"/>
      <c r="AB75" s="1050"/>
      <c r="AC75" s="1050"/>
      <c r="AD75" s="1050"/>
      <c r="AE75" s="1050"/>
      <c r="AF75" s="1050"/>
      <c r="AG75" s="1050"/>
      <c r="AH75" s="1050"/>
      <c r="AI75" s="1034"/>
    </row>
    <row r="76" spans="1:35" x14ac:dyDescent="0.25">
      <c r="A76" s="283"/>
      <c r="B76" s="1445">
        <v>53</v>
      </c>
      <c r="C76" s="2081" t="s">
        <v>4966</v>
      </c>
      <c r="D76" s="2082" t="s">
        <v>4967</v>
      </c>
      <c r="E76" s="2083" t="s">
        <v>1884</v>
      </c>
      <c r="F76" s="2084">
        <v>3</v>
      </c>
      <c r="G76" s="2069"/>
      <c r="H76" s="2069"/>
      <c r="I76" s="283"/>
      <c r="J76" s="283"/>
      <c r="K76" s="283"/>
      <c r="L76" s="66">
        <v>5.6829999999999998</v>
      </c>
      <c r="M76" s="67">
        <v>5.1100000000000003</v>
      </c>
      <c r="N76" s="67">
        <v>5.18</v>
      </c>
      <c r="O76" s="67">
        <v>5.1749999999999998</v>
      </c>
      <c r="P76" s="67">
        <v>5.1859999999999999</v>
      </c>
      <c r="Q76" s="2080">
        <v>26.334</v>
      </c>
      <c r="R76" s="283"/>
      <c r="S76" s="1890"/>
      <c r="T76" s="1566"/>
      <c r="U76" s="283"/>
      <c r="V76" s="43"/>
      <c r="X76" s="127"/>
      <c r="Y76" s="1050"/>
      <c r="Z76" s="1050"/>
      <c r="AA76" s="1050"/>
      <c r="AB76" s="1050"/>
      <c r="AC76" s="1050"/>
      <c r="AD76" s="1050"/>
      <c r="AE76" s="1050"/>
      <c r="AF76" s="1050"/>
      <c r="AG76" s="1050"/>
      <c r="AH76" s="1050"/>
      <c r="AI76" s="1034"/>
    </row>
    <row r="77" spans="1:35" x14ac:dyDescent="0.25">
      <c r="A77" s="283"/>
      <c r="B77" s="1445">
        <v>54</v>
      </c>
      <c r="C77" s="2078" t="s">
        <v>4968</v>
      </c>
      <c r="D77" s="2079" t="s">
        <v>4969</v>
      </c>
      <c r="E77" s="64" t="s">
        <v>41</v>
      </c>
      <c r="F77" s="79">
        <v>3</v>
      </c>
      <c r="G77" s="2069"/>
      <c r="H77" s="2069"/>
      <c r="I77" s="283"/>
      <c r="J77" s="283"/>
      <c r="K77" s="283"/>
      <c r="L77" s="66">
        <v>1.2999999999999999E-2</v>
      </c>
      <c r="M77" s="67">
        <v>1.2999999999999999E-2</v>
      </c>
      <c r="N77" s="67">
        <v>1.2999999999999999E-2</v>
      </c>
      <c r="O77" s="67">
        <v>1.4E-2</v>
      </c>
      <c r="P77" s="67">
        <v>1.4E-2</v>
      </c>
      <c r="Q77" s="2080">
        <v>6.7000000000000004E-2</v>
      </c>
      <c r="R77" s="283"/>
      <c r="S77" s="1890"/>
      <c r="T77" s="1566"/>
      <c r="U77" s="283"/>
      <c r="V77" s="43"/>
      <c r="X77" s="127"/>
      <c r="Y77" s="1050"/>
      <c r="Z77" s="1050"/>
      <c r="AA77" s="1050"/>
      <c r="AB77" s="1050"/>
      <c r="AC77" s="1050"/>
      <c r="AD77" s="1050"/>
      <c r="AE77" s="1050"/>
      <c r="AF77" s="1050"/>
      <c r="AG77" s="1050"/>
      <c r="AH77" s="1050"/>
      <c r="AI77" s="1034"/>
    </row>
    <row r="78" spans="1:35" x14ac:dyDescent="0.25">
      <c r="A78" s="283"/>
      <c r="B78" s="1445">
        <v>55</v>
      </c>
      <c r="C78" s="2078" t="s">
        <v>4970</v>
      </c>
      <c r="D78" s="2079" t="s">
        <v>4971</v>
      </c>
      <c r="E78" s="64" t="s">
        <v>41</v>
      </c>
      <c r="F78" s="79">
        <v>3</v>
      </c>
      <c r="G78" s="2069"/>
      <c r="H78" s="2069"/>
      <c r="I78" s="283"/>
      <c r="J78" s="283"/>
      <c r="K78" s="283"/>
      <c r="L78" s="66">
        <v>0.252</v>
      </c>
      <c r="M78" s="67">
        <v>0.254</v>
      </c>
      <c r="N78" s="67">
        <v>0.25600000000000001</v>
      </c>
      <c r="O78" s="67">
        <v>0.25900000000000001</v>
      </c>
      <c r="P78" s="67">
        <v>0.26100000000000001</v>
      </c>
      <c r="Q78" s="2080">
        <v>1.282</v>
      </c>
      <c r="R78" s="283"/>
      <c r="S78" s="1890"/>
      <c r="T78" s="1566"/>
      <c r="U78" s="283"/>
      <c r="V78" s="43"/>
      <c r="X78" s="127"/>
      <c r="Y78" s="1050"/>
      <c r="Z78" s="1050"/>
      <c r="AA78" s="1050"/>
      <c r="AB78" s="1050"/>
      <c r="AC78" s="1050"/>
      <c r="AD78" s="1050"/>
      <c r="AE78" s="1050"/>
      <c r="AF78" s="1050"/>
      <c r="AG78" s="1050"/>
      <c r="AH78" s="1050"/>
      <c r="AI78" s="1034"/>
    </row>
    <row r="79" spans="1:35" x14ac:dyDescent="0.25">
      <c r="A79" s="283"/>
      <c r="B79" s="1445">
        <v>56</v>
      </c>
      <c r="C79" s="2078" t="s">
        <v>4972</v>
      </c>
      <c r="D79" s="2079" t="s">
        <v>4973</v>
      </c>
      <c r="E79" s="64" t="s">
        <v>41</v>
      </c>
      <c r="F79" s="79">
        <v>3</v>
      </c>
      <c r="G79" s="2069"/>
      <c r="H79" s="2069"/>
      <c r="I79" s="283"/>
      <c r="J79" s="283"/>
      <c r="K79" s="283"/>
      <c r="L79" s="66">
        <v>3.5000000000000003E-2</v>
      </c>
      <c r="M79" s="67">
        <v>3.5000000000000003E-2</v>
      </c>
      <c r="N79" s="67">
        <v>2.9000000000000001E-2</v>
      </c>
      <c r="O79" s="67">
        <v>2.9000000000000001E-2</v>
      </c>
      <c r="P79" s="67">
        <v>2.3E-2</v>
      </c>
      <c r="Q79" s="2080">
        <v>0.151</v>
      </c>
      <c r="R79" s="283"/>
      <c r="S79" s="1890"/>
      <c r="T79" s="1566"/>
      <c r="U79" s="283"/>
      <c r="V79" s="43"/>
      <c r="X79" s="127"/>
      <c r="Y79" s="1050"/>
      <c r="Z79" s="1050"/>
      <c r="AA79" s="1050"/>
      <c r="AB79" s="1050"/>
      <c r="AC79" s="1050"/>
      <c r="AD79" s="1050"/>
      <c r="AE79" s="1050"/>
      <c r="AF79" s="1050"/>
      <c r="AG79" s="1050"/>
      <c r="AH79" s="1050"/>
      <c r="AI79" s="1034"/>
    </row>
    <row r="80" spans="1:35" x14ac:dyDescent="0.25">
      <c r="A80" s="283"/>
      <c r="B80" s="1445">
        <v>57</v>
      </c>
      <c r="C80" s="2078" t="s">
        <v>4974</v>
      </c>
      <c r="D80" s="2079" t="s">
        <v>4975</v>
      </c>
      <c r="E80" s="64" t="s">
        <v>41</v>
      </c>
      <c r="F80" s="79">
        <v>3</v>
      </c>
      <c r="G80" s="2069"/>
      <c r="H80" s="2069"/>
      <c r="I80" s="283"/>
      <c r="J80" s="283"/>
      <c r="K80" s="283"/>
      <c r="L80" s="66">
        <v>0.66300000000000003</v>
      </c>
      <c r="M80" s="67">
        <v>0.66300000000000003</v>
      </c>
      <c r="N80" s="67">
        <v>0.55100000000000005</v>
      </c>
      <c r="O80" s="67">
        <v>0.55100000000000005</v>
      </c>
      <c r="P80" s="67">
        <v>0.44500000000000001</v>
      </c>
      <c r="Q80" s="2080">
        <v>2.8730000000000002</v>
      </c>
      <c r="R80" s="283"/>
      <c r="S80" s="1890"/>
      <c r="T80" s="1566"/>
      <c r="U80" s="283"/>
      <c r="V80" s="43"/>
      <c r="X80" s="127"/>
      <c r="Y80" s="1050"/>
      <c r="Z80" s="1050"/>
      <c r="AA80" s="1050"/>
      <c r="AB80" s="1050"/>
      <c r="AC80" s="1050"/>
      <c r="AD80" s="1050"/>
      <c r="AE80" s="1050"/>
      <c r="AF80" s="1050"/>
      <c r="AG80" s="1050"/>
      <c r="AH80" s="1050"/>
      <c r="AI80" s="1034"/>
    </row>
    <row r="81" spans="1:35" x14ac:dyDescent="0.25">
      <c r="A81" s="283"/>
      <c r="B81" s="1445">
        <v>58</v>
      </c>
      <c r="C81" s="2078" t="s">
        <v>4976</v>
      </c>
      <c r="D81" s="2079" t="s">
        <v>4977</v>
      </c>
      <c r="E81" s="64" t="s">
        <v>1932</v>
      </c>
      <c r="F81" s="79">
        <v>2</v>
      </c>
      <c r="G81" s="2069"/>
      <c r="H81" s="2069"/>
      <c r="I81" s="283"/>
      <c r="J81" s="283"/>
      <c r="K81" s="283"/>
      <c r="L81" s="2085">
        <v>2.287524194967447</v>
      </c>
      <c r="M81" s="2086">
        <v>2.5440313111545985</v>
      </c>
      <c r="N81" s="2086">
        <v>2.50965250965251</v>
      </c>
      <c r="O81" s="2086">
        <v>2.7053140096618358</v>
      </c>
      <c r="P81" s="2086">
        <v>2.6995757809487082</v>
      </c>
      <c r="Q81" s="2087">
        <v>2.5442393863446497</v>
      </c>
      <c r="R81" s="283"/>
      <c r="S81" s="1890"/>
      <c r="T81" s="1566"/>
      <c r="U81" s="283"/>
      <c r="V81" s="43"/>
      <c r="X81" s="1034"/>
      <c r="AI81" s="1034"/>
    </row>
    <row r="82" spans="1:35" ht="15" thickBot="1" x14ac:dyDescent="0.3">
      <c r="A82" s="283"/>
      <c r="B82" s="2088">
        <v>59</v>
      </c>
      <c r="C82" s="2089" t="s">
        <v>4978</v>
      </c>
      <c r="D82" s="2090" t="s">
        <v>4979</v>
      </c>
      <c r="E82" s="2091" t="s">
        <v>1932</v>
      </c>
      <c r="F82" s="2092">
        <v>2</v>
      </c>
      <c r="G82" s="2069"/>
      <c r="H82" s="2069"/>
      <c r="I82" s="283"/>
      <c r="J82" s="283"/>
      <c r="K82" s="283"/>
      <c r="L82" s="2093">
        <v>44.342776702445896</v>
      </c>
      <c r="M82" s="2094">
        <v>49.706457925636002</v>
      </c>
      <c r="N82" s="2094">
        <v>49.420849420849422</v>
      </c>
      <c r="O82" s="2094">
        <v>50.048309178743963</v>
      </c>
      <c r="P82" s="2094">
        <v>50.327805630543772</v>
      </c>
      <c r="Q82" s="2095">
        <v>48.68231184020658</v>
      </c>
      <c r="R82" s="283"/>
      <c r="S82" s="1116"/>
      <c r="T82" s="1117"/>
      <c r="U82" s="283"/>
      <c r="V82" s="43"/>
      <c r="X82" s="1034"/>
      <c r="AI82" s="1034"/>
    </row>
    <row r="83" spans="1:35" ht="15" thickBot="1" x14ac:dyDescent="0.3">
      <c r="A83" s="283"/>
      <c r="B83" s="2070">
        <v>60</v>
      </c>
      <c r="C83" s="2071" t="s">
        <v>4980</v>
      </c>
      <c r="D83" s="2072" t="s">
        <v>4981</v>
      </c>
      <c r="E83" s="46" t="s">
        <v>4927</v>
      </c>
      <c r="F83" s="2073">
        <v>0</v>
      </c>
      <c r="G83" s="2069"/>
      <c r="H83" s="2069"/>
      <c r="I83" s="283"/>
      <c r="J83" s="283"/>
      <c r="K83" s="283"/>
      <c r="L83" s="2074"/>
      <c r="M83" s="2074"/>
      <c r="N83" s="2074"/>
      <c r="O83" s="2074"/>
      <c r="P83" s="2074"/>
      <c r="Q83" s="2075"/>
      <c r="R83" s="283"/>
      <c r="S83" s="2076"/>
      <c r="T83" s="2077"/>
      <c r="U83" s="283"/>
      <c r="V83" s="43"/>
      <c r="X83" s="1034"/>
      <c r="AH83" s="1050"/>
      <c r="AI83" s="1034"/>
    </row>
    <row r="84" spans="1:35" x14ac:dyDescent="0.25">
      <c r="A84" s="283"/>
      <c r="B84" s="1445">
        <v>61</v>
      </c>
      <c r="C84" s="2081" t="s">
        <v>4982</v>
      </c>
      <c r="D84" s="2079" t="s">
        <v>4983</v>
      </c>
      <c r="E84" s="2083" t="s">
        <v>1884</v>
      </c>
      <c r="F84" s="2084">
        <v>3</v>
      </c>
      <c r="G84" s="2069"/>
      <c r="H84" s="2069"/>
      <c r="I84" s="283"/>
      <c r="J84" s="283"/>
      <c r="K84" s="283"/>
      <c r="L84" s="48">
        <v>14.577</v>
      </c>
      <c r="M84" s="49">
        <v>13.204000000000001</v>
      </c>
      <c r="N84" s="49">
        <v>13.266999999999999</v>
      </c>
      <c r="O84" s="49">
        <v>13.244</v>
      </c>
      <c r="P84" s="49">
        <v>13.271000000000001</v>
      </c>
      <c r="Q84" s="2080">
        <v>67.563000000000002</v>
      </c>
      <c r="R84" s="283"/>
      <c r="S84" s="1890"/>
      <c r="T84" s="1566"/>
      <c r="U84" s="283"/>
      <c r="V84" s="43"/>
      <c r="X84" s="127"/>
      <c r="Y84" s="1050"/>
      <c r="Z84" s="1050"/>
      <c r="AA84" s="1050"/>
      <c r="AB84" s="1050"/>
      <c r="AC84" s="1050"/>
      <c r="AD84" s="1050"/>
      <c r="AE84" s="1050"/>
      <c r="AF84" s="1050"/>
      <c r="AG84" s="1050"/>
      <c r="AH84" s="1050"/>
      <c r="AI84" s="1034"/>
    </row>
    <row r="85" spans="1:35" x14ac:dyDescent="0.25">
      <c r="A85" s="283"/>
      <c r="B85" s="1445">
        <v>62</v>
      </c>
      <c r="C85" s="2081" t="s">
        <v>4984</v>
      </c>
      <c r="D85" s="2082" t="s">
        <v>4985</v>
      </c>
      <c r="E85" s="2083" t="s">
        <v>1884</v>
      </c>
      <c r="F85" s="2084">
        <v>3</v>
      </c>
      <c r="G85" s="2069"/>
      <c r="H85" s="2069"/>
      <c r="I85" s="283"/>
      <c r="J85" s="283"/>
      <c r="K85" s="283"/>
      <c r="L85" s="66">
        <v>14.577</v>
      </c>
      <c r="M85" s="67">
        <v>13.204000000000001</v>
      </c>
      <c r="N85" s="67">
        <v>13.266999999999999</v>
      </c>
      <c r="O85" s="67">
        <v>13.244</v>
      </c>
      <c r="P85" s="67">
        <v>13.271000000000001</v>
      </c>
      <c r="Q85" s="2080">
        <v>67.563000000000002</v>
      </c>
      <c r="R85" s="283"/>
      <c r="S85" s="1890"/>
      <c r="T85" s="1566"/>
      <c r="U85" s="283"/>
      <c r="V85" s="43"/>
      <c r="X85" s="127"/>
      <c r="Y85" s="1050"/>
      <c r="Z85" s="1050"/>
      <c r="AA85" s="1050"/>
      <c r="AB85" s="1050"/>
      <c r="AC85" s="1050"/>
      <c r="AD85" s="1050"/>
      <c r="AE85" s="1050"/>
      <c r="AF85" s="1050"/>
      <c r="AG85" s="1050"/>
      <c r="AH85" s="1050"/>
      <c r="AI85" s="1034"/>
    </row>
    <row r="86" spans="1:35" x14ac:dyDescent="0.25">
      <c r="A86" s="283"/>
      <c r="B86" s="1445">
        <v>63</v>
      </c>
      <c r="C86" s="2078" t="s">
        <v>4986</v>
      </c>
      <c r="D86" s="2079" t="s">
        <v>4987</v>
      </c>
      <c r="E86" s="64" t="s">
        <v>41</v>
      </c>
      <c r="F86" s="79">
        <v>3</v>
      </c>
      <c r="G86" s="2069"/>
      <c r="H86" s="2069"/>
      <c r="I86" s="283"/>
      <c r="J86" s="283"/>
      <c r="K86" s="283"/>
      <c r="L86" s="66">
        <v>3.6999999999999998E-2</v>
      </c>
      <c r="M86" s="67">
        <v>3.6999999999999998E-2</v>
      </c>
      <c r="N86" s="67">
        <v>3.6999999999999998E-2</v>
      </c>
      <c r="O86" s="67">
        <v>3.7999999999999999E-2</v>
      </c>
      <c r="P86" s="67">
        <v>3.7999999999999999E-2</v>
      </c>
      <c r="Q86" s="2080">
        <v>0.187</v>
      </c>
      <c r="R86" s="283"/>
      <c r="S86" s="1890"/>
      <c r="T86" s="1566"/>
      <c r="U86" s="283"/>
      <c r="V86" s="43"/>
      <c r="X86" s="127"/>
      <c r="Y86" s="1050"/>
      <c r="Z86" s="1050"/>
      <c r="AA86" s="1050"/>
      <c r="AB86" s="1050"/>
      <c r="AC86" s="1050"/>
      <c r="AD86" s="1050"/>
      <c r="AE86" s="1050"/>
      <c r="AF86" s="1050"/>
      <c r="AG86" s="1050"/>
      <c r="AH86" s="1050"/>
      <c r="AI86" s="1034"/>
    </row>
    <row r="87" spans="1:35" x14ac:dyDescent="0.25">
      <c r="A87" s="283"/>
      <c r="B87" s="1445">
        <v>64</v>
      </c>
      <c r="C87" s="2078" t="s">
        <v>4988</v>
      </c>
      <c r="D87" s="2079" t="s">
        <v>4989</v>
      </c>
      <c r="E87" s="64" t="s">
        <v>41</v>
      </c>
      <c r="F87" s="79">
        <v>3</v>
      </c>
      <c r="G87" s="2069"/>
      <c r="H87" s="2069"/>
      <c r="I87" s="283"/>
      <c r="J87" s="283"/>
      <c r="K87" s="283"/>
      <c r="L87" s="66">
        <v>0.69799999999999995</v>
      </c>
      <c r="M87" s="67">
        <v>0.70399999999999996</v>
      </c>
      <c r="N87" s="67">
        <v>0.71</v>
      </c>
      <c r="O87" s="67">
        <v>0.71599999999999997</v>
      </c>
      <c r="P87" s="67">
        <v>0.72199999999999998</v>
      </c>
      <c r="Q87" s="2080">
        <v>3.5500000000000003</v>
      </c>
      <c r="R87" s="283"/>
      <c r="S87" s="1890"/>
      <c r="T87" s="1566"/>
      <c r="U87" s="283"/>
      <c r="V87" s="43"/>
      <c r="X87" s="127"/>
      <c r="Y87" s="1050"/>
      <c r="Z87" s="1050"/>
      <c r="AA87" s="1050"/>
      <c r="AB87" s="1050"/>
      <c r="AC87" s="1050"/>
      <c r="AD87" s="1050"/>
      <c r="AE87" s="1050"/>
      <c r="AF87" s="1050"/>
      <c r="AG87" s="1050"/>
      <c r="AH87" s="1050"/>
      <c r="AI87" s="1034"/>
    </row>
    <row r="88" spans="1:35" x14ac:dyDescent="0.25">
      <c r="A88" s="283"/>
      <c r="B88" s="1445">
        <v>65</v>
      </c>
      <c r="C88" s="2078" t="s">
        <v>4990</v>
      </c>
      <c r="D88" s="2079" t="s">
        <v>4991</v>
      </c>
      <c r="E88" s="64" t="s">
        <v>41</v>
      </c>
      <c r="F88" s="79">
        <v>3</v>
      </c>
      <c r="G88" s="2069"/>
      <c r="H88" s="2069"/>
      <c r="I88" s="283"/>
      <c r="J88" s="283"/>
      <c r="K88" s="283"/>
      <c r="L88" s="66">
        <v>9.1999999999999998E-2</v>
      </c>
      <c r="M88" s="67">
        <v>9.1999999999999998E-2</v>
      </c>
      <c r="N88" s="67">
        <v>7.5999999999999998E-2</v>
      </c>
      <c r="O88" s="67">
        <v>7.5999999999999998E-2</v>
      </c>
      <c r="P88" s="67">
        <v>6.2E-2</v>
      </c>
      <c r="Q88" s="2080">
        <v>0.39800000000000002</v>
      </c>
      <c r="R88" s="283"/>
      <c r="S88" s="1890"/>
      <c r="T88" s="1566"/>
      <c r="U88" s="283"/>
      <c r="V88" s="43"/>
      <c r="X88" s="127"/>
      <c r="Y88" s="1050"/>
      <c r="Z88" s="1050"/>
      <c r="AA88" s="1050"/>
      <c r="AB88" s="1050"/>
      <c r="AC88" s="1050"/>
      <c r="AD88" s="1050"/>
      <c r="AE88" s="1050"/>
      <c r="AF88" s="1050"/>
      <c r="AG88" s="1050"/>
      <c r="AH88" s="1050"/>
      <c r="AI88" s="1034"/>
    </row>
    <row r="89" spans="1:35" x14ac:dyDescent="0.25">
      <c r="A89" s="283"/>
      <c r="B89" s="1445">
        <v>66</v>
      </c>
      <c r="C89" s="2078" t="s">
        <v>4992</v>
      </c>
      <c r="D89" s="2079" t="s">
        <v>4993</v>
      </c>
      <c r="E89" s="64" t="s">
        <v>41</v>
      </c>
      <c r="F89" s="79">
        <v>3</v>
      </c>
      <c r="G89" s="2069"/>
      <c r="H89" s="2069"/>
      <c r="I89" s="283"/>
      <c r="J89" s="283"/>
      <c r="K89" s="283"/>
      <c r="L89" s="66">
        <v>1.7410000000000001</v>
      </c>
      <c r="M89" s="67">
        <v>1.7410000000000001</v>
      </c>
      <c r="N89" s="67">
        <v>1.446</v>
      </c>
      <c r="O89" s="67">
        <v>1.446</v>
      </c>
      <c r="P89" s="67">
        <v>1.169</v>
      </c>
      <c r="Q89" s="2080">
        <v>7.5429999999999993</v>
      </c>
      <c r="R89" s="283"/>
      <c r="S89" s="1890"/>
      <c r="T89" s="1566"/>
      <c r="U89" s="283"/>
      <c r="V89" s="43"/>
      <c r="X89" s="127"/>
      <c r="Y89" s="1050"/>
      <c r="Z89" s="1050"/>
      <c r="AA89" s="1050"/>
      <c r="AB89" s="1050"/>
      <c r="AC89" s="1050"/>
      <c r="AD89" s="1050"/>
      <c r="AE89" s="1050"/>
      <c r="AF89" s="1050"/>
      <c r="AG89" s="1050"/>
      <c r="AH89" s="1050"/>
      <c r="AI89" s="1034"/>
    </row>
    <row r="90" spans="1:35" x14ac:dyDescent="0.25">
      <c r="A90" s="283"/>
      <c r="B90" s="1445">
        <v>67</v>
      </c>
      <c r="C90" s="2078" t="s">
        <v>4994</v>
      </c>
      <c r="D90" s="2079" t="s">
        <v>4995</v>
      </c>
      <c r="E90" s="64" t="s">
        <v>1932</v>
      </c>
      <c r="F90" s="79">
        <v>2</v>
      </c>
      <c r="G90" s="2069"/>
      <c r="H90" s="2069"/>
      <c r="I90" s="283"/>
      <c r="J90" s="283"/>
      <c r="K90" s="283"/>
      <c r="L90" s="2085">
        <v>2.5382451807642177</v>
      </c>
      <c r="M90" s="2086">
        <v>2.8021811572250832</v>
      </c>
      <c r="N90" s="2086">
        <v>2.7888746513906688</v>
      </c>
      <c r="O90" s="2086">
        <v>2.8692237994563579</v>
      </c>
      <c r="P90" s="2086">
        <v>2.8633863310978822</v>
      </c>
      <c r="Q90" s="2087">
        <v>2.7677871024081226</v>
      </c>
      <c r="R90" s="283"/>
      <c r="S90" s="1890"/>
      <c r="T90" s="1566"/>
      <c r="U90" s="283"/>
      <c r="V90" s="43"/>
      <c r="X90" s="1034"/>
      <c r="AI90" s="1034"/>
    </row>
    <row r="91" spans="1:35" ht="15" thickBot="1" x14ac:dyDescent="0.3">
      <c r="A91" s="283"/>
      <c r="B91" s="2088">
        <v>68</v>
      </c>
      <c r="C91" s="2089" t="s">
        <v>4996</v>
      </c>
      <c r="D91" s="2090" t="s">
        <v>4997</v>
      </c>
      <c r="E91" s="2091" t="s">
        <v>1932</v>
      </c>
      <c r="F91" s="2092">
        <v>2</v>
      </c>
      <c r="G91" s="2069"/>
      <c r="H91" s="2069"/>
      <c r="I91" s="283"/>
      <c r="J91" s="283"/>
      <c r="K91" s="283"/>
      <c r="L91" s="2093">
        <v>47.883652329011454</v>
      </c>
      <c r="M91" s="2094">
        <v>53.317176613147531</v>
      </c>
      <c r="N91" s="2094">
        <v>53.516243310469591</v>
      </c>
      <c r="O91" s="2094">
        <v>54.062216852914531</v>
      </c>
      <c r="P91" s="2094">
        <v>54.404340290859764</v>
      </c>
      <c r="Q91" s="2095">
        <v>52.543551944111428</v>
      </c>
      <c r="R91" s="283"/>
      <c r="S91" s="1116"/>
      <c r="T91" s="1117"/>
      <c r="U91" s="283"/>
      <c r="V91" s="43"/>
      <c r="X91" s="1034"/>
      <c r="AI91" s="1034"/>
    </row>
    <row r="92" spans="1:35" ht="15" thickBot="1" x14ac:dyDescent="0.3">
      <c r="A92" s="283"/>
      <c r="B92" s="2070">
        <v>69</v>
      </c>
      <c r="C92" s="2071" t="s">
        <v>4998</v>
      </c>
      <c r="D92" s="2072" t="s">
        <v>4999</v>
      </c>
      <c r="E92" s="46" t="s">
        <v>4927</v>
      </c>
      <c r="F92" s="2073">
        <v>0</v>
      </c>
      <c r="G92" s="2069"/>
      <c r="H92" s="2069"/>
      <c r="I92" s="283"/>
      <c r="J92" s="283"/>
      <c r="K92" s="283"/>
      <c r="L92" s="283"/>
      <c r="M92" s="283"/>
      <c r="N92" s="283"/>
      <c r="O92" s="283"/>
      <c r="P92" s="283"/>
      <c r="Q92" s="2075"/>
      <c r="R92" s="283"/>
      <c r="S92" s="2076"/>
      <c r="T92" s="2077"/>
      <c r="U92" s="283"/>
      <c r="V92" s="43"/>
      <c r="X92" s="1034"/>
      <c r="AH92" s="1050"/>
      <c r="AI92" s="1034"/>
    </row>
    <row r="93" spans="1:35" x14ac:dyDescent="0.25">
      <c r="A93" s="283"/>
      <c r="B93" s="1445">
        <v>70</v>
      </c>
      <c r="C93" s="2081" t="s">
        <v>5000</v>
      </c>
      <c r="D93" s="2079" t="s">
        <v>5001</v>
      </c>
      <c r="E93" s="2083" t="s">
        <v>1884</v>
      </c>
      <c r="F93" s="2084">
        <v>3</v>
      </c>
      <c r="G93" s="2069"/>
      <c r="H93" s="2069"/>
      <c r="I93" s="283"/>
      <c r="J93" s="283"/>
      <c r="K93" s="283"/>
      <c r="L93" s="48"/>
      <c r="M93" s="49"/>
      <c r="N93" s="49"/>
      <c r="O93" s="49"/>
      <c r="P93" s="49"/>
      <c r="Q93" s="2080">
        <v>0</v>
      </c>
      <c r="R93" s="283"/>
      <c r="S93" s="1890"/>
      <c r="T93" s="1566"/>
      <c r="U93" s="283"/>
      <c r="V93" s="43"/>
      <c r="X93" s="127"/>
      <c r="Y93" s="1050"/>
      <c r="Z93" s="1050"/>
      <c r="AA93" s="1050"/>
      <c r="AB93" s="1050"/>
      <c r="AC93" s="1050"/>
      <c r="AD93" s="1050"/>
      <c r="AE93" s="1050"/>
      <c r="AF93" s="1050"/>
      <c r="AG93" s="1050"/>
      <c r="AH93" s="1050"/>
      <c r="AI93" s="1034"/>
    </row>
    <row r="94" spans="1:35" x14ac:dyDescent="0.25">
      <c r="A94" s="283"/>
      <c r="B94" s="1445">
        <v>71</v>
      </c>
      <c r="C94" s="2081" t="s">
        <v>5002</v>
      </c>
      <c r="D94" s="2082" t="s">
        <v>5003</v>
      </c>
      <c r="E94" s="2083" t="s">
        <v>1884</v>
      </c>
      <c r="F94" s="2084">
        <v>3</v>
      </c>
      <c r="G94" s="2069"/>
      <c r="H94" s="2069"/>
      <c r="I94" s="283"/>
      <c r="J94" s="283"/>
      <c r="K94" s="283"/>
      <c r="L94" s="66"/>
      <c r="M94" s="67"/>
      <c r="N94" s="67"/>
      <c r="O94" s="67"/>
      <c r="P94" s="67"/>
      <c r="Q94" s="2080">
        <v>0</v>
      </c>
      <c r="R94" s="283"/>
      <c r="S94" s="1890"/>
      <c r="T94" s="1566"/>
      <c r="U94" s="283"/>
      <c r="V94" s="43"/>
      <c r="X94" s="127"/>
      <c r="Y94" s="1050"/>
      <c r="Z94" s="1050"/>
      <c r="AA94" s="1050"/>
      <c r="AB94" s="1050"/>
      <c r="AC94" s="1050"/>
      <c r="AD94" s="1050"/>
      <c r="AE94" s="1050"/>
      <c r="AF94" s="1050"/>
      <c r="AG94" s="1050"/>
      <c r="AH94" s="1050"/>
      <c r="AI94" s="1034"/>
    </row>
    <row r="95" spans="1:35" x14ac:dyDescent="0.25">
      <c r="A95" s="283"/>
      <c r="B95" s="1445">
        <v>72</v>
      </c>
      <c r="C95" s="2078" t="s">
        <v>5004</v>
      </c>
      <c r="D95" s="2079" t="s">
        <v>5005</v>
      </c>
      <c r="E95" s="64" t="s">
        <v>41</v>
      </c>
      <c r="F95" s="79">
        <v>3</v>
      </c>
      <c r="G95" s="2069"/>
      <c r="H95" s="2069"/>
      <c r="I95" s="283"/>
      <c r="J95" s="283"/>
      <c r="K95" s="283"/>
      <c r="L95" s="66"/>
      <c r="M95" s="67"/>
      <c r="N95" s="67"/>
      <c r="O95" s="67"/>
      <c r="P95" s="67"/>
      <c r="Q95" s="2080">
        <v>0</v>
      </c>
      <c r="R95" s="283"/>
      <c r="S95" s="1890"/>
      <c r="T95" s="1566"/>
      <c r="U95" s="283"/>
      <c r="V95" s="43"/>
      <c r="X95" s="127"/>
      <c r="Y95" s="1050"/>
      <c r="Z95" s="1050"/>
      <c r="AA95" s="1050"/>
      <c r="AB95" s="1050"/>
      <c r="AC95" s="1050"/>
      <c r="AD95" s="1050"/>
      <c r="AE95" s="1050"/>
      <c r="AF95" s="1050"/>
      <c r="AG95" s="1050"/>
      <c r="AH95" s="1050"/>
      <c r="AI95" s="1034"/>
    </row>
    <row r="96" spans="1:35" x14ac:dyDescent="0.25">
      <c r="A96" s="283"/>
      <c r="B96" s="1445">
        <v>73</v>
      </c>
      <c r="C96" s="2078" t="s">
        <v>5006</v>
      </c>
      <c r="D96" s="2079" t="s">
        <v>5007</v>
      </c>
      <c r="E96" s="64" t="s">
        <v>41</v>
      </c>
      <c r="F96" s="79">
        <v>3</v>
      </c>
      <c r="G96" s="2069"/>
      <c r="H96" s="2069"/>
      <c r="I96" s="283"/>
      <c r="J96" s="283"/>
      <c r="K96" s="283"/>
      <c r="L96" s="66"/>
      <c r="M96" s="67"/>
      <c r="N96" s="67"/>
      <c r="O96" s="67"/>
      <c r="P96" s="67"/>
      <c r="Q96" s="2080">
        <v>0</v>
      </c>
      <c r="R96" s="283"/>
      <c r="S96" s="1890"/>
      <c r="T96" s="1566"/>
      <c r="U96" s="283"/>
      <c r="V96" s="43"/>
      <c r="X96" s="127"/>
      <c r="Y96" s="1050"/>
      <c r="Z96" s="1050"/>
      <c r="AA96" s="1050"/>
      <c r="AB96" s="1050"/>
      <c r="AC96" s="1050"/>
      <c r="AD96" s="1050"/>
      <c r="AE96" s="1050"/>
      <c r="AF96" s="1050"/>
      <c r="AG96" s="1050"/>
      <c r="AH96" s="1050"/>
      <c r="AI96" s="1034"/>
    </row>
    <row r="97" spans="1:35" x14ac:dyDescent="0.25">
      <c r="A97" s="283"/>
      <c r="B97" s="1445">
        <v>74</v>
      </c>
      <c r="C97" s="2078" t="s">
        <v>5008</v>
      </c>
      <c r="D97" s="2079" t="s">
        <v>5009</v>
      </c>
      <c r="E97" s="64" t="s">
        <v>41</v>
      </c>
      <c r="F97" s="79">
        <v>3</v>
      </c>
      <c r="G97" s="2069"/>
      <c r="H97" s="2069"/>
      <c r="I97" s="283"/>
      <c r="J97" s="283"/>
      <c r="K97" s="283"/>
      <c r="L97" s="66"/>
      <c r="M97" s="67"/>
      <c r="N97" s="67"/>
      <c r="O97" s="67"/>
      <c r="P97" s="67"/>
      <c r="Q97" s="2080">
        <v>0</v>
      </c>
      <c r="R97" s="283"/>
      <c r="S97" s="1890"/>
      <c r="T97" s="1566"/>
      <c r="U97" s="283"/>
      <c r="V97" s="43"/>
      <c r="X97" s="127"/>
      <c r="Y97" s="1050"/>
      <c r="Z97" s="1050"/>
      <c r="AA97" s="1050"/>
      <c r="AB97" s="1050"/>
      <c r="AC97" s="1050"/>
      <c r="AD97" s="1050"/>
      <c r="AE97" s="1050"/>
      <c r="AF97" s="1050"/>
      <c r="AG97" s="1050"/>
      <c r="AH97" s="1050"/>
      <c r="AI97" s="1034"/>
    </row>
    <row r="98" spans="1:35" x14ac:dyDescent="0.25">
      <c r="A98" s="283"/>
      <c r="B98" s="1445">
        <v>75</v>
      </c>
      <c r="C98" s="2078" t="s">
        <v>5010</v>
      </c>
      <c r="D98" s="2079" t="s">
        <v>5011</v>
      </c>
      <c r="E98" s="64" t="s">
        <v>41</v>
      </c>
      <c r="F98" s="79">
        <v>3</v>
      </c>
      <c r="G98" s="2069"/>
      <c r="H98" s="2069"/>
      <c r="I98" s="283"/>
      <c r="J98" s="283"/>
      <c r="K98" s="283"/>
      <c r="L98" s="66"/>
      <c r="M98" s="67"/>
      <c r="N98" s="67"/>
      <c r="O98" s="67"/>
      <c r="P98" s="67"/>
      <c r="Q98" s="2080">
        <v>0</v>
      </c>
      <c r="R98" s="283"/>
      <c r="S98" s="1890"/>
      <c r="T98" s="1566"/>
      <c r="U98" s="283"/>
      <c r="V98" s="43"/>
      <c r="X98" s="127"/>
      <c r="Y98" s="1050"/>
      <c r="Z98" s="1050"/>
      <c r="AA98" s="1050"/>
      <c r="AB98" s="1050"/>
      <c r="AC98" s="1050"/>
      <c r="AD98" s="1050"/>
      <c r="AE98" s="1050"/>
      <c r="AF98" s="1050"/>
      <c r="AG98" s="1050"/>
      <c r="AH98" s="1050"/>
      <c r="AI98" s="1034"/>
    </row>
    <row r="99" spans="1:35" x14ac:dyDescent="0.25">
      <c r="A99" s="283"/>
      <c r="B99" s="1445">
        <v>76</v>
      </c>
      <c r="C99" s="2078" t="s">
        <v>5012</v>
      </c>
      <c r="D99" s="2079" t="s">
        <v>5013</v>
      </c>
      <c r="E99" s="64" t="s">
        <v>1932</v>
      </c>
      <c r="F99" s="79">
        <v>2</v>
      </c>
      <c r="G99" s="2069"/>
      <c r="H99" s="2069"/>
      <c r="I99" s="283"/>
      <c r="J99" s="283"/>
      <c r="K99" s="283"/>
      <c r="L99" s="2085" t="e">
        <v>#DIV/0!</v>
      </c>
      <c r="M99" s="2086" t="e">
        <v>#DIV/0!</v>
      </c>
      <c r="N99" s="2086" t="e">
        <v>#DIV/0!</v>
      </c>
      <c r="O99" s="2086" t="e">
        <v>#DIV/0!</v>
      </c>
      <c r="P99" s="2086" t="e">
        <v>#DIV/0!</v>
      </c>
      <c r="Q99" s="2087" t="e">
        <v>#DIV/0!</v>
      </c>
      <c r="R99" s="283"/>
      <c r="S99" s="1890"/>
      <c r="T99" s="1566"/>
      <c r="U99" s="283"/>
      <c r="V99" s="43"/>
      <c r="X99" s="1034"/>
      <c r="AI99" s="1034"/>
    </row>
    <row r="100" spans="1:35" ht="15" thickBot="1" x14ac:dyDescent="0.3">
      <c r="A100" s="283"/>
      <c r="B100" s="2096">
        <v>77</v>
      </c>
      <c r="C100" s="2097" t="s">
        <v>5014</v>
      </c>
      <c r="D100" s="242" t="s">
        <v>5015</v>
      </c>
      <c r="E100" s="100" t="s">
        <v>1932</v>
      </c>
      <c r="F100" s="526">
        <v>2</v>
      </c>
      <c r="G100" s="2069"/>
      <c r="H100" s="2069"/>
      <c r="I100" s="283"/>
      <c r="J100" s="283"/>
      <c r="K100" s="283"/>
      <c r="L100" s="2093" t="e">
        <v>#DIV/0!</v>
      </c>
      <c r="M100" s="2094" t="e">
        <v>#DIV/0!</v>
      </c>
      <c r="N100" s="2094" t="e">
        <v>#DIV/0!</v>
      </c>
      <c r="O100" s="2094" t="e">
        <v>#DIV/0!</v>
      </c>
      <c r="P100" s="2094" t="e">
        <v>#DIV/0!</v>
      </c>
      <c r="Q100" s="2095" t="e">
        <v>#DIV/0!</v>
      </c>
      <c r="R100" s="283"/>
      <c r="S100" s="1116"/>
      <c r="T100" s="1117"/>
      <c r="U100" s="283"/>
      <c r="V100" s="43"/>
      <c r="X100" s="1034"/>
      <c r="AI100" s="1034"/>
    </row>
    <row r="101" spans="1:35" ht="15" thickBot="1" x14ac:dyDescent="0.3">
      <c r="A101" s="283"/>
      <c r="B101" s="283"/>
      <c r="C101" s="283"/>
      <c r="D101" s="2069"/>
      <c r="E101" s="2069"/>
      <c r="F101" s="2069"/>
      <c r="G101" s="2069"/>
      <c r="H101" s="2069"/>
      <c r="I101" s="283"/>
      <c r="J101" s="283"/>
      <c r="K101" s="283"/>
      <c r="L101" s="283"/>
      <c r="M101" s="283"/>
      <c r="N101" s="283"/>
      <c r="O101" s="283"/>
      <c r="P101" s="283"/>
      <c r="Q101" s="283"/>
      <c r="R101" s="283"/>
      <c r="S101" s="283"/>
      <c r="T101" s="283"/>
      <c r="U101" s="283"/>
      <c r="V101" s="43"/>
      <c r="X101" s="1034"/>
      <c r="AI101" s="1034"/>
    </row>
    <row r="102" spans="1:35" ht="15" thickBot="1" x14ac:dyDescent="0.3">
      <c r="A102" s="283"/>
      <c r="B102" s="1040" t="s">
        <v>2019</v>
      </c>
      <c r="C102" s="1053" t="s">
        <v>5016</v>
      </c>
      <c r="D102" s="2069"/>
      <c r="E102" s="2069"/>
      <c r="F102" s="2069"/>
      <c r="G102" s="2069"/>
      <c r="H102" s="2069"/>
      <c r="I102" s="283"/>
      <c r="J102" s="283"/>
      <c r="K102" s="283"/>
      <c r="L102" s="283"/>
      <c r="M102" s="283"/>
      <c r="N102" s="283"/>
      <c r="O102" s="283"/>
      <c r="P102" s="283"/>
      <c r="Q102" s="283"/>
      <c r="R102" s="283"/>
      <c r="S102" s="283"/>
      <c r="T102" s="283"/>
      <c r="U102" s="283"/>
      <c r="V102" s="43"/>
      <c r="X102" s="1034"/>
      <c r="AI102" s="1034"/>
    </row>
    <row r="103" spans="1:35" ht="15" thickBot="1" x14ac:dyDescent="0.3">
      <c r="A103" s="283"/>
      <c r="B103" s="2070">
        <v>78</v>
      </c>
      <c r="C103" s="2071" t="s">
        <v>5017</v>
      </c>
      <c r="D103" s="2072" t="s">
        <v>5018</v>
      </c>
      <c r="E103" s="46" t="s">
        <v>4927</v>
      </c>
      <c r="F103" s="2073">
        <v>0</v>
      </c>
      <c r="G103" s="2069"/>
      <c r="H103" s="2069"/>
      <c r="I103" s="283"/>
      <c r="J103" s="283"/>
      <c r="K103" s="283"/>
      <c r="L103" s="2074"/>
      <c r="M103" s="2074"/>
      <c r="N103" s="2074"/>
      <c r="O103" s="2074"/>
      <c r="P103" s="2074"/>
      <c r="Q103" s="2098"/>
      <c r="R103" s="283"/>
      <c r="S103" s="2076"/>
      <c r="T103" s="2077"/>
      <c r="U103" s="283"/>
      <c r="V103" s="43"/>
      <c r="X103" s="1034"/>
      <c r="AH103" s="1050"/>
      <c r="AI103" s="1034"/>
    </row>
    <row r="104" spans="1:35" x14ac:dyDescent="0.25">
      <c r="A104" s="283"/>
      <c r="B104" s="1445">
        <v>79</v>
      </c>
      <c r="C104" s="2078" t="s">
        <v>4928</v>
      </c>
      <c r="D104" s="2079" t="s">
        <v>5019</v>
      </c>
      <c r="E104" s="64" t="s">
        <v>1884</v>
      </c>
      <c r="F104" s="79">
        <v>3</v>
      </c>
      <c r="G104" s="2069"/>
      <c r="H104" s="2069"/>
      <c r="I104" s="283"/>
      <c r="J104" s="283"/>
      <c r="K104" s="283"/>
      <c r="L104" s="501">
        <v>1.9339999999999999</v>
      </c>
      <c r="M104" s="502">
        <v>1.766</v>
      </c>
      <c r="N104" s="502">
        <v>1.774</v>
      </c>
      <c r="O104" s="502">
        <v>1.7709999999999999</v>
      </c>
      <c r="P104" s="502">
        <v>1.774</v>
      </c>
      <c r="Q104" s="2099">
        <v>9.0190000000000001</v>
      </c>
      <c r="R104" s="283"/>
      <c r="S104" s="1890"/>
      <c r="T104" s="1566"/>
      <c r="U104" s="283"/>
      <c r="V104" s="43"/>
      <c r="X104" s="127"/>
      <c r="Y104" s="1050"/>
      <c r="Z104" s="1050"/>
      <c r="AA104" s="1050"/>
      <c r="AB104" s="1050"/>
      <c r="AC104" s="1050"/>
      <c r="AD104" s="1050"/>
      <c r="AE104" s="1050"/>
      <c r="AF104" s="1050"/>
      <c r="AG104" s="1050"/>
      <c r="AH104" s="1050"/>
      <c r="AI104" s="1034"/>
    </row>
    <row r="105" spans="1:35" x14ac:dyDescent="0.25">
      <c r="A105" s="283"/>
      <c r="B105" s="1445">
        <v>80</v>
      </c>
      <c r="C105" s="2081" t="s">
        <v>4930</v>
      </c>
      <c r="D105" s="2082" t="s">
        <v>5020</v>
      </c>
      <c r="E105" s="2083" t="s">
        <v>1884</v>
      </c>
      <c r="F105" s="2084">
        <v>3</v>
      </c>
      <c r="G105" s="2069"/>
      <c r="H105" s="2069"/>
      <c r="I105" s="283"/>
      <c r="J105" s="283"/>
      <c r="K105" s="283"/>
      <c r="L105" s="521"/>
      <c r="M105" s="509"/>
      <c r="N105" s="509"/>
      <c r="O105" s="509"/>
      <c r="P105" s="509"/>
      <c r="Q105" s="2080">
        <v>0</v>
      </c>
      <c r="R105" s="283"/>
      <c r="S105" s="1890"/>
      <c r="T105" s="1566"/>
      <c r="U105" s="283"/>
      <c r="V105" s="43"/>
      <c r="X105" s="127"/>
      <c r="Y105" s="1050"/>
      <c r="Z105" s="1050"/>
      <c r="AA105" s="1050"/>
      <c r="AB105" s="1050"/>
      <c r="AC105" s="1050"/>
      <c r="AD105" s="1050"/>
      <c r="AE105" s="1050"/>
      <c r="AF105" s="1050"/>
      <c r="AG105" s="1050"/>
      <c r="AH105" s="1050"/>
      <c r="AI105" s="1034"/>
    </row>
    <row r="106" spans="1:35" x14ac:dyDescent="0.25">
      <c r="A106" s="283"/>
      <c r="B106" s="1445">
        <v>81</v>
      </c>
      <c r="C106" s="2078" t="s">
        <v>4932</v>
      </c>
      <c r="D106" s="2079" t="s">
        <v>5021</v>
      </c>
      <c r="E106" s="64" t="s">
        <v>41</v>
      </c>
      <c r="F106" s="79">
        <v>3</v>
      </c>
      <c r="G106" s="2069"/>
      <c r="H106" s="2069"/>
      <c r="I106" s="283"/>
      <c r="J106" s="283"/>
      <c r="K106" s="283"/>
      <c r="L106" s="521"/>
      <c r="M106" s="509"/>
      <c r="N106" s="509"/>
      <c r="O106" s="509"/>
      <c r="P106" s="509"/>
      <c r="Q106" s="2080">
        <v>0</v>
      </c>
      <c r="R106" s="283"/>
      <c r="S106" s="1890"/>
      <c r="T106" s="1566"/>
      <c r="U106" s="283"/>
      <c r="V106" s="43"/>
      <c r="X106" s="127"/>
      <c r="Y106" s="1050"/>
      <c r="Z106" s="1050"/>
      <c r="AA106" s="1050"/>
      <c r="AB106" s="1050"/>
      <c r="AC106" s="1050"/>
      <c r="AD106" s="1050"/>
      <c r="AE106" s="1050"/>
      <c r="AF106" s="1050"/>
      <c r="AG106" s="1050"/>
      <c r="AH106" s="1050"/>
      <c r="AI106" s="1034"/>
    </row>
    <row r="107" spans="1:35" x14ac:dyDescent="0.25">
      <c r="A107" s="283"/>
      <c r="B107" s="1445">
        <v>82</v>
      </c>
      <c r="C107" s="2078" t="s">
        <v>4934</v>
      </c>
      <c r="D107" s="2079" t="s">
        <v>5022</v>
      </c>
      <c r="E107" s="64" t="s">
        <v>41</v>
      </c>
      <c r="F107" s="79">
        <v>3</v>
      </c>
      <c r="G107" s="2069"/>
      <c r="H107" s="2069"/>
      <c r="I107" s="283"/>
      <c r="J107" s="283"/>
      <c r="K107" s="283"/>
      <c r="L107" s="521"/>
      <c r="M107" s="509"/>
      <c r="N107" s="509"/>
      <c r="O107" s="509"/>
      <c r="P107" s="509"/>
      <c r="Q107" s="2080">
        <v>0</v>
      </c>
      <c r="R107" s="283"/>
      <c r="S107" s="1890"/>
      <c r="T107" s="1566"/>
      <c r="U107" s="283"/>
      <c r="V107" s="43"/>
      <c r="X107" s="127"/>
      <c r="Y107" s="1050"/>
      <c r="Z107" s="1050"/>
      <c r="AA107" s="1050"/>
      <c r="AB107" s="1050"/>
      <c r="AC107" s="1050"/>
      <c r="AD107" s="1050"/>
      <c r="AE107" s="1050"/>
      <c r="AF107" s="1050"/>
      <c r="AG107" s="1050"/>
      <c r="AH107" s="1050"/>
      <c r="AI107" s="1034"/>
    </row>
    <row r="108" spans="1:35" x14ac:dyDescent="0.25">
      <c r="A108" s="283"/>
      <c r="B108" s="1445">
        <v>83</v>
      </c>
      <c r="C108" s="2078" t="s">
        <v>4936</v>
      </c>
      <c r="D108" s="2079" t="s">
        <v>5023</v>
      </c>
      <c r="E108" s="64" t="s">
        <v>41</v>
      </c>
      <c r="F108" s="79">
        <v>3</v>
      </c>
      <c r="G108" s="2069"/>
      <c r="H108" s="2069"/>
      <c r="I108" s="283"/>
      <c r="J108" s="283"/>
      <c r="K108" s="283"/>
      <c r="L108" s="521"/>
      <c r="M108" s="509"/>
      <c r="N108" s="509"/>
      <c r="O108" s="509"/>
      <c r="P108" s="509"/>
      <c r="Q108" s="2080">
        <v>0</v>
      </c>
      <c r="R108" s="283"/>
      <c r="S108" s="1890"/>
      <c r="T108" s="1566"/>
      <c r="U108" s="283"/>
      <c r="V108" s="43"/>
      <c r="X108" s="127"/>
      <c r="Y108" s="1050"/>
      <c r="Z108" s="1050"/>
      <c r="AA108" s="1050"/>
      <c r="AB108" s="1050"/>
      <c r="AC108" s="1050"/>
      <c r="AD108" s="1050"/>
      <c r="AE108" s="1050"/>
      <c r="AF108" s="1050"/>
      <c r="AG108" s="1050"/>
      <c r="AH108" s="1050"/>
      <c r="AI108" s="1034"/>
    </row>
    <row r="109" spans="1:35" x14ac:dyDescent="0.25">
      <c r="A109" s="283"/>
      <c r="B109" s="1445">
        <v>84</v>
      </c>
      <c r="C109" s="2078" t="s">
        <v>4938</v>
      </c>
      <c r="D109" s="2079" t="s">
        <v>5024</v>
      </c>
      <c r="E109" s="64" t="s">
        <v>41</v>
      </c>
      <c r="F109" s="79">
        <v>3</v>
      </c>
      <c r="G109" s="2069"/>
      <c r="H109" s="2069"/>
      <c r="I109" s="283"/>
      <c r="J109" s="283"/>
      <c r="K109" s="283"/>
      <c r="L109" s="521"/>
      <c r="M109" s="509"/>
      <c r="N109" s="509"/>
      <c r="O109" s="509"/>
      <c r="P109" s="509"/>
      <c r="Q109" s="2080">
        <v>0</v>
      </c>
      <c r="R109" s="283"/>
      <c r="S109" s="1890"/>
      <c r="T109" s="1566"/>
      <c r="U109" s="283"/>
      <c r="V109" s="43"/>
      <c r="X109" s="127"/>
      <c r="Y109" s="1050"/>
      <c r="Z109" s="1050"/>
      <c r="AA109" s="1050"/>
      <c r="AB109" s="1050"/>
      <c r="AC109" s="1050"/>
      <c r="AD109" s="1050"/>
      <c r="AE109" s="1050"/>
      <c r="AF109" s="1050"/>
      <c r="AG109" s="1050"/>
      <c r="AH109" s="1050"/>
      <c r="AI109" s="1034"/>
    </row>
    <row r="110" spans="1:35" x14ac:dyDescent="0.25">
      <c r="A110" s="283"/>
      <c r="B110" s="1445">
        <v>85</v>
      </c>
      <c r="C110" s="2078" t="s">
        <v>4940</v>
      </c>
      <c r="D110" s="2079" t="s">
        <v>5025</v>
      </c>
      <c r="E110" s="64" t="s">
        <v>1932</v>
      </c>
      <c r="F110" s="79">
        <v>2</v>
      </c>
      <c r="G110" s="2069"/>
      <c r="H110" s="2069"/>
      <c r="I110" s="283"/>
      <c r="J110" s="283"/>
      <c r="K110" s="283"/>
      <c r="L110" s="2085">
        <v>0</v>
      </c>
      <c r="M110" s="2086">
        <v>0</v>
      </c>
      <c r="N110" s="2086">
        <v>0</v>
      </c>
      <c r="O110" s="2086">
        <v>0</v>
      </c>
      <c r="P110" s="2086">
        <v>0</v>
      </c>
      <c r="Q110" s="2087">
        <v>0</v>
      </c>
      <c r="R110" s="283"/>
      <c r="S110" s="1890"/>
      <c r="T110" s="1566"/>
      <c r="U110" s="283"/>
      <c r="V110" s="43"/>
      <c r="X110" s="1034"/>
      <c r="AI110" s="1034"/>
    </row>
    <row r="111" spans="1:35" ht="15" thickBot="1" x14ac:dyDescent="0.3">
      <c r="A111" s="283"/>
      <c r="B111" s="2088">
        <v>86</v>
      </c>
      <c r="C111" s="2089" t="s">
        <v>4942</v>
      </c>
      <c r="D111" s="2090" t="s">
        <v>5026</v>
      </c>
      <c r="E111" s="2091" t="s">
        <v>1932</v>
      </c>
      <c r="F111" s="2092">
        <v>2</v>
      </c>
      <c r="G111" s="2069"/>
      <c r="H111" s="2069"/>
      <c r="I111" s="283"/>
      <c r="J111" s="283"/>
      <c r="K111" s="283"/>
      <c r="L111" s="2093" t="e">
        <v>#DIV/0!</v>
      </c>
      <c r="M111" s="2094" t="e">
        <v>#DIV/0!</v>
      </c>
      <c r="N111" s="2094" t="e">
        <v>#DIV/0!</v>
      </c>
      <c r="O111" s="2094" t="e">
        <v>#DIV/0!</v>
      </c>
      <c r="P111" s="2094" t="e">
        <v>#DIV/0!</v>
      </c>
      <c r="Q111" s="2095" t="e">
        <v>#DIV/0!</v>
      </c>
      <c r="R111" s="283"/>
      <c r="S111" s="1116"/>
      <c r="T111" s="1117"/>
      <c r="U111" s="283"/>
      <c r="V111" s="43"/>
      <c r="X111" s="1034"/>
      <c r="AI111" s="1034"/>
    </row>
    <row r="112" spans="1:35" ht="15" thickBot="1" x14ac:dyDescent="0.3">
      <c r="A112" s="283"/>
      <c r="B112" s="2070">
        <v>87</v>
      </c>
      <c r="C112" s="2071" t="s">
        <v>5027</v>
      </c>
      <c r="D112" s="2072" t="s">
        <v>5028</v>
      </c>
      <c r="E112" s="46" t="s">
        <v>4927</v>
      </c>
      <c r="F112" s="2073">
        <v>0</v>
      </c>
      <c r="G112" s="2069"/>
      <c r="H112" s="2069"/>
      <c r="I112" s="283"/>
      <c r="J112" s="283"/>
      <c r="K112" s="283"/>
      <c r="L112" s="2074"/>
      <c r="M112" s="2074"/>
      <c r="N112" s="2074"/>
      <c r="O112" s="2074"/>
      <c r="P112" s="2074"/>
      <c r="Q112" s="2098"/>
      <c r="R112" s="283"/>
      <c r="S112" s="2076"/>
      <c r="T112" s="2077"/>
      <c r="U112" s="283"/>
      <c r="V112" s="43"/>
      <c r="X112" s="1034"/>
      <c r="AH112" s="1050"/>
      <c r="AI112" s="1034"/>
    </row>
    <row r="113" spans="1:35" x14ac:dyDescent="0.25">
      <c r="A113" s="283"/>
      <c r="B113" s="1445">
        <v>88</v>
      </c>
      <c r="C113" s="2078" t="s">
        <v>4946</v>
      </c>
      <c r="D113" s="2079" t="s">
        <v>5029</v>
      </c>
      <c r="E113" s="64" t="s">
        <v>1884</v>
      </c>
      <c r="F113" s="79">
        <v>3</v>
      </c>
      <c r="G113" s="2069"/>
      <c r="H113" s="2069"/>
      <c r="I113" s="283"/>
      <c r="J113" s="283"/>
      <c r="K113" s="283"/>
      <c r="L113" s="501">
        <v>1.2749999999999999</v>
      </c>
      <c r="M113" s="502">
        <v>1.171</v>
      </c>
      <c r="N113" s="502">
        <v>1.175</v>
      </c>
      <c r="O113" s="502">
        <v>1.1739999999999999</v>
      </c>
      <c r="P113" s="502">
        <v>1.1759999999999999</v>
      </c>
      <c r="Q113" s="2080">
        <v>5.9710000000000001</v>
      </c>
      <c r="R113" s="283"/>
      <c r="S113" s="1890"/>
      <c r="T113" s="1566"/>
      <c r="U113" s="283"/>
      <c r="V113" s="43"/>
      <c r="X113" s="127"/>
      <c r="Y113" s="1050"/>
      <c r="Z113" s="1050"/>
      <c r="AA113" s="1050"/>
      <c r="AB113" s="1050"/>
      <c r="AC113" s="1050"/>
      <c r="AD113" s="1050"/>
      <c r="AE113" s="1050"/>
      <c r="AF113" s="1050"/>
      <c r="AG113" s="1050"/>
      <c r="AH113" s="1050"/>
      <c r="AI113" s="1034"/>
    </row>
    <row r="114" spans="1:35" x14ac:dyDescent="0.25">
      <c r="A114" s="283"/>
      <c r="B114" s="1445">
        <v>89</v>
      </c>
      <c r="C114" s="2081" t="s">
        <v>4948</v>
      </c>
      <c r="D114" s="2082" t="s">
        <v>5030</v>
      </c>
      <c r="E114" s="2083" t="s">
        <v>1884</v>
      </c>
      <c r="F114" s="2084">
        <v>3</v>
      </c>
      <c r="G114" s="2069"/>
      <c r="H114" s="2069"/>
      <c r="I114" s="283"/>
      <c r="J114" s="283"/>
      <c r="K114" s="283"/>
      <c r="L114" s="521"/>
      <c r="M114" s="509"/>
      <c r="N114" s="509"/>
      <c r="O114" s="509"/>
      <c r="P114" s="509"/>
      <c r="Q114" s="2080">
        <v>0</v>
      </c>
      <c r="R114" s="283"/>
      <c r="S114" s="1890"/>
      <c r="T114" s="1566"/>
      <c r="U114" s="283"/>
      <c r="V114" s="43"/>
      <c r="X114" s="127"/>
      <c r="Y114" s="1050"/>
      <c r="Z114" s="1050"/>
      <c r="AA114" s="1050"/>
      <c r="AB114" s="1050"/>
      <c r="AC114" s="1050"/>
      <c r="AD114" s="1050"/>
      <c r="AE114" s="1050"/>
      <c r="AF114" s="1050"/>
      <c r="AG114" s="1050"/>
      <c r="AH114" s="1050"/>
      <c r="AI114" s="1034"/>
    </row>
    <row r="115" spans="1:35" x14ac:dyDescent="0.25">
      <c r="A115" s="283"/>
      <c r="B115" s="1445">
        <v>90</v>
      </c>
      <c r="C115" s="2078" t="s">
        <v>4950</v>
      </c>
      <c r="D115" s="2079" t="s">
        <v>5031</v>
      </c>
      <c r="E115" s="64" t="s">
        <v>41</v>
      </c>
      <c r="F115" s="79">
        <v>3</v>
      </c>
      <c r="G115" s="2069"/>
      <c r="H115" s="2069"/>
      <c r="I115" s="283"/>
      <c r="J115" s="283"/>
      <c r="K115" s="283"/>
      <c r="L115" s="521"/>
      <c r="M115" s="509"/>
      <c r="N115" s="509"/>
      <c r="O115" s="509"/>
      <c r="P115" s="509"/>
      <c r="Q115" s="2080">
        <v>0</v>
      </c>
      <c r="R115" s="283"/>
      <c r="S115" s="1890"/>
      <c r="T115" s="1566"/>
      <c r="U115" s="283"/>
      <c r="V115" s="43"/>
      <c r="X115" s="127"/>
      <c r="Y115" s="1050"/>
      <c r="Z115" s="1050"/>
      <c r="AA115" s="1050"/>
      <c r="AB115" s="1050"/>
      <c r="AC115" s="1050"/>
      <c r="AD115" s="1050"/>
      <c r="AE115" s="1050"/>
      <c r="AF115" s="1050"/>
      <c r="AG115" s="1050"/>
      <c r="AH115" s="1050"/>
      <c r="AI115" s="1034"/>
    </row>
    <row r="116" spans="1:35" x14ac:dyDescent="0.25">
      <c r="A116" s="283"/>
      <c r="B116" s="1445">
        <v>91</v>
      </c>
      <c r="C116" s="2078" t="s">
        <v>4952</v>
      </c>
      <c r="D116" s="2079" t="s">
        <v>5032</v>
      </c>
      <c r="E116" s="64" t="s">
        <v>41</v>
      </c>
      <c r="F116" s="79">
        <v>3</v>
      </c>
      <c r="G116" s="2069"/>
      <c r="H116" s="2069"/>
      <c r="I116" s="283"/>
      <c r="J116" s="283"/>
      <c r="K116" s="283"/>
      <c r="L116" s="521"/>
      <c r="M116" s="509"/>
      <c r="N116" s="509"/>
      <c r="O116" s="509"/>
      <c r="P116" s="509"/>
      <c r="Q116" s="2080">
        <v>0</v>
      </c>
      <c r="R116" s="283"/>
      <c r="S116" s="1890"/>
      <c r="T116" s="1566"/>
      <c r="U116" s="283"/>
      <c r="V116" s="43"/>
      <c r="X116" s="127"/>
      <c r="Y116" s="1050"/>
      <c r="Z116" s="1050"/>
      <c r="AA116" s="1050"/>
      <c r="AB116" s="1050"/>
      <c r="AC116" s="1050"/>
      <c r="AD116" s="1050"/>
      <c r="AE116" s="1050"/>
      <c r="AF116" s="1050"/>
      <c r="AG116" s="1050"/>
      <c r="AH116" s="1050"/>
      <c r="AI116" s="1034"/>
    </row>
    <row r="117" spans="1:35" x14ac:dyDescent="0.25">
      <c r="A117" s="283"/>
      <c r="B117" s="1445">
        <v>92</v>
      </c>
      <c r="C117" s="2078" t="s">
        <v>4954</v>
      </c>
      <c r="D117" s="2079" t="s">
        <v>5033</v>
      </c>
      <c r="E117" s="64" t="s">
        <v>41</v>
      </c>
      <c r="F117" s="79">
        <v>3</v>
      </c>
      <c r="G117" s="2069"/>
      <c r="H117" s="2069"/>
      <c r="I117" s="283"/>
      <c r="J117" s="283"/>
      <c r="K117" s="283"/>
      <c r="L117" s="521"/>
      <c r="M117" s="509"/>
      <c r="N117" s="509"/>
      <c r="O117" s="509"/>
      <c r="P117" s="509"/>
      <c r="Q117" s="2080">
        <v>0</v>
      </c>
      <c r="R117" s="283"/>
      <c r="S117" s="1890"/>
      <c r="T117" s="1566"/>
      <c r="U117" s="283"/>
      <c r="V117" s="43"/>
      <c r="X117" s="127"/>
      <c r="Y117" s="1050"/>
      <c r="Z117" s="1050"/>
      <c r="AA117" s="1050"/>
      <c r="AB117" s="1050"/>
      <c r="AC117" s="1050"/>
      <c r="AD117" s="1050"/>
      <c r="AE117" s="1050"/>
      <c r="AF117" s="1050"/>
      <c r="AG117" s="1050"/>
      <c r="AH117" s="1050"/>
      <c r="AI117" s="1034"/>
    </row>
    <row r="118" spans="1:35" x14ac:dyDescent="0.25">
      <c r="A118" s="283"/>
      <c r="B118" s="1445">
        <v>93</v>
      </c>
      <c r="C118" s="2078" t="s">
        <v>4956</v>
      </c>
      <c r="D118" s="2079" t="s">
        <v>5034</v>
      </c>
      <c r="E118" s="64" t="s">
        <v>41</v>
      </c>
      <c r="F118" s="79">
        <v>3</v>
      </c>
      <c r="G118" s="2069"/>
      <c r="H118" s="2069"/>
      <c r="I118" s="283"/>
      <c r="J118" s="283"/>
      <c r="K118" s="283"/>
      <c r="L118" s="521"/>
      <c r="M118" s="509"/>
      <c r="N118" s="509"/>
      <c r="O118" s="509"/>
      <c r="P118" s="509"/>
      <c r="Q118" s="2080">
        <v>0</v>
      </c>
      <c r="R118" s="283"/>
      <c r="S118" s="1890"/>
      <c r="T118" s="1566"/>
      <c r="U118" s="283"/>
      <c r="V118" s="43"/>
      <c r="X118" s="127"/>
      <c r="Y118" s="1050"/>
      <c r="Z118" s="1050"/>
      <c r="AA118" s="1050"/>
      <c r="AB118" s="1050"/>
      <c r="AC118" s="1050"/>
      <c r="AD118" s="1050"/>
      <c r="AE118" s="1050"/>
      <c r="AF118" s="1050"/>
      <c r="AG118" s="1050"/>
      <c r="AH118" s="1050"/>
      <c r="AI118" s="1034"/>
    </row>
    <row r="119" spans="1:35" x14ac:dyDescent="0.25">
      <c r="A119" s="283"/>
      <c r="B119" s="1445">
        <v>94</v>
      </c>
      <c r="C119" s="2078" t="s">
        <v>4958</v>
      </c>
      <c r="D119" s="2079" t="s">
        <v>5035</v>
      </c>
      <c r="E119" s="64" t="s">
        <v>1932</v>
      </c>
      <c r="F119" s="79">
        <v>2</v>
      </c>
      <c r="G119" s="2069"/>
      <c r="H119" s="2069"/>
      <c r="I119" s="283"/>
      <c r="J119" s="283"/>
      <c r="K119" s="283"/>
      <c r="L119" s="2085">
        <v>0</v>
      </c>
      <c r="M119" s="2086">
        <v>0</v>
      </c>
      <c r="N119" s="2086">
        <v>0</v>
      </c>
      <c r="O119" s="2086">
        <v>0</v>
      </c>
      <c r="P119" s="2086">
        <v>0</v>
      </c>
      <c r="Q119" s="2087">
        <v>0</v>
      </c>
      <c r="R119" s="283"/>
      <c r="S119" s="1890"/>
      <c r="T119" s="1566"/>
      <c r="U119" s="283"/>
      <c r="V119" s="43"/>
      <c r="X119" s="1034"/>
      <c r="AI119" s="1034"/>
    </row>
    <row r="120" spans="1:35" ht="15" thickBot="1" x14ac:dyDescent="0.3">
      <c r="A120" s="283"/>
      <c r="B120" s="2088">
        <v>95</v>
      </c>
      <c r="C120" s="2089" t="s">
        <v>4960</v>
      </c>
      <c r="D120" s="2090" t="s">
        <v>5036</v>
      </c>
      <c r="E120" s="2091" t="s">
        <v>1932</v>
      </c>
      <c r="F120" s="2092">
        <v>2</v>
      </c>
      <c r="G120" s="2069"/>
      <c r="H120" s="2069"/>
      <c r="I120" s="283"/>
      <c r="J120" s="283"/>
      <c r="K120" s="283"/>
      <c r="L120" s="2093" t="e">
        <v>#DIV/0!</v>
      </c>
      <c r="M120" s="2094" t="e">
        <v>#DIV/0!</v>
      </c>
      <c r="N120" s="2094" t="e">
        <v>#DIV/0!</v>
      </c>
      <c r="O120" s="2094" t="e">
        <v>#DIV/0!</v>
      </c>
      <c r="P120" s="2094" t="e">
        <v>#DIV/0!</v>
      </c>
      <c r="Q120" s="2095" t="e">
        <v>#DIV/0!</v>
      </c>
      <c r="R120" s="283"/>
      <c r="S120" s="1116"/>
      <c r="T120" s="1117"/>
      <c r="U120" s="283"/>
      <c r="V120" s="43"/>
      <c r="X120" s="1034"/>
      <c r="AI120" s="1034"/>
    </row>
    <row r="121" spans="1:35" ht="15" thickBot="1" x14ac:dyDescent="0.3">
      <c r="A121" s="283"/>
      <c r="B121" s="2070">
        <v>96</v>
      </c>
      <c r="C121" s="2071" t="s">
        <v>5037</v>
      </c>
      <c r="D121" s="2072" t="s">
        <v>5038</v>
      </c>
      <c r="E121" s="46" t="s">
        <v>4927</v>
      </c>
      <c r="F121" s="2073">
        <v>0</v>
      </c>
      <c r="G121" s="2069"/>
      <c r="H121" s="2069"/>
      <c r="I121" s="283"/>
      <c r="J121" s="283"/>
      <c r="K121" s="283"/>
      <c r="L121" s="2074"/>
      <c r="M121" s="2074"/>
      <c r="N121" s="2074"/>
      <c r="O121" s="2074"/>
      <c r="P121" s="2074"/>
      <c r="Q121" s="2098"/>
      <c r="R121" s="283"/>
      <c r="S121" s="2076"/>
      <c r="T121" s="2077"/>
      <c r="U121" s="283"/>
      <c r="V121" s="43"/>
      <c r="X121" s="1034"/>
      <c r="AH121" s="1050"/>
      <c r="AI121" s="1034"/>
    </row>
    <row r="122" spans="1:35" x14ac:dyDescent="0.25">
      <c r="A122" s="283"/>
      <c r="B122" s="1445">
        <v>97</v>
      </c>
      <c r="C122" s="2081" t="s">
        <v>4964</v>
      </c>
      <c r="D122" s="2079" t="s">
        <v>5039</v>
      </c>
      <c r="E122" s="2083" t="s">
        <v>1884</v>
      </c>
      <c r="F122" s="2084">
        <v>3</v>
      </c>
      <c r="G122" s="2069"/>
      <c r="H122" s="2069"/>
      <c r="I122" s="283"/>
      <c r="J122" s="283"/>
      <c r="K122" s="283"/>
      <c r="L122" s="501">
        <v>5.4459999999999997</v>
      </c>
      <c r="M122" s="502">
        <v>4.9420000000000002</v>
      </c>
      <c r="N122" s="502">
        <v>4.9660000000000002</v>
      </c>
      <c r="O122" s="502">
        <v>4.9569999999999999</v>
      </c>
      <c r="P122" s="502">
        <v>4.9669999999999996</v>
      </c>
      <c r="Q122" s="2080">
        <v>25.277999999999999</v>
      </c>
      <c r="R122" s="283"/>
      <c r="S122" s="1890"/>
      <c r="T122" s="1566"/>
      <c r="U122" s="283"/>
      <c r="V122" s="43"/>
      <c r="X122" s="127"/>
      <c r="Y122" s="1050"/>
      <c r="Z122" s="1050"/>
      <c r="AA122" s="1050"/>
      <c r="AB122" s="1050"/>
      <c r="AC122" s="1050"/>
      <c r="AD122" s="1050"/>
      <c r="AE122" s="1050"/>
      <c r="AF122" s="1050"/>
      <c r="AG122" s="1050"/>
      <c r="AH122" s="1050"/>
      <c r="AI122" s="1034"/>
    </row>
    <row r="123" spans="1:35" x14ac:dyDescent="0.25">
      <c r="A123" s="283"/>
      <c r="B123" s="1445">
        <v>98</v>
      </c>
      <c r="C123" s="2081" t="s">
        <v>4966</v>
      </c>
      <c r="D123" s="2082" t="s">
        <v>5040</v>
      </c>
      <c r="E123" s="2083" t="s">
        <v>1884</v>
      </c>
      <c r="F123" s="2084">
        <v>3</v>
      </c>
      <c r="G123" s="2069"/>
      <c r="H123" s="2069"/>
      <c r="I123" s="283"/>
      <c r="J123" s="283"/>
      <c r="K123" s="283"/>
      <c r="L123" s="521"/>
      <c r="M123" s="509"/>
      <c r="N123" s="509"/>
      <c r="O123" s="509"/>
      <c r="P123" s="509"/>
      <c r="Q123" s="2080">
        <v>0</v>
      </c>
      <c r="R123" s="283"/>
      <c r="S123" s="1890"/>
      <c r="T123" s="1566"/>
      <c r="U123" s="283"/>
      <c r="V123" s="43"/>
      <c r="X123" s="127"/>
      <c r="Y123" s="1050"/>
      <c r="Z123" s="1050"/>
      <c r="AA123" s="1050"/>
      <c r="AB123" s="1050"/>
      <c r="AC123" s="1050"/>
      <c r="AD123" s="1050"/>
      <c r="AE123" s="1050"/>
      <c r="AF123" s="1050"/>
      <c r="AG123" s="1050"/>
      <c r="AH123" s="1050"/>
      <c r="AI123" s="1034"/>
    </row>
    <row r="124" spans="1:35" x14ac:dyDescent="0.25">
      <c r="A124" s="283"/>
      <c r="B124" s="1445">
        <v>99</v>
      </c>
      <c r="C124" s="2078" t="s">
        <v>4968</v>
      </c>
      <c r="D124" s="2079" t="s">
        <v>5041</v>
      </c>
      <c r="E124" s="64" t="s">
        <v>41</v>
      </c>
      <c r="F124" s="79">
        <v>3</v>
      </c>
      <c r="G124" s="2069"/>
      <c r="H124" s="2069"/>
      <c r="I124" s="283"/>
      <c r="J124" s="283"/>
      <c r="K124" s="283"/>
      <c r="L124" s="521"/>
      <c r="M124" s="509"/>
      <c r="N124" s="509"/>
      <c r="O124" s="509"/>
      <c r="P124" s="509"/>
      <c r="Q124" s="2080">
        <v>0</v>
      </c>
      <c r="R124" s="283"/>
      <c r="S124" s="1890"/>
      <c r="T124" s="1566"/>
      <c r="U124" s="283"/>
      <c r="V124" s="43"/>
      <c r="X124" s="127"/>
      <c r="Y124" s="1050"/>
      <c r="Z124" s="1050"/>
      <c r="AA124" s="1050"/>
      <c r="AB124" s="1050"/>
      <c r="AC124" s="1050"/>
      <c r="AD124" s="1050"/>
      <c r="AE124" s="1050"/>
      <c r="AF124" s="1050"/>
      <c r="AG124" s="1050"/>
      <c r="AH124" s="1050"/>
      <c r="AI124" s="1034"/>
    </row>
    <row r="125" spans="1:35" x14ac:dyDescent="0.25">
      <c r="A125" s="283"/>
      <c r="B125" s="1445">
        <v>100</v>
      </c>
      <c r="C125" s="2078" t="s">
        <v>4970</v>
      </c>
      <c r="D125" s="2079" t="s">
        <v>5042</v>
      </c>
      <c r="E125" s="64" t="s">
        <v>41</v>
      </c>
      <c r="F125" s="79">
        <v>3</v>
      </c>
      <c r="G125" s="2069"/>
      <c r="H125" s="2069"/>
      <c r="I125" s="283"/>
      <c r="J125" s="283"/>
      <c r="K125" s="283"/>
      <c r="L125" s="521"/>
      <c r="M125" s="509"/>
      <c r="N125" s="509"/>
      <c r="O125" s="509"/>
      <c r="P125" s="509"/>
      <c r="Q125" s="2080">
        <v>0</v>
      </c>
      <c r="R125" s="283"/>
      <c r="S125" s="1890"/>
      <c r="T125" s="1566"/>
      <c r="U125" s="283"/>
      <c r="V125" s="43"/>
      <c r="X125" s="127"/>
      <c r="Y125" s="1050"/>
      <c r="Z125" s="1050"/>
      <c r="AA125" s="1050"/>
      <c r="AB125" s="1050"/>
      <c r="AC125" s="1050"/>
      <c r="AD125" s="1050"/>
      <c r="AE125" s="1050"/>
      <c r="AF125" s="1050"/>
      <c r="AG125" s="1050"/>
      <c r="AH125" s="1050"/>
      <c r="AI125" s="1034"/>
    </row>
    <row r="126" spans="1:35" x14ac:dyDescent="0.25">
      <c r="A126" s="283"/>
      <c r="B126" s="1445">
        <v>101</v>
      </c>
      <c r="C126" s="2078" t="s">
        <v>4972</v>
      </c>
      <c r="D126" s="2079" t="s">
        <v>5043</v>
      </c>
      <c r="E126" s="64" t="s">
        <v>41</v>
      </c>
      <c r="F126" s="79">
        <v>3</v>
      </c>
      <c r="G126" s="2069"/>
      <c r="H126" s="2069"/>
      <c r="I126" s="283"/>
      <c r="J126" s="283"/>
      <c r="K126" s="283"/>
      <c r="L126" s="521"/>
      <c r="M126" s="509"/>
      <c r="N126" s="509"/>
      <c r="O126" s="509"/>
      <c r="P126" s="509"/>
      <c r="Q126" s="2080">
        <v>0</v>
      </c>
      <c r="R126" s="283"/>
      <c r="S126" s="1890"/>
      <c r="T126" s="1566"/>
      <c r="U126" s="283"/>
      <c r="V126" s="43"/>
      <c r="X126" s="127"/>
      <c r="Y126" s="1050"/>
      <c r="Z126" s="1050"/>
      <c r="AA126" s="1050"/>
      <c r="AB126" s="1050"/>
      <c r="AC126" s="1050"/>
      <c r="AD126" s="1050"/>
      <c r="AE126" s="1050"/>
      <c r="AF126" s="1050"/>
      <c r="AG126" s="1050"/>
      <c r="AH126" s="1050"/>
      <c r="AI126" s="1034"/>
    </row>
    <row r="127" spans="1:35" x14ac:dyDescent="0.25">
      <c r="A127" s="283"/>
      <c r="B127" s="1445">
        <v>102</v>
      </c>
      <c r="C127" s="2078" t="s">
        <v>4974</v>
      </c>
      <c r="D127" s="2079" t="s">
        <v>5044</v>
      </c>
      <c r="E127" s="64" t="s">
        <v>41</v>
      </c>
      <c r="F127" s="79">
        <v>3</v>
      </c>
      <c r="G127" s="2069"/>
      <c r="H127" s="2069"/>
      <c r="I127" s="283"/>
      <c r="J127" s="283"/>
      <c r="K127" s="283"/>
      <c r="L127" s="521"/>
      <c r="M127" s="509"/>
      <c r="N127" s="509"/>
      <c r="O127" s="509"/>
      <c r="P127" s="509"/>
      <c r="Q127" s="2080">
        <v>0</v>
      </c>
      <c r="R127" s="283"/>
      <c r="S127" s="1890"/>
      <c r="T127" s="1566"/>
      <c r="U127" s="283"/>
      <c r="V127" s="43"/>
      <c r="X127" s="127"/>
      <c r="Y127" s="1050"/>
      <c r="Z127" s="1050"/>
      <c r="AA127" s="1050"/>
      <c r="AB127" s="1050"/>
      <c r="AC127" s="1050"/>
      <c r="AD127" s="1050"/>
      <c r="AE127" s="1050"/>
      <c r="AF127" s="1050"/>
      <c r="AG127" s="1050"/>
      <c r="AH127" s="1050"/>
      <c r="AI127" s="1034"/>
    </row>
    <row r="128" spans="1:35" x14ac:dyDescent="0.25">
      <c r="A128" s="283"/>
      <c r="B128" s="1445">
        <v>103</v>
      </c>
      <c r="C128" s="2078" t="s">
        <v>4976</v>
      </c>
      <c r="D128" s="2079" t="s">
        <v>5045</v>
      </c>
      <c r="E128" s="64" t="s">
        <v>1932</v>
      </c>
      <c r="F128" s="79">
        <v>2</v>
      </c>
      <c r="G128" s="2069"/>
      <c r="H128" s="2069"/>
      <c r="I128" s="283"/>
      <c r="J128" s="283"/>
      <c r="K128" s="283"/>
      <c r="L128" s="2085">
        <v>0</v>
      </c>
      <c r="M128" s="2086">
        <v>0</v>
      </c>
      <c r="N128" s="2086">
        <v>0</v>
      </c>
      <c r="O128" s="2086">
        <v>0</v>
      </c>
      <c r="P128" s="2086">
        <v>0</v>
      </c>
      <c r="Q128" s="2087">
        <v>0</v>
      </c>
      <c r="R128" s="283"/>
      <c r="S128" s="1890"/>
      <c r="T128" s="1566"/>
      <c r="U128" s="283"/>
      <c r="V128" s="43"/>
      <c r="X128" s="1034"/>
      <c r="AI128" s="1034"/>
    </row>
    <row r="129" spans="1:35" ht="15" thickBot="1" x14ac:dyDescent="0.3">
      <c r="A129" s="283"/>
      <c r="B129" s="2088">
        <v>104</v>
      </c>
      <c r="C129" s="2089" t="s">
        <v>4978</v>
      </c>
      <c r="D129" s="2090" t="s">
        <v>5046</v>
      </c>
      <c r="E129" s="2091" t="s">
        <v>1932</v>
      </c>
      <c r="F129" s="2092">
        <v>2</v>
      </c>
      <c r="G129" s="2069"/>
      <c r="H129" s="2069"/>
      <c r="I129" s="283"/>
      <c r="J129" s="283"/>
      <c r="K129" s="283"/>
      <c r="L129" s="2093" t="e">
        <v>#DIV/0!</v>
      </c>
      <c r="M129" s="2094" t="e">
        <v>#DIV/0!</v>
      </c>
      <c r="N129" s="2094" t="e">
        <v>#DIV/0!</v>
      </c>
      <c r="O129" s="2094" t="e">
        <v>#DIV/0!</v>
      </c>
      <c r="P129" s="2094" t="e">
        <v>#DIV/0!</v>
      </c>
      <c r="Q129" s="2095" t="e">
        <v>#DIV/0!</v>
      </c>
      <c r="R129" s="283"/>
      <c r="S129" s="1116"/>
      <c r="T129" s="1117"/>
      <c r="U129" s="283"/>
      <c r="V129" s="43"/>
      <c r="X129" s="1034"/>
      <c r="AI129" s="1034"/>
    </row>
    <row r="130" spans="1:35" ht="15" thickBot="1" x14ac:dyDescent="0.3">
      <c r="A130" s="283"/>
      <c r="B130" s="2070">
        <v>105</v>
      </c>
      <c r="C130" s="2071" t="s">
        <v>5047</v>
      </c>
      <c r="D130" s="2072" t="s">
        <v>5048</v>
      </c>
      <c r="E130" s="46" t="s">
        <v>4927</v>
      </c>
      <c r="F130" s="2073">
        <v>0</v>
      </c>
      <c r="G130" s="2069"/>
      <c r="H130" s="2069"/>
      <c r="I130" s="283"/>
      <c r="J130" s="283"/>
      <c r="K130" s="283"/>
      <c r="L130" s="2074"/>
      <c r="M130" s="2074"/>
      <c r="N130" s="2074"/>
      <c r="O130" s="2074"/>
      <c r="P130" s="2074"/>
      <c r="Q130" s="2098"/>
      <c r="R130" s="283"/>
      <c r="S130" s="2076"/>
      <c r="T130" s="2077"/>
      <c r="U130" s="283"/>
      <c r="V130" s="43"/>
      <c r="X130" s="1034"/>
      <c r="AH130" s="1050"/>
      <c r="AI130" s="1034"/>
    </row>
    <row r="131" spans="1:35" x14ac:dyDescent="0.25">
      <c r="A131" s="283"/>
      <c r="B131" s="1445">
        <v>106</v>
      </c>
      <c r="C131" s="2081" t="s">
        <v>4982</v>
      </c>
      <c r="D131" s="2079" t="s">
        <v>5049</v>
      </c>
      <c r="E131" s="2083" t="s">
        <v>1884</v>
      </c>
      <c r="F131" s="2084">
        <v>3</v>
      </c>
      <c r="G131" s="2069"/>
      <c r="H131" s="2069"/>
      <c r="I131" s="283"/>
      <c r="J131" s="283"/>
      <c r="K131" s="283"/>
      <c r="L131" s="501">
        <v>14.006</v>
      </c>
      <c r="M131" s="502">
        <v>12.683999999999999</v>
      </c>
      <c r="N131" s="502">
        <v>12.744999999999999</v>
      </c>
      <c r="O131" s="502">
        <v>12.724</v>
      </c>
      <c r="P131" s="502">
        <v>12.749000000000001</v>
      </c>
      <c r="Q131" s="2080">
        <v>64.907999999999987</v>
      </c>
      <c r="R131" s="283"/>
      <c r="S131" s="1890"/>
      <c r="T131" s="1566"/>
      <c r="U131" s="283"/>
      <c r="V131" s="43"/>
      <c r="X131" s="127"/>
      <c r="Y131" s="1050"/>
      <c r="Z131" s="1050"/>
      <c r="AA131" s="1050"/>
      <c r="AB131" s="1050"/>
      <c r="AC131" s="1050"/>
      <c r="AD131" s="1050"/>
      <c r="AE131" s="1050"/>
      <c r="AF131" s="1050"/>
      <c r="AG131" s="1050"/>
      <c r="AH131" s="1050"/>
      <c r="AI131" s="1034"/>
    </row>
    <row r="132" spans="1:35" x14ac:dyDescent="0.25">
      <c r="A132" s="283"/>
      <c r="B132" s="1445">
        <v>107</v>
      </c>
      <c r="C132" s="2081" t="s">
        <v>4984</v>
      </c>
      <c r="D132" s="2082" t="s">
        <v>5050</v>
      </c>
      <c r="E132" s="2083" t="s">
        <v>1884</v>
      </c>
      <c r="F132" s="2084">
        <v>3</v>
      </c>
      <c r="G132" s="2069"/>
      <c r="H132" s="2069"/>
      <c r="I132" s="283"/>
      <c r="J132" s="283"/>
      <c r="K132" s="283"/>
      <c r="L132" s="521"/>
      <c r="M132" s="509"/>
      <c r="N132" s="509"/>
      <c r="O132" s="509"/>
      <c r="P132" s="509"/>
      <c r="Q132" s="2080">
        <v>0</v>
      </c>
      <c r="R132" s="283"/>
      <c r="S132" s="1890"/>
      <c r="T132" s="1566"/>
      <c r="U132" s="283"/>
      <c r="V132" s="43"/>
      <c r="X132" s="127"/>
      <c r="Y132" s="1050"/>
      <c r="Z132" s="1050"/>
      <c r="AA132" s="1050"/>
      <c r="AB132" s="1050"/>
      <c r="AC132" s="1050"/>
      <c r="AD132" s="1050"/>
      <c r="AE132" s="1050"/>
      <c r="AF132" s="1050"/>
      <c r="AG132" s="1050"/>
      <c r="AH132" s="1050"/>
      <c r="AI132" s="1034"/>
    </row>
    <row r="133" spans="1:35" x14ac:dyDescent="0.25">
      <c r="A133" s="283"/>
      <c r="B133" s="1445">
        <v>108</v>
      </c>
      <c r="C133" s="2078" t="s">
        <v>4986</v>
      </c>
      <c r="D133" s="2079" t="s">
        <v>5051</v>
      </c>
      <c r="E133" s="64" t="s">
        <v>41</v>
      </c>
      <c r="F133" s="79">
        <v>3</v>
      </c>
      <c r="G133" s="2069"/>
      <c r="H133" s="2069"/>
      <c r="I133" s="283"/>
      <c r="J133" s="283"/>
      <c r="K133" s="283"/>
      <c r="L133" s="521"/>
      <c r="M133" s="509"/>
      <c r="N133" s="509"/>
      <c r="O133" s="509"/>
      <c r="P133" s="509"/>
      <c r="Q133" s="2080">
        <v>0</v>
      </c>
      <c r="R133" s="283"/>
      <c r="S133" s="1890"/>
      <c r="T133" s="1566"/>
      <c r="U133" s="283"/>
      <c r="V133" s="43"/>
      <c r="X133" s="127"/>
      <c r="Y133" s="1050"/>
      <c r="Z133" s="1050"/>
      <c r="AA133" s="1050"/>
      <c r="AB133" s="1050"/>
      <c r="AC133" s="1050"/>
      <c r="AD133" s="1050"/>
      <c r="AE133" s="1050"/>
      <c r="AF133" s="1050"/>
      <c r="AG133" s="1050"/>
      <c r="AH133" s="1050"/>
      <c r="AI133" s="1034"/>
    </row>
    <row r="134" spans="1:35" x14ac:dyDescent="0.25">
      <c r="A134" s="283"/>
      <c r="B134" s="1445">
        <v>109</v>
      </c>
      <c r="C134" s="2078" t="s">
        <v>4988</v>
      </c>
      <c r="D134" s="2079" t="s">
        <v>5052</v>
      </c>
      <c r="E134" s="64" t="s">
        <v>41</v>
      </c>
      <c r="F134" s="79">
        <v>3</v>
      </c>
      <c r="G134" s="2069"/>
      <c r="H134" s="2069"/>
      <c r="I134" s="283"/>
      <c r="J134" s="283"/>
      <c r="K134" s="283"/>
      <c r="L134" s="521"/>
      <c r="M134" s="509"/>
      <c r="N134" s="509"/>
      <c r="O134" s="509"/>
      <c r="P134" s="509"/>
      <c r="Q134" s="2080">
        <v>0</v>
      </c>
      <c r="R134" s="283"/>
      <c r="S134" s="1890"/>
      <c r="T134" s="1566"/>
      <c r="U134" s="283"/>
      <c r="V134" s="43"/>
      <c r="X134" s="127"/>
      <c r="Y134" s="1050"/>
      <c r="Z134" s="1050"/>
      <c r="AA134" s="1050"/>
      <c r="AB134" s="1050"/>
      <c r="AC134" s="1050"/>
      <c r="AD134" s="1050"/>
      <c r="AE134" s="1050"/>
      <c r="AF134" s="1050"/>
      <c r="AG134" s="1050"/>
      <c r="AH134" s="1050"/>
      <c r="AI134" s="1034"/>
    </row>
    <row r="135" spans="1:35" x14ac:dyDescent="0.25">
      <c r="A135" s="283"/>
      <c r="B135" s="1445">
        <v>110</v>
      </c>
      <c r="C135" s="2078" t="s">
        <v>4990</v>
      </c>
      <c r="D135" s="2079" t="s">
        <v>5053</v>
      </c>
      <c r="E135" s="64" t="s">
        <v>41</v>
      </c>
      <c r="F135" s="79">
        <v>3</v>
      </c>
      <c r="G135" s="2069"/>
      <c r="H135" s="2069"/>
      <c r="I135" s="283"/>
      <c r="J135" s="283"/>
      <c r="K135" s="283"/>
      <c r="L135" s="521"/>
      <c r="M135" s="509"/>
      <c r="N135" s="509"/>
      <c r="O135" s="509"/>
      <c r="P135" s="509"/>
      <c r="Q135" s="2080">
        <v>0</v>
      </c>
      <c r="R135" s="283"/>
      <c r="S135" s="1890"/>
      <c r="T135" s="1566"/>
      <c r="U135" s="283"/>
      <c r="V135" s="43"/>
      <c r="X135" s="127"/>
      <c r="Y135" s="1050"/>
      <c r="Z135" s="1050"/>
      <c r="AA135" s="1050"/>
      <c r="AB135" s="1050"/>
      <c r="AC135" s="1050"/>
      <c r="AD135" s="1050"/>
      <c r="AE135" s="1050"/>
      <c r="AF135" s="1050"/>
      <c r="AG135" s="1050"/>
      <c r="AH135" s="1050"/>
      <c r="AI135" s="1034"/>
    </row>
    <row r="136" spans="1:35" x14ac:dyDescent="0.25">
      <c r="A136" s="283"/>
      <c r="B136" s="1445">
        <v>111</v>
      </c>
      <c r="C136" s="2078" t="s">
        <v>4992</v>
      </c>
      <c r="D136" s="2079" t="s">
        <v>5054</v>
      </c>
      <c r="E136" s="64" t="s">
        <v>41</v>
      </c>
      <c r="F136" s="79">
        <v>3</v>
      </c>
      <c r="G136" s="2069"/>
      <c r="H136" s="2069"/>
      <c r="I136" s="283"/>
      <c r="J136" s="283"/>
      <c r="K136" s="283"/>
      <c r="L136" s="521"/>
      <c r="M136" s="509"/>
      <c r="N136" s="509"/>
      <c r="O136" s="509"/>
      <c r="P136" s="509"/>
      <c r="Q136" s="2080">
        <v>0</v>
      </c>
      <c r="R136" s="283"/>
      <c r="S136" s="1890"/>
      <c r="T136" s="1566"/>
      <c r="U136" s="283"/>
      <c r="V136" s="43"/>
      <c r="X136" s="127"/>
      <c r="Y136" s="1050"/>
      <c r="Z136" s="1050"/>
      <c r="AA136" s="1050"/>
      <c r="AB136" s="1050"/>
      <c r="AC136" s="1050"/>
      <c r="AD136" s="1050"/>
      <c r="AE136" s="1050"/>
      <c r="AF136" s="1050"/>
      <c r="AG136" s="1050"/>
      <c r="AH136" s="1050"/>
      <c r="AI136" s="1034"/>
    </row>
    <row r="137" spans="1:35" x14ac:dyDescent="0.25">
      <c r="A137" s="283"/>
      <c r="B137" s="1445">
        <v>112</v>
      </c>
      <c r="C137" s="2078" t="s">
        <v>4994</v>
      </c>
      <c r="D137" s="2079" t="s">
        <v>5055</v>
      </c>
      <c r="E137" s="64" t="s">
        <v>1932</v>
      </c>
      <c r="F137" s="79">
        <v>2</v>
      </c>
      <c r="G137" s="2069"/>
      <c r="H137" s="2069"/>
      <c r="I137" s="283"/>
      <c r="J137" s="283"/>
      <c r="K137" s="283"/>
      <c r="L137" s="2085">
        <v>0</v>
      </c>
      <c r="M137" s="2086">
        <v>0</v>
      </c>
      <c r="N137" s="2086">
        <v>0</v>
      </c>
      <c r="O137" s="2086">
        <v>0</v>
      </c>
      <c r="P137" s="2086">
        <v>0</v>
      </c>
      <c r="Q137" s="2087">
        <v>0</v>
      </c>
      <c r="R137" s="283"/>
      <c r="S137" s="1890"/>
      <c r="T137" s="1566"/>
      <c r="U137" s="283"/>
      <c r="V137" s="43"/>
      <c r="X137" s="1034"/>
      <c r="AI137" s="1034"/>
    </row>
    <row r="138" spans="1:35" ht="15" thickBot="1" x14ac:dyDescent="0.3">
      <c r="A138" s="283"/>
      <c r="B138" s="2088">
        <v>113</v>
      </c>
      <c r="C138" s="2089" t="s">
        <v>4996</v>
      </c>
      <c r="D138" s="2090" t="s">
        <v>5056</v>
      </c>
      <c r="E138" s="2091" t="s">
        <v>1932</v>
      </c>
      <c r="F138" s="2092">
        <v>2</v>
      </c>
      <c r="G138" s="2069"/>
      <c r="H138" s="2069"/>
      <c r="I138" s="283"/>
      <c r="J138" s="283"/>
      <c r="K138" s="283"/>
      <c r="L138" s="2093" t="e">
        <v>#DIV/0!</v>
      </c>
      <c r="M138" s="2094" t="e">
        <v>#DIV/0!</v>
      </c>
      <c r="N138" s="2094" t="e">
        <v>#DIV/0!</v>
      </c>
      <c r="O138" s="2094" t="e">
        <v>#DIV/0!</v>
      </c>
      <c r="P138" s="2094" t="e">
        <v>#DIV/0!</v>
      </c>
      <c r="Q138" s="2095" t="e">
        <v>#DIV/0!</v>
      </c>
      <c r="R138" s="283"/>
      <c r="S138" s="1116"/>
      <c r="T138" s="1117"/>
      <c r="U138" s="283"/>
      <c r="V138" s="43"/>
      <c r="X138" s="1034"/>
      <c r="AI138" s="1034"/>
    </row>
    <row r="139" spans="1:35" ht="15" thickBot="1" x14ac:dyDescent="0.3">
      <c r="A139" s="283"/>
      <c r="B139" s="2070">
        <v>114</v>
      </c>
      <c r="C139" s="2071" t="s">
        <v>5057</v>
      </c>
      <c r="D139" s="2072" t="s">
        <v>5058</v>
      </c>
      <c r="E139" s="46" t="s">
        <v>4927</v>
      </c>
      <c r="F139" s="2073">
        <v>0</v>
      </c>
      <c r="G139" s="2069"/>
      <c r="H139" s="2069"/>
      <c r="I139" s="283"/>
      <c r="J139" s="283"/>
      <c r="K139" s="283"/>
      <c r="L139" s="283"/>
      <c r="M139" s="283"/>
      <c r="N139" s="283"/>
      <c r="O139" s="283"/>
      <c r="P139" s="283"/>
      <c r="Q139" s="2098"/>
      <c r="R139" s="283"/>
      <c r="S139" s="2076"/>
      <c r="T139" s="2077"/>
      <c r="U139" s="283"/>
      <c r="V139" s="43"/>
      <c r="X139" s="1034"/>
      <c r="AH139" s="1050"/>
      <c r="AI139" s="1034"/>
    </row>
    <row r="140" spans="1:35" x14ac:dyDescent="0.25">
      <c r="A140" s="283"/>
      <c r="B140" s="1445">
        <v>115</v>
      </c>
      <c r="C140" s="2081" t="s">
        <v>5000</v>
      </c>
      <c r="D140" s="2079" t="s">
        <v>5059</v>
      </c>
      <c r="E140" s="2083" t="s">
        <v>1884</v>
      </c>
      <c r="F140" s="2084">
        <v>3</v>
      </c>
      <c r="G140" s="2069"/>
      <c r="H140" s="2069"/>
      <c r="I140" s="283"/>
      <c r="J140" s="283"/>
      <c r="K140" s="283"/>
      <c r="L140" s="501"/>
      <c r="M140" s="502"/>
      <c r="N140" s="502"/>
      <c r="O140" s="502"/>
      <c r="P140" s="502"/>
      <c r="Q140" s="2080">
        <v>0</v>
      </c>
      <c r="R140" s="283"/>
      <c r="S140" s="1890"/>
      <c r="T140" s="1566"/>
      <c r="U140" s="283"/>
      <c r="V140" s="43"/>
      <c r="X140" s="127"/>
      <c r="Y140" s="1050"/>
      <c r="Z140" s="1050"/>
      <c r="AA140" s="1050"/>
      <c r="AB140" s="1050"/>
      <c r="AC140" s="1050"/>
      <c r="AD140" s="1050"/>
      <c r="AE140" s="1050"/>
      <c r="AF140" s="1050"/>
      <c r="AG140" s="1050"/>
      <c r="AH140" s="1050"/>
      <c r="AI140" s="1034"/>
    </row>
    <row r="141" spans="1:35" x14ac:dyDescent="0.25">
      <c r="A141" s="283"/>
      <c r="B141" s="1445">
        <v>116</v>
      </c>
      <c r="C141" s="2081" t="s">
        <v>5002</v>
      </c>
      <c r="D141" s="2082" t="s">
        <v>5060</v>
      </c>
      <c r="E141" s="2083" t="s">
        <v>1884</v>
      </c>
      <c r="F141" s="2084">
        <v>3</v>
      </c>
      <c r="G141" s="2069"/>
      <c r="H141" s="2069"/>
      <c r="I141" s="283"/>
      <c r="J141" s="283"/>
      <c r="K141" s="283"/>
      <c r="L141" s="521"/>
      <c r="M141" s="509"/>
      <c r="N141" s="509"/>
      <c r="O141" s="509"/>
      <c r="P141" s="509"/>
      <c r="Q141" s="2080">
        <v>0</v>
      </c>
      <c r="R141" s="283"/>
      <c r="S141" s="1890"/>
      <c r="T141" s="1566"/>
      <c r="U141" s="283"/>
      <c r="V141" s="43"/>
      <c r="X141" s="127"/>
      <c r="Y141" s="1050"/>
      <c r="Z141" s="1050"/>
      <c r="AA141" s="1050"/>
      <c r="AB141" s="1050"/>
      <c r="AC141" s="1050"/>
      <c r="AD141" s="1050"/>
      <c r="AE141" s="1050"/>
      <c r="AF141" s="1050"/>
      <c r="AG141" s="1050"/>
      <c r="AH141" s="1050"/>
      <c r="AI141" s="1034"/>
    </row>
    <row r="142" spans="1:35" x14ac:dyDescent="0.25">
      <c r="A142" s="283"/>
      <c r="B142" s="1445">
        <v>117</v>
      </c>
      <c r="C142" s="2078" t="s">
        <v>5004</v>
      </c>
      <c r="D142" s="2079" t="s">
        <v>5061</v>
      </c>
      <c r="E142" s="64" t="s">
        <v>41</v>
      </c>
      <c r="F142" s="79">
        <v>3</v>
      </c>
      <c r="G142" s="2069"/>
      <c r="H142" s="2069"/>
      <c r="I142" s="283"/>
      <c r="J142" s="283"/>
      <c r="K142" s="283"/>
      <c r="L142" s="521"/>
      <c r="M142" s="509"/>
      <c r="N142" s="509"/>
      <c r="O142" s="509"/>
      <c r="P142" s="509"/>
      <c r="Q142" s="2080">
        <v>0</v>
      </c>
      <c r="R142" s="283"/>
      <c r="S142" s="1890"/>
      <c r="T142" s="1566"/>
      <c r="U142" s="283"/>
      <c r="V142" s="43"/>
      <c r="X142" s="127"/>
      <c r="Y142" s="1050"/>
      <c r="Z142" s="1050"/>
      <c r="AA142" s="1050"/>
      <c r="AB142" s="1050"/>
      <c r="AC142" s="1050"/>
      <c r="AD142" s="1050"/>
      <c r="AE142" s="1050"/>
      <c r="AF142" s="1050"/>
      <c r="AG142" s="1050"/>
      <c r="AH142" s="1050"/>
      <c r="AI142" s="1034"/>
    </row>
    <row r="143" spans="1:35" x14ac:dyDescent="0.25">
      <c r="A143" s="283"/>
      <c r="B143" s="1445">
        <v>118</v>
      </c>
      <c r="C143" s="2078" t="s">
        <v>5006</v>
      </c>
      <c r="D143" s="2079" t="s">
        <v>5062</v>
      </c>
      <c r="E143" s="64" t="s">
        <v>41</v>
      </c>
      <c r="F143" s="79">
        <v>3</v>
      </c>
      <c r="G143" s="2069"/>
      <c r="H143" s="2069"/>
      <c r="I143" s="283"/>
      <c r="J143" s="283"/>
      <c r="K143" s="283"/>
      <c r="L143" s="521"/>
      <c r="M143" s="509"/>
      <c r="N143" s="509"/>
      <c r="O143" s="509"/>
      <c r="P143" s="509"/>
      <c r="Q143" s="2080">
        <v>0</v>
      </c>
      <c r="R143" s="283"/>
      <c r="S143" s="1890"/>
      <c r="T143" s="1566"/>
      <c r="U143" s="283"/>
      <c r="V143" s="43"/>
      <c r="X143" s="127"/>
      <c r="Y143" s="1050"/>
      <c r="Z143" s="1050"/>
      <c r="AA143" s="1050"/>
      <c r="AB143" s="1050"/>
      <c r="AC143" s="1050"/>
      <c r="AD143" s="1050"/>
      <c r="AE143" s="1050"/>
      <c r="AF143" s="1050"/>
      <c r="AG143" s="1050"/>
      <c r="AH143" s="1050"/>
      <c r="AI143" s="1034"/>
    </row>
    <row r="144" spans="1:35" x14ac:dyDescent="0.25">
      <c r="A144" s="283"/>
      <c r="B144" s="1445">
        <v>119</v>
      </c>
      <c r="C144" s="2078" t="s">
        <v>5008</v>
      </c>
      <c r="D144" s="2079" t="s">
        <v>5063</v>
      </c>
      <c r="E144" s="64" t="s">
        <v>41</v>
      </c>
      <c r="F144" s="79">
        <v>3</v>
      </c>
      <c r="G144" s="2069"/>
      <c r="H144" s="2069"/>
      <c r="I144" s="283"/>
      <c r="J144" s="283"/>
      <c r="K144" s="283"/>
      <c r="L144" s="521"/>
      <c r="M144" s="509"/>
      <c r="N144" s="509"/>
      <c r="O144" s="509"/>
      <c r="P144" s="509"/>
      <c r="Q144" s="2080">
        <v>0</v>
      </c>
      <c r="R144" s="283"/>
      <c r="S144" s="1890"/>
      <c r="T144" s="1566"/>
      <c r="U144" s="283"/>
      <c r="V144" s="43"/>
      <c r="X144" s="127"/>
      <c r="Y144" s="1050"/>
      <c r="Z144" s="1050"/>
      <c r="AA144" s="1050"/>
      <c r="AB144" s="1050"/>
      <c r="AC144" s="1050"/>
      <c r="AD144" s="1050"/>
      <c r="AE144" s="1050"/>
      <c r="AF144" s="1050"/>
      <c r="AG144" s="1050"/>
      <c r="AH144" s="1050"/>
      <c r="AI144" s="1034"/>
    </row>
    <row r="145" spans="1:35" x14ac:dyDescent="0.25">
      <c r="A145" s="283"/>
      <c r="B145" s="1445">
        <v>120</v>
      </c>
      <c r="C145" s="2078" t="s">
        <v>5010</v>
      </c>
      <c r="D145" s="2079" t="s">
        <v>5064</v>
      </c>
      <c r="E145" s="64" t="s">
        <v>41</v>
      </c>
      <c r="F145" s="79">
        <v>3</v>
      </c>
      <c r="G145" s="2069"/>
      <c r="H145" s="2069"/>
      <c r="I145" s="283"/>
      <c r="J145" s="283"/>
      <c r="K145" s="283"/>
      <c r="L145" s="521"/>
      <c r="M145" s="509"/>
      <c r="N145" s="509"/>
      <c r="O145" s="509"/>
      <c r="P145" s="509"/>
      <c r="Q145" s="2080">
        <v>0</v>
      </c>
      <c r="R145" s="283"/>
      <c r="S145" s="1890"/>
      <c r="T145" s="1566"/>
      <c r="U145" s="283"/>
      <c r="V145" s="43"/>
      <c r="X145" s="127"/>
      <c r="Y145" s="1050"/>
      <c r="Z145" s="1050"/>
      <c r="AA145" s="1050"/>
      <c r="AB145" s="1050"/>
      <c r="AC145" s="1050"/>
      <c r="AD145" s="1050"/>
      <c r="AE145" s="1050"/>
      <c r="AF145" s="1050"/>
      <c r="AG145" s="1050"/>
      <c r="AH145" s="1050"/>
      <c r="AI145" s="1034"/>
    </row>
    <row r="146" spans="1:35" x14ac:dyDescent="0.25">
      <c r="A146" s="283"/>
      <c r="B146" s="1445">
        <v>121</v>
      </c>
      <c r="C146" s="2078" t="s">
        <v>5012</v>
      </c>
      <c r="D146" s="2079" t="s">
        <v>5065</v>
      </c>
      <c r="E146" s="64" t="s">
        <v>1932</v>
      </c>
      <c r="F146" s="79">
        <v>2</v>
      </c>
      <c r="G146" s="2069"/>
      <c r="H146" s="2069"/>
      <c r="I146" s="283"/>
      <c r="J146" s="283"/>
      <c r="K146" s="283"/>
      <c r="L146" s="2085" t="e">
        <v>#DIV/0!</v>
      </c>
      <c r="M146" s="2086" t="e">
        <v>#DIV/0!</v>
      </c>
      <c r="N146" s="2086" t="e">
        <v>#DIV/0!</v>
      </c>
      <c r="O146" s="2086" t="e">
        <v>#DIV/0!</v>
      </c>
      <c r="P146" s="2086" t="e">
        <v>#DIV/0!</v>
      </c>
      <c r="Q146" s="2087" t="e">
        <v>#DIV/0!</v>
      </c>
      <c r="R146" s="283"/>
      <c r="S146" s="1890"/>
      <c r="T146" s="1566"/>
      <c r="U146" s="283"/>
      <c r="V146" s="43"/>
      <c r="X146" s="1034"/>
      <c r="AI146" s="1034"/>
    </row>
    <row r="147" spans="1:35" ht="15" thickBot="1" x14ac:dyDescent="0.3">
      <c r="A147" s="283"/>
      <c r="B147" s="2096">
        <v>122</v>
      </c>
      <c r="C147" s="2097" t="s">
        <v>5014</v>
      </c>
      <c r="D147" s="242" t="s">
        <v>5066</v>
      </c>
      <c r="E147" s="100" t="s">
        <v>1932</v>
      </c>
      <c r="F147" s="526">
        <v>2</v>
      </c>
      <c r="G147" s="2069"/>
      <c r="H147" s="2069"/>
      <c r="I147" s="283"/>
      <c r="J147" s="283"/>
      <c r="K147" s="283"/>
      <c r="L147" s="2093" t="e">
        <v>#DIV/0!</v>
      </c>
      <c r="M147" s="2094" t="e">
        <v>#DIV/0!</v>
      </c>
      <c r="N147" s="2094" t="e">
        <v>#DIV/0!</v>
      </c>
      <c r="O147" s="2094" t="e">
        <v>#DIV/0!</v>
      </c>
      <c r="P147" s="2094" t="e">
        <v>#DIV/0!</v>
      </c>
      <c r="Q147" s="2095" t="e">
        <v>#DIV/0!</v>
      </c>
      <c r="R147" s="283"/>
      <c r="S147" s="1116"/>
      <c r="T147" s="1117"/>
      <c r="U147" s="283"/>
      <c r="V147" s="43"/>
      <c r="X147" s="1034"/>
      <c r="AI147" s="1034"/>
    </row>
    <row r="148" spans="1:35" x14ac:dyDescent="0.25">
      <c r="A148" s="283"/>
      <c r="B148" s="1133"/>
      <c r="C148" s="283"/>
      <c r="D148" s="2100"/>
      <c r="E148" s="2100"/>
      <c r="F148" s="2100"/>
      <c r="G148" s="2069"/>
      <c r="H148" s="2069"/>
      <c r="I148" s="283"/>
      <c r="J148" s="283"/>
      <c r="K148" s="283"/>
      <c r="L148" s="2074"/>
      <c r="M148" s="2074"/>
      <c r="N148" s="2074"/>
      <c r="O148" s="2074"/>
      <c r="P148" s="2074"/>
      <c r="Q148" s="2074"/>
      <c r="R148" s="283"/>
      <c r="S148" s="279"/>
      <c r="T148" s="279"/>
      <c r="U148" s="283"/>
      <c r="V148" s="43"/>
    </row>
    <row r="149" spans="1:35" x14ac:dyDescent="0.25">
      <c r="B149" s="277" t="s">
        <v>300</v>
      </c>
      <c r="C149" s="278"/>
      <c r="D149" s="305"/>
      <c r="E149" s="305"/>
      <c r="F149" s="305"/>
      <c r="G149" s="305"/>
      <c r="H149" s="305"/>
      <c r="I149" s="278"/>
      <c r="J149" s="278"/>
      <c r="K149" s="278"/>
      <c r="L149" s="278"/>
      <c r="M149" s="1168"/>
      <c r="N149" s="1168"/>
      <c r="O149" s="35"/>
      <c r="P149" s="35"/>
      <c r="Q149" s="35"/>
      <c r="R149" s="35"/>
      <c r="S149" s="35"/>
      <c r="V149" s="283"/>
    </row>
    <row r="150" spans="1:35" x14ac:dyDescent="0.25">
      <c r="B150" s="1187"/>
      <c r="C150" s="1310" t="s">
        <v>301</v>
      </c>
      <c r="D150" s="1310"/>
      <c r="E150" s="278"/>
      <c r="F150" s="278"/>
      <c r="G150" s="278"/>
      <c r="H150" s="278"/>
      <c r="I150" s="278"/>
      <c r="J150" s="278"/>
      <c r="K150" s="278"/>
      <c r="L150" s="278"/>
      <c r="M150" s="278"/>
      <c r="N150" s="278"/>
      <c r="O150" s="35"/>
      <c r="P150" s="35"/>
      <c r="Q150" s="35"/>
      <c r="R150" s="35"/>
      <c r="S150" s="35"/>
      <c r="V150" s="283"/>
    </row>
    <row r="151" spans="1:35" x14ac:dyDescent="0.25">
      <c r="B151" s="1188"/>
      <c r="C151" s="1310" t="s">
        <v>302</v>
      </c>
      <c r="D151" s="1310"/>
      <c r="E151" s="278"/>
      <c r="F151" s="278"/>
      <c r="G151" s="278"/>
      <c r="H151" s="278"/>
      <c r="I151" s="278"/>
      <c r="J151" s="278"/>
      <c r="K151" s="278"/>
      <c r="L151" s="278"/>
      <c r="M151" s="278"/>
      <c r="N151" s="278"/>
      <c r="O151" s="35"/>
      <c r="P151" s="35"/>
      <c r="Q151" s="35"/>
      <c r="R151" s="35"/>
      <c r="S151" s="35"/>
      <c r="V151" s="283"/>
    </row>
    <row r="152" spans="1:35" x14ac:dyDescent="0.25">
      <c r="B152" s="1189"/>
      <c r="C152" s="1310" t="s">
        <v>303</v>
      </c>
      <c r="D152" s="1310"/>
      <c r="E152" s="278"/>
      <c r="F152" s="278"/>
      <c r="G152" s="278"/>
      <c r="H152" s="278"/>
      <c r="I152" s="278"/>
      <c r="J152" s="278"/>
      <c r="K152" s="278"/>
      <c r="L152" s="278"/>
      <c r="M152" s="278"/>
      <c r="N152" s="278"/>
      <c r="O152" s="35"/>
      <c r="P152" s="35"/>
      <c r="Q152" s="35"/>
      <c r="R152" s="35"/>
      <c r="S152" s="35"/>
      <c r="V152" s="283"/>
    </row>
    <row r="153" spans="1:35" x14ac:dyDescent="0.25">
      <c r="B153" s="1190"/>
      <c r="C153" s="1310" t="s">
        <v>304</v>
      </c>
      <c r="D153" s="1310"/>
      <c r="E153" s="278"/>
      <c r="F153" s="278"/>
      <c r="G153" s="278"/>
      <c r="H153" s="278"/>
      <c r="I153" s="278"/>
      <c r="J153" s="278"/>
      <c r="K153" s="278"/>
      <c r="L153" s="278"/>
      <c r="M153" s="278"/>
      <c r="N153" s="278"/>
      <c r="O153" s="35"/>
      <c r="P153" s="35"/>
      <c r="Q153" s="35"/>
      <c r="R153" s="35"/>
      <c r="S153" s="35"/>
      <c r="V153" s="283"/>
    </row>
    <row r="154" spans="1:35" ht="15" thickBot="1" x14ac:dyDescent="0.3">
      <c r="B154" s="1025"/>
      <c r="C154" s="732"/>
      <c r="D154" s="732"/>
      <c r="E154" s="732"/>
      <c r="F154" s="732"/>
      <c r="G154" s="732"/>
      <c r="H154" s="732"/>
      <c r="I154" s="732"/>
      <c r="J154" s="732"/>
      <c r="K154" s="732"/>
      <c r="L154" s="732"/>
      <c r="M154" s="732"/>
      <c r="N154" s="732"/>
      <c r="O154" s="35"/>
      <c r="P154" s="35"/>
      <c r="Q154" s="35"/>
      <c r="R154" s="35"/>
      <c r="S154" s="35"/>
      <c r="V154" s="283"/>
    </row>
    <row r="155" spans="1:35" ht="16.5" thickBot="1" x14ac:dyDescent="0.3">
      <c r="B155" s="3494" t="s">
        <v>5067</v>
      </c>
      <c r="C155" s="3495"/>
      <c r="D155" s="3495"/>
      <c r="E155" s="3495"/>
      <c r="F155" s="3495"/>
      <c r="G155" s="3495"/>
      <c r="H155" s="3495"/>
      <c r="I155" s="3495"/>
      <c r="J155" s="3495"/>
      <c r="K155" s="3495"/>
      <c r="L155" s="3495"/>
      <c r="M155" s="3495"/>
      <c r="N155" s="3495"/>
      <c r="O155" s="3495"/>
      <c r="P155" s="3495"/>
      <c r="Q155" s="3496"/>
      <c r="R155" s="35"/>
      <c r="S155" s="35"/>
      <c r="V155" s="283"/>
    </row>
    <row r="156" spans="1:35" ht="16.5" thickBot="1" x14ac:dyDescent="0.3">
      <c r="B156" s="288"/>
      <c r="C156" s="289"/>
      <c r="D156" s="291"/>
      <c r="E156" s="291"/>
      <c r="F156" s="291"/>
      <c r="G156" s="291"/>
      <c r="H156" s="291"/>
      <c r="I156" s="291"/>
      <c r="J156" s="291"/>
      <c r="K156" s="291"/>
      <c r="L156" s="291"/>
      <c r="M156" s="732"/>
      <c r="N156" s="732"/>
      <c r="O156" s="35"/>
      <c r="P156" s="35"/>
      <c r="Q156" s="35"/>
      <c r="R156" s="35"/>
      <c r="S156" s="35"/>
      <c r="V156" s="283"/>
    </row>
    <row r="157" spans="1:35" ht="90" customHeight="1" thickBot="1" x14ac:dyDescent="0.3">
      <c r="B157" s="3791" t="s">
        <v>5068</v>
      </c>
      <c r="C157" s="3792"/>
      <c r="D157" s="3792"/>
      <c r="E157" s="3792"/>
      <c r="F157" s="3792"/>
      <c r="G157" s="3792"/>
      <c r="H157" s="3792"/>
      <c r="I157" s="3792"/>
      <c r="J157" s="3792"/>
      <c r="K157" s="3792"/>
      <c r="L157" s="3792"/>
      <c r="M157" s="3792"/>
      <c r="N157" s="3792"/>
      <c r="O157" s="3792"/>
      <c r="P157" s="3792"/>
      <c r="Q157" s="3793"/>
      <c r="R157" s="35"/>
      <c r="S157" s="35"/>
      <c r="V157" s="283"/>
    </row>
    <row r="158" spans="1:35" ht="15" thickBot="1" x14ac:dyDescent="0.25">
      <c r="B158" s="305"/>
      <c r="C158" s="1170"/>
      <c r="D158" s="305"/>
      <c r="E158" s="305"/>
      <c r="F158" s="305"/>
      <c r="G158" s="305"/>
      <c r="H158" s="305"/>
      <c r="I158" s="305"/>
      <c r="J158" s="114"/>
      <c r="K158" s="114"/>
      <c r="L158" s="114"/>
      <c r="M158" s="732"/>
      <c r="N158" s="732"/>
      <c r="O158" s="35"/>
      <c r="P158" s="35"/>
      <c r="Q158" s="35"/>
      <c r="R158" s="35"/>
      <c r="S158" s="35"/>
      <c r="V158" s="283"/>
    </row>
    <row r="159" spans="1:35" ht="15" customHeight="1" x14ac:dyDescent="0.25">
      <c r="B159" s="292" t="s">
        <v>307</v>
      </c>
      <c r="C159" s="3532" t="s">
        <v>308</v>
      </c>
      <c r="D159" s="3533"/>
      <c r="E159" s="3533"/>
      <c r="F159" s="3533"/>
      <c r="G159" s="3533"/>
      <c r="H159" s="3533"/>
      <c r="I159" s="3533"/>
      <c r="J159" s="3533"/>
      <c r="K159" s="3533"/>
      <c r="L159" s="3533"/>
      <c r="M159" s="3533"/>
      <c r="N159" s="3533"/>
      <c r="O159" s="3533"/>
      <c r="P159" s="3533"/>
      <c r="Q159" s="3534"/>
      <c r="R159" s="35"/>
      <c r="S159" s="35"/>
      <c r="V159" s="283"/>
    </row>
    <row r="160" spans="1:35" ht="15" customHeight="1" x14ac:dyDescent="0.25">
      <c r="B160" s="294" t="s">
        <v>309</v>
      </c>
      <c r="C160" s="295" t="str">
        <f>$C$7</f>
        <v>Activity forecasts ~ wholesale water service</v>
      </c>
      <c r="D160" s="295"/>
      <c r="E160" s="295"/>
      <c r="F160" s="295"/>
      <c r="G160" s="295"/>
      <c r="H160" s="295"/>
      <c r="I160" s="295"/>
      <c r="J160" s="295"/>
      <c r="K160" s="295"/>
      <c r="L160" s="295"/>
      <c r="M160" s="295"/>
      <c r="N160" s="295"/>
      <c r="O160" s="295"/>
      <c r="P160" s="295"/>
      <c r="Q160" s="296"/>
      <c r="R160" s="35"/>
      <c r="S160" s="35"/>
      <c r="V160" s="283"/>
    </row>
    <row r="161" spans="2:22" ht="30" customHeight="1" x14ac:dyDescent="0.25">
      <c r="B161" s="303">
        <v>1</v>
      </c>
      <c r="C161" s="3677" t="s">
        <v>5069</v>
      </c>
      <c r="D161" s="3678"/>
      <c r="E161" s="3678"/>
      <c r="F161" s="3678"/>
      <c r="G161" s="3678"/>
      <c r="H161" s="3678"/>
      <c r="I161" s="3678"/>
      <c r="J161" s="3678"/>
      <c r="K161" s="3678"/>
      <c r="L161" s="3678"/>
      <c r="M161" s="3678"/>
      <c r="N161" s="3678"/>
      <c r="O161" s="3678"/>
      <c r="P161" s="3678"/>
      <c r="Q161" s="3679"/>
      <c r="R161" s="35"/>
      <c r="S161" s="35"/>
      <c r="V161" s="283"/>
    </row>
    <row r="162" spans="2:22" ht="30" customHeight="1" x14ac:dyDescent="0.25">
      <c r="B162" s="303">
        <v>2</v>
      </c>
      <c r="C162" s="3677" t="s">
        <v>5070</v>
      </c>
      <c r="D162" s="3678"/>
      <c r="E162" s="3678"/>
      <c r="F162" s="3678"/>
      <c r="G162" s="3678"/>
      <c r="H162" s="3678"/>
      <c r="I162" s="3678"/>
      <c r="J162" s="3678"/>
      <c r="K162" s="3678"/>
      <c r="L162" s="3678"/>
      <c r="M162" s="3678"/>
      <c r="N162" s="3678"/>
      <c r="O162" s="3678"/>
      <c r="P162" s="3678"/>
      <c r="Q162" s="3679"/>
      <c r="R162" s="35"/>
      <c r="S162" s="35"/>
      <c r="V162" s="283"/>
    </row>
    <row r="163" spans="2:22" ht="15" customHeight="1" x14ac:dyDescent="0.25">
      <c r="B163" s="294" t="s">
        <v>321</v>
      </c>
      <c r="C163" s="295" t="str">
        <f>$C$11</f>
        <v>Infrastructure network reinforcement expenditure forecasts ~ wholesale water service</v>
      </c>
      <c r="D163" s="295"/>
      <c r="E163" s="295"/>
      <c r="F163" s="295"/>
      <c r="G163" s="295"/>
      <c r="H163" s="295"/>
      <c r="I163" s="295"/>
      <c r="J163" s="295"/>
      <c r="K163" s="295"/>
      <c r="L163" s="295"/>
      <c r="M163" s="295"/>
      <c r="N163" s="295"/>
      <c r="O163" s="295"/>
      <c r="P163" s="295"/>
      <c r="Q163" s="296"/>
      <c r="R163" s="35"/>
      <c r="S163" s="35"/>
      <c r="V163" s="283"/>
    </row>
    <row r="164" spans="2:22" ht="15" customHeight="1" x14ac:dyDescent="0.25">
      <c r="B164" s="303">
        <v>3</v>
      </c>
      <c r="C164" s="3677" t="s">
        <v>5071</v>
      </c>
      <c r="D164" s="3678"/>
      <c r="E164" s="3678"/>
      <c r="F164" s="3678"/>
      <c r="G164" s="3678"/>
      <c r="H164" s="3678"/>
      <c r="I164" s="3678"/>
      <c r="J164" s="3678"/>
      <c r="K164" s="3678"/>
      <c r="L164" s="3678"/>
      <c r="M164" s="3678"/>
      <c r="N164" s="3678"/>
      <c r="O164" s="3678"/>
      <c r="P164" s="3678"/>
      <c r="Q164" s="3679"/>
      <c r="R164" s="35"/>
      <c r="S164" s="35"/>
      <c r="V164" s="283"/>
    </row>
    <row r="165" spans="2:22" ht="15" customHeight="1" x14ac:dyDescent="0.25">
      <c r="B165" s="303">
        <v>4</v>
      </c>
      <c r="C165" s="3677" t="s">
        <v>5072</v>
      </c>
      <c r="D165" s="3678"/>
      <c r="E165" s="3678"/>
      <c r="F165" s="3678"/>
      <c r="G165" s="3678"/>
      <c r="H165" s="3678"/>
      <c r="I165" s="3678"/>
      <c r="J165" s="3678"/>
      <c r="K165" s="3678"/>
      <c r="L165" s="3678"/>
      <c r="M165" s="3678"/>
      <c r="N165" s="3678"/>
      <c r="O165" s="3678"/>
      <c r="P165" s="3678"/>
      <c r="Q165" s="3679"/>
      <c r="R165" s="35"/>
      <c r="S165" s="35"/>
      <c r="V165" s="283"/>
    </row>
    <row r="166" spans="2:22" ht="15" customHeight="1" x14ac:dyDescent="0.25">
      <c r="B166" s="303">
        <v>5</v>
      </c>
      <c r="C166" s="3677" t="s">
        <v>5073</v>
      </c>
      <c r="D166" s="3678"/>
      <c r="E166" s="3678"/>
      <c r="F166" s="3678"/>
      <c r="G166" s="3678"/>
      <c r="H166" s="3678"/>
      <c r="I166" s="3678"/>
      <c r="J166" s="3678"/>
      <c r="K166" s="3678"/>
      <c r="L166" s="3678"/>
      <c r="M166" s="3678"/>
      <c r="N166" s="3678"/>
      <c r="O166" s="3678"/>
      <c r="P166" s="3678"/>
      <c r="Q166" s="3679"/>
      <c r="R166" s="35"/>
      <c r="S166" s="35"/>
      <c r="V166" s="283"/>
    </row>
    <row r="167" spans="2:22" ht="45" customHeight="1" x14ac:dyDescent="0.25">
      <c r="B167" s="303">
        <v>6</v>
      </c>
      <c r="C167" s="3677" t="s">
        <v>5074</v>
      </c>
      <c r="D167" s="3678"/>
      <c r="E167" s="3678"/>
      <c r="F167" s="3678"/>
      <c r="G167" s="3678"/>
      <c r="H167" s="3678"/>
      <c r="I167" s="3678"/>
      <c r="J167" s="3678"/>
      <c r="K167" s="3678"/>
      <c r="L167" s="3678"/>
      <c r="M167" s="3678"/>
      <c r="N167" s="3678"/>
      <c r="O167" s="3678"/>
      <c r="P167" s="3678"/>
      <c r="Q167" s="3679"/>
      <c r="R167" s="35"/>
      <c r="S167" s="35"/>
      <c r="V167" s="283"/>
    </row>
    <row r="168" spans="2:22" ht="15" customHeight="1" x14ac:dyDescent="0.25">
      <c r="B168" s="294" t="s">
        <v>330</v>
      </c>
      <c r="C168" s="295" t="str">
        <f>$C$17</f>
        <v>Grants and contributions received ~ wholesale water service</v>
      </c>
      <c r="D168" s="295"/>
      <c r="E168" s="295"/>
      <c r="F168" s="295"/>
      <c r="G168" s="295"/>
      <c r="H168" s="295"/>
      <c r="I168" s="295"/>
      <c r="J168" s="295"/>
      <c r="K168" s="295"/>
      <c r="L168" s="295"/>
      <c r="M168" s="295"/>
      <c r="N168" s="295"/>
      <c r="O168" s="295"/>
      <c r="P168" s="295"/>
      <c r="Q168" s="296"/>
      <c r="R168" s="35"/>
      <c r="S168" s="35"/>
      <c r="V168" s="283"/>
    </row>
    <row r="169" spans="2:22" ht="15" customHeight="1" x14ac:dyDescent="0.25">
      <c r="B169" s="303">
        <v>7</v>
      </c>
      <c r="C169" s="3677" t="s">
        <v>5075</v>
      </c>
      <c r="D169" s="3678"/>
      <c r="E169" s="3678"/>
      <c r="F169" s="3678"/>
      <c r="G169" s="3678"/>
      <c r="H169" s="3678"/>
      <c r="I169" s="3678"/>
      <c r="J169" s="3678"/>
      <c r="K169" s="3678"/>
      <c r="L169" s="3678"/>
      <c r="M169" s="3678"/>
      <c r="N169" s="3678"/>
      <c r="O169" s="3678"/>
      <c r="P169" s="3678"/>
      <c r="Q169" s="3679"/>
      <c r="R169" s="35"/>
      <c r="S169" s="35"/>
      <c r="V169" s="283"/>
    </row>
    <row r="170" spans="2:22" ht="15" customHeight="1" x14ac:dyDescent="0.25">
      <c r="B170" s="303">
        <v>8</v>
      </c>
      <c r="C170" s="3677" t="s">
        <v>5076</v>
      </c>
      <c r="D170" s="3678"/>
      <c r="E170" s="3678"/>
      <c r="F170" s="3678"/>
      <c r="G170" s="3678"/>
      <c r="H170" s="3678"/>
      <c r="I170" s="3678"/>
      <c r="J170" s="3678"/>
      <c r="K170" s="3678"/>
      <c r="L170" s="3678"/>
      <c r="M170" s="3678"/>
      <c r="N170" s="3678"/>
      <c r="O170" s="3678"/>
      <c r="P170" s="3678"/>
      <c r="Q170" s="3679"/>
      <c r="R170" s="35"/>
      <c r="S170" s="35"/>
      <c r="V170" s="283"/>
    </row>
    <row r="171" spans="2:22" ht="15" customHeight="1" x14ac:dyDescent="0.25">
      <c r="B171" s="303">
        <v>9</v>
      </c>
      <c r="C171" s="3677" t="s">
        <v>5077</v>
      </c>
      <c r="D171" s="3678"/>
      <c r="E171" s="3678"/>
      <c r="F171" s="3678"/>
      <c r="G171" s="3678"/>
      <c r="H171" s="3678"/>
      <c r="I171" s="3678"/>
      <c r="J171" s="3678"/>
      <c r="K171" s="3678"/>
      <c r="L171" s="3678"/>
      <c r="M171" s="3678"/>
      <c r="N171" s="3678"/>
      <c r="O171" s="3678"/>
      <c r="P171" s="3678"/>
      <c r="Q171" s="3679"/>
      <c r="R171" s="35"/>
      <c r="S171" s="35"/>
      <c r="V171" s="283"/>
    </row>
    <row r="172" spans="2:22" ht="15" customHeight="1" x14ac:dyDescent="0.25">
      <c r="B172" s="303">
        <v>10</v>
      </c>
      <c r="C172" s="3677" t="s">
        <v>5078</v>
      </c>
      <c r="D172" s="3678"/>
      <c r="E172" s="3678"/>
      <c r="F172" s="3678"/>
      <c r="G172" s="3678"/>
      <c r="H172" s="3678"/>
      <c r="I172" s="3678"/>
      <c r="J172" s="3678"/>
      <c r="K172" s="3678"/>
      <c r="L172" s="3678"/>
      <c r="M172" s="3678"/>
      <c r="N172" s="3678"/>
      <c r="O172" s="3678"/>
      <c r="P172" s="3678"/>
      <c r="Q172" s="3679"/>
      <c r="R172" s="35"/>
      <c r="S172" s="35"/>
      <c r="V172" s="283"/>
    </row>
    <row r="173" spans="2:22" ht="30" customHeight="1" x14ac:dyDescent="0.25">
      <c r="B173" s="303">
        <v>11</v>
      </c>
      <c r="C173" s="3785" t="s">
        <v>5079</v>
      </c>
      <c r="D173" s="3786"/>
      <c r="E173" s="3786"/>
      <c r="F173" s="3786"/>
      <c r="G173" s="3786"/>
      <c r="H173" s="3786"/>
      <c r="I173" s="3786"/>
      <c r="J173" s="3786"/>
      <c r="K173" s="3786"/>
      <c r="L173" s="3786"/>
      <c r="M173" s="3786"/>
      <c r="N173" s="3786"/>
      <c r="O173" s="3786"/>
      <c r="P173" s="3786"/>
      <c r="Q173" s="3787"/>
      <c r="R173" s="35"/>
      <c r="S173" s="35"/>
      <c r="V173" s="283"/>
    </row>
    <row r="174" spans="2:22" ht="15" customHeight="1" x14ac:dyDescent="0.25">
      <c r="B174" s="303">
        <v>12</v>
      </c>
      <c r="C174" s="3677" t="s">
        <v>5080</v>
      </c>
      <c r="D174" s="3678"/>
      <c r="E174" s="3678"/>
      <c r="F174" s="3678"/>
      <c r="G174" s="3678"/>
      <c r="H174" s="3678"/>
      <c r="I174" s="3678"/>
      <c r="J174" s="3678"/>
      <c r="K174" s="3678"/>
      <c r="L174" s="3678"/>
      <c r="M174" s="3678"/>
      <c r="N174" s="3678"/>
      <c r="O174" s="3678"/>
      <c r="P174" s="3678"/>
      <c r="Q174" s="3679"/>
      <c r="R174" s="35"/>
      <c r="S174" s="35"/>
      <c r="V174" s="283"/>
    </row>
    <row r="175" spans="2:22" ht="15" customHeight="1" x14ac:dyDescent="0.25">
      <c r="B175" s="303">
        <v>13</v>
      </c>
      <c r="C175" s="3677" t="s">
        <v>5081</v>
      </c>
      <c r="D175" s="3678"/>
      <c r="E175" s="3678"/>
      <c r="F175" s="3678"/>
      <c r="G175" s="3678"/>
      <c r="H175" s="3678"/>
      <c r="I175" s="3678"/>
      <c r="J175" s="3678"/>
      <c r="K175" s="3678"/>
      <c r="L175" s="3678"/>
      <c r="M175" s="3678"/>
      <c r="N175" s="3678"/>
      <c r="O175" s="3678"/>
      <c r="P175" s="3678"/>
      <c r="Q175" s="3679"/>
      <c r="R175" s="35"/>
      <c r="S175" s="35"/>
      <c r="V175" s="283"/>
    </row>
    <row r="176" spans="2:22" ht="15" customHeight="1" x14ac:dyDescent="0.25">
      <c r="B176" s="294" t="s">
        <v>334</v>
      </c>
      <c r="C176" s="295" t="str">
        <f>$C$26</f>
        <v>Infrastructure charges / adopted assets</v>
      </c>
      <c r="D176" s="295"/>
      <c r="E176" s="295"/>
      <c r="F176" s="295"/>
      <c r="G176" s="295"/>
      <c r="H176" s="295"/>
      <c r="I176" s="295"/>
      <c r="J176" s="295"/>
      <c r="K176" s="295"/>
      <c r="L176" s="295"/>
      <c r="M176" s="295"/>
      <c r="N176" s="295"/>
      <c r="O176" s="295"/>
      <c r="P176" s="295"/>
      <c r="Q176" s="296"/>
      <c r="R176" s="35"/>
      <c r="S176" s="35"/>
      <c r="V176" s="283"/>
    </row>
    <row r="177" spans="2:22" ht="30" customHeight="1" x14ac:dyDescent="0.25">
      <c r="B177" s="303">
        <v>14</v>
      </c>
      <c r="C177" s="3677" t="s">
        <v>5082</v>
      </c>
      <c r="D177" s="3678"/>
      <c r="E177" s="3678"/>
      <c r="F177" s="3678"/>
      <c r="G177" s="3678"/>
      <c r="H177" s="3678"/>
      <c r="I177" s="3678"/>
      <c r="J177" s="3678"/>
      <c r="K177" s="3678"/>
      <c r="L177" s="3678"/>
      <c r="M177" s="3678"/>
      <c r="N177" s="3678"/>
      <c r="O177" s="3678"/>
      <c r="P177" s="3678"/>
      <c r="Q177" s="3679"/>
      <c r="R177" s="35"/>
      <c r="S177" s="35"/>
      <c r="V177" s="283"/>
    </row>
    <row r="178" spans="2:22" ht="15" customHeight="1" x14ac:dyDescent="0.25">
      <c r="B178" s="303">
        <v>15</v>
      </c>
      <c r="C178" s="3783" t="s">
        <v>5083</v>
      </c>
      <c r="D178" s="3784"/>
      <c r="E178" s="3784"/>
      <c r="F178" s="3784"/>
      <c r="G178" s="3784"/>
      <c r="H178" s="3784"/>
      <c r="I178" s="3784"/>
      <c r="J178" s="3784"/>
      <c r="K178" s="3784"/>
      <c r="L178" s="3784"/>
      <c r="M178" s="3784"/>
      <c r="N178" s="3784"/>
      <c r="O178" s="3784"/>
      <c r="P178" s="3784"/>
      <c r="Q178" s="3784"/>
      <c r="R178" s="35"/>
      <c r="S178" s="35"/>
      <c r="V178" s="283"/>
    </row>
    <row r="179" spans="2:22" ht="15" customHeight="1" x14ac:dyDescent="0.25">
      <c r="B179" s="303">
        <v>16</v>
      </c>
      <c r="C179" s="3677" t="s">
        <v>5084</v>
      </c>
      <c r="D179" s="3678"/>
      <c r="E179" s="3678"/>
      <c r="F179" s="3678"/>
      <c r="G179" s="3678"/>
      <c r="H179" s="3678"/>
      <c r="I179" s="3678"/>
      <c r="J179" s="3678"/>
      <c r="K179" s="3678"/>
      <c r="L179" s="3678"/>
      <c r="M179" s="3678"/>
      <c r="N179" s="3678"/>
      <c r="O179" s="3678"/>
      <c r="P179" s="3678"/>
      <c r="Q179" s="3679"/>
      <c r="R179" s="35"/>
      <c r="S179" s="35"/>
      <c r="V179" s="283"/>
    </row>
    <row r="180" spans="2:22" ht="15" customHeight="1" x14ac:dyDescent="0.25">
      <c r="B180" s="294" t="s">
        <v>338</v>
      </c>
      <c r="C180" s="295" t="str">
        <f>$C$31</f>
        <v>Activity forecasts ~ wholesale wastewater service</v>
      </c>
      <c r="D180" s="295"/>
      <c r="E180" s="295"/>
      <c r="F180" s="295"/>
      <c r="G180" s="295"/>
      <c r="H180" s="295"/>
      <c r="I180" s="295"/>
      <c r="J180" s="295"/>
      <c r="K180" s="295"/>
      <c r="L180" s="295"/>
      <c r="M180" s="295"/>
      <c r="N180" s="295"/>
      <c r="O180" s="295"/>
      <c r="P180" s="295"/>
      <c r="Q180" s="296"/>
      <c r="R180" s="35"/>
      <c r="S180" s="35"/>
      <c r="V180" s="283"/>
    </row>
    <row r="181" spans="2:22" ht="15" customHeight="1" x14ac:dyDescent="0.25">
      <c r="B181" s="303">
        <v>17</v>
      </c>
      <c r="C181" s="3677" t="s">
        <v>5085</v>
      </c>
      <c r="D181" s="3678"/>
      <c r="E181" s="3678"/>
      <c r="F181" s="3678"/>
      <c r="G181" s="3678"/>
      <c r="H181" s="3678"/>
      <c r="I181" s="3678"/>
      <c r="J181" s="3678"/>
      <c r="K181" s="3678"/>
      <c r="L181" s="3678"/>
      <c r="M181" s="3678"/>
      <c r="N181" s="3678"/>
      <c r="O181" s="3678"/>
      <c r="P181" s="3678"/>
      <c r="Q181" s="3679"/>
      <c r="R181" s="35"/>
      <c r="S181" s="35"/>
      <c r="V181" s="283"/>
    </row>
    <row r="182" spans="2:22" ht="15" customHeight="1" x14ac:dyDescent="0.25">
      <c r="B182" s="303">
        <v>18</v>
      </c>
      <c r="C182" s="3677" t="s">
        <v>5086</v>
      </c>
      <c r="D182" s="3678"/>
      <c r="E182" s="3678"/>
      <c r="F182" s="3678"/>
      <c r="G182" s="3678"/>
      <c r="H182" s="3678"/>
      <c r="I182" s="3678"/>
      <c r="J182" s="3678"/>
      <c r="K182" s="3678"/>
      <c r="L182" s="3678"/>
      <c r="M182" s="3678"/>
      <c r="N182" s="3678"/>
      <c r="O182" s="3678"/>
      <c r="P182" s="3678"/>
      <c r="Q182" s="3679"/>
      <c r="R182" s="35"/>
      <c r="S182" s="35"/>
      <c r="V182" s="283"/>
    </row>
    <row r="183" spans="2:22" ht="15" customHeight="1" x14ac:dyDescent="0.25">
      <c r="B183" s="294" t="s">
        <v>342</v>
      </c>
      <c r="C183" s="295" t="str">
        <f>$C$35</f>
        <v>Infrastructure network reinforcement expenditure forecasts ~ wholesale wastewater service</v>
      </c>
      <c r="D183" s="295"/>
      <c r="E183" s="295"/>
      <c r="F183" s="295"/>
      <c r="G183" s="295"/>
      <c r="H183" s="295"/>
      <c r="I183" s="295"/>
      <c r="J183" s="295"/>
      <c r="K183" s="295"/>
      <c r="L183" s="295"/>
      <c r="M183" s="295"/>
      <c r="N183" s="295"/>
      <c r="O183" s="295"/>
      <c r="P183" s="295"/>
      <c r="Q183" s="296"/>
      <c r="R183" s="35"/>
      <c r="S183" s="35"/>
      <c r="V183" s="283"/>
    </row>
    <row r="184" spans="2:22" ht="15" customHeight="1" x14ac:dyDescent="0.25">
      <c r="B184" s="303">
        <v>19</v>
      </c>
      <c r="C184" s="3677" t="s">
        <v>5087</v>
      </c>
      <c r="D184" s="3678"/>
      <c r="E184" s="3678"/>
      <c r="F184" s="3678"/>
      <c r="G184" s="3678"/>
      <c r="H184" s="3678"/>
      <c r="I184" s="3678"/>
      <c r="J184" s="3678"/>
      <c r="K184" s="3678"/>
      <c r="L184" s="3678"/>
      <c r="M184" s="3678"/>
      <c r="N184" s="3678"/>
      <c r="O184" s="3678"/>
      <c r="P184" s="3678"/>
      <c r="Q184" s="3679"/>
      <c r="R184" s="35"/>
      <c r="S184" s="35"/>
      <c r="V184" s="283"/>
    </row>
    <row r="185" spans="2:22" ht="15" customHeight="1" x14ac:dyDescent="0.25">
      <c r="B185" s="303">
        <v>20</v>
      </c>
      <c r="C185" s="3677" t="s">
        <v>5088</v>
      </c>
      <c r="D185" s="3678"/>
      <c r="E185" s="3678"/>
      <c r="F185" s="3678"/>
      <c r="G185" s="3678"/>
      <c r="H185" s="3678"/>
      <c r="I185" s="3678"/>
      <c r="J185" s="3678"/>
      <c r="K185" s="3678"/>
      <c r="L185" s="3678"/>
      <c r="M185" s="3678"/>
      <c r="N185" s="3678"/>
      <c r="O185" s="3678"/>
      <c r="P185" s="3678"/>
      <c r="Q185" s="3679"/>
      <c r="R185" s="35"/>
      <c r="S185" s="35"/>
      <c r="V185" s="283"/>
    </row>
    <row r="186" spans="2:22" ht="15" customHeight="1" x14ac:dyDescent="0.25">
      <c r="B186" s="303">
        <v>21</v>
      </c>
      <c r="C186" s="3677" t="s">
        <v>5089</v>
      </c>
      <c r="D186" s="3678"/>
      <c r="E186" s="3678"/>
      <c r="F186" s="3678"/>
      <c r="G186" s="3678"/>
      <c r="H186" s="3678"/>
      <c r="I186" s="3678"/>
      <c r="J186" s="3678"/>
      <c r="K186" s="3678"/>
      <c r="L186" s="3678"/>
      <c r="M186" s="3678"/>
      <c r="N186" s="3678"/>
      <c r="O186" s="3678"/>
      <c r="P186" s="3678"/>
      <c r="Q186" s="3679"/>
      <c r="R186" s="35"/>
      <c r="S186" s="35"/>
      <c r="V186" s="283"/>
    </row>
    <row r="187" spans="2:22" ht="15" customHeight="1" x14ac:dyDescent="0.25">
      <c r="B187" s="303">
        <v>22</v>
      </c>
      <c r="C187" s="3677" t="s">
        <v>5090</v>
      </c>
      <c r="D187" s="3678"/>
      <c r="E187" s="3678"/>
      <c r="F187" s="3678"/>
      <c r="G187" s="3678"/>
      <c r="H187" s="3678"/>
      <c r="I187" s="3678"/>
      <c r="J187" s="3678"/>
      <c r="K187" s="3678"/>
      <c r="L187" s="3678"/>
      <c r="M187" s="3678"/>
      <c r="N187" s="3678"/>
      <c r="O187" s="3678"/>
      <c r="P187" s="3678"/>
      <c r="Q187" s="3679"/>
      <c r="R187" s="35"/>
      <c r="S187" s="35"/>
      <c r="V187" s="283"/>
    </row>
    <row r="188" spans="2:22" ht="45" customHeight="1" x14ac:dyDescent="0.25">
      <c r="B188" s="303">
        <v>23</v>
      </c>
      <c r="C188" s="3677" t="s">
        <v>5091</v>
      </c>
      <c r="D188" s="3678"/>
      <c r="E188" s="3678"/>
      <c r="F188" s="3678"/>
      <c r="G188" s="3678"/>
      <c r="H188" s="3678"/>
      <c r="I188" s="3678"/>
      <c r="J188" s="3678"/>
      <c r="K188" s="3678"/>
      <c r="L188" s="3678"/>
      <c r="M188" s="3678"/>
      <c r="N188" s="3678"/>
      <c r="O188" s="3678"/>
      <c r="P188" s="3678"/>
      <c r="Q188" s="3679"/>
      <c r="R188" s="35"/>
      <c r="S188" s="35"/>
      <c r="V188" s="283"/>
    </row>
    <row r="189" spans="2:22" ht="15" customHeight="1" x14ac:dyDescent="0.25">
      <c r="B189" s="294" t="s">
        <v>5092</v>
      </c>
      <c r="C189" s="295" t="str">
        <f>$C$42</f>
        <v>Grants and contributions received ~ wholesale wastewater service</v>
      </c>
      <c r="D189" s="295"/>
      <c r="E189" s="295"/>
      <c r="F189" s="295"/>
      <c r="G189" s="295"/>
      <c r="H189" s="295"/>
      <c r="I189" s="295"/>
      <c r="J189" s="295"/>
      <c r="K189" s="295"/>
      <c r="L189" s="295"/>
      <c r="M189" s="295"/>
      <c r="N189" s="295"/>
      <c r="O189" s="295"/>
      <c r="P189" s="295"/>
      <c r="Q189" s="296"/>
      <c r="R189" s="35"/>
      <c r="S189" s="35"/>
      <c r="V189" s="283"/>
    </row>
    <row r="190" spans="2:22" ht="15" customHeight="1" x14ac:dyDescent="0.25">
      <c r="B190" s="303">
        <v>24</v>
      </c>
      <c r="C190" s="3677" t="s">
        <v>5093</v>
      </c>
      <c r="D190" s="3678"/>
      <c r="E190" s="3678"/>
      <c r="F190" s="3678"/>
      <c r="G190" s="3678"/>
      <c r="H190" s="3678"/>
      <c r="I190" s="3678"/>
      <c r="J190" s="3678"/>
      <c r="K190" s="3678"/>
      <c r="L190" s="3678"/>
      <c r="M190" s="3678"/>
      <c r="N190" s="3678"/>
      <c r="O190" s="3678"/>
      <c r="P190" s="3678"/>
      <c r="Q190" s="3679"/>
      <c r="R190" s="35"/>
      <c r="S190" s="35"/>
      <c r="V190" s="283"/>
    </row>
    <row r="191" spans="2:22" ht="15" customHeight="1" x14ac:dyDescent="0.25">
      <c r="B191" s="303">
        <v>25</v>
      </c>
      <c r="C191" s="3677" t="s">
        <v>5094</v>
      </c>
      <c r="D191" s="3678"/>
      <c r="E191" s="3678"/>
      <c r="F191" s="3678"/>
      <c r="G191" s="3678"/>
      <c r="H191" s="3678"/>
      <c r="I191" s="3678"/>
      <c r="J191" s="3678"/>
      <c r="K191" s="3678"/>
      <c r="L191" s="3678"/>
      <c r="M191" s="3678"/>
      <c r="N191" s="3678"/>
      <c r="O191" s="3678"/>
      <c r="P191" s="3678"/>
      <c r="Q191" s="3679"/>
      <c r="R191" s="35"/>
      <c r="S191" s="35"/>
      <c r="V191" s="283"/>
    </row>
    <row r="192" spans="2:22" ht="15" customHeight="1" x14ac:dyDescent="0.25">
      <c r="B192" s="303">
        <v>26</v>
      </c>
      <c r="C192" s="3677" t="s">
        <v>5078</v>
      </c>
      <c r="D192" s="3678"/>
      <c r="E192" s="3678"/>
      <c r="F192" s="3678"/>
      <c r="G192" s="3678"/>
      <c r="H192" s="3678"/>
      <c r="I192" s="3678"/>
      <c r="J192" s="3678"/>
      <c r="K192" s="3678"/>
      <c r="L192" s="3678"/>
      <c r="M192" s="3678"/>
      <c r="N192" s="3678"/>
      <c r="O192" s="3678"/>
      <c r="P192" s="3678"/>
      <c r="Q192" s="3679"/>
      <c r="R192" s="35"/>
      <c r="S192" s="35"/>
      <c r="V192" s="283"/>
    </row>
    <row r="193" spans="2:22" ht="30" customHeight="1" x14ac:dyDescent="0.25">
      <c r="B193" s="303">
        <v>27</v>
      </c>
      <c r="C193" s="3677" t="s">
        <v>5095</v>
      </c>
      <c r="D193" s="3678"/>
      <c r="E193" s="3678"/>
      <c r="F193" s="3678"/>
      <c r="G193" s="3678"/>
      <c r="H193" s="3678"/>
      <c r="I193" s="3678"/>
      <c r="J193" s="3678"/>
      <c r="K193" s="3678"/>
      <c r="L193" s="3678"/>
      <c r="M193" s="3678"/>
      <c r="N193" s="3678"/>
      <c r="O193" s="3678"/>
      <c r="P193" s="3678"/>
      <c r="Q193" s="3679"/>
      <c r="R193" s="35"/>
      <c r="S193" s="35"/>
      <c r="V193" s="283"/>
    </row>
    <row r="194" spans="2:22" ht="15" customHeight="1" x14ac:dyDescent="0.25">
      <c r="B194" s="303">
        <v>28</v>
      </c>
      <c r="C194" s="3677" t="s">
        <v>5096</v>
      </c>
      <c r="D194" s="3678"/>
      <c r="E194" s="3678"/>
      <c r="F194" s="3678"/>
      <c r="G194" s="3678"/>
      <c r="H194" s="3678"/>
      <c r="I194" s="3678"/>
      <c r="J194" s="3678"/>
      <c r="K194" s="3678"/>
      <c r="L194" s="3678"/>
      <c r="M194" s="3678"/>
      <c r="N194" s="3678"/>
      <c r="O194" s="3678"/>
      <c r="P194" s="3678"/>
      <c r="Q194" s="3679"/>
      <c r="R194" s="35"/>
      <c r="S194" s="35"/>
      <c r="V194" s="283"/>
    </row>
    <row r="195" spans="2:22" ht="15" customHeight="1" x14ac:dyDescent="0.25">
      <c r="B195" s="303">
        <v>29</v>
      </c>
      <c r="C195" s="3677" t="s">
        <v>5097</v>
      </c>
      <c r="D195" s="3678"/>
      <c r="E195" s="3678"/>
      <c r="F195" s="3678"/>
      <c r="G195" s="3678"/>
      <c r="H195" s="3678"/>
      <c r="I195" s="3678"/>
      <c r="J195" s="3678"/>
      <c r="K195" s="3678"/>
      <c r="L195" s="3678"/>
      <c r="M195" s="3678"/>
      <c r="N195" s="3678"/>
      <c r="O195" s="3678"/>
      <c r="P195" s="3678"/>
      <c r="Q195" s="3679"/>
      <c r="R195" s="35"/>
      <c r="S195" s="35"/>
      <c r="V195" s="283"/>
    </row>
    <row r="196" spans="2:22" ht="15" customHeight="1" x14ac:dyDescent="0.25">
      <c r="B196" s="294" t="s">
        <v>5098</v>
      </c>
      <c r="C196" s="295" t="str">
        <f>$C$50</f>
        <v>Infrastructure charges / adopted assets</v>
      </c>
      <c r="D196" s="295"/>
      <c r="E196" s="295"/>
      <c r="F196" s="295"/>
      <c r="G196" s="295"/>
      <c r="H196" s="295"/>
      <c r="I196" s="295"/>
      <c r="J196" s="295"/>
      <c r="K196" s="295"/>
      <c r="L196" s="295"/>
      <c r="M196" s="295"/>
      <c r="N196" s="295"/>
      <c r="O196" s="295"/>
      <c r="P196" s="295"/>
      <c r="Q196" s="296"/>
      <c r="R196" s="35"/>
      <c r="S196" s="35"/>
      <c r="V196" s="283"/>
    </row>
    <row r="197" spans="2:22" ht="30" customHeight="1" x14ac:dyDescent="0.25">
      <c r="B197" s="303">
        <v>30</v>
      </c>
      <c r="C197" s="3677" t="s">
        <v>5099</v>
      </c>
      <c r="D197" s="3678"/>
      <c r="E197" s="3678"/>
      <c r="F197" s="3678"/>
      <c r="G197" s="3678"/>
      <c r="H197" s="3678"/>
      <c r="I197" s="3678"/>
      <c r="J197" s="3678"/>
      <c r="K197" s="3678"/>
      <c r="L197" s="3678"/>
      <c r="M197" s="3678"/>
      <c r="N197" s="3678"/>
      <c r="O197" s="3678"/>
      <c r="P197" s="3678"/>
      <c r="Q197" s="3679"/>
      <c r="R197" s="35"/>
      <c r="S197" s="35"/>
      <c r="V197" s="283"/>
    </row>
    <row r="198" spans="2:22" ht="15" customHeight="1" x14ac:dyDescent="0.25">
      <c r="B198" s="303">
        <v>31</v>
      </c>
      <c r="C198" s="3777" t="s">
        <v>5100</v>
      </c>
      <c r="D198" s="3778"/>
      <c r="E198" s="3778"/>
      <c r="F198" s="3778"/>
      <c r="G198" s="3778"/>
      <c r="H198" s="3778"/>
      <c r="I198" s="3778"/>
      <c r="J198" s="3778"/>
      <c r="K198" s="3778"/>
      <c r="L198" s="3778"/>
      <c r="M198" s="3778"/>
      <c r="N198" s="3778"/>
      <c r="O198" s="3778"/>
      <c r="P198" s="3778"/>
      <c r="Q198" s="3779"/>
      <c r="R198" s="35"/>
      <c r="S198" s="35"/>
      <c r="V198" s="283"/>
    </row>
    <row r="199" spans="2:22" ht="15" customHeight="1" x14ac:dyDescent="0.25">
      <c r="B199" s="303">
        <v>32</v>
      </c>
      <c r="C199" s="3677" t="s">
        <v>5101</v>
      </c>
      <c r="D199" s="3678"/>
      <c r="E199" s="3678"/>
      <c r="F199" s="3678"/>
      <c r="G199" s="3678"/>
      <c r="H199" s="3678"/>
      <c r="I199" s="3678"/>
      <c r="J199" s="3678"/>
      <c r="K199" s="3678"/>
      <c r="L199" s="3678"/>
      <c r="M199" s="3678"/>
      <c r="N199" s="3678"/>
      <c r="O199" s="3678"/>
      <c r="P199" s="3678"/>
      <c r="Q199" s="3679"/>
      <c r="R199" s="35"/>
      <c r="S199" s="35"/>
      <c r="V199" s="283"/>
    </row>
    <row r="200" spans="2:22" x14ac:dyDescent="0.25">
      <c r="B200" s="1611" t="s">
        <v>5102</v>
      </c>
      <c r="C200" s="2101" t="s">
        <v>4924</v>
      </c>
      <c r="D200" s="2101"/>
      <c r="E200" s="2101"/>
      <c r="F200" s="2101"/>
      <c r="G200" s="2101"/>
      <c r="H200" s="2101"/>
      <c r="I200" s="2101"/>
      <c r="J200" s="2101"/>
      <c r="K200" s="2101"/>
      <c r="L200" s="2101"/>
      <c r="M200" s="2101"/>
      <c r="N200" s="2101"/>
      <c r="O200" s="2101"/>
      <c r="P200" s="2101"/>
      <c r="Q200" s="2102"/>
      <c r="V200" s="283"/>
    </row>
    <row r="201" spans="2:22" ht="30" customHeight="1" x14ac:dyDescent="0.25">
      <c r="B201" s="2103">
        <v>33</v>
      </c>
      <c r="C201" s="3774" t="s">
        <v>5103</v>
      </c>
      <c r="D201" s="3775"/>
      <c r="E201" s="3775"/>
      <c r="F201" s="3775"/>
      <c r="G201" s="3775"/>
      <c r="H201" s="3775"/>
      <c r="I201" s="3775"/>
      <c r="J201" s="3775"/>
      <c r="K201" s="3775"/>
      <c r="L201" s="3775"/>
      <c r="M201" s="3775"/>
      <c r="N201" s="3775"/>
      <c r="O201" s="3775"/>
      <c r="P201" s="3775"/>
      <c r="Q201" s="3776"/>
      <c r="V201" s="283"/>
    </row>
    <row r="202" spans="2:22" x14ac:dyDescent="0.25">
      <c r="B202" s="2103">
        <v>34</v>
      </c>
      <c r="C202" s="3780" t="s">
        <v>5104</v>
      </c>
      <c r="D202" s="3781"/>
      <c r="E202" s="3781"/>
      <c r="F202" s="3781"/>
      <c r="G202" s="3781"/>
      <c r="H202" s="3781"/>
      <c r="I202" s="3781"/>
      <c r="J202" s="3781"/>
      <c r="K202" s="3781"/>
      <c r="L202" s="3781"/>
      <c r="M202" s="3781"/>
      <c r="N202" s="3781"/>
      <c r="O202" s="3781"/>
      <c r="P202" s="3781"/>
      <c r="Q202" s="3782"/>
      <c r="V202" s="283"/>
    </row>
    <row r="203" spans="2:22" x14ac:dyDescent="0.25">
      <c r="B203" s="2103">
        <v>35</v>
      </c>
      <c r="C203" s="3780" t="s">
        <v>5105</v>
      </c>
      <c r="D203" s="3781"/>
      <c r="E203" s="3781"/>
      <c r="F203" s="3781"/>
      <c r="G203" s="3781"/>
      <c r="H203" s="3781"/>
      <c r="I203" s="3781"/>
      <c r="J203" s="3781"/>
      <c r="K203" s="3781"/>
      <c r="L203" s="3781"/>
      <c r="M203" s="3781"/>
      <c r="N203" s="3781"/>
      <c r="O203" s="3781"/>
      <c r="P203" s="3781"/>
      <c r="Q203" s="3782"/>
      <c r="V203" s="283"/>
    </row>
    <row r="204" spans="2:22" x14ac:dyDescent="0.25">
      <c r="B204" s="2103">
        <v>36</v>
      </c>
      <c r="C204" s="2104" t="s">
        <v>5106</v>
      </c>
      <c r="D204" s="2104"/>
      <c r="E204" s="2104"/>
      <c r="F204" s="2104"/>
      <c r="G204" s="2104"/>
      <c r="H204" s="2104"/>
      <c r="I204" s="2104"/>
      <c r="J204" s="2104"/>
      <c r="K204" s="2104"/>
      <c r="L204" s="2104"/>
      <c r="M204" s="2104"/>
      <c r="N204" s="2104"/>
      <c r="O204" s="2104"/>
      <c r="P204" s="2104"/>
      <c r="Q204" s="2105"/>
      <c r="V204" s="283"/>
    </row>
    <row r="205" spans="2:22" x14ac:dyDescent="0.25">
      <c r="B205" s="2103">
        <v>37</v>
      </c>
      <c r="C205" s="2104" t="s">
        <v>5107</v>
      </c>
      <c r="D205" s="2104"/>
      <c r="E205" s="2104"/>
      <c r="F205" s="2104"/>
      <c r="G205" s="2104"/>
      <c r="H205" s="2104"/>
      <c r="I205" s="2104"/>
      <c r="J205" s="2104"/>
      <c r="K205" s="2104"/>
      <c r="L205" s="2104"/>
      <c r="M205" s="2104"/>
      <c r="N205" s="2104"/>
      <c r="O205" s="2104"/>
      <c r="P205" s="2104"/>
      <c r="Q205" s="2105"/>
      <c r="V205" s="283"/>
    </row>
    <row r="206" spans="2:22" x14ac:dyDescent="0.25">
      <c r="B206" s="2103">
        <v>38</v>
      </c>
      <c r="C206" s="2104" t="s">
        <v>5108</v>
      </c>
      <c r="D206" s="2104"/>
      <c r="E206" s="2104"/>
      <c r="F206" s="2104"/>
      <c r="G206" s="2104"/>
      <c r="H206" s="2104"/>
      <c r="I206" s="2104"/>
      <c r="J206" s="2104"/>
      <c r="K206" s="2104"/>
      <c r="L206" s="2104"/>
      <c r="M206" s="2104"/>
      <c r="N206" s="2104"/>
      <c r="O206" s="2104"/>
      <c r="P206" s="2104"/>
      <c r="Q206" s="2105"/>
      <c r="V206" s="283"/>
    </row>
    <row r="207" spans="2:22" x14ac:dyDescent="0.25">
      <c r="B207" s="2103">
        <v>39</v>
      </c>
      <c r="C207" s="2104" t="s">
        <v>5109</v>
      </c>
      <c r="D207" s="2104"/>
      <c r="E207" s="2104"/>
      <c r="F207" s="2104"/>
      <c r="G207" s="2104"/>
      <c r="H207" s="2104"/>
      <c r="I207" s="2104"/>
      <c r="J207" s="2104"/>
      <c r="K207" s="2104"/>
      <c r="L207" s="2104"/>
      <c r="M207" s="2104"/>
      <c r="N207" s="2104"/>
      <c r="O207" s="2104"/>
      <c r="P207" s="2104"/>
      <c r="Q207" s="2105"/>
      <c r="V207" s="283"/>
    </row>
    <row r="208" spans="2:22" x14ac:dyDescent="0.25">
      <c r="B208" s="2103">
        <v>40</v>
      </c>
      <c r="C208" s="2104" t="s">
        <v>5110</v>
      </c>
      <c r="D208" s="2104"/>
      <c r="E208" s="2104"/>
      <c r="F208" s="2104"/>
      <c r="G208" s="2104"/>
      <c r="H208" s="2104"/>
      <c r="I208" s="2104"/>
      <c r="J208" s="2104"/>
      <c r="K208" s="2104"/>
      <c r="L208" s="2104"/>
      <c r="M208" s="2104"/>
      <c r="N208" s="2104"/>
      <c r="O208" s="2104"/>
      <c r="P208" s="2104"/>
      <c r="Q208" s="2105"/>
      <c r="V208" s="283"/>
    </row>
    <row r="209" spans="2:22" x14ac:dyDescent="0.25">
      <c r="B209" s="2103">
        <v>41</v>
      </c>
      <c r="C209" s="2104" t="s">
        <v>5111</v>
      </c>
      <c r="D209" s="2104"/>
      <c r="E209" s="2104"/>
      <c r="F209" s="2104"/>
      <c r="G209" s="2104"/>
      <c r="H209" s="2104"/>
      <c r="I209" s="2104"/>
      <c r="J209" s="2104"/>
      <c r="K209" s="2104"/>
      <c r="L209" s="2104"/>
      <c r="M209" s="2104"/>
      <c r="N209" s="2104"/>
      <c r="O209" s="2104"/>
      <c r="P209" s="2104"/>
      <c r="Q209" s="2105"/>
      <c r="V209" s="283"/>
    </row>
    <row r="210" spans="2:22" ht="30" customHeight="1" x14ac:dyDescent="0.25">
      <c r="B210" s="2103">
        <v>42</v>
      </c>
      <c r="C210" s="3774" t="s">
        <v>5112</v>
      </c>
      <c r="D210" s="3775"/>
      <c r="E210" s="3775"/>
      <c r="F210" s="3775"/>
      <c r="G210" s="3775"/>
      <c r="H210" s="3775"/>
      <c r="I210" s="3775"/>
      <c r="J210" s="3775"/>
      <c r="K210" s="3775"/>
      <c r="L210" s="3775"/>
      <c r="M210" s="3775"/>
      <c r="N210" s="3775"/>
      <c r="O210" s="3775"/>
      <c r="P210" s="3775"/>
      <c r="Q210" s="3776"/>
      <c r="V210" s="283"/>
    </row>
    <row r="211" spans="2:22" x14ac:dyDescent="0.25">
      <c r="B211" s="2103">
        <v>43</v>
      </c>
      <c r="C211" s="2104" t="s">
        <v>5113</v>
      </c>
      <c r="D211" s="2104"/>
      <c r="E211" s="2104"/>
      <c r="F211" s="2104"/>
      <c r="G211" s="2104"/>
      <c r="H211" s="2104"/>
      <c r="I211" s="2104"/>
      <c r="J211" s="2104"/>
      <c r="K211" s="2104"/>
      <c r="L211" s="2104"/>
      <c r="M211" s="2104"/>
      <c r="N211" s="2104"/>
      <c r="O211" s="2104"/>
      <c r="P211" s="2104"/>
      <c r="Q211" s="2105"/>
      <c r="V211" s="283"/>
    </row>
    <row r="212" spans="2:22" x14ac:dyDescent="0.25">
      <c r="B212" s="2103">
        <v>44</v>
      </c>
      <c r="C212" s="2104" t="s">
        <v>5114</v>
      </c>
      <c r="D212" s="2104"/>
      <c r="E212" s="2104"/>
      <c r="F212" s="2104"/>
      <c r="G212" s="2104"/>
      <c r="H212" s="2104"/>
      <c r="I212" s="2104"/>
      <c r="J212" s="2104"/>
      <c r="K212" s="2104"/>
      <c r="L212" s="2104"/>
      <c r="M212" s="2104"/>
      <c r="N212" s="2104"/>
      <c r="O212" s="2104"/>
      <c r="P212" s="2104"/>
      <c r="Q212" s="2105"/>
      <c r="V212" s="283"/>
    </row>
    <row r="213" spans="2:22" x14ac:dyDescent="0.25">
      <c r="B213" s="2103">
        <v>45</v>
      </c>
      <c r="C213" s="2104" t="s">
        <v>5115</v>
      </c>
      <c r="D213" s="2104"/>
      <c r="E213" s="2104"/>
      <c r="F213" s="2104"/>
      <c r="G213" s="2104"/>
      <c r="H213" s="2104"/>
      <c r="I213" s="2104"/>
      <c r="J213" s="2104"/>
      <c r="K213" s="2104"/>
      <c r="L213" s="2104"/>
      <c r="M213" s="2104"/>
      <c r="N213" s="2104"/>
      <c r="O213" s="2104"/>
      <c r="P213" s="2104"/>
      <c r="Q213" s="2105"/>
      <c r="V213" s="283"/>
    </row>
    <row r="214" spans="2:22" x14ac:dyDescent="0.25">
      <c r="B214" s="2103">
        <v>46</v>
      </c>
      <c r="C214" s="2104" t="s">
        <v>5116</v>
      </c>
      <c r="D214" s="2104"/>
      <c r="E214" s="2104"/>
      <c r="F214" s="2104"/>
      <c r="G214" s="2104"/>
      <c r="H214" s="2104"/>
      <c r="I214" s="2104"/>
      <c r="J214" s="2104"/>
      <c r="K214" s="2104"/>
      <c r="L214" s="2104"/>
      <c r="M214" s="2104"/>
      <c r="N214" s="2104"/>
      <c r="O214" s="2104"/>
      <c r="P214" s="2104"/>
      <c r="Q214" s="2105"/>
      <c r="V214" s="283"/>
    </row>
    <row r="215" spans="2:22" x14ac:dyDescent="0.25">
      <c r="B215" s="2103">
        <v>47</v>
      </c>
      <c r="C215" s="2104" t="s">
        <v>5117</v>
      </c>
      <c r="D215" s="2104"/>
      <c r="E215" s="2104"/>
      <c r="F215" s="2104"/>
      <c r="G215" s="2104"/>
      <c r="H215" s="2104"/>
      <c r="I215" s="2104"/>
      <c r="J215" s="2104"/>
      <c r="K215" s="2104"/>
      <c r="L215" s="2104"/>
      <c r="M215" s="2104"/>
      <c r="N215" s="2104"/>
      <c r="O215" s="2104"/>
      <c r="P215" s="2104"/>
      <c r="Q215" s="2105"/>
      <c r="V215" s="283"/>
    </row>
    <row r="216" spans="2:22" x14ac:dyDescent="0.25">
      <c r="B216" s="2103">
        <v>48</v>
      </c>
      <c r="C216" s="2104" t="s">
        <v>5118</v>
      </c>
      <c r="D216" s="2104"/>
      <c r="E216" s="2104"/>
      <c r="F216" s="2104"/>
      <c r="G216" s="2104"/>
      <c r="H216" s="2104"/>
      <c r="I216" s="2104"/>
      <c r="J216" s="2104"/>
      <c r="K216" s="2104"/>
      <c r="L216" s="2104"/>
      <c r="M216" s="2104"/>
      <c r="N216" s="2104"/>
      <c r="O216" s="2104"/>
      <c r="P216" s="2104"/>
      <c r="Q216" s="2105"/>
      <c r="V216" s="283"/>
    </row>
    <row r="217" spans="2:22" x14ac:dyDescent="0.25">
      <c r="B217" s="2103">
        <v>49</v>
      </c>
      <c r="C217" s="2104" t="s">
        <v>5119</v>
      </c>
      <c r="D217" s="2104"/>
      <c r="E217" s="2104"/>
      <c r="F217" s="2104"/>
      <c r="G217" s="2104"/>
      <c r="H217" s="2104"/>
      <c r="I217" s="2104"/>
      <c r="J217" s="2104"/>
      <c r="K217" s="2104"/>
      <c r="L217" s="2104"/>
      <c r="M217" s="2104"/>
      <c r="N217" s="2104"/>
      <c r="O217" s="2104"/>
      <c r="P217" s="2104"/>
      <c r="Q217" s="2105"/>
      <c r="V217" s="283"/>
    </row>
    <row r="218" spans="2:22" x14ac:dyDescent="0.25">
      <c r="B218" s="2103">
        <v>50</v>
      </c>
      <c r="C218" s="2104" t="s">
        <v>5120</v>
      </c>
      <c r="D218" s="2104"/>
      <c r="E218" s="2104"/>
      <c r="F218" s="2104"/>
      <c r="G218" s="2104"/>
      <c r="H218" s="2104"/>
      <c r="I218" s="2104"/>
      <c r="J218" s="2104"/>
      <c r="K218" s="2104"/>
      <c r="L218" s="2104"/>
      <c r="M218" s="2104"/>
      <c r="N218" s="2104"/>
      <c r="O218" s="2104"/>
      <c r="P218" s="2104"/>
      <c r="Q218" s="2105"/>
      <c r="V218" s="283"/>
    </row>
    <row r="219" spans="2:22" ht="30" customHeight="1" x14ac:dyDescent="0.25">
      <c r="B219" s="2103">
        <v>51</v>
      </c>
      <c r="C219" s="3774" t="s">
        <v>5121</v>
      </c>
      <c r="D219" s="3775"/>
      <c r="E219" s="3775"/>
      <c r="F219" s="3775"/>
      <c r="G219" s="3775"/>
      <c r="H219" s="3775"/>
      <c r="I219" s="3775"/>
      <c r="J219" s="3775"/>
      <c r="K219" s="3775"/>
      <c r="L219" s="3775"/>
      <c r="M219" s="3775"/>
      <c r="N219" s="3775"/>
      <c r="O219" s="3775"/>
      <c r="P219" s="3775"/>
      <c r="Q219" s="3776"/>
      <c r="V219" s="283"/>
    </row>
    <row r="220" spans="2:22" x14ac:dyDescent="0.25">
      <c r="B220" s="2103">
        <v>52</v>
      </c>
      <c r="C220" s="2104" t="s">
        <v>5122</v>
      </c>
      <c r="D220" s="2104"/>
      <c r="E220" s="2104"/>
      <c r="F220" s="2104"/>
      <c r="G220" s="2104"/>
      <c r="H220" s="2104"/>
      <c r="I220" s="2104"/>
      <c r="J220" s="2104"/>
      <c r="K220" s="2104"/>
      <c r="L220" s="2104"/>
      <c r="M220" s="2104"/>
      <c r="N220" s="2104"/>
      <c r="O220" s="2104"/>
      <c r="P220" s="2104"/>
      <c r="Q220" s="2105"/>
      <c r="V220" s="283"/>
    </row>
    <row r="221" spans="2:22" x14ac:dyDescent="0.25">
      <c r="B221" s="2103">
        <v>53</v>
      </c>
      <c r="C221" s="2104" t="s">
        <v>5123</v>
      </c>
      <c r="D221" s="2104"/>
      <c r="E221" s="2104"/>
      <c r="F221" s="2104"/>
      <c r="G221" s="2104"/>
      <c r="H221" s="2104"/>
      <c r="I221" s="2104"/>
      <c r="J221" s="2104"/>
      <c r="K221" s="2104"/>
      <c r="L221" s="2104"/>
      <c r="M221" s="2104"/>
      <c r="N221" s="2104"/>
      <c r="O221" s="2104"/>
      <c r="P221" s="2104"/>
      <c r="Q221" s="2105"/>
      <c r="V221" s="283"/>
    </row>
    <row r="222" spans="2:22" x14ac:dyDescent="0.25">
      <c r="B222" s="2103">
        <v>54</v>
      </c>
      <c r="C222" s="2104" t="s">
        <v>5124</v>
      </c>
      <c r="D222" s="2104"/>
      <c r="E222" s="2104"/>
      <c r="F222" s="2104"/>
      <c r="G222" s="2104"/>
      <c r="H222" s="2104"/>
      <c r="I222" s="2104"/>
      <c r="J222" s="2104"/>
      <c r="K222" s="2104"/>
      <c r="L222" s="2104"/>
      <c r="M222" s="2104"/>
      <c r="N222" s="2104"/>
      <c r="O222" s="2104"/>
      <c r="P222" s="2104"/>
      <c r="Q222" s="2105"/>
      <c r="V222" s="283"/>
    </row>
    <row r="223" spans="2:22" x14ac:dyDescent="0.25">
      <c r="B223" s="2103">
        <v>55</v>
      </c>
      <c r="C223" s="2104" t="s">
        <v>5125</v>
      </c>
      <c r="D223" s="2104"/>
      <c r="E223" s="2104"/>
      <c r="F223" s="2104"/>
      <c r="G223" s="2104"/>
      <c r="H223" s="2104"/>
      <c r="I223" s="2104"/>
      <c r="J223" s="2104"/>
      <c r="K223" s="2104"/>
      <c r="L223" s="2104"/>
      <c r="M223" s="2104"/>
      <c r="N223" s="2104"/>
      <c r="O223" s="2104"/>
      <c r="P223" s="2104"/>
      <c r="Q223" s="2105"/>
      <c r="V223" s="283"/>
    </row>
    <row r="224" spans="2:22" x14ac:dyDescent="0.25">
      <c r="B224" s="2103">
        <v>56</v>
      </c>
      <c r="C224" s="2104" t="s">
        <v>5126</v>
      </c>
      <c r="D224" s="2104"/>
      <c r="E224" s="2104"/>
      <c r="F224" s="2104"/>
      <c r="G224" s="2104"/>
      <c r="H224" s="2104"/>
      <c r="I224" s="2104"/>
      <c r="J224" s="2104"/>
      <c r="K224" s="2104"/>
      <c r="L224" s="2104"/>
      <c r="M224" s="2104"/>
      <c r="N224" s="2104"/>
      <c r="O224" s="2104"/>
      <c r="P224" s="2104"/>
      <c r="Q224" s="2105"/>
      <c r="V224" s="283"/>
    </row>
    <row r="225" spans="2:22" x14ac:dyDescent="0.25">
      <c r="B225" s="2103">
        <v>57</v>
      </c>
      <c r="C225" s="2104" t="s">
        <v>5127</v>
      </c>
      <c r="D225" s="2104"/>
      <c r="E225" s="2104"/>
      <c r="F225" s="2104"/>
      <c r="G225" s="2104"/>
      <c r="H225" s="2104"/>
      <c r="I225" s="2104"/>
      <c r="J225" s="2104"/>
      <c r="K225" s="2104"/>
      <c r="L225" s="2104"/>
      <c r="M225" s="2104"/>
      <c r="N225" s="2104"/>
      <c r="O225" s="2104"/>
      <c r="P225" s="2104"/>
      <c r="Q225" s="2105"/>
      <c r="V225" s="283"/>
    </row>
    <row r="226" spans="2:22" x14ac:dyDescent="0.25">
      <c r="B226" s="2103">
        <v>58</v>
      </c>
      <c r="C226" s="2104" t="s">
        <v>5128</v>
      </c>
      <c r="D226" s="2104"/>
      <c r="E226" s="2104"/>
      <c r="F226" s="2104"/>
      <c r="G226" s="2104"/>
      <c r="H226" s="2104"/>
      <c r="I226" s="2104"/>
      <c r="J226" s="2104"/>
      <c r="K226" s="2104"/>
      <c r="L226" s="2104"/>
      <c r="M226" s="2104"/>
      <c r="N226" s="2104"/>
      <c r="O226" s="2104"/>
      <c r="P226" s="2104"/>
      <c r="Q226" s="2105"/>
      <c r="V226" s="283"/>
    </row>
    <row r="227" spans="2:22" x14ac:dyDescent="0.25">
      <c r="B227" s="2103">
        <v>59</v>
      </c>
      <c r="C227" s="2104" t="s">
        <v>5129</v>
      </c>
      <c r="D227" s="2104"/>
      <c r="E227" s="2104"/>
      <c r="F227" s="2104"/>
      <c r="G227" s="2104"/>
      <c r="H227" s="2104"/>
      <c r="I227" s="2104"/>
      <c r="J227" s="2104"/>
      <c r="K227" s="2104"/>
      <c r="L227" s="2104"/>
      <c r="M227" s="2104"/>
      <c r="N227" s="2104"/>
      <c r="O227" s="2104"/>
      <c r="P227" s="2104"/>
      <c r="Q227" s="2105"/>
      <c r="V227" s="283"/>
    </row>
    <row r="228" spans="2:22" ht="30" customHeight="1" x14ac:dyDescent="0.25">
      <c r="B228" s="2103">
        <v>60</v>
      </c>
      <c r="C228" s="3774" t="s">
        <v>5130</v>
      </c>
      <c r="D228" s="3775"/>
      <c r="E228" s="3775"/>
      <c r="F228" s="3775"/>
      <c r="G228" s="3775"/>
      <c r="H228" s="3775"/>
      <c r="I228" s="3775"/>
      <c r="J228" s="3775"/>
      <c r="K228" s="3775"/>
      <c r="L228" s="3775"/>
      <c r="M228" s="3775"/>
      <c r="N228" s="3775"/>
      <c r="O228" s="3775"/>
      <c r="P228" s="3775"/>
      <c r="Q228" s="3776"/>
      <c r="V228" s="283"/>
    </row>
    <row r="229" spans="2:22" x14ac:dyDescent="0.25">
      <c r="B229" s="2103">
        <v>61</v>
      </c>
      <c r="C229" s="2104" t="s">
        <v>5131</v>
      </c>
      <c r="D229" s="2104"/>
      <c r="E229" s="2104"/>
      <c r="F229" s="2104"/>
      <c r="G229" s="2104"/>
      <c r="H229" s="2104"/>
      <c r="I229" s="2104"/>
      <c r="J229" s="2104"/>
      <c r="K229" s="2104"/>
      <c r="L229" s="2104"/>
      <c r="M229" s="2104"/>
      <c r="N229" s="2104"/>
      <c r="O229" s="2104"/>
      <c r="P229" s="2104"/>
      <c r="Q229" s="2105"/>
      <c r="V229" s="283"/>
    </row>
    <row r="230" spans="2:22" x14ac:dyDescent="0.25">
      <c r="B230" s="2103">
        <v>62</v>
      </c>
      <c r="C230" s="2104" t="s">
        <v>5132</v>
      </c>
      <c r="D230" s="2104"/>
      <c r="E230" s="2104"/>
      <c r="F230" s="2104"/>
      <c r="G230" s="2104"/>
      <c r="H230" s="2104"/>
      <c r="I230" s="2104"/>
      <c r="J230" s="2104"/>
      <c r="K230" s="2104"/>
      <c r="L230" s="2104"/>
      <c r="M230" s="2104"/>
      <c r="N230" s="2104"/>
      <c r="O230" s="2104"/>
      <c r="P230" s="2104"/>
      <c r="Q230" s="2105"/>
      <c r="V230" s="283"/>
    </row>
    <row r="231" spans="2:22" x14ac:dyDescent="0.25">
      <c r="B231" s="2103">
        <v>63</v>
      </c>
      <c r="C231" s="2104" t="s">
        <v>5133</v>
      </c>
      <c r="D231" s="2104"/>
      <c r="E231" s="2104"/>
      <c r="F231" s="2104"/>
      <c r="G231" s="2104"/>
      <c r="H231" s="2104"/>
      <c r="I231" s="2104"/>
      <c r="J231" s="2104"/>
      <c r="K231" s="2104"/>
      <c r="L231" s="2104"/>
      <c r="M231" s="2104"/>
      <c r="N231" s="2104"/>
      <c r="O231" s="2104"/>
      <c r="P231" s="2104"/>
      <c r="Q231" s="2105"/>
      <c r="V231" s="283"/>
    </row>
    <row r="232" spans="2:22" x14ac:dyDescent="0.25">
      <c r="B232" s="2103">
        <v>64</v>
      </c>
      <c r="C232" s="2104" t="s">
        <v>5134</v>
      </c>
      <c r="D232" s="2104"/>
      <c r="E232" s="2104"/>
      <c r="F232" s="2104"/>
      <c r="G232" s="2104"/>
      <c r="H232" s="2104"/>
      <c r="I232" s="2104"/>
      <c r="J232" s="2104"/>
      <c r="K232" s="2104"/>
      <c r="L232" s="2104"/>
      <c r="M232" s="2104"/>
      <c r="N232" s="2104"/>
      <c r="O232" s="2104"/>
      <c r="P232" s="2104"/>
      <c r="Q232" s="2105"/>
      <c r="V232" s="283"/>
    </row>
    <row r="233" spans="2:22" x14ac:dyDescent="0.25">
      <c r="B233" s="2103">
        <v>65</v>
      </c>
      <c r="C233" s="2104" t="s">
        <v>5135</v>
      </c>
      <c r="D233" s="2104"/>
      <c r="E233" s="2104"/>
      <c r="F233" s="2104"/>
      <c r="G233" s="2104"/>
      <c r="H233" s="2104"/>
      <c r="I233" s="2104"/>
      <c r="J233" s="2104"/>
      <c r="K233" s="2104"/>
      <c r="L233" s="2104"/>
      <c r="M233" s="2104"/>
      <c r="N233" s="2104"/>
      <c r="O233" s="2104"/>
      <c r="P233" s="2104"/>
      <c r="Q233" s="2105"/>
      <c r="V233" s="283"/>
    </row>
    <row r="234" spans="2:22" x14ac:dyDescent="0.25">
      <c r="B234" s="2103">
        <v>66</v>
      </c>
      <c r="C234" s="2104" t="s">
        <v>5136</v>
      </c>
      <c r="D234" s="2104"/>
      <c r="E234" s="2104"/>
      <c r="F234" s="2104"/>
      <c r="G234" s="2104"/>
      <c r="H234" s="2104"/>
      <c r="I234" s="2104"/>
      <c r="J234" s="2104"/>
      <c r="K234" s="2104"/>
      <c r="L234" s="2104"/>
      <c r="M234" s="2104"/>
      <c r="N234" s="2104"/>
      <c r="O234" s="2104"/>
      <c r="P234" s="2104"/>
      <c r="Q234" s="2105"/>
      <c r="V234" s="283"/>
    </row>
    <row r="235" spans="2:22" x14ac:dyDescent="0.25">
      <c r="B235" s="2103">
        <v>67</v>
      </c>
      <c r="C235" s="2104" t="s">
        <v>5137</v>
      </c>
      <c r="D235" s="2104"/>
      <c r="E235" s="2104"/>
      <c r="F235" s="2104"/>
      <c r="G235" s="2104"/>
      <c r="H235" s="2104"/>
      <c r="I235" s="2104"/>
      <c r="J235" s="2104"/>
      <c r="K235" s="2104"/>
      <c r="L235" s="2104"/>
      <c r="M235" s="2104"/>
      <c r="N235" s="2104"/>
      <c r="O235" s="2104"/>
      <c r="P235" s="2104"/>
      <c r="Q235" s="2105"/>
      <c r="V235" s="283"/>
    </row>
    <row r="236" spans="2:22" x14ac:dyDescent="0.25">
      <c r="B236" s="2103">
        <v>68</v>
      </c>
      <c r="C236" s="2104" t="s">
        <v>5138</v>
      </c>
      <c r="D236" s="2104"/>
      <c r="E236" s="2104"/>
      <c r="F236" s="2104"/>
      <c r="G236" s="2104"/>
      <c r="H236" s="2104"/>
      <c r="I236" s="2104"/>
      <c r="J236" s="2104"/>
      <c r="K236" s="2104"/>
      <c r="L236" s="2104"/>
      <c r="M236" s="2104"/>
      <c r="N236" s="2104"/>
      <c r="O236" s="2104"/>
      <c r="P236" s="2104"/>
      <c r="Q236" s="2105"/>
      <c r="V236" s="283"/>
    </row>
    <row r="237" spans="2:22" ht="30" customHeight="1" x14ac:dyDescent="0.25">
      <c r="B237" s="2103">
        <v>69</v>
      </c>
      <c r="C237" s="3774" t="s">
        <v>5139</v>
      </c>
      <c r="D237" s="3775"/>
      <c r="E237" s="3775"/>
      <c r="F237" s="3775"/>
      <c r="G237" s="3775"/>
      <c r="H237" s="3775"/>
      <c r="I237" s="3775"/>
      <c r="J237" s="3775"/>
      <c r="K237" s="3775"/>
      <c r="L237" s="3775"/>
      <c r="M237" s="3775"/>
      <c r="N237" s="3775"/>
      <c r="O237" s="3775"/>
      <c r="P237" s="3775"/>
      <c r="Q237" s="3776"/>
      <c r="V237" s="283"/>
    </row>
    <row r="238" spans="2:22" x14ac:dyDescent="0.25">
      <c r="B238" s="2103">
        <v>70</v>
      </c>
      <c r="C238" s="2104" t="s">
        <v>5140</v>
      </c>
      <c r="D238" s="2104"/>
      <c r="E238" s="2104"/>
      <c r="F238" s="2104"/>
      <c r="G238" s="2104"/>
      <c r="H238" s="2104"/>
      <c r="I238" s="2104"/>
      <c r="J238" s="2104"/>
      <c r="K238" s="2104"/>
      <c r="L238" s="2104"/>
      <c r="M238" s="2104"/>
      <c r="N238" s="2104"/>
      <c r="O238" s="2104"/>
      <c r="P238" s="2104"/>
      <c r="Q238" s="2105"/>
      <c r="V238" s="283"/>
    </row>
    <row r="239" spans="2:22" x14ac:dyDescent="0.25">
      <c r="B239" s="2103">
        <v>71</v>
      </c>
      <c r="C239" s="2104" t="s">
        <v>5141</v>
      </c>
      <c r="D239" s="2104"/>
      <c r="E239" s="2104"/>
      <c r="F239" s="2104"/>
      <c r="G239" s="2104"/>
      <c r="H239" s="2104"/>
      <c r="I239" s="2104"/>
      <c r="J239" s="2104"/>
      <c r="K239" s="2104"/>
      <c r="L239" s="2104"/>
      <c r="M239" s="2104"/>
      <c r="N239" s="2104"/>
      <c r="O239" s="2104"/>
      <c r="P239" s="2104"/>
      <c r="Q239" s="2105"/>
      <c r="V239" s="283"/>
    </row>
    <row r="240" spans="2:22" x14ac:dyDescent="0.25">
      <c r="B240" s="2103">
        <v>72</v>
      </c>
      <c r="C240" s="2104" t="s">
        <v>5142</v>
      </c>
      <c r="D240" s="2104"/>
      <c r="E240" s="2104"/>
      <c r="F240" s="2104"/>
      <c r="G240" s="2104"/>
      <c r="H240" s="2104"/>
      <c r="I240" s="2104"/>
      <c r="J240" s="2104"/>
      <c r="K240" s="2104"/>
      <c r="L240" s="2104"/>
      <c r="M240" s="2104"/>
      <c r="N240" s="2104"/>
      <c r="O240" s="2104"/>
      <c r="P240" s="2104"/>
      <c r="Q240" s="2105"/>
      <c r="V240" s="283"/>
    </row>
    <row r="241" spans="2:22" x14ac:dyDescent="0.25">
      <c r="B241" s="2103">
        <v>73</v>
      </c>
      <c r="C241" s="2104" t="s">
        <v>5143</v>
      </c>
      <c r="D241" s="2104"/>
      <c r="E241" s="2104"/>
      <c r="F241" s="2104"/>
      <c r="G241" s="2104"/>
      <c r="H241" s="2104"/>
      <c r="I241" s="2104"/>
      <c r="J241" s="2104"/>
      <c r="K241" s="2104"/>
      <c r="L241" s="2104"/>
      <c r="M241" s="2104"/>
      <c r="N241" s="2104"/>
      <c r="O241" s="2104"/>
      <c r="P241" s="2104"/>
      <c r="Q241" s="2105"/>
      <c r="V241" s="283"/>
    </row>
    <row r="242" spans="2:22" x14ac:dyDescent="0.25">
      <c r="B242" s="2103">
        <v>74</v>
      </c>
      <c r="C242" s="2104" t="s">
        <v>5144</v>
      </c>
      <c r="D242" s="2104"/>
      <c r="E242" s="2104"/>
      <c r="F242" s="2104"/>
      <c r="G242" s="2104"/>
      <c r="H242" s="2104"/>
      <c r="I242" s="2104"/>
      <c r="J242" s="2104"/>
      <c r="K242" s="2104"/>
      <c r="L242" s="2104"/>
      <c r="M242" s="2104"/>
      <c r="N242" s="2104"/>
      <c r="O242" s="2104"/>
      <c r="P242" s="2104"/>
      <c r="Q242" s="2105"/>
      <c r="V242" s="283"/>
    </row>
    <row r="243" spans="2:22" x14ac:dyDescent="0.25">
      <c r="B243" s="2103">
        <v>75</v>
      </c>
      <c r="C243" s="2104" t="s">
        <v>5145</v>
      </c>
      <c r="D243" s="2104"/>
      <c r="E243" s="2104"/>
      <c r="F243" s="2104"/>
      <c r="G243" s="2104"/>
      <c r="H243" s="2104"/>
      <c r="I243" s="2104"/>
      <c r="J243" s="2104"/>
      <c r="K243" s="2104"/>
      <c r="L243" s="2104"/>
      <c r="M243" s="2104"/>
      <c r="N243" s="2104"/>
      <c r="O243" s="2104"/>
      <c r="P243" s="2104"/>
      <c r="Q243" s="2105"/>
      <c r="V243" s="283"/>
    </row>
    <row r="244" spans="2:22" x14ac:dyDescent="0.25">
      <c r="B244" s="2103">
        <v>76</v>
      </c>
      <c r="C244" s="2104" t="s">
        <v>5146</v>
      </c>
      <c r="D244" s="2104"/>
      <c r="E244" s="2104"/>
      <c r="F244" s="2104"/>
      <c r="G244" s="2104"/>
      <c r="H244" s="2104"/>
      <c r="I244" s="2104"/>
      <c r="J244" s="2104"/>
      <c r="K244" s="2104"/>
      <c r="L244" s="2104"/>
      <c r="M244" s="2104"/>
      <c r="N244" s="2104"/>
      <c r="O244" s="2104"/>
      <c r="P244" s="2104"/>
      <c r="Q244" s="2105"/>
      <c r="V244" s="283"/>
    </row>
    <row r="245" spans="2:22" x14ac:dyDescent="0.25">
      <c r="B245" s="2103">
        <v>77</v>
      </c>
      <c r="C245" s="2104" t="s">
        <v>5147</v>
      </c>
      <c r="D245" s="2104"/>
      <c r="E245" s="2104"/>
      <c r="F245" s="2104"/>
      <c r="G245" s="2104"/>
      <c r="H245" s="2104"/>
      <c r="I245" s="2104"/>
      <c r="J245" s="2104"/>
      <c r="K245" s="2104"/>
      <c r="L245" s="2104"/>
      <c r="M245" s="2104"/>
      <c r="N245" s="2104"/>
      <c r="O245" s="2104"/>
      <c r="P245" s="2104"/>
      <c r="Q245" s="2105"/>
      <c r="V245" s="283"/>
    </row>
    <row r="246" spans="2:22" x14ac:dyDescent="0.25">
      <c r="B246" s="294" t="s">
        <v>5148</v>
      </c>
      <c r="C246" s="2106" t="s">
        <v>5016</v>
      </c>
      <c r="D246" s="2106"/>
      <c r="E246" s="2106"/>
      <c r="F246" s="2106"/>
      <c r="G246" s="2106"/>
      <c r="H246" s="2106"/>
      <c r="I246" s="2106"/>
      <c r="J246" s="2106"/>
      <c r="K246" s="2106"/>
      <c r="L246" s="2106"/>
      <c r="M246" s="2106"/>
      <c r="N246" s="2106"/>
      <c r="O246" s="2106"/>
      <c r="P246" s="2106"/>
      <c r="Q246" s="2107"/>
      <c r="V246" s="283"/>
    </row>
    <row r="247" spans="2:22" ht="30" customHeight="1" x14ac:dyDescent="0.25">
      <c r="B247" s="2103">
        <v>78</v>
      </c>
      <c r="C247" s="3774" t="s">
        <v>5103</v>
      </c>
      <c r="D247" s="3775"/>
      <c r="E247" s="3775"/>
      <c r="F247" s="3775"/>
      <c r="G247" s="3775"/>
      <c r="H247" s="3775"/>
      <c r="I247" s="3775"/>
      <c r="J247" s="3775"/>
      <c r="K247" s="3775"/>
      <c r="L247" s="3775"/>
      <c r="M247" s="3775"/>
      <c r="N247" s="3775"/>
      <c r="O247" s="3775"/>
      <c r="P247" s="3775"/>
      <c r="Q247" s="3776"/>
      <c r="V247" s="283"/>
    </row>
    <row r="248" spans="2:22" x14ac:dyDescent="0.25">
      <c r="B248" s="2103">
        <v>79</v>
      </c>
      <c r="C248" s="2104" t="s">
        <v>5149</v>
      </c>
      <c r="D248" s="2104"/>
      <c r="E248" s="2104"/>
      <c r="F248" s="2104"/>
      <c r="G248" s="2104"/>
      <c r="H248" s="2104"/>
      <c r="I248" s="2104"/>
      <c r="J248" s="2104"/>
      <c r="K248" s="2104"/>
      <c r="L248" s="2104"/>
      <c r="M248" s="2104"/>
      <c r="N248" s="2104"/>
      <c r="O248" s="2104"/>
      <c r="P248" s="2104"/>
      <c r="Q248" s="2105"/>
      <c r="V248" s="283"/>
    </row>
    <row r="249" spans="2:22" x14ac:dyDescent="0.25">
      <c r="B249" s="2103">
        <v>80</v>
      </c>
      <c r="C249" s="2104" t="s">
        <v>5150</v>
      </c>
      <c r="D249" s="2104"/>
      <c r="E249" s="2104"/>
      <c r="F249" s="2104"/>
      <c r="G249" s="2104"/>
      <c r="H249" s="2104"/>
      <c r="I249" s="2104"/>
      <c r="J249" s="2104"/>
      <c r="K249" s="2104"/>
      <c r="L249" s="2104"/>
      <c r="M249" s="2104"/>
      <c r="N249" s="2104"/>
      <c r="O249" s="2104"/>
      <c r="P249" s="2104"/>
      <c r="Q249" s="2105"/>
      <c r="V249" s="283"/>
    </row>
    <row r="250" spans="2:22" x14ac:dyDescent="0.25">
      <c r="B250" s="2103">
        <v>81</v>
      </c>
      <c r="C250" s="2104" t="s">
        <v>5151</v>
      </c>
      <c r="D250" s="2104"/>
      <c r="E250" s="2104"/>
      <c r="F250" s="2104"/>
      <c r="G250" s="2104"/>
      <c r="H250" s="2104"/>
      <c r="I250" s="2104"/>
      <c r="J250" s="2104"/>
      <c r="K250" s="2104"/>
      <c r="L250" s="2104"/>
      <c r="M250" s="2104"/>
      <c r="N250" s="2104"/>
      <c r="O250" s="2104"/>
      <c r="P250" s="2104"/>
      <c r="Q250" s="2105"/>
      <c r="V250" s="283"/>
    </row>
    <row r="251" spans="2:22" x14ac:dyDescent="0.25">
      <c r="B251" s="2103">
        <v>82</v>
      </c>
      <c r="C251" s="2104" t="s">
        <v>5152</v>
      </c>
      <c r="D251" s="2104"/>
      <c r="E251" s="2104"/>
      <c r="F251" s="2104"/>
      <c r="G251" s="2104"/>
      <c r="H251" s="2104"/>
      <c r="I251" s="2104"/>
      <c r="J251" s="2104"/>
      <c r="K251" s="2104"/>
      <c r="L251" s="2104"/>
      <c r="M251" s="2104"/>
      <c r="N251" s="2104"/>
      <c r="O251" s="2104"/>
      <c r="P251" s="2104"/>
      <c r="Q251" s="2105"/>
      <c r="V251" s="283"/>
    </row>
    <row r="252" spans="2:22" x14ac:dyDescent="0.25">
      <c r="B252" s="2103">
        <v>83</v>
      </c>
      <c r="C252" s="2104" t="s">
        <v>5153</v>
      </c>
      <c r="D252" s="2104"/>
      <c r="E252" s="2104"/>
      <c r="F252" s="2104"/>
      <c r="G252" s="2104"/>
      <c r="H252" s="2104"/>
      <c r="I252" s="2104"/>
      <c r="J252" s="2104"/>
      <c r="K252" s="2104"/>
      <c r="L252" s="2104"/>
      <c r="M252" s="2104"/>
      <c r="N252" s="2104"/>
      <c r="O252" s="2104"/>
      <c r="P252" s="2104"/>
      <c r="Q252" s="2105"/>
      <c r="V252" s="283"/>
    </row>
    <row r="253" spans="2:22" x14ac:dyDescent="0.25">
      <c r="B253" s="2103">
        <v>84</v>
      </c>
      <c r="C253" s="2104" t="s">
        <v>5154</v>
      </c>
      <c r="D253" s="2104"/>
      <c r="E253" s="2104"/>
      <c r="F253" s="2104"/>
      <c r="G253" s="2104"/>
      <c r="H253" s="2104"/>
      <c r="I253" s="2104"/>
      <c r="J253" s="2104"/>
      <c r="K253" s="2104"/>
      <c r="L253" s="2104"/>
      <c r="M253" s="2104"/>
      <c r="N253" s="2104"/>
      <c r="O253" s="2104"/>
      <c r="P253" s="2104"/>
      <c r="Q253" s="2105"/>
      <c r="V253" s="283"/>
    </row>
    <row r="254" spans="2:22" x14ac:dyDescent="0.25">
      <c r="B254" s="2103">
        <v>85</v>
      </c>
      <c r="C254" s="2104" t="s">
        <v>5155</v>
      </c>
      <c r="D254" s="2104"/>
      <c r="E254" s="2104"/>
      <c r="F254" s="2104"/>
      <c r="G254" s="2104"/>
      <c r="H254" s="2104"/>
      <c r="I254" s="2104"/>
      <c r="J254" s="2104"/>
      <c r="K254" s="2104"/>
      <c r="L254" s="2104"/>
      <c r="M254" s="2104"/>
      <c r="N254" s="2104"/>
      <c r="O254" s="2104"/>
      <c r="P254" s="2104"/>
      <c r="Q254" s="2105"/>
      <c r="V254" s="283"/>
    </row>
    <row r="255" spans="2:22" x14ac:dyDescent="0.25">
      <c r="B255" s="2103">
        <v>86</v>
      </c>
      <c r="C255" s="2104" t="s">
        <v>5156</v>
      </c>
      <c r="D255" s="2104"/>
      <c r="E255" s="2104"/>
      <c r="F255" s="2104"/>
      <c r="G255" s="2104"/>
      <c r="H255" s="2104"/>
      <c r="I255" s="2104"/>
      <c r="J255" s="2104"/>
      <c r="K255" s="2104"/>
      <c r="L255" s="2104"/>
      <c r="M255" s="2104"/>
      <c r="N255" s="2104"/>
      <c r="O255" s="2104"/>
      <c r="P255" s="2104"/>
      <c r="Q255" s="2105"/>
      <c r="V255" s="283"/>
    </row>
    <row r="256" spans="2:22" ht="30" customHeight="1" x14ac:dyDescent="0.25">
      <c r="B256" s="2103">
        <v>87</v>
      </c>
      <c r="C256" s="3774" t="s">
        <v>5112</v>
      </c>
      <c r="D256" s="3775"/>
      <c r="E256" s="3775"/>
      <c r="F256" s="3775"/>
      <c r="G256" s="3775"/>
      <c r="H256" s="3775"/>
      <c r="I256" s="3775"/>
      <c r="J256" s="3775"/>
      <c r="K256" s="3775"/>
      <c r="L256" s="3775"/>
      <c r="M256" s="3775"/>
      <c r="N256" s="3775"/>
      <c r="O256" s="3775"/>
      <c r="P256" s="3775"/>
      <c r="Q256" s="3776"/>
      <c r="V256" s="283"/>
    </row>
    <row r="257" spans="2:22" x14ac:dyDescent="0.25">
      <c r="B257" s="2103">
        <v>88</v>
      </c>
      <c r="C257" s="2104" t="s">
        <v>5157</v>
      </c>
      <c r="D257" s="2104"/>
      <c r="E257" s="2104"/>
      <c r="F257" s="2104"/>
      <c r="G257" s="2104"/>
      <c r="H257" s="2104"/>
      <c r="I257" s="2104"/>
      <c r="J257" s="2104"/>
      <c r="K257" s="2104"/>
      <c r="L257" s="2104"/>
      <c r="M257" s="2104"/>
      <c r="N257" s="2104"/>
      <c r="O257" s="2104"/>
      <c r="P257" s="2104"/>
      <c r="Q257" s="2105"/>
      <c r="V257" s="283"/>
    </row>
    <row r="258" spans="2:22" x14ac:dyDescent="0.25">
      <c r="B258" s="2103">
        <v>89</v>
      </c>
      <c r="C258" s="2104" t="s">
        <v>5158</v>
      </c>
      <c r="D258" s="2104"/>
      <c r="E258" s="2104"/>
      <c r="F258" s="2104"/>
      <c r="G258" s="2104"/>
      <c r="H258" s="2104"/>
      <c r="I258" s="2104"/>
      <c r="J258" s="2104"/>
      <c r="K258" s="2104"/>
      <c r="L258" s="2104"/>
      <c r="M258" s="2104"/>
      <c r="N258" s="2104"/>
      <c r="O258" s="2104"/>
      <c r="P258" s="2104"/>
      <c r="Q258" s="2105"/>
      <c r="V258" s="283"/>
    </row>
    <row r="259" spans="2:22" x14ac:dyDescent="0.25">
      <c r="B259" s="2103">
        <v>90</v>
      </c>
      <c r="C259" s="2104" t="s">
        <v>5159</v>
      </c>
      <c r="D259" s="2104"/>
      <c r="E259" s="2104"/>
      <c r="F259" s="2104"/>
      <c r="G259" s="2104"/>
      <c r="H259" s="2104"/>
      <c r="I259" s="2104"/>
      <c r="J259" s="2104"/>
      <c r="K259" s="2104"/>
      <c r="L259" s="2104"/>
      <c r="M259" s="2104"/>
      <c r="N259" s="2104"/>
      <c r="O259" s="2104"/>
      <c r="P259" s="2104"/>
      <c r="Q259" s="2105"/>
      <c r="V259" s="283"/>
    </row>
    <row r="260" spans="2:22" x14ac:dyDescent="0.25">
      <c r="B260" s="2103">
        <v>91</v>
      </c>
      <c r="C260" s="2104" t="s">
        <v>5160</v>
      </c>
      <c r="D260" s="2104"/>
      <c r="E260" s="2104"/>
      <c r="F260" s="2104"/>
      <c r="G260" s="2104"/>
      <c r="H260" s="2104"/>
      <c r="I260" s="2104"/>
      <c r="J260" s="2104"/>
      <c r="K260" s="2104"/>
      <c r="L260" s="2104"/>
      <c r="M260" s="2104"/>
      <c r="N260" s="2104"/>
      <c r="O260" s="2104"/>
      <c r="P260" s="2104"/>
      <c r="Q260" s="2105"/>
      <c r="V260" s="283"/>
    </row>
    <row r="261" spans="2:22" x14ac:dyDescent="0.25">
      <c r="B261" s="2103">
        <v>92</v>
      </c>
      <c r="C261" s="2104" t="s">
        <v>5161</v>
      </c>
      <c r="D261" s="2104"/>
      <c r="E261" s="2104"/>
      <c r="F261" s="2104"/>
      <c r="G261" s="2104"/>
      <c r="H261" s="2104"/>
      <c r="I261" s="2104"/>
      <c r="J261" s="2104"/>
      <c r="K261" s="2104"/>
      <c r="L261" s="2104"/>
      <c r="M261" s="2104"/>
      <c r="N261" s="2104"/>
      <c r="O261" s="2104"/>
      <c r="P261" s="2104"/>
      <c r="Q261" s="2105"/>
      <c r="V261" s="283"/>
    </row>
    <row r="262" spans="2:22" x14ac:dyDescent="0.25">
      <c r="B262" s="2103">
        <v>93</v>
      </c>
      <c r="C262" s="2104" t="s">
        <v>5162</v>
      </c>
      <c r="D262" s="2104"/>
      <c r="E262" s="2104"/>
      <c r="F262" s="2104"/>
      <c r="G262" s="2104"/>
      <c r="H262" s="2104"/>
      <c r="I262" s="2104"/>
      <c r="J262" s="2104"/>
      <c r="K262" s="2104"/>
      <c r="L262" s="2104"/>
      <c r="M262" s="2104"/>
      <c r="N262" s="2104"/>
      <c r="O262" s="2104"/>
      <c r="P262" s="2104"/>
      <c r="Q262" s="2105"/>
      <c r="V262" s="283"/>
    </row>
    <row r="263" spans="2:22" x14ac:dyDescent="0.25">
      <c r="B263" s="2103">
        <v>94</v>
      </c>
      <c r="C263" s="2104" t="s">
        <v>5163</v>
      </c>
      <c r="D263" s="2104"/>
      <c r="E263" s="2104"/>
      <c r="F263" s="2104"/>
      <c r="G263" s="2104"/>
      <c r="H263" s="2104"/>
      <c r="I263" s="2104"/>
      <c r="J263" s="2104"/>
      <c r="K263" s="2104"/>
      <c r="L263" s="2104"/>
      <c r="M263" s="2104"/>
      <c r="N263" s="2104"/>
      <c r="O263" s="2104"/>
      <c r="P263" s="2104"/>
      <c r="Q263" s="2105"/>
      <c r="V263" s="283"/>
    </row>
    <row r="264" spans="2:22" x14ac:dyDescent="0.25">
      <c r="B264" s="2103">
        <v>95</v>
      </c>
      <c r="C264" s="2104" t="s">
        <v>5164</v>
      </c>
      <c r="D264" s="2104"/>
      <c r="E264" s="2104"/>
      <c r="F264" s="2104"/>
      <c r="G264" s="2104"/>
      <c r="H264" s="2104"/>
      <c r="I264" s="2104"/>
      <c r="J264" s="2104"/>
      <c r="K264" s="2104"/>
      <c r="L264" s="2104"/>
      <c r="M264" s="2104"/>
      <c r="N264" s="2104"/>
      <c r="O264" s="2104"/>
      <c r="P264" s="2104"/>
      <c r="Q264" s="2105"/>
      <c r="V264" s="283"/>
    </row>
    <row r="265" spans="2:22" ht="30" customHeight="1" x14ac:dyDescent="0.25">
      <c r="B265" s="2103">
        <v>96</v>
      </c>
      <c r="C265" s="3774" t="s">
        <v>5121</v>
      </c>
      <c r="D265" s="3775"/>
      <c r="E265" s="3775"/>
      <c r="F265" s="3775"/>
      <c r="G265" s="3775"/>
      <c r="H265" s="3775"/>
      <c r="I265" s="3775"/>
      <c r="J265" s="3775"/>
      <c r="K265" s="3775"/>
      <c r="L265" s="3775"/>
      <c r="M265" s="3775"/>
      <c r="N265" s="3775"/>
      <c r="O265" s="3775"/>
      <c r="P265" s="3775"/>
      <c r="Q265" s="3776"/>
      <c r="V265" s="283"/>
    </row>
    <row r="266" spans="2:22" x14ac:dyDescent="0.25">
      <c r="B266" s="2103">
        <v>97</v>
      </c>
      <c r="C266" s="2104" t="s">
        <v>5165</v>
      </c>
      <c r="D266" s="2104"/>
      <c r="E266" s="2104"/>
      <c r="F266" s="2104"/>
      <c r="G266" s="2104"/>
      <c r="H266" s="2104"/>
      <c r="I266" s="2104"/>
      <c r="J266" s="2104"/>
      <c r="K266" s="2104"/>
      <c r="L266" s="2104"/>
      <c r="M266" s="2104"/>
      <c r="N266" s="2104"/>
      <c r="O266" s="2104"/>
      <c r="P266" s="2104"/>
      <c r="Q266" s="2105"/>
      <c r="V266" s="283"/>
    </row>
    <row r="267" spans="2:22" x14ac:dyDescent="0.25">
      <c r="B267" s="2103">
        <v>98</v>
      </c>
      <c r="C267" s="2104" t="s">
        <v>5166</v>
      </c>
      <c r="D267" s="2104"/>
      <c r="E267" s="2104"/>
      <c r="F267" s="2104"/>
      <c r="G267" s="2104"/>
      <c r="H267" s="2104"/>
      <c r="I267" s="2104"/>
      <c r="J267" s="2104"/>
      <c r="K267" s="2104"/>
      <c r="L267" s="2104"/>
      <c r="M267" s="2104"/>
      <c r="N267" s="2104"/>
      <c r="O267" s="2104"/>
      <c r="P267" s="2104"/>
      <c r="Q267" s="2105"/>
      <c r="V267" s="283"/>
    </row>
    <row r="268" spans="2:22" x14ac:dyDescent="0.25">
      <c r="B268" s="2103">
        <v>99</v>
      </c>
      <c r="C268" s="2104" t="s">
        <v>5167</v>
      </c>
      <c r="D268" s="2104"/>
      <c r="E268" s="2104"/>
      <c r="F268" s="2104"/>
      <c r="G268" s="2104"/>
      <c r="H268" s="2104"/>
      <c r="I268" s="2104"/>
      <c r="J268" s="2104"/>
      <c r="K268" s="2104"/>
      <c r="L268" s="2104"/>
      <c r="M268" s="2104"/>
      <c r="N268" s="2104"/>
      <c r="O268" s="2104"/>
      <c r="P268" s="2104"/>
      <c r="Q268" s="2105"/>
      <c r="V268" s="283"/>
    </row>
    <row r="269" spans="2:22" x14ac:dyDescent="0.25">
      <c r="B269" s="2103">
        <v>100</v>
      </c>
      <c r="C269" s="2104" t="s">
        <v>5168</v>
      </c>
      <c r="D269" s="2104"/>
      <c r="E269" s="2104"/>
      <c r="F269" s="2104"/>
      <c r="G269" s="2104"/>
      <c r="H269" s="2104"/>
      <c r="I269" s="2104"/>
      <c r="J269" s="2104"/>
      <c r="K269" s="2104"/>
      <c r="L269" s="2104"/>
      <c r="M269" s="2104"/>
      <c r="N269" s="2104"/>
      <c r="O269" s="2104"/>
      <c r="P269" s="2104"/>
      <c r="Q269" s="2105"/>
      <c r="V269" s="283"/>
    </row>
    <row r="270" spans="2:22" x14ac:dyDescent="0.25">
      <c r="B270" s="2103">
        <v>101</v>
      </c>
      <c r="C270" s="2104" t="s">
        <v>5169</v>
      </c>
      <c r="D270" s="2104"/>
      <c r="E270" s="2104"/>
      <c r="F270" s="2104"/>
      <c r="G270" s="2104"/>
      <c r="H270" s="2104"/>
      <c r="I270" s="2104"/>
      <c r="J270" s="2104"/>
      <c r="K270" s="2104"/>
      <c r="L270" s="2104"/>
      <c r="M270" s="2104"/>
      <c r="N270" s="2104"/>
      <c r="O270" s="2104"/>
      <c r="P270" s="2104"/>
      <c r="Q270" s="2105"/>
      <c r="V270" s="283"/>
    </row>
    <row r="271" spans="2:22" x14ac:dyDescent="0.25">
      <c r="B271" s="2103">
        <v>102</v>
      </c>
      <c r="C271" s="2104" t="s">
        <v>5170</v>
      </c>
      <c r="D271" s="2104"/>
      <c r="E271" s="2104"/>
      <c r="F271" s="2104"/>
      <c r="G271" s="2104"/>
      <c r="H271" s="2104"/>
      <c r="I271" s="2104"/>
      <c r="J271" s="2104"/>
      <c r="K271" s="2104"/>
      <c r="L271" s="2104"/>
      <c r="M271" s="2104"/>
      <c r="N271" s="2104"/>
      <c r="O271" s="2104"/>
      <c r="P271" s="2104"/>
      <c r="Q271" s="2105"/>
      <c r="V271" s="283"/>
    </row>
    <row r="272" spans="2:22" x14ac:dyDescent="0.25">
      <c r="B272" s="2103">
        <v>103</v>
      </c>
      <c r="C272" s="2104" t="s">
        <v>5171</v>
      </c>
      <c r="D272" s="2104"/>
      <c r="E272" s="2104"/>
      <c r="F272" s="2104"/>
      <c r="G272" s="2104"/>
      <c r="H272" s="2104"/>
      <c r="I272" s="2104"/>
      <c r="J272" s="2104"/>
      <c r="K272" s="2104"/>
      <c r="L272" s="2104"/>
      <c r="M272" s="2104"/>
      <c r="N272" s="2104"/>
      <c r="O272" s="2104"/>
      <c r="P272" s="2104"/>
      <c r="Q272" s="2105"/>
      <c r="V272" s="283"/>
    </row>
    <row r="273" spans="2:22" x14ac:dyDescent="0.25">
      <c r="B273" s="2103">
        <v>104</v>
      </c>
      <c r="C273" s="2104" t="s">
        <v>5172</v>
      </c>
      <c r="D273" s="2104"/>
      <c r="E273" s="2104"/>
      <c r="F273" s="2104"/>
      <c r="G273" s="2104"/>
      <c r="H273" s="2104"/>
      <c r="I273" s="2104"/>
      <c r="J273" s="2104"/>
      <c r="K273" s="2104"/>
      <c r="L273" s="2104"/>
      <c r="M273" s="2104"/>
      <c r="N273" s="2104"/>
      <c r="O273" s="2104"/>
      <c r="P273" s="2104"/>
      <c r="Q273" s="2105"/>
      <c r="V273" s="283"/>
    </row>
    <row r="274" spans="2:22" ht="30" customHeight="1" x14ac:dyDescent="0.25">
      <c r="B274" s="2103">
        <v>105</v>
      </c>
      <c r="C274" s="3774" t="s">
        <v>5130</v>
      </c>
      <c r="D274" s="3775"/>
      <c r="E274" s="3775"/>
      <c r="F274" s="3775"/>
      <c r="G274" s="3775"/>
      <c r="H274" s="3775"/>
      <c r="I274" s="3775"/>
      <c r="J274" s="3775"/>
      <c r="K274" s="3775"/>
      <c r="L274" s="3775"/>
      <c r="M274" s="3775"/>
      <c r="N274" s="3775"/>
      <c r="O274" s="3775"/>
      <c r="P274" s="3775"/>
      <c r="Q274" s="3776"/>
      <c r="V274" s="283"/>
    </row>
    <row r="275" spans="2:22" x14ac:dyDescent="0.25">
      <c r="B275" s="2103">
        <v>106</v>
      </c>
      <c r="C275" s="2104" t="s">
        <v>5173</v>
      </c>
      <c r="D275" s="2104"/>
      <c r="E275" s="2104"/>
      <c r="F275" s="2104"/>
      <c r="G275" s="2104"/>
      <c r="H275" s="2104"/>
      <c r="I275" s="2104"/>
      <c r="J275" s="2104"/>
      <c r="K275" s="2104"/>
      <c r="L275" s="2104"/>
      <c r="M275" s="2104"/>
      <c r="N275" s="2104"/>
      <c r="O275" s="2104"/>
      <c r="P275" s="2104"/>
      <c r="Q275" s="2105"/>
      <c r="V275" s="283"/>
    </row>
    <row r="276" spans="2:22" x14ac:dyDescent="0.25">
      <c r="B276" s="2103">
        <v>107</v>
      </c>
      <c r="C276" s="2104" t="s">
        <v>5174</v>
      </c>
      <c r="D276" s="2104"/>
      <c r="E276" s="2104"/>
      <c r="F276" s="2104"/>
      <c r="G276" s="2104"/>
      <c r="H276" s="2104"/>
      <c r="I276" s="2104"/>
      <c r="J276" s="2104"/>
      <c r="K276" s="2104"/>
      <c r="L276" s="2104"/>
      <c r="M276" s="2104"/>
      <c r="N276" s="2104"/>
      <c r="O276" s="2104"/>
      <c r="P276" s="2104"/>
      <c r="Q276" s="2105"/>
      <c r="V276" s="283"/>
    </row>
    <row r="277" spans="2:22" x14ac:dyDescent="0.25">
      <c r="B277" s="2103">
        <v>108</v>
      </c>
      <c r="C277" s="2104" t="s">
        <v>5175</v>
      </c>
      <c r="D277" s="2104"/>
      <c r="E277" s="2104"/>
      <c r="F277" s="2104"/>
      <c r="G277" s="2104"/>
      <c r="H277" s="2104"/>
      <c r="I277" s="2104"/>
      <c r="J277" s="2104"/>
      <c r="K277" s="2104"/>
      <c r="L277" s="2104"/>
      <c r="M277" s="2104"/>
      <c r="N277" s="2104"/>
      <c r="O277" s="2104"/>
      <c r="P277" s="2104"/>
      <c r="Q277" s="2105"/>
      <c r="V277" s="283"/>
    </row>
    <row r="278" spans="2:22" x14ac:dyDescent="0.25">
      <c r="B278" s="2103">
        <v>109</v>
      </c>
      <c r="C278" s="2104" t="s">
        <v>5176</v>
      </c>
      <c r="D278" s="2104"/>
      <c r="E278" s="2104"/>
      <c r="F278" s="2104"/>
      <c r="G278" s="2104"/>
      <c r="H278" s="2104"/>
      <c r="I278" s="2104"/>
      <c r="J278" s="2104"/>
      <c r="K278" s="2104"/>
      <c r="L278" s="2104"/>
      <c r="M278" s="2104"/>
      <c r="N278" s="2104"/>
      <c r="O278" s="2104"/>
      <c r="P278" s="2104"/>
      <c r="Q278" s="2105"/>
      <c r="V278" s="283"/>
    </row>
    <row r="279" spans="2:22" x14ac:dyDescent="0.25">
      <c r="B279" s="2103">
        <v>110</v>
      </c>
      <c r="C279" s="2104" t="s">
        <v>5177</v>
      </c>
      <c r="D279" s="2104"/>
      <c r="E279" s="2104"/>
      <c r="F279" s="2104"/>
      <c r="G279" s="2104"/>
      <c r="H279" s="2104"/>
      <c r="I279" s="2104"/>
      <c r="J279" s="2104"/>
      <c r="K279" s="2104"/>
      <c r="L279" s="2104"/>
      <c r="M279" s="2104"/>
      <c r="N279" s="2104"/>
      <c r="O279" s="2104"/>
      <c r="P279" s="2104"/>
      <c r="Q279" s="2105"/>
      <c r="V279" s="283"/>
    </row>
    <row r="280" spans="2:22" x14ac:dyDescent="0.25">
      <c r="B280" s="2103">
        <v>111</v>
      </c>
      <c r="C280" s="2104" t="s">
        <v>5178</v>
      </c>
      <c r="D280" s="2104"/>
      <c r="E280" s="2104"/>
      <c r="F280" s="2104"/>
      <c r="G280" s="2104"/>
      <c r="H280" s="2104"/>
      <c r="I280" s="2104"/>
      <c r="J280" s="2104"/>
      <c r="K280" s="2104"/>
      <c r="L280" s="2104"/>
      <c r="M280" s="2104"/>
      <c r="N280" s="2104"/>
      <c r="O280" s="2104"/>
      <c r="P280" s="2104"/>
      <c r="Q280" s="2105"/>
      <c r="V280" s="283"/>
    </row>
    <row r="281" spans="2:22" x14ac:dyDescent="0.25">
      <c r="B281" s="2103">
        <v>112</v>
      </c>
      <c r="C281" s="2104" t="s">
        <v>5179</v>
      </c>
      <c r="D281" s="2104"/>
      <c r="E281" s="2104"/>
      <c r="F281" s="2104"/>
      <c r="G281" s="2104"/>
      <c r="H281" s="2104"/>
      <c r="I281" s="2104"/>
      <c r="J281" s="2104"/>
      <c r="K281" s="2104"/>
      <c r="L281" s="2104"/>
      <c r="M281" s="2104"/>
      <c r="N281" s="2104"/>
      <c r="O281" s="2104"/>
      <c r="P281" s="2104"/>
      <c r="Q281" s="2105"/>
      <c r="V281" s="283"/>
    </row>
    <row r="282" spans="2:22" x14ac:dyDescent="0.25">
      <c r="B282" s="2103">
        <v>113</v>
      </c>
      <c r="C282" s="2104" t="s">
        <v>5180</v>
      </c>
      <c r="D282" s="2104"/>
      <c r="E282" s="2104"/>
      <c r="F282" s="2104"/>
      <c r="G282" s="2104"/>
      <c r="H282" s="2104"/>
      <c r="I282" s="2104"/>
      <c r="J282" s="2104"/>
      <c r="K282" s="2104"/>
      <c r="L282" s="2104"/>
      <c r="M282" s="2104"/>
      <c r="N282" s="2104"/>
      <c r="O282" s="2104"/>
      <c r="P282" s="2104"/>
      <c r="Q282" s="2105"/>
      <c r="V282" s="283"/>
    </row>
    <row r="283" spans="2:22" ht="30" customHeight="1" x14ac:dyDescent="0.25">
      <c r="B283" s="2103">
        <v>114</v>
      </c>
      <c r="C283" s="3774" t="s">
        <v>5139</v>
      </c>
      <c r="D283" s="3775"/>
      <c r="E283" s="3775"/>
      <c r="F283" s="3775"/>
      <c r="G283" s="3775"/>
      <c r="H283" s="3775"/>
      <c r="I283" s="3775"/>
      <c r="J283" s="3775"/>
      <c r="K283" s="3775"/>
      <c r="L283" s="3775"/>
      <c r="M283" s="3775"/>
      <c r="N283" s="3775"/>
      <c r="O283" s="3775"/>
      <c r="P283" s="3775"/>
      <c r="Q283" s="3776"/>
      <c r="V283" s="283"/>
    </row>
    <row r="284" spans="2:22" x14ac:dyDescent="0.25">
      <c r="B284" s="2103">
        <v>115</v>
      </c>
      <c r="C284" s="2104" t="s">
        <v>5181</v>
      </c>
      <c r="D284" s="2104"/>
      <c r="E284" s="2104"/>
      <c r="F284" s="2104"/>
      <c r="G284" s="2104"/>
      <c r="H284" s="2104"/>
      <c r="I284" s="2104"/>
      <c r="J284" s="2104"/>
      <c r="K284" s="2104"/>
      <c r="L284" s="2104"/>
      <c r="M284" s="2104"/>
      <c r="N284" s="2104"/>
      <c r="O284" s="2104"/>
      <c r="P284" s="2104"/>
      <c r="Q284" s="2105"/>
      <c r="V284" s="283"/>
    </row>
    <row r="285" spans="2:22" x14ac:dyDescent="0.25">
      <c r="B285" s="2103">
        <v>116</v>
      </c>
      <c r="C285" s="2104" t="s">
        <v>5182</v>
      </c>
      <c r="D285" s="2104"/>
      <c r="E285" s="2104"/>
      <c r="F285" s="2104"/>
      <c r="G285" s="2104"/>
      <c r="H285" s="2104"/>
      <c r="I285" s="2104"/>
      <c r="J285" s="2104"/>
      <c r="K285" s="2104"/>
      <c r="L285" s="2104"/>
      <c r="M285" s="2104"/>
      <c r="N285" s="2104"/>
      <c r="O285" s="2104"/>
      <c r="P285" s="2104"/>
      <c r="Q285" s="2105"/>
      <c r="V285" s="283"/>
    </row>
    <row r="286" spans="2:22" x14ac:dyDescent="0.25">
      <c r="B286" s="2103">
        <v>117</v>
      </c>
      <c r="C286" s="2104" t="s">
        <v>5183</v>
      </c>
      <c r="D286" s="2104"/>
      <c r="E286" s="2104"/>
      <c r="F286" s="2104"/>
      <c r="G286" s="2104"/>
      <c r="H286" s="2104"/>
      <c r="I286" s="2104"/>
      <c r="J286" s="2104"/>
      <c r="K286" s="2104"/>
      <c r="L286" s="2104"/>
      <c r="M286" s="2104"/>
      <c r="N286" s="2104"/>
      <c r="O286" s="2104"/>
      <c r="P286" s="2104"/>
      <c r="Q286" s="2105"/>
      <c r="V286" s="283"/>
    </row>
    <row r="287" spans="2:22" x14ac:dyDescent="0.25">
      <c r="B287" s="2103">
        <v>118</v>
      </c>
      <c r="C287" s="2104" t="s">
        <v>5184</v>
      </c>
      <c r="D287" s="2104"/>
      <c r="E287" s="2104"/>
      <c r="F287" s="2104"/>
      <c r="G287" s="2104"/>
      <c r="H287" s="2104"/>
      <c r="I287" s="2104"/>
      <c r="J287" s="2104"/>
      <c r="K287" s="2104"/>
      <c r="L287" s="2104"/>
      <c r="M287" s="2104"/>
      <c r="N287" s="2104"/>
      <c r="O287" s="2104"/>
      <c r="P287" s="2104"/>
      <c r="Q287" s="2105"/>
      <c r="V287" s="283"/>
    </row>
    <row r="288" spans="2:22" x14ac:dyDescent="0.25">
      <c r="B288" s="2103">
        <v>119</v>
      </c>
      <c r="C288" s="2104" t="s">
        <v>5185</v>
      </c>
      <c r="D288" s="2104"/>
      <c r="E288" s="2104"/>
      <c r="F288" s="2104"/>
      <c r="G288" s="2104"/>
      <c r="H288" s="2104"/>
      <c r="I288" s="2104"/>
      <c r="J288" s="2104"/>
      <c r="K288" s="2104"/>
      <c r="L288" s="2104"/>
      <c r="M288" s="2104"/>
      <c r="N288" s="2104"/>
      <c r="O288" s="2104"/>
      <c r="P288" s="2104"/>
      <c r="Q288" s="2105"/>
      <c r="V288" s="283"/>
    </row>
    <row r="289" spans="2:22" x14ac:dyDescent="0.25">
      <c r="B289" s="2103">
        <v>120</v>
      </c>
      <c r="C289" s="2108" t="s">
        <v>5186</v>
      </c>
      <c r="D289" s="2104"/>
      <c r="E289" s="2104"/>
      <c r="F289" s="2104"/>
      <c r="G289" s="2104"/>
      <c r="H289" s="2104"/>
      <c r="I289" s="2104"/>
      <c r="J289" s="2104"/>
      <c r="K289" s="2104"/>
      <c r="L289" s="2104"/>
      <c r="M289" s="2104"/>
      <c r="N289" s="2104"/>
      <c r="O289" s="2104"/>
      <c r="P289" s="2104"/>
      <c r="Q289" s="2105"/>
      <c r="V289" s="283"/>
    </row>
    <row r="290" spans="2:22" x14ac:dyDescent="0.25">
      <c r="B290" s="2103">
        <v>121</v>
      </c>
      <c r="C290" s="2108" t="s">
        <v>5187</v>
      </c>
      <c r="D290" s="2104"/>
      <c r="E290" s="2104"/>
      <c r="F290" s="2104"/>
      <c r="G290" s="2104"/>
      <c r="H290" s="2104"/>
      <c r="I290" s="2104"/>
      <c r="J290" s="2104"/>
      <c r="K290" s="2104"/>
      <c r="L290" s="2104"/>
      <c r="M290" s="2104"/>
      <c r="N290" s="2104"/>
      <c r="O290" s="2104"/>
      <c r="P290" s="2104"/>
      <c r="Q290" s="2105"/>
      <c r="V290" s="283"/>
    </row>
    <row r="291" spans="2:22" ht="15" thickBot="1" x14ac:dyDescent="0.3">
      <c r="B291" s="2109">
        <v>122</v>
      </c>
      <c r="C291" s="2110" t="s">
        <v>5188</v>
      </c>
      <c r="D291" s="2111"/>
      <c r="E291" s="2111"/>
      <c r="F291" s="2111"/>
      <c r="G291" s="2111"/>
      <c r="H291" s="2111"/>
      <c r="I291" s="2111"/>
      <c r="J291" s="2111"/>
      <c r="K291" s="2111"/>
      <c r="L291" s="2111"/>
      <c r="M291" s="2111"/>
      <c r="N291" s="2111"/>
      <c r="O291" s="2111"/>
      <c r="P291" s="2111"/>
      <c r="Q291" s="2112"/>
      <c r="V291" s="283"/>
    </row>
    <row r="292" spans="2:22" x14ac:dyDescent="0.25"/>
  </sheetData>
  <sheetProtection autoFilter="0"/>
  <mergeCells count="53">
    <mergeCell ref="C164:Q164"/>
    <mergeCell ref="S1:V1"/>
    <mergeCell ref="B3:C3"/>
    <mergeCell ref="Y4:AH4"/>
    <mergeCell ref="B5:F5"/>
    <mergeCell ref="G5:K5"/>
    <mergeCell ref="L5:Q5"/>
    <mergeCell ref="B155:Q155"/>
    <mergeCell ref="B157:Q157"/>
    <mergeCell ref="C159:Q159"/>
    <mergeCell ref="C161:Q161"/>
    <mergeCell ref="C162:Q162"/>
    <mergeCell ref="C178:Q178"/>
    <mergeCell ref="C165:Q165"/>
    <mergeCell ref="C166:Q166"/>
    <mergeCell ref="C167:Q167"/>
    <mergeCell ref="C169:Q169"/>
    <mergeCell ref="C170:Q170"/>
    <mergeCell ref="C171:Q171"/>
    <mergeCell ref="C172:Q172"/>
    <mergeCell ref="C173:Q173"/>
    <mergeCell ref="C174:Q174"/>
    <mergeCell ref="C175:Q175"/>
    <mergeCell ref="C177:Q177"/>
    <mergeCell ref="C193:Q193"/>
    <mergeCell ref="C179:Q179"/>
    <mergeCell ref="C181:Q181"/>
    <mergeCell ref="C182:Q182"/>
    <mergeCell ref="C184:Q184"/>
    <mergeCell ref="C185:Q185"/>
    <mergeCell ref="C186:Q186"/>
    <mergeCell ref="C187:Q187"/>
    <mergeCell ref="C188:Q188"/>
    <mergeCell ref="C190:Q190"/>
    <mergeCell ref="C191:Q191"/>
    <mergeCell ref="C192:Q192"/>
    <mergeCell ref="C237:Q237"/>
    <mergeCell ref="C194:Q194"/>
    <mergeCell ref="C195:Q195"/>
    <mergeCell ref="C197:Q197"/>
    <mergeCell ref="C198:Q198"/>
    <mergeCell ref="C199:Q199"/>
    <mergeCell ref="C201:Q201"/>
    <mergeCell ref="C202:Q202"/>
    <mergeCell ref="C203:Q203"/>
    <mergeCell ref="C210:Q210"/>
    <mergeCell ref="C219:Q219"/>
    <mergeCell ref="C228:Q228"/>
    <mergeCell ref="C247:Q247"/>
    <mergeCell ref="C256:Q256"/>
    <mergeCell ref="C265:Q265"/>
    <mergeCell ref="C274:Q274"/>
    <mergeCell ref="C283:Q283"/>
  </mergeCells>
  <conditionalFormatting sqref="V5:V148">
    <cfRule type="cellIs" dxfId="265" priority="1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7D6F6D9-10E0-42E3-ACB8-2E8BB5282F5C}">
            <xm:f>'https://yorkshirewater.sharepoint.com/sites/yw-147/05 PR19 BP documents/40 Post IAP Assurance/10 Tables/DD August 2019/[yky-pr19-business-plan_august-2019-DD resubmission_v5.xlsb]Validation flags'!#REF!=1</xm:f>
            <x14:dxf>
              <fill>
                <patternFill>
                  <bgColor rgb="FFE0DCD8"/>
                </patternFill>
              </fill>
            </x14:dxf>
          </x14:cfRule>
          <xm:sqref>L104:P109</xm:sqref>
        </x14:conditionalFormatting>
        <x14:conditionalFormatting xmlns:xm="http://schemas.microsoft.com/office/excel/2006/main">
          <x14:cfRule type="expression" priority="9" id="{6F062562-BAD9-4B77-B0B9-A86C342E2636}">
            <xm:f>'https://yorkshirewater.sharepoint.com/sites/yw-147/05 PR19 BP documents/40 Post IAP Assurance/10 Tables/DD August 2019/[yky-pr19-business-plan_august-2019-DD resubmission_v5.xlsb]Validation flags'!#REF!=1</xm:f>
            <x14:dxf>
              <fill>
                <patternFill>
                  <bgColor rgb="FFE0DCD8"/>
                </patternFill>
              </fill>
            </x14:dxf>
          </x14:cfRule>
          <xm:sqref>Q103</xm:sqref>
        </x14:conditionalFormatting>
        <x14:conditionalFormatting xmlns:xm="http://schemas.microsoft.com/office/excel/2006/main">
          <x14:cfRule type="expression" priority="8" id="{5F526D5A-5C3E-4ED1-8D16-5582CBA300B8}">
            <xm:f>'https://yorkshirewater.sharepoint.com/sites/yw-147/05 PR19 BP documents/40 Post IAP Assurance/10 Tables/DD August 2019/[yky-pr19-business-plan_august-2019-DD resubmission_v5.xlsb]Validation flags'!#REF!=1</xm:f>
            <x14:dxf>
              <fill>
                <patternFill>
                  <bgColor rgb="FFE0DCD8"/>
                </patternFill>
              </fill>
            </x14:dxf>
          </x14:cfRule>
          <xm:sqref>L113:P118</xm:sqref>
        </x14:conditionalFormatting>
        <x14:conditionalFormatting xmlns:xm="http://schemas.microsoft.com/office/excel/2006/main">
          <x14:cfRule type="expression" priority="7" id="{FC7F190E-3BBD-4778-8E5F-759D77950AD8}">
            <xm:f>'https://yorkshirewater.sharepoint.com/sites/yw-147/05 PR19 BP documents/40 Post IAP Assurance/10 Tables/DD August 2019/[yky-pr19-business-plan_august-2019-DD resubmission_v5.xlsb]Validation flags'!#REF!=1</xm:f>
            <x14:dxf>
              <fill>
                <patternFill>
                  <bgColor rgb="FFE0DCD8"/>
                </patternFill>
              </fill>
            </x14:dxf>
          </x14:cfRule>
          <xm:sqref>L122:P127</xm:sqref>
        </x14:conditionalFormatting>
        <x14:conditionalFormatting xmlns:xm="http://schemas.microsoft.com/office/excel/2006/main">
          <x14:cfRule type="expression" priority="6" id="{7DC633D8-B254-41FF-8A66-6F46132CF0E8}">
            <xm:f>'https://yorkshirewater.sharepoint.com/sites/yw-147/05 PR19 BP documents/40 Post IAP Assurance/10 Tables/DD August 2019/[yky-pr19-business-plan_august-2019-DD resubmission_v5.xlsb]Validation flags'!#REF!=1</xm:f>
            <x14:dxf>
              <fill>
                <patternFill>
                  <bgColor rgb="FFE0DCD8"/>
                </patternFill>
              </fill>
            </x14:dxf>
          </x14:cfRule>
          <xm:sqref>L131:P136</xm:sqref>
        </x14:conditionalFormatting>
        <x14:conditionalFormatting xmlns:xm="http://schemas.microsoft.com/office/excel/2006/main">
          <x14:cfRule type="expression" priority="5" id="{068C5520-22B2-4B40-BC13-AAB6950522B0}">
            <xm:f>'https://yorkshirewater.sharepoint.com/sites/yw-147/05 PR19 BP documents/40 Post IAP Assurance/10 Tables/DD August 2019/[yky-pr19-business-plan_august-2019-DD resubmission_v5.xlsb]Validation flags'!#REF!=1</xm:f>
            <x14:dxf>
              <fill>
                <patternFill>
                  <bgColor rgb="FFE0DCD8"/>
                </patternFill>
              </fill>
            </x14:dxf>
          </x14:cfRule>
          <xm:sqref>L140:P145</xm:sqref>
        </x14:conditionalFormatting>
        <x14:conditionalFormatting xmlns:xm="http://schemas.microsoft.com/office/excel/2006/main">
          <x14:cfRule type="expression" priority="4" id="{09B17A3A-26CC-4FF2-8031-71E060639193}">
            <xm:f>'https://yorkshirewater.sharepoint.com/sites/yw-147/05 PR19 BP documents/40 Post IAP Assurance/10 Tables/DD August 2019/[yky-pr19-business-plan_august-2019-DD resubmission_v5.xlsb]Validation flags'!#REF!=1</xm:f>
            <x14:dxf>
              <fill>
                <patternFill>
                  <bgColor rgb="FFE0DCD8"/>
                </patternFill>
              </fill>
            </x14:dxf>
          </x14:cfRule>
          <xm:sqref>Q112</xm:sqref>
        </x14:conditionalFormatting>
        <x14:conditionalFormatting xmlns:xm="http://schemas.microsoft.com/office/excel/2006/main">
          <x14:cfRule type="expression" priority="3" id="{CF0B8D89-1C86-4020-B6D1-C3C55895A629}">
            <xm:f>'https://yorkshirewater.sharepoint.com/sites/yw-147/05 PR19 BP documents/40 Post IAP Assurance/10 Tables/DD August 2019/[yky-pr19-business-plan_august-2019-DD resubmission_v5.xlsb]Validation flags'!#REF!=1</xm:f>
            <x14:dxf>
              <fill>
                <patternFill>
                  <bgColor rgb="FFE0DCD8"/>
                </patternFill>
              </fill>
            </x14:dxf>
          </x14:cfRule>
          <xm:sqref>Q121</xm:sqref>
        </x14:conditionalFormatting>
        <x14:conditionalFormatting xmlns:xm="http://schemas.microsoft.com/office/excel/2006/main">
          <x14:cfRule type="expression" priority="2" id="{4CC94199-E9E6-4533-AF30-753B4F6D0BDA}">
            <xm:f>'https://yorkshirewater.sharepoint.com/sites/yw-147/05 PR19 BP documents/40 Post IAP Assurance/10 Tables/DD August 2019/[yky-pr19-business-plan_august-2019-DD resubmission_v5.xlsb]Validation flags'!#REF!=1</xm:f>
            <x14:dxf>
              <fill>
                <patternFill>
                  <bgColor rgb="FFE0DCD8"/>
                </patternFill>
              </fill>
            </x14:dxf>
          </x14:cfRule>
          <xm:sqref>Q130</xm:sqref>
        </x14:conditionalFormatting>
        <x14:conditionalFormatting xmlns:xm="http://schemas.microsoft.com/office/excel/2006/main">
          <x14:cfRule type="expression" priority="1" id="{A765360E-C89B-4E02-B5D4-B7762C38A3AA}">
            <xm:f>'https://yorkshirewater.sharepoint.com/sites/yw-147/05 PR19 BP documents/40 Post IAP Assurance/10 Tables/DD August 2019/[yky-pr19-business-plan_august-2019-DD resubmission_v5.xlsb]Validation flags'!#REF!=1</xm:f>
            <x14:dxf>
              <fill>
                <patternFill>
                  <bgColor rgb="FFE0DCD8"/>
                </patternFill>
              </fill>
            </x14:dxf>
          </x14:cfRule>
          <xm:sqref>Q139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841D-AAD8-44B1-A24C-69B30134E4A6}">
  <sheetPr>
    <tabColor rgb="FFFFC000"/>
  </sheetPr>
  <dimension ref="A1:AJ241"/>
  <sheetViews>
    <sheetView workbookViewId="0">
      <selection activeCell="J103" sqref="J103"/>
    </sheetView>
  </sheetViews>
  <sheetFormatPr defaultColWidth="0" defaultRowHeight="14.25" zeroHeight="1" x14ac:dyDescent="0.25"/>
  <cols>
    <col min="1" max="1" width="1.85546875" style="1545" customWidth="1"/>
    <col min="2" max="2" width="7.5703125" style="1545" customWidth="1"/>
    <col min="3" max="3" width="103.5703125" style="1545" bestFit="1" customWidth="1"/>
    <col min="4" max="4" width="13.85546875" style="1545" bestFit="1" customWidth="1"/>
    <col min="5" max="6" width="6.42578125" style="1545" customWidth="1"/>
    <col min="7" max="12" width="11" style="1545" customWidth="1"/>
    <col min="13" max="13" width="3" style="1545" customWidth="1"/>
    <col min="14" max="14" width="32" style="1545" bestFit="1" customWidth="1"/>
    <col min="15" max="15" width="39.5703125" style="1545" bestFit="1" customWidth="1"/>
    <col min="16" max="16" width="3" style="1545" customWidth="1"/>
    <col min="17" max="18" width="24.7109375" style="1033" customWidth="1"/>
    <col min="19" max="19" width="3.42578125" style="1033" customWidth="1"/>
    <col min="20" max="20" width="3" style="1097" hidden="1" customWidth="1"/>
    <col min="21" max="26" width="9.28515625" style="1097" hidden="1" customWidth="1"/>
    <col min="27" max="27" width="1.85546875" style="1097" hidden="1" customWidth="1"/>
    <col min="28" max="28" width="11" style="1809" hidden="1" customWidth="1"/>
    <col min="29" max="29" width="3" style="1097" hidden="1" customWidth="1"/>
    <col min="30" max="35" width="9.28515625" style="1097" hidden="1" customWidth="1"/>
    <col min="36" max="36" width="1.85546875" style="1097" hidden="1" customWidth="1"/>
    <col min="37" max="16384" width="11" style="1545" hidden="1"/>
  </cols>
  <sheetData>
    <row r="1" spans="1:36" ht="20.25" x14ac:dyDescent="0.25">
      <c r="A1" s="1968"/>
      <c r="B1" s="2113" t="s">
        <v>5189</v>
      </c>
      <c r="C1" s="2113"/>
      <c r="D1" s="2113"/>
      <c r="E1" s="2113"/>
      <c r="F1" s="2113"/>
      <c r="G1" s="2113"/>
      <c r="H1" s="2113"/>
      <c r="I1" s="2113"/>
      <c r="J1" s="2113"/>
      <c r="K1" s="2113"/>
      <c r="L1" s="4" t="str">
        <f>[2]AppValidation!$D$2</f>
        <v>Yorkshire Water</v>
      </c>
      <c r="M1" s="2114"/>
      <c r="N1" s="3803" t="s">
        <v>1</v>
      </c>
      <c r="O1" s="3803"/>
      <c r="P1" s="3803"/>
      <c r="Q1" s="3803"/>
      <c r="R1" s="3803"/>
      <c r="T1" s="1034"/>
      <c r="U1" s="1035"/>
      <c r="V1" s="1035"/>
      <c r="W1" s="1035"/>
      <c r="X1" s="1035"/>
      <c r="Y1" s="1035"/>
      <c r="Z1" s="1035"/>
      <c r="AA1" s="1034"/>
      <c r="AB1" s="1545"/>
      <c r="AC1" s="1034"/>
      <c r="AD1" s="1035"/>
      <c r="AE1" s="1035"/>
      <c r="AF1" s="1035"/>
      <c r="AG1" s="1035"/>
      <c r="AH1" s="1035"/>
      <c r="AI1" s="1035"/>
      <c r="AJ1" s="1034"/>
    </row>
    <row r="2" spans="1:36" ht="15" thickBot="1" x14ac:dyDescent="0.3">
      <c r="B2" s="2115"/>
      <c r="C2" s="2115"/>
      <c r="D2" s="2115"/>
      <c r="E2" s="2115"/>
      <c r="F2" s="2115"/>
      <c r="G2" s="2115"/>
      <c r="H2" s="2115"/>
      <c r="I2" s="2115"/>
      <c r="J2" s="2115"/>
      <c r="K2" s="2115"/>
      <c r="L2" s="2115"/>
      <c r="M2" s="2116"/>
      <c r="N2" s="2115"/>
      <c r="O2" s="2115"/>
      <c r="T2" s="1034"/>
      <c r="U2" s="1035"/>
      <c r="V2" s="1035"/>
      <c r="W2" s="1035"/>
      <c r="X2" s="1035"/>
      <c r="Y2" s="1035"/>
      <c r="Z2" s="1035"/>
      <c r="AA2" s="1034"/>
      <c r="AB2" s="1545"/>
      <c r="AC2" s="1034"/>
      <c r="AD2" s="1035"/>
      <c r="AE2" s="1035"/>
      <c r="AF2" s="1035"/>
      <c r="AG2" s="1035"/>
      <c r="AH2" s="1035"/>
      <c r="AI2" s="1035"/>
      <c r="AJ2" s="1034"/>
    </row>
    <row r="3" spans="1:36" ht="15" thickBot="1" x14ac:dyDescent="0.3">
      <c r="B3" s="3804" t="s">
        <v>14</v>
      </c>
      <c r="C3" s="3805"/>
      <c r="D3" s="2117" t="s">
        <v>15</v>
      </c>
      <c r="E3" s="2118" t="s">
        <v>16</v>
      </c>
      <c r="F3" s="2119" t="s">
        <v>17</v>
      </c>
      <c r="G3" s="2120" t="s">
        <v>868</v>
      </c>
      <c r="H3" s="2120" t="s">
        <v>867</v>
      </c>
      <c r="I3" s="2120" t="s">
        <v>866</v>
      </c>
      <c r="J3" s="2120" t="s">
        <v>865</v>
      </c>
      <c r="K3" s="2120" t="s">
        <v>864</v>
      </c>
      <c r="L3" s="2119" t="s">
        <v>863</v>
      </c>
      <c r="M3" s="2121"/>
      <c r="N3" s="1551" t="s">
        <v>23</v>
      </c>
      <c r="O3" s="2122" t="s">
        <v>24</v>
      </c>
      <c r="Q3" s="1763" t="s">
        <v>25</v>
      </c>
      <c r="R3" s="1764" t="s">
        <v>13</v>
      </c>
      <c r="T3" s="1034"/>
      <c r="U3" s="1035"/>
      <c r="V3" s="1035"/>
      <c r="W3" s="1035"/>
      <c r="X3" s="1035"/>
      <c r="Y3" s="1035"/>
      <c r="Z3" s="1035"/>
      <c r="AA3" s="1034"/>
      <c r="AB3" s="1545"/>
      <c r="AC3" s="1034"/>
      <c r="AD3" s="1035"/>
      <c r="AE3" s="1035"/>
      <c r="AF3" s="1035"/>
      <c r="AG3" s="1035"/>
      <c r="AH3" s="1035"/>
      <c r="AI3" s="1035"/>
      <c r="AJ3" s="1034"/>
    </row>
    <row r="4" spans="1:36" ht="15" thickBot="1" x14ac:dyDescent="0.3">
      <c r="B4" s="2115"/>
      <c r="C4" s="2115"/>
      <c r="D4" s="2115"/>
      <c r="E4" s="2115"/>
      <c r="F4" s="2115"/>
      <c r="G4" s="2115"/>
      <c r="H4" s="2115"/>
      <c r="I4" s="2115"/>
      <c r="J4" s="2115"/>
      <c r="K4" s="2115"/>
      <c r="L4" s="2115"/>
      <c r="M4" s="2116"/>
      <c r="N4" s="2115"/>
      <c r="O4" s="2115"/>
      <c r="Q4" s="1047"/>
      <c r="R4" s="1047"/>
      <c r="T4" s="1034"/>
      <c r="U4" s="3617" t="s">
        <v>12</v>
      </c>
      <c r="V4" s="3617"/>
      <c r="W4" s="3617"/>
      <c r="X4" s="3617"/>
      <c r="Y4" s="3617"/>
      <c r="Z4" s="3617"/>
      <c r="AA4" s="1034"/>
      <c r="AB4" s="1545"/>
      <c r="AC4" s="1034"/>
      <c r="AD4" s="3617" t="s">
        <v>2133</v>
      </c>
      <c r="AE4" s="3617"/>
      <c r="AF4" s="3617"/>
      <c r="AG4" s="3617"/>
      <c r="AH4" s="3617"/>
      <c r="AI4" s="3617"/>
      <c r="AJ4" s="1034"/>
    </row>
    <row r="5" spans="1:36" ht="15" thickBot="1" x14ac:dyDescent="0.3">
      <c r="B5" s="3699" t="s">
        <v>4845</v>
      </c>
      <c r="C5" s="3701"/>
      <c r="D5" s="3701"/>
      <c r="E5" s="3701"/>
      <c r="F5" s="3702"/>
      <c r="G5" s="3788" t="s">
        <v>31</v>
      </c>
      <c r="H5" s="3789"/>
      <c r="I5" s="3789"/>
      <c r="J5" s="3789"/>
      <c r="K5" s="3789"/>
      <c r="L5" s="3790"/>
      <c r="M5" s="2116"/>
      <c r="N5" s="2115"/>
      <c r="O5" s="2115"/>
      <c r="T5" s="1034"/>
      <c r="U5" s="1049" t="s">
        <v>27</v>
      </c>
      <c r="V5" s="1050"/>
      <c r="W5" s="1050"/>
      <c r="X5" s="1050"/>
      <c r="Y5" s="1050"/>
      <c r="Z5" s="1050"/>
      <c r="AA5" s="1034"/>
      <c r="AB5" s="1545"/>
      <c r="AC5" s="1034"/>
      <c r="AD5" s="1049" t="s">
        <v>5190</v>
      </c>
      <c r="AE5" s="1050"/>
      <c r="AF5" s="1050"/>
      <c r="AG5" s="1050"/>
      <c r="AH5" s="1050"/>
      <c r="AI5" s="1050"/>
      <c r="AJ5" s="1034"/>
    </row>
    <row r="6" spans="1:36" ht="15" thickBot="1" x14ac:dyDescent="0.3">
      <c r="B6" s="2115"/>
      <c r="C6" s="2115"/>
      <c r="D6" s="2115"/>
      <c r="E6" s="2115"/>
      <c r="F6" s="2115"/>
      <c r="G6" s="2115"/>
      <c r="H6" s="2115"/>
      <c r="I6" s="2115"/>
      <c r="J6" s="2115"/>
      <c r="K6" s="2115"/>
      <c r="L6" s="2115"/>
      <c r="M6" s="2116"/>
      <c r="N6" s="2115"/>
      <c r="O6" s="2115"/>
      <c r="Q6" s="43"/>
      <c r="R6" s="43">
        <f xml:space="preserve"> IF( SUM( U6:AA6 ) = 0, 0, $P$5 )</f>
        <v>0</v>
      </c>
      <c r="T6" s="1034"/>
      <c r="U6" s="1050"/>
      <c r="V6" s="1050"/>
      <c r="W6" s="1050"/>
      <c r="X6" s="1050"/>
      <c r="Y6" s="1050"/>
      <c r="Z6" s="1050"/>
      <c r="AA6" s="1034"/>
      <c r="AB6" s="1545"/>
      <c r="AC6" s="1034"/>
      <c r="AD6" s="1050"/>
      <c r="AE6" s="1050"/>
      <c r="AF6" s="1050"/>
      <c r="AG6" s="1050"/>
      <c r="AH6" s="1050"/>
      <c r="AI6" s="1050"/>
      <c r="AJ6" s="1034"/>
    </row>
    <row r="7" spans="1:36" ht="15" thickBot="1" x14ac:dyDescent="0.3">
      <c r="B7" s="2123" t="s">
        <v>36</v>
      </c>
      <c r="C7" s="2124" t="s">
        <v>5191</v>
      </c>
      <c r="D7" s="2115"/>
      <c r="E7" s="2115"/>
      <c r="F7" s="2115"/>
      <c r="G7" s="2115"/>
      <c r="H7" s="2115"/>
      <c r="I7" s="2115"/>
      <c r="J7" s="2115"/>
      <c r="K7" s="2115"/>
      <c r="L7" s="2115"/>
      <c r="M7" s="2116"/>
      <c r="N7" s="2116"/>
      <c r="O7" s="2116"/>
      <c r="Q7" s="43"/>
      <c r="R7" s="43"/>
      <c r="T7" s="1034"/>
      <c r="U7" s="1035"/>
      <c r="V7" s="1035"/>
      <c r="W7" s="1035"/>
      <c r="X7" s="1035"/>
      <c r="Y7" s="1035"/>
      <c r="Z7" s="1035"/>
      <c r="AA7" s="1034"/>
      <c r="AB7" s="1545"/>
      <c r="AC7" s="1034"/>
      <c r="AD7" s="1035"/>
      <c r="AE7" s="1035"/>
      <c r="AF7" s="1035"/>
      <c r="AG7" s="1035"/>
      <c r="AH7" s="1035"/>
      <c r="AI7" s="1035"/>
      <c r="AJ7" s="1034"/>
    </row>
    <row r="8" spans="1:36" x14ac:dyDescent="0.25">
      <c r="B8" s="2125">
        <v>1</v>
      </c>
      <c r="C8" s="2126" t="s">
        <v>5192</v>
      </c>
      <c r="D8" s="2127" t="s">
        <v>5193</v>
      </c>
      <c r="E8" s="2128" t="s">
        <v>41</v>
      </c>
      <c r="F8" s="2129">
        <v>3</v>
      </c>
      <c r="G8" s="2130">
        <v>59.609000000000002</v>
      </c>
      <c r="H8" s="2115"/>
      <c r="I8" s="2115"/>
      <c r="J8" s="2115"/>
      <c r="K8" s="2115"/>
      <c r="L8" s="2115"/>
      <c r="M8" s="2116"/>
      <c r="N8" s="2131"/>
      <c r="O8" s="2132"/>
      <c r="Q8" s="43">
        <f xml:space="preserve"> IF( SUM( U8:Z8 ) = 0, 0,$U$5 )</f>
        <v>0</v>
      </c>
      <c r="R8" s="43"/>
      <c r="T8" s="1034"/>
      <c r="U8" s="1061">
        <f xml:space="preserve"> IF( ISNUMBER(G8), 0, 1 )</f>
        <v>0</v>
      </c>
      <c r="V8" s="1050"/>
      <c r="W8" s="1050"/>
      <c r="X8" s="1050"/>
      <c r="Y8" s="1050"/>
      <c r="Z8" s="1050"/>
      <c r="AA8" s="1034"/>
      <c r="AB8" s="1545"/>
      <c r="AC8" s="1034"/>
      <c r="AD8" s="1050"/>
      <c r="AE8" s="1050"/>
      <c r="AF8" s="1050"/>
      <c r="AG8" s="1050"/>
      <c r="AH8" s="1050"/>
      <c r="AI8" s="1050"/>
      <c r="AJ8" s="1034"/>
    </row>
    <row r="9" spans="1:36" x14ac:dyDescent="0.25">
      <c r="B9" s="2133">
        <f>B8+1</f>
        <v>2</v>
      </c>
      <c r="C9" s="2134" t="s">
        <v>5194</v>
      </c>
      <c r="D9" s="2135" t="s">
        <v>5195</v>
      </c>
      <c r="E9" s="2136" t="s">
        <v>41</v>
      </c>
      <c r="F9" s="2137">
        <v>3</v>
      </c>
      <c r="G9" s="2138">
        <v>237.41900000000001</v>
      </c>
      <c r="H9" s="2115"/>
      <c r="I9" s="2115"/>
      <c r="J9" s="2115"/>
      <c r="K9" s="2115"/>
      <c r="L9" s="2139"/>
      <c r="M9" s="2140"/>
      <c r="N9" s="2141"/>
      <c r="O9" s="2142"/>
      <c r="Q9" s="43">
        <f xml:space="preserve"> IF( SUM( U9:Z9 ) = 0, 0,$U$5 )</f>
        <v>0</v>
      </c>
      <c r="R9" s="43"/>
      <c r="T9" s="1034"/>
      <c r="U9" s="1061">
        <f xml:space="preserve"> IF( ISNUMBER(G9), 0, 1 )</f>
        <v>0</v>
      </c>
      <c r="V9" s="1050"/>
      <c r="W9" s="1050"/>
      <c r="X9" s="1050"/>
      <c r="Y9" s="1050"/>
      <c r="Z9" s="1050"/>
      <c r="AA9" s="1034"/>
      <c r="AB9" s="1545"/>
      <c r="AC9" s="1034"/>
      <c r="AD9" s="1050"/>
      <c r="AE9" s="1050"/>
      <c r="AF9" s="1050"/>
      <c r="AG9" s="1050"/>
      <c r="AH9" s="1050"/>
      <c r="AI9" s="1050"/>
      <c r="AJ9" s="1034"/>
    </row>
    <row r="10" spans="1:36" x14ac:dyDescent="0.25">
      <c r="B10" s="2133">
        <f>B9+1</f>
        <v>3</v>
      </c>
      <c r="C10" s="2134" t="s">
        <v>5196</v>
      </c>
      <c r="D10" s="2135" t="s">
        <v>5197</v>
      </c>
      <c r="E10" s="2136" t="s">
        <v>41</v>
      </c>
      <c r="F10" s="2137">
        <v>3</v>
      </c>
      <c r="G10" s="1489">
        <v>385.60599999999999</v>
      </c>
      <c r="H10" s="2115"/>
      <c r="I10" s="2115"/>
      <c r="J10" s="2115"/>
      <c r="K10" s="2115"/>
      <c r="L10" s="2139"/>
      <c r="M10" s="2140"/>
      <c r="N10" s="2143"/>
      <c r="O10" s="2144"/>
      <c r="Q10" s="43">
        <f xml:space="preserve"> IF( SUM( U10:Z10 ) = 0, 0,$U$5 )</f>
        <v>0</v>
      </c>
      <c r="R10" s="43"/>
      <c r="T10" s="1034"/>
      <c r="U10" s="1061">
        <f>IF('[2]Validation flags'!$H$3=1,0, IF( ISNUMBER(G10), 0, 1 ))</f>
        <v>0</v>
      </c>
      <c r="V10" s="1050"/>
      <c r="W10" s="1050"/>
      <c r="X10" s="1050"/>
      <c r="Y10" s="1050"/>
      <c r="Z10" s="1050"/>
      <c r="AA10" s="1034"/>
      <c r="AB10" s="1545"/>
      <c r="AC10" s="1034"/>
      <c r="AD10" s="1050"/>
      <c r="AE10" s="1050"/>
      <c r="AF10" s="1050"/>
      <c r="AG10" s="1050"/>
      <c r="AH10" s="1050"/>
      <c r="AI10" s="1050"/>
      <c r="AJ10" s="1034"/>
    </row>
    <row r="11" spans="1:36" x14ac:dyDescent="0.25">
      <c r="B11" s="2133">
        <f>B10+1</f>
        <v>4</v>
      </c>
      <c r="C11" s="2145" t="s">
        <v>5198</v>
      </c>
      <c r="D11" s="2135" t="s">
        <v>5199</v>
      </c>
      <c r="E11" s="2136" t="s">
        <v>41</v>
      </c>
      <c r="F11" s="2137">
        <v>3</v>
      </c>
      <c r="G11" s="1489">
        <v>31.396000000000001</v>
      </c>
      <c r="H11" s="2115"/>
      <c r="I11" s="2115"/>
      <c r="J11" s="2115"/>
      <c r="K11" s="2115"/>
      <c r="L11" s="2115"/>
      <c r="M11" s="2116"/>
      <c r="N11" s="2143"/>
      <c r="O11" s="2144"/>
      <c r="Q11" s="43">
        <f xml:space="preserve"> IF( SUM( U11:Z11 ) = 0, 0,$U$5 )</f>
        <v>0</v>
      </c>
      <c r="R11" s="43"/>
      <c r="T11" s="1034"/>
      <c r="U11" s="1061">
        <f>IF('[2]Validation flags'!$H$3=1,0, IF( ISNUMBER(G11), 0, 1 ))</f>
        <v>0</v>
      </c>
      <c r="V11" s="1050"/>
      <c r="W11" s="1050"/>
      <c r="X11" s="1050"/>
      <c r="Y11" s="1050"/>
      <c r="Z11" s="1050"/>
      <c r="AA11" s="1034"/>
      <c r="AB11" s="1545"/>
      <c r="AC11" s="1034"/>
      <c r="AD11" s="1050"/>
      <c r="AE11" s="1050"/>
      <c r="AF11" s="1050"/>
      <c r="AG11" s="1050"/>
      <c r="AH11" s="1050"/>
      <c r="AI11" s="1050"/>
      <c r="AJ11" s="1034"/>
    </row>
    <row r="12" spans="1:36" ht="15" thickBot="1" x14ac:dyDescent="0.3">
      <c r="B12" s="2146">
        <f>B11+1</f>
        <v>5</v>
      </c>
      <c r="C12" s="2147" t="s">
        <v>5200</v>
      </c>
      <c r="D12" s="2148" t="s">
        <v>5201</v>
      </c>
      <c r="E12" s="2149" t="s">
        <v>41</v>
      </c>
      <c r="F12" s="2150">
        <v>3</v>
      </c>
      <c r="G12" s="1605">
        <v>0</v>
      </c>
      <c r="H12" s="2115"/>
      <c r="I12" s="2115"/>
      <c r="J12" s="2115"/>
      <c r="K12" s="2115"/>
      <c r="L12" s="2115"/>
      <c r="M12" s="2116"/>
      <c r="N12" s="2151"/>
      <c r="O12" s="2152"/>
      <c r="Q12" s="43">
        <f xml:space="preserve"> IF( SUM( U12:Z12 ) = 0, 0,$U$5 )</f>
        <v>0</v>
      </c>
      <c r="R12" s="43"/>
      <c r="T12" s="1034"/>
      <c r="U12" s="1061">
        <f>IF('[2]Validation flags'!$B$3="Thames Water", IF( ISNUMBER(G12), 0, 1 ),0)</f>
        <v>0</v>
      </c>
      <c r="V12" s="1050"/>
      <c r="W12" s="1050"/>
      <c r="X12" s="1050"/>
      <c r="Y12" s="1050"/>
      <c r="Z12" s="1050"/>
      <c r="AA12" s="1034"/>
      <c r="AB12" s="1545"/>
      <c r="AC12" s="1034"/>
      <c r="AD12" s="1050"/>
      <c r="AE12" s="1050"/>
      <c r="AF12" s="1050"/>
      <c r="AG12" s="1050"/>
      <c r="AH12" s="1050"/>
      <c r="AI12" s="1050"/>
      <c r="AJ12" s="1034"/>
    </row>
    <row r="13" spans="1:36" ht="15" thickBot="1" x14ac:dyDescent="0.3">
      <c r="B13" s="2153">
        <f>B12+1</f>
        <v>6</v>
      </c>
      <c r="C13" s="2154" t="s">
        <v>5202</v>
      </c>
      <c r="D13" s="2155" t="s">
        <v>5203</v>
      </c>
      <c r="E13" s="2156" t="s">
        <v>41</v>
      </c>
      <c r="F13" s="2157">
        <v>3</v>
      </c>
      <c r="G13" s="2158">
        <f>SUM(G8:G12)</f>
        <v>714.03</v>
      </c>
      <c r="H13" s="2159"/>
      <c r="I13" s="2159"/>
      <c r="J13" s="2159"/>
      <c r="K13" s="2159"/>
      <c r="L13" s="2159"/>
      <c r="M13" s="2159"/>
      <c r="N13" s="2160" t="s">
        <v>5204</v>
      </c>
      <c r="O13" s="2161"/>
      <c r="Q13" s="43"/>
      <c r="R13" s="43"/>
      <c r="T13" s="1034"/>
      <c r="U13" s="1050"/>
      <c r="V13" s="1050"/>
      <c r="W13" s="1050"/>
      <c r="X13" s="1050"/>
      <c r="Y13" s="1050"/>
      <c r="Z13" s="1050"/>
      <c r="AA13" s="1034"/>
      <c r="AB13" s="1545"/>
      <c r="AC13" s="1034"/>
      <c r="AD13" s="1050"/>
      <c r="AE13" s="1050"/>
      <c r="AF13" s="1050"/>
      <c r="AG13" s="1050"/>
      <c r="AH13" s="1050"/>
      <c r="AI13" s="1050"/>
      <c r="AJ13" s="1034"/>
    </row>
    <row r="14" spans="1:36" ht="15" thickBot="1" x14ac:dyDescent="0.3">
      <c r="B14" s="2115"/>
      <c r="C14" s="2115"/>
      <c r="D14" s="2115"/>
      <c r="E14" s="2115"/>
      <c r="F14" s="2115"/>
      <c r="G14" s="2115"/>
      <c r="H14" s="2116"/>
      <c r="I14" s="2116"/>
      <c r="J14" s="2116"/>
      <c r="K14" s="2116"/>
      <c r="L14" s="2116"/>
      <c r="M14" s="2116"/>
      <c r="N14" s="2139"/>
      <c r="O14" s="2139"/>
      <c r="Q14" s="43"/>
      <c r="R14" s="43"/>
      <c r="T14" s="1034"/>
      <c r="U14" s="1050"/>
      <c r="V14" s="1050"/>
      <c r="W14" s="1050"/>
      <c r="X14" s="1050"/>
      <c r="Y14" s="1050"/>
      <c r="Z14" s="1050"/>
      <c r="AA14" s="1034"/>
      <c r="AB14" s="1545"/>
      <c r="AC14" s="1034"/>
      <c r="AD14" s="1050"/>
      <c r="AE14" s="1050"/>
      <c r="AF14" s="1050"/>
      <c r="AG14" s="1050"/>
      <c r="AH14" s="1050"/>
      <c r="AI14" s="1050"/>
      <c r="AJ14" s="1034"/>
    </row>
    <row r="15" spans="1:36" ht="15" thickBot="1" x14ac:dyDescent="0.3">
      <c r="B15" s="2123" t="s">
        <v>116</v>
      </c>
      <c r="C15" s="2124" t="s">
        <v>5205</v>
      </c>
      <c r="D15" s="2115"/>
      <c r="E15" s="2115"/>
      <c r="F15" s="2115"/>
      <c r="G15" s="2115"/>
      <c r="H15" s="2116"/>
      <c r="I15" s="2116"/>
      <c r="J15" s="2116"/>
      <c r="K15" s="2116"/>
      <c r="L15" s="2116"/>
      <c r="M15" s="2116"/>
      <c r="N15" s="2139"/>
      <c r="O15" s="2139"/>
      <c r="Q15" s="43"/>
      <c r="R15" s="43"/>
      <c r="T15" s="1034"/>
      <c r="U15" s="1050"/>
      <c r="V15" s="1050"/>
      <c r="W15" s="1050"/>
      <c r="X15" s="1050"/>
      <c r="Y15" s="1050"/>
      <c r="Z15" s="1050"/>
      <c r="AA15" s="1034"/>
      <c r="AB15" s="1545"/>
      <c r="AC15" s="1034"/>
      <c r="AD15" s="1050"/>
      <c r="AE15" s="1050"/>
      <c r="AF15" s="1050"/>
      <c r="AG15" s="1050"/>
      <c r="AH15" s="1050"/>
      <c r="AI15" s="1050"/>
      <c r="AJ15" s="1034"/>
    </row>
    <row r="16" spans="1:36" x14ac:dyDescent="0.25">
      <c r="B16" s="2125">
        <v>7</v>
      </c>
      <c r="C16" s="2126" t="s">
        <v>5206</v>
      </c>
      <c r="D16" s="2127" t="s">
        <v>5207</v>
      </c>
      <c r="E16" s="2128" t="s">
        <v>41</v>
      </c>
      <c r="F16" s="2129">
        <v>3</v>
      </c>
      <c r="G16" s="2130">
        <v>91.807000000000002</v>
      </c>
      <c r="H16" s="2116"/>
      <c r="I16" s="2116"/>
      <c r="J16" s="2116"/>
      <c r="K16" s="2116"/>
      <c r="L16" s="2116"/>
      <c r="M16" s="2116"/>
      <c r="N16" s="2131"/>
      <c r="O16" s="2132"/>
      <c r="Q16" s="43">
        <f xml:space="preserve"> IF( SUM( U16:Z16 ) = 0, 0,$U$5 )</f>
        <v>0</v>
      </c>
      <c r="R16" s="43"/>
      <c r="T16" s="1034"/>
      <c r="U16" s="1061">
        <f xml:space="preserve"> IF( ISNUMBER(G16), 0, 1 )</f>
        <v>0</v>
      </c>
      <c r="V16" s="1050"/>
      <c r="W16" s="1050"/>
      <c r="X16" s="1050"/>
      <c r="Y16" s="1050"/>
      <c r="Z16" s="1050"/>
      <c r="AA16" s="1034"/>
      <c r="AB16" s="1545"/>
      <c r="AC16" s="1034"/>
      <c r="AD16" s="1050"/>
      <c r="AE16" s="1050"/>
      <c r="AF16" s="1050"/>
      <c r="AG16" s="1050"/>
      <c r="AH16" s="1050"/>
      <c r="AI16" s="1050"/>
      <c r="AJ16" s="1034"/>
    </row>
    <row r="17" spans="2:36" x14ac:dyDescent="0.25">
      <c r="B17" s="2133">
        <f>B16+1</f>
        <v>8</v>
      </c>
      <c r="C17" s="2134" t="s">
        <v>5208</v>
      </c>
      <c r="D17" s="2135" t="s">
        <v>5209</v>
      </c>
      <c r="E17" s="2136" t="s">
        <v>41</v>
      </c>
      <c r="F17" s="2137">
        <v>3</v>
      </c>
      <c r="G17" s="2138">
        <v>365.666</v>
      </c>
      <c r="H17" s="2116"/>
      <c r="I17" s="2116"/>
      <c r="J17" s="2116"/>
      <c r="K17" s="2116"/>
      <c r="L17" s="2140"/>
      <c r="M17" s="2140"/>
      <c r="N17" s="2141"/>
      <c r="O17" s="2142"/>
      <c r="Q17" s="43">
        <f xml:space="preserve"> IF( SUM( U17:Z17 ) = 0, 0,$U$5 )</f>
        <v>0</v>
      </c>
      <c r="R17" s="43"/>
      <c r="T17" s="1034"/>
      <c r="U17" s="1061">
        <f xml:space="preserve"> IF( ISNUMBER(G17), 0, 1 )</f>
        <v>0</v>
      </c>
      <c r="V17" s="1050"/>
      <c r="W17" s="1050"/>
      <c r="X17" s="1050"/>
      <c r="Y17" s="1050"/>
      <c r="Z17" s="1050"/>
      <c r="AA17" s="1034"/>
      <c r="AB17" s="1545"/>
      <c r="AC17" s="1034"/>
      <c r="AD17" s="1050"/>
      <c r="AE17" s="1050"/>
      <c r="AF17" s="1050"/>
      <c r="AG17" s="1050"/>
      <c r="AH17" s="1050"/>
      <c r="AI17" s="1050"/>
      <c r="AJ17" s="1034"/>
    </row>
    <row r="18" spans="2:36" x14ac:dyDescent="0.25">
      <c r="B18" s="2133">
        <f>B17+1</f>
        <v>9</v>
      </c>
      <c r="C18" s="2134" t="s">
        <v>5210</v>
      </c>
      <c r="D18" s="2135" t="s">
        <v>5211</v>
      </c>
      <c r="E18" s="2136" t="s">
        <v>41</v>
      </c>
      <c r="F18" s="2137">
        <v>3</v>
      </c>
      <c r="G18" s="1489">
        <v>593.899</v>
      </c>
      <c r="H18" s="2116"/>
      <c r="I18" s="2116"/>
      <c r="J18" s="2116"/>
      <c r="K18" s="2116"/>
      <c r="L18" s="2140"/>
      <c r="M18" s="2140"/>
      <c r="N18" s="2143"/>
      <c r="O18" s="2144"/>
      <c r="Q18" s="43">
        <f xml:space="preserve"> IF( SUM( U18:Z18 ) = 0, 0,$U$5 )</f>
        <v>0</v>
      </c>
      <c r="R18" s="43"/>
      <c r="T18" s="1034"/>
      <c r="U18" s="1061">
        <f>IF('[2]Validation flags'!$H$3=1,0, IF( ISNUMBER(G18), 0, 1 ))</f>
        <v>0</v>
      </c>
      <c r="V18" s="1050"/>
      <c r="W18" s="1050"/>
      <c r="X18" s="1050"/>
      <c r="Y18" s="1050"/>
      <c r="Z18" s="1050"/>
      <c r="AA18" s="1034"/>
      <c r="AB18" s="1545"/>
      <c r="AC18" s="1034"/>
      <c r="AD18" s="1050"/>
      <c r="AE18" s="1050"/>
      <c r="AF18" s="1050"/>
      <c r="AG18" s="1050"/>
      <c r="AH18" s="1050"/>
      <c r="AI18" s="1050"/>
      <c r="AJ18" s="1034"/>
    </row>
    <row r="19" spans="2:36" x14ac:dyDescent="0.25">
      <c r="B19" s="2133">
        <f>B18+1</f>
        <v>10</v>
      </c>
      <c r="C19" s="2145" t="s">
        <v>5212</v>
      </c>
      <c r="D19" s="2135" t="s">
        <v>5213</v>
      </c>
      <c r="E19" s="2136" t="s">
        <v>41</v>
      </c>
      <c r="F19" s="2137">
        <v>3</v>
      </c>
      <c r="G19" s="1489">
        <v>48.354999999999997</v>
      </c>
      <c r="H19" s="2116"/>
      <c r="I19" s="2116"/>
      <c r="J19" s="2116"/>
      <c r="K19" s="2116"/>
      <c r="L19" s="2116"/>
      <c r="M19" s="2116"/>
      <c r="N19" s="2143"/>
      <c r="O19" s="2144"/>
      <c r="Q19" s="43">
        <f xml:space="preserve"> IF( SUM( U19:Z19 ) = 0, 0,$U$5 )</f>
        <v>0</v>
      </c>
      <c r="R19" s="43"/>
      <c r="T19" s="1034"/>
      <c r="U19" s="1061">
        <f>IF('[2]Validation flags'!$H$3=1,0, IF( ISNUMBER(G19), 0, 1 ))</f>
        <v>0</v>
      </c>
      <c r="V19" s="1050"/>
      <c r="W19" s="1050"/>
      <c r="X19" s="1050"/>
      <c r="Y19" s="1050"/>
      <c r="Z19" s="1050"/>
      <c r="AA19" s="1034"/>
      <c r="AB19" s="1545"/>
      <c r="AC19" s="1034"/>
      <c r="AD19" s="1050"/>
      <c r="AE19" s="1050"/>
      <c r="AF19" s="1050"/>
      <c r="AG19" s="1050"/>
      <c r="AH19" s="1050"/>
      <c r="AI19" s="1050"/>
      <c r="AJ19" s="1034"/>
    </row>
    <row r="20" spans="2:36" ht="15" thickBot="1" x14ac:dyDescent="0.3">
      <c r="B20" s="2146">
        <f>B19+1</f>
        <v>11</v>
      </c>
      <c r="C20" s="2147" t="s">
        <v>5214</v>
      </c>
      <c r="D20" s="2148" t="s">
        <v>5215</v>
      </c>
      <c r="E20" s="2149" t="s">
        <v>41</v>
      </c>
      <c r="F20" s="2150">
        <v>3</v>
      </c>
      <c r="G20" s="1605">
        <v>0</v>
      </c>
      <c r="H20" s="2116"/>
      <c r="I20" s="2116"/>
      <c r="J20" s="2116"/>
      <c r="K20" s="2116"/>
      <c r="L20" s="2116"/>
      <c r="M20" s="2116"/>
      <c r="N20" s="2151"/>
      <c r="O20" s="2152"/>
      <c r="Q20" s="43">
        <f xml:space="preserve"> IF( SUM( U20:Z20 ) = 0, 0,$U$5 )</f>
        <v>0</v>
      </c>
      <c r="R20" s="43"/>
      <c r="T20" s="1034"/>
      <c r="U20" s="1061">
        <f>IF('[2]Validation flags'!$B$3="Thames Water", IF( ISNUMBER(G20), 0, 1 ),0)</f>
        <v>0</v>
      </c>
      <c r="V20" s="1050"/>
      <c r="W20" s="1050"/>
      <c r="X20" s="1050"/>
      <c r="Y20" s="1050"/>
      <c r="Z20" s="1050"/>
      <c r="AA20" s="1034"/>
      <c r="AB20" s="1545"/>
      <c r="AC20" s="1034"/>
      <c r="AD20" s="1050"/>
      <c r="AE20" s="1050"/>
      <c r="AF20" s="1050"/>
      <c r="AG20" s="1050"/>
      <c r="AH20" s="1050"/>
      <c r="AI20" s="1050"/>
      <c r="AJ20" s="1034"/>
    </row>
    <row r="21" spans="2:36" ht="15" thickBot="1" x14ac:dyDescent="0.3">
      <c r="B21" s="2153">
        <f>B20+1</f>
        <v>12</v>
      </c>
      <c r="C21" s="2154" t="s">
        <v>5216</v>
      </c>
      <c r="D21" s="2155" t="s">
        <v>5217</v>
      </c>
      <c r="E21" s="2156" t="s">
        <v>41</v>
      </c>
      <c r="F21" s="2157">
        <v>3</v>
      </c>
      <c r="G21" s="2158">
        <f>SUM(G16:G20)</f>
        <v>1099.7270000000001</v>
      </c>
      <c r="H21" s="2159"/>
      <c r="I21" s="2159"/>
      <c r="J21" s="2159"/>
      <c r="K21" s="2159"/>
      <c r="L21" s="2159"/>
      <c r="M21" s="2159"/>
      <c r="N21" s="2160" t="s">
        <v>5218</v>
      </c>
      <c r="O21" s="2161"/>
      <c r="Q21" s="43"/>
      <c r="R21" s="43"/>
      <c r="T21" s="1034"/>
      <c r="U21" s="1050"/>
      <c r="V21" s="1050"/>
      <c r="W21" s="1050"/>
      <c r="X21" s="1050"/>
      <c r="Y21" s="1050"/>
      <c r="Z21" s="1050"/>
      <c r="AA21" s="1034"/>
      <c r="AB21" s="1545"/>
      <c r="AC21" s="1034"/>
      <c r="AD21" s="1050"/>
      <c r="AE21" s="1050"/>
      <c r="AF21" s="1050"/>
      <c r="AG21" s="1050"/>
      <c r="AH21" s="1050"/>
      <c r="AI21" s="1050"/>
      <c r="AJ21" s="1034"/>
    </row>
    <row r="22" spans="2:36" ht="15" thickBot="1" x14ac:dyDescent="0.3">
      <c r="B22" s="2115"/>
      <c r="C22" s="2115"/>
      <c r="D22" s="2115"/>
      <c r="E22" s="2115"/>
      <c r="F22" s="2115"/>
      <c r="G22" s="2115"/>
      <c r="H22" s="2115"/>
      <c r="I22" s="2115"/>
      <c r="J22" s="2115"/>
      <c r="K22" s="2115"/>
      <c r="L22" s="2115"/>
      <c r="M22" s="2116"/>
      <c r="N22" s="2139"/>
      <c r="O22" s="2139"/>
      <c r="Q22" s="43"/>
      <c r="R22" s="43"/>
      <c r="T22" s="1034"/>
      <c r="U22" s="1050"/>
      <c r="V22" s="1050"/>
      <c r="W22" s="1050"/>
      <c r="X22" s="1050"/>
      <c r="Y22" s="1050"/>
      <c r="Z22" s="1050"/>
      <c r="AA22" s="1034"/>
      <c r="AB22" s="1545"/>
      <c r="AC22" s="1034"/>
      <c r="AD22" s="1050"/>
      <c r="AE22" s="1050"/>
      <c r="AF22" s="1050"/>
      <c r="AG22" s="1050"/>
      <c r="AH22" s="1050"/>
      <c r="AI22" s="1050"/>
      <c r="AJ22" s="1034"/>
    </row>
    <row r="23" spans="2:36" ht="15" thickBot="1" x14ac:dyDescent="0.3">
      <c r="B23" s="2123" t="s">
        <v>167</v>
      </c>
      <c r="C23" s="2124" t="s">
        <v>5219</v>
      </c>
      <c r="D23" s="2115"/>
      <c r="E23" s="2115"/>
      <c r="F23" s="2115"/>
      <c r="G23" s="2115"/>
      <c r="H23" s="2116"/>
      <c r="I23" s="2116"/>
      <c r="J23" s="2116"/>
      <c r="K23" s="2116"/>
      <c r="L23" s="2116"/>
      <c r="M23" s="2116"/>
      <c r="N23" s="2139"/>
      <c r="O23" s="2139"/>
      <c r="Q23" s="43"/>
      <c r="R23" s="43"/>
      <c r="T23" s="1034"/>
      <c r="U23" s="1050"/>
      <c r="V23" s="1050"/>
      <c r="W23" s="1050"/>
      <c r="X23" s="1050"/>
      <c r="Y23" s="1050"/>
      <c r="Z23" s="1050"/>
      <c r="AA23" s="1034"/>
      <c r="AB23" s="1545"/>
      <c r="AC23" s="1034"/>
      <c r="AD23" s="1050"/>
      <c r="AE23" s="1050"/>
      <c r="AF23" s="1050"/>
      <c r="AG23" s="1050"/>
      <c r="AH23" s="1050"/>
      <c r="AI23" s="1050"/>
      <c r="AJ23" s="1034"/>
    </row>
    <row r="24" spans="2:36" x14ac:dyDescent="0.25">
      <c r="B24" s="2125">
        <v>13</v>
      </c>
      <c r="C24" s="2126" t="s">
        <v>5220</v>
      </c>
      <c r="D24" s="2162" t="s">
        <v>5221</v>
      </c>
      <c r="E24" s="2128" t="s">
        <v>41</v>
      </c>
      <c r="F24" s="2129">
        <v>3</v>
      </c>
      <c r="G24" s="2130">
        <v>0.33300000000000002</v>
      </c>
      <c r="H24" s="2116"/>
      <c r="I24" s="2116"/>
      <c r="J24" s="2116"/>
      <c r="K24" s="2116"/>
      <c r="L24" s="2116"/>
      <c r="M24" s="2116"/>
      <c r="N24" s="2131"/>
      <c r="O24" s="2132"/>
      <c r="Q24" s="43">
        <f xml:space="preserve"> IF( SUM( U24:Z24 ) = 0, 0,$U$5 )</f>
        <v>0</v>
      </c>
      <c r="R24" s="43"/>
      <c r="T24" s="1034"/>
      <c r="U24" s="1061">
        <f xml:space="preserve"> IF( ISNUMBER(G24), 0, 1 )</f>
        <v>0</v>
      </c>
      <c r="V24" s="1050"/>
      <c r="W24" s="1050"/>
      <c r="X24" s="1050"/>
      <c r="Y24" s="1050"/>
      <c r="Z24" s="1050"/>
      <c r="AA24" s="1034"/>
      <c r="AB24" s="1545"/>
      <c r="AC24" s="1034"/>
      <c r="AD24" s="1050"/>
      <c r="AE24" s="1050"/>
      <c r="AF24" s="1050"/>
      <c r="AG24" s="1050"/>
      <c r="AH24" s="1050"/>
      <c r="AI24" s="1050"/>
      <c r="AJ24" s="1034"/>
    </row>
    <row r="25" spans="2:36" x14ac:dyDescent="0.25">
      <c r="B25" s="2133">
        <v>14</v>
      </c>
      <c r="C25" s="2134" t="s">
        <v>5222</v>
      </c>
      <c r="D25" s="2163" t="s">
        <v>5223</v>
      </c>
      <c r="E25" s="2136" t="s">
        <v>41</v>
      </c>
      <c r="F25" s="2137">
        <v>3</v>
      </c>
      <c r="G25" s="2138">
        <v>1.327</v>
      </c>
      <c r="H25" s="2116"/>
      <c r="I25" s="2116"/>
      <c r="J25" s="2116"/>
      <c r="K25" s="2116"/>
      <c r="L25" s="2140"/>
      <c r="M25" s="2140"/>
      <c r="N25" s="2141"/>
      <c r="O25" s="2142"/>
      <c r="Q25" s="43">
        <f xml:space="preserve"> IF( SUM( U25:Z25 ) = 0, 0,$U$5 )</f>
        <v>0</v>
      </c>
      <c r="R25" s="43"/>
      <c r="T25" s="1034"/>
      <c r="U25" s="1061">
        <f xml:space="preserve"> IF( ISNUMBER(G25), 0, 1 )</f>
        <v>0</v>
      </c>
      <c r="V25" s="1050"/>
      <c r="W25" s="1050"/>
      <c r="X25" s="1050"/>
      <c r="Y25" s="1050"/>
      <c r="Z25" s="1050"/>
      <c r="AA25" s="1034"/>
      <c r="AB25" s="1545"/>
      <c r="AC25" s="1034"/>
      <c r="AD25" s="1050"/>
      <c r="AE25" s="1050"/>
      <c r="AF25" s="1050"/>
      <c r="AG25" s="1050"/>
      <c r="AH25" s="1050"/>
      <c r="AI25" s="1050"/>
      <c r="AJ25" s="1034"/>
    </row>
    <row r="26" spans="2:36" x14ac:dyDescent="0.25">
      <c r="B26" s="2133">
        <v>15</v>
      </c>
      <c r="C26" s="2134" t="s">
        <v>5224</v>
      </c>
      <c r="D26" s="2163" t="s">
        <v>5225</v>
      </c>
      <c r="E26" s="2136" t="s">
        <v>41</v>
      </c>
      <c r="F26" s="2137">
        <v>3</v>
      </c>
      <c r="G26" s="1489">
        <v>2.1560000000000001</v>
      </c>
      <c r="H26" s="2116"/>
      <c r="I26" s="2116"/>
      <c r="J26" s="2116"/>
      <c r="K26" s="2116"/>
      <c r="L26" s="2140"/>
      <c r="M26" s="2140"/>
      <c r="N26" s="2143"/>
      <c r="O26" s="2144"/>
      <c r="Q26" s="43">
        <f xml:space="preserve"> IF( SUM( U26:Z26 ) = 0, 0,$U$5 )</f>
        <v>0</v>
      </c>
      <c r="R26" s="43"/>
      <c r="T26" s="1034"/>
      <c r="U26" s="1061">
        <f>IF('[2]Validation flags'!$H$3=1,0, IF( ISNUMBER(G26), 0, 1 ))</f>
        <v>0</v>
      </c>
      <c r="V26" s="1050"/>
      <c r="W26" s="1050"/>
      <c r="X26" s="1050"/>
      <c r="Y26" s="1050"/>
      <c r="Z26" s="1050"/>
      <c r="AA26" s="1034"/>
      <c r="AB26" s="1545"/>
      <c r="AC26" s="1034"/>
      <c r="AD26" s="1050"/>
      <c r="AE26" s="1050"/>
      <c r="AF26" s="1050"/>
      <c r="AG26" s="1050"/>
      <c r="AH26" s="1050"/>
      <c r="AI26" s="1050"/>
      <c r="AJ26" s="1034"/>
    </row>
    <row r="27" spans="2:36" x14ac:dyDescent="0.25">
      <c r="B27" s="2133">
        <v>16</v>
      </c>
      <c r="C27" s="2145" t="s">
        <v>5226</v>
      </c>
      <c r="D27" s="2163" t="s">
        <v>5227</v>
      </c>
      <c r="E27" s="2136" t="s">
        <v>41</v>
      </c>
      <c r="F27" s="2137">
        <v>3</v>
      </c>
      <c r="G27" s="1489">
        <v>0.17599999999999999</v>
      </c>
      <c r="H27" s="2116"/>
      <c r="I27" s="2116"/>
      <c r="J27" s="2116"/>
      <c r="K27" s="2116"/>
      <c r="L27" s="2116"/>
      <c r="M27" s="2116"/>
      <c r="N27" s="2143"/>
      <c r="O27" s="2144"/>
      <c r="Q27" s="43">
        <f xml:space="preserve"> IF( SUM( U27:Z27 ) = 0, 0,$U$5 )</f>
        <v>0</v>
      </c>
      <c r="R27" s="43"/>
      <c r="T27" s="1034"/>
      <c r="U27" s="1061">
        <f>IF('[2]Validation flags'!$H$3=1,0, IF( ISNUMBER(G27), 0, 1 ))</f>
        <v>0</v>
      </c>
      <c r="V27" s="1050"/>
      <c r="W27" s="1050"/>
      <c r="X27" s="1050"/>
      <c r="Y27" s="1050"/>
      <c r="Z27" s="1050"/>
      <c r="AA27" s="1034"/>
      <c r="AB27" s="1545"/>
      <c r="AC27" s="1034"/>
      <c r="AD27" s="1050"/>
      <c r="AE27" s="1050"/>
      <c r="AF27" s="1050"/>
      <c r="AG27" s="1050"/>
      <c r="AH27" s="1050"/>
      <c r="AI27" s="1050"/>
      <c r="AJ27" s="1034"/>
    </row>
    <row r="28" spans="2:36" ht="15" thickBot="1" x14ac:dyDescent="0.3">
      <c r="B28" s="2146">
        <v>17</v>
      </c>
      <c r="C28" s="2147" t="s">
        <v>5228</v>
      </c>
      <c r="D28" s="2164" t="s">
        <v>5229</v>
      </c>
      <c r="E28" s="2149" t="s">
        <v>41</v>
      </c>
      <c r="F28" s="2150">
        <v>3</v>
      </c>
      <c r="G28" s="1605">
        <v>0</v>
      </c>
      <c r="H28" s="2116"/>
      <c r="I28" s="2116"/>
      <c r="J28" s="2116"/>
      <c r="K28" s="2116"/>
      <c r="L28" s="2116"/>
      <c r="M28" s="2116"/>
      <c r="N28" s="2151"/>
      <c r="O28" s="2152"/>
      <c r="Q28" s="43">
        <f xml:space="preserve"> IF( SUM( U28:Z28 ) = 0, 0,$U$5 )</f>
        <v>0</v>
      </c>
      <c r="R28" s="43"/>
      <c r="T28" s="1034"/>
      <c r="U28" s="1061">
        <f>IF('[2]Validation flags'!$B$3="Thames Water", IF( ISNUMBER(G28), 0, 1 ),0)</f>
        <v>0</v>
      </c>
      <c r="V28" s="1050"/>
      <c r="W28" s="1050"/>
      <c r="X28" s="1050"/>
      <c r="Y28" s="1050"/>
      <c r="Z28" s="1050"/>
      <c r="AA28" s="1034"/>
      <c r="AB28" s="1545"/>
      <c r="AC28" s="1034"/>
      <c r="AD28" s="1050"/>
      <c r="AE28" s="1050"/>
      <c r="AF28" s="1050"/>
      <c r="AG28" s="1050"/>
      <c r="AH28" s="1050"/>
      <c r="AI28" s="1050"/>
      <c r="AJ28" s="1034"/>
    </row>
    <row r="29" spans="2:36" ht="15" thickBot="1" x14ac:dyDescent="0.3">
      <c r="B29" s="2153">
        <v>18</v>
      </c>
      <c r="C29" s="2154" t="s">
        <v>5230</v>
      </c>
      <c r="D29" s="2165" t="s">
        <v>5231</v>
      </c>
      <c r="E29" s="2156" t="s">
        <v>41</v>
      </c>
      <c r="F29" s="2157">
        <v>3</v>
      </c>
      <c r="G29" s="2158">
        <f>SUM(G24:G28)</f>
        <v>3.992</v>
      </c>
      <c r="H29" s="2159"/>
      <c r="I29" s="2159"/>
      <c r="J29" s="2159"/>
      <c r="K29" s="2159"/>
      <c r="L29" s="2159"/>
      <c r="M29" s="2159"/>
      <c r="N29" s="2160" t="s">
        <v>5232</v>
      </c>
      <c r="O29" s="2161"/>
      <c r="Q29" s="43"/>
      <c r="R29" s="43"/>
      <c r="T29" s="1034"/>
      <c r="U29" s="1050"/>
      <c r="V29" s="1050"/>
      <c r="W29" s="1050"/>
      <c r="X29" s="1050"/>
      <c r="Y29" s="1050"/>
      <c r="Z29" s="1050"/>
      <c r="AA29" s="1034"/>
      <c r="AB29" s="1545"/>
      <c r="AC29" s="1034"/>
      <c r="AD29" s="1050"/>
      <c r="AE29" s="1050"/>
      <c r="AF29" s="1050"/>
      <c r="AG29" s="1050"/>
      <c r="AH29" s="1050"/>
      <c r="AI29" s="1050"/>
      <c r="AJ29" s="1034"/>
    </row>
    <row r="30" spans="2:36" ht="15" thickBot="1" x14ac:dyDescent="0.3">
      <c r="B30" s="2115"/>
      <c r="C30" s="2115"/>
      <c r="D30" s="2115"/>
      <c r="E30" s="2115"/>
      <c r="F30" s="2115"/>
      <c r="G30" s="2115"/>
      <c r="H30" s="2115"/>
      <c r="I30" s="2115"/>
      <c r="J30" s="2115"/>
      <c r="K30" s="2115"/>
      <c r="L30" s="2115"/>
      <c r="M30" s="2116"/>
      <c r="N30" s="2139"/>
      <c r="O30" s="2139"/>
      <c r="Q30" s="43"/>
      <c r="R30" s="43"/>
      <c r="T30" s="1034"/>
      <c r="U30" s="1050"/>
      <c r="V30" s="1050"/>
      <c r="W30" s="1050"/>
      <c r="X30" s="1050"/>
      <c r="Y30" s="1050"/>
      <c r="Z30" s="1050"/>
      <c r="AA30" s="1034"/>
      <c r="AB30" s="1545"/>
      <c r="AC30" s="1034"/>
      <c r="AD30" s="1050"/>
      <c r="AE30" s="1050"/>
      <c r="AF30" s="1050"/>
      <c r="AG30" s="1050"/>
      <c r="AH30" s="1050"/>
      <c r="AI30" s="1050"/>
      <c r="AJ30" s="1034"/>
    </row>
    <row r="31" spans="2:36" ht="15" thickBot="1" x14ac:dyDescent="0.3">
      <c r="B31" s="2123" t="s">
        <v>187</v>
      </c>
      <c r="C31" s="2124" t="s">
        <v>5233</v>
      </c>
      <c r="D31" s="2115"/>
      <c r="E31" s="2115"/>
      <c r="F31" s="2115"/>
      <c r="G31" s="2115"/>
      <c r="H31" s="2115"/>
      <c r="I31" s="2115"/>
      <c r="J31" s="2115"/>
      <c r="K31" s="2115"/>
      <c r="L31" s="2115"/>
      <c r="M31" s="2116"/>
      <c r="N31" s="2139"/>
      <c r="O31" s="2139"/>
      <c r="Q31" s="43"/>
      <c r="R31" s="43"/>
      <c r="T31" s="1034"/>
      <c r="U31" s="1050"/>
      <c r="V31" s="1050"/>
      <c r="W31" s="1050"/>
      <c r="X31" s="1050"/>
      <c r="Y31" s="1050"/>
      <c r="Z31" s="1050"/>
      <c r="AA31" s="1034"/>
      <c r="AB31" s="1545"/>
      <c r="AC31" s="1034"/>
      <c r="AD31" s="1050"/>
      <c r="AE31" s="1050"/>
      <c r="AF31" s="1050"/>
      <c r="AG31" s="1050"/>
      <c r="AH31" s="1050"/>
      <c r="AI31" s="1050"/>
      <c r="AJ31" s="1034"/>
    </row>
    <row r="32" spans="2:36" x14ac:dyDescent="0.25">
      <c r="B32" s="2125">
        <v>19</v>
      </c>
      <c r="C32" s="2126" t="s">
        <v>5234</v>
      </c>
      <c r="D32" s="2127" t="s">
        <v>5235</v>
      </c>
      <c r="E32" s="2128" t="s">
        <v>1880</v>
      </c>
      <c r="F32" s="2166">
        <v>2</v>
      </c>
      <c r="G32" s="2140"/>
      <c r="H32" s="2167">
        <v>0.1152</v>
      </c>
      <c r="I32" s="2168">
        <v>0.15579999999999999</v>
      </c>
      <c r="J32" s="2168">
        <v>0.13469999999999999</v>
      </c>
      <c r="K32" s="2168">
        <v>0.17100000000000001</v>
      </c>
      <c r="L32" s="2169">
        <v>0.27650000000000002</v>
      </c>
      <c r="M32" s="2140"/>
      <c r="N32" s="2170"/>
      <c r="O32" s="2132"/>
      <c r="Q32" s="43">
        <f t="shared" ref="Q32:Q37" si="0" xml:space="preserve"> IF( SUM( U32:Z32 ) = 0, 0,$U$5 )</f>
        <v>0</v>
      </c>
      <c r="R32" s="43"/>
      <c r="T32" s="1034"/>
      <c r="U32" s="1050"/>
      <c r="V32" s="1061">
        <f t="shared" ref="V32:Z37" si="1" xml:space="preserve"> IF( ISNUMBER(H32), 0, 1 )</f>
        <v>0</v>
      </c>
      <c r="W32" s="1061">
        <f t="shared" si="1"/>
        <v>0</v>
      </c>
      <c r="X32" s="1061">
        <f t="shared" si="1"/>
        <v>0</v>
      </c>
      <c r="Y32" s="1061">
        <f t="shared" si="1"/>
        <v>0</v>
      </c>
      <c r="Z32" s="1061">
        <f t="shared" si="1"/>
        <v>0</v>
      </c>
      <c r="AA32" s="200"/>
      <c r="AB32" s="1545"/>
      <c r="AC32" s="1034"/>
      <c r="AD32" s="1050"/>
      <c r="AE32" s="1050"/>
      <c r="AF32" s="1050"/>
      <c r="AG32" s="1050"/>
      <c r="AH32" s="1050"/>
      <c r="AI32" s="1050"/>
      <c r="AJ32" s="200"/>
    </row>
    <row r="33" spans="2:36" x14ac:dyDescent="0.25">
      <c r="B33" s="2133">
        <v>20</v>
      </c>
      <c r="C33" s="2134" t="s">
        <v>5236</v>
      </c>
      <c r="D33" s="2135" t="s">
        <v>5237</v>
      </c>
      <c r="E33" s="2136" t="s">
        <v>1880</v>
      </c>
      <c r="F33" s="2171">
        <v>2</v>
      </c>
      <c r="G33" s="2140"/>
      <c r="H33" s="2172">
        <v>6.1000000000000004E-3</v>
      </c>
      <c r="I33" s="2173">
        <v>6.4999999999999997E-3</v>
      </c>
      <c r="J33" s="2173">
        <v>4.0000000000000001E-3</v>
      </c>
      <c r="K33" s="2173">
        <v>2.5999999999999999E-3</v>
      </c>
      <c r="L33" s="2174">
        <v>6.9999999999999999E-4</v>
      </c>
      <c r="M33" s="2140"/>
      <c r="N33" s="2175"/>
      <c r="O33" s="2176"/>
      <c r="Q33" s="43">
        <f t="shared" si="0"/>
        <v>0</v>
      </c>
      <c r="R33" s="43"/>
      <c r="T33" s="1034"/>
      <c r="U33" s="1050"/>
      <c r="V33" s="1061">
        <f t="shared" si="1"/>
        <v>0</v>
      </c>
      <c r="W33" s="1061">
        <f t="shared" si="1"/>
        <v>0</v>
      </c>
      <c r="X33" s="1061">
        <f t="shared" si="1"/>
        <v>0</v>
      </c>
      <c r="Y33" s="1061">
        <f t="shared" si="1"/>
        <v>0</v>
      </c>
      <c r="Z33" s="1061">
        <f t="shared" si="1"/>
        <v>0</v>
      </c>
      <c r="AA33" s="200"/>
      <c r="AB33" s="1545"/>
      <c r="AC33" s="1034"/>
      <c r="AD33" s="1050"/>
      <c r="AE33" s="1050"/>
      <c r="AF33" s="1050"/>
      <c r="AG33" s="1050"/>
      <c r="AH33" s="1050"/>
      <c r="AI33" s="1050"/>
      <c r="AJ33" s="200"/>
    </row>
    <row r="34" spans="2:36" x14ac:dyDescent="0.25">
      <c r="B34" s="2133">
        <v>21</v>
      </c>
      <c r="C34" s="2177" t="s">
        <v>5238</v>
      </c>
      <c r="D34" s="2178" t="s">
        <v>5239</v>
      </c>
      <c r="E34" s="2136" t="s">
        <v>1880</v>
      </c>
      <c r="F34" s="2171">
        <v>2</v>
      </c>
      <c r="G34" s="2140"/>
      <c r="H34" s="2172">
        <v>8.2799999999999999E-2</v>
      </c>
      <c r="I34" s="2173">
        <v>7.0499999999999993E-2</v>
      </c>
      <c r="J34" s="2173">
        <v>7.6399999999999996E-2</v>
      </c>
      <c r="K34" s="2173">
        <v>7.0300000000000001E-2</v>
      </c>
      <c r="L34" s="2174">
        <v>3.2099999999999997E-2</v>
      </c>
      <c r="M34" s="2140"/>
      <c r="N34" s="2175"/>
      <c r="O34" s="2176"/>
      <c r="Q34" s="43">
        <f t="shared" si="0"/>
        <v>0</v>
      </c>
      <c r="R34" s="43"/>
      <c r="T34" s="1034"/>
      <c r="U34" s="1050"/>
      <c r="V34" s="1061">
        <f xml:space="preserve"> IF( ISNUMBER(H34), 0, 1 )</f>
        <v>0</v>
      </c>
      <c r="W34" s="1061">
        <f xml:space="preserve"> IF( ISNUMBER(I34), 0, 1 )</f>
        <v>0</v>
      </c>
      <c r="X34" s="1061">
        <f xml:space="preserve"> IF( ISNUMBER(J34), 0, 1 )</f>
        <v>0</v>
      </c>
      <c r="Y34" s="1061">
        <f xml:space="preserve"> IF( ISNUMBER(K34), 0, 1 )</f>
        <v>0</v>
      </c>
      <c r="Z34" s="1061">
        <f xml:space="preserve"> IF( ISNUMBER(L34), 0, 1 )</f>
        <v>0</v>
      </c>
      <c r="AA34" s="200"/>
      <c r="AB34" s="1545"/>
      <c r="AC34" s="1034"/>
      <c r="AD34" s="1050"/>
      <c r="AE34" s="1050"/>
      <c r="AF34" s="1050"/>
      <c r="AG34" s="1050"/>
      <c r="AH34" s="1050"/>
      <c r="AI34" s="1050"/>
      <c r="AJ34" s="200"/>
    </row>
    <row r="35" spans="2:36" x14ac:dyDescent="0.25">
      <c r="B35" s="2133">
        <v>22</v>
      </c>
      <c r="C35" s="2177" t="s">
        <v>5240</v>
      </c>
      <c r="D35" s="2178" t="s">
        <v>5241</v>
      </c>
      <c r="E35" s="2136" t="s">
        <v>1880</v>
      </c>
      <c r="F35" s="2171">
        <v>2</v>
      </c>
      <c r="G35" s="2140"/>
      <c r="H35" s="2172">
        <v>0.22170000000000001</v>
      </c>
      <c r="I35" s="2173">
        <v>0.18140000000000001</v>
      </c>
      <c r="J35" s="2173">
        <v>0.26339999999999997</v>
      </c>
      <c r="K35" s="2173">
        <v>0.31529999999999997</v>
      </c>
      <c r="L35" s="2174">
        <v>0.30690000000000001</v>
      </c>
      <c r="M35" s="2140"/>
      <c r="N35" s="2175"/>
      <c r="O35" s="2176"/>
      <c r="Q35" s="43">
        <f t="shared" si="0"/>
        <v>0</v>
      </c>
      <c r="R35" s="43"/>
      <c r="T35" s="1034"/>
      <c r="U35" s="1050"/>
      <c r="V35" s="1061">
        <f t="shared" si="1"/>
        <v>0</v>
      </c>
      <c r="W35" s="1061">
        <f t="shared" si="1"/>
        <v>0</v>
      </c>
      <c r="X35" s="1061">
        <f t="shared" si="1"/>
        <v>0</v>
      </c>
      <c r="Y35" s="1061">
        <f t="shared" si="1"/>
        <v>0</v>
      </c>
      <c r="Z35" s="1061">
        <f t="shared" si="1"/>
        <v>0</v>
      </c>
      <c r="AA35" s="200"/>
      <c r="AB35" s="1545"/>
      <c r="AC35" s="1034"/>
      <c r="AD35" s="1050"/>
      <c r="AE35" s="1050"/>
      <c r="AF35" s="1050"/>
      <c r="AG35" s="1050"/>
      <c r="AH35" s="1050"/>
      <c r="AI35" s="1050"/>
      <c r="AJ35" s="200"/>
    </row>
    <row r="36" spans="2:36" x14ac:dyDescent="0.25">
      <c r="B36" s="2133">
        <v>23</v>
      </c>
      <c r="C36" s="2177" t="s">
        <v>5242</v>
      </c>
      <c r="D36" s="2178" t="s">
        <v>5243</v>
      </c>
      <c r="E36" s="2136" t="s">
        <v>1880</v>
      </c>
      <c r="F36" s="2171">
        <v>2</v>
      </c>
      <c r="G36" s="2140"/>
      <c r="H36" s="2179">
        <v>0</v>
      </c>
      <c r="I36" s="2180">
        <v>0</v>
      </c>
      <c r="J36" s="2180">
        <v>0</v>
      </c>
      <c r="K36" s="2180">
        <v>0</v>
      </c>
      <c r="L36" s="2181">
        <v>0</v>
      </c>
      <c r="M36" s="2140"/>
      <c r="N36" s="2175"/>
      <c r="O36" s="2176"/>
      <c r="Q36" s="43">
        <f t="shared" si="0"/>
        <v>0</v>
      </c>
      <c r="R36" s="43"/>
      <c r="T36" s="1034"/>
      <c r="U36" s="1050"/>
      <c r="V36" s="1061">
        <f t="shared" si="1"/>
        <v>0</v>
      </c>
      <c r="W36" s="1061">
        <f t="shared" si="1"/>
        <v>0</v>
      </c>
      <c r="X36" s="1061">
        <f t="shared" si="1"/>
        <v>0</v>
      </c>
      <c r="Y36" s="1061">
        <f t="shared" si="1"/>
        <v>0</v>
      </c>
      <c r="Z36" s="1061">
        <f t="shared" si="1"/>
        <v>0</v>
      </c>
      <c r="AA36" s="1034"/>
      <c r="AB36" s="1545"/>
      <c r="AC36" s="1034"/>
      <c r="AD36" s="1050"/>
      <c r="AE36" s="1050"/>
      <c r="AF36" s="1050"/>
      <c r="AG36" s="1050"/>
      <c r="AH36" s="1050"/>
      <c r="AI36" s="1050"/>
      <c r="AJ36" s="1034"/>
    </row>
    <row r="37" spans="2:36" x14ac:dyDescent="0.25">
      <c r="B37" s="2133">
        <v>24</v>
      </c>
      <c r="C37" s="2177" t="s">
        <v>5244</v>
      </c>
      <c r="D37" s="2178" t="s">
        <v>5245</v>
      </c>
      <c r="E37" s="2136" t="s">
        <v>1880</v>
      </c>
      <c r="F37" s="2171">
        <v>2</v>
      </c>
      <c r="G37" s="2140"/>
      <c r="H37" s="2172">
        <v>0.57420000000000004</v>
      </c>
      <c r="I37" s="2173">
        <v>0.58579999999999999</v>
      </c>
      <c r="J37" s="2173">
        <v>0.52149999999999996</v>
      </c>
      <c r="K37" s="2173">
        <v>0.44080000000000003</v>
      </c>
      <c r="L37" s="2174">
        <v>0.38379999999999997</v>
      </c>
      <c r="M37" s="2140"/>
      <c r="N37" s="2182"/>
      <c r="O37" s="2176"/>
      <c r="Q37" s="43">
        <f t="shared" si="0"/>
        <v>0</v>
      </c>
      <c r="R37" s="43"/>
      <c r="T37" s="1034"/>
      <c r="U37" s="1050"/>
      <c r="V37" s="1061">
        <f t="shared" si="1"/>
        <v>0</v>
      </c>
      <c r="W37" s="1061">
        <f t="shared" si="1"/>
        <v>0</v>
      </c>
      <c r="X37" s="1061">
        <f t="shared" si="1"/>
        <v>0</v>
      </c>
      <c r="Y37" s="1061">
        <f t="shared" si="1"/>
        <v>0</v>
      </c>
      <c r="Z37" s="1061">
        <f t="shared" si="1"/>
        <v>0</v>
      </c>
      <c r="AA37" s="1034"/>
      <c r="AB37" s="1545"/>
      <c r="AC37" s="1034"/>
      <c r="AD37" s="1050"/>
      <c r="AE37" s="1050"/>
      <c r="AF37" s="1050"/>
      <c r="AG37" s="1050"/>
      <c r="AH37" s="1050"/>
      <c r="AI37" s="1050"/>
      <c r="AJ37" s="1034"/>
    </row>
    <row r="38" spans="2:36" ht="15" thickBot="1" x14ac:dyDescent="0.3">
      <c r="B38" s="2133">
        <v>25</v>
      </c>
      <c r="C38" s="2177" t="s">
        <v>5246</v>
      </c>
      <c r="D38" s="2178" t="s">
        <v>5247</v>
      </c>
      <c r="E38" s="2136" t="s">
        <v>1880</v>
      </c>
      <c r="F38" s="2171">
        <v>2</v>
      </c>
      <c r="G38" s="2140"/>
      <c r="H38" s="2183">
        <f>SUM(H32:H37)</f>
        <v>1</v>
      </c>
      <c r="I38" s="2184">
        <f>SUM(I32:I37)</f>
        <v>1</v>
      </c>
      <c r="J38" s="2184">
        <f>SUM(J32:J37)</f>
        <v>0.99999999999999989</v>
      </c>
      <c r="K38" s="2184">
        <f>SUM(K32:K37)</f>
        <v>1</v>
      </c>
      <c r="L38" s="2185">
        <f>SUM(L32:L37)</f>
        <v>1</v>
      </c>
      <c r="M38" s="2140"/>
      <c r="N38" s="2186" t="s">
        <v>5248</v>
      </c>
      <c r="O38" s="2176" t="s">
        <v>5249</v>
      </c>
      <c r="Q38" s="43"/>
      <c r="R38" s="43">
        <f xml:space="preserve"> IF( SUM( AD38:AI38 ) = 0, 0,$AD$5 )</f>
        <v>0</v>
      </c>
      <c r="T38" s="1034"/>
      <c r="U38" s="1050"/>
      <c r="V38" s="1050"/>
      <c r="W38" s="1050"/>
      <c r="X38" s="1050"/>
      <c r="Y38" s="1050"/>
      <c r="Z38" s="1050"/>
      <c r="AA38" s="1034"/>
      <c r="AB38" s="1545"/>
      <c r="AC38" s="1034"/>
      <c r="AD38" s="1050"/>
      <c r="AE38" s="1061">
        <f xml:space="preserve"> IF( H38 = 1, 0, 1)</f>
        <v>0</v>
      </c>
      <c r="AF38" s="1061">
        <f xml:space="preserve"> IF( I38 = 1, 0, 1)</f>
        <v>0</v>
      </c>
      <c r="AG38" s="1061">
        <f xml:space="preserve"> IF( J38 = 1, 0, 1)</f>
        <v>0</v>
      </c>
      <c r="AH38" s="1061">
        <f xml:space="preserve"> IF( K38 = 1, 0, 1)</f>
        <v>0</v>
      </c>
      <c r="AI38" s="1061">
        <f xml:space="preserve"> IF( L38 = 1, 0, 1)</f>
        <v>0</v>
      </c>
      <c r="AJ38" s="1034"/>
    </row>
    <row r="39" spans="2:36" x14ac:dyDescent="0.25">
      <c r="B39" s="2133">
        <v>26</v>
      </c>
      <c r="C39" s="2177" t="s">
        <v>5250</v>
      </c>
      <c r="D39" s="2178" t="s">
        <v>5251</v>
      </c>
      <c r="E39" s="2136" t="s">
        <v>1880</v>
      </c>
      <c r="F39" s="2171">
        <v>2</v>
      </c>
      <c r="G39" s="2140"/>
      <c r="H39" s="2172">
        <v>0.33850000000000002</v>
      </c>
      <c r="I39" s="2173">
        <v>0.36899999999999999</v>
      </c>
      <c r="J39" s="2173">
        <v>0.37119999999999997</v>
      </c>
      <c r="K39" s="2173">
        <v>0.33779999999999999</v>
      </c>
      <c r="L39" s="2174">
        <v>0.34510000000000002</v>
      </c>
      <c r="M39" s="2140"/>
      <c r="N39" s="2170"/>
      <c r="O39" s="2176"/>
      <c r="Q39" s="43">
        <f t="shared" ref="Q39:Q44" si="2" xml:space="preserve"> IF( SUM( U39:Z39 ) = 0, 0,$U$5 )</f>
        <v>0</v>
      </c>
      <c r="R39" s="43"/>
      <c r="T39" s="1034"/>
      <c r="U39" s="1050"/>
      <c r="V39" s="1061">
        <f t="shared" ref="V39:Z44" si="3" xml:space="preserve"> IF( ISNUMBER(H39), 0, 1 )</f>
        <v>0</v>
      </c>
      <c r="W39" s="1061">
        <f t="shared" si="3"/>
        <v>0</v>
      </c>
      <c r="X39" s="1061">
        <f t="shared" si="3"/>
        <v>0</v>
      </c>
      <c r="Y39" s="1061">
        <f t="shared" si="3"/>
        <v>0</v>
      </c>
      <c r="Z39" s="1061">
        <f t="shared" si="3"/>
        <v>0</v>
      </c>
      <c r="AA39" s="1034"/>
      <c r="AB39" s="1545"/>
      <c r="AC39" s="1034"/>
      <c r="AD39" s="1050"/>
      <c r="AE39" s="1050"/>
      <c r="AF39" s="1050"/>
      <c r="AG39" s="1050"/>
      <c r="AH39" s="1050"/>
      <c r="AI39" s="1050"/>
      <c r="AJ39" s="1034"/>
    </row>
    <row r="40" spans="2:36" x14ac:dyDescent="0.25">
      <c r="B40" s="2133">
        <v>27</v>
      </c>
      <c r="C40" s="2177" t="s">
        <v>5252</v>
      </c>
      <c r="D40" s="2178" t="s">
        <v>5253</v>
      </c>
      <c r="E40" s="2136" t="s">
        <v>1880</v>
      </c>
      <c r="F40" s="2171">
        <v>2</v>
      </c>
      <c r="G40" s="2140"/>
      <c r="H40" s="2172">
        <v>0.17560000000000001</v>
      </c>
      <c r="I40" s="2173">
        <v>0.17699999999999999</v>
      </c>
      <c r="J40" s="2173">
        <v>0.16070000000000001</v>
      </c>
      <c r="K40" s="2173">
        <v>0.14449999999999999</v>
      </c>
      <c r="L40" s="2174">
        <v>0.14249999999999999</v>
      </c>
      <c r="M40" s="2140"/>
      <c r="N40" s="2175"/>
      <c r="O40" s="2176"/>
      <c r="Q40" s="43">
        <f t="shared" si="2"/>
        <v>0</v>
      </c>
      <c r="R40" s="43"/>
      <c r="T40" s="1034"/>
      <c r="U40" s="1050"/>
      <c r="V40" s="1061">
        <f t="shared" si="3"/>
        <v>0</v>
      </c>
      <c r="W40" s="1061">
        <f t="shared" si="3"/>
        <v>0</v>
      </c>
      <c r="X40" s="1061">
        <f t="shared" si="3"/>
        <v>0</v>
      </c>
      <c r="Y40" s="1061">
        <f t="shared" si="3"/>
        <v>0</v>
      </c>
      <c r="Z40" s="1061">
        <f t="shared" si="3"/>
        <v>0</v>
      </c>
      <c r="AA40" s="200"/>
      <c r="AB40" s="1545"/>
      <c r="AC40" s="1034"/>
      <c r="AD40" s="1050"/>
      <c r="AE40" s="1050"/>
      <c r="AF40" s="1050"/>
      <c r="AG40" s="1050"/>
      <c r="AH40" s="1050"/>
      <c r="AI40" s="1050"/>
      <c r="AJ40" s="200"/>
    </row>
    <row r="41" spans="2:36" x14ac:dyDescent="0.25">
      <c r="B41" s="2133">
        <v>28</v>
      </c>
      <c r="C41" s="2177" t="s">
        <v>5254</v>
      </c>
      <c r="D41" s="2178" t="s">
        <v>5255</v>
      </c>
      <c r="E41" s="2136" t="s">
        <v>1880</v>
      </c>
      <c r="F41" s="2171">
        <v>2</v>
      </c>
      <c r="G41" s="2140"/>
      <c r="H41" s="2172">
        <v>3.3399999999999999E-2</v>
      </c>
      <c r="I41" s="2173">
        <v>3.1300000000000001E-2</v>
      </c>
      <c r="J41" s="2173">
        <v>2.3800000000000002E-2</v>
      </c>
      <c r="K41" s="2173">
        <v>1.7600000000000001E-2</v>
      </c>
      <c r="L41" s="2174">
        <v>1.7500000000000002E-2</v>
      </c>
      <c r="M41" s="2140"/>
      <c r="N41" s="2175"/>
      <c r="O41" s="2176"/>
      <c r="Q41" s="43">
        <f t="shared" si="2"/>
        <v>0</v>
      </c>
      <c r="R41" s="43"/>
      <c r="T41" s="1034"/>
      <c r="U41" s="1050"/>
      <c r="V41" s="1061">
        <f t="shared" si="3"/>
        <v>0</v>
      </c>
      <c r="W41" s="1061">
        <f t="shared" si="3"/>
        <v>0</v>
      </c>
      <c r="X41" s="1061">
        <f t="shared" si="3"/>
        <v>0</v>
      </c>
      <c r="Y41" s="1061">
        <f t="shared" si="3"/>
        <v>0</v>
      </c>
      <c r="Z41" s="1061">
        <f t="shared" si="3"/>
        <v>0</v>
      </c>
      <c r="AA41" s="200"/>
      <c r="AB41" s="1545"/>
      <c r="AC41" s="1034"/>
      <c r="AD41" s="1050"/>
      <c r="AE41" s="1050"/>
      <c r="AF41" s="1050"/>
      <c r="AG41" s="1050"/>
      <c r="AH41" s="1050"/>
      <c r="AI41" s="1050"/>
      <c r="AJ41" s="200"/>
    </row>
    <row r="42" spans="2:36" x14ac:dyDescent="0.25">
      <c r="B42" s="2133">
        <v>29</v>
      </c>
      <c r="C42" s="2177" t="s">
        <v>5256</v>
      </c>
      <c r="D42" s="2178" t="s">
        <v>5257</v>
      </c>
      <c r="E42" s="2136" t="s">
        <v>1880</v>
      </c>
      <c r="F42" s="2171">
        <v>2</v>
      </c>
      <c r="G42" s="2140"/>
      <c r="H42" s="2172">
        <v>1.9900000000000001E-2</v>
      </c>
      <c r="I42" s="2173">
        <v>2.23E-2</v>
      </c>
      <c r="J42" s="2173">
        <v>2.4799999999999999E-2</v>
      </c>
      <c r="K42" s="2173">
        <v>2.2100000000000002E-2</v>
      </c>
      <c r="L42" s="2174">
        <v>2.47E-2</v>
      </c>
      <c r="M42" s="2140"/>
      <c r="N42" s="2175"/>
      <c r="O42" s="2176"/>
      <c r="Q42" s="43">
        <f t="shared" si="2"/>
        <v>0</v>
      </c>
      <c r="R42" s="43"/>
      <c r="T42" s="1034"/>
      <c r="U42" s="1050"/>
      <c r="V42" s="1061">
        <f t="shared" si="3"/>
        <v>0</v>
      </c>
      <c r="W42" s="1061">
        <f t="shared" si="3"/>
        <v>0</v>
      </c>
      <c r="X42" s="1061">
        <f t="shared" si="3"/>
        <v>0</v>
      </c>
      <c r="Y42" s="1061">
        <f t="shared" si="3"/>
        <v>0</v>
      </c>
      <c r="Z42" s="1061">
        <f t="shared" si="3"/>
        <v>0</v>
      </c>
      <c r="AA42" s="1034"/>
      <c r="AB42" s="1545"/>
      <c r="AC42" s="1034"/>
      <c r="AD42" s="1050"/>
      <c r="AE42" s="1050"/>
      <c r="AF42" s="1050"/>
      <c r="AG42" s="1050"/>
      <c r="AH42" s="1050"/>
      <c r="AI42" s="1050"/>
      <c r="AJ42" s="1034"/>
    </row>
    <row r="43" spans="2:36" x14ac:dyDescent="0.25">
      <c r="B43" s="2133">
        <v>30</v>
      </c>
      <c r="C43" s="2177" t="s">
        <v>5258</v>
      </c>
      <c r="D43" s="2178" t="s">
        <v>5259</v>
      </c>
      <c r="E43" s="2136" t="s">
        <v>1880</v>
      </c>
      <c r="F43" s="2171">
        <v>2</v>
      </c>
      <c r="G43" s="2140"/>
      <c r="H43" s="2187">
        <v>0</v>
      </c>
      <c r="I43" s="2180">
        <v>0</v>
      </c>
      <c r="J43" s="2180">
        <v>0</v>
      </c>
      <c r="K43" s="2180">
        <v>0</v>
      </c>
      <c r="L43" s="2181">
        <v>0</v>
      </c>
      <c r="M43" s="2140"/>
      <c r="N43" s="2175"/>
      <c r="O43" s="2176"/>
      <c r="Q43" s="43">
        <f t="shared" si="2"/>
        <v>0</v>
      </c>
      <c r="R43" s="43"/>
      <c r="T43" s="1034"/>
      <c r="U43" s="1050"/>
      <c r="V43" s="1061">
        <f t="shared" si="3"/>
        <v>0</v>
      </c>
      <c r="W43" s="1061">
        <f t="shared" si="3"/>
        <v>0</v>
      </c>
      <c r="X43" s="1061">
        <f t="shared" si="3"/>
        <v>0</v>
      </c>
      <c r="Y43" s="1061">
        <f t="shared" si="3"/>
        <v>0</v>
      </c>
      <c r="Z43" s="1061">
        <f t="shared" si="3"/>
        <v>0</v>
      </c>
      <c r="AA43" s="1034"/>
      <c r="AB43" s="1545"/>
      <c r="AC43" s="1034"/>
      <c r="AD43" s="1050"/>
      <c r="AE43" s="1050"/>
      <c r="AF43" s="1050"/>
      <c r="AG43" s="1050"/>
      <c r="AH43" s="1050"/>
      <c r="AI43" s="1050"/>
      <c r="AJ43" s="1034"/>
    </row>
    <row r="44" spans="2:36" x14ac:dyDescent="0.25">
      <c r="B44" s="2133">
        <v>31</v>
      </c>
      <c r="C44" s="2177" t="s">
        <v>5260</v>
      </c>
      <c r="D44" s="2178" t="s">
        <v>5261</v>
      </c>
      <c r="E44" s="2136" t="s">
        <v>1880</v>
      </c>
      <c r="F44" s="2171">
        <v>2</v>
      </c>
      <c r="G44" s="2140"/>
      <c r="H44" s="2188">
        <v>0.43259999999999998</v>
      </c>
      <c r="I44" s="2173">
        <v>0.40039999999999998</v>
      </c>
      <c r="J44" s="2173">
        <v>0.41949999999999998</v>
      </c>
      <c r="K44" s="2173">
        <v>0.47799999999999998</v>
      </c>
      <c r="L44" s="2174">
        <v>0.47020000000000001</v>
      </c>
      <c r="M44" s="2140"/>
      <c r="N44" s="2182"/>
      <c r="O44" s="2176"/>
      <c r="Q44" s="43">
        <f t="shared" si="2"/>
        <v>0</v>
      </c>
      <c r="R44" s="43"/>
      <c r="T44" s="1034"/>
      <c r="U44" s="1050"/>
      <c r="V44" s="1061">
        <f t="shared" si="3"/>
        <v>0</v>
      </c>
      <c r="W44" s="1061">
        <f t="shared" si="3"/>
        <v>0</v>
      </c>
      <c r="X44" s="1061">
        <f t="shared" si="3"/>
        <v>0</v>
      </c>
      <c r="Y44" s="1061">
        <f t="shared" si="3"/>
        <v>0</v>
      </c>
      <c r="Z44" s="1061">
        <f t="shared" si="3"/>
        <v>0</v>
      </c>
      <c r="AA44" s="1034"/>
      <c r="AB44" s="1545"/>
      <c r="AC44" s="1034"/>
      <c r="AD44" s="1050"/>
      <c r="AE44" s="1050"/>
      <c r="AF44" s="1050"/>
      <c r="AG44" s="1050"/>
      <c r="AH44" s="1050"/>
      <c r="AI44" s="1050"/>
      <c r="AJ44" s="1034"/>
    </row>
    <row r="45" spans="2:36" ht="15" thickBot="1" x14ac:dyDescent="0.3">
      <c r="B45" s="2133">
        <v>32</v>
      </c>
      <c r="C45" s="2177" t="s">
        <v>5262</v>
      </c>
      <c r="D45" s="2178" t="s">
        <v>5263</v>
      </c>
      <c r="E45" s="2136" t="s">
        <v>1880</v>
      </c>
      <c r="F45" s="2171">
        <v>2</v>
      </c>
      <c r="G45" s="2140"/>
      <c r="H45" s="2183">
        <f>SUM(H39:H44)</f>
        <v>1</v>
      </c>
      <c r="I45" s="2184">
        <f>SUM(I39:I44)</f>
        <v>1</v>
      </c>
      <c r="J45" s="2184">
        <f>SUM(J39:J44)</f>
        <v>1</v>
      </c>
      <c r="K45" s="2184">
        <f>SUM(K39:K44)</f>
        <v>0.99999999999999989</v>
      </c>
      <c r="L45" s="2185">
        <f>SUM(L39:L44)</f>
        <v>1</v>
      </c>
      <c r="M45" s="2140"/>
      <c r="N45" s="2186" t="s">
        <v>5264</v>
      </c>
      <c r="O45" s="2176" t="s">
        <v>5249</v>
      </c>
      <c r="Q45" s="43"/>
      <c r="R45" s="43">
        <f xml:space="preserve"> IF( SUM( AD45:AI45 ) = 0, 0,$AD$5 )</f>
        <v>0</v>
      </c>
      <c r="T45" s="1034"/>
      <c r="U45" s="1050"/>
      <c r="V45" s="1050"/>
      <c r="W45" s="1050"/>
      <c r="X45" s="1050"/>
      <c r="Y45" s="1050"/>
      <c r="Z45" s="1050"/>
      <c r="AA45" s="1034"/>
      <c r="AB45" s="1545"/>
      <c r="AC45" s="1034"/>
      <c r="AD45" s="1050"/>
      <c r="AE45" s="1061">
        <f xml:space="preserve"> IF( H45 = 1, 0, 1)</f>
        <v>0</v>
      </c>
      <c r="AF45" s="1061">
        <f xml:space="preserve"> IF( I45 = 1, 0, 1)</f>
        <v>0</v>
      </c>
      <c r="AG45" s="1061">
        <f xml:space="preserve"> IF( J45 = 1, 0, 1)</f>
        <v>0</v>
      </c>
      <c r="AH45" s="1061">
        <f xml:space="preserve"> IF( K45 = 1, 0, 1)</f>
        <v>0</v>
      </c>
      <c r="AI45" s="1061">
        <f xml:space="preserve"> IF( L45 = 1, 0, 1)</f>
        <v>0</v>
      </c>
      <c r="AJ45" s="1034"/>
    </row>
    <row r="46" spans="2:36" x14ac:dyDescent="0.25">
      <c r="B46" s="2133">
        <v>33</v>
      </c>
      <c r="C46" s="2177" t="s">
        <v>5265</v>
      </c>
      <c r="D46" s="2178" t="s">
        <v>5266</v>
      </c>
      <c r="E46" s="2136" t="s">
        <v>1880</v>
      </c>
      <c r="F46" s="2171">
        <v>2</v>
      </c>
      <c r="G46" s="2140"/>
      <c r="H46" s="2189">
        <v>0.33800000000000002</v>
      </c>
      <c r="I46" s="2190">
        <v>0.36080000000000001</v>
      </c>
      <c r="J46" s="2190">
        <v>0.3654</v>
      </c>
      <c r="K46" s="2190">
        <v>0.33850000000000002</v>
      </c>
      <c r="L46" s="2191">
        <v>0.32350000000000001</v>
      </c>
      <c r="M46" s="2140"/>
      <c r="N46" s="2170"/>
      <c r="O46" s="2176"/>
      <c r="Q46" s="43">
        <f t="shared" ref="Q46:Q58" si="4" xml:space="preserve"> IF( SUM( U46:Z46 ) = 0, 0,$U$5 )</f>
        <v>0</v>
      </c>
      <c r="R46" s="43"/>
      <c r="T46" s="1034"/>
      <c r="U46" s="1050"/>
      <c r="V46" s="1061">
        <f>IF('[2]Validation flags'!$H$3=1,0, IF( ISNUMBER(H46), 0, 1 ))</f>
        <v>0</v>
      </c>
      <c r="W46" s="1061">
        <f>IF('[2]Validation flags'!$H$3=1,0, IF( ISNUMBER(I46), 0, 1 ))</f>
        <v>0</v>
      </c>
      <c r="X46" s="1061">
        <f>IF('[2]Validation flags'!$H$3=1,0, IF( ISNUMBER(J46), 0, 1 ))</f>
        <v>0</v>
      </c>
      <c r="Y46" s="1061">
        <f>IF('[2]Validation flags'!$H$3=1,0, IF( ISNUMBER(K46), 0, 1 ))</f>
        <v>0</v>
      </c>
      <c r="Z46" s="1061">
        <f>IF('[2]Validation flags'!$H$3=1,0, IF( ISNUMBER(L46), 0, 1 ))</f>
        <v>0</v>
      </c>
      <c r="AA46" s="1034"/>
      <c r="AB46" s="1545"/>
      <c r="AC46" s="1034"/>
      <c r="AD46" s="1050"/>
      <c r="AE46" s="1050"/>
      <c r="AF46" s="1050"/>
      <c r="AG46" s="1050"/>
      <c r="AH46" s="1050"/>
      <c r="AI46" s="1050"/>
      <c r="AJ46" s="1034"/>
    </row>
    <row r="47" spans="2:36" x14ac:dyDescent="0.25">
      <c r="B47" s="2133">
        <v>34</v>
      </c>
      <c r="C47" s="2177" t="s">
        <v>5267</v>
      </c>
      <c r="D47" s="2178" t="s">
        <v>5268</v>
      </c>
      <c r="E47" s="2136" t="s">
        <v>1880</v>
      </c>
      <c r="F47" s="2171">
        <v>2</v>
      </c>
      <c r="G47" s="2140"/>
      <c r="H47" s="2189">
        <v>0.33400000000000002</v>
      </c>
      <c r="I47" s="2190">
        <v>0.3836</v>
      </c>
      <c r="J47" s="2190">
        <v>0.37109999999999999</v>
      </c>
      <c r="K47" s="2190">
        <v>0.32169999999999999</v>
      </c>
      <c r="L47" s="2191">
        <v>0.19869999999999999</v>
      </c>
      <c r="M47" s="2140"/>
      <c r="N47" s="2175"/>
      <c r="O47" s="2176"/>
      <c r="Q47" s="43">
        <f t="shared" si="4"/>
        <v>0</v>
      </c>
      <c r="R47" s="43"/>
      <c r="T47" s="1034"/>
      <c r="U47" s="1050"/>
      <c r="V47" s="1061">
        <f>IF('[2]Validation flags'!$H$3=1,0, IF( ISNUMBER(H47), 0, 1 ))</f>
        <v>0</v>
      </c>
      <c r="W47" s="1061">
        <f>IF('[2]Validation flags'!$H$3=1,0, IF( ISNUMBER(I47), 0, 1 ))</f>
        <v>0</v>
      </c>
      <c r="X47" s="1061">
        <f>IF('[2]Validation flags'!$H$3=1,0, IF( ISNUMBER(J47), 0, 1 ))</f>
        <v>0</v>
      </c>
      <c r="Y47" s="1061">
        <f>IF('[2]Validation flags'!$H$3=1,0, IF( ISNUMBER(K47), 0, 1 ))</f>
        <v>0</v>
      </c>
      <c r="Z47" s="1061">
        <f>IF('[2]Validation flags'!$H$3=1,0, IF( ISNUMBER(L47), 0, 1 ))</f>
        <v>0</v>
      </c>
      <c r="AA47" s="127"/>
      <c r="AB47" s="1545"/>
      <c r="AC47" s="1034"/>
      <c r="AD47" s="1050"/>
      <c r="AE47" s="1050"/>
      <c r="AF47" s="1050"/>
      <c r="AG47" s="1050"/>
      <c r="AH47" s="1050"/>
      <c r="AI47" s="1050"/>
      <c r="AJ47" s="127"/>
    </row>
    <row r="48" spans="2:36" x14ac:dyDescent="0.25">
      <c r="B48" s="2133">
        <v>35</v>
      </c>
      <c r="C48" s="2177" t="s">
        <v>5269</v>
      </c>
      <c r="D48" s="2178" t="s">
        <v>5270</v>
      </c>
      <c r="E48" s="2136" t="s">
        <v>1880</v>
      </c>
      <c r="F48" s="2171">
        <v>2</v>
      </c>
      <c r="G48" s="2140"/>
      <c r="H48" s="2189">
        <v>5.0000000000000001E-4</v>
      </c>
      <c r="I48" s="2190">
        <v>1.2999999999999999E-3</v>
      </c>
      <c r="J48" s="2190">
        <v>2E-3</v>
      </c>
      <c r="K48" s="2190">
        <v>1.9E-3</v>
      </c>
      <c r="L48" s="2191">
        <v>5.0000000000000001E-4</v>
      </c>
      <c r="M48" s="2140"/>
      <c r="N48" s="2175"/>
      <c r="O48" s="2176"/>
      <c r="Q48" s="43">
        <f t="shared" si="4"/>
        <v>0</v>
      </c>
      <c r="R48" s="43"/>
      <c r="T48" s="1034"/>
      <c r="U48" s="1050"/>
      <c r="V48" s="1061">
        <f xml:space="preserve"> IF( ISNUMBER(H48), 0, 1 )</f>
        <v>0</v>
      </c>
      <c r="W48" s="1061">
        <f xml:space="preserve"> IF( ISNUMBER(I48), 0, 1 )</f>
        <v>0</v>
      </c>
      <c r="X48" s="1061">
        <f xml:space="preserve"> IF( ISNUMBER(J48), 0, 1 )</f>
        <v>0</v>
      </c>
      <c r="Y48" s="1061">
        <f xml:space="preserve"> IF( ISNUMBER(K48), 0, 1 )</f>
        <v>0</v>
      </c>
      <c r="Z48" s="1061">
        <f xml:space="preserve"> IF( ISNUMBER(L48), 0, 1 )</f>
        <v>0</v>
      </c>
      <c r="AA48" s="127"/>
      <c r="AB48" s="1545"/>
      <c r="AC48" s="1034"/>
      <c r="AD48" s="1050"/>
      <c r="AE48" s="1050"/>
      <c r="AF48" s="1050"/>
      <c r="AG48" s="1050"/>
      <c r="AH48" s="1050"/>
      <c r="AI48" s="1050"/>
      <c r="AJ48" s="127"/>
    </row>
    <row r="49" spans="2:36" x14ac:dyDescent="0.25">
      <c r="B49" s="2133">
        <v>36</v>
      </c>
      <c r="C49" s="2177" t="s">
        <v>5271</v>
      </c>
      <c r="D49" s="2178" t="s">
        <v>5272</v>
      </c>
      <c r="E49" s="2136" t="s">
        <v>1880</v>
      </c>
      <c r="F49" s="2171">
        <v>2</v>
      </c>
      <c r="G49" s="2140"/>
      <c r="H49" s="2189">
        <v>1.29E-2</v>
      </c>
      <c r="I49" s="2190">
        <v>1.5699999999999999E-2</v>
      </c>
      <c r="J49" s="2190">
        <v>2.1299999999999999E-2</v>
      </c>
      <c r="K49" s="2190">
        <v>2.81E-2</v>
      </c>
      <c r="L49" s="2191">
        <v>4.6600000000000003E-2</v>
      </c>
      <c r="M49" s="2140"/>
      <c r="N49" s="2175"/>
      <c r="O49" s="2176"/>
      <c r="Q49" s="43">
        <f t="shared" si="4"/>
        <v>0</v>
      </c>
      <c r="R49" s="43"/>
      <c r="T49" s="1034"/>
      <c r="U49" s="1050"/>
      <c r="V49" s="1061">
        <f>IF('[2]Validation flags'!$H$3=1,0, IF( ISNUMBER(H49), 0, 1 ))</f>
        <v>0</v>
      </c>
      <c r="W49" s="1061">
        <f>IF('[2]Validation flags'!$H$3=1,0, IF( ISNUMBER(I49), 0, 1 ))</f>
        <v>0</v>
      </c>
      <c r="X49" s="1061">
        <f>IF('[2]Validation flags'!$H$3=1,0, IF( ISNUMBER(J49), 0, 1 ))</f>
        <v>0</v>
      </c>
      <c r="Y49" s="1061">
        <f>IF('[2]Validation flags'!$H$3=1,0, IF( ISNUMBER(K49), 0, 1 ))</f>
        <v>0</v>
      </c>
      <c r="Z49" s="1061">
        <f>IF('[2]Validation flags'!$H$3=1,0, IF( ISNUMBER(L49), 0, 1 ))</f>
        <v>0</v>
      </c>
      <c r="AA49" s="127"/>
      <c r="AB49" s="1545"/>
      <c r="AC49" s="1034"/>
      <c r="AD49" s="1050"/>
      <c r="AE49" s="1050"/>
      <c r="AF49" s="1050"/>
      <c r="AG49" s="1050"/>
      <c r="AH49" s="1050"/>
      <c r="AI49" s="1050"/>
      <c r="AJ49" s="127"/>
    </row>
    <row r="50" spans="2:36" x14ac:dyDescent="0.25">
      <c r="B50" s="2133">
        <v>37</v>
      </c>
      <c r="C50" s="2177" t="s">
        <v>5273</v>
      </c>
      <c r="D50" s="2178" t="s">
        <v>5274</v>
      </c>
      <c r="E50" s="2136" t="s">
        <v>1880</v>
      </c>
      <c r="F50" s="2171">
        <v>2</v>
      </c>
      <c r="G50" s="2140"/>
      <c r="H50" s="2192">
        <v>0</v>
      </c>
      <c r="I50" s="2193">
        <v>0</v>
      </c>
      <c r="J50" s="2193">
        <v>0</v>
      </c>
      <c r="K50" s="2193">
        <v>0</v>
      </c>
      <c r="L50" s="2194">
        <v>0</v>
      </c>
      <c r="M50" s="2140"/>
      <c r="N50" s="2175"/>
      <c r="O50" s="2176"/>
      <c r="Q50" s="43">
        <f t="shared" si="4"/>
        <v>0</v>
      </c>
      <c r="R50" s="43"/>
      <c r="T50" s="1034"/>
      <c r="U50" s="1050"/>
      <c r="V50" s="1061">
        <f>IF('[2]Validation flags'!$H$3=1,0, IF( ISNUMBER(H50), 0, 1 ))</f>
        <v>0</v>
      </c>
      <c r="W50" s="1061">
        <f>IF('[2]Validation flags'!$H$3=1,0, IF( ISNUMBER(I50), 0, 1 ))</f>
        <v>0</v>
      </c>
      <c r="X50" s="1061">
        <f>IF('[2]Validation flags'!$H$3=1,0, IF( ISNUMBER(J50), 0, 1 ))</f>
        <v>0</v>
      </c>
      <c r="Y50" s="1061">
        <f>IF('[2]Validation flags'!$H$3=1,0, IF( ISNUMBER(K50), 0, 1 ))</f>
        <v>0</v>
      </c>
      <c r="Z50" s="1061">
        <f>IF('[2]Validation flags'!$H$3=1,0, IF( ISNUMBER(L50), 0, 1 ))</f>
        <v>0</v>
      </c>
      <c r="AA50" s="127"/>
      <c r="AB50" s="1545"/>
      <c r="AC50" s="1034"/>
      <c r="AD50" s="1050"/>
      <c r="AE50" s="1050"/>
      <c r="AF50" s="1050"/>
      <c r="AG50" s="1050"/>
      <c r="AH50" s="1050"/>
      <c r="AI50" s="1050"/>
      <c r="AJ50" s="127"/>
    </row>
    <row r="51" spans="2:36" x14ac:dyDescent="0.25">
      <c r="B51" s="2133">
        <v>38</v>
      </c>
      <c r="C51" s="2177" t="s">
        <v>5275</v>
      </c>
      <c r="D51" s="2178" t="s">
        <v>5276</v>
      </c>
      <c r="E51" s="2136" t="s">
        <v>1880</v>
      </c>
      <c r="F51" s="2171">
        <v>2</v>
      </c>
      <c r="G51" s="2140"/>
      <c r="H51" s="2189">
        <v>0.31459999999999999</v>
      </c>
      <c r="I51" s="2190">
        <v>0.23860000000000001</v>
      </c>
      <c r="J51" s="2190">
        <v>0.2402</v>
      </c>
      <c r="K51" s="2190">
        <v>0.30980000000000002</v>
      </c>
      <c r="L51" s="2191">
        <v>0.43070000000000003</v>
      </c>
      <c r="M51" s="2140"/>
      <c r="N51" s="2182"/>
      <c r="O51" s="2176"/>
      <c r="Q51" s="43">
        <f t="shared" si="4"/>
        <v>0</v>
      </c>
      <c r="R51" s="43"/>
      <c r="T51" s="1034"/>
      <c r="U51" s="1050"/>
      <c r="V51" s="1061">
        <f>IF('[2]Validation flags'!$H$3=1,0, IF( ISNUMBER(H51), 0, 1 ))</f>
        <v>0</v>
      </c>
      <c r="W51" s="1061">
        <f>IF('[2]Validation flags'!$H$3=1,0, IF( ISNUMBER(I51), 0, 1 ))</f>
        <v>0</v>
      </c>
      <c r="X51" s="1061">
        <f>IF('[2]Validation flags'!$H$3=1,0, IF( ISNUMBER(J51), 0, 1 ))</f>
        <v>0</v>
      </c>
      <c r="Y51" s="1061">
        <f>IF('[2]Validation flags'!$H$3=1,0, IF( ISNUMBER(K51), 0, 1 ))</f>
        <v>0</v>
      </c>
      <c r="Z51" s="1061">
        <f>IF('[2]Validation flags'!$H$3=1,0, IF( ISNUMBER(L51), 0, 1 ))</f>
        <v>0</v>
      </c>
      <c r="AA51" s="127"/>
      <c r="AB51" s="1545"/>
      <c r="AC51" s="1034"/>
      <c r="AD51" s="1050"/>
      <c r="AE51" s="1050"/>
      <c r="AF51" s="1050"/>
      <c r="AG51" s="1050"/>
      <c r="AH51" s="1050"/>
      <c r="AI51" s="1050"/>
      <c r="AJ51" s="127"/>
    </row>
    <row r="52" spans="2:36" ht="15" thickBot="1" x14ac:dyDescent="0.3">
      <c r="B52" s="2133">
        <v>39</v>
      </c>
      <c r="C52" s="2177" t="s">
        <v>5277</v>
      </c>
      <c r="D52" s="2178" t="s">
        <v>5278</v>
      </c>
      <c r="E52" s="2136" t="s">
        <v>1880</v>
      </c>
      <c r="F52" s="2171">
        <v>2</v>
      </c>
      <c r="G52" s="2140"/>
      <c r="H52" s="2183">
        <f>SUM(H46:H51)</f>
        <v>1</v>
      </c>
      <c r="I52" s="2184">
        <f>SUM(I46:I51)</f>
        <v>1</v>
      </c>
      <c r="J52" s="2184">
        <f>SUM(J46:J51)</f>
        <v>0.99999999999999989</v>
      </c>
      <c r="K52" s="2184">
        <f>SUM(K46:K51)</f>
        <v>1</v>
      </c>
      <c r="L52" s="2185">
        <f>SUM(L46:L51)</f>
        <v>1</v>
      </c>
      <c r="M52" s="2140"/>
      <c r="N52" s="2186" t="s">
        <v>5279</v>
      </c>
      <c r="O52" s="2176" t="s">
        <v>5280</v>
      </c>
      <c r="Q52" s="43">
        <f t="shared" si="4"/>
        <v>0</v>
      </c>
      <c r="R52" s="43">
        <f xml:space="preserve"> IF( SUM( AD52:AI52 ) = 0, 0,$AD$5 )</f>
        <v>0</v>
      </c>
      <c r="T52" s="127"/>
      <c r="U52" s="1050"/>
      <c r="V52" s="1050"/>
      <c r="W52" s="1050"/>
      <c r="X52" s="1050"/>
      <c r="Y52" s="1050"/>
      <c r="Z52" s="1050"/>
      <c r="AA52" s="127"/>
      <c r="AB52" s="1545"/>
      <c r="AC52" s="127"/>
      <c r="AD52" s="1050"/>
      <c r="AE52" s="1061">
        <f xml:space="preserve"> IF('[2]Validation flags'!$H$3=0,IF( H52 = 1, 0, 1), 0)</f>
        <v>0</v>
      </c>
      <c r="AF52" s="1061">
        <f xml:space="preserve"> IF('[2]Validation flags'!$H$3=0,IF( I52 = 1, 0, 1), 0)</f>
        <v>0</v>
      </c>
      <c r="AG52" s="1061">
        <f xml:space="preserve"> IF('[2]Validation flags'!$H$3=0,IF( J52 = 1, 0, 1), 0)</f>
        <v>0</v>
      </c>
      <c r="AH52" s="1061">
        <f xml:space="preserve"> IF('[2]Validation flags'!$H$3=0,IF( K52 = 1, 0, 1), 0)</f>
        <v>0</v>
      </c>
      <c r="AI52" s="1061">
        <f xml:space="preserve"> IF('[2]Validation flags'!$H$3=0,IF( L52 = 1, 0, 1), 0)</f>
        <v>0</v>
      </c>
      <c r="AJ52" s="127"/>
    </row>
    <row r="53" spans="2:36" x14ac:dyDescent="0.25">
      <c r="B53" s="2133">
        <v>40</v>
      </c>
      <c r="C53" s="2177" t="s">
        <v>5281</v>
      </c>
      <c r="D53" s="2178" t="s">
        <v>5282</v>
      </c>
      <c r="E53" s="2136" t="s">
        <v>1880</v>
      </c>
      <c r="F53" s="2171">
        <v>2</v>
      </c>
      <c r="G53" s="2140"/>
      <c r="H53" s="2189">
        <v>0.2248</v>
      </c>
      <c r="I53" s="2190">
        <v>0.23699999999999999</v>
      </c>
      <c r="J53" s="2190">
        <v>0.34789999999999999</v>
      </c>
      <c r="K53" s="2190">
        <v>0.52490000000000003</v>
      </c>
      <c r="L53" s="2191">
        <v>0.44650000000000001</v>
      </c>
      <c r="M53" s="2140"/>
      <c r="N53" s="2170"/>
      <c r="O53" s="2176"/>
      <c r="Q53" s="43">
        <f t="shared" si="4"/>
        <v>0</v>
      </c>
      <c r="R53" s="43"/>
      <c r="T53" s="1034"/>
      <c r="U53" s="1050"/>
      <c r="V53" s="1061">
        <f>IF('[2]Validation flags'!$H$3=1,0, IF( ISNUMBER(H53), 0, 1 ))</f>
        <v>0</v>
      </c>
      <c r="W53" s="1061">
        <f>IF('[2]Validation flags'!$H$3=1,0, IF( ISNUMBER(I53), 0, 1 ))</f>
        <v>0</v>
      </c>
      <c r="X53" s="1061">
        <f>IF('[2]Validation flags'!$H$3=1,0, IF( ISNUMBER(J53), 0, 1 ))</f>
        <v>0</v>
      </c>
      <c r="Y53" s="1061">
        <f>IF('[2]Validation flags'!$H$3=1,0, IF( ISNUMBER(K53), 0, 1 ))</f>
        <v>0</v>
      </c>
      <c r="Z53" s="1061">
        <f>IF('[2]Validation flags'!$H$3=1,0, IF( ISNUMBER(L53), 0, 1 ))</f>
        <v>0</v>
      </c>
      <c r="AA53" s="127"/>
      <c r="AB53" s="1545"/>
      <c r="AC53" s="1034"/>
      <c r="AD53" s="1050"/>
      <c r="AE53" s="1050"/>
      <c r="AF53" s="1050"/>
      <c r="AG53" s="1050"/>
      <c r="AH53" s="1050"/>
      <c r="AI53" s="1050"/>
      <c r="AJ53" s="127"/>
    </row>
    <row r="54" spans="2:36" x14ac:dyDescent="0.25">
      <c r="B54" s="2133">
        <v>41</v>
      </c>
      <c r="C54" s="2177" t="s">
        <v>5283</v>
      </c>
      <c r="D54" s="2178" t="s">
        <v>5284</v>
      </c>
      <c r="E54" s="2136" t="s">
        <v>1880</v>
      </c>
      <c r="F54" s="2171">
        <v>2</v>
      </c>
      <c r="G54" s="2140"/>
      <c r="H54" s="2189">
        <v>2.9600000000000001E-2</v>
      </c>
      <c r="I54" s="2190">
        <v>2.9100000000000001E-2</v>
      </c>
      <c r="J54" s="2190">
        <v>7.5200000000000003E-2</v>
      </c>
      <c r="K54" s="2190">
        <v>0.1784</v>
      </c>
      <c r="L54" s="2191">
        <v>0.1196</v>
      </c>
      <c r="M54" s="2140"/>
      <c r="N54" s="2175"/>
      <c r="O54" s="2176"/>
      <c r="Q54" s="43">
        <f t="shared" si="4"/>
        <v>0</v>
      </c>
      <c r="R54" s="43"/>
      <c r="T54" s="1034"/>
      <c r="U54" s="1050"/>
      <c r="V54" s="1061">
        <f>IF('[2]Validation flags'!$H$3=1,0, IF( ISNUMBER(H54), 0, 1 ))</f>
        <v>0</v>
      </c>
      <c r="W54" s="1061">
        <f>IF('[2]Validation flags'!$H$3=1,0, IF( ISNUMBER(I54), 0, 1 ))</f>
        <v>0</v>
      </c>
      <c r="X54" s="1061">
        <f>IF('[2]Validation flags'!$H$3=1,0, IF( ISNUMBER(J54), 0, 1 ))</f>
        <v>0</v>
      </c>
      <c r="Y54" s="1061">
        <f>IF('[2]Validation flags'!$H$3=1,0, IF( ISNUMBER(K54), 0, 1 ))</f>
        <v>0</v>
      </c>
      <c r="Z54" s="1061">
        <f>IF('[2]Validation flags'!$H$3=1,0, IF( ISNUMBER(L54), 0, 1 ))</f>
        <v>0</v>
      </c>
      <c r="AA54" s="127"/>
      <c r="AB54" s="1545"/>
      <c r="AC54" s="1034"/>
      <c r="AD54" s="1050"/>
      <c r="AE54" s="1050"/>
      <c r="AF54" s="1050"/>
      <c r="AG54" s="1050"/>
      <c r="AH54" s="1050"/>
      <c r="AI54" s="1050"/>
      <c r="AJ54" s="127"/>
    </row>
    <row r="55" spans="2:36" x14ac:dyDescent="0.25">
      <c r="B55" s="2133">
        <v>42</v>
      </c>
      <c r="C55" s="2195" t="s">
        <v>5285</v>
      </c>
      <c r="D55" s="2178" t="s">
        <v>5286</v>
      </c>
      <c r="E55" s="2136" t="s">
        <v>1880</v>
      </c>
      <c r="F55" s="2171">
        <v>2</v>
      </c>
      <c r="G55" s="2140"/>
      <c r="H55" s="2189">
        <v>1E-4</v>
      </c>
      <c r="I55" s="2190">
        <v>1E-4</v>
      </c>
      <c r="J55" s="2190">
        <v>5.8999999999999999E-3</v>
      </c>
      <c r="K55" s="2190">
        <v>1.8499999999999999E-2</v>
      </c>
      <c r="L55" s="2191">
        <v>1.14E-2</v>
      </c>
      <c r="M55" s="2140"/>
      <c r="N55" s="2175"/>
      <c r="O55" s="2176"/>
      <c r="Q55" s="43">
        <f t="shared" si="4"/>
        <v>0</v>
      </c>
      <c r="R55" s="43"/>
      <c r="T55" s="1034"/>
      <c r="U55" s="1050"/>
      <c r="V55" s="1061">
        <f xml:space="preserve"> IF( ISNUMBER(H55), 0, 1 )</f>
        <v>0</v>
      </c>
      <c r="W55" s="1061">
        <f xml:space="preserve"> IF( ISNUMBER(I55), 0, 1 )</f>
        <v>0</v>
      </c>
      <c r="X55" s="1061">
        <f xml:space="preserve"> IF( ISNUMBER(J55), 0, 1 )</f>
        <v>0</v>
      </c>
      <c r="Y55" s="1061">
        <f xml:space="preserve"> IF( ISNUMBER(K55), 0, 1 )</f>
        <v>0</v>
      </c>
      <c r="Z55" s="1061">
        <f xml:space="preserve"> IF( ISNUMBER(L55), 0, 1 )</f>
        <v>0</v>
      </c>
      <c r="AA55" s="127"/>
      <c r="AB55" s="1545"/>
      <c r="AC55" s="1034"/>
      <c r="AD55" s="1050"/>
      <c r="AE55" s="1050"/>
      <c r="AF55" s="1050"/>
      <c r="AG55" s="1050"/>
      <c r="AH55" s="1050"/>
      <c r="AI55" s="1050"/>
      <c r="AJ55" s="127"/>
    </row>
    <row r="56" spans="2:36" x14ac:dyDescent="0.25">
      <c r="B56" s="2133">
        <v>43</v>
      </c>
      <c r="C56" s="2195" t="s">
        <v>5287</v>
      </c>
      <c r="D56" s="2178" t="s">
        <v>5288</v>
      </c>
      <c r="E56" s="2136" t="s">
        <v>1880</v>
      </c>
      <c r="F56" s="2171">
        <v>2</v>
      </c>
      <c r="G56" s="2140"/>
      <c r="H56" s="2189">
        <v>7.8000000000000005E-3</v>
      </c>
      <c r="I56" s="2190">
        <v>9.4999999999999998E-3</v>
      </c>
      <c r="J56" s="2190">
        <v>1.52E-2</v>
      </c>
      <c r="K56" s="2190">
        <v>1.84E-2</v>
      </c>
      <c r="L56" s="2191">
        <v>1.9599999999999999E-2</v>
      </c>
      <c r="M56" s="2140"/>
      <c r="N56" s="2175"/>
      <c r="O56" s="2176"/>
      <c r="Q56" s="43">
        <f t="shared" si="4"/>
        <v>0</v>
      </c>
      <c r="R56" s="43"/>
      <c r="T56" s="1034"/>
      <c r="U56" s="1050"/>
      <c r="V56" s="1061">
        <f>IF('[2]Validation flags'!$H$3=1,0, IF( ISNUMBER(H56), 0, 1 ))</f>
        <v>0</v>
      </c>
      <c r="W56" s="1061">
        <f>IF('[2]Validation flags'!$H$3=1,0, IF( ISNUMBER(I56), 0, 1 ))</f>
        <v>0</v>
      </c>
      <c r="X56" s="1061">
        <f>IF('[2]Validation flags'!$H$3=1,0, IF( ISNUMBER(J56), 0, 1 ))</f>
        <v>0</v>
      </c>
      <c r="Y56" s="1061">
        <f>IF('[2]Validation flags'!$H$3=1,0, IF( ISNUMBER(K56), 0, 1 ))</f>
        <v>0</v>
      </c>
      <c r="Z56" s="1061">
        <f>IF('[2]Validation flags'!$H$3=1,0, IF( ISNUMBER(L56), 0, 1 ))</f>
        <v>0</v>
      </c>
      <c r="AA56" s="127"/>
      <c r="AB56" s="1545"/>
      <c r="AC56" s="1034"/>
      <c r="AD56" s="1050"/>
      <c r="AE56" s="1050"/>
      <c r="AF56" s="1050"/>
      <c r="AG56" s="1050"/>
      <c r="AH56" s="1050"/>
      <c r="AI56" s="1050"/>
      <c r="AJ56" s="127"/>
    </row>
    <row r="57" spans="2:36" x14ac:dyDescent="0.25">
      <c r="B57" s="2133">
        <v>44</v>
      </c>
      <c r="C57" s="2195" t="s">
        <v>5289</v>
      </c>
      <c r="D57" s="2178" t="s">
        <v>5290</v>
      </c>
      <c r="E57" s="2136" t="s">
        <v>1880</v>
      </c>
      <c r="F57" s="2171">
        <v>2</v>
      </c>
      <c r="G57" s="2140"/>
      <c r="H57" s="2192">
        <v>0</v>
      </c>
      <c r="I57" s="2193">
        <v>0</v>
      </c>
      <c r="J57" s="2193">
        <v>0</v>
      </c>
      <c r="K57" s="2193">
        <v>0</v>
      </c>
      <c r="L57" s="2194">
        <v>0</v>
      </c>
      <c r="M57" s="2140"/>
      <c r="N57" s="2175"/>
      <c r="O57" s="2176"/>
      <c r="Q57" s="43">
        <f t="shared" si="4"/>
        <v>0</v>
      </c>
      <c r="R57" s="43"/>
      <c r="T57" s="1034"/>
      <c r="U57" s="1050"/>
      <c r="V57" s="1061">
        <f>IF('[2]Validation flags'!$H$3=1,0, IF( ISNUMBER(H57), 0, 1 ))</f>
        <v>0</v>
      </c>
      <c r="W57" s="1061">
        <f>IF('[2]Validation flags'!$H$3=1,0, IF( ISNUMBER(I57), 0, 1 ))</f>
        <v>0</v>
      </c>
      <c r="X57" s="1061">
        <f>IF('[2]Validation flags'!$H$3=1,0, IF( ISNUMBER(J57), 0, 1 ))</f>
        <v>0</v>
      </c>
      <c r="Y57" s="1061">
        <f>IF('[2]Validation flags'!$H$3=1,0, IF( ISNUMBER(K57), 0, 1 ))</f>
        <v>0</v>
      </c>
      <c r="Z57" s="1061">
        <f>IF('[2]Validation flags'!$H$3=1,0, IF( ISNUMBER(L57), 0, 1 ))</f>
        <v>0</v>
      </c>
      <c r="AA57" s="200"/>
      <c r="AB57" s="1545"/>
      <c r="AC57" s="1034"/>
      <c r="AD57" s="1050"/>
      <c r="AE57" s="1050"/>
      <c r="AF57" s="1050"/>
      <c r="AG57" s="1050"/>
      <c r="AH57" s="1050"/>
      <c r="AI57" s="1050"/>
      <c r="AJ57" s="200"/>
    </row>
    <row r="58" spans="2:36" x14ac:dyDescent="0.25">
      <c r="B58" s="2133">
        <v>45</v>
      </c>
      <c r="C58" s="2177" t="s">
        <v>5291</v>
      </c>
      <c r="D58" s="2178" t="s">
        <v>5292</v>
      </c>
      <c r="E58" s="2136" t="s">
        <v>1880</v>
      </c>
      <c r="F58" s="2171">
        <v>2</v>
      </c>
      <c r="G58" s="2140"/>
      <c r="H58" s="2189">
        <v>0.73770000000000002</v>
      </c>
      <c r="I58" s="2190">
        <v>0.72430000000000005</v>
      </c>
      <c r="J58" s="2190">
        <v>0.55579999999999996</v>
      </c>
      <c r="K58" s="2190">
        <v>0.25979999999999998</v>
      </c>
      <c r="L58" s="2191">
        <v>0.40289999999999998</v>
      </c>
      <c r="M58" s="2140"/>
      <c r="N58" s="2182"/>
      <c r="O58" s="2176"/>
      <c r="Q58" s="43">
        <f t="shared" si="4"/>
        <v>0</v>
      </c>
      <c r="R58" s="43"/>
      <c r="T58" s="1034"/>
      <c r="U58" s="1050"/>
      <c r="V58" s="1061">
        <f>IF('[2]Validation flags'!$H$3=1,0, IF( ISNUMBER(H58), 0, 1 ))</f>
        <v>0</v>
      </c>
      <c r="W58" s="1061">
        <f>IF('[2]Validation flags'!$H$3=1,0, IF( ISNUMBER(I58), 0, 1 ))</f>
        <v>0</v>
      </c>
      <c r="X58" s="1061">
        <f>IF('[2]Validation flags'!$H$3=1,0, IF( ISNUMBER(J58), 0, 1 ))</f>
        <v>0</v>
      </c>
      <c r="Y58" s="1061">
        <f>IF('[2]Validation flags'!$H$3=1,0, IF( ISNUMBER(K58), 0, 1 ))</f>
        <v>0</v>
      </c>
      <c r="Z58" s="1061">
        <f>IF('[2]Validation flags'!$H$3=1,0, IF( ISNUMBER(L58), 0, 1 ))</f>
        <v>0</v>
      </c>
      <c r="AA58" s="200"/>
      <c r="AB58" s="1545"/>
      <c r="AC58" s="1034"/>
      <c r="AD58" s="1050"/>
      <c r="AE58" s="1050"/>
      <c r="AF58" s="1050"/>
      <c r="AG58" s="1050"/>
      <c r="AH58" s="1050"/>
      <c r="AI58" s="1050"/>
      <c r="AJ58" s="200"/>
    </row>
    <row r="59" spans="2:36" x14ac:dyDescent="0.25">
      <c r="B59" s="2146">
        <v>46</v>
      </c>
      <c r="C59" s="2177" t="s">
        <v>5293</v>
      </c>
      <c r="D59" s="2178" t="s">
        <v>5294</v>
      </c>
      <c r="E59" s="2136" t="s">
        <v>1880</v>
      </c>
      <c r="F59" s="2171">
        <v>2</v>
      </c>
      <c r="G59" s="2140"/>
      <c r="H59" s="2183">
        <f>SUM(H53:H58)</f>
        <v>1</v>
      </c>
      <c r="I59" s="2184">
        <f>SUM(I53:I58)</f>
        <v>1</v>
      </c>
      <c r="J59" s="2184">
        <f>SUM(J53:J58)</f>
        <v>1</v>
      </c>
      <c r="K59" s="2184">
        <f>SUM(K53:K58)</f>
        <v>1</v>
      </c>
      <c r="L59" s="2185">
        <f>SUM(L53:L58)</f>
        <v>1</v>
      </c>
      <c r="M59" s="2140"/>
      <c r="N59" s="2186" t="s">
        <v>5295</v>
      </c>
      <c r="O59" s="2176" t="s">
        <v>5280</v>
      </c>
      <c r="Q59" s="43"/>
      <c r="R59" s="43">
        <f xml:space="preserve"> IF( SUM( AD59:AI59 ) = 0, 0,$AD$5 )</f>
        <v>0</v>
      </c>
      <c r="T59" s="200"/>
      <c r="U59" s="1050"/>
      <c r="V59" s="1050"/>
      <c r="W59" s="1050"/>
      <c r="X59" s="1050"/>
      <c r="Y59" s="1050"/>
      <c r="Z59" s="1050"/>
      <c r="AA59" s="200"/>
      <c r="AB59" s="1545"/>
      <c r="AC59" s="200"/>
      <c r="AD59" s="1050"/>
      <c r="AE59" s="1061">
        <f xml:space="preserve"> IF('[2]Validation flags'!$H$3=0,IF( H59 = 1, 0, 1), 0)</f>
        <v>0</v>
      </c>
      <c r="AF59" s="1061">
        <f xml:space="preserve"> IF('[2]Validation flags'!$H$3=0,IF( I59 = 1, 0, 1), 0)</f>
        <v>0</v>
      </c>
      <c r="AG59" s="1061">
        <f xml:space="preserve"> IF('[2]Validation flags'!$H$3=0,IF( J59 = 1, 0, 1), 0)</f>
        <v>0</v>
      </c>
      <c r="AH59" s="1061">
        <f xml:space="preserve"> IF('[2]Validation flags'!$H$3=0,IF( K59 = 1, 0, 1), 0)</f>
        <v>0</v>
      </c>
      <c r="AI59" s="1061">
        <f xml:space="preserve"> IF('[2]Validation flags'!$H$3=0,IF( L59 = 1, 0, 1), 0)</f>
        <v>0</v>
      </c>
      <c r="AJ59" s="200"/>
    </row>
    <row r="60" spans="2:36" x14ac:dyDescent="0.25">
      <c r="B60" s="2133">
        <v>47</v>
      </c>
      <c r="C60" s="2177" t="s">
        <v>5296</v>
      </c>
      <c r="D60" s="2178" t="s">
        <v>5297</v>
      </c>
      <c r="E60" s="2136" t="s">
        <v>1880</v>
      </c>
      <c r="F60" s="2171">
        <v>2</v>
      </c>
      <c r="G60" s="2140"/>
      <c r="H60" s="2192">
        <v>0</v>
      </c>
      <c r="I60" s="2193">
        <v>0</v>
      </c>
      <c r="J60" s="2193">
        <v>0</v>
      </c>
      <c r="K60" s="2193">
        <v>0</v>
      </c>
      <c r="L60" s="2194">
        <v>0</v>
      </c>
      <c r="M60" s="2140"/>
      <c r="N60" s="2186"/>
      <c r="O60" s="2176"/>
      <c r="Q60" s="43">
        <f t="shared" ref="Q60:Q65" si="5" xml:space="preserve"> IF( SUM( U60:Z60 ) = 0, 0,$U$5 )</f>
        <v>0</v>
      </c>
      <c r="R60" s="43"/>
      <c r="T60" s="1034"/>
      <c r="U60" s="1050"/>
      <c r="V60" s="1061">
        <f>IF('[2]Validation flags'!$B$3="Thames Water", IF( ISNUMBER(H60), 0, 1 ),0)</f>
        <v>0</v>
      </c>
      <c r="W60" s="1061">
        <f>IF('[2]Validation flags'!$B$3="Thames Water", IF( ISNUMBER(I60), 0, 1 ),0)</f>
        <v>0</v>
      </c>
      <c r="X60" s="1061">
        <f>IF('[2]Validation flags'!$B$3="Thames Water", IF( ISNUMBER(J60), 0, 1 ),0)</f>
        <v>0</v>
      </c>
      <c r="Y60" s="1061">
        <f>IF('[2]Validation flags'!$B$3="Thames Water", IF( ISNUMBER(K60), 0, 1 ),0)</f>
        <v>0</v>
      </c>
      <c r="Z60" s="1061">
        <f>IF('[2]Validation flags'!$B$3="Thames Water", IF( ISNUMBER(L60), 0, 1 ),0)</f>
        <v>0</v>
      </c>
      <c r="AA60" s="600"/>
      <c r="AB60" s="1545"/>
      <c r="AC60" s="1034"/>
      <c r="AD60" s="1050"/>
      <c r="AE60" s="1050"/>
      <c r="AF60" s="1050"/>
      <c r="AG60" s="1050"/>
      <c r="AH60" s="1050"/>
      <c r="AI60" s="1050"/>
      <c r="AJ60" s="600"/>
    </row>
    <row r="61" spans="2:36" x14ac:dyDescent="0.25">
      <c r="B61" s="2133">
        <v>48</v>
      </c>
      <c r="C61" s="2177" t="s">
        <v>5298</v>
      </c>
      <c r="D61" s="2178" t="s">
        <v>5299</v>
      </c>
      <c r="E61" s="2136" t="s">
        <v>1880</v>
      </c>
      <c r="F61" s="2171">
        <v>2</v>
      </c>
      <c r="G61" s="2140"/>
      <c r="H61" s="2192">
        <v>0</v>
      </c>
      <c r="I61" s="2193">
        <v>0</v>
      </c>
      <c r="J61" s="2193">
        <v>0</v>
      </c>
      <c r="K61" s="2193">
        <v>0</v>
      </c>
      <c r="L61" s="2194">
        <v>0</v>
      </c>
      <c r="M61" s="2140"/>
      <c r="N61" s="2186"/>
      <c r="O61" s="2176"/>
      <c r="Q61" s="43">
        <f t="shared" si="5"/>
        <v>0</v>
      </c>
      <c r="R61" s="43"/>
      <c r="T61" s="1034"/>
      <c r="U61" s="1050"/>
      <c r="V61" s="1061">
        <f>IF('[2]Validation flags'!$B$3="Thames Water", IF( ISNUMBER(H61), 0, 1 ),0)</f>
        <v>0</v>
      </c>
      <c r="W61" s="1061">
        <f>IF('[2]Validation flags'!$B$3="Thames Water", IF( ISNUMBER(I61), 0, 1 ),0)</f>
        <v>0</v>
      </c>
      <c r="X61" s="1061">
        <f>IF('[2]Validation flags'!$B$3="Thames Water", IF( ISNUMBER(J61), 0, 1 ),0)</f>
        <v>0</v>
      </c>
      <c r="Y61" s="1061">
        <f>IF('[2]Validation flags'!$B$3="Thames Water", IF( ISNUMBER(K61), 0, 1 ),0)</f>
        <v>0</v>
      </c>
      <c r="Z61" s="1061">
        <f>IF('[2]Validation flags'!$B$3="Thames Water", IF( ISNUMBER(L61), 0, 1 ),0)</f>
        <v>0</v>
      </c>
      <c r="AA61" s="600"/>
      <c r="AB61" s="1545"/>
      <c r="AC61" s="1034"/>
      <c r="AD61" s="1050"/>
      <c r="AE61" s="1050"/>
      <c r="AF61" s="1050"/>
      <c r="AG61" s="1050"/>
      <c r="AH61" s="1050"/>
      <c r="AI61" s="1050"/>
      <c r="AJ61" s="600"/>
    </row>
    <row r="62" spans="2:36" x14ac:dyDescent="0.25">
      <c r="B62" s="2133">
        <v>49</v>
      </c>
      <c r="C62" s="2195" t="s">
        <v>5300</v>
      </c>
      <c r="D62" s="2178" t="s">
        <v>5301</v>
      </c>
      <c r="E62" s="2136" t="s">
        <v>1880</v>
      </c>
      <c r="F62" s="2171">
        <v>2</v>
      </c>
      <c r="G62" s="2140"/>
      <c r="H62" s="2192">
        <v>0</v>
      </c>
      <c r="I62" s="2193">
        <v>0</v>
      </c>
      <c r="J62" s="2193">
        <v>0</v>
      </c>
      <c r="K62" s="2193">
        <v>0</v>
      </c>
      <c r="L62" s="2194">
        <v>0</v>
      </c>
      <c r="M62" s="2140"/>
      <c r="N62" s="2186"/>
      <c r="O62" s="2176"/>
      <c r="Q62" s="43">
        <f t="shared" si="5"/>
        <v>0</v>
      </c>
      <c r="R62" s="43"/>
      <c r="T62" s="1034"/>
      <c r="U62" s="1050"/>
      <c r="V62" s="1061">
        <f>IF('[2]Validation flags'!$B$3="Thames Water", IF( ISNUMBER(H62), 0, 1 ),0)</f>
        <v>0</v>
      </c>
      <c r="W62" s="1061">
        <f>IF('[2]Validation flags'!$B$3="Thames Water", IF( ISNUMBER(I62), 0, 1 ),0)</f>
        <v>0</v>
      </c>
      <c r="X62" s="1061">
        <f>IF('[2]Validation flags'!$B$3="Thames Water", IF( ISNUMBER(J62), 0, 1 ),0)</f>
        <v>0</v>
      </c>
      <c r="Y62" s="1061">
        <f>IF('[2]Validation flags'!$B$3="Thames Water", IF( ISNUMBER(K62), 0, 1 ),0)</f>
        <v>0</v>
      </c>
      <c r="Z62" s="1061">
        <f>IF('[2]Validation flags'!$B$3="Thames Water", IF( ISNUMBER(L62), 0, 1 ),0)</f>
        <v>0</v>
      </c>
      <c r="AA62" s="600"/>
      <c r="AB62" s="1545"/>
      <c r="AC62" s="1034"/>
      <c r="AD62" s="1050"/>
      <c r="AE62" s="1050"/>
      <c r="AF62" s="1050"/>
      <c r="AG62" s="1050"/>
      <c r="AH62" s="1050"/>
      <c r="AI62" s="1050"/>
      <c r="AJ62" s="600"/>
    </row>
    <row r="63" spans="2:36" x14ac:dyDescent="0.25">
      <c r="B63" s="2133">
        <v>50</v>
      </c>
      <c r="C63" s="2195" t="s">
        <v>5302</v>
      </c>
      <c r="D63" s="2178" t="s">
        <v>5303</v>
      </c>
      <c r="E63" s="2136" t="s">
        <v>1880</v>
      </c>
      <c r="F63" s="2171">
        <v>2</v>
      </c>
      <c r="G63" s="2140"/>
      <c r="H63" s="2192">
        <v>0</v>
      </c>
      <c r="I63" s="2193">
        <v>0</v>
      </c>
      <c r="J63" s="2193">
        <v>0</v>
      </c>
      <c r="K63" s="2193">
        <v>0</v>
      </c>
      <c r="L63" s="2194">
        <v>0</v>
      </c>
      <c r="M63" s="2140"/>
      <c r="N63" s="2186"/>
      <c r="O63" s="2176"/>
      <c r="Q63" s="43">
        <f t="shared" si="5"/>
        <v>0</v>
      </c>
      <c r="R63" s="43"/>
      <c r="T63" s="1034"/>
      <c r="U63" s="1050"/>
      <c r="V63" s="1061">
        <f>IF('[2]Validation flags'!$B$3="Thames Water", IF( ISNUMBER(H63), 0, 1 ),0)</f>
        <v>0</v>
      </c>
      <c r="W63" s="1061">
        <f>IF('[2]Validation flags'!$B$3="Thames Water", IF( ISNUMBER(I63), 0, 1 ),0)</f>
        <v>0</v>
      </c>
      <c r="X63" s="1061">
        <f>IF('[2]Validation flags'!$B$3="Thames Water", IF( ISNUMBER(J63), 0, 1 ),0)</f>
        <v>0</v>
      </c>
      <c r="Y63" s="1061">
        <f>IF('[2]Validation flags'!$B$3="Thames Water", IF( ISNUMBER(K63), 0, 1 ),0)</f>
        <v>0</v>
      </c>
      <c r="Z63" s="1061">
        <f>IF('[2]Validation flags'!$B$3="Thames Water", IF( ISNUMBER(L63), 0, 1 ),0)</f>
        <v>0</v>
      </c>
      <c r="AA63" s="600"/>
      <c r="AB63" s="1545"/>
      <c r="AC63" s="1034"/>
      <c r="AD63" s="1050"/>
      <c r="AE63" s="1050"/>
      <c r="AF63" s="1050"/>
      <c r="AG63" s="1050"/>
      <c r="AH63" s="1050"/>
      <c r="AI63" s="1050"/>
      <c r="AJ63" s="600"/>
    </row>
    <row r="64" spans="2:36" x14ac:dyDescent="0.25">
      <c r="B64" s="2133">
        <v>51</v>
      </c>
      <c r="C64" s="2145" t="s">
        <v>5304</v>
      </c>
      <c r="D64" s="2135" t="s">
        <v>5305</v>
      </c>
      <c r="E64" s="2136" t="s">
        <v>1880</v>
      </c>
      <c r="F64" s="2171">
        <v>2</v>
      </c>
      <c r="G64" s="2140"/>
      <c r="H64" s="2192">
        <v>0</v>
      </c>
      <c r="I64" s="2193">
        <v>0</v>
      </c>
      <c r="J64" s="2193">
        <v>0</v>
      </c>
      <c r="K64" s="2193">
        <v>0</v>
      </c>
      <c r="L64" s="2194">
        <v>0</v>
      </c>
      <c r="M64" s="2140"/>
      <c r="N64" s="2186"/>
      <c r="O64" s="2176"/>
      <c r="Q64" s="43">
        <f t="shared" si="5"/>
        <v>0</v>
      </c>
      <c r="R64" s="43"/>
      <c r="T64" s="1034"/>
      <c r="U64" s="1050"/>
      <c r="V64" s="1061">
        <f>IF('[2]Validation flags'!$B$3="Thames Water", IF( ISNUMBER(H64), 0, 1 ),0)</f>
        <v>0</v>
      </c>
      <c r="W64" s="1061">
        <f>IF('[2]Validation flags'!$B$3="Thames Water", IF( ISNUMBER(I64), 0, 1 ),0)</f>
        <v>0</v>
      </c>
      <c r="X64" s="1061">
        <f>IF('[2]Validation flags'!$B$3="Thames Water", IF( ISNUMBER(J64), 0, 1 ),0)</f>
        <v>0</v>
      </c>
      <c r="Y64" s="1061">
        <f>IF('[2]Validation flags'!$B$3="Thames Water", IF( ISNUMBER(K64), 0, 1 ),0)</f>
        <v>0</v>
      </c>
      <c r="Z64" s="1061">
        <f>IF('[2]Validation flags'!$B$3="Thames Water", IF( ISNUMBER(L64), 0, 1 ),0)</f>
        <v>0</v>
      </c>
      <c r="AA64" s="600"/>
      <c r="AB64" s="1545"/>
      <c r="AC64" s="1034"/>
      <c r="AD64" s="1050"/>
      <c r="AE64" s="1050"/>
      <c r="AF64" s="1050"/>
      <c r="AG64" s="1050"/>
      <c r="AH64" s="1050"/>
      <c r="AI64" s="1050"/>
      <c r="AJ64" s="600"/>
    </row>
    <row r="65" spans="2:36" x14ac:dyDescent="0.25">
      <c r="B65" s="2146">
        <v>52</v>
      </c>
      <c r="C65" s="2196" t="s">
        <v>5306</v>
      </c>
      <c r="D65" s="2197" t="s">
        <v>5307</v>
      </c>
      <c r="E65" s="2198" t="s">
        <v>1880</v>
      </c>
      <c r="F65" s="2199">
        <v>2</v>
      </c>
      <c r="G65" s="2140"/>
      <c r="H65" s="2192">
        <v>0</v>
      </c>
      <c r="I65" s="2193">
        <v>0</v>
      </c>
      <c r="J65" s="2193">
        <v>0</v>
      </c>
      <c r="K65" s="2193">
        <v>0</v>
      </c>
      <c r="L65" s="2194">
        <v>0</v>
      </c>
      <c r="M65" s="2140"/>
      <c r="N65" s="2200"/>
      <c r="O65" s="2201"/>
      <c r="Q65" s="43">
        <f t="shared" si="5"/>
        <v>0</v>
      </c>
      <c r="R65" s="43"/>
      <c r="T65" s="1034"/>
      <c r="U65" s="1050"/>
      <c r="V65" s="1061">
        <f>IF('[2]Validation flags'!$B$3="Thames Water", IF( ISNUMBER(H65), 0, 1 ),0)</f>
        <v>0</v>
      </c>
      <c r="W65" s="1061">
        <f>IF('[2]Validation flags'!$B$3="Thames Water", IF( ISNUMBER(I65), 0, 1 ),0)</f>
        <v>0</v>
      </c>
      <c r="X65" s="1061">
        <f>IF('[2]Validation flags'!$B$3="Thames Water", IF( ISNUMBER(J65), 0, 1 ),0)</f>
        <v>0</v>
      </c>
      <c r="Y65" s="1061">
        <f>IF('[2]Validation flags'!$B$3="Thames Water", IF( ISNUMBER(K65), 0, 1 ),0)</f>
        <v>0</v>
      </c>
      <c r="Z65" s="1061">
        <f>IF('[2]Validation flags'!$B$3="Thames Water", IF( ISNUMBER(L65), 0, 1 ),0)</f>
        <v>0</v>
      </c>
      <c r="AA65" s="600"/>
      <c r="AB65" s="1545"/>
      <c r="AC65" s="1034"/>
      <c r="AD65" s="1050"/>
      <c r="AE65" s="1050"/>
      <c r="AF65" s="1050"/>
      <c r="AG65" s="1050"/>
      <c r="AH65" s="1050"/>
      <c r="AI65" s="1050"/>
      <c r="AJ65" s="600"/>
    </row>
    <row r="66" spans="2:36" ht="15" thickBot="1" x14ac:dyDescent="0.3">
      <c r="B66" s="2202">
        <v>53</v>
      </c>
      <c r="C66" s="2203" t="s">
        <v>5308</v>
      </c>
      <c r="D66" s="2204" t="s">
        <v>5309</v>
      </c>
      <c r="E66" s="2205" t="s">
        <v>1880</v>
      </c>
      <c r="F66" s="2206">
        <v>2</v>
      </c>
      <c r="G66" s="2140"/>
      <c r="H66" s="2207">
        <f>SUM(H60:H65)</f>
        <v>0</v>
      </c>
      <c r="I66" s="2208">
        <f>SUM(I60:I65)</f>
        <v>0</v>
      </c>
      <c r="J66" s="2208">
        <f>SUM(J60:J65)</f>
        <v>0</v>
      </c>
      <c r="K66" s="2208">
        <f>SUM(K60:K65)</f>
        <v>0</v>
      </c>
      <c r="L66" s="2209">
        <f>SUM(L60:L65)</f>
        <v>0</v>
      </c>
      <c r="M66" s="2140"/>
      <c r="N66" s="2160" t="s">
        <v>5310</v>
      </c>
      <c r="O66" s="2161" t="s">
        <v>5311</v>
      </c>
      <c r="Q66" s="43"/>
      <c r="R66" s="43">
        <f xml:space="preserve"> IF( SUM( AD66:AI66 ) = 0, 0,$AD$5 )</f>
        <v>0</v>
      </c>
      <c r="T66" s="600"/>
      <c r="U66" s="1050"/>
      <c r="V66" s="1050"/>
      <c r="W66" s="1050"/>
      <c r="X66" s="1050"/>
      <c r="Y66" s="1050"/>
      <c r="Z66" s="1050"/>
      <c r="AA66" s="600"/>
      <c r="AB66" s="1545"/>
      <c r="AC66" s="600"/>
      <c r="AD66" s="1050"/>
      <c r="AE66" s="1061">
        <f>IF('[2]Validation flags'!$B$3="Thames Water", IF( H66 = 1, 0, 1),0)</f>
        <v>0</v>
      </c>
      <c r="AF66" s="1061">
        <f>IF('[2]Validation flags'!$B$3="Thames Water", IF( I66 = 1, 0, 1),0)</f>
        <v>0</v>
      </c>
      <c r="AG66" s="1061">
        <f>IF('[2]Validation flags'!$B$3="Thames Water", IF( J66 = 1, 0, 1),0)</f>
        <v>0</v>
      </c>
      <c r="AH66" s="1061">
        <f>IF('[2]Validation flags'!$B$3="Thames Water", IF( K66 = 1, 0, 1),0)</f>
        <v>0</v>
      </c>
      <c r="AI66" s="1061">
        <f>IF('[2]Validation flags'!$B$3="Thames Water", IF( L66 = 1, 0, 1),0)</f>
        <v>0</v>
      </c>
      <c r="AJ66" s="600"/>
    </row>
    <row r="67" spans="2:36" ht="15" thickBot="1" x14ac:dyDescent="0.3">
      <c r="B67" s="2115"/>
      <c r="C67" s="2115"/>
      <c r="D67" s="2115"/>
      <c r="E67" s="2115"/>
      <c r="F67" s="2115"/>
      <c r="G67" s="2116"/>
      <c r="H67" s="2115"/>
      <c r="I67" s="2115"/>
      <c r="J67" s="2115"/>
      <c r="K67" s="2115"/>
      <c r="L67" s="2115"/>
      <c r="M67" s="2116"/>
      <c r="N67" s="2139"/>
      <c r="O67" s="2139"/>
      <c r="Q67" s="43"/>
      <c r="R67" s="43"/>
      <c r="T67" s="1091"/>
      <c r="U67" s="1050"/>
      <c r="V67" s="1050"/>
      <c r="W67" s="1050"/>
      <c r="X67" s="1050"/>
      <c r="Y67" s="1050"/>
      <c r="Z67" s="1050"/>
      <c r="AA67" s="1091"/>
      <c r="AB67" s="1545"/>
      <c r="AC67" s="1091"/>
      <c r="AD67" s="1050"/>
      <c r="AE67" s="1050"/>
      <c r="AF67" s="1050"/>
      <c r="AG67" s="1050"/>
      <c r="AH67" s="1050"/>
      <c r="AI67" s="1050"/>
      <c r="AJ67" s="1091"/>
    </row>
    <row r="68" spans="2:36" ht="15" thickBot="1" x14ac:dyDescent="0.3">
      <c r="B68" s="2123" t="s">
        <v>208</v>
      </c>
      <c r="C68" s="2124" t="s">
        <v>5312</v>
      </c>
      <c r="D68" s="2115"/>
      <c r="E68" s="2115"/>
      <c r="F68" s="2115"/>
      <c r="G68" s="2116"/>
      <c r="H68" s="2115"/>
      <c r="I68" s="2115"/>
      <c r="J68" s="2115"/>
      <c r="K68" s="2115"/>
      <c r="L68" s="2115"/>
      <c r="M68" s="2116"/>
      <c r="N68" s="2139"/>
      <c r="O68" s="2139"/>
      <c r="Q68" s="43"/>
      <c r="R68" s="43"/>
      <c r="T68" s="1091"/>
      <c r="U68" s="1050"/>
      <c r="V68" s="1050"/>
      <c r="W68" s="1050"/>
      <c r="X68" s="1050"/>
      <c r="Y68" s="1050"/>
      <c r="Z68" s="1050"/>
      <c r="AA68" s="1091"/>
      <c r="AB68" s="1545"/>
      <c r="AC68" s="1091"/>
      <c r="AD68" s="1050"/>
      <c r="AE68" s="1050"/>
      <c r="AF68" s="1050"/>
      <c r="AG68" s="1050"/>
      <c r="AH68" s="1050"/>
      <c r="AI68" s="1050"/>
      <c r="AJ68" s="1091"/>
    </row>
    <row r="69" spans="2:36" x14ac:dyDescent="0.25">
      <c r="B69" s="2125">
        <v>54</v>
      </c>
      <c r="C69" s="2210" t="s">
        <v>5313</v>
      </c>
      <c r="D69" s="2127" t="s">
        <v>5314</v>
      </c>
      <c r="E69" s="2128" t="s">
        <v>41</v>
      </c>
      <c r="F69" s="2166">
        <v>3</v>
      </c>
      <c r="G69" s="2140"/>
      <c r="H69" s="2211">
        <v>0.02</v>
      </c>
      <c r="I69" s="2212">
        <v>2.1000000000000001E-2</v>
      </c>
      <c r="J69" s="2212">
        <v>2.1000000000000001E-2</v>
      </c>
      <c r="K69" s="2212">
        <v>2.1999999999999999E-2</v>
      </c>
      <c r="L69" s="2213">
        <v>2.3E-2</v>
      </c>
      <c r="M69" s="2140"/>
      <c r="N69" s="2131"/>
      <c r="O69" s="2132"/>
      <c r="Q69" s="43">
        <f xml:space="preserve"> IF( SUM( U69:Z69 ) = 0, 0,$U$5 )</f>
        <v>0</v>
      </c>
      <c r="R69" s="43"/>
      <c r="T69" s="1034"/>
      <c r="U69" s="1050"/>
      <c r="V69" s="1061">
        <f xml:space="preserve"> IF( ISNUMBER(H69), 0, 1 )</f>
        <v>0</v>
      </c>
      <c r="W69" s="1061">
        <f xml:space="preserve"> IF( ISNUMBER(I69), 0, 1 )</f>
        <v>0</v>
      </c>
      <c r="X69" s="1061">
        <f xml:space="preserve"> IF( ISNUMBER(J69), 0, 1 )</f>
        <v>0</v>
      </c>
      <c r="Y69" s="1061">
        <f xml:space="preserve"> IF( ISNUMBER(K69), 0, 1 )</f>
        <v>0</v>
      </c>
      <c r="Z69" s="1061">
        <f xml:space="preserve"> IF( ISNUMBER(L69), 0, 1 )</f>
        <v>0</v>
      </c>
      <c r="AA69" s="1091"/>
      <c r="AB69" s="1545"/>
      <c r="AC69" s="1034"/>
      <c r="AD69" s="1050"/>
      <c r="AE69" s="1050"/>
      <c r="AF69" s="1050"/>
      <c r="AG69" s="1050"/>
      <c r="AH69" s="1050"/>
      <c r="AI69" s="1050"/>
      <c r="AJ69" s="1091"/>
    </row>
    <row r="70" spans="2:36" x14ac:dyDescent="0.25">
      <c r="B70" s="2133">
        <v>55</v>
      </c>
      <c r="C70" s="2134" t="s">
        <v>5315</v>
      </c>
      <c r="D70" s="2135" t="s">
        <v>5316</v>
      </c>
      <c r="E70" s="2136" t="s">
        <v>41</v>
      </c>
      <c r="F70" s="2171">
        <v>3</v>
      </c>
      <c r="G70" s="2140"/>
      <c r="H70" s="2214">
        <v>0.14299999999999999</v>
      </c>
      <c r="I70" s="2215">
        <v>0.14299999999999999</v>
      </c>
      <c r="J70" s="2215">
        <v>0.14699999999999999</v>
      </c>
      <c r="K70" s="2215">
        <v>0.15</v>
      </c>
      <c r="L70" s="2216">
        <v>0.153</v>
      </c>
      <c r="M70" s="2140"/>
      <c r="N70" s="2217"/>
      <c r="O70" s="2176"/>
      <c r="Q70" s="43">
        <f t="shared" ref="Q70:Q83" si="6" xml:space="preserve"> IF( SUM( U70:Z70 ) = 0, 0,$U$5 )</f>
        <v>0</v>
      </c>
      <c r="R70" s="43"/>
      <c r="T70" s="1034"/>
      <c r="U70" s="1050"/>
      <c r="V70" s="1061">
        <f t="shared" ref="V70:Z80" si="7" xml:space="preserve"> IF( ISNUMBER(H70), 0, 1 )</f>
        <v>0</v>
      </c>
      <c r="W70" s="1061">
        <f t="shared" si="7"/>
        <v>0</v>
      </c>
      <c r="X70" s="1061">
        <f t="shared" si="7"/>
        <v>0</v>
      </c>
      <c r="Y70" s="1061">
        <f t="shared" si="7"/>
        <v>0</v>
      </c>
      <c r="Z70" s="1061">
        <f t="shared" si="7"/>
        <v>0</v>
      </c>
      <c r="AA70" s="1091"/>
      <c r="AB70" s="1545"/>
      <c r="AC70" s="1034"/>
      <c r="AD70" s="1050"/>
      <c r="AE70" s="1050"/>
      <c r="AF70" s="1050"/>
      <c r="AG70" s="1050"/>
      <c r="AH70" s="1050"/>
      <c r="AI70" s="1050"/>
      <c r="AJ70" s="1091"/>
    </row>
    <row r="71" spans="2:36" x14ac:dyDescent="0.25">
      <c r="B71" s="2133">
        <v>56</v>
      </c>
      <c r="C71" s="2134" t="s">
        <v>5317</v>
      </c>
      <c r="D71" s="2135" t="s">
        <v>5318</v>
      </c>
      <c r="E71" s="2136" t="s">
        <v>41</v>
      </c>
      <c r="F71" s="2171">
        <v>3</v>
      </c>
      <c r="G71" s="2140"/>
      <c r="H71" s="523">
        <v>0.113</v>
      </c>
      <c r="I71" s="524">
        <v>0.115</v>
      </c>
      <c r="J71" s="524">
        <v>0.115</v>
      </c>
      <c r="K71" s="524">
        <v>0.125</v>
      </c>
      <c r="L71" s="675">
        <v>0.13200000000000001</v>
      </c>
      <c r="M71" s="2140"/>
      <c r="N71" s="2182"/>
      <c r="O71" s="2176"/>
      <c r="Q71" s="43">
        <f t="shared" si="6"/>
        <v>0</v>
      </c>
      <c r="R71" s="43"/>
      <c r="T71" s="1034"/>
      <c r="U71" s="1050"/>
      <c r="V71" s="1061">
        <f>IF('[2]Validation flags'!$H$3=1,0, IF( ISNUMBER(H71), 0, 1 ))</f>
        <v>0</v>
      </c>
      <c r="W71" s="1061">
        <f>IF('[2]Validation flags'!$H$3=1,0, IF( ISNUMBER(I71), 0, 1 ))</f>
        <v>0</v>
      </c>
      <c r="X71" s="1061">
        <f>IF('[2]Validation flags'!$H$3=1,0, IF( ISNUMBER(J71), 0, 1 ))</f>
        <v>0</v>
      </c>
      <c r="Y71" s="1061">
        <f>IF('[2]Validation flags'!$H$3=1,0, IF( ISNUMBER(K71), 0, 1 ))</f>
        <v>0</v>
      </c>
      <c r="Z71" s="1061">
        <f>IF('[2]Validation flags'!$H$3=1,0, IF( ISNUMBER(L71), 0, 1 ))</f>
        <v>0</v>
      </c>
      <c r="AA71" s="1091"/>
      <c r="AB71" s="1545"/>
      <c r="AC71" s="1034"/>
      <c r="AD71" s="1050"/>
      <c r="AE71" s="1050"/>
      <c r="AF71" s="1050"/>
      <c r="AG71" s="1050"/>
      <c r="AH71" s="1050"/>
      <c r="AI71" s="1050"/>
      <c r="AJ71" s="1091"/>
    </row>
    <row r="72" spans="2:36" x14ac:dyDescent="0.25">
      <c r="B72" s="2133">
        <v>57</v>
      </c>
      <c r="C72" s="2134" t="s">
        <v>5319</v>
      </c>
      <c r="D72" s="2135" t="s">
        <v>5320</v>
      </c>
      <c r="E72" s="2136" t="s">
        <v>41</v>
      </c>
      <c r="F72" s="2171">
        <v>3</v>
      </c>
      <c r="G72" s="2140"/>
      <c r="H72" s="521">
        <v>0.03</v>
      </c>
      <c r="I72" s="509">
        <v>3.1E-2</v>
      </c>
      <c r="J72" s="509">
        <v>3.2000000000000001E-2</v>
      </c>
      <c r="K72" s="509">
        <v>3.3000000000000002E-2</v>
      </c>
      <c r="L72" s="666">
        <v>3.4000000000000002E-2</v>
      </c>
      <c r="M72" s="2140"/>
      <c r="N72" s="2186"/>
      <c r="O72" s="2176"/>
      <c r="Q72" s="43">
        <f t="shared" si="6"/>
        <v>0</v>
      </c>
      <c r="R72" s="43"/>
      <c r="T72" s="1034"/>
      <c r="U72" s="1050"/>
      <c r="V72" s="1061">
        <f>IF('[2]Validation flags'!$H$3=1,0, IF( ISNUMBER(H72), 0, 1 ))</f>
        <v>0</v>
      </c>
      <c r="W72" s="1061">
        <f>IF('[2]Validation flags'!$H$3=1,0, IF( ISNUMBER(I72), 0, 1 ))</f>
        <v>0</v>
      </c>
      <c r="X72" s="1061">
        <f>IF('[2]Validation flags'!$H$3=1,0, IF( ISNUMBER(J72), 0, 1 ))</f>
        <v>0</v>
      </c>
      <c r="Y72" s="1061">
        <f>IF('[2]Validation flags'!$H$3=1,0, IF( ISNUMBER(K72), 0, 1 ))</f>
        <v>0</v>
      </c>
      <c r="Z72" s="1061">
        <f>IF('[2]Validation flags'!$H$3=1,0, IF( ISNUMBER(L72), 0, 1 ))</f>
        <v>0</v>
      </c>
      <c r="AA72" s="1091"/>
      <c r="AB72" s="1545"/>
      <c r="AC72" s="1034"/>
      <c r="AD72" s="1050"/>
      <c r="AE72" s="1050"/>
      <c r="AF72" s="1050"/>
      <c r="AG72" s="1050"/>
      <c r="AH72" s="1050"/>
      <c r="AI72" s="1050"/>
      <c r="AJ72" s="1091"/>
    </row>
    <row r="73" spans="2:36" x14ac:dyDescent="0.25">
      <c r="B73" s="2133">
        <v>58</v>
      </c>
      <c r="C73" s="2134" t="s">
        <v>5321</v>
      </c>
      <c r="D73" s="2135" t="s">
        <v>5322</v>
      </c>
      <c r="E73" s="2136" t="s">
        <v>41</v>
      </c>
      <c r="F73" s="2171">
        <v>3</v>
      </c>
      <c r="G73" s="2140"/>
      <c r="H73" s="521">
        <v>0</v>
      </c>
      <c r="I73" s="509">
        <v>0</v>
      </c>
      <c r="J73" s="509">
        <v>0</v>
      </c>
      <c r="K73" s="509">
        <v>0</v>
      </c>
      <c r="L73" s="666">
        <v>0</v>
      </c>
      <c r="M73" s="2140"/>
      <c r="N73" s="2186"/>
      <c r="O73" s="2176"/>
      <c r="Q73" s="43">
        <f t="shared" si="6"/>
        <v>0</v>
      </c>
      <c r="R73" s="43"/>
      <c r="T73" s="1034"/>
      <c r="U73" s="1050"/>
      <c r="V73" s="1061">
        <f>IF('[2]Validation flags'!$B$3="Thames Water", IF( ISNUMBER(H73), 0, 1 ),0)</f>
        <v>0</v>
      </c>
      <c r="W73" s="1061">
        <f>IF('[2]Validation flags'!$B$3="Thames Water", IF( ISNUMBER(I73), 0, 1 ),0)</f>
        <v>0</v>
      </c>
      <c r="X73" s="1061">
        <f>IF('[2]Validation flags'!$B$3="Thames Water", IF( ISNUMBER(J73), 0, 1 ),0)</f>
        <v>0</v>
      </c>
      <c r="Y73" s="1061">
        <f>IF('[2]Validation flags'!$B$3="Thames Water", IF( ISNUMBER(K73), 0, 1 ),0)</f>
        <v>0</v>
      </c>
      <c r="Z73" s="1061">
        <f>IF('[2]Validation flags'!$B$3="Thames Water", IF( ISNUMBER(L73), 0, 1 ),0)</f>
        <v>0</v>
      </c>
      <c r="AA73" s="1091"/>
      <c r="AB73" s="1545"/>
      <c r="AC73" s="1034"/>
      <c r="AD73" s="1050"/>
      <c r="AE73" s="1050"/>
      <c r="AF73" s="1050"/>
      <c r="AG73" s="1050"/>
      <c r="AH73" s="1050"/>
      <c r="AI73" s="1050"/>
      <c r="AJ73" s="1091"/>
    </row>
    <row r="74" spans="2:36" x14ac:dyDescent="0.25">
      <c r="B74" s="2133">
        <v>59</v>
      </c>
      <c r="C74" s="2145" t="s">
        <v>5323</v>
      </c>
      <c r="D74" s="2135" t="s">
        <v>5324</v>
      </c>
      <c r="E74" s="2136" t="s">
        <v>41</v>
      </c>
      <c r="F74" s="2171">
        <v>3</v>
      </c>
      <c r="G74" s="2140"/>
      <c r="H74" s="2218">
        <v>0</v>
      </c>
      <c r="I74" s="2219">
        <v>0</v>
      </c>
      <c r="J74" s="2219">
        <v>0</v>
      </c>
      <c r="K74" s="2219">
        <v>0</v>
      </c>
      <c r="L74" s="2220">
        <v>0</v>
      </c>
      <c r="M74" s="2140"/>
      <c r="N74" s="2186"/>
      <c r="O74" s="2176"/>
      <c r="Q74" s="43">
        <f t="shared" si="6"/>
        <v>0</v>
      </c>
      <c r="R74" s="43"/>
      <c r="T74" s="1034"/>
      <c r="U74" s="1050"/>
      <c r="V74" s="1061">
        <f t="shared" si="7"/>
        <v>0</v>
      </c>
      <c r="W74" s="1061">
        <f t="shared" si="7"/>
        <v>0</v>
      </c>
      <c r="X74" s="1061">
        <f t="shared" si="7"/>
        <v>0</v>
      </c>
      <c r="Y74" s="1061">
        <f t="shared" si="7"/>
        <v>0</v>
      </c>
      <c r="Z74" s="1061">
        <f t="shared" si="7"/>
        <v>0</v>
      </c>
      <c r="AA74" s="1091"/>
      <c r="AB74" s="1545"/>
      <c r="AC74" s="1034"/>
      <c r="AD74" s="1050"/>
      <c r="AE74" s="1050"/>
      <c r="AF74" s="1050"/>
      <c r="AG74" s="1050"/>
      <c r="AH74" s="1050"/>
      <c r="AI74" s="1050"/>
      <c r="AJ74" s="1091"/>
    </row>
    <row r="75" spans="2:36" x14ac:dyDescent="0.25">
      <c r="B75" s="2133">
        <v>60</v>
      </c>
      <c r="C75" s="2134" t="s">
        <v>5325</v>
      </c>
      <c r="D75" s="2135" t="s">
        <v>5326</v>
      </c>
      <c r="E75" s="2136" t="s">
        <v>41</v>
      </c>
      <c r="F75" s="2171">
        <v>3</v>
      </c>
      <c r="G75" s="2140"/>
      <c r="H75" s="2218">
        <v>0</v>
      </c>
      <c r="I75" s="2219">
        <v>0</v>
      </c>
      <c r="J75" s="2219">
        <v>0</v>
      </c>
      <c r="K75" s="2219">
        <v>0</v>
      </c>
      <c r="L75" s="2220">
        <v>0</v>
      </c>
      <c r="M75" s="2140"/>
      <c r="N75" s="2186"/>
      <c r="O75" s="2176"/>
      <c r="Q75" s="43">
        <f t="shared" si="6"/>
        <v>0</v>
      </c>
      <c r="R75" s="43"/>
      <c r="T75" s="1034"/>
      <c r="U75" s="1050"/>
      <c r="V75" s="1061">
        <f t="shared" si="7"/>
        <v>0</v>
      </c>
      <c r="W75" s="1061">
        <f t="shared" si="7"/>
        <v>0</v>
      </c>
      <c r="X75" s="1061">
        <f t="shared" si="7"/>
        <v>0</v>
      </c>
      <c r="Y75" s="1061">
        <f t="shared" si="7"/>
        <v>0</v>
      </c>
      <c r="Z75" s="1061">
        <f t="shared" si="7"/>
        <v>0</v>
      </c>
      <c r="AA75" s="1091"/>
      <c r="AB75" s="1545"/>
      <c r="AC75" s="1034"/>
      <c r="AD75" s="1050"/>
      <c r="AE75" s="1050"/>
      <c r="AF75" s="1050"/>
      <c r="AG75" s="1050"/>
      <c r="AH75" s="1050"/>
      <c r="AI75" s="1050"/>
      <c r="AJ75" s="1091"/>
    </row>
    <row r="76" spans="2:36" x14ac:dyDescent="0.25">
      <c r="B76" s="2133">
        <v>61</v>
      </c>
      <c r="C76" s="2134" t="s">
        <v>5327</v>
      </c>
      <c r="D76" s="2135" t="s">
        <v>5328</v>
      </c>
      <c r="E76" s="2136" t="s">
        <v>41</v>
      </c>
      <c r="F76" s="2171">
        <v>3</v>
      </c>
      <c r="G76" s="2140"/>
      <c r="H76" s="521">
        <v>0</v>
      </c>
      <c r="I76" s="509">
        <v>0</v>
      </c>
      <c r="J76" s="509">
        <v>0</v>
      </c>
      <c r="K76" s="509">
        <v>0</v>
      </c>
      <c r="L76" s="666">
        <v>0</v>
      </c>
      <c r="M76" s="2140"/>
      <c r="N76" s="2186"/>
      <c r="O76" s="2176"/>
      <c r="Q76" s="43">
        <f t="shared" si="6"/>
        <v>0</v>
      </c>
      <c r="R76" s="43"/>
      <c r="T76" s="1034"/>
      <c r="U76" s="1050"/>
      <c r="V76" s="1061">
        <f>IF('[2]Validation flags'!$H$3=1,0, IF( ISNUMBER(H76), 0, 1 ))</f>
        <v>0</v>
      </c>
      <c r="W76" s="1061">
        <f>IF('[2]Validation flags'!$H$3=1,0, IF( ISNUMBER(I76), 0, 1 ))</f>
        <v>0</v>
      </c>
      <c r="X76" s="1061">
        <f>IF('[2]Validation flags'!$H$3=1,0, IF( ISNUMBER(J76), 0, 1 ))</f>
        <v>0</v>
      </c>
      <c r="Y76" s="1061">
        <f>IF('[2]Validation flags'!$H$3=1,0, IF( ISNUMBER(K76), 0, 1 ))</f>
        <v>0</v>
      </c>
      <c r="Z76" s="1061">
        <f>IF('[2]Validation flags'!$H$3=1,0, IF( ISNUMBER(L76), 0, 1 ))</f>
        <v>0</v>
      </c>
      <c r="AA76" s="1091"/>
      <c r="AB76" s="1545"/>
      <c r="AC76" s="1034"/>
      <c r="AD76" s="1050"/>
      <c r="AE76" s="1050"/>
      <c r="AF76" s="1050"/>
      <c r="AG76" s="1050"/>
      <c r="AH76" s="1050"/>
      <c r="AI76" s="1050"/>
      <c r="AJ76" s="1091"/>
    </row>
    <row r="77" spans="2:36" x14ac:dyDescent="0.25">
      <c r="B77" s="2133">
        <v>62</v>
      </c>
      <c r="C77" s="2134" t="s">
        <v>5329</v>
      </c>
      <c r="D77" s="2135" t="s">
        <v>5330</v>
      </c>
      <c r="E77" s="2136" t="s">
        <v>41</v>
      </c>
      <c r="F77" s="2171">
        <v>3</v>
      </c>
      <c r="G77" s="2140"/>
      <c r="H77" s="521">
        <v>0</v>
      </c>
      <c r="I77" s="509">
        <v>0</v>
      </c>
      <c r="J77" s="509">
        <v>0</v>
      </c>
      <c r="K77" s="509">
        <v>0</v>
      </c>
      <c r="L77" s="666">
        <v>0</v>
      </c>
      <c r="M77" s="2140"/>
      <c r="N77" s="2186"/>
      <c r="O77" s="2176"/>
      <c r="Q77" s="43">
        <f t="shared" si="6"/>
        <v>0</v>
      </c>
      <c r="R77" s="43"/>
      <c r="T77" s="1034"/>
      <c r="U77" s="1050"/>
      <c r="V77" s="1061">
        <f>IF('[2]Validation flags'!$H$3=1,0, IF( ISNUMBER(H77), 0, 1 ))</f>
        <v>0</v>
      </c>
      <c r="W77" s="1061">
        <f>IF('[2]Validation flags'!$H$3=1,0, IF( ISNUMBER(I77), 0, 1 ))</f>
        <v>0</v>
      </c>
      <c r="X77" s="1061">
        <f>IF('[2]Validation flags'!$H$3=1,0, IF( ISNUMBER(J77), 0, 1 ))</f>
        <v>0</v>
      </c>
      <c r="Y77" s="1061">
        <f>IF('[2]Validation flags'!$H$3=1,0, IF( ISNUMBER(K77), 0, 1 ))</f>
        <v>0</v>
      </c>
      <c r="Z77" s="1061">
        <f>IF('[2]Validation flags'!$H$3=1,0, IF( ISNUMBER(L77), 0, 1 ))</f>
        <v>0</v>
      </c>
      <c r="AA77" s="1091"/>
      <c r="AB77" s="1545"/>
      <c r="AC77" s="1034"/>
      <c r="AD77" s="1050"/>
      <c r="AE77" s="1050"/>
      <c r="AF77" s="1050"/>
      <c r="AG77" s="1050"/>
      <c r="AH77" s="1050"/>
      <c r="AI77" s="1050"/>
      <c r="AJ77" s="1091"/>
    </row>
    <row r="78" spans="2:36" x14ac:dyDescent="0.25">
      <c r="B78" s="2133">
        <v>63</v>
      </c>
      <c r="C78" s="2134" t="s">
        <v>5331</v>
      </c>
      <c r="D78" s="2135" t="s">
        <v>5332</v>
      </c>
      <c r="E78" s="2136" t="s">
        <v>41</v>
      </c>
      <c r="F78" s="2171">
        <v>3</v>
      </c>
      <c r="G78" s="2140"/>
      <c r="H78" s="521">
        <v>0</v>
      </c>
      <c r="I78" s="509">
        <v>0</v>
      </c>
      <c r="J78" s="509">
        <v>0</v>
      </c>
      <c r="K78" s="509">
        <v>0</v>
      </c>
      <c r="L78" s="666">
        <v>0</v>
      </c>
      <c r="M78" s="2140"/>
      <c r="N78" s="2186"/>
      <c r="O78" s="2176"/>
      <c r="Q78" s="43">
        <f t="shared" si="6"/>
        <v>0</v>
      </c>
      <c r="R78" s="43"/>
      <c r="T78" s="1034"/>
      <c r="U78" s="1050"/>
      <c r="V78" s="1061">
        <f>IF('[2]Validation flags'!$B$3="Thames Water", IF( ISNUMBER(H78), 0, 1 ),0)</f>
        <v>0</v>
      </c>
      <c r="W78" s="1061">
        <f>IF('[2]Validation flags'!$B$3="Thames Water", IF( ISNUMBER(I78), 0, 1 ),0)</f>
        <v>0</v>
      </c>
      <c r="X78" s="1061">
        <f>IF('[2]Validation flags'!$B$3="Thames Water", IF( ISNUMBER(J78), 0, 1 ),0)</f>
        <v>0</v>
      </c>
      <c r="Y78" s="1061">
        <f>IF('[2]Validation flags'!$B$3="Thames Water", IF( ISNUMBER(K78), 0, 1 ),0)</f>
        <v>0</v>
      </c>
      <c r="Z78" s="1061">
        <f>IF('[2]Validation flags'!$B$3="Thames Water", IF( ISNUMBER(L78), 0, 1 ),0)</f>
        <v>0</v>
      </c>
      <c r="AA78" s="1034"/>
      <c r="AB78" s="1545"/>
      <c r="AC78" s="1034"/>
      <c r="AD78" s="1050"/>
      <c r="AE78" s="1050"/>
      <c r="AF78" s="1050"/>
      <c r="AG78" s="1050"/>
      <c r="AH78" s="1050"/>
      <c r="AI78" s="1050"/>
      <c r="AJ78" s="1034"/>
    </row>
    <row r="79" spans="2:36" x14ac:dyDescent="0.25">
      <c r="B79" s="2133">
        <v>64</v>
      </c>
      <c r="C79" s="2134" t="s">
        <v>5333</v>
      </c>
      <c r="D79" s="2135" t="s">
        <v>5334</v>
      </c>
      <c r="E79" s="2136" t="s">
        <v>41</v>
      </c>
      <c r="F79" s="2171">
        <v>3</v>
      </c>
      <c r="G79" s="2140"/>
      <c r="H79" s="2218">
        <v>0</v>
      </c>
      <c r="I79" s="2219">
        <v>0</v>
      </c>
      <c r="J79" s="2219">
        <v>0</v>
      </c>
      <c r="K79" s="2219">
        <v>0</v>
      </c>
      <c r="L79" s="2220">
        <v>0</v>
      </c>
      <c r="M79" s="2140"/>
      <c r="N79" s="2186"/>
      <c r="O79" s="2176"/>
      <c r="Q79" s="43">
        <f t="shared" si="6"/>
        <v>0</v>
      </c>
      <c r="R79" s="43"/>
      <c r="T79" s="1034"/>
      <c r="U79" s="1050"/>
      <c r="V79" s="1061">
        <f t="shared" si="7"/>
        <v>0</v>
      </c>
      <c r="W79" s="1061">
        <f t="shared" si="7"/>
        <v>0</v>
      </c>
      <c r="X79" s="1061">
        <f t="shared" si="7"/>
        <v>0</v>
      </c>
      <c r="Y79" s="1061">
        <f t="shared" si="7"/>
        <v>0</v>
      </c>
      <c r="Z79" s="1061">
        <f t="shared" si="7"/>
        <v>0</v>
      </c>
      <c r="AA79" s="1034"/>
      <c r="AB79" s="1545"/>
      <c r="AC79" s="1034"/>
      <c r="AD79" s="1050"/>
      <c r="AE79" s="1050"/>
      <c r="AF79" s="1050"/>
      <c r="AG79" s="1050"/>
      <c r="AH79" s="1050"/>
      <c r="AI79" s="1050"/>
      <c r="AJ79" s="1034"/>
    </row>
    <row r="80" spans="2:36" x14ac:dyDescent="0.25">
      <c r="B80" s="2133">
        <v>65</v>
      </c>
      <c r="C80" s="2134" t="s">
        <v>5335</v>
      </c>
      <c r="D80" s="2135" t="s">
        <v>5336</v>
      </c>
      <c r="E80" s="2136" t="s">
        <v>41</v>
      </c>
      <c r="F80" s="2171">
        <v>3</v>
      </c>
      <c r="G80" s="2140"/>
      <c r="H80" s="2218">
        <v>0</v>
      </c>
      <c r="I80" s="2219">
        <v>0</v>
      </c>
      <c r="J80" s="2219">
        <v>0</v>
      </c>
      <c r="K80" s="2219">
        <v>0</v>
      </c>
      <c r="L80" s="2220">
        <v>0</v>
      </c>
      <c r="M80" s="2140"/>
      <c r="N80" s="2186"/>
      <c r="O80" s="2176"/>
      <c r="Q80" s="43">
        <f t="shared" si="6"/>
        <v>0</v>
      </c>
      <c r="R80" s="43"/>
      <c r="T80" s="1034"/>
      <c r="U80" s="1050"/>
      <c r="V80" s="1061">
        <f t="shared" si="7"/>
        <v>0</v>
      </c>
      <c r="W80" s="1061">
        <f t="shared" si="7"/>
        <v>0</v>
      </c>
      <c r="X80" s="1061">
        <f t="shared" si="7"/>
        <v>0</v>
      </c>
      <c r="Y80" s="1061">
        <f t="shared" si="7"/>
        <v>0</v>
      </c>
      <c r="Z80" s="1061">
        <f t="shared" si="7"/>
        <v>0</v>
      </c>
      <c r="AA80" s="1034"/>
      <c r="AB80" s="1545"/>
      <c r="AC80" s="1034"/>
      <c r="AD80" s="1050"/>
      <c r="AE80" s="1050"/>
      <c r="AF80" s="1050"/>
      <c r="AG80" s="1050"/>
      <c r="AH80" s="1050"/>
      <c r="AI80" s="1050"/>
      <c r="AJ80" s="1034"/>
    </row>
    <row r="81" spans="2:36" x14ac:dyDescent="0.25">
      <c r="B81" s="2133">
        <v>66</v>
      </c>
      <c r="C81" s="2134" t="s">
        <v>5337</v>
      </c>
      <c r="D81" s="2135" t="s">
        <v>5338</v>
      </c>
      <c r="E81" s="2136" t="s">
        <v>41</v>
      </c>
      <c r="F81" s="2171">
        <v>3</v>
      </c>
      <c r="G81" s="2140"/>
      <c r="H81" s="521">
        <v>0</v>
      </c>
      <c r="I81" s="509">
        <v>0</v>
      </c>
      <c r="J81" s="509">
        <v>0</v>
      </c>
      <c r="K81" s="509">
        <v>0</v>
      </c>
      <c r="L81" s="666">
        <v>0</v>
      </c>
      <c r="M81" s="2140"/>
      <c r="N81" s="2186"/>
      <c r="O81" s="2176"/>
      <c r="Q81" s="43">
        <f t="shared" si="6"/>
        <v>0</v>
      </c>
      <c r="R81" s="43"/>
      <c r="T81" s="1034"/>
      <c r="U81" s="1050"/>
      <c r="V81" s="1061">
        <f>IF('[2]Validation flags'!$H$3=1,0, IF( ISNUMBER(H81), 0, 1 ))</f>
        <v>0</v>
      </c>
      <c r="W81" s="1061">
        <f>IF('[2]Validation flags'!$H$3=1,0, IF( ISNUMBER(I81), 0, 1 ))</f>
        <v>0</v>
      </c>
      <c r="X81" s="1061">
        <f>IF('[2]Validation flags'!$H$3=1,0, IF( ISNUMBER(J81), 0, 1 ))</f>
        <v>0</v>
      </c>
      <c r="Y81" s="1061">
        <f>IF('[2]Validation flags'!$H$3=1,0, IF( ISNUMBER(K81), 0, 1 ))</f>
        <v>0</v>
      </c>
      <c r="Z81" s="1061">
        <f>IF('[2]Validation flags'!$H$3=1,0, IF( ISNUMBER(L81), 0, 1 ))</f>
        <v>0</v>
      </c>
      <c r="AA81" s="1034"/>
      <c r="AB81" s="1545"/>
      <c r="AC81" s="1034"/>
      <c r="AD81" s="1050"/>
      <c r="AE81" s="1050"/>
      <c r="AF81" s="1050"/>
      <c r="AG81" s="1050"/>
      <c r="AH81" s="1050"/>
      <c r="AI81" s="1050"/>
      <c r="AJ81" s="1034"/>
    </row>
    <row r="82" spans="2:36" x14ac:dyDescent="0.25">
      <c r="B82" s="2133">
        <v>67</v>
      </c>
      <c r="C82" s="2134" t="s">
        <v>5339</v>
      </c>
      <c r="D82" s="2135" t="s">
        <v>5340</v>
      </c>
      <c r="E82" s="2136" t="s">
        <v>41</v>
      </c>
      <c r="F82" s="2171">
        <v>3</v>
      </c>
      <c r="G82" s="2140"/>
      <c r="H82" s="521">
        <v>0</v>
      </c>
      <c r="I82" s="509">
        <v>0</v>
      </c>
      <c r="J82" s="509">
        <v>0</v>
      </c>
      <c r="K82" s="509">
        <v>0</v>
      </c>
      <c r="L82" s="666">
        <v>0</v>
      </c>
      <c r="M82" s="2140"/>
      <c r="N82" s="2186"/>
      <c r="O82" s="2176"/>
      <c r="Q82" s="43">
        <f t="shared" si="6"/>
        <v>0</v>
      </c>
      <c r="R82" s="43"/>
      <c r="T82" s="1034"/>
      <c r="U82" s="1050"/>
      <c r="V82" s="1061">
        <f>IF('[2]Validation flags'!$H$3=1,0, IF( ISNUMBER(H82), 0, 1 ))</f>
        <v>0</v>
      </c>
      <c r="W82" s="1061">
        <f>IF('[2]Validation flags'!$H$3=1,0, IF( ISNUMBER(I82), 0, 1 ))</f>
        <v>0</v>
      </c>
      <c r="X82" s="1061">
        <f>IF('[2]Validation flags'!$H$3=1,0, IF( ISNUMBER(J82), 0, 1 ))</f>
        <v>0</v>
      </c>
      <c r="Y82" s="1061">
        <f>IF('[2]Validation flags'!$H$3=1,0, IF( ISNUMBER(K82), 0, 1 ))</f>
        <v>0</v>
      </c>
      <c r="Z82" s="1061">
        <f>IF('[2]Validation flags'!$H$3=1,0, IF( ISNUMBER(L82), 0, 1 ))</f>
        <v>0</v>
      </c>
      <c r="AA82" s="1034"/>
      <c r="AB82" s="1545"/>
      <c r="AC82" s="1034"/>
      <c r="AD82" s="1050"/>
      <c r="AE82" s="1050"/>
      <c r="AF82" s="1050"/>
      <c r="AG82" s="1050"/>
      <c r="AH82" s="1050"/>
      <c r="AI82" s="1050"/>
      <c r="AJ82" s="1034"/>
    </row>
    <row r="83" spans="2:36" ht="15" thickBot="1" x14ac:dyDescent="0.3">
      <c r="B83" s="2202">
        <v>68</v>
      </c>
      <c r="C83" s="2203" t="s">
        <v>5341</v>
      </c>
      <c r="D83" s="2204" t="s">
        <v>5342</v>
      </c>
      <c r="E83" s="2205" t="s">
        <v>41</v>
      </c>
      <c r="F83" s="2206">
        <v>3</v>
      </c>
      <c r="G83" s="2140"/>
      <c r="H83" s="695">
        <v>0</v>
      </c>
      <c r="I83" s="696">
        <v>0</v>
      </c>
      <c r="J83" s="696">
        <v>0</v>
      </c>
      <c r="K83" s="696">
        <v>0</v>
      </c>
      <c r="L83" s="697">
        <v>0</v>
      </c>
      <c r="M83" s="2140"/>
      <c r="N83" s="2160"/>
      <c r="O83" s="2161"/>
      <c r="Q83" s="43">
        <f t="shared" si="6"/>
        <v>0</v>
      </c>
      <c r="R83" s="43"/>
      <c r="T83" s="1034"/>
      <c r="U83" s="1050"/>
      <c r="V83" s="1061">
        <f>IF('[2]Validation flags'!$B$3="Thames Water", IF( ISNUMBER(H83), 0, 1 ),0)</f>
        <v>0</v>
      </c>
      <c r="W83" s="1061">
        <f>IF('[2]Validation flags'!$B$3="Thames Water", IF( ISNUMBER(I83), 0, 1 ),0)</f>
        <v>0</v>
      </c>
      <c r="X83" s="1061">
        <f>IF('[2]Validation flags'!$B$3="Thames Water", IF( ISNUMBER(J83), 0, 1 ),0)</f>
        <v>0</v>
      </c>
      <c r="Y83" s="1061">
        <f>IF('[2]Validation flags'!$B$3="Thames Water", IF( ISNUMBER(K83), 0, 1 ),0)</f>
        <v>0</v>
      </c>
      <c r="Z83" s="1061">
        <f>IF('[2]Validation flags'!$B$3="Thames Water", IF( ISNUMBER(L83), 0, 1 ),0)</f>
        <v>0</v>
      </c>
      <c r="AA83" s="1034"/>
      <c r="AB83" s="1545"/>
      <c r="AC83" s="1034"/>
      <c r="AD83" s="1050"/>
      <c r="AE83" s="1050"/>
      <c r="AF83" s="1050"/>
      <c r="AG83" s="1050"/>
      <c r="AH83" s="1050"/>
      <c r="AI83" s="1050"/>
      <c r="AJ83" s="1034"/>
    </row>
    <row r="84" spans="2:36" ht="15" thickBot="1" x14ac:dyDescent="0.3">
      <c r="B84" s="2221"/>
      <c r="C84" s="2222"/>
      <c r="D84" s="2223"/>
      <c r="E84" s="2223"/>
      <c r="F84" s="2223"/>
      <c r="G84" s="2159"/>
      <c r="H84" s="2159"/>
      <c r="I84" s="2159"/>
      <c r="J84" s="2159"/>
      <c r="K84" s="2159"/>
      <c r="L84" s="2159"/>
      <c r="M84" s="2159"/>
      <c r="N84" s="2139"/>
      <c r="O84" s="2139"/>
      <c r="Q84" s="43"/>
      <c r="R84" s="43"/>
      <c r="T84" s="1034"/>
      <c r="AA84" s="1034"/>
      <c r="AB84" s="1545"/>
      <c r="AC84" s="1034"/>
      <c r="AJ84" s="1034"/>
    </row>
    <row r="85" spans="2:36" ht="15" thickBot="1" x14ac:dyDescent="0.3">
      <c r="B85" s="2123" t="s">
        <v>290</v>
      </c>
      <c r="C85" s="2124" t="s">
        <v>5343</v>
      </c>
      <c r="D85" s="2115"/>
      <c r="E85" s="2115"/>
      <c r="F85" s="2115"/>
      <c r="G85" s="2116"/>
      <c r="H85" s="2115"/>
      <c r="I85" s="2115"/>
      <c r="J85" s="2115"/>
      <c r="K85" s="2115"/>
      <c r="L85" s="2115"/>
      <c r="M85" s="2116"/>
      <c r="N85" s="2139"/>
      <c r="O85" s="2139"/>
      <c r="Q85" s="43"/>
      <c r="R85" s="43"/>
      <c r="T85" s="1034"/>
      <c r="AA85" s="1034"/>
      <c r="AB85" s="1545"/>
      <c r="AC85" s="1034"/>
      <c r="AJ85" s="1034"/>
    </row>
    <row r="86" spans="2:36" x14ac:dyDescent="0.25">
      <c r="B86" s="2125">
        <v>69</v>
      </c>
      <c r="C86" s="2134" t="s">
        <v>5344</v>
      </c>
      <c r="D86" s="2127" t="s">
        <v>5345</v>
      </c>
      <c r="E86" s="2128" t="s">
        <v>41</v>
      </c>
      <c r="F86" s="2166">
        <v>3</v>
      </c>
      <c r="G86" s="2140"/>
      <c r="H86" s="2224">
        <v>7.3179999999999996</v>
      </c>
      <c r="I86" s="2225">
        <v>8.3780000000000001</v>
      </c>
      <c r="J86" s="2225">
        <v>9.1999999999999993</v>
      </c>
      <c r="K86" s="2225">
        <v>10.112</v>
      </c>
      <c r="L86" s="2226">
        <v>10.962</v>
      </c>
      <c r="M86" s="2140"/>
      <c r="N86" s="2170"/>
      <c r="O86" s="2132"/>
      <c r="Q86" s="43">
        <f xml:space="preserve"> IF( SUM( U86:Z86 ) = 0, 0,$U$5 )</f>
        <v>0</v>
      </c>
      <c r="R86" s="43"/>
      <c r="T86" s="1034"/>
      <c r="U86" s="1050"/>
      <c r="V86" s="1061">
        <f xml:space="preserve"> IF( ISNUMBER(H86), 0, 1 )</f>
        <v>0</v>
      </c>
      <c r="W86" s="1061">
        <f xml:space="preserve"> IF( ISNUMBER(I86), 0, 1 )</f>
        <v>0</v>
      </c>
      <c r="X86" s="1061">
        <f xml:space="preserve"> IF( ISNUMBER(J86), 0, 1 )</f>
        <v>0</v>
      </c>
      <c r="Y86" s="1061">
        <f xml:space="preserve"> IF( ISNUMBER(K86), 0, 1 )</f>
        <v>0</v>
      </c>
      <c r="Z86" s="1061">
        <f xml:space="preserve"> IF( ISNUMBER(L86), 0, 1 )</f>
        <v>0</v>
      </c>
      <c r="AA86" s="1034"/>
      <c r="AB86" s="1545"/>
      <c r="AC86" s="1034"/>
      <c r="AD86" s="1050"/>
      <c r="AE86" s="1050"/>
      <c r="AF86" s="1050"/>
      <c r="AG86" s="1050"/>
      <c r="AH86" s="1050"/>
      <c r="AI86" s="1050"/>
      <c r="AJ86" s="1034"/>
    </row>
    <row r="87" spans="2:36" x14ac:dyDescent="0.25">
      <c r="B87" s="2133">
        <v>70</v>
      </c>
      <c r="C87" s="2134" t="s">
        <v>5346</v>
      </c>
      <c r="D87" s="2135" t="s">
        <v>5347</v>
      </c>
      <c r="E87" s="2136" t="s">
        <v>41</v>
      </c>
      <c r="F87" s="2171">
        <v>3</v>
      </c>
      <c r="G87" s="2140"/>
      <c r="H87" s="2214">
        <v>29.146000000000001</v>
      </c>
      <c r="I87" s="2215">
        <v>33.366999999999997</v>
      </c>
      <c r="J87" s="2215">
        <v>36.645000000000003</v>
      </c>
      <c r="K87" s="2215">
        <v>40.277000000000001</v>
      </c>
      <c r="L87" s="2216">
        <v>43.661000000000001</v>
      </c>
      <c r="M87" s="2140"/>
      <c r="N87" s="2175"/>
      <c r="O87" s="2176"/>
      <c r="Q87" s="43">
        <f t="shared" ref="Q87:Q95" si="8" xml:space="preserve"> IF( SUM( U87:Z87 ) = 0, 0,$U$5 )</f>
        <v>0</v>
      </c>
      <c r="R87" s="43"/>
      <c r="T87" s="1034"/>
      <c r="U87" s="1050"/>
      <c r="V87" s="1061">
        <f t="shared" ref="V87:Z92" si="9" xml:space="preserve"> IF( ISNUMBER(H87), 0, 1 )</f>
        <v>0</v>
      </c>
      <c r="W87" s="1061">
        <f t="shared" si="9"/>
        <v>0</v>
      </c>
      <c r="X87" s="1061">
        <f t="shared" si="9"/>
        <v>0</v>
      </c>
      <c r="Y87" s="1061">
        <f t="shared" si="9"/>
        <v>0</v>
      </c>
      <c r="Z87" s="1061">
        <f t="shared" si="9"/>
        <v>0</v>
      </c>
      <c r="AA87" s="1034"/>
      <c r="AB87" s="1545"/>
      <c r="AC87" s="1034"/>
      <c r="AD87" s="1050"/>
      <c r="AE87" s="1050"/>
      <c r="AF87" s="1050"/>
      <c r="AG87" s="1050"/>
      <c r="AH87" s="1050"/>
      <c r="AI87" s="1050"/>
      <c r="AJ87" s="1034"/>
    </row>
    <row r="88" spans="2:36" x14ac:dyDescent="0.25">
      <c r="B88" s="2133">
        <v>71</v>
      </c>
      <c r="C88" s="2134" t="s">
        <v>5348</v>
      </c>
      <c r="D88" s="2135" t="s">
        <v>5349</v>
      </c>
      <c r="E88" s="2136" t="s">
        <v>41</v>
      </c>
      <c r="F88" s="2171">
        <v>3</v>
      </c>
      <c r="G88" s="2140"/>
      <c r="H88" s="523">
        <v>47.337000000000003</v>
      </c>
      <c r="I88" s="524">
        <v>54.194000000000003</v>
      </c>
      <c r="J88" s="524">
        <v>59.517000000000003</v>
      </c>
      <c r="K88" s="524">
        <v>65.415999999999997</v>
      </c>
      <c r="L88" s="675">
        <v>70.912999999999997</v>
      </c>
      <c r="M88" s="2140"/>
      <c r="N88" s="2175"/>
      <c r="O88" s="2176"/>
      <c r="Q88" s="43">
        <f t="shared" si="8"/>
        <v>0</v>
      </c>
      <c r="R88" s="43"/>
      <c r="T88" s="1034"/>
      <c r="U88" s="1050"/>
      <c r="V88" s="1061">
        <f>IF('[2]Validation flags'!$H$3=1,0, IF( ISNUMBER(H88), 0, 1 ))</f>
        <v>0</v>
      </c>
      <c r="W88" s="1061">
        <f>IF('[2]Validation flags'!$H$3=1,0, IF( ISNUMBER(I88), 0, 1 ))</f>
        <v>0</v>
      </c>
      <c r="X88" s="1061">
        <f>IF('[2]Validation flags'!$H$3=1,0, IF( ISNUMBER(J88), 0, 1 ))</f>
        <v>0</v>
      </c>
      <c r="Y88" s="1061">
        <f>IF('[2]Validation flags'!$H$3=1,0, IF( ISNUMBER(K88), 0, 1 ))</f>
        <v>0</v>
      </c>
      <c r="Z88" s="1061">
        <f>IF('[2]Validation flags'!$H$3=1,0, IF( ISNUMBER(L88), 0, 1 ))</f>
        <v>0</v>
      </c>
      <c r="AA88" s="1034"/>
      <c r="AB88" s="1545"/>
      <c r="AC88" s="1034"/>
      <c r="AD88" s="1050"/>
      <c r="AE88" s="1050"/>
      <c r="AF88" s="1050"/>
      <c r="AG88" s="1050"/>
      <c r="AH88" s="1050"/>
      <c r="AI88" s="1050"/>
      <c r="AJ88" s="1034"/>
    </row>
    <row r="89" spans="2:36" x14ac:dyDescent="0.25">
      <c r="B89" s="2133">
        <v>72</v>
      </c>
      <c r="C89" s="2134" t="s">
        <v>5350</v>
      </c>
      <c r="D89" s="2135" t="s">
        <v>5351</v>
      </c>
      <c r="E89" s="2136" t="s">
        <v>41</v>
      </c>
      <c r="F89" s="2171">
        <v>3</v>
      </c>
      <c r="G89" s="2140"/>
      <c r="H89" s="523">
        <v>3.8540000000000001</v>
      </c>
      <c r="I89" s="524">
        <v>4.4119999999999999</v>
      </c>
      <c r="J89" s="524">
        <v>4.8460000000000001</v>
      </c>
      <c r="K89" s="524">
        <v>5.3259999999999996</v>
      </c>
      <c r="L89" s="675">
        <v>5.774</v>
      </c>
      <c r="M89" s="2140"/>
      <c r="N89" s="2182"/>
      <c r="O89" s="2176"/>
      <c r="Q89" s="43">
        <f t="shared" si="8"/>
        <v>0</v>
      </c>
      <c r="R89" s="43"/>
      <c r="T89" s="1034"/>
      <c r="U89" s="1050"/>
      <c r="V89" s="1061">
        <f>IF('[2]Validation flags'!$H$3=1,0, IF( ISNUMBER(H89), 0, 1 ))</f>
        <v>0</v>
      </c>
      <c r="W89" s="1061">
        <f>IF('[2]Validation flags'!$H$3=1,0, IF( ISNUMBER(I89), 0, 1 ))</f>
        <v>0</v>
      </c>
      <c r="X89" s="1061">
        <f>IF('[2]Validation flags'!$H$3=1,0, IF( ISNUMBER(J89), 0, 1 ))</f>
        <v>0</v>
      </c>
      <c r="Y89" s="1061">
        <f>IF('[2]Validation flags'!$H$3=1,0, IF( ISNUMBER(K89), 0, 1 ))</f>
        <v>0</v>
      </c>
      <c r="Z89" s="1061">
        <f>IF('[2]Validation flags'!$H$3=1,0, IF( ISNUMBER(L89), 0, 1 ))</f>
        <v>0</v>
      </c>
      <c r="AA89" s="1034"/>
      <c r="AB89" s="1545"/>
      <c r="AC89" s="1034"/>
      <c r="AD89" s="1050"/>
      <c r="AE89" s="1050"/>
      <c r="AF89" s="1050"/>
      <c r="AG89" s="1050"/>
      <c r="AH89" s="1050"/>
      <c r="AI89" s="1050"/>
      <c r="AJ89" s="1034"/>
    </row>
    <row r="90" spans="2:36" x14ac:dyDescent="0.25">
      <c r="B90" s="2133">
        <v>73</v>
      </c>
      <c r="C90" s="2134" t="s">
        <v>5352</v>
      </c>
      <c r="D90" s="2135" t="s">
        <v>5353</v>
      </c>
      <c r="E90" s="2136" t="s">
        <v>41</v>
      </c>
      <c r="F90" s="2171">
        <v>3</v>
      </c>
      <c r="G90" s="2140"/>
      <c r="H90" s="521">
        <v>0</v>
      </c>
      <c r="I90" s="509">
        <v>0</v>
      </c>
      <c r="J90" s="509">
        <v>0</v>
      </c>
      <c r="K90" s="509">
        <v>0</v>
      </c>
      <c r="L90" s="666">
        <v>0</v>
      </c>
      <c r="M90" s="2140"/>
      <c r="N90" s="2186"/>
      <c r="O90" s="2176"/>
      <c r="Q90" s="43">
        <f t="shared" si="8"/>
        <v>0</v>
      </c>
      <c r="R90" s="43"/>
      <c r="T90" s="1034"/>
      <c r="U90" s="1050"/>
      <c r="V90" s="1061">
        <f>IF('[2]Validation flags'!$B$3="Thames Water", IF( ISNUMBER(H90), 0, 1 ),0)</f>
        <v>0</v>
      </c>
      <c r="W90" s="1061">
        <f>IF('[2]Validation flags'!$B$3="Thames Water", IF( ISNUMBER(I90), 0, 1 ),0)</f>
        <v>0</v>
      </c>
      <c r="X90" s="1061">
        <f>IF('[2]Validation flags'!$B$3="Thames Water", IF( ISNUMBER(J90), 0, 1 ),0)</f>
        <v>0</v>
      </c>
      <c r="Y90" s="1061">
        <f>IF('[2]Validation flags'!$B$3="Thames Water", IF( ISNUMBER(K90), 0, 1 ),0)</f>
        <v>0</v>
      </c>
      <c r="Z90" s="1061">
        <f>IF('[2]Validation flags'!$B$3="Thames Water", IF( ISNUMBER(L90), 0, 1 ),0)</f>
        <v>0</v>
      </c>
      <c r="AA90" s="1034"/>
      <c r="AB90" s="1545"/>
      <c r="AC90" s="1034"/>
      <c r="AD90" s="1050"/>
      <c r="AE90" s="1050"/>
      <c r="AF90" s="1050"/>
      <c r="AG90" s="1050"/>
      <c r="AH90" s="1050"/>
      <c r="AI90" s="1050"/>
      <c r="AJ90" s="1034"/>
    </row>
    <row r="91" spans="2:36" x14ac:dyDescent="0.25">
      <c r="B91" s="2133">
        <v>74</v>
      </c>
      <c r="C91" s="2227" t="s">
        <v>5354</v>
      </c>
      <c r="D91" s="2135" t="s">
        <v>5355</v>
      </c>
      <c r="E91" s="2136" t="s">
        <v>41</v>
      </c>
      <c r="F91" s="2171">
        <v>3</v>
      </c>
      <c r="G91" s="2140"/>
      <c r="H91" s="2218">
        <v>0.10100000000000001</v>
      </c>
      <c r="I91" s="2219">
        <v>0.10100000000000001</v>
      </c>
      <c r="J91" s="2219">
        <v>0.10100000000000001</v>
      </c>
      <c r="K91" s="2219">
        <v>0.10100000000000001</v>
      </c>
      <c r="L91" s="2220">
        <v>0.10100000000000001</v>
      </c>
      <c r="M91" s="2140"/>
      <c r="N91" s="2186"/>
      <c r="O91" s="2176"/>
      <c r="Q91" s="43">
        <f t="shared" si="8"/>
        <v>0</v>
      </c>
      <c r="R91" s="43"/>
      <c r="T91" s="1034"/>
      <c r="U91" s="1050"/>
      <c r="V91" s="1061">
        <f t="shared" si="9"/>
        <v>0</v>
      </c>
      <c r="W91" s="1061">
        <f t="shared" si="9"/>
        <v>0</v>
      </c>
      <c r="X91" s="1061">
        <f t="shared" si="9"/>
        <v>0</v>
      </c>
      <c r="Y91" s="1061">
        <f t="shared" si="9"/>
        <v>0</v>
      </c>
      <c r="Z91" s="1061">
        <f t="shared" si="9"/>
        <v>0</v>
      </c>
      <c r="AA91" s="1034"/>
      <c r="AB91" s="1545"/>
      <c r="AC91" s="1034"/>
      <c r="AD91" s="1050"/>
      <c r="AE91" s="1050"/>
      <c r="AF91" s="1050"/>
      <c r="AG91" s="1050"/>
      <c r="AH91" s="1050"/>
      <c r="AI91" s="1050"/>
      <c r="AJ91" s="1034"/>
    </row>
    <row r="92" spans="2:36" x14ac:dyDescent="0.25">
      <c r="B92" s="2133">
        <v>75</v>
      </c>
      <c r="C92" s="2134" t="s">
        <v>5356</v>
      </c>
      <c r="D92" s="2135" t="s">
        <v>5357</v>
      </c>
      <c r="E92" s="2136" t="s">
        <v>41</v>
      </c>
      <c r="F92" s="2171">
        <v>3</v>
      </c>
      <c r="G92" s="2140"/>
      <c r="H92" s="2218">
        <v>3.5619999999999998</v>
      </c>
      <c r="I92" s="2219">
        <v>3.5619999999999998</v>
      </c>
      <c r="J92" s="2219">
        <v>3.5619999999999998</v>
      </c>
      <c r="K92" s="2219">
        <v>3.5619999999999998</v>
      </c>
      <c r="L92" s="2220">
        <v>3.5619999999999998</v>
      </c>
      <c r="M92" s="2140"/>
      <c r="N92" s="2186"/>
      <c r="O92" s="2176"/>
      <c r="Q92" s="43">
        <f t="shared" si="8"/>
        <v>0</v>
      </c>
      <c r="R92" s="43"/>
      <c r="T92" s="1034"/>
      <c r="U92" s="1050"/>
      <c r="V92" s="1061">
        <f t="shared" si="9"/>
        <v>0</v>
      </c>
      <c r="W92" s="1061">
        <f t="shared" si="9"/>
        <v>0</v>
      </c>
      <c r="X92" s="1061">
        <f t="shared" si="9"/>
        <v>0</v>
      </c>
      <c r="Y92" s="1061">
        <f t="shared" si="9"/>
        <v>0</v>
      </c>
      <c r="Z92" s="1061">
        <f t="shared" si="9"/>
        <v>0</v>
      </c>
      <c r="AA92" s="1034"/>
      <c r="AB92" s="1545"/>
      <c r="AC92" s="1034"/>
      <c r="AD92" s="1050"/>
      <c r="AE92" s="1050"/>
      <c r="AF92" s="1050"/>
      <c r="AG92" s="1050"/>
      <c r="AH92" s="1050"/>
      <c r="AI92" s="1050"/>
      <c r="AJ92" s="1034"/>
    </row>
    <row r="93" spans="2:36" x14ac:dyDescent="0.25">
      <c r="B93" s="2133">
        <v>76</v>
      </c>
      <c r="C93" s="2134" t="s">
        <v>5358</v>
      </c>
      <c r="D93" s="2135" t="s">
        <v>5359</v>
      </c>
      <c r="E93" s="2136" t="s">
        <v>41</v>
      </c>
      <c r="F93" s="2171">
        <v>3</v>
      </c>
      <c r="G93" s="2140"/>
      <c r="H93" s="521">
        <v>4.8170000000000002</v>
      </c>
      <c r="I93" s="509">
        <v>4.8170000000000002</v>
      </c>
      <c r="J93" s="509">
        <v>4.8170000000000002</v>
      </c>
      <c r="K93" s="509">
        <v>4.8170000000000002</v>
      </c>
      <c r="L93" s="666">
        <v>4.8170000000000002</v>
      </c>
      <c r="M93" s="2140"/>
      <c r="N93" s="2186"/>
      <c r="O93" s="2176"/>
      <c r="Q93" s="43">
        <f t="shared" si="8"/>
        <v>0</v>
      </c>
      <c r="R93" s="43"/>
      <c r="T93" s="1034"/>
      <c r="U93" s="1050"/>
      <c r="V93" s="1061">
        <f>IF('[2]Validation flags'!$H$3=1,0, IF( ISNUMBER(H93), 0, 1 ))</f>
        <v>0</v>
      </c>
      <c r="W93" s="1061">
        <f>IF('[2]Validation flags'!$H$3=1,0, IF( ISNUMBER(I93), 0, 1 ))</f>
        <v>0</v>
      </c>
      <c r="X93" s="1061">
        <f>IF('[2]Validation flags'!$H$3=1,0, IF( ISNUMBER(J93), 0, 1 ))</f>
        <v>0</v>
      </c>
      <c r="Y93" s="1061">
        <f>IF('[2]Validation flags'!$H$3=1,0, IF( ISNUMBER(K93), 0, 1 ))</f>
        <v>0</v>
      </c>
      <c r="Z93" s="1061">
        <f>IF('[2]Validation flags'!$H$3=1,0, IF( ISNUMBER(L93), 0, 1 ))</f>
        <v>0</v>
      </c>
      <c r="AA93" s="1034"/>
      <c r="AB93" s="1545"/>
      <c r="AC93" s="1034"/>
      <c r="AD93" s="1050"/>
      <c r="AE93" s="1050"/>
      <c r="AF93" s="1050"/>
      <c r="AG93" s="1050"/>
      <c r="AH93" s="1050"/>
      <c r="AI93" s="1050"/>
      <c r="AJ93" s="1034"/>
    </row>
    <row r="94" spans="2:36" x14ac:dyDescent="0.25">
      <c r="B94" s="2228">
        <v>77</v>
      </c>
      <c r="C94" s="2196" t="s">
        <v>5360</v>
      </c>
      <c r="D94" s="2197" t="s">
        <v>5361</v>
      </c>
      <c r="E94" s="2198" t="s">
        <v>41</v>
      </c>
      <c r="F94" s="2199">
        <v>3</v>
      </c>
      <c r="G94" s="2140"/>
      <c r="H94" s="521">
        <v>0.61299999999999999</v>
      </c>
      <c r="I94" s="509">
        <v>0.61299999999999999</v>
      </c>
      <c r="J94" s="509">
        <v>0.61299999999999999</v>
      </c>
      <c r="K94" s="509">
        <v>0.61299999999999999</v>
      </c>
      <c r="L94" s="666">
        <v>0.61299999999999999</v>
      </c>
      <c r="M94" s="2140"/>
      <c r="N94" s="2186"/>
      <c r="O94" s="2176"/>
      <c r="Q94" s="43">
        <f t="shared" si="8"/>
        <v>0</v>
      </c>
      <c r="R94" s="43"/>
      <c r="T94" s="1034"/>
      <c r="U94" s="1050"/>
      <c r="V94" s="1061">
        <f>IF('[2]Validation flags'!$H$3=1,0, IF( ISNUMBER(H94), 0, 1 ))</f>
        <v>0</v>
      </c>
      <c r="W94" s="1061">
        <f>IF('[2]Validation flags'!$H$3=1,0, IF( ISNUMBER(I94), 0, 1 ))</f>
        <v>0</v>
      </c>
      <c r="X94" s="1061">
        <f>IF('[2]Validation flags'!$H$3=1,0, IF( ISNUMBER(J94), 0, 1 ))</f>
        <v>0</v>
      </c>
      <c r="Y94" s="1061">
        <f>IF('[2]Validation flags'!$H$3=1,0, IF( ISNUMBER(K94), 0, 1 ))</f>
        <v>0</v>
      </c>
      <c r="Z94" s="1061">
        <f>IF('[2]Validation flags'!$H$3=1,0, IF( ISNUMBER(L94), 0, 1 ))</f>
        <v>0</v>
      </c>
      <c r="AA94" s="1034"/>
      <c r="AB94" s="1545"/>
      <c r="AC94" s="1034"/>
      <c r="AD94" s="1050"/>
      <c r="AE94" s="1050"/>
      <c r="AF94" s="1050"/>
      <c r="AG94" s="1050"/>
      <c r="AH94" s="1050"/>
      <c r="AI94" s="1050"/>
      <c r="AJ94" s="1034"/>
    </row>
    <row r="95" spans="2:36" ht="15" thickBot="1" x14ac:dyDescent="0.3">
      <c r="B95" s="2202">
        <v>78</v>
      </c>
      <c r="C95" s="2203" t="s">
        <v>5362</v>
      </c>
      <c r="D95" s="2204" t="s">
        <v>5363</v>
      </c>
      <c r="E95" s="2205" t="s">
        <v>41</v>
      </c>
      <c r="F95" s="2206">
        <v>3</v>
      </c>
      <c r="G95" s="2140"/>
      <c r="H95" s="695">
        <v>0</v>
      </c>
      <c r="I95" s="696">
        <v>0</v>
      </c>
      <c r="J95" s="696">
        <v>0</v>
      </c>
      <c r="K95" s="696">
        <v>0</v>
      </c>
      <c r="L95" s="697">
        <v>0</v>
      </c>
      <c r="M95" s="2140"/>
      <c r="N95" s="2160"/>
      <c r="O95" s="2161"/>
      <c r="Q95" s="43">
        <f t="shared" si="8"/>
        <v>0</v>
      </c>
      <c r="R95" s="43"/>
      <c r="T95" s="1034"/>
      <c r="U95" s="1050"/>
      <c r="V95" s="1061">
        <f>IF('[2]Validation flags'!$B$3="Thames Water", IF( ISNUMBER(H95), 0, 1 ),0)</f>
        <v>0</v>
      </c>
      <c r="W95" s="1061">
        <f>IF('[2]Validation flags'!$B$3="Thames Water", IF( ISNUMBER(I95), 0, 1 ),0)</f>
        <v>0</v>
      </c>
      <c r="X95" s="1061">
        <f>IF('[2]Validation flags'!$B$3="Thames Water", IF( ISNUMBER(J95), 0, 1 ),0)</f>
        <v>0</v>
      </c>
      <c r="Y95" s="1061">
        <f>IF('[2]Validation flags'!$B$3="Thames Water", IF( ISNUMBER(K95), 0, 1 ),0)</f>
        <v>0</v>
      </c>
      <c r="Z95" s="1061">
        <f>IF('[2]Validation flags'!$B$3="Thames Water", IF( ISNUMBER(L95), 0, 1 ),0)</f>
        <v>0</v>
      </c>
      <c r="AA95" s="1034"/>
      <c r="AB95" s="1545"/>
      <c r="AC95" s="1034"/>
      <c r="AD95" s="1050"/>
      <c r="AE95" s="1050"/>
      <c r="AF95" s="1050"/>
      <c r="AG95" s="1050"/>
      <c r="AH95" s="1050"/>
      <c r="AI95" s="1050"/>
      <c r="AJ95" s="1034"/>
    </row>
    <row r="96" spans="2:36" ht="15" thickBot="1" x14ac:dyDescent="0.3">
      <c r="B96" s="2115"/>
      <c r="C96" s="2115"/>
      <c r="D96" s="2115"/>
      <c r="E96" s="2115"/>
      <c r="F96" s="2115"/>
      <c r="G96" s="2116"/>
      <c r="H96" s="2115"/>
      <c r="I96" s="2115"/>
      <c r="J96" s="2115"/>
      <c r="K96" s="2115"/>
      <c r="L96" s="2115"/>
      <c r="M96" s="2116"/>
      <c r="N96" s="2139"/>
      <c r="O96" s="2139"/>
      <c r="Q96" s="43"/>
      <c r="R96" s="43"/>
      <c r="T96" s="1034"/>
      <c r="AA96" s="1034"/>
      <c r="AB96" s="1545"/>
      <c r="AC96" s="1034"/>
      <c r="AJ96" s="1034"/>
    </row>
    <row r="97" spans="2:36" ht="15" thickBot="1" x14ac:dyDescent="0.3">
      <c r="B97" s="2123" t="s">
        <v>1955</v>
      </c>
      <c r="C97" s="2124" t="s">
        <v>5364</v>
      </c>
      <c r="D97" s="2115"/>
      <c r="E97" s="2115"/>
      <c r="F97" s="2115"/>
      <c r="G97" s="2116"/>
      <c r="H97" s="2115"/>
      <c r="I97" s="2115"/>
      <c r="J97" s="2115"/>
      <c r="K97" s="2115"/>
      <c r="L97" s="2115"/>
      <c r="M97" s="2116"/>
      <c r="N97" s="2139"/>
      <c r="O97" s="2139"/>
      <c r="Q97" s="43"/>
      <c r="R97" s="43"/>
      <c r="T97" s="1034"/>
      <c r="AA97" s="1034"/>
      <c r="AB97" s="1545"/>
      <c r="AC97" s="1034"/>
      <c r="AJ97" s="1034"/>
    </row>
    <row r="98" spans="2:36" x14ac:dyDescent="0.25">
      <c r="B98" s="2125">
        <v>79</v>
      </c>
      <c r="C98" s="2210" t="s">
        <v>5365</v>
      </c>
      <c r="D98" s="2127" t="s">
        <v>5366</v>
      </c>
      <c r="E98" s="2128" t="s">
        <v>41</v>
      </c>
      <c r="F98" s="2166">
        <v>3</v>
      </c>
      <c r="G98" s="2140"/>
      <c r="H98" s="2211">
        <v>0</v>
      </c>
      <c r="I98" s="2212">
        <v>0</v>
      </c>
      <c r="J98" s="2212">
        <v>0</v>
      </c>
      <c r="K98" s="2212">
        <v>0</v>
      </c>
      <c r="L98" s="2213">
        <v>0</v>
      </c>
      <c r="M98" s="2140"/>
      <c r="N98" s="2131"/>
      <c r="O98" s="2132"/>
      <c r="Q98" s="43">
        <f xml:space="preserve"> IF( SUM( U98:Z98 ) = 0, 0,$U$5 )</f>
        <v>0</v>
      </c>
      <c r="R98" s="43"/>
      <c r="T98" s="1034"/>
      <c r="U98" s="1050"/>
      <c r="V98" s="1061">
        <f xml:space="preserve"> IF( ISNUMBER(H98), 0, 1 )</f>
        <v>0</v>
      </c>
      <c r="W98" s="1061">
        <f xml:space="preserve"> IF( ISNUMBER(I98), 0, 1 )</f>
        <v>0</v>
      </c>
      <c r="X98" s="1061">
        <f xml:space="preserve"> IF( ISNUMBER(J98), 0, 1 )</f>
        <v>0</v>
      </c>
      <c r="Y98" s="1061">
        <f xml:space="preserve"> IF( ISNUMBER(K98), 0, 1 )</f>
        <v>0</v>
      </c>
      <c r="Z98" s="1061">
        <f xml:space="preserve"> IF( ISNUMBER(L98), 0, 1 )</f>
        <v>0</v>
      </c>
      <c r="AA98" s="1034"/>
      <c r="AB98" s="1545"/>
      <c r="AC98" s="1034"/>
      <c r="AD98" s="1050"/>
      <c r="AE98" s="1050"/>
      <c r="AF98" s="1050"/>
      <c r="AG98" s="1050"/>
      <c r="AH98" s="1050"/>
      <c r="AI98" s="1050"/>
      <c r="AJ98" s="1034"/>
    </row>
    <row r="99" spans="2:36" x14ac:dyDescent="0.25">
      <c r="B99" s="2133">
        <v>80</v>
      </c>
      <c r="C99" s="2134" t="s">
        <v>5367</v>
      </c>
      <c r="D99" s="2135" t="s">
        <v>5368</v>
      </c>
      <c r="E99" s="2136" t="s">
        <v>41</v>
      </c>
      <c r="F99" s="2171">
        <v>3</v>
      </c>
      <c r="G99" s="2140"/>
      <c r="H99" s="2218">
        <v>0</v>
      </c>
      <c r="I99" s="2219">
        <v>0</v>
      </c>
      <c r="J99" s="2219">
        <v>0</v>
      </c>
      <c r="K99" s="2219">
        <v>0</v>
      </c>
      <c r="L99" s="2220">
        <v>0</v>
      </c>
      <c r="M99" s="2140"/>
      <c r="N99" s="2186"/>
      <c r="O99" s="2176"/>
      <c r="Q99" s="43">
        <f t="shared" ref="Q99:Q112" si="10" xml:space="preserve"> IF( SUM( U99:Z99 ) = 0, 0,$U$5 )</f>
        <v>0</v>
      </c>
      <c r="R99" s="43"/>
      <c r="T99" s="1034"/>
      <c r="U99" s="1050"/>
      <c r="V99" s="1061">
        <f t="shared" ref="V99:Z109" si="11" xml:space="preserve"> IF( ISNUMBER(H99), 0, 1 )</f>
        <v>0</v>
      </c>
      <c r="W99" s="1061">
        <f t="shared" si="11"/>
        <v>0</v>
      </c>
      <c r="X99" s="1061">
        <f t="shared" si="11"/>
        <v>0</v>
      </c>
      <c r="Y99" s="1061">
        <f t="shared" si="11"/>
        <v>0</v>
      </c>
      <c r="Z99" s="1061">
        <f t="shared" si="11"/>
        <v>0</v>
      </c>
      <c r="AA99" s="1034"/>
      <c r="AB99" s="1545"/>
      <c r="AC99" s="1034"/>
      <c r="AD99" s="1050"/>
      <c r="AE99" s="1050"/>
      <c r="AF99" s="1050"/>
      <c r="AG99" s="1050"/>
      <c r="AH99" s="1050"/>
      <c r="AI99" s="1050"/>
      <c r="AJ99" s="1034"/>
    </row>
    <row r="100" spans="2:36" x14ac:dyDescent="0.25">
      <c r="B100" s="2133">
        <v>81</v>
      </c>
      <c r="C100" s="2134" t="s">
        <v>5369</v>
      </c>
      <c r="D100" s="2135" t="s">
        <v>5370</v>
      </c>
      <c r="E100" s="2136" t="s">
        <v>41</v>
      </c>
      <c r="F100" s="2171">
        <v>3</v>
      </c>
      <c r="G100" s="2140"/>
      <c r="H100" s="521">
        <v>0</v>
      </c>
      <c r="I100" s="509">
        <v>0</v>
      </c>
      <c r="J100" s="509">
        <v>0</v>
      </c>
      <c r="K100" s="509">
        <v>0</v>
      </c>
      <c r="L100" s="666">
        <v>0</v>
      </c>
      <c r="M100" s="2140"/>
      <c r="N100" s="2186"/>
      <c r="O100" s="2176"/>
      <c r="Q100" s="43">
        <f t="shared" si="10"/>
        <v>0</v>
      </c>
      <c r="R100" s="43"/>
      <c r="T100" s="1034"/>
      <c r="U100" s="1050"/>
      <c r="V100" s="1061">
        <f>IF('[2]Validation flags'!$H$3=1,0, IF( ISNUMBER(H100), 0, 1 ))</f>
        <v>0</v>
      </c>
      <c r="W100" s="1061">
        <f>IF('[2]Validation flags'!$H$3=1,0, IF( ISNUMBER(I100), 0, 1 ))</f>
        <v>0</v>
      </c>
      <c r="X100" s="1061">
        <f>IF('[2]Validation flags'!$H$3=1,0, IF( ISNUMBER(J100), 0, 1 ))</f>
        <v>0</v>
      </c>
      <c r="Y100" s="1061">
        <f>IF('[2]Validation flags'!$H$3=1,0, IF( ISNUMBER(K100), 0, 1 ))</f>
        <v>0</v>
      </c>
      <c r="Z100" s="1061">
        <f>IF('[2]Validation flags'!$H$3=1,0, IF( ISNUMBER(L100), 0, 1 ))</f>
        <v>0</v>
      </c>
      <c r="AA100" s="1034"/>
      <c r="AB100" s="1545"/>
      <c r="AC100" s="1034"/>
      <c r="AD100" s="1050"/>
      <c r="AE100" s="1050"/>
      <c r="AF100" s="1050"/>
      <c r="AG100" s="1050"/>
      <c r="AH100" s="1050"/>
      <c r="AI100" s="1050"/>
      <c r="AJ100" s="1034"/>
    </row>
    <row r="101" spans="2:36" x14ac:dyDescent="0.25">
      <c r="B101" s="2133">
        <v>82</v>
      </c>
      <c r="C101" s="2134" t="s">
        <v>5371</v>
      </c>
      <c r="D101" s="2135" t="s">
        <v>5372</v>
      </c>
      <c r="E101" s="2136" t="s">
        <v>41</v>
      </c>
      <c r="F101" s="2171">
        <v>3</v>
      </c>
      <c r="G101" s="2140"/>
      <c r="H101" s="521">
        <v>0</v>
      </c>
      <c r="I101" s="509">
        <v>0</v>
      </c>
      <c r="J101" s="509">
        <v>0</v>
      </c>
      <c r="K101" s="509">
        <v>0</v>
      </c>
      <c r="L101" s="666">
        <v>0</v>
      </c>
      <c r="M101" s="2140"/>
      <c r="N101" s="2186"/>
      <c r="O101" s="2176"/>
      <c r="Q101" s="43">
        <f t="shared" si="10"/>
        <v>0</v>
      </c>
      <c r="R101" s="43"/>
      <c r="T101" s="1034"/>
      <c r="U101" s="1050"/>
      <c r="V101" s="1061">
        <f>IF('[2]Validation flags'!$H$3=1,0, IF( ISNUMBER(H101), 0, 1 ))</f>
        <v>0</v>
      </c>
      <c r="W101" s="1061">
        <f>IF('[2]Validation flags'!$H$3=1,0, IF( ISNUMBER(I101), 0, 1 ))</f>
        <v>0</v>
      </c>
      <c r="X101" s="1061">
        <f>IF('[2]Validation flags'!$H$3=1,0, IF( ISNUMBER(J101), 0, 1 ))</f>
        <v>0</v>
      </c>
      <c r="Y101" s="1061">
        <f>IF('[2]Validation flags'!$H$3=1,0, IF( ISNUMBER(K101), 0, 1 ))</f>
        <v>0</v>
      </c>
      <c r="Z101" s="1061">
        <f>IF('[2]Validation flags'!$H$3=1,0, IF( ISNUMBER(L101), 0, 1 ))</f>
        <v>0</v>
      </c>
      <c r="AA101" s="1034"/>
      <c r="AB101" s="1545"/>
      <c r="AC101" s="1034"/>
      <c r="AD101" s="1050"/>
      <c r="AE101" s="1050"/>
      <c r="AF101" s="1050"/>
      <c r="AG101" s="1050"/>
      <c r="AH101" s="1050"/>
      <c r="AI101" s="1050"/>
      <c r="AJ101" s="1034"/>
    </row>
    <row r="102" spans="2:36" x14ac:dyDescent="0.25">
      <c r="B102" s="2133">
        <v>83</v>
      </c>
      <c r="C102" s="2134" t="s">
        <v>5373</v>
      </c>
      <c r="D102" s="2135" t="s">
        <v>5374</v>
      </c>
      <c r="E102" s="2136" t="s">
        <v>41</v>
      </c>
      <c r="F102" s="2171">
        <v>3</v>
      </c>
      <c r="G102" s="2140"/>
      <c r="H102" s="521">
        <v>0</v>
      </c>
      <c r="I102" s="509">
        <v>0</v>
      </c>
      <c r="J102" s="509">
        <v>0</v>
      </c>
      <c r="K102" s="509">
        <v>0</v>
      </c>
      <c r="L102" s="666">
        <v>0</v>
      </c>
      <c r="M102" s="2140"/>
      <c r="N102" s="2186"/>
      <c r="O102" s="2176"/>
      <c r="Q102" s="43">
        <f t="shared" si="10"/>
        <v>0</v>
      </c>
      <c r="R102" s="43"/>
      <c r="T102" s="1034"/>
      <c r="U102" s="1050"/>
      <c r="V102" s="1061">
        <f>IF('[2]Validation flags'!$B$3="Thames Water", IF( ISNUMBER(H102), 0, 1 ),0)</f>
        <v>0</v>
      </c>
      <c r="W102" s="1061">
        <f>IF('[2]Validation flags'!$B$3="Thames Water", IF( ISNUMBER(I102), 0, 1 ),0)</f>
        <v>0</v>
      </c>
      <c r="X102" s="1061">
        <f>IF('[2]Validation flags'!$B$3="Thames Water", IF( ISNUMBER(J102), 0, 1 ),0)</f>
        <v>0</v>
      </c>
      <c r="Y102" s="1061">
        <f>IF('[2]Validation flags'!$B$3="Thames Water", IF( ISNUMBER(K102), 0, 1 ),0)</f>
        <v>0</v>
      </c>
      <c r="Z102" s="1061">
        <f>IF('[2]Validation flags'!$B$3="Thames Water", IF( ISNUMBER(L102), 0, 1 ),0)</f>
        <v>0</v>
      </c>
      <c r="AA102" s="1034"/>
      <c r="AB102" s="1545"/>
      <c r="AC102" s="1034"/>
      <c r="AD102" s="1050"/>
      <c r="AE102" s="1050"/>
      <c r="AF102" s="1050"/>
      <c r="AG102" s="1050"/>
      <c r="AH102" s="1050"/>
      <c r="AI102" s="1050"/>
      <c r="AJ102" s="1034"/>
    </row>
    <row r="103" spans="2:36" x14ac:dyDescent="0.25">
      <c r="B103" s="2133">
        <v>84</v>
      </c>
      <c r="C103" s="2134" t="s">
        <v>5375</v>
      </c>
      <c r="D103" s="2135" t="s">
        <v>5376</v>
      </c>
      <c r="E103" s="2136" t="s">
        <v>41</v>
      </c>
      <c r="F103" s="2171">
        <v>3</v>
      </c>
      <c r="G103" s="2140"/>
      <c r="H103" s="2218">
        <v>0</v>
      </c>
      <c r="I103" s="2219">
        <v>0</v>
      </c>
      <c r="J103" s="2219">
        <v>0</v>
      </c>
      <c r="K103" s="2219">
        <v>0</v>
      </c>
      <c r="L103" s="2220">
        <v>0</v>
      </c>
      <c r="M103" s="2140"/>
      <c r="N103" s="2186"/>
      <c r="O103" s="2176"/>
      <c r="Q103" s="43">
        <f t="shared" si="10"/>
        <v>0</v>
      </c>
      <c r="R103" s="43"/>
      <c r="T103" s="1034"/>
      <c r="U103" s="1050"/>
      <c r="V103" s="1061">
        <f t="shared" si="11"/>
        <v>0</v>
      </c>
      <c r="W103" s="1061">
        <f t="shared" si="11"/>
        <v>0</v>
      </c>
      <c r="X103" s="1061">
        <f t="shared" si="11"/>
        <v>0</v>
      </c>
      <c r="Y103" s="1061">
        <f t="shared" si="11"/>
        <v>0</v>
      </c>
      <c r="Z103" s="1061">
        <f t="shared" si="11"/>
        <v>0</v>
      </c>
      <c r="AA103" s="1034"/>
      <c r="AB103" s="1545"/>
      <c r="AC103" s="1034"/>
      <c r="AD103" s="1050"/>
      <c r="AE103" s="1050"/>
      <c r="AF103" s="1050"/>
      <c r="AG103" s="1050"/>
      <c r="AH103" s="1050"/>
      <c r="AI103" s="1050"/>
      <c r="AJ103" s="1034"/>
    </row>
    <row r="104" spans="2:36" x14ac:dyDescent="0.25">
      <c r="B104" s="2133">
        <v>85</v>
      </c>
      <c r="C104" s="2134" t="s">
        <v>5377</v>
      </c>
      <c r="D104" s="2135" t="s">
        <v>5378</v>
      </c>
      <c r="E104" s="2136" t="s">
        <v>41</v>
      </c>
      <c r="F104" s="2171">
        <v>3</v>
      </c>
      <c r="G104" s="2140"/>
      <c r="H104" s="2218">
        <v>2.7050000000000001</v>
      </c>
      <c r="I104" s="2219">
        <v>2.7450000000000001</v>
      </c>
      <c r="J104" s="2219">
        <v>2.7869999999999999</v>
      </c>
      <c r="K104" s="2219">
        <v>2.8290000000000002</v>
      </c>
      <c r="L104" s="2220">
        <v>2.8730000000000002</v>
      </c>
      <c r="M104" s="2140"/>
      <c r="N104" s="2186"/>
      <c r="O104" s="2176"/>
      <c r="Q104" s="43">
        <f t="shared" si="10"/>
        <v>0</v>
      </c>
      <c r="R104" s="43"/>
      <c r="T104" s="1034"/>
      <c r="U104" s="1050"/>
      <c r="V104" s="1061">
        <f t="shared" si="11"/>
        <v>0</v>
      </c>
      <c r="W104" s="1061">
        <f t="shared" si="11"/>
        <v>0</v>
      </c>
      <c r="X104" s="1061">
        <f t="shared" si="11"/>
        <v>0</v>
      </c>
      <c r="Y104" s="1061">
        <f t="shared" si="11"/>
        <v>0</v>
      </c>
      <c r="Z104" s="1061">
        <f t="shared" si="11"/>
        <v>0</v>
      </c>
      <c r="AA104" s="1034"/>
      <c r="AB104" s="1545"/>
      <c r="AC104" s="1034"/>
      <c r="AD104" s="1050"/>
      <c r="AE104" s="1050"/>
      <c r="AF104" s="1050"/>
      <c r="AG104" s="1050"/>
      <c r="AH104" s="1050"/>
      <c r="AI104" s="1050"/>
      <c r="AJ104" s="1034"/>
    </row>
    <row r="105" spans="2:36" x14ac:dyDescent="0.25">
      <c r="B105" s="2133">
        <v>86</v>
      </c>
      <c r="C105" s="2134" t="s">
        <v>5379</v>
      </c>
      <c r="D105" s="2135" t="s">
        <v>5380</v>
      </c>
      <c r="E105" s="2136" t="s">
        <v>41</v>
      </c>
      <c r="F105" s="2171">
        <v>3</v>
      </c>
      <c r="G105" s="2140"/>
      <c r="H105" s="521">
        <v>2.5310000000000001</v>
      </c>
      <c r="I105" s="509">
        <v>2.6859999999999999</v>
      </c>
      <c r="J105" s="509">
        <v>2.8450000000000002</v>
      </c>
      <c r="K105" s="509">
        <v>3.0089999999999999</v>
      </c>
      <c r="L105" s="666">
        <v>3.1779999999999999</v>
      </c>
      <c r="M105" s="2140"/>
      <c r="N105" s="2186"/>
      <c r="O105" s="2176"/>
      <c r="Q105" s="43">
        <f t="shared" si="10"/>
        <v>0</v>
      </c>
      <c r="R105" s="43"/>
      <c r="T105" s="1034"/>
      <c r="U105" s="1050"/>
      <c r="V105" s="1061">
        <f>IF('[2]Validation flags'!$H$3=1,0, IF( ISNUMBER(H105), 0, 1 ))</f>
        <v>0</v>
      </c>
      <c r="W105" s="1061">
        <f>IF('[2]Validation flags'!$H$3=1,0, IF( ISNUMBER(I105), 0, 1 ))</f>
        <v>0</v>
      </c>
      <c r="X105" s="1061">
        <f>IF('[2]Validation flags'!$H$3=1,0, IF( ISNUMBER(J105), 0, 1 ))</f>
        <v>0</v>
      </c>
      <c r="Y105" s="1061">
        <f>IF('[2]Validation flags'!$H$3=1,0, IF( ISNUMBER(K105), 0, 1 ))</f>
        <v>0</v>
      </c>
      <c r="Z105" s="1061">
        <f>IF('[2]Validation flags'!$H$3=1,0, IF( ISNUMBER(L105), 0, 1 ))</f>
        <v>0</v>
      </c>
      <c r="AA105" s="1034"/>
      <c r="AB105" s="1545"/>
      <c r="AC105" s="1034"/>
      <c r="AD105" s="1050"/>
      <c r="AE105" s="1050"/>
      <c r="AF105" s="1050"/>
      <c r="AG105" s="1050"/>
      <c r="AH105" s="1050"/>
      <c r="AI105" s="1050"/>
      <c r="AJ105" s="1034"/>
    </row>
    <row r="106" spans="2:36" x14ac:dyDescent="0.25">
      <c r="B106" s="2133">
        <v>87</v>
      </c>
      <c r="C106" s="2134" t="s">
        <v>5381</v>
      </c>
      <c r="D106" s="2135" t="s">
        <v>5382</v>
      </c>
      <c r="E106" s="2136" t="s">
        <v>41</v>
      </c>
      <c r="F106" s="2171">
        <v>3</v>
      </c>
      <c r="G106" s="2140"/>
      <c r="H106" s="521">
        <v>0</v>
      </c>
      <c r="I106" s="509">
        <v>0</v>
      </c>
      <c r="J106" s="509">
        <v>0</v>
      </c>
      <c r="K106" s="509">
        <v>0</v>
      </c>
      <c r="L106" s="666">
        <v>0</v>
      </c>
      <c r="M106" s="2140"/>
      <c r="N106" s="2186"/>
      <c r="O106" s="2176"/>
      <c r="Q106" s="43">
        <f t="shared" si="10"/>
        <v>0</v>
      </c>
      <c r="R106" s="43"/>
      <c r="T106" s="1034"/>
      <c r="U106" s="1050"/>
      <c r="V106" s="1061">
        <f>IF('[2]Validation flags'!$H$3=1,0, IF( ISNUMBER(H106), 0, 1 ))</f>
        <v>0</v>
      </c>
      <c r="W106" s="1061">
        <f>IF('[2]Validation flags'!$H$3=1,0, IF( ISNUMBER(I106), 0, 1 ))</f>
        <v>0</v>
      </c>
      <c r="X106" s="1061">
        <f>IF('[2]Validation flags'!$H$3=1,0, IF( ISNUMBER(J106), 0, 1 ))</f>
        <v>0</v>
      </c>
      <c r="Y106" s="1061">
        <f>IF('[2]Validation flags'!$H$3=1,0, IF( ISNUMBER(K106), 0, 1 ))</f>
        <v>0</v>
      </c>
      <c r="Z106" s="1061">
        <f>IF('[2]Validation flags'!$H$3=1,0, IF( ISNUMBER(L106), 0, 1 ))</f>
        <v>0</v>
      </c>
      <c r="AA106" s="1034"/>
      <c r="AB106" s="1545"/>
      <c r="AC106" s="1034"/>
      <c r="AD106" s="1050"/>
      <c r="AE106" s="1050"/>
      <c r="AF106" s="1050"/>
      <c r="AG106" s="1050"/>
      <c r="AH106" s="1050"/>
      <c r="AI106" s="1050"/>
      <c r="AJ106" s="1034"/>
    </row>
    <row r="107" spans="2:36" ht="15" thickBot="1" x14ac:dyDescent="0.3">
      <c r="B107" s="2133">
        <v>88</v>
      </c>
      <c r="C107" s="2134" t="s">
        <v>5383</v>
      </c>
      <c r="D107" s="2135" t="s">
        <v>5384</v>
      </c>
      <c r="E107" s="2136" t="s">
        <v>41</v>
      </c>
      <c r="F107" s="2171">
        <v>3</v>
      </c>
      <c r="G107" s="2140"/>
      <c r="H107" s="521">
        <v>0</v>
      </c>
      <c r="I107" s="509">
        <v>0</v>
      </c>
      <c r="J107" s="509">
        <v>0</v>
      </c>
      <c r="K107" s="509">
        <v>0</v>
      </c>
      <c r="L107" s="666">
        <v>0</v>
      </c>
      <c r="M107" s="2140"/>
      <c r="N107" s="2186"/>
      <c r="O107" s="2176"/>
      <c r="Q107" s="43">
        <f t="shared" si="10"/>
        <v>0</v>
      </c>
      <c r="R107" s="43"/>
      <c r="T107" s="1034"/>
      <c r="U107" s="1050"/>
      <c r="V107" s="1061">
        <f>IF('[2]Validation flags'!$B$3="Thames Water", IF( ISNUMBER(H107), 0, 1 ),0)</f>
        <v>0</v>
      </c>
      <c r="W107" s="1061">
        <f>IF('[2]Validation flags'!$B$3="Thames Water", IF( ISNUMBER(I107), 0, 1 ),0)</f>
        <v>0</v>
      </c>
      <c r="X107" s="1061">
        <f>IF('[2]Validation flags'!$B$3="Thames Water", IF( ISNUMBER(J107), 0, 1 ),0)</f>
        <v>0</v>
      </c>
      <c r="Y107" s="1061">
        <f>IF('[2]Validation flags'!$B$3="Thames Water", IF( ISNUMBER(K107), 0, 1 ),0)</f>
        <v>0</v>
      </c>
      <c r="Z107" s="1061">
        <f>IF('[2]Validation flags'!$B$3="Thames Water", IF( ISNUMBER(L107), 0, 1 ),0)</f>
        <v>0</v>
      </c>
      <c r="AA107" s="1034"/>
      <c r="AB107" s="1545"/>
      <c r="AC107" s="1034"/>
      <c r="AD107" s="1050"/>
      <c r="AE107" s="1050"/>
      <c r="AF107" s="1050"/>
      <c r="AG107" s="1050"/>
      <c r="AH107" s="1050"/>
      <c r="AI107" s="1050"/>
      <c r="AJ107" s="1034"/>
    </row>
    <row r="108" spans="2:36" x14ac:dyDescent="0.25">
      <c r="B108" s="2133">
        <v>89</v>
      </c>
      <c r="C108" s="2134" t="s">
        <v>5385</v>
      </c>
      <c r="D108" s="2135" t="s">
        <v>5386</v>
      </c>
      <c r="E108" s="2136" t="s">
        <v>41</v>
      </c>
      <c r="F108" s="2171">
        <v>3</v>
      </c>
      <c r="G108" s="2140"/>
      <c r="H108" s="2214">
        <v>-1.0129999999999999</v>
      </c>
      <c r="I108" s="2215">
        <v>-1.044</v>
      </c>
      <c r="J108" s="2215">
        <v>-1.0820000000000001</v>
      </c>
      <c r="K108" s="2215">
        <v>-1.0780000000000001</v>
      </c>
      <c r="L108" s="2216">
        <v>-1.1259999999999999</v>
      </c>
      <c r="M108" s="2140"/>
      <c r="N108" s="2170"/>
      <c r="O108" s="2176"/>
      <c r="Q108" s="43">
        <f t="shared" si="10"/>
        <v>0</v>
      </c>
      <c r="R108" s="43"/>
      <c r="T108" s="1034"/>
      <c r="U108" s="1050"/>
      <c r="V108" s="1061">
        <f t="shared" si="11"/>
        <v>0</v>
      </c>
      <c r="W108" s="1061">
        <f t="shared" si="11"/>
        <v>0</v>
      </c>
      <c r="X108" s="1061">
        <f t="shared" si="11"/>
        <v>0</v>
      </c>
      <c r="Y108" s="1061">
        <f t="shared" si="11"/>
        <v>0</v>
      </c>
      <c r="Z108" s="1061">
        <f t="shared" si="11"/>
        <v>0</v>
      </c>
      <c r="AA108" s="1034"/>
      <c r="AB108" s="1545"/>
      <c r="AC108" s="1034"/>
      <c r="AD108" s="1050"/>
      <c r="AE108" s="1050"/>
      <c r="AF108" s="1050"/>
      <c r="AG108" s="1050"/>
      <c r="AH108" s="1050"/>
      <c r="AI108" s="1050"/>
      <c r="AJ108" s="1034"/>
    </row>
    <row r="109" spans="2:36" x14ac:dyDescent="0.25">
      <c r="B109" s="2133">
        <v>90</v>
      </c>
      <c r="C109" s="2134" t="s">
        <v>5387</v>
      </c>
      <c r="D109" s="2135" t="s">
        <v>5388</v>
      </c>
      <c r="E109" s="2136" t="s">
        <v>41</v>
      </c>
      <c r="F109" s="2171">
        <v>3</v>
      </c>
      <c r="G109" s="2140"/>
      <c r="H109" s="2214">
        <v>2.5230000000000001</v>
      </c>
      <c r="I109" s="2215">
        <v>-7.17</v>
      </c>
      <c r="J109" s="2215">
        <v>-7.3819999999999997</v>
      </c>
      <c r="K109" s="2215">
        <v>-7.3689999999999998</v>
      </c>
      <c r="L109" s="2216">
        <v>-7.4089999999999998</v>
      </c>
      <c r="M109" s="2140"/>
      <c r="N109" s="2175"/>
      <c r="O109" s="2176"/>
      <c r="Q109" s="43">
        <f t="shared" si="10"/>
        <v>0</v>
      </c>
      <c r="R109" s="43"/>
      <c r="T109" s="1034"/>
      <c r="U109" s="1050"/>
      <c r="V109" s="1061">
        <f t="shared" si="11"/>
        <v>0</v>
      </c>
      <c r="W109" s="1061">
        <f t="shared" si="11"/>
        <v>0</v>
      </c>
      <c r="X109" s="1061">
        <f t="shared" si="11"/>
        <v>0</v>
      </c>
      <c r="Y109" s="1061">
        <f t="shared" si="11"/>
        <v>0</v>
      </c>
      <c r="Z109" s="1061">
        <f t="shared" si="11"/>
        <v>0</v>
      </c>
      <c r="AA109" s="1034"/>
      <c r="AB109" s="1545"/>
      <c r="AC109" s="1034"/>
      <c r="AD109" s="1050"/>
      <c r="AE109" s="1050"/>
      <c r="AF109" s="1050"/>
      <c r="AG109" s="1050"/>
      <c r="AH109" s="1050"/>
      <c r="AI109" s="1050"/>
      <c r="AJ109" s="1034"/>
    </row>
    <row r="110" spans="2:36" x14ac:dyDescent="0.25">
      <c r="B110" s="2133">
        <v>91</v>
      </c>
      <c r="C110" s="2134" t="s">
        <v>5389</v>
      </c>
      <c r="D110" s="2135" t="s">
        <v>5390</v>
      </c>
      <c r="E110" s="2136" t="s">
        <v>41</v>
      </c>
      <c r="F110" s="2171">
        <v>3</v>
      </c>
      <c r="G110" s="2140"/>
      <c r="H110" s="523">
        <v>-5.6180000000000003</v>
      </c>
      <c r="I110" s="524">
        <v>-5.7629999999999999</v>
      </c>
      <c r="J110" s="524">
        <v>-5.7839999999999998</v>
      </c>
      <c r="K110" s="524">
        <v>-6.12</v>
      </c>
      <c r="L110" s="675">
        <v>-6.3620000000000001</v>
      </c>
      <c r="M110" s="2140"/>
      <c r="N110" s="2175"/>
      <c r="O110" s="2176"/>
      <c r="Q110" s="43">
        <f t="shared" si="10"/>
        <v>0</v>
      </c>
      <c r="R110" s="43"/>
      <c r="T110" s="1034"/>
      <c r="U110" s="1050"/>
      <c r="V110" s="1061">
        <f>IF('[2]Validation flags'!$H$3=1,0, IF( ISNUMBER(H110), 0, 1 ))</f>
        <v>0</v>
      </c>
      <c r="W110" s="1061">
        <f>IF('[2]Validation flags'!$H$3=1,0, IF( ISNUMBER(I110), 0, 1 ))</f>
        <v>0</v>
      </c>
      <c r="X110" s="1061">
        <f>IF('[2]Validation flags'!$H$3=1,0, IF( ISNUMBER(J110), 0, 1 ))</f>
        <v>0</v>
      </c>
      <c r="Y110" s="1061">
        <f>IF('[2]Validation flags'!$H$3=1,0, IF( ISNUMBER(K110), 0, 1 ))</f>
        <v>0</v>
      </c>
      <c r="Z110" s="1061">
        <f>IF('[2]Validation flags'!$H$3=1,0, IF( ISNUMBER(L110), 0, 1 ))</f>
        <v>0</v>
      </c>
      <c r="AA110" s="1034"/>
      <c r="AB110" s="1545"/>
      <c r="AC110" s="1034"/>
      <c r="AD110" s="1050"/>
      <c r="AE110" s="1050"/>
      <c r="AF110" s="1050"/>
      <c r="AG110" s="1050"/>
      <c r="AH110" s="1050"/>
      <c r="AI110" s="1050"/>
      <c r="AJ110" s="1034"/>
    </row>
    <row r="111" spans="2:36" x14ac:dyDescent="0.25">
      <c r="B111" s="2133">
        <v>92</v>
      </c>
      <c r="C111" s="2134" t="s">
        <v>5391</v>
      </c>
      <c r="D111" s="2135" t="s">
        <v>5392</v>
      </c>
      <c r="E111" s="2136" t="s">
        <v>41</v>
      </c>
      <c r="F111" s="2171">
        <v>3</v>
      </c>
      <c r="G111" s="2140"/>
      <c r="H111" s="523">
        <v>-1.4930000000000001</v>
      </c>
      <c r="I111" s="524">
        <v>-1.5580000000000001</v>
      </c>
      <c r="J111" s="524">
        <v>-1.61</v>
      </c>
      <c r="K111" s="524">
        <v>-1.6140000000000001</v>
      </c>
      <c r="L111" s="675">
        <v>-1.629</v>
      </c>
      <c r="M111" s="2140"/>
      <c r="N111" s="2182"/>
      <c r="O111" s="2176"/>
      <c r="Q111" s="43">
        <f t="shared" si="10"/>
        <v>0</v>
      </c>
      <c r="R111" s="43"/>
      <c r="T111" s="1034"/>
      <c r="U111" s="1050"/>
      <c r="V111" s="1061">
        <f>IF('[2]Validation flags'!$H$3=1,0, IF( ISNUMBER(H111), 0, 1 ))</f>
        <v>0</v>
      </c>
      <c r="W111" s="1061">
        <f>IF('[2]Validation flags'!$H$3=1,0, IF( ISNUMBER(I111), 0, 1 ))</f>
        <v>0</v>
      </c>
      <c r="X111" s="1061">
        <f>IF('[2]Validation flags'!$H$3=1,0, IF( ISNUMBER(J111), 0, 1 ))</f>
        <v>0</v>
      </c>
      <c r="Y111" s="1061">
        <f>IF('[2]Validation flags'!$H$3=1,0, IF( ISNUMBER(K111), 0, 1 ))</f>
        <v>0</v>
      </c>
      <c r="Z111" s="1061">
        <f>IF('[2]Validation flags'!$H$3=1,0, IF( ISNUMBER(L111), 0, 1 ))</f>
        <v>0</v>
      </c>
      <c r="AA111" s="1034"/>
      <c r="AB111" s="1545"/>
      <c r="AC111" s="1034"/>
      <c r="AD111" s="1050"/>
      <c r="AE111" s="1050"/>
      <c r="AF111" s="1050"/>
      <c r="AG111" s="1050"/>
      <c r="AH111" s="1050"/>
      <c r="AI111" s="1050"/>
      <c r="AJ111" s="1034"/>
    </row>
    <row r="112" spans="2:36" ht="15" thickBot="1" x14ac:dyDescent="0.3">
      <c r="B112" s="2202">
        <v>93</v>
      </c>
      <c r="C112" s="2203" t="s">
        <v>5393</v>
      </c>
      <c r="D112" s="2204" t="s">
        <v>5394</v>
      </c>
      <c r="E112" s="2205" t="s">
        <v>41</v>
      </c>
      <c r="F112" s="2206">
        <v>3</v>
      </c>
      <c r="G112" s="2140"/>
      <c r="H112" s="695">
        <v>0</v>
      </c>
      <c r="I112" s="696">
        <v>0</v>
      </c>
      <c r="J112" s="696">
        <v>0</v>
      </c>
      <c r="K112" s="696">
        <v>0</v>
      </c>
      <c r="L112" s="697">
        <v>0</v>
      </c>
      <c r="M112" s="2140"/>
      <c r="N112" s="2160"/>
      <c r="O112" s="2161"/>
      <c r="Q112" s="43">
        <f t="shared" si="10"/>
        <v>0</v>
      </c>
      <c r="R112" s="43"/>
      <c r="T112" s="1034"/>
      <c r="U112" s="1050"/>
      <c r="V112" s="1061">
        <f>IF('[2]Validation flags'!$B$3="Thames Water", IF( ISNUMBER(H112), 0, 1 ),0)</f>
        <v>0</v>
      </c>
      <c r="W112" s="1061">
        <f>IF('[2]Validation flags'!$B$3="Thames Water", IF( ISNUMBER(I112), 0, 1 ),0)</f>
        <v>0</v>
      </c>
      <c r="X112" s="1061">
        <f>IF('[2]Validation flags'!$B$3="Thames Water", IF( ISNUMBER(J112), 0, 1 ),0)</f>
        <v>0</v>
      </c>
      <c r="Y112" s="1061">
        <f>IF('[2]Validation flags'!$B$3="Thames Water", IF( ISNUMBER(K112), 0, 1 ),0)</f>
        <v>0</v>
      </c>
      <c r="Z112" s="1061">
        <f>IF('[2]Validation flags'!$B$3="Thames Water", IF( ISNUMBER(L112), 0, 1 ),0)</f>
        <v>0</v>
      </c>
      <c r="AA112" s="1034"/>
      <c r="AB112" s="1545"/>
      <c r="AC112" s="1034"/>
      <c r="AD112" s="1050"/>
      <c r="AE112" s="1050"/>
      <c r="AF112" s="1050"/>
      <c r="AG112" s="1050"/>
      <c r="AH112" s="1050"/>
      <c r="AI112" s="1050"/>
      <c r="AJ112" s="1034"/>
    </row>
    <row r="113" spans="2:36" ht="15" thickBot="1" x14ac:dyDescent="0.3">
      <c r="B113" s="2115"/>
      <c r="C113" s="2115"/>
      <c r="D113" s="2115"/>
      <c r="E113" s="2115"/>
      <c r="F113" s="2115"/>
      <c r="G113" s="2116"/>
      <c r="H113" s="2115"/>
      <c r="I113" s="2115"/>
      <c r="J113" s="2115"/>
      <c r="K113" s="2115"/>
      <c r="L113" s="2115"/>
      <c r="M113" s="2116"/>
      <c r="N113" s="2139"/>
      <c r="O113" s="2139"/>
      <c r="Q113" s="43"/>
      <c r="R113" s="43"/>
      <c r="T113" s="1034"/>
      <c r="AA113" s="1034"/>
      <c r="AB113" s="1545"/>
      <c r="AC113" s="1034"/>
      <c r="AJ113" s="1034"/>
    </row>
    <row r="114" spans="2:36" ht="15" thickBot="1" x14ac:dyDescent="0.3">
      <c r="B114" s="2123" t="s">
        <v>1977</v>
      </c>
      <c r="C114" s="2124" t="s">
        <v>5395</v>
      </c>
      <c r="D114" s="2115"/>
      <c r="E114" s="2115"/>
      <c r="F114" s="2115"/>
      <c r="G114" s="2116"/>
      <c r="H114" s="2115"/>
      <c r="I114" s="2115"/>
      <c r="J114" s="2115"/>
      <c r="K114" s="2115"/>
      <c r="L114" s="2115"/>
      <c r="M114" s="2116"/>
      <c r="N114" s="2139"/>
      <c r="O114" s="2139"/>
      <c r="Q114" s="43"/>
      <c r="R114" s="43"/>
      <c r="T114" s="1034"/>
      <c r="AA114" s="1034"/>
      <c r="AB114" s="1545"/>
      <c r="AC114" s="1034"/>
      <c r="AJ114" s="1034"/>
    </row>
    <row r="115" spans="2:36" x14ac:dyDescent="0.25">
      <c r="B115" s="2125">
        <v>94</v>
      </c>
      <c r="C115" s="2210" t="s">
        <v>5396</v>
      </c>
      <c r="D115" s="2127" t="s">
        <v>5397</v>
      </c>
      <c r="E115" s="2128" t="s">
        <v>41</v>
      </c>
      <c r="F115" s="2166">
        <v>3</v>
      </c>
      <c r="G115" s="2140"/>
      <c r="H115" s="2211">
        <v>0</v>
      </c>
      <c r="I115" s="2212">
        <v>0</v>
      </c>
      <c r="J115" s="2212">
        <v>0</v>
      </c>
      <c r="K115" s="2212">
        <v>0</v>
      </c>
      <c r="L115" s="2213">
        <v>0</v>
      </c>
      <c r="M115" s="2140"/>
      <c r="N115" s="2131"/>
      <c r="O115" s="2132"/>
      <c r="Q115" s="43">
        <f xml:space="preserve"> IF( SUM( U115:Z115 ) = 0, 0,$U$5 )</f>
        <v>0</v>
      </c>
      <c r="R115" s="43"/>
      <c r="T115" s="1034"/>
      <c r="U115" s="1050"/>
      <c r="V115" s="1061">
        <f t="shared" ref="V115:Z116" si="12" xml:space="preserve"> IF( ISNUMBER(H115), 0, 1 )</f>
        <v>0</v>
      </c>
      <c r="W115" s="1061">
        <f t="shared" si="12"/>
        <v>0</v>
      </c>
      <c r="X115" s="1061">
        <f t="shared" si="12"/>
        <v>0</v>
      </c>
      <c r="Y115" s="1061">
        <f t="shared" si="12"/>
        <v>0</v>
      </c>
      <c r="Z115" s="1061">
        <f t="shared" si="12"/>
        <v>0</v>
      </c>
      <c r="AA115" s="1034"/>
      <c r="AB115" s="1545"/>
      <c r="AC115" s="1034"/>
      <c r="AD115" s="1050"/>
      <c r="AE115" s="1050"/>
      <c r="AF115" s="1050"/>
      <c r="AG115" s="1050"/>
      <c r="AH115" s="1050"/>
      <c r="AI115" s="1050"/>
      <c r="AJ115" s="1034"/>
    </row>
    <row r="116" spans="2:36" x14ac:dyDescent="0.25">
      <c r="B116" s="2133">
        <v>95</v>
      </c>
      <c r="C116" s="2134" t="s">
        <v>5398</v>
      </c>
      <c r="D116" s="2135" t="s">
        <v>5399</v>
      </c>
      <c r="E116" s="2136" t="s">
        <v>41</v>
      </c>
      <c r="F116" s="2171">
        <v>3</v>
      </c>
      <c r="G116" s="2140"/>
      <c r="H116" s="2218">
        <v>0</v>
      </c>
      <c r="I116" s="2219">
        <v>0</v>
      </c>
      <c r="J116" s="2219">
        <v>0</v>
      </c>
      <c r="K116" s="2219">
        <v>0</v>
      </c>
      <c r="L116" s="2220">
        <v>0</v>
      </c>
      <c r="M116" s="2140"/>
      <c r="N116" s="2186"/>
      <c r="O116" s="2176"/>
      <c r="Q116" s="43">
        <f xml:space="preserve"> IF( SUM( U116:Z116 ) = 0, 0,$U$5 )</f>
        <v>0</v>
      </c>
      <c r="R116" s="43"/>
      <c r="T116" s="1034"/>
      <c r="U116" s="1050"/>
      <c r="V116" s="1061">
        <f t="shared" si="12"/>
        <v>0</v>
      </c>
      <c r="W116" s="1061">
        <f t="shared" si="12"/>
        <v>0</v>
      </c>
      <c r="X116" s="1061">
        <f t="shared" si="12"/>
        <v>0</v>
      </c>
      <c r="Y116" s="1061">
        <f t="shared" si="12"/>
        <v>0</v>
      </c>
      <c r="Z116" s="1061">
        <f t="shared" si="12"/>
        <v>0</v>
      </c>
      <c r="AA116" s="1034"/>
      <c r="AB116" s="1545"/>
      <c r="AC116" s="1034"/>
      <c r="AD116" s="1050"/>
      <c r="AE116" s="1050"/>
      <c r="AF116" s="1050"/>
      <c r="AG116" s="1050"/>
      <c r="AH116" s="1050"/>
      <c r="AI116" s="1050"/>
      <c r="AJ116" s="1034"/>
    </row>
    <row r="117" spans="2:36" x14ac:dyDescent="0.25">
      <c r="B117" s="2133">
        <v>96</v>
      </c>
      <c r="C117" s="2134" t="s">
        <v>5400</v>
      </c>
      <c r="D117" s="2135" t="s">
        <v>5401</v>
      </c>
      <c r="E117" s="2136" t="s">
        <v>41</v>
      </c>
      <c r="F117" s="2171">
        <v>3</v>
      </c>
      <c r="G117" s="2140"/>
      <c r="H117" s="521">
        <v>0</v>
      </c>
      <c r="I117" s="509">
        <v>0</v>
      </c>
      <c r="J117" s="509">
        <v>0</v>
      </c>
      <c r="K117" s="509">
        <v>0</v>
      </c>
      <c r="L117" s="666">
        <v>0</v>
      </c>
      <c r="M117" s="2140"/>
      <c r="N117" s="2186"/>
      <c r="O117" s="2176"/>
      <c r="Q117" s="43">
        <f xml:space="preserve"> IF( SUM( U117:Z117 ) = 0, 0,$U$5 )</f>
        <v>0</v>
      </c>
      <c r="R117" s="43"/>
      <c r="T117" s="1034"/>
      <c r="U117" s="1050"/>
      <c r="V117" s="1061">
        <f>IF('[2]Validation flags'!$H$3=1,0, IF( ISNUMBER(H117), 0, 1 ))</f>
        <v>0</v>
      </c>
      <c r="W117" s="1061">
        <f>IF('[2]Validation flags'!$H$3=1,0, IF( ISNUMBER(I117), 0, 1 ))</f>
        <v>0</v>
      </c>
      <c r="X117" s="1061">
        <f>IF('[2]Validation flags'!$H$3=1,0, IF( ISNUMBER(J117), 0, 1 ))</f>
        <v>0</v>
      </c>
      <c r="Y117" s="1061">
        <f>IF('[2]Validation flags'!$H$3=1,0, IF( ISNUMBER(K117), 0, 1 ))</f>
        <v>0</v>
      </c>
      <c r="Z117" s="1061">
        <f>IF('[2]Validation flags'!$H$3=1,0, IF( ISNUMBER(L117), 0, 1 ))</f>
        <v>0</v>
      </c>
      <c r="AA117" s="1034"/>
      <c r="AB117" s="1545"/>
      <c r="AC117" s="1034"/>
      <c r="AD117" s="1050"/>
      <c r="AE117" s="1050"/>
      <c r="AF117" s="1050"/>
      <c r="AG117" s="1050"/>
      <c r="AH117" s="1050"/>
      <c r="AI117" s="1050"/>
      <c r="AJ117" s="1034"/>
    </row>
    <row r="118" spans="2:36" x14ac:dyDescent="0.25">
      <c r="B118" s="2228">
        <v>97</v>
      </c>
      <c r="C118" s="2196" t="s">
        <v>5402</v>
      </c>
      <c r="D118" s="2197" t="s">
        <v>5403</v>
      </c>
      <c r="E118" s="2198" t="s">
        <v>41</v>
      </c>
      <c r="F118" s="2199">
        <v>3</v>
      </c>
      <c r="G118" s="2140"/>
      <c r="H118" s="521">
        <v>0</v>
      </c>
      <c r="I118" s="509">
        <v>0</v>
      </c>
      <c r="J118" s="509">
        <v>0</v>
      </c>
      <c r="K118" s="509">
        <v>0</v>
      </c>
      <c r="L118" s="666">
        <v>0</v>
      </c>
      <c r="M118" s="2140"/>
      <c r="N118" s="2200"/>
      <c r="O118" s="2201"/>
      <c r="Q118" s="43">
        <f xml:space="preserve"> IF( SUM( U118:Z118 ) = 0, 0,$U$5 )</f>
        <v>0</v>
      </c>
      <c r="R118" s="43"/>
      <c r="T118" s="1034"/>
      <c r="U118" s="1050"/>
      <c r="V118" s="1061">
        <f>IF('[2]Validation flags'!$H$3=1,0, IF( ISNUMBER(H118), 0, 1 ))</f>
        <v>0</v>
      </c>
      <c r="W118" s="1061">
        <f>IF('[2]Validation flags'!$H$3=1,0, IF( ISNUMBER(I118), 0, 1 ))</f>
        <v>0</v>
      </c>
      <c r="X118" s="1061">
        <f>IF('[2]Validation flags'!$H$3=1,0, IF( ISNUMBER(J118), 0, 1 ))</f>
        <v>0</v>
      </c>
      <c r="Y118" s="1061">
        <f>IF('[2]Validation flags'!$H$3=1,0, IF( ISNUMBER(K118), 0, 1 ))</f>
        <v>0</v>
      </c>
      <c r="Z118" s="1061">
        <f>IF('[2]Validation flags'!$H$3=1,0, IF( ISNUMBER(L118), 0, 1 ))</f>
        <v>0</v>
      </c>
      <c r="AA118" s="1034"/>
      <c r="AB118" s="1545"/>
      <c r="AC118" s="1034"/>
      <c r="AD118" s="1050"/>
      <c r="AE118" s="1050"/>
      <c r="AF118" s="1050"/>
      <c r="AG118" s="1050"/>
      <c r="AH118" s="1050"/>
      <c r="AI118" s="1050"/>
      <c r="AJ118" s="1034"/>
    </row>
    <row r="119" spans="2:36" ht="15" thickBot="1" x14ac:dyDescent="0.3">
      <c r="B119" s="2202">
        <v>98</v>
      </c>
      <c r="C119" s="2203" t="s">
        <v>5404</v>
      </c>
      <c r="D119" s="2204" t="s">
        <v>5405</v>
      </c>
      <c r="E119" s="2205" t="s">
        <v>41</v>
      </c>
      <c r="F119" s="2206">
        <v>3</v>
      </c>
      <c r="G119" s="2140"/>
      <c r="H119" s="695">
        <v>0</v>
      </c>
      <c r="I119" s="696">
        <v>0</v>
      </c>
      <c r="J119" s="696">
        <v>0</v>
      </c>
      <c r="K119" s="696">
        <v>0</v>
      </c>
      <c r="L119" s="697">
        <v>0</v>
      </c>
      <c r="M119" s="2140"/>
      <c r="N119" s="2160"/>
      <c r="O119" s="2161"/>
      <c r="Q119" s="43">
        <f xml:space="preserve"> IF( SUM( U119:Z119 ) = 0, 0,$U$5 )</f>
        <v>0</v>
      </c>
      <c r="R119" s="43"/>
      <c r="T119" s="1034"/>
      <c r="U119" s="1050"/>
      <c r="V119" s="1061">
        <f>IF('[2]Validation flags'!$B$3="Thames Water", IF( ISNUMBER(H119), 0, 1 ),0)</f>
        <v>0</v>
      </c>
      <c r="W119" s="1061">
        <f>IF('[2]Validation flags'!$B$3="Thames Water", IF( ISNUMBER(I119), 0, 1 ),0)</f>
        <v>0</v>
      </c>
      <c r="X119" s="1061">
        <f>IF('[2]Validation flags'!$B$3="Thames Water", IF( ISNUMBER(J119), 0, 1 ),0)</f>
        <v>0</v>
      </c>
      <c r="Y119" s="1061">
        <f>IF('[2]Validation flags'!$B$3="Thames Water", IF( ISNUMBER(K119), 0, 1 ),0)</f>
        <v>0</v>
      </c>
      <c r="Z119" s="1061">
        <f>IF('[2]Validation flags'!$B$3="Thames Water", IF( ISNUMBER(L119), 0, 1 ),0)</f>
        <v>0</v>
      </c>
      <c r="AA119" s="1034"/>
      <c r="AB119" s="1545"/>
      <c r="AC119" s="1034"/>
      <c r="AD119" s="1050"/>
      <c r="AE119" s="1050"/>
      <c r="AF119" s="1050"/>
      <c r="AG119" s="1050"/>
      <c r="AH119" s="1050"/>
      <c r="AI119" s="1050"/>
      <c r="AJ119" s="1034"/>
    </row>
    <row r="120" spans="2:36" ht="15" thickBot="1" x14ac:dyDescent="0.3">
      <c r="B120" s="2115"/>
      <c r="C120" s="2115"/>
      <c r="D120" s="2115"/>
      <c r="E120" s="2115"/>
      <c r="F120" s="2115"/>
      <c r="G120" s="2116"/>
      <c r="H120" s="2115"/>
      <c r="I120" s="2115"/>
      <c r="J120" s="2115"/>
      <c r="K120" s="2115"/>
      <c r="L120" s="2115"/>
      <c r="M120" s="2116"/>
      <c r="N120" s="2139"/>
      <c r="O120" s="2139"/>
      <c r="Q120" s="43"/>
      <c r="R120" s="43"/>
      <c r="T120" s="1034"/>
      <c r="AA120" s="1034"/>
      <c r="AB120" s="1545"/>
      <c r="AC120" s="1034"/>
      <c r="AJ120" s="1034"/>
    </row>
    <row r="121" spans="2:36" ht="15" thickBot="1" x14ac:dyDescent="0.3">
      <c r="B121" s="2123" t="s">
        <v>1998</v>
      </c>
      <c r="C121" s="2124" t="s">
        <v>5406</v>
      </c>
      <c r="D121" s="2115"/>
      <c r="E121" s="2115"/>
      <c r="F121" s="2115"/>
      <c r="G121" s="2116"/>
      <c r="H121" s="2115"/>
      <c r="I121" s="2115"/>
      <c r="J121" s="2115"/>
      <c r="K121" s="2115"/>
      <c r="L121" s="2115"/>
      <c r="M121" s="2116"/>
      <c r="N121" s="2139"/>
      <c r="O121" s="2139"/>
      <c r="Q121" s="43"/>
      <c r="R121" s="43"/>
      <c r="T121" s="1034"/>
      <c r="AA121" s="1034"/>
      <c r="AB121" s="1545"/>
      <c r="AC121" s="1034"/>
      <c r="AJ121" s="1034"/>
    </row>
    <row r="122" spans="2:36" ht="15" thickBot="1" x14ac:dyDescent="0.3">
      <c r="B122" s="2153">
        <v>99</v>
      </c>
      <c r="C122" s="2229" t="s">
        <v>5406</v>
      </c>
      <c r="D122" s="2230" t="s">
        <v>5407</v>
      </c>
      <c r="E122" s="2231" t="s">
        <v>1880</v>
      </c>
      <c r="F122" s="2232">
        <v>2</v>
      </c>
      <c r="G122" s="2140"/>
      <c r="H122" s="2233">
        <v>0.17</v>
      </c>
      <c r="I122" s="2234">
        <v>0.17</v>
      </c>
      <c r="J122" s="2234">
        <v>0.17</v>
      </c>
      <c r="K122" s="2234">
        <v>0.17</v>
      </c>
      <c r="L122" s="2235">
        <v>0.17</v>
      </c>
      <c r="M122" s="2116"/>
      <c r="N122" s="2236"/>
      <c r="O122" s="2237"/>
      <c r="Q122" s="43">
        <f xml:space="preserve"> IF( SUM( U122:Z122 ) = 0, 0,$U$5 )</f>
        <v>0</v>
      </c>
      <c r="R122" s="43"/>
      <c r="T122" s="1034"/>
      <c r="U122" s="1050"/>
      <c r="V122" s="1061">
        <f xml:space="preserve"> IF( ISNUMBER(H122), 0, 1 )</f>
        <v>0</v>
      </c>
      <c r="W122" s="1061">
        <f xml:space="preserve"> IF( ISNUMBER(I122), 0, 1 )</f>
        <v>0</v>
      </c>
      <c r="X122" s="1061">
        <f xml:space="preserve"> IF( ISNUMBER(J122), 0, 1 )</f>
        <v>0</v>
      </c>
      <c r="Y122" s="1061">
        <f xml:space="preserve"> IF( ISNUMBER(K122), 0, 1 )</f>
        <v>0</v>
      </c>
      <c r="Z122" s="1061">
        <f xml:space="preserve"> IF( ISNUMBER(L122), 0, 1 )</f>
        <v>0</v>
      </c>
      <c r="AA122" s="1034"/>
      <c r="AB122" s="1545"/>
      <c r="AC122" s="1034"/>
      <c r="AD122" s="1050"/>
      <c r="AE122" s="1050"/>
      <c r="AF122" s="1050"/>
      <c r="AG122" s="1050"/>
      <c r="AH122" s="1050"/>
      <c r="AI122" s="1050"/>
      <c r="AJ122" s="1034"/>
    </row>
    <row r="123" spans="2:36" x14ac:dyDescent="0.25">
      <c r="B123" s="2115"/>
      <c r="C123" s="2115"/>
      <c r="D123" s="2115"/>
      <c r="E123" s="2115"/>
      <c r="F123" s="2115"/>
      <c r="G123" s="2116"/>
      <c r="H123" s="2115"/>
      <c r="I123" s="2115"/>
      <c r="J123" s="2115"/>
      <c r="K123" s="2115"/>
      <c r="L123" s="2115"/>
      <c r="M123" s="2116"/>
      <c r="N123" s="2139"/>
      <c r="O123" s="2139"/>
      <c r="Q123" s="43"/>
      <c r="R123" s="43"/>
    </row>
    <row r="124" spans="2:36" x14ac:dyDescent="0.25">
      <c r="B124" s="277" t="s">
        <v>300</v>
      </c>
      <c r="C124" s="278"/>
      <c r="D124" s="278"/>
      <c r="E124" s="278"/>
      <c r="F124" s="278"/>
      <c r="G124" s="278"/>
      <c r="H124" s="278"/>
      <c r="I124" s="278"/>
      <c r="J124" s="1168"/>
      <c r="K124" s="1168"/>
      <c r="L124" s="35"/>
      <c r="M124" s="35"/>
      <c r="N124" s="123"/>
      <c r="O124" s="1929"/>
      <c r="Q124" s="43"/>
      <c r="R124" s="43"/>
    </row>
    <row r="125" spans="2:36" x14ac:dyDescent="0.25">
      <c r="B125" s="1187"/>
      <c r="C125" s="1310" t="s">
        <v>301</v>
      </c>
      <c r="D125" s="1310"/>
      <c r="E125" s="278"/>
      <c r="F125" s="278"/>
      <c r="G125" s="278"/>
      <c r="H125" s="278"/>
      <c r="I125" s="278"/>
      <c r="J125" s="278"/>
      <c r="K125" s="278"/>
      <c r="L125" s="35"/>
      <c r="M125" s="35"/>
      <c r="N125" s="123"/>
      <c r="O125" s="1929"/>
      <c r="Q125" s="43"/>
      <c r="R125" s="43"/>
    </row>
    <row r="126" spans="2:36" x14ac:dyDescent="0.25">
      <c r="B126" s="1188"/>
      <c r="C126" s="1310" t="s">
        <v>302</v>
      </c>
      <c r="D126" s="1310"/>
      <c r="E126" s="278"/>
      <c r="F126" s="278"/>
      <c r="G126" s="278"/>
      <c r="H126" s="278"/>
      <c r="I126" s="278"/>
      <c r="J126" s="278"/>
      <c r="K126" s="278"/>
      <c r="L126" s="35"/>
      <c r="M126" s="35"/>
      <c r="N126" s="123"/>
      <c r="O126" s="1929"/>
    </row>
    <row r="127" spans="2:36" x14ac:dyDescent="0.25">
      <c r="B127" s="1189"/>
      <c r="C127" s="1310" t="s">
        <v>303</v>
      </c>
      <c r="D127" s="1310"/>
      <c r="E127" s="278"/>
      <c r="F127" s="278"/>
      <c r="G127" s="278"/>
      <c r="H127" s="278"/>
      <c r="I127" s="278"/>
      <c r="J127" s="278"/>
      <c r="K127" s="278"/>
      <c r="L127" s="35"/>
      <c r="M127" s="35"/>
      <c r="N127" s="123"/>
      <c r="O127" s="1929"/>
    </row>
    <row r="128" spans="2:36" x14ac:dyDescent="0.25">
      <c r="B128" s="1190"/>
      <c r="C128" s="1310" t="s">
        <v>304</v>
      </c>
      <c r="D128" s="1310"/>
      <c r="E128" s="278"/>
      <c r="F128" s="278"/>
      <c r="G128" s="278"/>
      <c r="H128" s="278"/>
      <c r="I128" s="278"/>
      <c r="J128" s="278"/>
      <c r="K128" s="278"/>
      <c r="L128" s="35"/>
      <c r="M128" s="35"/>
      <c r="N128" s="123"/>
      <c r="O128" s="1929"/>
    </row>
    <row r="129" spans="2:15" ht="15" thickBot="1" x14ac:dyDescent="0.3">
      <c r="B129" s="1025"/>
      <c r="C129" s="732"/>
      <c r="D129" s="732"/>
      <c r="E129" s="732"/>
      <c r="F129" s="732"/>
      <c r="G129" s="732"/>
      <c r="H129" s="732"/>
      <c r="I129" s="732"/>
      <c r="J129" s="732"/>
      <c r="K129" s="732"/>
      <c r="L129" s="35"/>
      <c r="M129" s="35"/>
      <c r="N129" s="123"/>
      <c r="O129" s="1929"/>
    </row>
    <row r="130" spans="2:15" ht="16.5" thickBot="1" x14ac:dyDescent="0.3">
      <c r="B130" s="3494" t="s">
        <v>5408</v>
      </c>
      <c r="C130" s="3495"/>
      <c r="D130" s="3495"/>
      <c r="E130" s="3495"/>
      <c r="F130" s="3495"/>
      <c r="G130" s="3495"/>
      <c r="H130" s="3495"/>
      <c r="I130" s="3495"/>
      <c r="J130" s="3495"/>
      <c r="K130" s="3495"/>
      <c r="L130" s="3496"/>
      <c r="M130" s="288"/>
      <c r="N130" s="2238"/>
      <c r="O130" s="1929"/>
    </row>
    <row r="131" spans="2:15" ht="16.5" thickBot="1" x14ac:dyDescent="0.3">
      <c r="B131" s="288"/>
      <c r="C131" s="289"/>
      <c r="D131" s="291"/>
      <c r="E131" s="291"/>
      <c r="F131" s="291"/>
      <c r="G131" s="291"/>
      <c r="H131" s="291"/>
      <c r="I131" s="291"/>
      <c r="J131" s="732"/>
      <c r="K131" s="732"/>
      <c r="L131" s="35"/>
      <c r="M131" s="1169"/>
      <c r="N131" s="279"/>
      <c r="O131" s="1929"/>
    </row>
    <row r="132" spans="2:15" ht="72" customHeight="1" thickBot="1" x14ac:dyDescent="0.3">
      <c r="B132" s="3694" t="s">
        <v>5409</v>
      </c>
      <c r="C132" s="3695"/>
      <c r="D132" s="3695"/>
      <c r="E132" s="3695"/>
      <c r="F132" s="3695"/>
      <c r="G132" s="3695"/>
      <c r="H132" s="3695"/>
      <c r="I132" s="3695"/>
      <c r="J132" s="3695"/>
      <c r="K132" s="3695"/>
      <c r="L132" s="3696"/>
      <c r="M132" s="2239"/>
      <c r="N132" s="2240"/>
      <c r="O132" s="1929"/>
    </row>
    <row r="133" spans="2:15" ht="15" thickBot="1" x14ac:dyDescent="0.25">
      <c r="B133" s="305"/>
      <c r="C133" s="1170"/>
      <c r="D133" s="305"/>
      <c r="E133" s="305"/>
      <c r="F133" s="305"/>
      <c r="G133" s="114"/>
      <c r="H133" s="114"/>
      <c r="I133" s="114"/>
      <c r="J133" s="732"/>
      <c r="K133" s="732"/>
      <c r="L133" s="35"/>
      <c r="M133" s="1169"/>
      <c r="N133" s="279"/>
      <c r="O133" s="1929"/>
    </row>
    <row r="134" spans="2:15" ht="15" customHeight="1" x14ac:dyDescent="0.25">
      <c r="B134" s="292" t="s">
        <v>307</v>
      </c>
      <c r="C134" s="3532" t="s">
        <v>308</v>
      </c>
      <c r="D134" s="3533"/>
      <c r="E134" s="3533"/>
      <c r="F134" s="3533"/>
      <c r="G134" s="3533"/>
      <c r="H134" s="3533"/>
      <c r="I134" s="3533"/>
      <c r="J134" s="3533"/>
      <c r="K134" s="3533"/>
      <c r="L134" s="3534"/>
      <c r="M134" s="626"/>
      <c r="N134" s="2241"/>
      <c r="O134" s="1929"/>
    </row>
    <row r="135" spans="2:15" ht="15" customHeight="1" x14ac:dyDescent="0.25">
      <c r="B135" s="294" t="s">
        <v>309</v>
      </c>
      <c r="C135" s="295" t="str">
        <f>$C$7</f>
        <v>Brought forward capital allowance pool ~ General 18%</v>
      </c>
      <c r="D135" s="295"/>
      <c r="E135" s="295"/>
      <c r="F135" s="295"/>
      <c r="G135" s="295"/>
      <c r="H135" s="295"/>
      <c r="I135" s="295"/>
      <c r="J135" s="295"/>
      <c r="K135" s="295"/>
      <c r="L135" s="296"/>
      <c r="M135" s="626"/>
      <c r="N135" s="2241"/>
      <c r="O135" s="1929"/>
    </row>
    <row r="136" spans="2:15" ht="15" customHeight="1" x14ac:dyDescent="0.25">
      <c r="B136" s="303">
        <v>1</v>
      </c>
      <c r="C136" s="3677" t="s">
        <v>5410</v>
      </c>
      <c r="D136" s="3678"/>
      <c r="E136" s="3678"/>
      <c r="F136" s="3678"/>
      <c r="G136" s="3678"/>
      <c r="H136" s="3678"/>
      <c r="I136" s="3678"/>
      <c r="J136" s="3678"/>
      <c r="K136" s="3678"/>
      <c r="L136" s="3679"/>
      <c r="M136" s="1885"/>
      <c r="N136" s="2242"/>
      <c r="O136" s="1929"/>
    </row>
    <row r="137" spans="2:15" ht="15" customHeight="1" x14ac:dyDescent="0.25">
      <c r="B137" s="303">
        <v>2</v>
      </c>
      <c r="C137" s="3677" t="s">
        <v>5411</v>
      </c>
      <c r="D137" s="3678"/>
      <c r="E137" s="3678"/>
      <c r="F137" s="3678"/>
      <c r="G137" s="3678"/>
      <c r="H137" s="3678"/>
      <c r="I137" s="3678"/>
      <c r="J137" s="3678"/>
      <c r="K137" s="3678"/>
      <c r="L137" s="3679"/>
      <c r="M137" s="1885"/>
      <c r="N137" s="2242"/>
      <c r="O137" s="1929"/>
    </row>
    <row r="138" spans="2:15" ht="15" customHeight="1" x14ac:dyDescent="0.25">
      <c r="B138" s="303">
        <v>3</v>
      </c>
      <c r="C138" s="3677" t="s">
        <v>5412</v>
      </c>
      <c r="D138" s="3678"/>
      <c r="E138" s="3678"/>
      <c r="F138" s="3678"/>
      <c r="G138" s="3678"/>
      <c r="H138" s="3678"/>
      <c r="I138" s="3678"/>
      <c r="J138" s="3678"/>
      <c r="K138" s="3678"/>
      <c r="L138" s="3679"/>
      <c r="M138" s="1885"/>
      <c r="N138" s="2242"/>
      <c r="O138" s="1929"/>
    </row>
    <row r="139" spans="2:15" ht="15" customHeight="1" x14ac:dyDescent="0.25">
      <c r="B139" s="303">
        <v>4</v>
      </c>
      <c r="C139" s="3677" t="s">
        <v>5413</v>
      </c>
      <c r="D139" s="3678"/>
      <c r="E139" s="3678"/>
      <c r="F139" s="3678"/>
      <c r="G139" s="3678"/>
      <c r="H139" s="3678"/>
      <c r="I139" s="3678"/>
      <c r="J139" s="3678"/>
      <c r="K139" s="3678"/>
      <c r="L139" s="3679"/>
      <c r="M139" s="1885"/>
      <c r="N139" s="2242"/>
      <c r="O139" s="1929"/>
    </row>
    <row r="140" spans="2:15" ht="15" customHeight="1" x14ac:dyDescent="0.25">
      <c r="B140" s="303">
        <v>5</v>
      </c>
      <c r="C140" s="3677" t="s">
        <v>5414</v>
      </c>
      <c r="D140" s="3678"/>
      <c r="E140" s="3678"/>
      <c r="F140" s="3678"/>
      <c r="G140" s="3678"/>
      <c r="H140" s="3678"/>
      <c r="I140" s="3678"/>
      <c r="J140" s="3678"/>
      <c r="K140" s="3678"/>
      <c r="L140" s="3679"/>
      <c r="M140" s="1885"/>
      <c r="N140" s="2242"/>
      <c r="O140" s="1929"/>
    </row>
    <row r="141" spans="2:15" ht="15" customHeight="1" x14ac:dyDescent="0.25">
      <c r="B141" s="303">
        <v>6</v>
      </c>
      <c r="C141" s="3677" t="s">
        <v>5415</v>
      </c>
      <c r="D141" s="3678"/>
      <c r="E141" s="3678"/>
      <c r="F141" s="3678"/>
      <c r="G141" s="3678"/>
      <c r="H141" s="3678"/>
      <c r="I141" s="3678"/>
      <c r="J141" s="3678"/>
      <c r="K141" s="3678"/>
      <c r="L141" s="3679"/>
      <c r="M141" s="1885"/>
      <c r="N141" s="2242"/>
      <c r="O141" s="1929"/>
    </row>
    <row r="142" spans="2:15" ht="15" customHeight="1" x14ac:dyDescent="0.25">
      <c r="B142" s="294" t="s">
        <v>321</v>
      </c>
      <c r="C142" s="295" t="str">
        <f>$C$15</f>
        <v>Brought forward capital allowance pool ~ Longlife 6%</v>
      </c>
      <c r="D142" s="295"/>
      <c r="E142" s="295"/>
      <c r="F142" s="295"/>
      <c r="G142" s="295"/>
      <c r="H142" s="295"/>
      <c r="I142" s="295"/>
      <c r="J142" s="295"/>
      <c r="K142" s="295"/>
      <c r="L142" s="296"/>
      <c r="M142" s="1885"/>
      <c r="N142" s="2242"/>
      <c r="O142" s="1929"/>
    </row>
    <row r="143" spans="2:15" ht="15" customHeight="1" x14ac:dyDescent="0.25">
      <c r="B143" s="303">
        <v>7</v>
      </c>
      <c r="C143" s="3677" t="s">
        <v>5416</v>
      </c>
      <c r="D143" s="3678"/>
      <c r="E143" s="3678"/>
      <c r="F143" s="3678"/>
      <c r="G143" s="3678"/>
      <c r="H143" s="3678"/>
      <c r="I143" s="3678"/>
      <c r="J143" s="3678"/>
      <c r="K143" s="3678"/>
      <c r="L143" s="3679"/>
      <c r="M143" s="1885"/>
      <c r="N143" s="2242"/>
      <c r="O143" s="1929"/>
    </row>
    <row r="144" spans="2:15" ht="15" customHeight="1" x14ac:dyDescent="0.25">
      <c r="B144" s="303">
        <v>8</v>
      </c>
      <c r="C144" s="3677" t="s">
        <v>5417</v>
      </c>
      <c r="D144" s="3678"/>
      <c r="E144" s="3678"/>
      <c r="F144" s="3678"/>
      <c r="G144" s="3678"/>
      <c r="H144" s="3678"/>
      <c r="I144" s="3678"/>
      <c r="J144" s="3678"/>
      <c r="K144" s="3678"/>
      <c r="L144" s="3679"/>
      <c r="M144" s="1885"/>
      <c r="N144" s="2242"/>
      <c r="O144" s="1929"/>
    </row>
    <row r="145" spans="2:15" ht="15" customHeight="1" x14ac:dyDescent="0.25">
      <c r="B145" s="303">
        <v>9</v>
      </c>
      <c r="C145" s="3677" t="s">
        <v>5418</v>
      </c>
      <c r="D145" s="3678"/>
      <c r="E145" s="3678"/>
      <c r="F145" s="3678"/>
      <c r="G145" s="3678"/>
      <c r="H145" s="3678"/>
      <c r="I145" s="3678"/>
      <c r="J145" s="3678"/>
      <c r="K145" s="3678"/>
      <c r="L145" s="3679"/>
      <c r="M145" s="1885"/>
      <c r="N145" s="2242"/>
      <c r="O145" s="1929"/>
    </row>
    <row r="146" spans="2:15" ht="15" customHeight="1" x14ac:dyDescent="0.25">
      <c r="B146" s="303">
        <v>10</v>
      </c>
      <c r="C146" s="3677" t="s">
        <v>5419</v>
      </c>
      <c r="D146" s="3678"/>
      <c r="E146" s="3678"/>
      <c r="F146" s="3678"/>
      <c r="G146" s="3678"/>
      <c r="H146" s="3678"/>
      <c r="I146" s="3678"/>
      <c r="J146" s="3678"/>
      <c r="K146" s="3678"/>
      <c r="L146" s="3679"/>
      <c r="M146" s="1885"/>
      <c r="N146" s="2242"/>
      <c r="O146" s="1929"/>
    </row>
    <row r="147" spans="2:15" ht="15" customHeight="1" x14ac:dyDescent="0.25">
      <c r="B147" s="303">
        <v>11</v>
      </c>
      <c r="C147" s="3677" t="s">
        <v>5420</v>
      </c>
      <c r="D147" s="3678"/>
      <c r="E147" s="3678"/>
      <c r="F147" s="3678"/>
      <c r="G147" s="3678"/>
      <c r="H147" s="3678"/>
      <c r="I147" s="3678"/>
      <c r="J147" s="3678"/>
      <c r="K147" s="3678"/>
      <c r="L147" s="3679"/>
      <c r="M147" s="1885"/>
      <c r="N147" s="2242"/>
      <c r="O147" s="1929"/>
    </row>
    <row r="148" spans="2:15" ht="15" customHeight="1" x14ac:dyDescent="0.25">
      <c r="B148" s="303">
        <v>12</v>
      </c>
      <c r="C148" s="3677" t="s">
        <v>5421</v>
      </c>
      <c r="D148" s="3678"/>
      <c r="E148" s="3678"/>
      <c r="F148" s="3678"/>
      <c r="G148" s="3678"/>
      <c r="H148" s="3678"/>
      <c r="I148" s="3678"/>
      <c r="J148" s="3678"/>
      <c r="K148" s="3678"/>
      <c r="L148" s="3679"/>
      <c r="M148" s="1885"/>
      <c r="N148" s="2242"/>
      <c r="O148" s="1929"/>
    </row>
    <row r="149" spans="2:15" ht="15" customHeight="1" x14ac:dyDescent="0.25">
      <c r="B149" s="294" t="s">
        <v>330</v>
      </c>
      <c r="C149" s="295" t="str">
        <f>$C$23</f>
        <v>Brought forward capital allowance pool ~ Structures and buildings 2%</v>
      </c>
      <c r="D149" s="295"/>
      <c r="E149" s="295"/>
      <c r="F149" s="295"/>
      <c r="G149" s="295"/>
      <c r="H149" s="295"/>
      <c r="I149" s="295"/>
      <c r="J149" s="295"/>
      <c r="K149" s="295"/>
      <c r="L149" s="296"/>
      <c r="M149" s="1885"/>
      <c r="N149" s="2242"/>
      <c r="O149" s="1929"/>
    </row>
    <row r="150" spans="2:15" ht="15" customHeight="1" x14ac:dyDescent="0.25">
      <c r="B150" s="303">
        <v>13</v>
      </c>
      <c r="C150" s="3677" t="s">
        <v>5422</v>
      </c>
      <c r="D150" s="3678"/>
      <c r="E150" s="3678"/>
      <c r="F150" s="3678"/>
      <c r="G150" s="3678"/>
      <c r="H150" s="3678"/>
      <c r="I150" s="3678"/>
      <c r="J150" s="3678"/>
      <c r="K150" s="3678"/>
      <c r="L150" s="3679"/>
      <c r="M150" s="1885"/>
      <c r="N150" s="2242"/>
      <c r="O150" s="1929"/>
    </row>
    <row r="151" spans="2:15" ht="15" customHeight="1" x14ac:dyDescent="0.25">
      <c r="B151" s="303">
        <v>14</v>
      </c>
      <c r="C151" s="3677" t="s">
        <v>5423</v>
      </c>
      <c r="D151" s="3678"/>
      <c r="E151" s="3678"/>
      <c r="F151" s="3678"/>
      <c r="G151" s="3678"/>
      <c r="H151" s="3678"/>
      <c r="I151" s="3678"/>
      <c r="J151" s="3678"/>
      <c r="K151" s="3678"/>
      <c r="L151" s="3679"/>
      <c r="M151" s="1885"/>
      <c r="N151" s="2242"/>
      <c r="O151" s="1929"/>
    </row>
    <row r="152" spans="2:15" ht="15" customHeight="1" x14ac:dyDescent="0.25">
      <c r="B152" s="303">
        <v>15</v>
      </c>
      <c r="C152" s="3677" t="s">
        <v>5424</v>
      </c>
      <c r="D152" s="3678"/>
      <c r="E152" s="3678"/>
      <c r="F152" s="3678"/>
      <c r="G152" s="3678"/>
      <c r="H152" s="3678"/>
      <c r="I152" s="3678"/>
      <c r="J152" s="3678"/>
      <c r="K152" s="3678"/>
      <c r="L152" s="3679"/>
      <c r="M152" s="1885"/>
      <c r="N152" s="2242"/>
      <c r="O152" s="1929"/>
    </row>
    <row r="153" spans="2:15" ht="15" customHeight="1" x14ac:dyDescent="0.25">
      <c r="B153" s="303">
        <v>16</v>
      </c>
      <c r="C153" s="3677" t="s">
        <v>5425</v>
      </c>
      <c r="D153" s="3678"/>
      <c r="E153" s="3678"/>
      <c r="F153" s="3678"/>
      <c r="G153" s="3678"/>
      <c r="H153" s="3678"/>
      <c r="I153" s="3678"/>
      <c r="J153" s="3678"/>
      <c r="K153" s="3678"/>
      <c r="L153" s="3679"/>
      <c r="M153" s="1885"/>
      <c r="N153" s="2242"/>
      <c r="O153" s="1929"/>
    </row>
    <row r="154" spans="2:15" ht="15" customHeight="1" x14ac:dyDescent="0.25">
      <c r="B154" s="303">
        <v>17</v>
      </c>
      <c r="C154" s="3677" t="s">
        <v>5426</v>
      </c>
      <c r="D154" s="3678"/>
      <c r="E154" s="3678"/>
      <c r="F154" s="3678"/>
      <c r="G154" s="3678"/>
      <c r="H154" s="3678"/>
      <c r="I154" s="3678"/>
      <c r="J154" s="3678"/>
      <c r="K154" s="3678"/>
      <c r="L154" s="3679"/>
      <c r="M154" s="1885"/>
      <c r="N154" s="2242"/>
      <c r="O154" s="1929"/>
    </row>
    <row r="155" spans="2:15" ht="15" customHeight="1" x14ac:dyDescent="0.25">
      <c r="B155" s="303">
        <v>18</v>
      </c>
      <c r="C155" s="3677" t="s">
        <v>5427</v>
      </c>
      <c r="D155" s="3678"/>
      <c r="E155" s="3678"/>
      <c r="F155" s="3678"/>
      <c r="G155" s="3678"/>
      <c r="H155" s="3678"/>
      <c r="I155" s="3678"/>
      <c r="J155" s="3678"/>
      <c r="K155" s="3678"/>
      <c r="L155" s="3679"/>
      <c r="M155" s="1885"/>
      <c r="N155" s="2242"/>
      <c r="O155" s="1929"/>
    </row>
    <row r="156" spans="2:15" ht="15" customHeight="1" x14ac:dyDescent="0.25">
      <c r="B156" s="294" t="s">
        <v>334</v>
      </c>
      <c r="C156" s="295" t="str">
        <f>$C$31</f>
        <v>New capital expenditure</v>
      </c>
      <c r="D156" s="295"/>
      <c r="E156" s="295"/>
      <c r="F156" s="295"/>
      <c r="G156" s="295"/>
      <c r="H156" s="295"/>
      <c r="I156" s="295"/>
      <c r="J156" s="295"/>
      <c r="K156" s="295"/>
      <c r="L156" s="296"/>
      <c r="M156" s="1885"/>
      <c r="N156" s="2242"/>
      <c r="O156" s="1929"/>
    </row>
    <row r="157" spans="2:15" ht="15" customHeight="1" x14ac:dyDescent="0.25">
      <c r="B157" s="303">
        <v>19</v>
      </c>
      <c r="C157" s="3677" t="s">
        <v>5428</v>
      </c>
      <c r="D157" s="3678" t="s">
        <v>5429</v>
      </c>
      <c r="E157" s="3678" t="s">
        <v>5429</v>
      </c>
      <c r="F157" s="3678" t="s">
        <v>5429</v>
      </c>
      <c r="G157" s="3678" t="s">
        <v>5429</v>
      </c>
      <c r="H157" s="3678" t="s">
        <v>5429</v>
      </c>
      <c r="I157" s="3678" t="s">
        <v>5429</v>
      </c>
      <c r="J157" s="3678" t="s">
        <v>5429</v>
      </c>
      <c r="K157" s="3678" t="s">
        <v>5429</v>
      </c>
      <c r="L157" s="3679" t="s">
        <v>5429</v>
      </c>
      <c r="M157" s="1885"/>
      <c r="N157" s="2242"/>
      <c r="O157" s="1929"/>
    </row>
    <row r="158" spans="2:15" ht="15" customHeight="1" x14ac:dyDescent="0.25">
      <c r="B158" s="303">
        <v>20</v>
      </c>
      <c r="C158" s="3677" t="s">
        <v>5430</v>
      </c>
      <c r="D158" s="3678" t="s">
        <v>5431</v>
      </c>
      <c r="E158" s="3678" t="s">
        <v>5431</v>
      </c>
      <c r="F158" s="3678" t="s">
        <v>5431</v>
      </c>
      <c r="G158" s="3678" t="s">
        <v>5431</v>
      </c>
      <c r="H158" s="3678" t="s">
        <v>5431</v>
      </c>
      <c r="I158" s="3678" t="s">
        <v>5431</v>
      </c>
      <c r="J158" s="3678" t="s">
        <v>5431</v>
      </c>
      <c r="K158" s="3678" t="s">
        <v>5431</v>
      </c>
      <c r="L158" s="3679" t="s">
        <v>5431</v>
      </c>
      <c r="M158" s="1885"/>
      <c r="N158" s="2242"/>
      <c r="O158" s="1929"/>
    </row>
    <row r="159" spans="2:15" ht="15" customHeight="1" x14ac:dyDescent="0.25">
      <c r="B159" s="303">
        <v>21</v>
      </c>
      <c r="C159" s="3677" t="s">
        <v>5432</v>
      </c>
      <c r="D159" s="3678"/>
      <c r="E159" s="3678"/>
      <c r="F159" s="3678"/>
      <c r="G159" s="3678"/>
      <c r="H159" s="3678"/>
      <c r="I159" s="3678"/>
      <c r="J159" s="3678"/>
      <c r="K159" s="3678"/>
      <c r="L159" s="3679"/>
      <c r="M159" s="1885"/>
      <c r="N159" s="2242"/>
      <c r="O159" s="1929"/>
    </row>
    <row r="160" spans="2:15" ht="15" customHeight="1" x14ac:dyDescent="0.25">
      <c r="B160" s="303">
        <v>22</v>
      </c>
      <c r="C160" s="3677" t="s">
        <v>5433</v>
      </c>
      <c r="D160" s="3678" t="s">
        <v>5434</v>
      </c>
      <c r="E160" s="3678" t="s">
        <v>5434</v>
      </c>
      <c r="F160" s="3678" t="s">
        <v>5434</v>
      </c>
      <c r="G160" s="3678" t="s">
        <v>5434</v>
      </c>
      <c r="H160" s="3678" t="s">
        <v>5434</v>
      </c>
      <c r="I160" s="3678" t="s">
        <v>5434</v>
      </c>
      <c r="J160" s="3678" t="s">
        <v>5434</v>
      </c>
      <c r="K160" s="3678" t="s">
        <v>5434</v>
      </c>
      <c r="L160" s="3679" t="s">
        <v>5434</v>
      </c>
      <c r="M160" s="1885"/>
      <c r="N160" s="2242"/>
      <c r="O160" s="1929"/>
    </row>
    <row r="161" spans="2:15" ht="15" customHeight="1" x14ac:dyDescent="0.2">
      <c r="B161" s="303">
        <v>23</v>
      </c>
      <c r="C161" s="3794" t="s">
        <v>5435</v>
      </c>
      <c r="D161" s="3795"/>
      <c r="E161" s="3795"/>
      <c r="F161" s="3795"/>
      <c r="G161" s="3795"/>
      <c r="H161" s="3795"/>
      <c r="I161" s="3795"/>
      <c r="J161" s="3795"/>
      <c r="K161" s="3795"/>
      <c r="L161" s="3796"/>
      <c r="M161" s="1885"/>
      <c r="N161" s="2242"/>
      <c r="O161" s="1929"/>
    </row>
    <row r="162" spans="2:15" ht="15" customHeight="1" x14ac:dyDescent="0.2">
      <c r="B162" s="303">
        <v>24</v>
      </c>
      <c r="C162" s="3794" t="s">
        <v>5436</v>
      </c>
      <c r="D162" s="3795"/>
      <c r="E162" s="3795"/>
      <c r="F162" s="3795"/>
      <c r="G162" s="3795"/>
      <c r="H162" s="3795"/>
      <c r="I162" s="3795"/>
      <c r="J162" s="3795"/>
      <c r="K162" s="3795"/>
      <c r="L162" s="3796"/>
      <c r="M162" s="1885"/>
      <c r="N162" s="2242"/>
      <c r="O162" s="1929"/>
    </row>
    <row r="163" spans="2:15" ht="15" customHeight="1" x14ac:dyDescent="0.25">
      <c r="B163" s="303">
        <v>25</v>
      </c>
      <c r="C163" s="3800" t="s">
        <v>5437</v>
      </c>
      <c r="D163" s="3801"/>
      <c r="E163" s="3801"/>
      <c r="F163" s="3801"/>
      <c r="G163" s="3801"/>
      <c r="H163" s="3801"/>
      <c r="I163" s="3801"/>
      <c r="J163" s="3801"/>
      <c r="K163" s="3801"/>
      <c r="L163" s="3802"/>
      <c r="M163" s="1885"/>
      <c r="N163" s="2242"/>
      <c r="O163" s="1929"/>
    </row>
    <row r="164" spans="2:15" ht="15" customHeight="1" x14ac:dyDescent="0.25">
      <c r="B164" s="303">
        <v>26</v>
      </c>
      <c r="C164" s="3677" t="s">
        <v>5438</v>
      </c>
      <c r="D164" s="3678" t="s">
        <v>5439</v>
      </c>
      <c r="E164" s="3678" t="s">
        <v>5439</v>
      </c>
      <c r="F164" s="3678" t="s">
        <v>5439</v>
      </c>
      <c r="G164" s="3678" t="s">
        <v>5439</v>
      </c>
      <c r="H164" s="3678" t="s">
        <v>5439</v>
      </c>
      <c r="I164" s="3678" t="s">
        <v>5439</v>
      </c>
      <c r="J164" s="3678" t="s">
        <v>5439</v>
      </c>
      <c r="K164" s="3678" t="s">
        <v>5439</v>
      </c>
      <c r="L164" s="3679" t="s">
        <v>5439</v>
      </c>
      <c r="M164" s="1885"/>
      <c r="N164" s="2242"/>
      <c r="O164" s="1929"/>
    </row>
    <row r="165" spans="2:15" ht="15" customHeight="1" x14ac:dyDescent="0.25">
      <c r="B165" s="303">
        <v>27</v>
      </c>
      <c r="C165" s="3677" t="s">
        <v>5440</v>
      </c>
      <c r="D165" s="3678" t="s">
        <v>5441</v>
      </c>
      <c r="E165" s="3678" t="s">
        <v>5441</v>
      </c>
      <c r="F165" s="3678" t="s">
        <v>5441</v>
      </c>
      <c r="G165" s="3678" t="s">
        <v>5441</v>
      </c>
      <c r="H165" s="3678" t="s">
        <v>5441</v>
      </c>
      <c r="I165" s="3678" t="s">
        <v>5441</v>
      </c>
      <c r="J165" s="3678" t="s">
        <v>5441</v>
      </c>
      <c r="K165" s="3678" t="s">
        <v>5441</v>
      </c>
      <c r="L165" s="3679" t="s">
        <v>5441</v>
      </c>
      <c r="M165" s="1885"/>
      <c r="N165" s="2242"/>
      <c r="O165" s="1929"/>
    </row>
    <row r="166" spans="2:15" ht="15" customHeight="1" x14ac:dyDescent="0.25">
      <c r="B166" s="303">
        <v>28</v>
      </c>
      <c r="C166" s="3677" t="s">
        <v>5442</v>
      </c>
      <c r="D166" s="3678"/>
      <c r="E166" s="3678"/>
      <c r="F166" s="3678"/>
      <c r="G166" s="3678"/>
      <c r="H166" s="3678"/>
      <c r="I166" s="3678"/>
      <c r="J166" s="3678"/>
      <c r="K166" s="3678"/>
      <c r="L166" s="3679"/>
      <c r="M166" s="1885"/>
      <c r="N166" s="2242"/>
      <c r="O166" s="1929"/>
    </row>
    <row r="167" spans="2:15" ht="15" customHeight="1" x14ac:dyDescent="0.25">
      <c r="B167" s="303">
        <v>29</v>
      </c>
      <c r="C167" s="3677" t="s">
        <v>5443</v>
      </c>
      <c r="D167" s="3678" t="s">
        <v>5444</v>
      </c>
      <c r="E167" s="3678" t="s">
        <v>5444</v>
      </c>
      <c r="F167" s="3678" t="s">
        <v>5444</v>
      </c>
      <c r="G167" s="3678" t="s">
        <v>5444</v>
      </c>
      <c r="H167" s="3678" t="s">
        <v>5444</v>
      </c>
      <c r="I167" s="3678" t="s">
        <v>5444</v>
      </c>
      <c r="J167" s="3678" t="s">
        <v>5444</v>
      </c>
      <c r="K167" s="3678" t="s">
        <v>5444</v>
      </c>
      <c r="L167" s="3679" t="s">
        <v>5444</v>
      </c>
      <c r="M167" s="1885"/>
      <c r="N167" s="2242"/>
      <c r="O167" s="1929"/>
    </row>
    <row r="168" spans="2:15" ht="15" customHeight="1" x14ac:dyDescent="0.2">
      <c r="B168" s="303">
        <v>30</v>
      </c>
      <c r="C168" s="3794" t="s">
        <v>5445</v>
      </c>
      <c r="D168" s="3795"/>
      <c r="E168" s="3795"/>
      <c r="F168" s="3795"/>
      <c r="G168" s="3795"/>
      <c r="H168" s="3795"/>
      <c r="I168" s="3795"/>
      <c r="J168" s="3795"/>
      <c r="K168" s="3795"/>
      <c r="L168" s="3796"/>
      <c r="M168" s="1885"/>
      <c r="N168" s="2242"/>
      <c r="O168" s="1929"/>
    </row>
    <row r="169" spans="2:15" ht="15" customHeight="1" x14ac:dyDescent="0.2">
      <c r="B169" s="303">
        <v>31</v>
      </c>
      <c r="C169" s="3794" t="s">
        <v>5446</v>
      </c>
      <c r="D169" s="3795"/>
      <c r="E169" s="3795"/>
      <c r="F169" s="3795"/>
      <c r="G169" s="3795"/>
      <c r="H169" s="3795"/>
      <c r="I169" s="3795"/>
      <c r="J169" s="3795"/>
      <c r="K169" s="3795"/>
      <c r="L169" s="3796"/>
      <c r="M169" s="1885"/>
      <c r="N169" s="2242"/>
      <c r="O169" s="1929"/>
    </row>
    <row r="170" spans="2:15" ht="15" customHeight="1" x14ac:dyDescent="0.25">
      <c r="B170" s="303">
        <v>32</v>
      </c>
      <c r="C170" s="3800" t="s">
        <v>5447</v>
      </c>
      <c r="D170" s="3801"/>
      <c r="E170" s="3801"/>
      <c r="F170" s="3801"/>
      <c r="G170" s="3801"/>
      <c r="H170" s="3801"/>
      <c r="I170" s="3801"/>
      <c r="J170" s="3801"/>
      <c r="K170" s="3801"/>
      <c r="L170" s="3802"/>
      <c r="M170" s="1885"/>
      <c r="N170" s="2242"/>
      <c r="O170" s="1929"/>
    </row>
    <row r="171" spans="2:15" ht="15" customHeight="1" x14ac:dyDescent="0.25">
      <c r="B171" s="303">
        <v>33</v>
      </c>
      <c r="C171" s="3677" t="s">
        <v>5448</v>
      </c>
      <c r="D171" s="3678" t="s">
        <v>5449</v>
      </c>
      <c r="E171" s="3678" t="s">
        <v>5449</v>
      </c>
      <c r="F171" s="3678" t="s">
        <v>5449</v>
      </c>
      <c r="G171" s="3678" t="s">
        <v>5449</v>
      </c>
      <c r="H171" s="3678" t="s">
        <v>5449</v>
      </c>
      <c r="I171" s="3678" t="s">
        <v>5449</v>
      </c>
      <c r="J171" s="3678" t="s">
        <v>5449</v>
      </c>
      <c r="K171" s="3678" t="s">
        <v>5449</v>
      </c>
      <c r="L171" s="3679" t="s">
        <v>5449</v>
      </c>
      <c r="M171" s="1885"/>
      <c r="N171" s="2242"/>
      <c r="O171" s="1929"/>
    </row>
    <row r="172" spans="2:15" ht="15" customHeight="1" x14ac:dyDescent="0.25">
      <c r="B172" s="303">
        <v>34</v>
      </c>
      <c r="C172" s="3677" t="s">
        <v>5450</v>
      </c>
      <c r="D172" s="3678" t="s">
        <v>5451</v>
      </c>
      <c r="E172" s="3678" t="s">
        <v>5451</v>
      </c>
      <c r="F172" s="3678" t="s">
        <v>5451</v>
      </c>
      <c r="G172" s="3678" t="s">
        <v>5451</v>
      </c>
      <c r="H172" s="3678" t="s">
        <v>5451</v>
      </c>
      <c r="I172" s="3678" t="s">
        <v>5451</v>
      </c>
      <c r="J172" s="3678" t="s">
        <v>5451</v>
      </c>
      <c r="K172" s="3678" t="s">
        <v>5451</v>
      </c>
      <c r="L172" s="3679" t="s">
        <v>5451</v>
      </c>
      <c r="M172" s="1885"/>
      <c r="N172" s="2242"/>
      <c r="O172" s="1929"/>
    </row>
    <row r="173" spans="2:15" ht="15" customHeight="1" x14ac:dyDescent="0.25">
      <c r="B173" s="303">
        <v>35</v>
      </c>
      <c r="C173" s="3677" t="s">
        <v>5452</v>
      </c>
      <c r="D173" s="3678"/>
      <c r="E173" s="3678"/>
      <c r="F173" s="3678"/>
      <c r="G173" s="3678"/>
      <c r="H173" s="3678"/>
      <c r="I173" s="3678"/>
      <c r="J173" s="3678"/>
      <c r="K173" s="3678"/>
      <c r="L173" s="3679"/>
      <c r="M173" s="1885"/>
      <c r="N173" s="2242"/>
      <c r="O173" s="1929"/>
    </row>
    <row r="174" spans="2:15" ht="15" customHeight="1" x14ac:dyDescent="0.25">
      <c r="B174" s="303">
        <v>36</v>
      </c>
      <c r="C174" s="3677" t="s">
        <v>5453</v>
      </c>
      <c r="D174" s="3678" t="s">
        <v>5454</v>
      </c>
      <c r="E174" s="3678" t="s">
        <v>5454</v>
      </c>
      <c r="F174" s="3678" t="s">
        <v>5454</v>
      </c>
      <c r="G174" s="3678" t="s">
        <v>5454</v>
      </c>
      <c r="H174" s="3678" t="s">
        <v>5454</v>
      </c>
      <c r="I174" s="3678" t="s">
        <v>5454</v>
      </c>
      <c r="J174" s="3678" t="s">
        <v>5454</v>
      </c>
      <c r="K174" s="3678" t="s">
        <v>5454</v>
      </c>
      <c r="L174" s="3679" t="s">
        <v>5454</v>
      </c>
      <c r="M174" s="1885"/>
      <c r="N174" s="2242"/>
      <c r="O174" s="1929"/>
    </row>
    <row r="175" spans="2:15" ht="15" customHeight="1" x14ac:dyDescent="0.2">
      <c r="B175" s="303">
        <v>37</v>
      </c>
      <c r="C175" s="3794" t="s">
        <v>5455</v>
      </c>
      <c r="D175" s="3795"/>
      <c r="E175" s="3795"/>
      <c r="F175" s="3795"/>
      <c r="G175" s="3795"/>
      <c r="H175" s="3795"/>
      <c r="I175" s="3795"/>
      <c r="J175" s="3795"/>
      <c r="K175" s="3795"/>
      <c r="L175" s="3796"/>
      <c r="M175" s="1885"/>
      <c r="N175" s="2242"/>
      <c r="O175" s="1929"/>
    </row>
    <row r="176" spans="2:15" ht="15" customHeight="1" x14ac:dyDescent="0.2">
      <c r="B176" s="303">
        <v>38</v>
      </c>
      <c r="C176" s="3794" t="s">
        <v>5456</v>
      </c>
      <c r="D176" s="3795"/>
      <c r="E176" s="3795"/>
      <c r="F176" s="3795"/>
      <c r="G176" s="3795"/>
      <c r="H176" s="3795"/>
      <c r="I176" s="3795"/>
      <c r="J176" s="3795"/>
      <c r="K176" s="3795"/>
      <c r="L176" s="3796"/>
      <c r="M176" s="1885"/>
      <c r="N176" s="2242"/>
      <c r="O176" s="1929"/>
    </row>
    <row r="177" spans="2:15" ht="15" customHeight="1" x14ac:dyDescent="0.25">
      <c r="B177" s="303">
        <v>39</v>
      </c>
      <c r="C177" s="3800" t="s">
        <v>5457</v>
      </c>
      <c r="D177" s="3801"/>
      <c r="E177" s="3801"/>
      <c r="F177" s="3801"/>
      <c r="G177" s="3801"/>
      <c r="H177" s="3801"/>
      <c r="I177" s="3801"/>
      <c r="J177" s="3801"/>
      <c r="K177" s="3801"/>
      <c r="L177" s="3802"/>
      <c r="M177" s="1885"/>
      <c r="N177" s="2242"/>
      <c r="O177" s="1929"/>
    </row>
    <row r="178" spans="2:15" ht="15" customHeight="1" x14ac:dyDescent="0.25">
      <c r="B178" s="303">
        <v>40</v>
      </c>
      <c r="C178" s="3677" t="s">
        <v>5458</v>
      </c>
      <c r="D178" s="3678" t="s">
        <v>5459</v>
      </c>
      <c r="E178" s="3678" t="s">
        <v>5459</v>
      </c>
      <c r="F178" s="3678" t="s">
        <v>5459</v>
      </c>
      <c r="G178" s="3678" t="s">
        <v>5459</v>
      </c>
      <c r="H178" s="3678" t="s">
        <v>5459</v>
      </c>
      <c r="I178" s="3678" t="s">
        <v>5459</v>
      </c>
      <c r="J178" s="3678" t="s">
        <v>5459</v>
      </c>
      <c r="K178" s="3678" t="s">
        <v>5459</v>
      </c>
      <c r="L178" s="3679" t="s">
        <v>5459</v>
      </c>
      <c r="M178" s="1885"/>
      <c r="N178" s="2242"/>
      <c r="O178" s="1929"/>
    </row>
    <row r="179" spans="2:15" ht="15" customHeight="1" x14ac:dyDescent="0.25">
      <c r="B179" s="303">
        <v>41</v>
      </c>
      <c r="C179" s="3677" t="s">
        <v>5460</v>
      </c>
      <c r="D179" s="3678" t="s">
        <v>5461</v>
      </c>
      <c r="E179" s="3678" t="s">
        <v>5461</v>
      </c>
      <c r="F179" s="3678" t="s">
        <v>5461</v>
      </c>
      <c r="G179" s="3678" t="s">
        <v>5461</v>
      </c>
      <c r="H179" s="3678" t="s">
        <v>5461</v>
      </c>
      <c r="I179" s="3678" t="s">
        <v>5461</v>
      </c>
      <c r="J179" s="3678" t="s">
        <v>5461</v>
      </c>
      <c r="K179" s="3678" t="s">
        <v>5461</v>
      </c>
      <c r="L179" s="3679" t="s">
        <v>5461</v>
      </c>
      <c r="M179" s="1885"/>
      <c r="N179" s="2242"/>
      <c r="O179" s="1929"/>
    </row>
    <row r="180" spans="2:15" ht="15" customHeight="1" x14ac:dyDescent="0.25">
      <c r="B180" s="303">
        <v>42</v>
      </c>
      <c r="C180" s="3677" t="s">
        <v>5462</v>
      </c>
      <c r="D180" s="3678"/>
      <c r="E180" s="3678"/>
      <c r="F180" s="3678"/>
      <c r="G180" s="3678"/>
      <c r="H180" s="3678"/>
      <c r="I180" s="3678"/>
      <c r="J180" s="3678"/>
      <c r="K180" s="3678"/>
      <c r="L180" s="3679"/>
      <c r="M180" s="1885"/>
      <c r="N180" s="2242"/>
      <c r="O180" s="1929"/>
    </row>
    <row r="181" spans="2:15" ht="15" customHeight="1" x14ac:dyDescent="0.25">
      <c r="B181" s="303">
        <v>43</v>
      </c>
      <c r="C181" s="3677" t="s">
        <v>5463</v>
      </c>
      <c r="D181" s="3678" t="s">
        <v>5464</v>
      </c>
      <c r="E181" s="3678" t="s">
        <v>5464</v>
      </c>
      <c r="F181" s="3678" t="s">
        <v>5464</v>
      </c>
      <c r="G181" s="3678" t="s">
        <v>5464</v>
      </c>
      <c r="H181" s="3678" t="s">
        <v>5464</v>
      </c>
      <c r="I181" s="3678" t="s">
        <v>5464</v>
      </c>
      <c r="J181" s="3678" t="s">
        <v>5464</v>
      </c>
      <c r="K181" s="3678" t="s">
        <v>5464</v>
      </c>
      <c r="L181" s="3679" t="s">
        <v>5464</v>
      </c>
      <c r="M181" s="1885"/>
      <c r="N181" s="2242"/>
      <c r="O181" s="1929"/>
    </row>
    <row r="182" spans="2:15" ht="15" customHeight="1" x14ac:dyDescent="0.2">
      <c r="B182" s="303">
        <v>44</v>
      </c>
      <c r="C182" s="3794" t="s">
        <v>5465</v>
      </c>
      <c r="D182" s="3795"/>
      <c r="E182" s="3795"/>
      <c r="F182" s="3795"/>
      <c r="G182" s="3795"/>
      <c r="H182" s="3795"/>
      <c r="I182" s="3795"/>
      <c r="J182" s="3795"/>
      <c r="K182" s="3795"/>
      <c r="L182" s="3796"/>
      <c r="M182" s="1885"/>
      <c r="N182" s="2242"/>
      <c r="O182" s="1929"/>
    </row>
    <row r="183" spans="2:15" ht="15" customHeight="1" x14ac:dyDescent="0.2">
      <c r="B183" s="303">
        <v>45</v>
      </c>
      <c r="C183" s="3794" t="s">
        <v>5466</v>
      </c>
      <c r="D183" s="3795"/>
      <c r="E183" s="3795"/>
      <c r="F183" s="3795"/>
      <c r="G183" s="3795"/>
      <c r="H183" s="3795"/>
      <c r="I183" s="3795"/>
      <c r="J183" s="3795"/>
      <c r="K183" s="3795"/>
      <c r="L183" s="3796"/>
      <c r="M183" s="1885"/>
      <c r="N183" s="2242"/>
      <c r="O183" s="1929"/>
    </row>
    <row r="184" spans="2:15" ht="15" customHeight="1" x14ac:dyDescent="0.25">
      <c r="B184" s="303">
        <v>46</v>
      </c>
      <c r="C184" s="3800" t="s">
        <v>5467</v>
      </c>
      <c r="D184" s="3801"/>
      <c r="E184" s="3801"/>
      <c r="F184" s="3801"/>
      <c r="G184" s="3801"/>
      <c r="H184" s="3801"/>
      <c r="I184" s="3801"/>
      <c r="J184" s="3801"/>
      <c r="K184" s="3801"/>
      <c r="L184" s="3802"/>
      <c r="M184" s="1885"/>
      <c r="N184" s="2242"/>
      <c r="O184" s="1929"/>
    </row>
    <row r="185" spans="2:15" ht="15" customHeight="1" x14ac:dyDescent="0.25">
      <c r="B185" s="303">
        <v>47</v>
      </c>
      <c r="C185" s="3677" t="s">
        <v>5468</v>
      </c>
      <c r="D185" s="3678" t="s">
        <v>5459</v>
      </c>
      <c r="E185" s="3678" t="s">
        <v>5459</v>
      </c>
      <c r="F185" s="3678" t="s">
        <v>5459</v>
      </c>
      <c r="G185" s="3678" t="s">
        <v>5459</v>
      </c>
      <c r="H185" s="3678" t="s">
        <v>5459</v>
      </c>
      <c r="I185" s="3678" t="s">
        <v>5459</v>
      </c>
      <c r="J185" s="3678" t="s">
        <v>5459</v>
      </c>
      <c r="K185" s="3678" t="s">
        <v>5459</v>
      </c>
      <c r="L185" s="3679" t="s">
        <v>5459</v>
      </c>
      <c r="M185" s="1885"/>
      <c r="N185" s="2242"/>
      <c r="O185" s="1929"/>
    </row>
    <row r="186" spans="2:15" ht="15" customHeight="1" x14ac:dyDescent="0.25">
      <c r="B186" s="303">
        <v>48</v>
      </c>
      <c r="C186" s="3677" t="s">
        <v>5469</v>
      </c>
      <c r="D186" s="3678" t="s">
        <v>5461</v>
      </c>
      <c r="E186" s="3678" t="s">
        <v>5461</v>
      </c>
      <c r="F186" s="3678" t="s">
        <v>5461</v>
      </c>
      <c r="G186" s="3678" t="s">
        <v>5461</v>
      </c>
      <c r="H186" s="3678" t="s">
        <v>5461</v>
      </c>
      <c r="I186" s="3678" t="s">
        <v>5461</v>
      </c>
      <c r="J186" s="3678" t="s">
        <v>5461</v>
      </c>
      <c r="K186" s="3678" t="s">
        <v>5461</v>
      </c>
      <c r="L186" s="3679" t="s">
        <v>5461</v>
      </c>
      <c r="M186" s="1885"/>
      <c r="N186" s="2242"/>
      <c r="O186" s="1929"/>
    </row>
    <row r="187" spans="2:15" ht="15" customHeight="1" x14ac:dyDescent="0.25">
      <c r="B187" s="303">
        <v>49</v>
      </c>
      <c r="C187" s="3677" t="s">
        <v>5470</v>
      </c>
      <c r="D187" s="3678"/>
      <c r="E187" s="3678"/>
      <c r="F187" s="3678"/>
      <c r="G187" s="3678"/>
      <c r="H187" s="3678"/>
      <c r="I187" s="3678"/>
      <c r="J187" s="3678"/>
      <c r="K187" s="3678"/>
      <c r="L187" s="3679"/>
      <c r="M187" s="1885"/>
      <c r="N187" s="2242"/>
      <c r="O187" s="1929"/>
    </row>
    <row r="188" spans="2:15" ht="15" customHeight="1" x14ac:dyDescent="0.25">
      <c r="B188" s="303">
        <v>50</v>
      </c>
      <c r="C188" s="3677" t="s">
        <v>5471</v>
      </c>
      <c r="D188" s="3678" t="s">
        <v>5464</v>
      </c>
      <c r="E188" s="3678" t="s">
        <v>5464</v>
      </c>
      <c r="F188" s="3678" t="s">
        <v>5464</v>
      </c>
      <c r="G188" s="3678" t="s">
        <v>5464</v>
      </c>
      <c r="H188" s="3678" t="s">
        <v>5464</v>
      </c>
      <c r="I188" s="3678" t="s">
        <v>5464</v>
      </c>
      <c r="J188" s="3678" t="s">
        <v>5464</v>
      </c>
      <c r="K188" s="3678" t="s">
        <v>5464</v>
      </c>
      <c r="L188" s="3679" t="s">
        <v>5464</v>
      </c>
      <c r="M188" s="1885"/>
      <c r="N188" s="2242"/>
      <c r="O188" s="1929"/>
    </row>
    <row r="189" spans="2:15" ht="15" customHeight="1" x14ac:dyDescent="0.2">
      <c r="B189" s="303">
        <v>51</v>
      </c>
      <c r="C189" s="3794" t="s">
        <v>5472</v>
      </c>
      <c r="D189" s="3795"/>
      <c r="E189" s="3795"/>
      <c r="F189" s="3795"/>
      <c r="G189" s="3795"/>
      <c r="H189" s="3795"/>
      <c r="I189" s="3795"/>
      <c r="J189" s="3795"/>
      <c r="K189" s="3795"/>
      <c r="L189" s="3796"/>
      <c r="M189" s="1885"/>
      <c r="N189" s="2242"/>
      <c r="O189" s="1929"/>
    </row>
    <row r="190" spans="2:15" ht="15" customHeight="1" x14ac:dyDescent="0.2">
      <c r="B190" s="303">
        <v>52</v>
      </c>
      <c r="C190" s="3794" t="s">
        <v>5473</v>
      </c>
      <c r="D190" s="3795"/>
      <c r="E190" s="3795"/>
      <c r="F190" s="3795"/>
      <c r="G190" s="3795"/>
      <c r="H190" s="3795"/>
      <c r="I190" s="3795"/>
      <c r="J190" s="3795"/>
      <c r="K190" s="3795"/>
      <c r="L190" s="3796"/>
      <c r="M190" s="1885"/>
      <c r="N190" s="2242"/>
      <c r="O190" s="1929"/>
    </row>
    <row r="191" spans="2:15" ht="15" customHeight="1" x14ac:dyDescent="0.25">
      <c r="B191" s="303">
        <v>53</v>
      </c>
      <c r="C191" s="3797" t="s">
        <v>5474</v>
      </c>
      <c r="D191" s="3798"/>
      <c r="E191" s="3798"/>
      <c r="F191" s="3798"/>
      <c r="G191" s="3798"/>
      <c r="H191" s="3798"/>
      <c r="I191" s="3798"/>
      <c r="J191" s="3798"/>
      <c r="K191" s="3798"/>
      <c r="L191" s="3799"/>
      <c r="M191" s="1885"/>
      <c r="N191" s="2242"/>
      <c r="O191" s="1929"/>
    </row>
    <row r="192" spans="2:15" ht="15" customHeight="1" x14ac:dyDescent="0.25">
      <c r="B192" s="294" t="s">
        <v>338</v>
      </c>
      <c r="C192" s="295" t="str">
        <f>$C$68</f>
        <v>Disallowable expenditure</v>
      </c>
      <c r="D192" s="295"/>
      <c r="E192" s="295"/>
      <c r="F192" s="295"/>
      <c r="G192" s="295"/>
      <c r="H192" s="295"/>
      <c r="I192" s="295"/>
      <c r="J192" s="295"/>
      <c r="K192" s="295"/>
      <c r="L192" s="296"/>
      <c r="M192" s="1885"/>
      <c r="N192" s="2242"/>
      <c r="O192" s="1929"/>
    </row>
    <row r="193" spans="2:15" ht="30" customHeight="1" x14ac:dyDescent="0.25">
      <c r="B193" s="303">
        <v>54</v>
      </c>
      <c r="C193" s="3677" t="s">
        <v>5475</v>
      </c>
      <c r="D193" s="3678" t="s">
        <v>5313</v>
      </c>
      <c r="E193" s="3678" t="s">
        <v>5313</v>
      </c>
      <c r="F193" s="3678" t="s">
        <v>5313</v>
      </c>
      <c r="G193" s="3678" t="s">
        <v>5313</v>
      </c>
      <c r="H193" s="3678" t="s">
        <v>5313</v>
      </c>
      <c r="I193" s="3678" t="s">
        <v>5313</v>
      </c>
      <c r="J193" s="3678" t="s">
        <v>5313</v>
      </c>
      <c r="K193" s="3678" t="s">
        <v>5313</v>
      </c>
      <c r="L193" s="3679" t="s">
        <v>5313</v>
      </c>
      <c r="M193" s="1885"/>
      <c r="N193" s="2242"/>
      <c r="O193" s="1929"/>
    </row>
    <row r="194" spans="2:15" ht="30" customHeight="1" x14ac:dyDescent="0.25">
      <c r="B194" s="303">
        <v>55</v>
      </c>
      <c r="C194" s="3677" t="s">
        <v>5476</v>
      </c>
      <c r="D194" s="3678" t="s">
        <v>5477</v>
      </c>
      <c r="E194" s="3678" t="s">
        <v>5477</v>
      </c>
      <c r="F194" s="3678" t="s">
        <v>5477</v>
      </c>
      <c r="G194" s="3678" t="s">
        <v>5477</v>
      </c>
      <c r="H194" s="3678" t="s">
        <v>5477</v>
      </c>
      <c r="I194" s="3678" t="s">
        <v>5477</v>
      </c>
      <c r="J194" s="3678" t="s">
        <v>5477</v>
      </c>
      <c r="K194" s="3678" t="s">
        <v>5477</v>
      </c>
      <c r="L194" s="3679" t="s">
        <v>5477</v>
      </c>
      <c r="M194" s="1885"/>
      <c r="N194" s="2242"/>
      <c r="O194" s="1929"/>
    </row>
    <row r="195" spans="2:15" ht="30" customHeight="1" x14ac:dyDescent="0.25">
      <c r="B195" s="303">
        <v>56</v>
      </c>
      <c r="C195" s="3677" t="s">
        <v>5478</v>
      </c>
      <c r="D195" s="3678" t="s">
        <v>5479</v>
      </c>
      <c r="E195" s="3678" t="s">
        <v>5479</v>
      </c>
      <c r="F195" s="3678" t="s">
        <v>5479</v>
      </c>
      <c r="G195" s="3678" t="s">
        <v>5479</v>
      </c>
      <c r="H195" s="3678" t="s">
        <v>5479</v>
      </c>
      <c r="I195" s="3678" t="s">
        <v>5479</v>
      </c>
      <c r="J195" s="3678" t="s">
        <v>5479</v>
      </c>
      <c r="K195" s="3678" t="s">
        <v>5479</v>
      </c>
      <c r="L195" s="3679" t="s">
        <v>5479</v>
      </c>
      <c r="M195" s="1885"/>
      <c r="N195" s="2242"/>
      <c r="O195" s="1929"/>
    </row>
    <row r="196" spans="2:15" ht="30" customHeight="1" x14ac:dyDescent="0.25">
      <c r="B196" s="303">
        <v>57</v>
      </c>
      <c r="C196" s="3677" t="s">
        <v>5480</v>
      </c>
      <c r="D196" s="3678" t="s">
        <v>5481</v>
      </c>
      <c r="E196" s="3678" t="s">
        <v>5481</v>
      </c>
      <c r="F196" s="3678" t="s">
        <v>5481</v>
      </c>
      <c r="G196" s="3678" t="s">
        <v>5481</v>
      </c>
      <c r="H196" s="3678" t="s">
        <v>5481</v>
      </c>
      <c r="I196" s="3678" t="s">
        <v>5481</v>
      </c>
      <c r="J196" s="3678" t="s">
        <v>5481</v>
      </c>
      <c r="K196" s="3678" t="s">
        <v>5481</v>
      </c>
      <c r="L196" s="3679" t="s">
        <v>5481</v>
      </c>
      <c r="M196" s="1885"/>
      <c r="N196" s="2242"/>
      <c r="O196" s="1929"/>
    </row>
    <row r="197" spans="2:15" ht="30" customHeight="1" x14ac:dyDescent="0.25">
      <c r="B197" s="303">
        <v>58</v>
      </c>
      <c r="C197" s="3677" t="s">
        <v>5482</v>
      </c>
      <c r="D197" s="3678" t="s">
        <v>5481</v>
      </c>
      <c r="E197" s="3678" t="s">
        <v>5481</v>
      </c>
      <c r="F197" s="3678" t="s">
        <v>5481</v>
      </c>
      <c r="G197" s="3678" t="s">
        <v>5481</v>
      </c>
      <c r="H197" s="3678" t="s">
        <v>5481</v>
      </c>
      <c r="I197" s="3678" t="s">
        <v>5481</v>
      </c>
      <c r="J197" s="3678" t="s">
        <v>5481</v>
      </c>
      <c r="K197" s="3678" t="s">
        <v>5481</v>
      </c>
      <c r="L197" s="3679" t="s">
        <v>5481</v>
      </c>
      <c r="M197" s="1885"/>
      <c r="N197" s="2242"/>
      <c r="O197" s="1929"/>
    </row>
    <row r="198" spans="2:15" ht="30" customHeight="1" x14ac:dyDescent="0.25">
      <c r="B198" s="303">
        <v>59</v>
      </c>
      <c r="C198" s="3677" t="s">
        <v>5483</v>
      </c>
      <c r="D198" s="3678" t="s">
        <v>5313</v>
      </c>
      <c r="E198" s="3678" t="s">
        <v>5313</v>
      </c>
      <c r="F198" s="3678" t="s">
        <v>5313</v>
      </c>
      <c r="G198" s="3678" t="s">
        <v>5313</v>
      </c>
      <c r="H198" s="3678" t="s">
        <v>5313</v>
      </c>
      <c r="I198" s="3678" t="s">
        <v>5313</v>
      </c>
      <c r="J198" s="3678" t="s">
        <v>5313</v>
      </c>
      <c r="K198" s="3678" t="s">
        <v>5313</v>
      </c>
      <c r="L198" s="3679" t="s">
        <v>5313</v>
      </c>
      <c r="M198" s="1885"/>
      <c r="N198" s="2242"/>
      <c r="O198" s="1929"/>
    </row>
    <row r="199" spans="2:15" ht="30" customHeight="1" x14ac:dyDescent="0.25">
      <c r="B199" s="303">
        <v>60</v>
      </c>
      <c r="C199" s="3677" t="s">
        <v>5484</v>
      </c>
      <c r="D199" s="3678" t="s">
        <v>5313</v>
      </c>
      <c r="E199" s="3678" t="s">
        <v>5313</v>
      </c>
      <c r="F199" s="3678" t="s">
        <v>5313</v>
      </c>
      <c r="G199" s="3678" t="s">
        <v>5313</v>
      </c>
      <c r="H199" s="3678" t="s">
        <v>5313</v>
      </c>
      <c r="I199" s="3678" t="s">
        <v>5313</v>
      </c>
      <c r="J199" s="3678" t="s">
        <v>5313</v>
      </c>
      <c r="K199" s="3678" t="s">
        <v>5313</v>
      </c>
      <c r="L199" s="3679" t="s">
        <v>5313</v>
      </c>
      <c r="M199" s="1885"/>
      <c r="N199" s="1885"/>
    </row>
    <row r="200" spans="2:15" ht="30" customHeight="1" x14ac:dyDescent="0.25">
      <c r="B200" s="303">
        <v>61</v>
      </c>
      <c r="C200" s="3677" t="s">
        <v>5485</v>
      </c>
      <c r="D200" s="3678" t="s">
        <v>5313</v>
      </c>
      <c r="E200" s="3678" t="s">
        <v>5313</v>
      </c>
      <c r="F200" s="3678" t="s">
        <v>5313</v>
      </c>
      <c r="G200" s="3678" t="s">
        <v>5313</v>
      </c>
      <c r="H200" s="3678" t="s">
        <v>5313</v>
      </c>
      <c r="I200" s="3678" t="s">
        <v>5313</v>
      </c>
      <c r="J200" s="3678" t="s">
        <v>5313</v>
      </c>
      <c r="K200" s="3678" t="s">
        <v>5313</v>
      </c>
      <c r="L200" s="3679" t="s">
        <v>5313</v>
      </c>
      <c r="M200" s="1885"/>
      <c r="N200" s="1885"/>
    </row>
    <row r="201" spans="2:15" ht="30" customHeight="1" x14ac:dyDescent="0.25">
      <c r="B201" s="303">
        <v>62</v>
      </c>
      <c r="C201" s="3677" t="s">
        <v>5486</v>
      </c>
      <c r="D201" s="3678" t="s">
        <v>5313</v>
      </c>
      <c r="E201" s="3678" t="s">
        <v>5313</v>
      </c>
      <c r="F201" s="3678" t="s">
        <v>5313</v>
      </c>
      <c r="G201" s="3678" t="s">
        <v>5313</v>
      </c>
      <c r="H201" s="3678" t="s">
        <v>5313</v>
      </c>
      <c r="I201" s="3678" t="s">
        <v>5313</v>
      </c>
      <c r="J201" s="3678" t="s">
        <v>5313</v>
      </c>
      <c r="K201" s="3678" t="s">
        <v>5313</v>
      </c>
      <c r="L201" s="3679" t="s">
        <v>5313</v>
      </c>
      <c r="M201" s="1885"/>
      <c r="N201" s="1885"/>
    </row>
    <row r="202" spans="2:15" ht="30" customHeight="1" x14ac:dyDescent="0.25">
      <c r="B202" s="303">
        <v>63</v>
      </c>
      <c r="C202" s="3677" t="s">
        <v>5487</v>
      </c>
      <c r="D202" s="3678" t="s">
        <v>5313</v>
      </c>
      <c r="E202" s="3678" t="s">
        <v>5313</v>
      </c>
      <c r="F202" s="3678" t="s">
        <v>5313</v>
      </c>
      <c r="G202" s="3678" t="s">
        <v>5313</v>
      </c>
      <c r="H202" s="3678" t="s">
        <v>5313</v>
      </c>
      <c r="I202" s="3678" t="s">
        <v>5313</v>
      </c>
      <c r="J202" s="3678" t="s">
        <v>5313</v>
      </c>
      <c r="K202" s="3678" t="s">
        <v>5313</v>
      </c>
      <c r="L202" s="3679" t="s">
        <v>5313</v>
      </c>
      <c r="M202" s="1885"/>
      <c r="N202" s="1885"/>
    </row>
    <row r="203" spans="2:15" ht="15" customHeight="1" x14ac:dyDescent="0.25">
      <c r="B203" s="303">
        <v>64</v>
      </c>
      <c r="C203" s="3677" t="s">
        <v>5488</v>
      </c>
      <c r="D203" s="3678" t="s">
        <v>5333</v>
      </c>
      <c r="E203" s="3678" t="s">
        <v>5333</v>
      </c>
      <c r="F203" s="3678" t="s">
        <v>5333</v>
      </c>
      <c r="G203" s="3678" t="s">
        <v>5333</v>
      </c>
      <c r="H203" s="3678" t="s">
        <v>5333</v>
      </c>
      <c r="I203" s="3678" t="s">
        <v>5333</v>
      </c>
      <c r="J203" s="3678" t="s">
        <v>5333</v>
      </c>
      <c r="K203" s="3678" t="s">
        <v>5333</v>
      </c>
      <c r="L203" s="3679" t="s">
        <v>5333</v>
      </c>
      <c r="M203" s="2116"/>
      <c r="N203" s="2115"/>
    </row>
    <row r="204" spans="2:15" ht="15" customHeight="1" x14ac:dyDescent="0.25">
      <c r="B204" s="303">
        <v>65</v>
      </c>
      <c r="C204" s="3677" t="s">
        <v>5489</v>
      </c>
      <c r="D204" s="3678" t="s">
        <v>5490</v>
      </c>
      <c r="E204" s="3678" t="s">
        <v>5490</v>
      </c>
      <c r="F204" s="3678" t="s">
        <v>5490</v>
      </c>
      <c r="G204" s="3678" t="s">
        <v>5490</v>
      </c>
      <c r="H204" s="3678" t="s">
        <v>5490</v>
      </c>
      <c r="I204" s="3678" t="s">
        <v>5490</v>
      </c>
      <c r="J204" s="3678" t="s">
        <v>5490</v>
      </c>
      <c r="K204" s="3678" t="s">
        <v>5490</v>
      </c>
      <c r="L204" s="3679" t="s">
        <v>5490</v>
      </c>
      <c r="M204" s="2116"/>
      <c r="N204" s="2115"/>
    </row>
    <row r="205" spans="2:15" ht="15" customHeight="1" x14ac:dyDescent="0.25">
      <c r="B205" s="303">
        <v>66</v>
      </c>
      <c r="C205" s="3677" t="s">
        <v>5491</v>
      </c>
      <c r="D205" s="3678" t="s">
        <v>5492</v>
      </c>
      <c r="E205" s="3678" t="s">
        <v>5492</v>
      </c>
      <c r="F205" s="3678" t="s">
        <v>5492</v>
      </c>
      <c r="G205" s="3678" t="s">
        <v>5492</v>
      </c>
      <c r="H205" s="3678" t="s">
        <v>5492</v>
      </c>
      <c r="I205" s="3678" t="s">
        <v>5492</v>
      </c>
      <c r="J205" s="3678" t="s">
        <v>5492</v>
      </c>
      <c r="K205" s="3678" t="s">
        <v>5492</v>
      </c>
      <c r="L205" s="3679" t="s">
        <v>5492</v>
      </c>
      <c r="M205" s="2116"/>
      <c r="N205" s="2115"/>
    </row>
    <row r="206" spans="2:15" ht="15" customHeight="1" x14ac:dyDescent="0.25">
      <c r="B206" s="303">
        <v>67</v>
      </c>
      <c r="C206" s="3677" t="s">
        <v>5493</v>
      </c>
      <c r="D206" s="3678" t="s">
        <v>5494</v>
      </c>
      <c r="E206" s="3678" t="s">
        <v>5494</v>
      </c>
      <c r="F206" s="3678" t="s">
        <v>5494</v>
      </c>
      <c r="G206" s="3678" t="s">
        <v>5494</v>
      </c>
      <c r="H206" s="3678" t="s">
        <v>5494</v>
      </c>
      <c r="I206" s="3678" t="s">
        <v>5494</v>
      </c>
      <c r="J206" s="3678" t="s">
        <v>5494</v>
      </c>
      <c r="K206" s="3678" t="s">
        <v>5494</v>
      </c>
      <c r="L206" s="3679" t="s">
        <v>5494</v>
      </c>
      <c r="M206" s="2116"/>
      <c r="N206" s="2115"/>
    </row>
    <row r="207" spans="2:15" ht="15" customHeight="1" x14ac:dyDescent="0.25">
      <c r="B207" s="303">
        <v>68</v>
      </c>
      <c r="C207" s="3677" t="s">
        <v>5495</v>
      </c>
      <c r="D207" s="3678" t="s">
        <v>5494</v>
      </c>
      <c r="E207" s="3678" t="s">
        <v>5494</v>
      </c>
      <c r="F207" s="3678" t="s">
        <v>5494</v>
      </c>
      <c r="G207" s="3678" t="s">
        <v>5494</v>
      </c>
      <c r="H207" s="3678" t="s">
        <v>5494</v>
      </c>
      <c r="I207" s="3678" t="s">
        <v>5494</v>
      </c>
      <c r="J207" s="3678" t="s">
        <v>5494</v>
      </c>
      <c r="K207" s="3678" t="s">
        <v>5494</v>
      </c>
      <c r="L207" s="3679" t="s">
        <v>5494</v>
      </c>
      <c r="M207" s="2116"/>
      <c r="N207" s="2115"/>
    </row>
    <row r="208" spans="2:15" ht="15" customHeight="1" x14ac:dyDescent="0.25">
      <c r="B208" s="294" t="s">
        <v>342</v>
      </c>
      <c r="C208" s="295" t="str">
        <f>$C$85</f>
        <v>Allowable expenditure</v>
      </c>
      <c r="D208" s="295"/>
      <c r="E208" s="295"/>
      <c r="F208" s="295"/>
      <c r="G208" s="295"/>
      <c r="H208" s="295"/>
      <c r="I208" s="295"/>
      <c r="J208" s="295"/>
      <c r="K208" s="295"/>
      <c r="L208" s="296"/>
      <c r="M208" s="2116"/>
      <c r="N208" s="2115"/>
    </row>
    <row r="209" spans="2:14" ht="15" customHeight="1" x14ac:dyDescent="0.2">
      <c r="B209" s="303">
        <v>69</v>
      </c>
      <c r="C209" s="3794" t="s">
        <v>5496</v>
      </c>
      <c r="D209" s="3795"/>
      <c r="E209" s="3795"/>
      <c r="F209" s="3795"/>
      <c r="G209" s="3795"/>
      <c r="H209" s="3795"/>
      <c r="I209" s="3795"/>
      <c r="J209" s="3795"/>
      <c r="K209" s="3795"/>
      <c r="L209" s="3796"/>
      <c r="M209" s="2116"/>
      <c r="N209" s="2115"/>
    </row>
    <row r="210" spans="2:14" ht="15" customHeight="1" x14ac:dyDescent="0.2">
      <c r="B210" s="303">
        <v>70</v>
      </c>
      <c r="C210" s="3794" t="s">
        <v>5497</v>
      </c>
      <c r="D210" s="3795"/>
      <c r="E210" s="3795"/>
      <c r="F210" s="3795"/>
      <c r="G210" s="3795"/>
      <c r="H210" s="3795"/>
      <c r="I210" s="3795"/>
      <c r="J210" s="3795"/>
      <c r="K210" s="3795"/>
      <c r="L210" s="3796"/>
      <c r="M210" s="2116"/>
      <c r="N210" s="2115"/>
    </row>
    <row r="211" spans="2:14" ht="15" customHeight="1" x14ac:dyDescent="0.2">
      <c r="B211" s="303">
        <v>71</v>
      </c>
      <c r="C211" s="3794" t="s">
        <v>5498</v>
      </c>
      <c r="D211" s="3795"/>
      <c r="E211" s="3795"/>
      <c r="F211" s="3795"/>
      <c r="G211" s="3795"/>
      <c r="H211" s="3795"/>
      <c r="I211" s="3795"/>
      <c r="J211" s="3795"/>
      <c r="K211" s="3795"/>
      <c r="L211" s="3796"/>
      <c r="M211" s="2116"/>
      <c r="N211" s="2115"/>
    </row>
    <row r="212" spans="2:14" ht="15" customHeight="1" x14ac:dyDescent="0.2">
      <c r="B212" s="303">
        <v>72</v>
      </c>
      <c r="C212" s="3794" t="s">
        <v>5499</v>
      </c>
      <c r="D212" s="3795"/>
      <c r="E212" s="3795"/>
      <c r="F212" s="3795"/>
      <c r="G212" s="3795"/>
      <c r="H212" s="3795"/>
      <c r="I212" s="3795"/>
      <c r="J212" s="3795"/>
      <c r="K212" s="3795"/>
      <c r="L212" s="3796"/>
      <c r="M212" s="2116"/>
      <c r="N212" s="2115"/>
    </row>
    <row r="213" spans="2:14" ht="15" customHeight="1" x14ac:dyDescent="0.2">
      <c r="B213" s="303">
        <v>73</v>
      </c>
      <c r="C213" s="3794" t="s">
        <v>5500</v>
      </c>
      <c r="D213" s="3795"/>
      <c r="E213" s="3795"/>
      <c r="F213" s="3795"/>
      <c r="G213" s="3795"/>
      <c r="H213" s="3795"/>
      <c r="I213" s="3795"/>
      <c r="J213" s="3795"/>
      <c r="K213" s="3795"/>
      <c r="L213" s="3796"/>
      <c r="M213" s="2116"/>
      <c r="N213" s="2115"/>
    </row>
    <row r="214" spans="2:14" ht="15" customHeight="1" x14ac:dyDescent="0.25">
      <c r="B214" s="303">
        <v>74</v>
      </c>
      <c r="C214" s="3677" t="s">
        <v>5501</v>
      </c>
      <c r="D214" s="3678" t="s">
        <v>5502</v>
      </c>
      <c r="E214" s="3678" t="s">
        <v>5502</v>
      </c>
      <c r="F214" s="3678" t="s">
        <v>5502</v>
      </c>
      <c r="G214" s="3678" t="s">
        <v>5502</v>
      </c>
      <c r="H214" s="3678" t="s">
        <v>5502</v>
      </c>
      <c r="I214" s="3678" t="s">
        <v>5502</v>
      </c>
      <c r="J214" s="3678" t="s">
        <v>5502</v>
      </c>
      <c r="K214" s="3678" t="s">
        <v>5502</v>
      </c>
      <c r="L214" s="3679" t="s">
        <v>5502</v>
      </c>
      <c r="M214" s="2116"/>
      <c r="N214" s="2115"/>
    </row>
    <row r="215" spans="2:14" ht="15" customHeight="1" x14ac:dyDescent="0.25">
      <c r="B215" s="303">
        <v>75</v>
      </c>
      <c r="C215" s="3677" t="s">
        <v>5503</v>
      </c>
      <c r="D215" s="3678" t="s">
        <v>5504</v>
      </c>
      <c r="E215" s="3678" t="s">
        <v>5504</v>
      </c>
      <c r="F215" s="3678" t="s">
        <v>5504</v>
      </c>
      <c r="G215" s="3678" t="s">
        <v>5504</v>
      </c>
      <c r="H215" s="3678" t="s">
        <v>5504</v>
      </c>
      <c r="I215" s="3678" t="s">
        <v>5504</v>
      </c>
      <c r="J215" s="3678" t="s">
        <v>5504</v>
      </c>
      <c r="K215" s="3678" t="s">
        <v>5504</v>
      </c>
      <c r="L215" s="3679" t="s">
        <v>5504</v>
      </c>
      <c r="M215" s="2116"/>
      <c r="N215" s="2115"/>
    </row>
    <row r="216" spans="2:14" ht="30" customHeight="1" x14ac:dyDescent="0.25">
      <c r="B216" s="303">
        <v>76</v>
      </c>
      <c r="C216" s="3677" t="s">
        <v>5505</v>
      </c>
      <c r="D216" s="3678" t="s">
        <v>5506</v>
      </c>
      <c r="E216" s="3678" t="s">
        <v>5506</v>
      </c>
      <c r="F216" s="3678" t="s">
        <v>5506</v>
      </c>
      <c r="G216" s="3678" t="s">
        <v>5506</v>
      </c>
      <c r="H216" s="3678" t="s">
        <v>5506</v>
      </c>
      <c r="I216" s="3678" t="s">
        <v>5506</v>
      </c>
      <c r="J216" s="3678" t="s">
        <v>5506</v>
      </c>
      <c r="K216" s="3678" t="s">
        <v>5506</v>
      </c>
      <c r="L216" s="3679" t="s">
        <v>5506</v>
      </c>
      <c r="M216" s="2116"/>
      <c r="N216" s="2115"/>
    </row>
    <row r="217" spans="2:14" ht="15" customHeight="1" x14ac:dyDescent="0.25">
      <c r="B217" s="303">
        <v>77</v>
      </c>
      <c r="C217" s="3677" t="s">
        <v>5507</v>
      </c>
      <c r="D217" s="3678" t="s">
        <v>5508</v>
      </c>
      <c r="E217" s="3678" t="s">
        <v>5508</v>
      </c>
      <c r="F217" s="3678" t="s">
        <v>5508</v>
      </c>
      <c r="G217" s="3678" t="s">
        <v>5508</v>
      </c>
      <c r="H217" s="3678" t="s">
        <v>5508</v>
      </c>
      <c r="I217" s="3678" t="s">
        <v>5508</v>
      </c>
      <c r="J217" s="3678" t="s">
        <v>5508</v>
      </c>
      <c r="K217" s="3678" t="s">
        <v>5508</v>
      </c>
      <c r="L217" s="3679" t="s">
        <v>5508</v>
      </c>
      <c r="M217" s="2116"/>
      <c r="N217" s="2115"/>
    </row>
    <row r="218" spans="2:14" ht="15" customHeight="1" x14ac:dyDescent="0.25">
      <c r="B218" s="303">
        <v>78</v>
      </c>
      <c r="C218" s="3677" t="s">
        <v>5509</v>
      </c>
      <c r="D218" s="3678" t="s">
        <v>5508</v>
      </c>
      <c r="E218" s="3678" t="s">
        <v>5508</v>
      </c>
      <c r="F218" s="3678" t="s">
        <v>5508</v>
      </c>
      <c r="G218" s="3678" t="s">
        <v>5508</v>
      </c>
      <c r="H218" s="3678" t="s">
        <v>5508</v>
      </c>
      <c r="I218" s="3678" t="s">
        <v>5508</v>
      </c>
      <c r="J218" s="3678" t="s">
        <v>5508</v>
      </c>
      <c r="K218" s="3678" t="s">
        <v>5508</v>
      </c>
      <c r="L218" s="3679" t="s">
        <v>5508</v>
      </c>
      <c r="M218" s="2116"/>
      <c r="N218" s="2115"/>
    </row>
    <row r="219" spans="2:14" ht="15" customHeight="1" x14ac:dyDescent="0.25">
      <c r="B219" s="294" t="s">
        <v>5092</v>
      </c>
      <c r="C219" s="295" t="str">
        <f>$C$97</f>
        <v>Other taxable income</v>
      </c>
      <c r="D219" s="295"/>
      <c r="E219" s="295"/>
      <c r="F219" s="295"/>
      <c r="G219" s="295"/>
      <c r="H219" s="295"/>
      <c r="I219" s="295"/>
      <c r="J219" s="295"/>
      <c r="K219" s="295"/>
      <c r="L219" s="296"/>
      <c r="M219" s="2116"/>
      <c r="N219" s="2115"/>
    </row>
    <row r="220" spans="2:14" ht="15" customHeight="1" x14ac:dyDescent="0.25">
      <c r="B220" s="303">
        <v>79</v>
      </c>
      <c r="C220" s="3677" t="s">
        <v>5510</v>
      </c>
      <c r="D220" s="3678" t="s">
        <v>5511</v>
      </c>
      <c r="E220" s="3678" t="s">
        <v>5511</v>
      </c>
      <c r="F220" s="3678" t="s">
        <v>5511</v>
      </c>
      <c r="G220" s="3678" t="s">
        <v>5511</v>
      </c>
      <c r="H220" s="3678" t="s">
        <v>5511</v>
      </c>
      <c r="I220" s="3678" t="s">
        <v>5511</v>
      </c>
      <c r="J220" s="3678" t="s">
        <v>5511</v>
      </c>
      <c r="K220" s="3678" t="s">
        <v>5511</v>
      </c>
      <c r="L220" s="3679" t="s">
        <v>5511</v>
      </c>
      <c r="M220" s="2116"/>
      <c r="N220" s="2115"/>
    </row>
    <row r="221" spans="2:14" ht="15" customHeight="1" x14ac:dyDescent="0.25">
      <c r="B221" s="303">
        <v>80</v>
      </c>
      <c r="C221" s="3677" t="s">
        <v>5512</v>
      </c>
      <c r="D221" s="3678" t="s">
        <v>5513</v>
      </c>
      <c r="E221" s="3678" t="s">
        <v>5513</v>
      </c>
      <c r="F221" s="3678" t="s">
        <v>5513</v>
      </c>
      <c r="G221" s="3678" t="s">
        <v>5513</v>
      </c>
      <c r="H221" s="3678" t="s">
        <v>5513</v>
      </c>
      <c r="I221" s="3678" t="s">
        <v>5513</v>
      </c>
      <c r="J221" s="3678" t="s">
        <v>5513</v>
      </c>
      <c r="K221" s="3678" t="s">
        <v>5513</v>
      </c>
      <c r="L221" s="3679" t="s">
        <v>5513</v>
      </c>
      <c r="M221" s="2116"/>
      <c r="N221" s="2115"/>
    </row>
    <row r="222" spans="2:14" ht="15" customHeight="1" x14ac:dyDescent="0.25">
      <c r="B222" s="303">
        <v>81</v>
      </c>
      <c r="C222" s="3677" t="s">
        <v>5514</v>
      </c>
      <c r="D222" s="3678" t="s">
        <v>5515</v>
      </c>
      <c r="E222" s="3678" t="s">
        <v>5515</v>
      </c>
      <c r="F222" s="3678" t="s">
        <v>5515</v>
      </c>
      <c r="G222" s="3678" t="s">
        <v>5515</v>
      </c>
      <c r="H222" s="3678" t="s">
        <v>5515</v>
      </c>
      <c r="I222" s="3678" t="s">
        <v>5515</v>
      </c>
      <c r="J222" s="3678" t="s">
        <v>5515</v>
      </c>
      <c r="K222" s="3678" t="s">
        <v>5515</v>
      </c>
      <c r="L222" s="3679" t="s">
        <v>5515</v>
      </c>
      <c r="M222" s="2116"/>
      <c r="N222" s="2115"/>
    </row>
    <row r="223" spans="2:14" ht="15" customHeight="1" x14ac:dyDescent="0.25">
      <c r="B223" s="303">
        <v>82</v>
      </c>
      <c r="C223" s="3677" t="s">
        <v>5516</v>
      </c>
      <c r="D223" s="3678" t="s">
        <v>5517</v>
      </c>
      <c r="E223" s="3678" t="s">
        <v>5517</v>
      </c>
      <c r="F223" s="3678" t="s">
        <v>5517</v>
      </c>
      <c r="G223" s="3678" t="s">
        <v>5517</v>
      </c>
      <c r="H223" s="3678" t="s">
        <v>5517</v>
      </c>
      <c r="I223" s="3678" t="s">
        <v>5517</v>
      </c>
      <c r="J223" s="3678" t="s">
        <v>5517</v>
      </c>
      <c r="K223" s="3678" t="s">
        <v>5517</v>
      </c>
      <c r="L223" s="3679" t="s">
        <v>5517</v>
      </c>
      <c r="M223" s="2116"/>
      <c r="N223" s="2115"/>
    </row>
    <row r="224" spans="2:14" ht="15" customHeight="1" x14ac:dyDescent="0.25">
      <c r="B224" s="303">
        <v>83</v>
      </c>
      <c r="C224" s="3677" t="s">
        <v>5518</v>
      </c>
      <c r="D224" s="3678" t="s">
        <v>5517</v>
      </c>
      <c r="E224" s="3678" t="s">
        <v>5517</v>
      </c>
      <c r="F224" s="3678" t="s">
        <v>5517</v>
      </c>
      <c r="G224" s="3678" t="s">
        <v>5517</v>
      </c>
      <c r="H224" s="3678" t="s">
        <v>5517</v>
      </c>
      <c r="I224" s="3678" t="s">
        <v>5517</v>
      </c>
      <c r="J224" s="3678" t="s">
        <v>5517</v>
      </c>
      <c r="K224" s="3678" t="s">
        <v>5517</v>
      </c>
      <c r="L224" s="3679" t="s">
        <v>5517</v>
      </c>
      <c r="M224" s="2116"/>
      <c r="N224" s="2115"/>
    </row>
    <row r="225" spans="2:14" ht="15" customHeight="1" x14ac:dyDescent="0.25">
      <c r="B225" s="303">
        <v>84</v>
      </c>
      <c r="C225" s="3677" t="s">
        <v>5519</v>
      </c>
      <c r="D225" s="3678" t="s">
        <v>5520</v>
      </c>
      <c r="E225" s="3678" t="s">
        <v>5520</v>
      </c>
      <c r="F225" s="3678" t="s">
        <v>5520</v>
      </c>
      <c r="G225" s="3678" t="s">
        <v>5520</v>
      </c>
      <c r="H225" s="3678" t="s">
        <v>5520</v>
      </c>
      <c r="I225" s="3678" t="s">
        <v>5520</v>
      </c>
      <c r="J225" s="3678" t="s">
        <v>5520</v>
      </c>
      <c r="K225" s="3678" t="s">
        <v>5520</v>
      </c>
      <c r="L225" s="3679" t="s">
        <v>5520</v>
      </c>
      <c r="M225" s="2116"/>
      <c r="N225" s="2115"/>
    </row>
    <row r="226" spans="2:14" ht="15" customHeight="1" x14ac:dyDescent="0.25">
      <c r="B226" s="303">
        <v>85</v>
      </c>
      <c r="C226" s="3677" t="s">
        <v>5521</v>
      </c>
      <c r="D226" s="3678" t="s">
        <v>5522</v>
      </c>
      <c r="E226" s="3678" t="s">
        <v>5522</v>
      </c>
      <c r="F226" s="3678" t="s">
        <v>5522</v>
      </c>
      <c r="G226" s="3678" t="s">
        <v>5522</v>
      </c>
      <c r="H226" s="3678" t="s">
        <v>5522</v>
      </c>
      <c r="I226" s="3678" t="s">
        <v>5522</v>
      </c>
      <c r="J226" s="3678" t="s">
        <v>5522</v>
      </c>
      <c r="K226" s="3678" t="s">
        <v>5522</v>
      </c>
      <c r="L226" s="3679" t="s">
        <v>5522</v>
      </c>
      <c r="M226" s="2116"/>
      <c r="N226" s="2115"/>
    </row>
    <row r="227" spans="2:14" ht="15" customHeight="1" x14ac:dyDescent="0.25">
      <c r="B227" s="303">
        <v>86</v>
      </c>
      <c r="C227" s="3677" t="s">
        <v>5523</v>
      </c>
      <c r="D227" s="3678" t="s">
        <v>5524</v>
      </c>
      <c r="E227" s="3678" t="s">
        <v>5524</v>
      </c>
      <c r="F227" s="3678" t="s">
        <v>5524</v>
      </c>
      <c r="G227" s="3678" t="s">
        <v>5524</v>
      </c>
      <c r="H227" s="3678" t="s">
        <v>5524</v>
      </c>
      <c r="I227" s="3678" t="s">
        <v>5524</v>
      </c>
      <c r="J227" s="3678" t="s">
        <v>5524</v>
      </c>
      <c r="K227" s="3678" t="s">
        <v>5524</v>
      </c>
      <c r="L227" s="3679" t="s">
        <v>5524</v>
      </c>
      <c r="M227" s="2116"/>
      <c r="N227" s="2115"/>
    </row>
    <row r="228" spans="2:14" ht="15" customHeight="1" x14ac:dyDescent="0.25">
      <c r="B228" s="303">
        <v>87</v>
      </c>
      <c r="C228" s="3677" t="s">
        <v>5525</v>
      </c>
      <c r="D228" s="3678" t="s">
        <v>5526</v>
      </c>
      <c r="E228" s="3678" t="s">
        <v>5526</v>
      </c>
      <c r="F228" s="3678" t="s">
        <v>5526</v>
      </c>
      <c r="G228" s="3678" t="s">
        <v>5526</v>
      </c>
      <c r="H228" s="3678" t="s">
        <v>5526</v>
      </c>
      <c r="I228" s="3678" t="s">
        <v>5526</v>
      </c>
      <c r="J228" s="3678" t="s">
        <v>5526</v>
      </c>
      <c r="K228" s="3678" t="s">
        <v>5526</v>
      </c>
      <c r="L228" s="3679" t="s">
        <v>5526</v>
      </c>
      <c r="M228" s="2116"/>
      <c r="N228" s="2115"/>
    </row>
    <row r="229" spans="2:14" ht="15" customHeight="1" x14ac:dyDescent="0.25">
      <c r="B229" s="303">
        <v>88</v>
      </c>
      <c r="C229" s="3677" t="s">
        <v>5527</v>
      </c>
      <c r="D229" s="3678" t="s">
        <v>5526</v>
      </c>
      <c r="E229" s="3678" t="s">
        <v>5526</v>
      </c>
      <c r="F229" s="3678" t="s">
        <v>5526</v>
      </c>
      <c r="G229" s="3678" t="s">
        <v>5526</v>
      </c>
      <c r="H229" s="3678" t="s">
        <v>5526</v>
      </c>
      <c r="I229" s="3678" t="s">
        <v>5526</v>
      </c>
      <c r="J229" s="3678" t="s">
        <v>5526</v>
      </c>
      <c r="K229" s="3678" t="s">
        <v>5526</v>
      </c>
      <c r="L229" s="3679" t="s">
        <v>5526</v>
      </c>
      <c r="M229" s="2116"/>
      <c r="N229" s="2115"/>
    </row>
    <row r="230" spans="2:14" ht="15" customHeight="1" x14ac:dyDescent="0.25">
      <c r="B230" s="303">
        <v>89</v>
      </c>
      <c r="C230" s="3677" t="s">
        <v>5528</v>
      </c>
      <c r="D230" s="3678" t="s">
        <v>5529</v>
      </c>
      <c r="E230" s="3678" t="s">
        <v>5529</v>
      </c>
      <c r="F230" s="3678" t="s">
        <v>5529</v>
      </c>
      <c r="G230" s="3678" t="s">
        <v>5529</v>
      </c>
      <c r="H230" s="3678" t="s">
        <v>5529</v>
      </c>
      <c r="I230" s="3678" t="s">
        <v>5529</v>
      </c>
      <c r="J230" s="3678" t="s">
        <v>5529</v>
      </c>
      <c r="K230" s="3678" t="s">
        <v>5529</v>
      </c>
      <c r="L230" s="3679" t="s">
        <v>5529</v>
      </c>
      <c r="M230" s="2116"/>
      <c r="N230" s="2115"/>
    </row>
    <row r="231" spans="2:14" ht="15" customHeight="1" x14ac:dyDescent="0.25">
      <c r="B231" s="303">
        <v>90</v>
      </c>
      <c r="C231" s="3677" t="s">
        <v>5530</v>
      </c>
      <c r="D231" s="3678" t="s">
        <v>5531</v>
      </c>
      <c r="E231" s="3678" t="s">
        <v>5531</v>
      </c>
      <c r="F231" s="3678" t="s">
        <v>5531</v>
      </c>
      <c r="G231" s="3678" t="s">
        <v>5531</v>
      </c>
      <c r="H231" s="3678" t="s">
        <v>5531</v>
      </c>
      <c r="I231" s="3678" t="s">
        <v>5531</v>
      </c>
      <c r="J231" s="3678" t="s">
        <v>5531</v>
      </c>
      <c r="K231" s="3678" t="s">
        <v>5531</v>
      </c>
      <c r="L231" s="3679" t="s">
        <v>5531</v>
      </c>
      <c r="M231" s="2116"/>
      <c r="N231" s="2115"/>
    </row>
    <row r="232" spans="2:14" ht="15" customHeight="1" x14ac:dyDescent="0.25">
      <c r="B232" s="303">
        <v>91</v>
      </c>
      <c r="C232" s="3677" t="s">
        <v>5532</v>
      </c>
      <c r="D232" s="3678" t="s">
        <v>5533</v>
      </c>
      <c r="E232" s="3678" t="s">
        <v>5533</v>
      </c>
      <c r="F232" s="3678" t="s">
        <v>5533</v>
      </c>
      <c r="G232" s="3678" t="s">
        <v>5533</v>
      </c>
      <c r="H232" s="3678" t="s">
        <v>5533</v>
      </c>
      <c r="I232" s="3678" t="s">
        <v>5533</v>
      </c>
      <c r="J232" s="3678" t="s">
        <v>5533</v>
      </c>
      <c r="K232" s="3678" t="s">
        <v>5533</v>
      </c>
      <c r="L232" s="3679" t="s">
        <v>5533</v>
      </c>
      <c r="M232" s="2116"/>
      <c r="N232" s="2115"/>
    </row>
    <row r="233" spans="2:14" ht="15" customHeight="1" x14ac:dyDescent="0.25">
      <c r="B233" s="303">
        <v>92</v>
      </c>
      <c r="C233" s="3677" t="s">
        <v>5534</v>
      </c>
      <c r="D233" s="3678" t="s">
        <v>5535</v>
      </c>
      <c r="E233" s="3678" t="s">
        <v>5535</v>
      </c>
      <c r="F233" s="3678" t="s">
        <v>5535</v>
      </c>
      <c r="G233" s="3678" t="s">
        <v>5535</v>
      </c>
      <c r="H233" s="3678" t="s">
        <v>5535</v>
      </c>
      <c r="I233" s="3678" t="s">
        <v>5535</v>
      </c>
      <c r="J233" s="3678" t="s">
        <v>5535</v>
      </c>
      <c r="K233" s="3678" t="s">
        <v>5535</v>
      </c>
      <c r="L233" s="3679" t="s">
        <v>5535</v>
      </c>
      <c r="M233" s="2116"/>
      <c r="N233" s="2115"/>
    </row>
    <row r="234" spans="2:14" ht="15" customHeight="1" x14ac:dyDescent="0.25">
      <c r="B234" s="303">
        <v>93</v>
      </c>
      <c r="C234" s="3677" t="s">
        <v>5536</v>
      </c>
      <c r="D234" s="3678" t="s">
        <v>5535</v>
      </c>
      <c r="E234" s="3678" t="s">
        <v>5535</v>
      </c>
      <c r="F234" s="3678" t="s">
        <v>5535</v>
      </c>
      <c r="G234" s="3678" t="s">
        <v>5535</v>
      </c>
      <c r="H234" s="3678" t="s">
        <v>5535</v>
      </c>
      <c r="I234" s="3678" t="s">
        <v>5535</v>
      </c>
      <c r="J234" s="3678" t="s">
        <v>5535</v>
      </c>
      <c r="K234" s="3678" t="s">
        <v>5535</v>
      </c>
      <c r="L234" s="3679" t="s">
        <v>5535</v>
      </c>
      <c r="M234" s="2116"/>
      <c r="N234" s="2115"/>
    </row>
    <row r="235" spans="2:14" ht="15" customHeight="1" x14ac:dyDescent="0.25">
      <c r="B235" s="294" t="s">
        <v>5102</v>
      </c>
      <c r="C235" s="295" t="str">
        <f>$C$114</f>
        <v>Brought forward losses</v>
      </c>
      <c r="D235" s="295"/>
      <c r="E235" s="295"/>
      <c r="F235" s="295"/>
      <c r="G235" s="295"/>
      <c r="H235" s="295"/>
      <c r="I235" s="295"/>
      <c r="J235" s="295"/>
      <c r="K235" s="295"/>
      <c r="L235" s="296"/>
      <c r="M235" s="2116"/>
      <c r="N235" s="2115"/>
    </row>
    <row r="236" spans="2:14" ht="15" customHeight="1" x14ac:dyDescent="0.25">
      <c r="B236" s="303">
        <v>94</v>
      </c>
      <c r="C236" s="3677" t="s">
        <v>5537</v>
      </c>
      <c r="D236" s="3678" t="s">
        <v>5538</v>
      </c>
      <c r="E236" s="3678" t="s">
        <v>5538</v>
      </c>
      <c r="F236" s="3678" t="s">
        <v>5538</v>
      </c>
      <c r="G236" s="3678" t="s">
        <v>5538</v>
      </c>
      <c r="H236" s="3678" t="s">
        <v>5538</v>
      </c>
      <c r="I236" s="3678" t="s">
        <v>5538</v>
      </c>
      <c r="J236" s="3678" t="s">
        <v>5538</v>
      </c>
      <c r="K236" s="3678" t="s">
        <v>5538</v>
      </c>
      <c r="L236" s="3679" t="s">
        <v>5538</v>
      </c>
      <c r="M236" s="2116"/>
      <c r="N236" s="2115"/>
    </row>
    <row r="237" spans="2:14" ht="15" customHeight="1" x14ac:dyDescent="0.25">
      <c r="B237" s="303">
        <v>95</v>
      </c>
      <c r="C237" s="3677" t="s">
        <v>5539</v>
      </c>
      <c r="D237" s="3678" t="s">
        <v>5540</v>
      </c>
      <c r="E237" s="3678" t="s">
        <v>5540</v>
      </c>
      <c r="F237" s="3678" t="s">
        <v>5540</v>
      </c>
      <c r="G237" s="3678" t="s">
        <v>5540</v>
      </c>
      <c r="H237" s="3678" t="s">
        <v>5540</v>
      </c>
      <c r="I237" s="3678" t="s">
        <v>5540</v>
      </c>
      <c r="J237" s="3678" t="s">
        <v>5540</v>
      </c>
      <c r="K237" s="3678" t="s">
        <v>5540</v>
      </c>
      <c r="L237" s="3679" t="s">
        <v>5540</v>
      </c>
      <c r="M237" s="2116"/>
      <c r="N237" s="2115"/>
    </row>
    <row r="238" spans="2:14" ht="15" customHeight="1" x14ac:dyDescent="0.25">
      <c r="B238" s="303">
        <v>96</v>
      </c>
      <c r="C238" s="3677" t="s">
        <v>5541</v>
      </c>
      <c r="D238" s="3678" t="s">
        <v>5542</v>
      </c>
      <c r="E238" s="3678" t="s">
        <v>5542</v>
      </c>
      <c r="F238" s="3678" t="s">
        <v>5542</v>
      </c>
      <c r="G238" s="3678" t="s">
        <v>5542</v>
      </c>
      <c r="H238" s="3678" t="s">
        <v>5542</v>
      </c>
      <c r="I238" s="3678" t="s">
        <v>5542</v>
      </c>
      <c r="J238" s="3678" t="s">
        <v>5542</v>
      </c>
      <c r="K238" s="3678" t="s">
        <v>5542</v>
      </c>
      <c r="L238" s="3679" t="s">
        <v>5542</v>
      </c>
      <c r="M238" s="2116"/>
      <c r="N238" s="2115"/>
    </row>
    <row r="239" spans="2:14" ht="15" customHeight="1" x14ac:dyDescent="0.25">
      <c r="B239" s="2243">
        <v>97</v>
      </c>
      <c r="C239" s="3677" t="s">
        <v>5543</v>
      </c>
      <c r="D239" s="3678" t="s">
        <v>5544</v>
      </c>
      <c r="E239" s="3678" t="s">
        <v>5544</v>
      </c>
      <c r="F239" s="3678" t="s">
        <v>5544</v>
      </c>
      <c r="G239" s="3678" t="s">
        <v>5544</v>
      </c>
      <c r="H239" s="3678" t="s">
        <v>5544</v>
      </c>
      <c r="I239" s="3678" t="s">
        <v>5544</v>
      </c>
      <c r="J239" s="3678" t="s">
        <v>5544</v>
      </c>
      <c r="K239" s="3678" t="s">
        <v>5544</v>
      </c>
      <c r="L239" s="3679" t="s">
        <v>5544</v>
      </c>
      <c r="M239" s="2116"/>
      <c r="N239" s="2115"/>
    </row>
    <row r="240" spans="2:14" ht="15" customHeight="1" thickBot="1" x14ac:dyDescent="0.3">
      <c r="B240" s="304">
        <v>98</v>
      </c>
      <c r="C240" s="3756" t="s">
        <v>5545</v>
      </c>
      <c r="D240" s="3757" t="s">
        <v>5544</v>
      </c>
      <c r="E240" s="3757" t="s">
        <v>5544</v>
      </c>
      <c r="F240" s="3757" t="s">
        <v>5544</v>
      </c>
      <c r="G240" s="3757" t="s">
        <v>5544</v>
      </c>
      <c r="H240" s="3757" t="s">
        <v>5544</v>
      </c>
      <c r="I240" s="3757" t="s">
        <v>5544</v>
      </c>
      <c r="J240" s="3757" t="s">
        <v>5544</v>
      </c>
      <c r="K240" s="3757" t="s">
        <v>5544</v>
      </c>
      <c r="L240" s="3758" t="s">
        <v>5544</v>
      </c>
      <c r="M240" s="2116"/>
      <c r="N240" s="2115"/>
    </row>
    <row r="241" x14ac:dyDescent="0.25"/>
  </sheetData>
  <sheetProtection autoFilter="0"/>
  <mergeCells count="107">
    <mergeCell ref="AD4:AI4"/>
    <mergeCell ref="B5:F5"/>
    <mergeCell ref="G5:L5"/>
    <mergeCell ref="B130:L130"/>
    <mergeCell ref="B132:L132"/>
    <mergeCell ref="C134:L134"/>
    <mergeCell ref="C136:L136"/>
    <mergeCell ref="C137:L137"/>
    <mergeCell ref="C138:L138"/>
    <mergeCell ref="N1:R1"/>
    <mergeCell ref="B3:C3"/>
    <mergeCell ref="U4:Z4"/>
    <mergeCell ref="C146:L146"/>
    <mergeCell ref="C147:L147"/>
    <mergeCell ref="C148:L148"/>
    <mergeCell ref="C150:L150"/>
    <mergeCell ref="C151:L151"/>
    <mergeCell ref="C152:L152"/>
    <mergeCell ref="C139:L139"/>
    <mergeCell ref="C140:L140"/>
    <mergeCell ref="C141:L141"/>
    <mergeCell ref="C143:L143"/>
    <mergeCell ref="C144:L144"/>
    <mergeCell ref="C145:L145"/>
    <mergeCell ref="C160:L160"/>
    <mergeCell ref="C161:L161"/>
    <mergeCell ref="C162:L162"/>
    <mergeCell ref="C163:L163"/>
    <mergeCell ref="C164:L164"/>
    <mergeCell ref="C165:L165"/>
    <mergeCell ref="C153:L153"/>
    <mergeCell ref="C154:L154"/>
    <mergeCell ref="C155:L155"/>
    <mergeCell ref="C157:L157"/>
    <mergeCell ref="C158:L158"/>
    <mergeCell ref="C159:L159"/>
    <mergeCell ref="C172:L172"/>
    <mergeCell ref="C173:L173"/>
    <mergeCell ref="C174:L174"/>
    <mergeCell ref="C175:L175"/>
    <mergeCell ref="C176:L176"/>
    <mergeCell ref="C177:L177"/>
    <mergeCell ref="C166:L166"/>
    <mergeCell ref="C167:L167"/>
    <mergeCell ref="C168:L168"/>
    <mergeCell ref="C169:L169"/>
    <mergeCell ref="C170:L170"/>
    <mergeCell ref="C171:L171"/>
    <mergeCell ref="C184:L184"/>
    <mergeCell ref="C185:L185"/>
    <mergeCell ref="C186:L186"/>
    <mergeCell ref="C187:L187"/>
    <mergeCell ref="C188:L188"/>
    <mergeCell ref="C189:L189"/>
    <mergeCell ref="C178:L178"/>
    <mergeCell ref="C179:L179"/>
    <mergeCell ref="C180:L180"/>
    <mergeCell ref="C181:L181"/>
    <mergeCell ref="C182:L182"/>
    <mergeCell ref="C183:L183"/>
    <mergeCell ref="C197:L197"/>
    <mergeCell ref="C198:L198"/>
    <mergeCell ref="C199:L199"/>
    <mergeCell ref="C200:L200"/>
    <mergeCell ref="C201:L201"/>
    <mergeCell ref="C202:L202"/>
    <mergeCell ref="C190:L190"/>
    <mergeCell ref="C191:L191"/>
    <mergeCell ref="C193:L193"/>
    <mergeCell ref="C194:L194"/>
    <mergeCell ref="C195:L195"/>
    <mergeCell ref="C196:L196"/>
    <mergeCell ref="C210:L210"/>
    <mergeCell ref="C211:L211"/>
    <mergeCell ref="C212:L212"/>
    <mergeCell ref="C213:L213"/>
    <mergeCell ref="C214:L214"/>
    <mergeCell ref="C215:L215"/>
    <mergeCell ref="C203:L203"/>
    <mergeCell ref="C204:L204"/>
    <mergeCell ref="C205:L205"/>
    <mergeCell ref="C206:L206"/>
    <mergeCell ref="C207:L207"/>
    <mergeCell ref="C209:L209"/>
    <mergeCell ref="C223:L223"/>
    <mergeCell ref="C224:L224"/>
    <mergeCell ref="C225:L225"/>
    <mergeCell ref="C226:L226"/>
    <mergeCell ref="C227:L227"/>
    <mergeCell ref="C228:L228"/>
    <mergeCell ref="C216:L216"/>
    <mergeCell ref="C217:L217"/>
    <mergeCell ref="C218:L218"/>
    <mergeCell ref="C220:L220"/>
    <mergeCell ref="C221:L221"/>
    <mergeCell ref="C222:L222"/>
    <mergeCell ref="C236:L236"/>
    <mergeCell ref="C237:L237"/>
    <mergeCell ref="C238:L238"/>
    <mergeCell ref="C239:L239"/>
    <mergeCell ref="C240:L240"/>
    <mergeCell ref="C229:L229"/>
    <mergeCell ref="C230:L230"/>
    <mergeCell ref="C231:L231"/>
    <mergeCell ref="C232:L232"/>
    <mergeCell ref="C233:L233"/>
    <mergeCell ref="C234:L234"/>
  </mergeCells>
  <conditionalFormatting sqref="Q6:R125">
    <cfRule type="cellIs" dxfId="254" priority="28"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7" id="{CAC37D1E-D8C1-4970-9EC8-807237714832}">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H60:L65</xm:sqref>
        </x14:conditionalFormatting>
        <x14:conditionalFormatting xmlns:xm="http://schemas.microsoft.com/office/excel/2006/main">
          <x14:cfRule type="expression" priority="26" id="{A425D178-F612-4C52-ACD8-87FC6F7C31A9}">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H73:L73</xm:sqref>
        </x14:conditionalFormatting>
        <x14:conditionalFormatting xmlns:xm="http://schemas.microsoft.com/office/excel/2006/main">
          <x14:cfRule type="expression" priority="25" id="{7EEFE80F-8EAC-41D5-B294-E8180DDB13A8}">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H78:L78</xm:sqref>
        </x14:conditionalFormatting>
        <x14:conditionalFormatting xmlns:xm="http://schemas.microsoft.com/office/excel/2006/main">
          <x14:cfRule type="expression" priority="24" id="{1C72FB93-CE7B-40CD-8755-EACA22184534}">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H83:L83</xm:sqref>
        </x14:conditionalFormatting>
        <x14:conditionalFormatting xmlns:xm="http://schemas.microsoft.com/office/excel/2006/main">
          <x14:cfRule type="expression" priority="23" id="{6D5FE784-39DB-40DB-816A-27E9E40BEE11}">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H90:L90</xm:sqref>
        </x14:conditionalFormatting>
        <x14:conditionalFormatting xmlns:xm="http://schemas.microsoft.com/office/excel/2006/main">
          <x14:cfRule type="expression" priority="22" id="{E0FBD919-C647-4DFD-9101-FAB3AD979E2B}">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H95:L95</xm:sqref>
        </x14:conditionalFormatting>
        <x14:conditionalFormatting xmlns:xm="http://schemas.microsoft.com/office/excel/2006/main">
          <x14:cfRule type="expression" priority="21" id="{1E4DEC16-33C0-4A99-B32B-C659947F9E23}">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H102:L102</xm:sqref>
        </x14:conditionalFormatting>
        <x14:conditionalFormatting xmlns:xm="http://schemas.microsoft.com/office/excel/2006/main">
          <x14:cfRule type="expression" priority="20" id="{FC107367-1B1F-4351-A0BC-AF8399987E6C}">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H107:L107</xm:sqref>
        </x14:conditionalFormatting>
        <x14:conditionalFormatting xmlns:xm="http://schemas.microsoft.com/office/excel/2006/main">
          <x14:cfRule type="expression" priority="19" id="{38ED6A03-E260-4D29-9012-41ABF69C4362}">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H112:L112</xm:sqref>
        </x14:conditionalFormatting>
        <x14:conditionalFormatting xmlns:xm="http://schemas.microsoft.com/office/excel/2006/main">
          <x14:cfRule type="expression" priority="18" id="{1029A00A-D3BE-488D-8A49-1E8905794A8F}">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H119:L119</xm:sqref>
        </x14:conditionalFormatting>
        <x14:conditionalFormatting xmlns:xm="http://schemas.microsoft.com/office/excel/2006/main">
          <x14:cfRule type="expression" priority="17" id="{B6A703F4-34F3-4B3B-99CE-3D4AA1B5F0DC}">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G12</xm:sqref>
        </x14:conditionalFormatting>
        <x14:conditionalFormatting xmlns:xm="http://schemas.microsoft.com/office/excel/2006/main">
          <x14:cfRule type="expression" priority="16" id="{DCB48A9C-1CD4-4A8A-BAC2-5A544B0E15EA}">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G20</xm:sqref>
        </x14:conditionalFormatting>
        <x14:conditionalFormatting xmlns:xm="http://schemas.microsoft.com/office/excel/2006/main">
          <x14:cfRule type="expression" priority="15" id="{A559B7CE-76F3-46B8-ABC1-CA9C16887897}">
            <xm:f>'https://yorkshirewater.sharepoint.com/sites/yw-147/05 PR19 BP documents/40 Post IAP Assurance/10 Tables/DD August 2019/[yky-pr19-business-plan_august-2019-DD resubmission_v5.xlsb]Validation flags'!#REF!=1</xm:f>
            <x14:dxf>
              <fill>
                <patternFill>
                  <bgColor rgb="FFE0DCD8"/>
                </patternFill>
              </fill>
            </x14:dxf>
          </x14:cfRule>
          <xm:sqref>G10:G11</xm:sqref>
        </x14:conditionalFormatting>
        <x14:conditionalFormatting xmlns:xm="http://schemas.microsoft.com/office/excel/2006/main">
          <x14:cfRule type="expression" priority="14" id="{0CCC8F7E-FFEC-406D-B2B5-5501A167D8A7}">
            <xm:f>'https://yorkshirewater.sharepoint.com/sites/yw-147/05 PR19 BP documents/40 Post IAP Assurance/10 Tables/DD August 2019/[yky-pr19-business-plan_august-2019-DD resubmission_v5.xlsb]Validation flags'!#REF!=1</xm:f>
            <x14:dxf>
              <fill>
                <patternFill>
                  <bgColor rgb="FFE0DCD8"/>
                </patternFill>
              </fill>
            </x14:dxf>
          </x14:cfRule>
          <xm:sqref>G18:G19</xm:sqref>
        </x14:conditionalFormatting>
        <x14:conditionalFormatting xmlns:xm="http://schemas.microsoft.com/office/excel/2006/main">
          <x14:cfRule type="expression" priority="13" id="{821E08B7-0EF0-460A-8DE4-5A03E6AC0956}">
            <xm:f>'https://yorkshirewater.sharepoint.com/sites/yw-147/05 PR19 BP documents/40 Post IAP Assurance/10 Tables/DD August 2019/[yky-pr19-business-plan_august-2019-DD resubmission_v5.xlsb]Validation flags'!#REF!=1</xm:f>
            <x14:dxf>
              <fill>
                <patternFill>
                  <bgColor rgb="FFE0DCD8"/>
                </patternFill>
              </fill>
            </x14:dxf>
          </x14:cfRule>
          <xm:sqref>H46:L51</xm:sqref>
        </x14:conditionalFormatting>
        <x14:conditionalFormatting xmlns:xm="http://schemas.microsoft.com/office/excel/2006/main">
          <x14:cfRule type="expression" priority="12" id="{4702D38F-9864-4E7A-B2D5-CA2FC38CFACF}">
            <xm:f>'https://yorkshirewater.sharepoint.com/sites/yw-147/05 PR19 BP documents/40 Post IAP Assurance/10 Tables/DD August 2019/[yky-pr19-business-plan_august-2019-DD resubmission_v5.xlsb]Validation flags'!#REF!=1</xm:f>
            <x14:dxf>
              <fill>
                <patternFill>
                  <bgColor rgb="FFE0DCD8"/>
                </patternFill>
              </fill>
            </x14:dxf>
          </x14:cfRule>
          <xm:sqref>H53:L58</xm:sqref>
        </x14:conditionalFormatting>
        <x14:conditionalFormatting xmlns:xm="http://schemas.microsoft.com/office/excel/2006/main">
          <x14:cfRule type="expression" priority="11" id="{A9364EE1-10EE-4491-8620-22A4C22D031F}">
            <xm:f>'https://yorkshirewater.sharepoint.com/sites/yw-147/05 PR19 BP documents/40 Post IAP Assurance/10 Tables/DD August 2019/[yky-pr19-business-plan_august-2019-DD resubmission_v5.xlsb]Validation flags'!#REF!=1</xm:f>
            <x14:dxf>
              <fill>
                <patternFill>
                  <bgColor rgb="FFE0DCD8"/>
                </patternFill>
              </fill>
            </x14:dxf>
          </x14:cfRule>
          <xm:sqref>H76:L77</xm:sqref>
        </x14:conditionalFormatting>
        <x14:conditionalFormatting xmlns:xm="http://schemas.microsoft.com/office/excel/2006/main">
          <x14:cfRule type="expression" priority="10" id="{6F5A44D1-6DF3-4040-8C83-B26433D0D844}">
            <xm:f>'https://yorkshirewater.sharepoint.com/sites/yw-147/05 PR19 BP documents/40 Post IAP Assurance/10 Tables/DD August 2019/[yky-pr19-business-plan_august-2019-DD resubmission_v5.xlsb]Validation flags'!#REF!=1</xm:f>
            <x14:dxf>
              <fill>
                <patternFill>
                  <bgColor rgb="FFE0DCD8"/>
                </patternFill>
              </fill>
            </x14:dxf>
          </x14:cfRule>
          <xm:sqref>H71:L72</xm:sqref>
        </x14:conditionalFormatting>
        <x14:conditionalFormatting xmlns:xm="http://schemas.microsoft.com/office/excel/2006/main">
          <x14:cfRule type="expression" priority="9" id="{C0801368-1633-4EE0-96A9-5C852068D660}">
            <xm:f>'https://yorkshirewater.sharepoint.com/sites/yw-147/05 PR19 BP documents/40 Post IAP Assurance/10 Tables/DD August 2019/[yky-pr19-business-plan_august-2019-DD resubmission_v5.xlsb]Validation flags'!#REF!=1</xm:f>
            <x14:dxf>
              <fill>
                <patternFill>
                  <bgColor rgb="FFE0DCD8"/>
                </patternFill>
              </fill>
            </x14:dxf>
          </x14:cfRule>
          <xm:sqref>H81:L82</xm:sqref>
        </x14:conditionalFormatting>
        <x14:conditionalFormatting xmlns:xm="http://schemas.microsoft.com/office/excel/2006/main">
          <x14:cfRule type="expression" priority="8" id="{69833781-D285-450E-A01F-8D3DDFCBDD00}">
            <xm:f>'https://yorkshirewater.sharepoint.com/sites/yw-147/05 PR19 BP documents/40 Post IAP Assurance/10 Tables/DD August 2019/[yky-pr19-business-plan_august-2019-DD resubmission_v5.xlsb]Validation flags'!#REF!=1</xm:f>
            <x14:dxf>
              <fill>
                <patternFill>
                  <bgColor rgb="FFE0DCD8"/>
                </patternFill>
              </fill>
            </x14:dxf>
          </x14:cfRule>
          <xm:sqref>H88:L89</xm:sqref>
        </x14:conditionalFormatting>
        <x14:conditionalFormatting xmlns:xm="http://schemas.microsoft.com/office/excel/2006/main">
          <x14:cfRule type="expression" priority="7" id="{044580E0-40B6-440D-AF5C-0B7991197F8F}">
            <xm:f>'https://yorkshirewater.sharepoint.com/sites/yw-147/05 PR19 BP documents/40 Post IAP Assurance/10 Tables/DD August 2019/[yky-pr19-business-plan_august-2019-DD resubmission_v5.xlsb]Validation flags'!#REF!=1</xm:f>
            <x14:dxf>
              <fill>
                <patternFill>
                  <bgColor rgb="FFE0DCD8"/>
                </patternFill>
              </fill>
            </x14:dxf>
          </x14:cfRule>
          <xm:sqref>H93:L94</xm:sqref>
        </x14:conditionalFormatting>
        <x14:conditionalFormatting xmlns:xm="http://schemas.microsoft.com/office/excel/2006/main">
          <x14:cfRule type="expression" priority="6" id="{5835E275-69A1-412C-B258-5236614C9A2A}">
            <xm:f>'https://yorkshirewater.sharepoint.com/sites/yw-147/05 PR19 BP documents/40 Post IAP Assurance/10 Tables/DD August 2019/[yky-pr19-business-plan_august-2019-DD resubmission_v5.xlsb]Validation flags'!#REF!=1</xm:f>
            <x14:dxf>
              <fill>
                <patternFill>
                  <bgColor rgb="FFE0DCD8"/>
                </patternFill>
              </fill>
            </x14:dxf>
          </x14:cfRule>
          <xm:sqref>H100:L101</xm:sqref>
        </x14:conditionalFormatting>
        <x14:conditionalFormatting xmlns:xm="http://schemas.microsoft.com/office/excel/2006/main">
          <x14:cfRule type="expression" priority="5" id="{8B628ABB-1D3F-4C6C-B8E1-F85BE7CD32BB}">
            <xm:f>'https://yorkshirewater.sharepoint.com/sites/yw-147/05 PR19 BP documents/40 Post IAP Assurance/10 Tables/DD August 2019/[yky-pr19-business-plan_august-2019-DD resubmission_v5.xlsb]Validation flags'!#REF!=1</xm:f>
            <x14:dxf>
              <fill>
                <patternFill>
                  <bgColor rgb="FFE0DCD8"/>
                </patternFill>
              </fill>
            </x14:dxf>
          </x14:cfRule>
          <xm:sqref>H105:L106</xm:sqref>
        </x14:conditionalFormatting>
        <x14:conditionalFormatting xmlns:xm="http://schemas.microsoft.com/office/excel/2006/main">
          <x14:cfRule type="expression" priority="4" id="{0F643F4B-A11E-4384-BC0D-AB72AD0C80A1}">
            <xm:f>'https://yorkshirewater.sharepoint.com/sites/yw-147/05 PR19 BP documents/40 Post IAP Assurance/10 Tables/DD August 2019/[yky-pr19-business-plan_august-2019-DD resubmission_v5.xlsb]Validation flags'!#REF!=1</xm:f>
            <x14:dxf>
              <fill>
                <patternFill>
                  <bgColor rgb="FFE0DCD8"/>
                </patternFill>
              </fill>
            </x14:dxf>
          </x14:cfRule>
          <xm:sqref>H110:L111</xm:sqref>
        </x14:conditionalFormatting>
        <x14:conditionalFormatting xmlns:xm="http://schemas.microsoft.com/office/excel/2006/main">
          <x14:cfRule type="expression" priority="3" id="{C188CC72-DEC4-47FE-9E35-554CF9625F0B}">
            <xm:f>'https://yorkshirewater.sharepoint.com/sites/yw-147/05 PR19 BP documents/40 Post IAP Assurance/10 Tables/DD August 2019/[yky-pr19-business-plan_august-2019-DD resubmission_v5.xlsb]Validation flags'!#REF!=1</xm:f>
            <x14:dxf>
              <fill>
                <patternFill>
                  <bgColor rgb="FFE0DCD8"/>
                </patternFill>
              </fill>
            </x14:dxf>
          </x14:cfRule>
          <xm:sqref>H117:L118</xm:sqref>
        </x14:conditionalFormatting>
        <x14:conditionalFormatting xmlns:xm="http://schemas.microsoft.com/office/excel/2006/main">
          <x14:cfRule type="expression" priority="2" id="{5F17D1A4-F86B-4ABE-A1CF-0A5C0CA9AD71}">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G28</xm:sqref>
        </x14:conditionalFormatting>
        <x14:conditionalFormatting xmlns:xm="http://schemas.microsoft.com/office/excel/2006/main">
          <x14:cfRule type="expression" priority="1" id="{81707595-6656-4DFC-ADB5-B2D67925D0A9}">
            <xm:f>'https://yorkshirewater.sharepoint.com/sites/yw-147/05 PR19 BP documents/40 Post IAP Assurance/10 Tables/DD August 2019/[yky-pr19-business-plan_august-2019-DD resubmission_v5.xlsb]Validation flags'!#REF!=1</xm:f>
            <x14:dxf>
              <fill>
                <patternFill>
                  <bgColor rgb="FFE0DCD8"/>
                </patternFill>
              </fill>
            </x14:dxf>
          </x14:cfRule>
          <xm:sqref>G26:G27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E7504-371E-4010-9158-B125D421FF8E}">
  <sheetPr>
    <tabColor theme="2" tint="-0.249977111117893"/>
  </sheetPr>
  <dimension ref="A1:EV105"/>
  <sheetViews>
    <sheetView zoomScale="90" zoomScaleNormal="90" workbookViewId="0">
      <selection activeCell="C13" sqref="C13"/>
    </sheetView>
  </sheetViews>
  <sheetFormatPr defaultColWidth="0" defaultRowHeight="14.25" zeroHeight="1" x14ac:dyDescent="0.2"/>
  <cols>
    <col min="1" max="1" width="1.85546875" style="6" customWidth="1"/>
    <col min="2" max="2" width="7.5703125" style="6" customWidth="1"/>
    <col min="3" max="3" width="52.140625" style="6" customWidth="1"/>
    <col min="4" max="4" width="9.85546875" style="6" customWidth="1"/>
    <col min="5" max="6" width="6.42578125" style="6" customWidth="1"/>
    <col min="7" max="46" width="11" style="6" customWidth="1"/>
    <col min="47" max="47" width="3" style="6" customWidth="1"/>
    <col min="48" max="48" width="36.7109375" style="6" customWidth="1"/>
    <col min="49" max="49" width="79.5703125" style="6" customWidth="1"/>
    <col min="50" max="50" width="3.5703125" style="6" customWidth="1"/>
    <col min="51" max="51" width="56.7109375" style="6" customWidth="1"/>
    <col min="52" max="52" width="62.28515625" style="6" customWidth="1"/>
    <col min="53" max="53" width="11" style="8" customWidth="1"/>
    <col min="54" max="54" width="7.5703125" style="6" customWidth="1"/>
    <col min="55" max="55" width="52.140625" style="6" customWidth="1"/>
    <col min="56" max="57" width="6.42578125" style="6" customWidth="1"/>
    <col min="58" max="62" width="14.42578125" style="6" customWidth="1"/>
    <col min="63" max="63" width="11" style="6" customWidth="1"/>
    <col min="64" max="64" width="1.85546875" style="8" hidden="1" customWidth="1"/>
    <col min="65" max="65" width="39.42578125" style="8" hidden="1" customWidth="1"/>
    <col min="66" max="66" width="2.85546875" style="31" hidden="1" customWidth="1"/>
    <col min="67" max="67" width="22.7109375" style="31" hidden="1" customWidth="1"/>
    <col min="68" max="70" width="2" style="31" hidden="1" customWidth="1"/>
    <col min="71" max="71" width="4" style="31" hidden="1" customWidth="1"/>
    <col min="72" max="75" width="2" style="31" hidden="1" customWidth="1"/>
    <col min="76" max="76" width="4" style="31" hidden="1" customWidth="1"/>
    <col min="77" max="80" width="2" style="31" hidden="1" customWidth="1"/>
    <col min="81" max="81" width="4" style="31" hidden="1" customWidth="1"/>
    <col min="82" max="85" width="2" style="31" hidden="1" customWidth="1"/>
    <col min="86" max="86" width="4" style="31" hidden="1" customWidth="1"/>
    <col min="87" max="90" width="2" style="31" hidden="1" customWidth="1"/>
    <col min="91" max="91" width="4" style="31" hidden="1" customWidth="1"/>
    <col min="92" max="95" width="2" style="31" hidden="1" customWidth="1"/>
    <col min="96" max="96" width="4" style="31" hidden="1" customWidth="1"/>
    <col min="97" max="100" width="2" style="31" hidden="1" customWidth="1"/>
    <col min="101" max="101" width="4" style="31" hidden="1" customWidth="1"/>
    <col min="102" max="105" width="2" style="31" hidden="1" customWidth="1"/>
    <col min="106" max="106" width="3.5703125" style="31" hidden="1" customWidth="1"/>
    <col min="107" max="107" width="1.85546875" style="8" hidden="1" customWidth="1"/>
    <col min="108" max="109" width="3.5703125" style="276" hidden="1" customWidth="1"/>
    <col min="110" max="110" width="1.85546875" style="8" hidden="1" customWidth="1"/>
    <col min="111" max="111" width="4" style="31" hidden="1" customWidth="1"/>
    <col min="112" max="150" width="4.5703125" style="31" hidden="1" customWidth="1"/>
    <col min="151" max="151" width="4" style="31" hidden="1" customWidth="1"/>
    <col min="152" max="152" width="1.85546875" style="8" hidden="1" customWidth="1"/>
    <col min="153" max="16384" width="10.28515625" style="6" hidden="1"/>
  </cols>
  <sheetData>
    <row r="1" spans="2:152" ht="20.25" x14ac:dyDescent="0.25">
      <c r="B1" s="1" t="s">
        <v>0</v>
      </c>
      <c r="C1" s="1"/>
      <c r="D1" s="2"/>
      <c r="E1" s="1"/>
      <c r="F1" s="1"/>
      <c r="G1" s="1"/>
      <c r="H1" s="1"/>
      <c r="I1" s="1"/>
      <c r="J1" s="1"/>
      <c r="K1" s="1"/>
      <c r="L1" s="1"/>
      <c r="M1" s="1"/>
      <c r="N1" s="1"/>
      <c r="O1" s="1"/>
      <c r="P1" s="1"/>
      <c r="Q1" s="1"/>
      <c r="R1" s="1"/>
      <c r="S1" s="1"/>
      <c r="T1" s="1"/>
      <c r="U1" s="3"/>
      <c r="V1" s="3"/>
      <c r="W1" s="3"/>
      <c r="X1" s="3"/>
      <c r="Y1" s="3"/>
      <c r="Z1" s="3"/>
      <c r="AA1" s="3"/>
      <c r="AB1" s="3"/>
      <c r="AC1" s="3"/>
      <c r="AD1" s="3"/>
      <c r="AE1" s="3"/>
      <c r="AF1" s="3"/>
      <c r="AG1" s="3"/>
      <c r="AH1" s="3"/>
      <c r="AI1" s="3"/>
      <c r="AJ1" s="3"/>
      <c r="AK1" s="1"/>
      <c r="AL1" s="1"/>
      <c r="AM1" s="1"/>
      <c r="AN1" s="1"/>
      <c r="AO1" s="1"/>
      <c r="AP1" s="1"/>
      <c r="AQ1" s="1"/>
      <c r="AR1" s="1"/>
      <c r="AS1" s="1"/>
      <c r="AT1" s="4" t="str">
        <f>[2]AppValidation!$D$2</f>
        <v>Yorkshire Water</v>
      </c>
      <c r="AU1" s="5"/>
      <c r="AV1" s="3497" t="s">
        <v>1</v>
      </c>
      <c r="AW1" s="3497"/>
      <c r="AX1" s="3497"/>
      <c r="AY1" s="3497"/>
      <c r="AZ1" s="3497"/>
      <c r="BA1" s="6"/>
      <c r="BB1" s="1" t="s">
        <v>2</v>
      </c>
      <c r="BC1" s="1"/>
      <c r="BD1" s="1"/>
      <c r="BE1" s="1"/>
      <c r="BF1" s="1"/>
      <c r="BG1" s="1"/>
      <c r="BH1" s="1"/>
      <c r="BI1" s="1"/>
      <c r="BJ1" s="3" t="str">
        <f>LEFT($B$1,3)</f>
        <v>WS1</v>
      </c>
      <c r="BL1" s="7"/>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7"/>
      <c r="DD1" s="6"/>
      <c r="DE1" s="6"/>
      <c r="DF1" s="7"/>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7"/>
    </row>
    <row r="2" spans="2:152" ht="21" thickBot="1" x14ac:dyDescent="0.3">
      <c r="B2" s="10"/>
      <c r="C2" s="11"/>
      <c r="D2" s="12"/>
      <c r="E2" s="11"/>
      <c r="F2" s="11"/>
      <c r="G2" s="11"/>
      <c r="H2" s="11"/>
      <c r="I2" s="11"/>
      <c r="J2" s="11"/>
      <c r="K2" s="11"/>
      <c r="L2" s="11"/>
      <c r="M2" s="11"/>
      <c r="N2" s="11"/>
      <c r="O2" s="11"/>
      <c r="P2" s="11"/>
      <c r="Q2" s="11"/>
      <c r="R2" s="11"/>
      <c r="S2" s="11"/>
      <c r="T2" s="11"/>
      <c r="U2" s="13"/>
      <c r="V2" s="13"/>
      <c r="W2" s="13"/>
      <c r="X2" s="13"/>
      <c r="Y2" s="13"/>
      <c r="Z2" s="13"/>
      <c r="AA2" s="13"/>
      <c r="AB2" s="13"/>
      <c r="AC2" s="13"/>
      <c r="AD2" s="13"/>
      <c r="AE2" s="13"/>
      <c r="AF2" s="13"/>
      <c r="AG2" s="13"/>
      <c r="AH2" s="13"/>
      <c r="AI2" s="13"/>
      <c r="AJ2" s="13"/>
      <c r="AK2" s="11"/>
      <c r="AL2" s="14"/>
      <c r="AM2" s="14"/>
      <c r="AN2" s="14"/>
      <c r="AO2" s="14"/>
      <c r="AP2" s="14"/>
      <c r="AQ2" s="14"/>
      <c r="AR2" s="14"/>
      <c r="AS2" s="14"/>
      <c r="AT2" s="14"/>
      <c r="AU2" s="14"/>
      <c r="AV2" s="14"/>
      <c r="AW2" s="14"/>
      <c r="AX2" s="14"/>
      <c r="AY2" s="14"/>
      <c r="AZ2" s="14"/>
      <c r="BA2" s="6"/>
      <c r="BB2" s="10"/>
      <c r="BC2" s="11"/>
      <c r="BD2" s="11"/>
      <c r="BE2" s="11"/>
      <c r="BF2" s="11"/>
      <c r="BG2" s="11"/>
      <c r="BH2" s="11"/>
      <c r="BI2" s="11"/>
      <c r="BJ2" s="11"/>
      <c r="BL2" s="7"/>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7"/>
      <c r="DD2" s="6"/>
      <c r="DE2" s="6"/>
      <c r="DF2" s="7"/>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7"/>
    </row>
    <row r="3" spans="2:152" ht="15" thickBot="1" x14ac:dyDescent="0.3">
      <c r="B3" s="16"/>
      <c r="C3" s="14"/>
      <c r="D3" s="17"/>
      <c r="E3" s="14"/>
      <c r="F3" s="14"/>
      <c r="G3" s="3483" t="s">
        <v>3</v>
      </c>
      <c r="H3" s="3484"/>
      <c r="I3" s="3484"/>
      <c r="J3" s="3484"/>
      <c r="K3" s="3485"/>
      <c r="L3" s="3483" t="s">
        <v>4</v>
      </c>
      <c r="M3" s="3484"/>
      <c r="N3" s="3484"/>
      <c r="O3" s="3484"/>
      <c r="P3" s="3485"/>
      <c r="Q3" s="3483" t="s">
        <v>5</v>
      </c>
      <c r="R3" s="3484"/>
      <c r="S3" s="3484"/>
      <c r="T3" s="3484"/>
      <c r="U3" s="3485"/>
      <c r="V3" s="3483" t="s">
        <v>6</v>
      </c>
      <c r="W3" s="3484"/>
      <c r="X3" s="3484"/>
      <c r="Y3" s="3484"/>
      <c r="Z3" s="3485"/>
      <c r="AA3" s="3483" t="s">
        <v>7</v>
      </c>
      <c r="AB3" s="3484"/>
      <c r="AC3" s="3484"/>
      <c r="AD3" s="3484"/>
      <c r="AE3" s="3485"/>
      <c r="AF3" s="3483" t="s">
        <v>8</v>
      </c>
      <c r="AG3" s="3498"/>
      <c r="AH3" s="3498"/>
      <c r="AI3" s="3498"/>
      <c r="AJ3" s="3499"/>
      <c r="AK3" s="3483" t="s">
        <v>9</v>
      </c>
      <c r="AL3" s="3498"/>
      <c r="AM3" s="3498"/>
      <c r="AN3" s="3498"/>
      <c r="AO3" s="3499"/>
      <c r="AP3" s="3483" t="s">
        <v>10</v>
      </c>
      <c r="AQ3" s="3498"/>
      <c r="AR3" s="3498"/>
      <c r="AS3" s="3498"/>
      <c r="AT3" s="3499"/>
      <c r="AU3" s="14"/>
      <c r="AV3" s="14"/>
      <c r="AW3" s="14"/>
      <c r="AX3" s="14"/>
      <c r="AY3" s="14"/>
      <c r="AZ3" s="14"/>
      <c r="BA3" s="6"/>
      <c r="BB3" s="16"/>
      <c r="BC3" s="14"/>
      <c r="BD3" s="14"/>
      <c r="BE3" s="14"/>
      <c r="BF3" s="3483" t="s">
        <v>11</v>
      </c>
      <c r="BG3" s="3484"/>
      <c r="BH3" s="3484"/>
      <c r="BI3" s="3484"/>
      <c r="BJ3" s="3485"/>
      <c r="BL3" s="7"/>
      <c r="BM3" s="18"/>
      <c r="BN3" s="18"/>
      <c r="BO3" s="19" t="s">
        <v>12</v>
      </c>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7"/>
      <c r="DD3" s="6"/>
      <c r="DE3" s="6"/>
      <c r="DF3" s="7"/>
      <c r="DG3" s="9"/>
      <c r="DH3" s="19" t="s">
        <v>13</v>
      </c>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7"/>
    </row>
    <row r="4" spans="2:152" ht="41.25" thickBot="1" x14ac:dyDescent="0.25">
      <c r="B4" s="3486" t="s">
        <v>14</v>
      </c>
      <c r="C4" s="3487"/>
      <c r="D4" s="20" t="s">
        <v>15</v>
      </c>
      <c r="E4" s="21" t="s">
        <v>16</v>
      </c>
      <c r="F4" s="22" t="s">
        <v>17</v>
      </c>
      <c r="G4" s="23" t="s">
        <v>18</v>
      </c>
      <c r="H4" s="20" t="s">
        <v>19</v>
      </c>
      <c r="I4" s="20" t="s">
        <v>20</v>
      </c>
      <c r="J4" s="24" t="s">
        <v>21</v>
      </c>
      <c r="K4" s="25" t="s">
        <v>22</v>
      </c>
      <c r="L4" s="23" t="s">
        <v>18</v>
      </c>
      <c r="M4" s="20" t="s">
        <v>19</v>
      </c>
      <c r="N4" s="20" t="s">
        <v>20</v>
      </c>
      <c r="O4" s="24" t="s">
        <v>21</v>
      </c>
      <c r="P4" s="25" t="s">
        <v>22</v>
      </c>
      <c r="Q4" s="23" t="s">
        <v>18</v>
      </c>
      <c r="R4" s="20" t="s">
        <v>19</v>
      </c>
      <c r="S4" s="20" t="s">
        <v>20</v>
      </c>
      <c r="T4" s="24" t="s">
        <v>21</v>
      </c>
      <c r="U4" s="25" t="s">
        <v>22</v>
      </c>
      <c r="V4" s="23" t="s">
        <v>18</v>
      </c>
      <c r="W4" s="20" t="s">
        <v>19</v>
      </c>
      <c r="X4" s="20" t="s">
        <v>20</v>
      </c>
      <c r="Y4" s="24" t="s">
        <v>21</v>
      </c>
      <c r="Z4" s="25" t="s">
        <v>22</v>
      </c>
      <c r="AA4" s="23" t="s">
        <v>18</v>
      </c>
      <c r="AB4" s="20" t="s">
        <v>19</v>
      </c>
      <c r="AC4" s="20" t="s">
        <v>20</v>
      </c>
      <c r="AD4" s="24" t="s">
        <v>21</v>
      </c>
      <c r="AE4" s="25" t="s">
        <v>22</v>
      </c>
      <c r="AF4" s="23" t="s">
        <v>18</v>
      </c>
      <c r="AG4" s="20" t="s">
        <v>19</v>
      </c>
      <c r="AH4" s="20" t="s">
        <v>20</v>
      </c>
      <c r="AI4" s="24" t="s">
        <v>21</v>
      </c>
      <c r="AJ4" s="25" t="s">
        <v>22</v>
      </c>
      <c r="AK4" s="23" t="s">
        <v>18</v>
      </c>
      <c r="AL4" s="20" t="s">
        <v>19</v>
      </c>
      <c r="AM4" s="20" t="s">
        <v>20</v>
      </c>
      <c r="AN4" s="24" t="s">
        <v>21</v>
      </c>
      <c r="AO4" s="25" t="s">
        <v>22</v>
      </c>
      <c r="AP4" s="23" t="s">
        <v>18</v>
      </c>
      <c r="AQ4" s="20" t="s">
        <v>19</v>
      </c>
      <c r="AR4" s="20" t="s">
        <v>20</v>
      </c>
      <c r="AS4" s="24" t="s">
        <v>21</v>
      </c>
      <c r="AT4" s="25" t="s">
        <v>22</v>
      </c>
      <c r="AU4" s="14"/>
      <c r="AV4" s="26" t="s">
        <v>23</v>
      </c>
      <c r="AW4" s="27" t="s">
        <v>24</v>
      </c>
      <c r="AX4" s="28"/>
      <c r="AY4" s="26" t="s">
        <v>25</v>
      </c>
      <c r="AZ4" s="27" t="s">
        <v>13</v>
      </c>
      <c r="BA4" s="6"/>
      <c r="BB4" s="3486" t="s">
        <v>14</v>
      </c>
      <c r="BC4" s="3487"/>
      <c r="BD4" s="21" t="s">
        <v>16</v>
      </c>
      <c r="BE4" s="22" t="s">
        <v>17</v>
      </c>
      <c r="BF4" s="23" t="s">
        <v>18</v>
      </c>
      <c r="BG4" s="20" t="s">
        <v>19</v>
      </c>
      <c r="BH4" s="20" t="s">
        <v>20</v>
      </c>
      <c r="BI4" s="24" t="s">
        <v>21</v>
      </c>
      <c r="BJ4" s="25" t="s">
        <v>22</v>
      </c>
      <c r="BL4" s="7"/>
      <c r="BM4" s="29" t="s">
        <v>26</v>
      </c>
      <c r="BN4" s="30"/>
      <c r="BO4" s="29" t="s">
        <v>27</v>
      </c>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7"/>
      <c r="DD4" s="6"/>
      <c r="DE4" s="6"/>
      <c r="DF4" s="7"/>
      <c r="DG4" s="9"/>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7"/>
    </row>
    <row r="5" spans="2:152" ht="15" customHeight="1" thickBot="1" x14ac:dyDescent="0.25">
      <c r="B5" s="32"/>
      <c r="C5" s="32"/>
      <c r="D5" s="33"/>
      <c r="E5" s="33"/>
      <c r="F5" s="33"/>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14"/>
      <c r="AV5" s="35"/>
      <c r="AW5" s="35"/>
      <c r="AX5" s="35"/>
      <c r="AY5" s="35"/>
      <c r="AZ5" s="35"/>
      <c r="BA5" s="6"/>
      <c r="BB5" s="32"/>
      <c r="BC5" s="32"/>
      <c r="BD5" s="33"/>
      <c r="BE5" s="33"/>
      <c r="BF5" s="34"/>
      <c r="BG5" s="34"/>
      <c r="BH5" s="34"/>
      <c r="BI5" s="34"/>
      <c r="BJ5" s="34"/>
      <c r="BL5" s="7"/>
      <c r="BN5" s="9"/>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7"/>
      <c r="DD5" s="6"/>
      <c r="DE5" s="6"/>
      <c r="DF5" s="7"/>
      <c r="DG5" s="9"/>
      <c r="DH5" s="37" t="s">
        <v>28</v>
      </c>
      <c r="DI5" s="36"/>
      <c r="DJ5" s="36"/>
      <c r="DK5" s="36"/>
      <c r="DL5" s="36"/>
      <c r="DM5" s="36"/>
      <c r="DN5" s="36"/>
      <c r="DO5" s="36"/>
      <c r="DP5" s="36"/>
      <c r="DQ5" s="36"/>
      <c r="DR5" s="36"/>
      <c r="DS5" s="36"/>
      <c r="DT5" s="36"/>
      <c r="DU5" s="36"/>
      <c r="DV5" s="36"/>
      <c r="DW5" s="36" t="s">
        <v>29</v>
      </c>
      <c r="DX5" s="36"/>
      <c r="DY5" s="36"/>
      <c r="DZ5" s="36"/>
      <c r="EA5" s="36"/>
      <c r="EB5" s="36"/>
      <c r="EC5" s="36"/>
      <c r="ED5" s="36"/>
      <c r="EE5" s="36"/>
      <c r="EF5" s="36"/>
      <c r="EG5" s="36"/>
      <c r="EH5" s="36"/>
      <c r="EI5" s="36"/>
      <c r="EJ5" s="36"/>
      <c r="EK5" s="36"/>
      <c r="EL5" s="36"/>
      <c r="EM5" s="36"/>
      <c r="EN5" s="36"/>
      <c r="EO5" s="36"/>
      <c r="EP5" s="36"/>
      <c r="EQ5" s="36"/>
      <c r="ER5" s="36"/>
      <c r="ES5" s="36"/>
      <c r="ET5" s="36"/>
      <c r="EU5" s="36"/>
      <c r="EV5" s="7"/>
    </row>
    <row r="6" spans="2:152" ht="15" customHeight="1" thickBot="1" x14ac:dyDescent="0.3">
      <c r="B6" s="3488" t="s">
        <v>30</v>
      </c>
      <c r="C6" s="3489"/>
      <c r="D6" s="3489"/>
      <c r="E6" s="3489"/>
      <c r="F6" s="3490"/>
      <c r="G6" s="3491" t="s">
        <v>31</v>
      </c>
      <c r="H6" s="3492"/>
      <c r="I6" s="3492"/>
      <c r="J6" s="3492"/>
      <c r="K6" s="3493"/>
      <c r="L6" s="3491" t="s">
        <v>31</v>
      </c>
      <c r="M6" s="3492"/>
      <c r="N6" s="3492"/>
      <c r="O6" s="3492"/>
      <c r="P6" s="3493"/>
      <c r="Q6" s="3491" t="s">
        <v>31</v>
      </c>
      <c r="R6" s="3492"/>
      <c r="S6" s="3492"/>
      <c r="T6" s="3492"/>
      <c r="U6" s="3493"/>
      <c r="V6" s="3491" t="s">
        <v>32</v>
      </c>
      <c r="W6" s="3492"/>
      <c r="X6" s="3492"/>
      <c r="Y6" s="3492"/>
      <c r="Z6" s="3493"/>
      <c r="AA6" s="3491" t="s">
        <v>32</v>
      </c>
      <c r="AB6" s="3492"/>
      <c r="AC6" s="3492"/>
      <c r="AD6" s="3492"/>
      <c r="AE6" s="3493"/>
      <c r="AF6" s="3491" t="s">
        <v>32</v>
      </c>
      <c r="AG6" s="3492"/>
      <c r="AH6" s="3492"/>
      <c r="AI6" s="3492"/>
      <c r="AJ6" s="3493"/>
      <c r="AK6" s="3491" t="s">
        <v>32</v>
      </c>
      <c r="AL6" s="3492"/>
      <c r="AM6" s="3492"/>
      <c r="AN6" s="3492"/>
      <c r="AO6" s="3493"/>
      <c r="AP6" s="3491" t="s">
        <v>32</v>
      </c>
      <c r="AQ6" s="3492"/>
      <c r="AR6" s="3492"/>
      <c r="AS6" s="3492"/>
      <c r="AT6" s="3493"/>
      <c r="AU6" s="14"/>
      <c r="AV6" s="35"/>
      <c r="AW6" s="35"/>
      <c r="AX6" s="35"/>
      <c r="AY6" s="35"/>
      <c r="AZ6" s="35"/>
      <c r="BA6" s="6"/>
      <c r="BB6" s="3488" t="s">
        <v>30</v>
      </c>
      <c r="BC6" s="3489"/>
      <c r="BD6" s="3489"/>
      <c r="BE6" s="3490"/>
      <c r="BF6" s="3491" t="s">
        <v>33</v>
      </c>
      <c r="BG6" s="3492"/>
      <c r="BH6" s="3492"/>
      <c r="BI6" s="3492"/>
      <c r="BJ6" s="3493"/>
      <c r="BL6" s="7"/>
      <c r="BN6" s="9"/>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8"/>
      <c r="DC6" s="7"/>
      <c r="DD6" s="6"/>
      <c r="DE6" s="6"/>
      <c r="DF6" s="7"/>
      <c r="DG6" s="9"/>
      <c r="DH6" s="39" t="s">
        <v>34</v>
      </c>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7"/>
    </row>
    <row r="7" spans="2:152" ht="15" thickBot="1" x14ac:dyDescent="0.3">
      <c r="B7" s="32"/>
      <c r="C7" s="32"/>
      <c r="D7" s="33"/>
      <c r="E7" s="33"/>
      <c r="F7" s="33"/>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14"/>
      <c r="AV7" s="35"/>
      <c r="AW7" s="35"/>
      <c r="AX7" s="35"/>
      <c r="AY7" s="35"/>
      <c r="AZ7" s="35"/>
      <c r="BA7" s="6"/>
      <c r="BB7" s="32"/>
      <c r="BC7" s="32"/>
      <c r="BD7" s="33"/>
      <c r="BE7" s="33"/>
      <c r="BF7" s="34"/>
      <c r="BG7" s="34"/>
      <c r="BH7" s="34"/>
      <c r="BI7" s="34"/>
      <c r="BJ7" s="34"/>
      <c r="BL7" s="7"/>
      <c r="BN7" s="9"/>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8"/>
      <c r="CX7" s="36"/>
      <c r="CY7" s="36"/>
      <c r="CZ7" s="36"/>
      <c r="DA7" s="36"/>
      <c r="DB7" s="38"/>
      <c r="DC7" s="7"/>
      <c r="DD7" s="6"/>
      <c r="DE7" s="6"/>
      <c r="DF7" s="7"/>
      <c r="DG7" s="9"/>
      <c r="DH7" s="37" t="s">
        <v>35</v>
      </c>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7"/>
    </row>
    <row r="8" spans="2:152" ht="15" thickBot="1" x14ac:dyDescent="0.3">
      <c r="B8" s="40" t="s">
        <v>36</v>
      </c>
      <c r="C8" s="41" t="s">
        <v>37</v>
      </c>
      <c r="D8" s="33"/>
      <c r="E8" s="42"/>
      <c r="F8" s="42"/>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43"/>
      <c r="AZ8" s="43"/>
      <c r="BA8" s="6"/>
      <c r="BB8" s="40" t="s">
        <v>36</v>
      </c>
      <c r="BC8" s="41" t="s">
        <v>37</v>
      </c>
      <c r="BD8" s="42"/>
      <c r="BE8" s="42"/>
      <c r="BF8" s="14"/>
      <c r="BG8" s="14"/>
      <c r="BH8" s="14"/>
      <c r="BI8" s="14"/>
      <c r="BJ8" s="14"/>
      <c r="BL8" s="7"/>
      <c r="BN8" s="9"/>
      <c r="BO8" s="36"/>
      <c r="BP8" s="36"/>
      <c r="BQ8" s="36"/>
      <c r="BR8" s="36"/>
      <c r="BS8" s="38"/>
      <c r="BT8" s="36"/>
      <c r="BU8" s="36"/>
      <c r="BV8" s="36"/>
      <c r="BW8" s="36"/>
      <c r="BX8" s="38"/>
      <c r="BY8" s="36"/>
      <c r="BZ8" s="36"/>
      <c r="CA8" s="36"/>
      <c r="CB8" s="36"/>
      <c r="CC8" s="38"/>
      <c r="CD8" s="36"/>
      <c r="CE8" s="36"/>
      <c r="CF8" s="36"/>
      <c r="CG8" s="36"/>
      <c r="CH8" s="38"/>
      <c r="CI8" s="36"/>
      <c r="CJ8" s="36"/>
      <c r="CK8" s="36"/>
      <c r="CL8" s="36"/>
      <c r="CM8" s="38"/>
      <c r="CN8" s="36"/>
      <c r="CO8" s="36"/>
      <c r="CP8" s="36"/>
      <c r="CQ8" s="36"/>
      <c r="CR8" s="38"/>
      <c r="CS8" s="36"/>
      <c r="CT8" s="36"/>
      <c r="CU8" s="36"/>
      <c r="CV8" s="36"/>
      <c r="CW8" s="38"/>
      <c r="CX8" s="36"/>
      <c r="CY8" s="36"/>
      <c r="CZ8" s="36"/>
      <c r="DA8" s="36"/>
      <c r="DB8" s="38"/>
      <c r="DC8" s="7"/>
      <c r="DD8" s="6"/>
      <c r="DE8" s="6"/>
      <c r="DF8" s="7"/>
      <c r="DG8" s="9"/>
      <c r="DH8" s="39" t="s">
        <v>38</v>
      </c>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7"/>
    </row>
    <row r="9" spans="2:152" x14ac:dyDescent="0.25">
      <c r="B9" s="44">
        <v>1</v>
      </c>
      <c r="C9" s="45" t="s">
        <v>39</v>
      </c>
      <c r="D9" s="46" t="s">
        <v>40</v>
      </c>
      <c r="E9" s="46" t="s">
        <v>41</v>
      </c>
      <c r="F9" s="47">
        <v>3</v>
      </c>
      <c r="G9" s="48">
        <v>2.3149999999999999</v>
      </c>
      <c r="H9" s="49">
        <v>5.54</v>
      </c>
      <c r="I9" s="49">
        <v>8.8030000000000008</v>
      </c>
      <c r="J9" s="50">
        <v>10.869</v>
      </c>
      <c r="K9" s="51">
        <f t="shared" ref="K9:K21" si="0">SUM(G9:J9)</f>
        <v>27.527000000000001</v>
      </c>
      <c r="L9" s="48">
        <v>2.3149999999999999</v>
      </c>
      <c r="M9" s="49">
        <v>5.54</v>
      </c>
      <c r="N9" s="49">
        <v>8.8030000000000008</v>
      </c>
      <c r="O9" s="50">
        <v>10.869</v>
      </c>
      <c r="P9" s="51">
        <f>SUM(L9:O9)</f>
        <v>27.527000000000001</v>
      </c>
      <c r="Q9" s="48">
        <v>2.165</v>
      </c>
      <c r="R9" s="49">
        <v>5.18</v>
      </c>
      <c r="S9" s="49">
        <v>8.2309999999999999</v>
      </c>
      <c r="T9" s="50">
        <v>10.163</v>
      </c>
      <c r="U9" s="51">
        <f>SUM(Q9:T9)</f>
        <v>25.739000000000001</v>
      </c>
      <c r="V9" s="48">
        <v>1.944</v>
      </c>
      <c r="W9" s="49">
        <v>4.665</v>
      </c>
      <c r="X9" s="49">
        <v>7.3010000000000002</v>
      </c>
      <c r="Y9" s="50">
        <v>9.1519999999999992</v>
      </c>
      <c r="Z9" s="51">
        <f>SUM(V9:Y9)</f>
        <v>23.061999999999998</v>
      </c>
      <c r="AA9" s="48">
        <v>1.9470000000000001</v>
      </c>
      <c r="AB9" s="49">
        <v>4.6829999999999998</v>
      </c>
      <c r="AC9" s="49">
        <v>7.2759999999999998</v>
      </c>
      <c r="AD9" s="50">
        <v>9.1869999999999994</v>
      </c>
      <c r="AE9" s="51">
        <f>SUM(AA9:AD9)</f>
        <v>23.092999999999996</v>
      </c>
      <c r="AF9" s="48">
        <v>1.95</v>
      </c>
      <c r="AG9" s="49">
        <v>4.7009999999999996</v>
      </c>
      <c r="AH9" s="49">
        <v>7.2519999999999998</v>
      </c>
      <c r="AI9" s="50">
        <v>9.2230000000000008</v>
      </c>
      <c r="AJ9" s="51">
        <f>SUM(AF9:AI9)</f>
        <v>23.125999999999998</v>
      </c>
      <c r="AK9" s="48">
        <v>1.9530000000000001</v>
      </c>
      <c r="AL9" s="49">
        <v>4.72</v>
      </c>
      <c r="AM9" s="49">
        <v>7.2309999999999999</v>
      </c>
      <c r="AN9" s="50">
        <v>9.26</v>
      </c>
      <c r="AO9" s="51">
        <f>SUM(AK9:AN9)</f>
        <v>23.164000000000001</v>
      </c>
      <c r="AP9" s="48">
        <v>1.9570000000000001</v>
      </c>
      <c r="AQ9" s="49">
        <v>4.7409999999999997</v>
      </c>
      <c r="AR9" s="49">
        <v>7.2130000000000001</v>
      </c>
      <c r="AS9" s="50">
        <v>9.3010000000000002</v>
      </c>
      <c r="AT9" s="51">
        <f>SUM(AP9:AS9)</f>
        <v>23.212</v>
      </c>
      <c r="AU9" s="14"/>
      <c r="AV9" s="52"/>
      <c r="AW9" s="53" t="s">
        <v>42</v>
      </c>
      <c r="AX9" s="54"/>
      <c r="AY9" s="43">
        <f>IF(SUM(BO9:DA9)=0,0,$BO$4)</f>
        <v>0</v>
      </c>
      <c r="AZ9" s="43">
        <f>IF(SUM(DH9:EU9)=0,0,$DW$5)</f>
        <v>0</v>
      </c>
      <c r="BA9" s="6"/>
      <c r="BB9" s="44">
        <v>1</v>
      </c>
      <c r="BC9" s="45" t="s">
        <v>39</v>
      </c>
      <c r="BD9" s="46" t="s">
        <v>41</v>
      </c>
      <c r="BE9" s="47">
        <v>3</v>
      </c>
      <c r="BF9" s="55" t="s">
        <v>43</v>
      </c>
      <c r="BG9" s="56" t="s">
        <v>44</v>
      </c>
      <c r="BH9" s="56" t="s">
        <v>45</v>
      </c>
      <c r="BI9" s="57" t="s">
        <v>46</v>
      </c>
      <c r="BJ9" s="58" t="s">
        <v>47</v>
      </c>
      <c r="BL9" s="7"/>
      <c r="BN9" s="8"/>
      <c r="BO9" s="59">
        <f t="shared" ref="BO9:BR12" si="1">IF(ISNUMBER(G9),0,1)</f>
        <v>0</v>
      </c>
      <c r="BP9" s="59">
        <f t="shared" si="1"/>
        <v>0</v>
      </c>
      <c r="BQ9" s="59">
        <f t="shared" si="1"/>
        <v>0</v>
      </c>
      <c r="BR9" s="59">
        <f t="shared" si="1"/>
        <v>0</v>
      </c>
      <c r="BS9" s="60"/>
      <c r="BT9" s="59">
        <f t="shared" ref="BT9:BW12" si="2">IF(ISNUMBER(L9),0,1)</f>
        <v>0</v>
      </c>
      <c r="BU9" s="59">
        <f t="shared" si="2"/>
        <v>0</v>
      </c>
      <c r="BV9" s="59">
        <f t="shared" si="2"/>
        <v>0</v>
      </c>
      <c r="BW9" s="59">
        <f t="shared" si="2"/>
        <v>0</v>
      </c>
      <c r="BX9" s="60"/>
      <c r="BY9" s="59">
        <f t="shared" ref="BY9:CB12" si="3">IF(ISNUMBER(Q9),0,1)</f>
        <v>0</v>
      </c>
      <c r="BZ9" s="59">
        <f t="shared" si="3"/>
        <v>0</v>
      </c>
      <c r="CA9" s="59">
        <f t="shared" si="3"/>
        <v>0</v>
      </c>
      <c r="CB9" s="59">
        <f t="shared" si="3"/>
        <v>0</v>
      </c>
      <c r="CC9" s="60"/>
      <c r="CD9" s="59">
        <f t="shared" ref="CD9:CG12" si="4">IF(ISNUMBER(V9),0,1)</f>
        <v>0</v>
      </c>
      <c r="CE9" s="59">
        <f t="shared" si="4"/>
        <v>0</v>
      </c>
      <c r="CF9" s="59">
        <f t="shared" si="4"/>
        <v>0</v>
      </c>
      <c r="CG9" s="59">
        <f t="shared" si="4"/>
        <v>0</v>
      </c>
      <c r="CH9" s="60"/>
      <c r="CI9" s="59">
        <f t="shared" ref="CI9:CL12" si="5">IF(ISNUMBER(AA9),0,1)</f>
        <v>0</v>
      </c>
      <c r="CJ9" s="59">
        <f t="shared" si="5"/>
        <v>0</v>
      </c>
      <c r="CK9" s="59">
        <f t="shared" si="5"/>
        <v>0</v>
      </c>
      <c r="CL9" s="59">
        <f t="shared" si="5"/>
        <v>0</v>
      </c>
      <c r="CM9" s="60"/>
      <c r="CN9" s="59">
        <f t="shared" ref="CN9:CQ12" si="6">IF(ISNUMBER(AF9),0,1)</f>
        <v>0</v>
      </c>
      <c r="CO9" s="59">
        <f t="shared" si="6"/>
        <v>0</v>
      </c>
      <c r="CP9" s="59">
        <f t="shared" si="6"/>
        <v>0</v>
      </c>
      <c r="CQ9" s="59">
        <f t="shared" si="6"/>
        <v>0</v>
      </c>
      <c r="CR9" s="60"/>
      <c r="CS9" s="59">
        <f t="shared" ref="CS9:CV12" si="7">IF(ISNUMBER(AK9),0,1)</f>
        <v>0</v>
      </c>
      <c r="CT9" s="59">
        <f t="shared" si="7"/>
        <v>0</v>
      </c>
      <c r="CU9" s="59">
        <f t="shared" si="7"/>
        <v>0</v>
      </c>
      <c r="CV9" s="59">
        <f t="shared" si="7"/>
        <v>0</v>
      </c>
      <c r="CW9" s="60"/>
      <c r="CX9" s="59">
        <f t="shared" ref="CX9:DA12" si="8">IF(ISNUMBER(AP9),0,1)</f>
        <v>0</v>
      </c>
      <c r="CY9" s="59">
        <f t="shared" si="8"/>
        <v>0</v>
      </c>
      <c r="CZ9" s="59">
        <f t="shared" si="8"/>
        <v>0</v>
      </c>
      <c r="DA9" s="59">
        <f t="shared" si="8"/>
        <v>0</v>
      </c>
      <c r="DB9" s="60"/>
      <c r="DC9" s="7"/>
      <c r="DD9" s="6"/>
      <c r="DE9" s="6"/>
      <c r="DF9" s="7"/>
      <c r="DG9" s="14"/>
      <c r="DH9" s="61">
        <f>IF((ROUND(G9,3)=ROUND([2]Wr2!$N$10,3)),0,1)</f>
        <v>0</v>
      </c>
      <c r="DI9" s="60"/>
      <c r="DJ9" s="60"/>
      <c r="DK9" s="60"/>
      <c r="DL9" s="60"/>
      <c r="DM9" s="61">
        <f>IF((ROUND(L9,3)=ROUND([2]Wr2!V10,3)),0,1)</f>
        <v>0</v>
      </c>
      <c r="DN9" s="60"/>
      <c r="DO9" s="60"/>
      <c r="DP9" s="60"/>
      <c r="DQ9" s="60"/>
      <c r="DR9" s="61">
        <f>IF((ROUND(Q9,3)=ROUND([2]Wr2!$AD$10,3)),0,1)</f>
        <v>0</v>
      </c>
      <c r="DS9" s="60"/>
      <c r="DT9" s="60"/>
      <c r="DU9" s="60"/>
      <c r="DV9" s="60"/>
      <c r="DW9" s="61">
        <f>IF((ROUND(V9,3)=ROUND([2]Wr2!$AL$10,3)),0,1)</f>
        <v>0</v>
      </c>
      <c r="DX9" s="60"/>
      <c r="DY9" s="60"/>
      <c r="DZ9" s="60"/>
      <c r="EA9" s="60"/>
      <c r="EB9" s="61">
        <f>IF((ROUND(AA9,3)=ROUND([2]Wr2!$AT$10,3)),0,1)</f>
        <v>0</v>
      </c>
      <c r="EC9" s="60"/>
      <c r="ED9" s="60"/>
      <c r="EE9" s="60"/>
      <c r="EF9" s="60"/>
      <c r="EG9" s="61">
        <f>IF((ROUND(AF9,3)=ROUND([2]Wr2!$BB$10,3)),0,1)</f>
        <v>0</v>
      </c>
      <c r="EH9" s="60"/>
      <c r="EI9" s="60"/>
      <c r="EJ9" s="60"/>
      <c r="EK9" s="60"/>
      <c r="EL9" s="61">
        <f>IF((ROUND(AK9,3)=ROUND([2]Wr2!$BJ$10,3)),0,1)</f>
        <v>0</v>
      </c>
      <c r="EM9" s="60"/>
      <c r="EN9" s="60"/>
      <c r="EO9" s="60"/>
      <c r="EP9" s="60"/>
      <c r="EQ9" s="61">
        <f>IF((ROUND(AP9,3)=ROUND([2]Wr2!$BR$10,3)),0,1)</f>
        <v>0</v>
      </c>
      <c r="ER9" s="60"/>
      <c r="ES9" s="60"/>
      <c r="ET9" s="60"/>
      <c r="EU9" s="60"/>
      <c r="EV9" s="7"/>
    </row>
    <row r="10" spans="2:152" x14ac:dyDescent="0.25">
      <c r="B10" s="62">
        <f xml:space="preserve"> B9 + 1</f>
        <v>2</v>
      </c>
      <c r="C10" s="63" t="s">
        <v>48</v>
      </c>
      <c r="D10" s="64" t="s">
        <v>49</v>
      </c>
      <c r="E10" s="64" t="s">
        <v>41</v>
      </c>
      <c r="F10" s="65">
        <v>3</v>
      </c>
      <c r="G10" s="66">
        <v>-0.159</v>
      </c>
      <c r="H10" s="67">
        <v>0</v>
      </c>
      <c r="I10" s="67">
        <v>-0.30499999999999999</v>
      </c>
      <c r="J10" s="68">
        <v>0</v>
      </c>
      <c r="K10" s="69">
        <f t="shared" si="0"/>
        <v>-0.46399999999999997</v>
      </c>
      <c r="L10" s="66">
        <v>-0.159</v>
      </c>
      <c r="M10" s="67">
        <v>0</v>
      </c>
      <c r="N10" s="67">
        <v>-0.30499999999999999</v>
      </c>
      <c r="O10" s="68">
        <v>0</v>
      </c>
      <c r="P10" s="69">
        <f>SUM(L10:O10)</f>
        <v>-0.46399999999999997</v>
      </c>
      <c r="Q10" s="66">
        <v>-0.159</v>
      </c>
      <c r="R10" s="67">
        <v>0</v>
      </c>
      <c r="S10" s="67">
        <v>-0.30499999999999999</v>
      </c>
      <c r="T10" s="68">
        <v>0</v>
      </c>
      <c r="U10" s="69">
        <f>SUM(Q10:T10)</f>
        <v>-0.46399999999999997</v>
      </c>
      <c r="V10" s="66">
        <v>-0.152</v>
      </c>
      <c r="W10" s="67">
        <v>0</v>
      </c>
      <c r="X10" s="67">
        <v>-0.29299999999999998</v>
      </c>
      <c r="Y10" s="68">
        <v>0</v>
      </c>
      <c r="Z10" s="69">
        <f>SUM(V10:Y10)</f>
        <v>-0.44499999999999995</v>
      </c>
      <c r="AA10" s="66">
        <v>-0.152</v>
      </c>
      <c r="AB10" s="67">
        <v>0</v>
      </c>
      <c r="AC10" s="67">
        <v>-0.29399999999999998</v>
      </c>
      <c r="AD10" s="68">
        <v>0</v>
      </c>
      <c r="AE10" s="69">
        <f>SUM(AA10:AD10)</f>
        <v>-0.44599999999999995</v>
      </c>
      <c r="AF10" s="66">
        <v>-0.153</v>
      </c>
      <c r="AG10" s="67">
        <v>0</v>
      </c>
      <c r="AH10" s="67">
        <v>-0.29499999999999998</v>
      </c>
      <c r="AI10" s="68">
        <v>0</v>
      </c>
      <c r="AJ10" s="69">
        <f>SUM(AF10:AI10)</f>
        <v>-0.44799999999999995</v>
      </c>
      <c r="AK10" s="66">
        <v>-0.153</v>
      </c>
      <c r="AL10" s="67">
        <v>0</v>
      </c>
      <c r="AM10" s="67">
        <v>-0.29599999999999999</v>
      </c>
      <c r="AN10" s="68">
        <v>0</v>
      </c>
      <c r="AO10" s="69">
        <f>SUM(AK10:AN10)</f>
        <v>-0.44899999999999995</v>
      </c>
      <c r="AP10" s="66">
        <v>-0.153</v>
      </c>
      <c r="AQ10" s="67">
        <v>0</v>
      </c>
      <c r="AR10" s="67">
        <v>-0.29799999999999999</v>
      </c>
      <c r="AS10" s="68">
        <v>0</v>
      </c>
      <c r="AT10" s="69">
        <f>SUM(AP10:AS10)</f>
        <v>-0.45099999999999996</v>
      </c>
      <c r="AU10" s="14"/>
      <c r="AV10" s="70"/>
      <c r="AW10" s="37"/>
      <c r="AX10" s="71"/>
      <c r="AY10" s="43">
        <f>IF(SUM(BO10:DA10)=0,0,$BO$4)</f>
        <v>0</v>
      </c>
      <c r="AZ10" s="43"/>
      <c r="BA10" s="6"/>
      <c r="BB10" s="62">
        <f xml:space="preserve"> BB9 + 1</f>
        <v>2</v>
      </c>
      <c r="BC10" s="63" t="s">
        <v>48</v>
      </c>
      <c r="BD10" s="64" t="s">
        <v>41</v>
      </c>
      <c r="BE10" s="65">
        <v>3</v>
      </c>
      <c r="BF10" s="72" t="s">
        <v>50</v>
      </c>
      <c r="BG10" s="73" t="s">
        <v>51</v>
      </c>
      <c r="BH10" s="73" t="s">
        <v>52</v>
      </c>
      <c r="BI10" s="74" t="s">
        <v>53</v>
      </c>
      <c r="BJ10" s="75" t="s">
        <v>54</v>
      </c>
      <c r="BL10" s="7"/>
      <c r="BN10" s="8"/>
      <c r="BO10" s="59">
        <f t="shared" si="1"/>
        <v>0</v>
      </c>
      <c r="BP10" s="59">
        <f t="shared" si="1"/>
        <v>0</v>
      </c>
      <c r="BQ10" s="59">
        <f t="shared" si="1"/>
        <v>0</v>
      </c>
      <c r="BR10" s="59">
        <f t="shared" si="1"/>
        <v>0</v>
      </c>
      <c r="BS10" s="60"/>
      <c r="BT10" s="59">
        <f t="shared" si="2"/>
        <v>0</v>
      </c>
      <c r="BU10" s="59">
        <f t="shared" si="2"/>
        <v>0</v>
      </c>
      <c r="BV10" s="59">
        <f t="shared" si="2"/>
        <v>0</v>
      </c>
      <c r="BW10" s="59">
        <f t="shared" si="2"/>
        <v>0</v>
      </c>
      <c r="BX10" s="60"/>
      <c r="BY10" s="59">
        <f t="shared" si="3"/>
        <v>0</v>
      </c>
      <c r="BZ10" s="59">
        <f t="shared" si="3"/>
        <v>0</v>
      </c>
      <c r="CA10" s="59">
        <f t="shared" si="3"/>
        <v>0</v>
      </c>
      <c r="CB10" s="59">
        <f t="shared" si="3"/>
        <v>0</v>
      </c>
      <c r="CC10" s="60"/>
      <c r="CD10" s="59">
        <f t="shared" si="4"/>
        <v>0</v>
      </c>
      <c r="CE10" s="59">
        <f t="shared" si="4"/>
        <v>0</v>
      </c>
      <c r="CF10" s="59">
        <f t="shared" si="4"/>
        <v>0</v>
      </c>
      <c r="CG10" s="59">
        <f t="shared" si="4"/>
        <v>0</v>
      </c>
      <c r="CH10" s="60"/>
      <c r="CI10" s="59">
        <f t="shared" si="5"/>
        <v>0</v>
      </c>
      <c r="CJ10" s="59">
        <f t="shared" si="5"/>
        <v>0</v>
      </c>
      <c r="CK10" s="59">
        <f t="shared" si="5"/>
        <v>0</v>
      </c>
      <c r="CL10" s="59">
        <f t="shared" si="5"/>
        <v>0</v>
      </c>
      <c r="CM10" s="60"/>
      <c r="CN10" s="59">
        <f t="shared" si="6"/>
        <v>0</v>
      </c>
      <c r="CO10" s="59">
        <f t="shared" si="6"/>
        <v>0</v>
      </c>
      <c r="CP10" s="59">
        <f t="shared" si="6"/>
        <v>0</v>
      </c>
      <c r="CQ10" s="59">
        <f t="shared" si="6"/>
        <v>0</v>
      </c>
      <c r="CR10" s="60"/>
      <c r="CS10" s="59">
        <f t="shared" si="7"/>
        <v>0</v>
      </c>
      <c r="CT10" s="59">
        <f t="shared" si="7"/>
        <v>0</v>
      </c>
      <c r="CU10" s="59">
        <f t="shared" si="7"/>
        <v>0</v>
      </c>
      <c r="CV10" s="59">
        <f t="shared" si="7"/>
        <v>0</v>
      </c>
      <c r="CW10" s="60"/>
      <c r="CX10" s="59">
        <f t="shared" si="8"/>
        <v>0</v>
      </c>
      <c r="CY10" s="59">
        <f t="shared" si="8"/>
        <v>0</v>
      </c>
      <c r="CZ10" s="59">
        <f t="shared" si="8"/>
        <v>0</v>
      </c>
      <c r="DA10" s="59">
        <f t="shared" si="8"/>
        <v>0</v>
      </c>
      <c r="DB10" s="60"/>
      <c r="DC10" s="7"/>
      <c r="DD10" s="6"/>
      <c r="DE10" s="6"/>
      <c r="DF10" s="7"/>
      <c r="DG10" s="14"/>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7"/>
    </row>
    <row r="11" spans="2:152" x14ac:dyDescent="0.25">
      <c r="B11" s="62">
        <f xml:space="preserve"> B10 + 1</f>
        <v>3</v>
      </c>
      <c r="C11" s="63" t="s">
        <v>55</v>
      </c>
      <c r="D11" s="64" t="s">
        <v>56</v>
      </c>
      <c r="E11" s="64" t="s">
        <v>41</v>
      </c>
      <c r="F11" s="65">
        <v>3</v>
      </c>
      <c r="G11" s="66">
        <v>5.492</v>
      </c>
      <c r="H11" s="67">
        <v>0</v>
      </c>
      <c r="I11" s="67">
        <v>2.5000000000000001E-2</v>
      </c>
      <c r="J11" s="68">
        <v>1E-3</v>
      </c>
      <c r="K11" s="69">
        <f t="shared" si="0"/>
        <v>5.5180000000000007</v>
      </c>
      <c r="L11" s="66">
        <v>5.492</v>
      </c>
      <c r="M11" s="67">
        <v>0</v>
      </c>
      <c r="N11" s="67">
        <v>2.5000000000000001E-2</v>
      </c>
      <c r="O11" s="68">
        <v>1E-3</v>
      </c>
      <c r="P11" s="69">
        <f>SUM(L11:O11)</f>
        <v>5.5180000000000007</v>
      </c>
      <c r="Q11" s="66">
        <v>5.492</v>
      </c>
      <c r="R11" s="67">
        <v>0</v>
      </c>
      <c r="S11" s="67">
        <v>2.5000000000000001E-2</v>
      </c>
      <c r="T11" s="68">
        <v>1E-3</v>
      </c>
      <c r="U11" s="69">
        <f>SUM(Q11:T11)</f>
        <v>5.5180000000000007</v>
      </c>
      <c r="V11" s="66">
        <v>5.2539999999999996</v>
      </c>
      <c r="W11" s="67">
        <v>0</v>
      </c>
      <c r="X11" s="67">
        <v>2.4E-2</v>
      </c>
      <c r="Y11" s="68">
        <v>1E-3</v>
      </c>
      <c r="Z11" s="69">
        <f>SUM(V11:Y11)</f>
        <v>5.2789999999999999</v>
      </c>
      <c r="AA11" s="66">
        <v>5.2619999999999996</v>
      </c>
      <c r="AB11" s="67">
        <v>0</v>
      </c>
      <c r="AC11" s="67">
        <v>2.4E-2</v>
      </c>
      <c r="AD11" s="68">
        <v>1E-3</v>
      </c>
      <c r="AE11" s="69">
        <f>SUM(AA11:AD11)</f>
        <v>5.2869999999999999</v>
      </c>
      <c r="AF11" s="66">
        <v>5.27</v>
      </c>
      <c r="AG11" s="67">
        <v>0</v>
      </c>
      <c r="AH11" s="67">
        <v>2.4E-2</v>
      </c>
      <c r="AI11" s="68">
        <v>1E-3</v>
      </c>
      <c r="AJ11" s="69">
        <f>SUM(AF11:AI11)</f>
        <v>5.2949999999999999</v>
      </c>
      <c r="AK11" s="66">
        <v>5.2789999999999999</v>
      </c>
      <c r="AL11" s="67">
        <v>0</v>
      </c>
      <c r="AM11" s="67">
        <v>2.4E-2</v>
      </c>
      <c r="AN11" s="68">
        <v>1E-3</v>
      </c>
      <c r="AO11" s="69">
        <f>SUM(AK11:AN11)</f>
        <v>5.3040000000000003</v>
      </c>
      <c r="AP11" s="66">
        <v>5.2880000000000003</v>
      </c>
      <c r="AQ11" s="67">
        <v>0</v>
      </c>
      <c r="AR11" s="67">
        <v>2.4E-2</v>
      </c>
      <c r="AS11" s="68">
        <v>1E-3</v>
      </c>
      <c r="AT11" s="69">
        <f>SUM(AP11:AS11)</f>
        <v>5.3130000000000006</v>
      </c>
      <c r="AU11" s="14"/>
      <c r="AV11" s="70"/>
      <c r="AW11" s="37" t="s">
        <v>57</v>
      </c>
      <c r="AX11" s="71"/>
      <c r="AY11" s="43">
        <f>IF(SUM(BO11:DA11)=0,0,$BO$4)</f>
        <v>0</v>
      </c>
      <c r="AZ11" s="43">
        <f>IF(SUM(DH11:ET11)=0,0,$DH$5)</f>
        <v>0</v>
      </c>
      <c r="BA11" s="6"/>
      <c r="BB11" s="62">
        <f xml:space="preserve"> BB10 + 1</f>
        <v>3</v>
      </c>
      <c r="BC11" s="63" t="s">
        <v>55</v>
      </c>
      <c r="BD11" s="64" t="s">
        <v>41</v>
      </c>
      <c r="BE11" s="65">
        <v>3</v>
      </c>
      <c r="BF11" s="72" t="s">
        <v>58</v>
      </c>
      <c r="BG11" s="73" t="s">
        <v>59</v>
      </c>
      <c r="BH11" s="73" t="s">
        <v>60</v>
      </c>
      <c r="BI11" s="74" t="s">
        <v>61</v>
      </c>
      <c r="BJ11" s="75" t="s">
        <v>62</v>
      </c>
      <c r="BL11" s="7"/>
      <c r="BN11" s="8"/>
      <c r="BO11" s="59">
        <f t="shared" si="1"/>
        <v>0</v>
      </c>
      <c r="BP11" s="59">
        <f t="shared" si="1"/>
        <v>0</v>
      </c>
      <c r="BQ11" s="59">
        <f t="shared" si="1"/>
        <v>0</v>
      </c>
      <c r="BR11" s="59">
        <f t="shared" si="1"/>
        <v>0</v>
      </c>
      <c r="BS11" s="60"/>
      <c r="BT11" s="59">
        <f t="shared" si="2"/>
        <v>0</v>
      </c>
      <c r="BU11" s="59">
        <f t="shared" si="2"/>
        <v>0</v>
      </c>
      <c r="BV11" s="59">
        <f t="shared" si="2"/>
        <v>0</v>
      </c>
      <c r="BW11" s="59">
        <f t="shared" si="2"/>
        <v>0</v>
      </c>
      <c r="BX11" s="60"/>
      <c r="BY11" s="59">
        <f t="shared" si="3"/>
        <v>0</v>
      </c>
      <c r="BZ11" s="59">
        <f t="shared" si="3"/>
        <v>0</v>
      </c>
      <c r="CA11" s="59">
        <f t="shared" si="3"/>
        <v>0</v>
      </c>
      <c r="CB11" s="59">
        <f t="shared" si="3"/>
        <v>0</v>
      </c>
      <c r="CC11" s="60"/>
      <c r="CD11" s="59">
        <f t="shared" si="4"/>
        <v>0</v>
      </c>
      <c r="CE11" s="59">
        <f t="shared" si="4"/>
        <v>0</v>
      </c>
      <c r="CF11" s="59">
        <f t="shared" si="4"/>
        <v>0</v>
      </c>
      <c r="CG11" s="59">
        <f t="shared" si="4"/>
        <v>0</v>
      </c>
      <c r="CH11" s="60"/>
      <c r="CI11" s="59">
        <f t="shared" si="5"/>
        <v>0</v>
      </c>
      <c r="CJ11" s="59">
        <f t="shared" si="5"/>
        <v>0</v>
      </c>
      <c r="CK11" s="59">
        <f t="shared" si="5"/>
        <v>0</v>
      </c>
      <c r="CL11" s="59">
        <f t="shared" si="5"/>
        <v>0</v>
      </c>
      <c r="CM11" s="60"/>
      <c r="CN11" s="59">
        <f t="shared" si="6"/>
        <v>0</v>
      </c>
      <c r="CO11" s="59">
        <f t="shared" si="6"/>
        <v>0</v>
      </c>
      <c r="CP11" s="59">
        <f t="shared" si="6"/>
        <v>0</v>
      </c>
      <c r="CQ11" s="59">
        <f t="shared" si="6"/>
        <v>0</v>
      </c>
      <c r="CR11" s="60"/>
      <c r="CS11" s="59">
        <f t="shared" si="7"/>
        <v>0</v>
      </c>
      <c r="CT11" s="59">
        <f t="shared" si="7"/>
        <v>0</v>
      </c>
      <c r="CU11" s="59">
        <f t="shared" si="7"/>
        <v>0</v>
      </c>
      <c r="CV11" s="59">
        <f t="shared" si="7"/>
        <v>0</v>
      </c>
      <c r="CW11" s="60"/>
      <c r="CX11" s="59">
        <f t="shared" si="8"/>
        <v>0</v>
      </c>
      <c r="CY11" s="59">
        <f t="shared" si="8"/>
        <v>0</v>
      </c>
      <c r="CZ11" s="59">
        <f t="shared" si="8"/>
        <v>0</v>
      </c>
      <c r="DA11" s="59">
        <f t="shared" si="8"/>
        <v>0</v>
      </c>
      <c r="DB11" s="60"/>
      <c r="DC11" s="7"/>
      <c r="DD11" s="6"/>
      <c r="DE11" s="6"/>
      <c r="DF11" s="7"/>
      <c r="DG11" s="14"/>
      <c r="DH11" s="61">
        <f>IF((ROUND(G11,3) = ROUND(SUM([2]WS5!G16:G19),3)), 0, 1)</f>
        <v>0</v>
      </c>
      <c r="DI11" s="61">
        <f>IF((ROUND(H11,3) = ROUND(SUM([2]WS5!H16:H19),3)), 0, 1)</f>
        <v>0</v>
      </c>
      <c r="DJ11" s="61">
        <f>IF((ROUND(I11,3) = ROUND(SUM([2]WS5!I16:I19),3)), 0, 1)</f>
        <v>0</v>
      </c>
      <c r="DK11" s="61">
        <f>IF((ROUND(J11,3) = ROUND(SUM([2]WS5!J16:J19),3)), 0, 1)</f>
        <v>0</v>
      </c>
      <c r="DL11" s="60"/>
      <c r="DM11" s="61">
        <f>IF((ROUND(L11,3) = ROUND(SUM([2]WS5!L16:L19),3)), 0, 1)</f>
        <v>0</v>
      </c>
      <c r="DN11" s="61">
        <f>IF((ROUND(M11,3) = ROUND(SUM([2]WS5!M16:M19),3)), 0, 1)</f>
        <v>0</v>
      </c>
      <c r="DO11" s="61">
        <f>IF((ROUND(N11,3) = ROUND(SUM([2]WS5!N16:N19),3)), 0, 1)</f>
        <v>0</v>
      </c>
      <c r="DP11" s="61">
        <f>IF((ROUND(O11,3) = ROUND(SUM([2]WS5!O16:O19),3)), 0, 1)</f>
        <v>0</v>
      </c>
      <c r="DQ11" s="60"/>
      <c r="DR11" s="61">
        <f>IF((ROUND(Q11,3) = ROUND(SUM([2]WS5!Q16:Q19),3)), 0, 1)</f>
        <v>0</v>
      </c>
      <c r="DS11" s="61">
        <f>IF((ROUND(R11,3) = ROUND(SUM([2]WS5!R16:R19),3)), 0, 1)</f>
        <v>0</v>
      </c>
      <c r="DT11" s="61">
        <f>IF((ROUND(S11,3) = ROUND(SUM([2]WS5!S16:S19),3)), 0, 1)</f>
        <v>0</v>
      </c>
      <c r="DU11" s="61">
        <f>IF((ROUND(T11,3) = ROUND(SUM([2]WS5!T16:T19),3)), 0, 1)</f>
        <v>0</v>
      </c>
      <c r="DV11" s="60"/>
      <c r="DW11" s="61">
        <f>IF((ROUND(V11,3) = ROUND(SUM([2]WS5!V16:V19),3)), 0, 1)</f>
        <v>0</v>
      </c>
      <c r="DX11" s="61">
        <f>IF((ROUND(W11,3) = ROUND(SUM([2]WS5!W16:W19),3)), 0, 1)</f>
        <v>0</v>
      </c>
      <c r="DY11" s="61">
        <f>IF((ROUND(X11,3) = ROUND(SUM([2]WS5!X16:X19),3)), 0, 1)</f>
        <v>0</v>
      </c>
      <c r="DZ11" s="61">
        <f>IF((ROUND(Y11,3) = ROUND(SUM([2]WS5!Y16:Y19),3)), 0, 1)</f>
        <v>0</v>
      </c>
      <c r="EA11" s="60"/>
      <c r="EB11" s="61">
        <f>IF((ROUND(AA11,3) = ROUND(SUM([2]WS5!AA16:AA19),3)), 0, 1)</f>
        <v>0</v>
      </c>
      <c r="EC11" s="61">
        <f>IF((ROUND(AB11,3) = ROUND(SUM([2]WS5!AB16:AB19),3)), 0, 1)</f>
        <v>0</v>
      </c>
      <c r="ED11" s="61">
        <f>IF((ROUND(AC11,3) = ROUND(SUM([2]WS5!AC16:AC19),3)), 0, 1)</f>
        <v>0</v>
      </c>
      <c r="EE11" s="61">
        <f>IF((ROUND(AD11,3) = ROUND(SUM([2]WS5!AD16:AD19),3)), 0, 1)</f>
        <v>0</v>
      </c>
      <c r="EF11" s="60"/>
      <c r="EG11" s="61">
        <f>IF((ROUND(AF11,3) = ROUND(SUM([2]WS5!AF16:AF19),3)), 0, 1)</f>
        <v>0</v>
      </c>
      <c r="EH11" s="61">
        <f>IF((ROUND(AG11,3) = ROUND(SUM([2]WS5!AG16:AG19),3)), 0, 1)</f>
        <v>0</v>
      </c>
      <c r="EI11" s="61">
        <f>IF((ROUND(AH11,3) = ROUND(SUM([2]WS5!AH16:AH19),3)), 0, 1)</f>
        <v>0</v>
      </c>
      <c r="EJ11" s="61">
        <f>IF((ROUND(AI11,3) = ROUND(SUM([2]WS5!AI16:AI19),3)), 0, 1)</f>
        <v>0</v>
      </c>
      <c r="EK11" s="60"/>
      <c r="EL11" s="61">
        <f>IF((ROUND(AK11,3) = ROUND(SUM([2]WS5!AK16:AK19),3)), 0, 1)</f>
        <v>0</v>
      </c>
      <c r="EM11" s="61">
        <f>IF((ROUND(AL11,3) = ROUND(SUM([2]WS5!AL16:AL19),3)), 0, 1)</f>
        <v>0</v>
      </c>
      <c r="EN11" s="61">
        <f>IF((ROUND(AM11,3) = ROUND(SUM([2]WS5!AM16:AM19),3)), 0, 1)</f>
        <v>0</v>
      </c>
      <c r="EO11" s="61">
        <f>IF((ROUND(AN11,3) = ROUND(SUM([2]WS5!AN16:AN19),3)), 0, 1)</f>
        <v>0</v>
      </c>
      <c r="EP11" s="60"/>
      <c r="EQ11" s="61">
        <f>IF((ROUND(AP11,3) = ROUND(SUM([2]WS5!AP16:AP19),3)), 0, 1)</f>
        <v>0</v>
      </c>
      <c r="ER11" s="61">
        <f>IF((ROUND(AQ11,3) = ROUND(SUM([2]WS5!AQ16:AQ19),3)), 0, 1)</f>
        <v>0</v>
      </c>
      <c r="ES11" s="61">
        <f>IF((ROUND(AR11,3) = ROUND(SUM([2]WS5!AR16:AR19),3)), 0, 1)</f>
        <v>0</v>
      </c>
      <c r="ET11" s="61">
        <f>IF((ROUND(AS11,3) = ROUND(SUM([2]WS5!AS16:AS19),3)), 0, 1)</f>
        <v>0</v>
      </c>
      <c r="EU11" s="60"/>
      <c r="EV11" s="7"/>
    </row>
    <row r="12" spans="2:152" ht="15" thickBot="1" x14ac:dyDescent="0.3">
      <c r="B12" s="62">
        <f xml:space="preserve"> B11 + 1</f>
        <v>4</v>
      </c>
      <c r="C12" s="63" t="s">
        <v>63</v>
      </c>
      <c r="D12" s="64" t="s">
        <v>64</v>
      </c>
      <c r="E12" s="64" t="s">
        <v>41</v>
      </c>
      <c r="F12" s="65">
        <v>3</v>
      </c>
      <c r="G12" s="66">
        <v>3.7970000000000002</v>
      </c>
      <c r="H12" s="67">
        <v>0</v>
      </c>
      <c r="I12" s="67">
        <v>0</v>
      </c>
      <c r="J12" s="68">
        <v>0.1</v>
      </c>
      <c r="K12" s="69">
        <f t="shared" si="0"/>
        <v>3.8970000000000002</v>
      </c>
      <c r="L12" s="66">
        <v>3.7970000000000002</v>
      </c>
      <c r="M12" s="67">
        <v>0</v>
      </c>
      <c r="N12" s="67">
        <v>0</v>
      </c>
      <c r="O12" s="68">
        <v>0.1</v>
      </c>
      <c r="P12" s="69">
        <f>SUM(L12:O12)</f>
        <v>3.8970000000000002</v>
      </c>
      <c r="Q12" s="66">
        <v>3.7970000000000002</v>
      </c>
      <c r="R12" s="67">
        <v>0</v>
      </c>
      <c r="S12" s="67">
        <v>0</v>
      </c>
      <c r="T12" s="68">
        <v>0.1</v>
      </c>
      <c r="U12" s="69">
        <f>SUM(Q12:T12)</f>
        <v>3.8970000000000002</v>
      </c>
      <c r="V12" s="66">
        <v>3.6320000000000001</v>
      </c>
      <c r="W12" s="67">
        <v>0</v>
      </c>
      <c r="X12" s="67">
        <v>0</v>
      </c>
      <c r="Y12" s="68">
        <v>9.6000000000000002E-2</v>
      </c>
      <c r="Z12" s="69">
        <f>SUM(V12:Y12)</f>
        <v>3.7280000000000002</v>
      </c>
      <c r="AA12" s="66">
        <v>3.6379999999999999</v>
      </c>
      <c r="AB12" s="67">
        <v>0</v>
      </c>
      <c r="AC12" s="67">
        <v>0</v>
      </c>
      <c r="AD12" s="68">
        <v>9.6000000000000002E-2</v>
      </c>
      <c r="AE12" s="69">
        <f>SUM(AA12:AD12)</f>
        <v>3.734</v>
      </c>
      <c r="AF12" s="66">
        <v>3.6440000000000001</v>
      </c>
      <c r="AG12" s="67">
        <v>0</v>
      </c>
      <c r="AH12" s="67">
        <v>0</v>
      </c>
      <c r="AI12" s="68">
        <v>9.7000000000000003E-2</v>
      </c>
      <c r="AJ12" s="69">
        <f>SUM(AF12:AI12)</f>
        <v>3.7410000000000001</v>
      </c>
      <c r="AK12" s="66">
        <v>3.65</v>
      </c>
      <c r="AL12" s="67">
        <v>0</v>
      </c>
      <c r="AM12" s="67">
        <v>0</v>
      </c>
      <c r="AN12" s="68">
        <v>9.7000000000000003E-2</v>
      </c>
      <c r="AO12" s="69">
        <f>SUM(AK12:AN12)</f>
        <v>3.7469999999999999</v>
      </c>
      <c r="AP12" s="66">
        <v>3.6560000000000001</v>
      </c>
      <c r="AQ12" s="67">
        <v>0</v>
      </c>
      <c r="AR12" s="67">
        <v>0</v>
      </c>
      <c r="AS12" s="68">
        <v>9.7000000000000003E-2</v>
      </c>
      <c r="AT12" s="69">
        <f>SUM(AP12:AS12)</f>
        <v>3.7530000000000001</v>
      </c>
      <c r="AU12" s="14"/>
      <c r="AV12" s="76"/>
      <c r="AW12" s="77"/>
      <c r="AX12" s="71"/>
      <c r="AY12" s="43">
        <f>IF(SUM(BO12:DA12)=0,0,$BO$4)</f>
        <v>0</v>
      </c>
      <c r="AZ12" s="43"/>
      <c r="BA12" s="6"/>
      <c r="BB12" s="62">
        <f xml:space="preserve"> BB11 + 1</f>
        <v>4</v>
      </c>
      <c r="BC12" s="63" t="s">
        <v>63</v>
      </c>
      <c r="BD12" s="64" t="s">
        <v>41</v>
      </c>
      <c r="BE12" s="65">
        <v>3</v>
      </c>
      <c r="BF12" s="72" t="s">
        <v>65</v>
      </c>
      <c r="BG12" s="73" t="s">
        <v>66</v>
      </c>
      <c r="BH12" s="73" t="s">
        <v>67</v>
      </c>
      <c r="BI12" s="74" t="s">
        <v>68</v>
      </c>
      <c r="BJ12" s="75" t="s">
        <v>69</v>
      </c>
      <c r="BL12" s="7"/>
      <c r="BN12" s="8"/>
      <c r="BO12" s="59">
        <f t="shared" si="1"/>
        <v>0</v>
      </c>
      <c r="BP12" s="59">
        <f t="shared" si="1"/>
        <v>0</v>
      </c>
      <c r="BQ12" s="59">
        <f t="shared" si="1"/>
        <v>0</v>
      </c>
      <c r="BR12" s="59">
        <f t="shared" si="1"/>
        <v>0</v>
      </c>
      <c r="BS12" s="60"/>
      <c r="BT12" s="59">
        <f t="shared" si="2"/>
        <v>0</v>
      </c>
      <c r="BU12" s="59">
        <f t="shared" si="2"/>
        <v>0</v>
      </c>
      <c r="BV12" s="59">
        <f t="shared" si="2"/>
        <v>0</v>
      </c>
      <c r="BW12" s="59">
        <f t="shared" si="2"/>
        <v>0</v>
      </c>
      <c r="BX12" s="60"/>
      <c r="BY12" s="59">
        <f t="shared" si="3"/>
        <v>0</v>
      </c>
      <c r="BZ12" s="59">
        <f t="shared" si="3"/>
        <v>0</v>
      </c>
      <c r="CA12" s="59">
        <f t="shared" si="3"/>
        <v>0</v>
      </c>
      <c r="CB12" s="59">
        <f t="shared" si="3"/>
        <v>0</v>
      </c>
      <c r="CC12" s="60"/>
      <c r="CD12" s="59">
        <f t="shared" si="4"/>
        <v>0</v>
      </c>
      <c r="CE12" s="59">
        <f t="shared" si="4"/>
        <v>0</v>
      </c>
      <c r="CF12" s="59">
        <f t="shared" si="4"/>
        <v>0</v>
      </c>
      <c r="CG12" s="59">
        <f t="shared" si="4"/>
        <v>0</v>
      </c>
      <c r="CH12" s="60"/>
      <c r="CI12" s="59">
        <f t="shared" si="5"/>
        <v>0</v>
      </c>
      <c r="CJ12" s="59">
        <f t="shared" si="5"/>
        <v>0</v>
      </c>
      <c r="CK12" s="59">
        <f t="shared" si="5"/>
        <v>0</v>
      </c>
      <c r="CL12" s="59">
        <f t="shared" si="5"/>
        <v>0</v>
      </c>
      <c r="CM12" s="60"/>
      <c r="CN12" s="59">
        <f t="shared" si="6"/>
        <v>0</v>
      </c>
      <c r="CO12" s="59">
        <f t="shared" si="6"/>
        <v>0</v>
      </c>
      <c r="CP12" s="59">
        <f t="shared" si="6"/>
        <v>0</v>
      </c>
      <c r="CQ12" s="59">
        <f t="shared" si="6"/>
        <v>0</v>
      </c>
      <c r="CR12" s="60"/>
      <c r="CS12" s="59">
        <f t="shared" si="7"/>
        <v>0</v>
      </c>
      <c r="CT12" s="59">
        <f t="shared" si="7"/>
        <v>0</v>
      </c>
      <c r="CU12" s="59">
        <f t="shared" si="7"/>
        <v>0</v>
      </c>
      <c r="CV12" s="59">
        <f t="shared" si="7"/>
        <v>0</v>
      </c>
      <c r="CW12" s="60"/>
      <c r="CX12" s="59">
        <f t="shared" si="8"/>
        <v>0</v>
      </c>
      <c r="CY12" s="59">
        <f t="shared" si="8"/>
        <v>0</v>
      </c>
      <c r="CZ12" s="59">
        <f t="shared" si="8"/>
        <v>0</v>
      </c>
      <c r="DA12" s="59">
        <f t="shared" si="8"/>
        <v>0</v>
      </c>
      <c r="DB12" s="60"/>
      <c r="DC12" s="7"/>
      <c r="DD12" s="6"/>
      <c r="DE12" s="6"/>
      <c r="DF12" s="7"/>
      <c r="DG12" s="14"/>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7"/>
    </row>
    <row r="13" spans="2:152" ht="15" thickBot="1" x14ac:dyDescent="0.25">
      <c r="B13" s="62"/>
      <c r="C13" s="78" t="s">
        <v>70</v>
      </c>
      <c r="D13" s="64"/>
      <c r="E13" s="64"/>
      <c r="F13" s="79"/>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1"/>
      <c r="AU13" s="14"/>
      <c r="AV13" s="71"/>
      <c r="AW13" s="71"/>
      <c r="AX13" s="71"/>
      <c r="AY13" s="43"/>
      <c r="AZ13" s="43"/>
      <c r="BA13" s="6"/>
      <c r="BB13" s="62"/>
      <c r="BC13" s="78" t="s">
        <v>70</v>
      </c>
      <c r="BD13" s="64"/>
      <c r="BE13" s="79"/>
      <c r="BF13" s="82"/>
      <c r="BG13" s="82"/>
      <c r="BH13" s="82"/>
      <c r="BI13" s="82"/>
      <c r="BJ13" s="83"/>
      <c r="BL13" s="7"/>
      <c r="BN13" s="8"/>
      <c r="BO13" s="36"/>
      <c r="BP13" s="36"/>
      <c r="BQ13" s="36"/>
      <c r="BR13" s="36"/>
      <c r="BS13" s="38"/>
      <c r="BT13" s="36"/>
      <c r="BU13" s="36"/>
      <c r="BV13" s="36"/>
      <c r="BW13" s="36"/>
      <c r="BX13" s="38"/>
      <c r="BY13" s="36"/>
      <c r="BZ13" s="36"/>
      <c r="CA13" s="36"/>
      <c r="CB13" s="36"/>
      <c r="CC13" s="38"/>
      <c r="CD13" s="36"/>
      <c r="CE13" s="36"/>
      <c r="CF13" s="36"/>
      <c r="CG13" s="36"/>
      <c r="CH13" s="38"/>
      <c r="CI13" s="36"/>
      <c r="CJ13" s="36"/>
      <c r="CK13" s="36"/>
      <c r="CL13" s="36"/>
      <c r="CM13" s="38"/>
      <c r="CN13" s="36"/>
      <c r="CO13" s="36"/>
      <c r="CP13" s="36"/>
      <c r="CQ13" s="36"/>
      <c r="CR13" s="38"/>
      <c r="CS13" s="36"/>
      <c r="CT13" s="36"/>
      <c r="CU13" s="36"/>
      <c r="CV13" s="36"/>
      <c r="CW13" s="38"/>
      <c r="CX13" s="36"/>
      <c r="CY13" s="36"/>
      <c r="CZ13" s="36"/>
      <c r="DA13" s="36"/>
      <c r="DB13" s="60"/>
      <c r="DC13" s="7"/>
      <c r="DD13" s="6"/>
      <c r="DE13" s="6"/>
      <c r="DF13" s="7"/>
      <c r="DG13" s="14"/>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84"/>
      <c r="EV13" s="7"/>
    </row>
    <row r="14" spans="2:152" x14ac:dyDescent="0.25">
      <c r="B14" s="85">
        <v>5</v>
      </c>
      <c r="C14" s="86" t="s">
        <v>71</v>
      </c>
      <c r="D14" s="87"/>
      <c r="E14" s="88" t="s">
        <v>41</v>
      </c>
      <c r="F14" s="89">
        <v>3</v>
      </c>
      <c r="G14" s="66">
        <v>0</v>
      </c>
      <c r="H14" s="67">
        <v>0</v>
      </c>
      <c r="I14" s="67">
        <v>0</v>
      </c>
      <c r="J14" s="68">
        <v>0</v>
      </c>
      <c r="K14" s="69">
        <f t="shared" si="0"/>
        <v>0</v>
      </c>
      <c r="L14" s="66">
        <v>0</v>
      </c>
      <c r="M14" s="67">
        <v>0</v>
      </c>
      <c r="N14" s="67">
        <v>0</v>
      </c>
      <c r="O14" s="68">
        <v>0</v>
      </c>
      <c r="P14" s="69">
        <f>SUM(L14:O14)</f>
        <v>0</v>
      </c>
      <c r="Q14" s="66">
        <v>0</v>
      </c>
      <c r="R14" s="67">
        <v>0</v>
      </c>
      <c r="S14" s="67">
        <v>0</v>
      </c>
      <c r="T14" s="68">
        <v>0</v>
      </c>
      <c r="U14" s="69">
        <f>SUM(Q14:T14)</f>
        <v>0</v>
      </c>
      <c r="V14" s="66">
        <v>0</v>
      </c>
      <c r="W14" s="67">
        <v>0</v>
      </c>
      <c r="X14" s="67">
        <v>0</v>
      </c>
      <c r="Y14" s="68">
        <v>0</v>
      </c>
      <c r="Z14" s="69">
        <f>SUM(V14:Y14)</f>
        <v>0</v>
      </c>
      <c r="AA14" s="66">
        <v>0</v>
      </c>
      <c r="AB14" s="67">
        <v>0</v>
      </c>
      <c r="AC14" s="67">
        <v>0</v>
      </c>
      <c r="AD14" s="68">
        <v>0</v>
      </c>
      <c r="AE14" s="69">
        <f>SUM(AA14:AD14)</f>
        <v>0</v>
      </c>
      <c r="AF14" s="66">
        <v>0</v>
      </c>
      <c r="AG14" s="67">
        <v>0</v>
      </c>
      <c r="AH14" s="67">
        <v>0</v>
      </c>
      <c r="AI14" s="68">
        <v>0</v>
      </c>
      <c r="AJ14" s="69">
        <f>SUM(AF14:AI14)</f>
        <v>0</v>
      </c>
      <c r="AK14" s="66">
        <v>0</v>
      </c>
      <c r="AL14" s="67">
        <v>0</v>
      </c>
      <c r="AM14" s="67">
        <v>0</v>
      </c>
      <c r="AN14" s="68">
        <v>0</v>
      </c>
      <c r="AO14" s="69">
        <f>SUM(AK14:AN14)</f>
        <v>0</v>
      </c>
      <c r="AP14" s="66">
        <v>0</v>
      </c>
      <c r="AQ14" s="67">
        <v>0</v>
      </c>
      <c r="AR14" s="67">
        <v>0</v>
      </c>
      <c r="AS14" s="68">
        <v>0</v>
      </c>
      <c r="AT14" s="69">
        <f>SUM(AP14:AS14)</f>
        <v>0</v>
      </c>
      <c r="AU14" s="14"/>
      <c r="AV14" s="90"/>
      <c r="AW14" s="39"/>
      <c r="AX14" s="71"/>
      <c r="AY14" s="43">
        <f>IF(SUM(BO14:DA14)=0,0,$BO$4)</f>
        <v>0</v>
      </c>
      <c r="AZ14" s="43"/>
      <c r="BA14" s="6"/>
      <c r="BB14" s="85">
        <v>5</v>
      </c>
      <c r="BC14" s="86" t="s">
        <v>71</v>
      </c>
      <c r="BD14" s="88" t="s">
        <v>41</v>
      </c>
      <c r="BE14" s="89">
        <v>3</v>
      </c>
      <c r="BF14" s="72" t="s">
        <v>72</v>
      </c>
      <c r="BG14" s="73" t="s">
        <v>73</v>
      </c>
      <c r="BH14" s="73" t="s">
        <v>74</v>
      </c>
      <c r="BI14" s="74" t="s">
        <v>75</v>
      </c>
      <c r="BJ14" s="75" t="s">
        <v>76</v>
      </c>
      <c r="BL14" s="7"/>
      <c r="BN14" s="8"/>
      <c r="BO14" s="59">
        <f t="shared" ref="BO14:BR17" si="9">IF(ISNUMBER(G14),0,1)</f>
        <v>0</v>
      </c>
      <c r="BP14" s="59">
        <f t="shared" si="9"/>
        <v>0</v>
      </c>
      <c r="BQ14" s="59">
        <f t="shared" si="9"/>
        <v>0</v>
      </c>
      <c r="BR14" s="59">
        <f t="shared" si="9"/>
        <v>0</v>
      </c>
      <c r="BS14" s="60"/>
      <c r="BT14" s="59">
        <f t="shared" ref="BT14:BW17" si="10">IF(ISNUMBER(L14),0,1)</f>
        <v>0</v>
      </c>
      <c r="BU14" s="59">
        <f t="shared" si="10"/>
        <v>0</v>
      </c>
      <c r="BV14" s="59">
        <f t="shared" si="10"/>
        <v>0</v>
      </c>
      <c r="BW14" s="59">
        <f t="shared" si="10"/>
        <v>0</v>
      </c>
      <c r="BX14" s="60"/>
      <c r="BY14" s="59">
        <f t="shared" ref="BY14:CB17" si="11">IF(ISNUMBER(Q14),0,1)</f>
        <v>0</v>
      </c>
      <c r="BZ14" s="59">
        <f t="shared" si="11"/>
        <v>0</v>
      </c>
      <c r="CA14" s="59">
        <f t="shared" si="11"/>
        <v>0</v>
      </c>
      <c r="CB14" s="59">
        <f t="shared" si="11"/>
        <v>0</v>
      </c>
      <c r="CC14" s="60"/>
      <c r="CD14" s="59">
        <f t="shared" ref="CD14:CG17" si="12">IF(ISNUMBER(V14),0,1)</f>
        <v>0</v>
      </c>
      <c r="CE14" s="59">
        <f t="shared" si="12"/>
        <v>0</v>
      </c>
      <c r="CF14" s="59">
        <f t="shared" si="12"/>
        <v>0</v>
      </c>
      <c r="CG14" s="59">
        <f t="shared" si="12"/>
        <v>0</v>
      </c>
      <c r="CH14" s="60"/>
      <c r="CI14" s="59">
        <f t="shared" ref="CI14:CL17" si="13">IF(ISNUMBER(AA14),0,1)</f>
        <v>0</v>
      </c>
      <c r="CJ14" s="59">
        <f t="shared" si="13"/>
        <v>0</v>
      </c>
      <c r="CK14" s="59">
        <f t="shared" si="13"/>
        <v>0</v>
      </c>
      <c r="CL14" s="59">
        <f t="shared" si="13"/>
        <v>0</v>
      </c>
      <c r="CM14" s="60"/>
      <c r="CN14" s="59">
        <f t="shared" ref="CN14:CQ17" si="14">IF(ISNUMBER(AF14),0,1)</f>
        <v>0</v>
      </c>
      <c r="CO14" s="59">
        <f t="shared" si="14"/>
        <v>0</v>
      </c>
      <c r="CP14" s="59">
        <f t="shared" si="14"/>
        <v>0</v>
      </c>
      <c r="CQ14" s="59">
        <f t="shared" si="14"/>
        <v>0</v>
      </c>
      <c r="CR14" s="60"/>
      <c r="CS14" s="59">
        <f t="shared" ref="CS14:CV17" si="15">IF(ISNUMBER(AK14),0,1)</f>
        <v>0</v>
      </c>
      <c r="CT14" s="59">
        <f t="shared" si="15"/>
        <v>0</v>
      </c>
      <c r="CU14" s="59">
        <f t="shared" si="15"/>
        <v>0</v>
      </c>
      <c r="CV14" s="59">
        <f t="shared" si="15"/>
        <v>0</v>
      </c>
      <c r="CW14" s="60"/>
      <c r="CX14" s="59">
        <f t="shared" ref="CX14:DA17" si="16">IF(ISNUMBER(AP14),0,1)</f>
        <v>0</v>
      </c>
      <c r="CY14" s="59">
        <f t="shared" si="16"/>
        <v>0</v>
      </c>
      <c r="CZ14" s="59">
        <f t="shared" si="16"/>
        <v>0</v>
      </c>
      <c r="DA14" s="59">
        <f t="shared" si="16"/>
        <v>0</v>
      </c>
      <c r="DB14" s="60"/>
      <c r="DC14" s="7"/>
      <c r="DD14" s="6"/>
      <c r="DE14" s="6"/>
      <c r="DF14" s="7"/>
      <c r="DG14" s="14"/>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7"/>
    </row>
    <row r="15" spans="2:152" ht="15" thickBot="1" x14ac:dyDescent="0.3">
      <c r="B15" s="62">
        <f>+B14+1</f>
        <v>6</v>
      </c>
      <c r="C15" s="63" t="s">
        <v>77</v>
      </c>
      <c r="D15" s="87"/>
      <c r="E15" s="64" t="s">
        <v>41</v>
      </c>
      <c r="F15" s="65">
        <v>3</v>
      </c>
      <c r="G15" s="66">
        <v>0</v>
      </c>
      <c r="H15" s="67">
        <v>0</v>
      </c>
      <c r="I15" s="67">
        <v>0</v>
      </c>
      <c r="J15" s="68">
        <v>0</v>
      </c>
      <c r="K15" s="69">
        <f t="shared" si="0"/>
        <v>0</v>
      </c>
      <c r="L15" s="66">
        <v>0</v>
      </c>
      <c r="M15" s="67">
        <v>0</v>
      </c>
      <c r="N15" s="67">
        <v>0</v>
      </c>
      <c r="O15" s="68">
        <v>0</v>
      </c>
      <c r="P15" s="69">
        <f>SUM(L15:O15)</f>
        <v>0</v>
      </c>
      <c r="Q15" s="66">
        <v>0</v>
      </c>
      <c r="R15" s="67">
        <v>0</v>
      </c>
      <c r="S15" s="67">
        <v>0</v>
      </c>
      <c r="T15" s="68">
        <v>0</v>
      </c>
      <c r="U15" s="69">
        <f>SUM(Q15:T15)</f>
        <v>0</v>
      </c>
      <c r="V15" s="66">
        <v>0</v>
      </c>
      <c r="W15" s="67">
        <v>0</v>
      </c>
      <c r="X15" s="67">
        <v>0</v>
      </c>
      <c r="Y15" s="68">
        <v>0</v>
      </c>
      <c r="Z15" s="69">
        <f>SUM(V15:Y15)</f>
        <v>0</v>
      </c>
      <c r="AA15" s="66">
        <v>0</v>
      </c>
      <c r="AB15" s="67">
        <v>0</v>
      </c>
      <c r="AC15" s="67">
        <v>0</v>
      </c>
      <c r="AD15" s="68">
        <v>0</v>
      </c>
      <c r="AE15" s="69">
        <f>SUM(AA15:AD15)</f>
        <v>0</v>
      </c>
      <c r="AF15" s="66">
        <v>0</v>
      </c>
      <c r="AG15" s="67">
        <v>0</v>
      </c>
      <c r="AH15" s="67">
        <v>0</v>
      </c>
      <c r="AI15" s="68">
        <v>0</v>
      </c>
      <c r="AJ15" s="69">
        <f>SUM(AF15:AI15)</f>
        <v>0</v>
      </c>
      <c r="AK15" s="66">
        <v>0</v>
      </c>
      <c r="AL15" s="67">
        <v>0</v>
      </c>
      <c r="AM15" s="67">
        <v>0</v>
      </c>
      <c r="AN15" s="68">
        <v>0</v>
      </c>
      <c r="AO15" s="69">
        <f>SUM(AK15:AN15)</f>
        <v>0</v>
      </c>
      <c r="AP15" s="66">
        <v>0</v>
      </c>
      <c r="AQ15" s="67">
        <v>0</v>
      </c>
      <c r="AR15" s="67">
        <v>0</v>
      </c>
      <c r="AS15" s="68">
        <v>0</v>
      </c>
      <c r="AT15" s="69">
        <f>SUM(AP15:AS15)</f>
        <v>0</v>
      </c>
      <c r="AU15" s="14"/>
      <c r="AV15" s="91"/>
      <c r="AW15" s="37"/>
      <c r="AX15" s="71"/>
      <c r="AY15" s="43">
        <f>IF(SUM(BO15:DA15)=0,0,$BO$4)</f>
        <v>0</v>
      </c>
      <c r="AZ15" s="43"/>
      <c r="BA15" s="6"/>
      <c r="BB15" s="62">
        <f>+BB14+1</f>
        <v>6</v>
      </c>
      <c r="BC15" s="63" t="s">
        <v>77</v>
      </c>
      <c r="BD15" s="64" t="s">
        <v>41</v>
      </c>
      <c r="BE15" s="65">
        <v>3</v>
      </c>
      <c r="BF15" s="72" t="s">
        <v>78</v>
      </c>
      <c r="BG15" s="73" t="s">
        <v>79</v>
      </c>
      <c r="BH15" s="73" t="s">
        <v>80</v>
      </c>
      <c r="BI15" s="74" t="s">
        <v>81</v>
      </c>
      <c r="BJ15" s="75" t="s">
        <v>82</v>
      </c>
      <c r="BL15" s="7"/>
      <c r="BN15" s="8"/>
      <c r="BO15" s="59">
        <f t="shared" si="9"/>
        <v>0</v>
      </c>
      <c r="BP15" s="59">
        <f t="shared" si="9"/>
        <v>0</v>
      </c>
      <c r="BQ15" s="59">
        <f t="shared" si="9"/>
        <v>0</v>
      </c>
      <c r="BR15" s="59">
        <f t="shared" si="9"/>
        <v>0</v>
      </c>
      <c r="BS15" s="60"/>
      <c r="BT15" s="59">
        <f t="shared" si="10"/>
        <v>0</v>
      </c>
      <c r="BU15" s="59">
        <f t="shared" si="10"/>
        <v>0</v>
      </c>
      <c r="BV15" s="59">
        <f t="shared" si="10"/>
        <v>0</v>
      </c>
      <c r="BW15" s="59">
        <f t="shared" si="10"/>
        <v>0</v>
      </c>
      <c r="BX15" s="60"/>
      <c r="BY15" s="59">
        <f t="shared" si="11"/>
        <v>0</v>
      </c>
      <c r="BZ15" s="59">
        <f t="shared" si="11"/>
        <v>0</v>
      </c>
      <c r="CA15" s="59">
        <f t="shared" si="11"/>
        <v>0</v>
      </c>
      <c r="CB15" s="59">
        <f t="shared" si="11"/>
        <v>0</v>
      </c>
      <c r="CC15" s="60"/>
      <c r="CD15" s="59">
        <f t="shared" si="12"/>
        <v>0</v>
      </c>
      <c r="CE15" s="59">
        <f t="shared" si="12"/>
        <v>0</v>
      </c>
      <c r="CF15" s="59">
        <f t="shared" si="12"/>
        <v>0</v>
      </c>
      <c r="CG15" s="59">
        <f t="shared" si="12"/>
        <v>0</v>
      </c>
      <c r="CH15" s="60"/>
      <c r="CI15" s="59">
        <f t="shared" si="13"/>
        <v>0</v>
      </c>
      <c r="CJ15" s="59">
        <f t="shared" si="13"/>
        <v>0</v>
      </c>
      <c r="CK15" s="59">
        <f t="shared" si="13"/>
        <v>0</v>
      </c>
      <c r="CL15" s="59">
        <f t="shared" si="13"/>
        <v>0</v>
      </c>
      <c r="CM15" s="60"/>
      <c r="CN15" s="59">
        <f t="shared" si="14"/>
        <v>0</v>
      </c>
      <c r="CO15" s="59">
        <f t="shared" si="14"/>
        <v>0</v>
      </c>
      <c r="CP15" s="59">
        <f t="shared" si="14"/>
        <v>0</v>
      </c>
      <c r="CQ15" s="59">
        <f t="shared" si="14"/>
        <v>0</v>
      </c>
      <c r="CR15" s="60"/>
      <c r="CS15" s="59">
        <f t="shared" si="15"/>
        <v>0</v>
      </c>
      <c r="CT15" s="59">
        <f t="shared" si="15"/>
        <v>0</v>
      </c>
      <c r="CU15" s="59">
        <f t="shared" si="15"/>
        <v>0</v>
      </c>
      <c r="CV15" s="59">
        <f t="shared" si="15"/>
        <v>0</v>
      </c>
      <c r="CW15" s="60"/>
      <c r="CX15" s="59">
        <f t="shared" si="16"/>
        <v>0</v>
      </c>
      <c r="CY15" s="59">
        <f t="shared" si="16"/>
        <v>0</v>
      </c>
      <c r="CZ15" s="59">
        <f t="shared" si="16"/>
        <v>0</v>
      </c>
      <c r="DA15" s="59">
        <f t="shared" si="16"/>
        <v>0</v>
      </c>
      <c r="DB15" s="60"/>
      <c r="DC15" s="7"/>
      <c r="DD15" s="6"/>
      <c r="DE15" s="6"/>
      <c r="DF15" s="7"/>
      <c r="DG15" s="14"/>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7"/>
    </row>
    <row r="16" spans="2:152" x14ac:dyDescent="0.25">
      <c r="B16" s="62">
        <f>+B15+1</f>
        <v>7</v>
      </c>
      <c r="C16" s="63" t="s">
        <v>83</v>
      </c>
      <c r="D16" s="87"/>
      <c r="E16" s="88" t="s">
        <v>41</v>
      </c>
      <c r="F16" s="65">
        <v>3</v>
      </c>
      <c r="G16" s="66">
        <v>7.7539999999999996</v>
      </c>
      <c r="H16" s="67">
        <v>3.6339999999999999</v>
      </c>
      <c r="I16" s="67">
        <v>35.597999999999999</v>
      </c>
      <c r="J16" s="68">
        <v>79.308000000000007</v>
      </c>
      <c r="K16" s="69">
        <f t="shared" si="0"/>
        <v>126.29400000000001</v>
      </c>
      <c r="L16" s="66">
        <v>7.2229999999999999</v>
      </c>
      <c r="M16" s="67">
        <v>4.9450000000000003</v>
      </c>
      <c r="N16" s="67">
        <v>37.238</v>
      </c>
      <c r="O16" s="68">
        <v>104.39400000000001</v>
      </c>
      <c r="P16" s="69">
        <f>SUM(L16:O16)</f>
        <v>153.80000000000001</v>
      </c>
      <c r="Q16" s="66">
        <v>7.8049999999999997</v>
      </c>
      <c r="R16" s="67">
        <v>5.343</v>
      </c>
      <c r="S16" s="67">
        <v>39.731999999999999</v>
      </c>
      <c r="T16" s="68">
        <v>113.17700000000001</v>
      </c>
      <c r="U16" s="69">
        <f>SUM(Q16:T16)</f>
        <v>166.05700000000002</v>
      </c>
      <c r="V16" s="92">
        <v>8.6969999999999992</v>
      </c>
      <c r="W16" s="48">
        <v>5.0690000000000008</v>
      </c>
      <c r="X16" s="92">
        <v>39.343000000000004</v>
      </c>
      <c r="Y16" s="93">
        <v>90.915000000000006</v>
      </c>
      <c r="Z16" s="69">
        <f>SUM(V16:Y16)</f>
        <v>144.024</v>
      </c>
      <c r="AA16" s="92">
        <v>8.6639999999999997</v>
      </c>
      <c r="AB16" s="48">
        <v>5.0640000000000009</v>
      </c>
      <c r="AC16" s="92">
        <v>39.262</v>
      </c>
      <c r="AD16" s="93">
        <v>87.4</v>
      </c>
      <c r="AE16" s="69">
        <f>SUM(AA16:AD16)</f>
        <v>140.39000000000001</v>
      </c>
      <c r="AF16" s="92">
        <v>8.7070000000000007</v>
      </c>
      <c r="AG16" s="48">
        <v>5.0820000000000007</v>
      </c>
      <c r="AH16" s="92">
        <v>39.359000000000002</v>
      </c>
      <c r="AI16" s="93">
        <v>87.871999999999986</v>
      </c>
      <c r="AJ16" s="69">
        <f>SUM(AF16:AI16)</f>
        <v>141.01999999999998</v>
      </c>
      <c r="AK16" s="92">
        <v>8.7519999999999989</v>
      </c>
      <c r="AL16" s="48">
        <v>5.1020000000000003</v>
      </c>
      <c r="AM16" s="92">
        <v>39.484999999999999</v>
      </c>
      <c r="AN16" s="93">
        <v>88.431999999999988</v>
      </c>
      <c r="AO16" s="69">
        <f>SUM(AK16:AN16)</f>
        <v>141.77099999999999</v>
      </c>
      <c r="AP16" s="92">
        <v>9.8979999999999997</v>
      </c>
      <c r="AQ16" s="48">
        <v>5.125</v>
      </c>
      <c r="AR16" s="92">
        <v>39.625</v>
      </c>
      <c r="AS16" s="93">
        <v>88.837999999999994</v>
      </c>
      <c r="AT16" s="69">
        <f>SUM(AP16:AS16)</f>
        <v>143.48599999999999</v>
      </c>
      <c r="AU16" s="14"/>
      <c r="AV16" s="94"/>
      <c r="AW16" s="37"/>
      <c r="AX16" s="71"/>
      <c r="AY16" s="43">
        <f>IF(SUM(BO16:DA16)=0,0,$BO$4)</f>
        <v>0</v>
      </c>
      <c r="AZ16" s="43"/>
      <c r="BA16" s="6"/>
      <c r="BB16" s="62">
        <f>+BB15+1</f>
        <v>7</v>
      </c>
      <c r="BC16" s="63" t="s">
        <v>83</v>
      </c>
      <c r="BD16" s="88" t="s">
        <v>41</v>
      </c>
      <c r="BE16" s="65">
        <v>3</v>
      </c>
      <c r="BF16" s="72" t="s">
        <v>84</v>
      </c>
      <c r="BG16" s="73" t="s">
        <v>85</v>
      </c>
      <c r="BH16" s="73" t="s">
        <v>86</v>
      </c>
      <c r="BI16" s="74" t="s">
        <v>87</v>
      </c>
      <c r="BJ16" s="75" t="s">
        <v>88</v>
      </c>
      <c r="BL16" s="7"/>
      <c r="BN16" s="8"/>
      <c r="BO16" s="59">
        <f t="shared" si="9"/>
        <v>0</v>
      </c>
      <c r="BP16" s="59">
        <f t="shared" si="9"/>
        <v>0</v>
      </c>
      <c r="BQ16" s="59">
        <f t="shared" si="9"/>
        <v>0</v>
      </c>
      <c r="BR16" s="59">
        <f t="shared" si="9"/>
        <v>0</v>
      </c>
      <c r="BS16" s="60"/>
      <c r="BT16" s="59">
        <f t="shared" si="10"/>
        <v>0</v>
      </c>
      <c r="BU16" s="59">
        <f t="shared" si="10"/>
        <v>0</v>
      </c>
      <c r="BV16" s="59">
        <f t="shared" si="10"/>
        <v>0</v>
      </c>
      <c r="BW16" s="59">
        <f t="shared" si="10"/>
        <v>0</v>
      </c>
      <c r="BX16" s="60"/>
      <c r="BY16" s="59">
        <f t="shared" si="11"/>
        <v>0</v>
      </c>
      <c r="BZ16" s="59">
        <f t="shared" si="11"/>
        <v>0</v>
      </c>
      <c r="CA16" s="59">
        <f t="shared" si="11"/>
        <v>0</v>
      </c>
      <c r="CB16" s="59">
        <f t="shared" si="11"/>
        <v>0</v>
      </c>
      <c r="CC16" s="60"/>
      <c r="CD16" s="59">
        <f t="shared" si="12"/>
        <v>0</v>
      </c>
      <c r="CE16" s="59">
        <f t="shared" si="12"/>
        <v>0</v>
      </c>
      <c r="CF16" s="59">
        <f t="shared" si="12"/>
        <v>0</v>
      </c>
      <c r="CG16" s="59">
        <f t="shared" si="12"/>
        <v>0</v>
      </c>
      <c r="CH16" s="60"/>
      <c r="CI16" s="59">
        <f t="shared" si="13"/>
        <v>0</v>
      </c>
      <c r="CJ16" s="59">
        <f t="shared" si="13"/>
        <v>0</v>
      </c>
      <c r="CK16" s="59">
        <f t="shared" si="13"/>
        <v>0</v>
      </c>
      <c r="CL16" s="59">
        <f t="shared" si="13"/>
        <v>0</v>
      </c>
      <c r="CM16" s="60"/>
      <c r="CN16" s="59">
        <f t="shared" si="14"/>
        <v>0</v>
      </c>
      <c r="CO16" s="59">
        <f t="shared" si="14"/>
        <v>0</v>
      </c>
      <c r="CP16" s="59">
        <f t="shared" si="14"/>
        <v>0</v>
      </c>
      <c r="CQ16" s="59">
        <f t="shared" si="14"/>
        <v>0</v>
      </c>
      <c r="CR16" s="60"/>
      <c r="CS16" s="59">
        <f t="shared" si="15"/>
        <v>0</v>
      </c>
      <c r="CT16" s="59">
        <f t="shared" si="15"/>
        <v>0</v>
      </c>
      <c r="CU16" s="59">
        <f t="shared" si="15"/>
        <v>0</v>
      </c>
      <c r="CV16" s="59">
        <f t="shared" si="15"/>
        <v>0</v>
      </c>
      <c r="CW16" s="60"/>
      <c r="CX16" s="59">
        <f t="shared" si="16"/>
        <v>0</v>
      </c>
      <c r="CY16" s="59">
        <f t="shared" si="16"/>
        <v>0</v>
      </c>
      <c r="CZ16" s="59">
        <f t="shared" si="16"/>
        <v>0</v>
      </c>
      <c r="DA16" s="59">
        <f t="shared" si="16"/>
        <v>0</v>
      </c>
      <c r="DB16" s="60"/>
      <c r="DC16" s="7"/>
      <c r="DD16" s="6"/>
      <c r="DE16" s="6"/>
      <c r="DF16" s="7"/>
      <c r="DG16" s="14"/>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7"/>
    </row>
    <row r="17" spans="2:152" x14ac:dyDescent="0.25">
      <c r="B17" s="62">
        <f>+B16+1</f>
        <v>8</v>
      </c>
      <c r="C17" s="63" t="s">
        <v>89</v>
      </c>
      <c r="D17" s="64"/>
      <c r="E17" s="64" t="s">
        <v>41</v>
      </c>
      <c r="F17" s="65">
        <v>3</v>
      </c>
      <c r="G17" s="66">
        <v>7.2850000000000001</v>
      </c>
      <c r="H17" s="67">
        <v>3.2970000000000002</v>
      </c>
      <c r="I17" s="67">
        <v>1.0760000000000001</v>
      </c>
      <c r="J17" s="68">
        <v>29.056999999999999</v>
      </c>
      <c r="K17" s="69">
        <f t="shared" si="0"/>
        <v>40.715000000000003</v>
      </c>
      <c r="L17" s="66">
        <v>8.4320000000000004</v>
      </c>
      <c r="M17" s="67">
        <v>2.444</v>
      </c>
      <c r="N17" s="67">
        <v>1.1259999999999999</v>
      </c>
      <c r="O17" s="68">
        <v>29.901</v>
      </c>
      <c r="P17" s="69">
        <f>SUM(L17:O17)</f>
        <v>41.902999999999999</v>
      </c>
      <c r="Q17" s="66">
        <v>8.6029999999999998</v>
      </c>
      <c r="R17" s="67">
        <v>2.4940000000000002</v>
      </c>
      <c r="S17" s="67">
        <v>1.149</v>
      </c>
      <c r="T17" s="68">
        <v>30.509</v>
      </c>
      <c r="U17" s="69">
        <f>SUM(Q17:T17)</f>
        <v>42.754999999999995</v>
      </c>
      <c r="V17" s="66">
        <v>8.1229999999999993</v>
      </c>
      <c r="W17" s="67">
        <v>2.3540000000000001</v>
      </c>
      <c r="X17" s="67">
        <v>1.085</v>
      </c>
      <c r="Y17" s="68">
        <v>28.805</v>
      </c>
      <c r="Z17" s="69">
        <f>SUM(V17:Y17)</f>
        <v>40.367000000000004</v>
      </c>
      <c r="AA17" s="66">
        <v>8.1739999999999995</v>
      </c>
      <c r="AB17" s="67">
        <v>2.3690000000000002</v>
      </c>
      <c r="AC17" s="67">
        <v>1.0920000000000001</v>
      </c>
      <c r="AD17" s="68">
        <v>28.986999999999998</v>
      </c>
      <c r="AE17" s="69">
        <f>SUM(AA17:AD17)</f>
        <v>40.622</v>
      </c>
      <c r="AF17" s="66">
        <v>8.1739999999999995</v>
      </c>
      <c r="AG17" s="67">
        <v>2.3690000000000002</v>
      </c>
      <c r="AH17" s="67">
        <v>1.0920000000000001</v>
      </c>
      <c r="AI17" s="68">
        <v>28.986000000000001</v>
      </c>
      <c r="AJ17" s="69">
        <f>SUM(AF17:AI17)</f>
        <v>40.621000000000002</v>
      </c>
      <c r="AK17" s="66">
        <v>8.1739999999999995</v>
      </c>
      <c r="AL17" s="67">
        <v>2.3690000000000002</v>
      </c>
      <c r="AM17" s="67">
        <v>1.0920000000000001</v>
      </c>
      <c r="AN17" s="68">
        <v>28.986999999999998</v>
      </c>
      <c r="AO17" s="69">
        <f>SUM(AK17:AN17)</f>
        <v>40.622</v>
      </c>
      <c r="AP17" s="66">
        <v>8.1739999999999995</v>
      </c>
      <c r="AQ17" s="67">
        <v>2.3690000000000002</v>
      </c>
      <c r="AR17" s="67">
        <v>1.0920000000000001</v>
      </c>
      <c r="AS17" s="68">
        <v>28.986999999999998</v>
      </c>
      <c r="AT17" s="69">
        <f>SUM(AP17:AS17)</f>
        <v>40.622</v>
      </c>
      <c r="AU17" s="14"/>
      <c r="AV17" s="95"/>
      <c r="AW17" s="96"/>
      <c r="AX17" s="97"/>
      <c r="AY17" s="43">
        <f>IF(SUM(BO17:DA17)=0,0,$BO$4)</f>
        <v>0</v>
      </c>
      <c r="AZ17" s="43"/>
      <c r="BA17" s="6"/>
      <c r="BB17" s="62">
        <f>+BB16+1</f>
        <v>8</v>
      </c>
      <c r="BC17" s="63" t="s">
        <v>89</v>
      </c>
      <c r="BD17" s="64" t="s">
        <v>41</v>
      </c>
      <c r="BE17" s="65">
        <v>3</v>
      </c>
      <c r="BF17" s="72" t="s">
        <v>90</v>
      </c>
      <c r="BG17" s="73" t="s">
        <v>91</v>
      </c>
      <c r="BH17" s="73" t="s">
        <v>92</v>
      </c>
      <c r="BI17" s="74" t="s">
        <v>93</v>
      </c>
      <c r="BJ17" s="75" t="s">
        <v>94</v>
      </c>
      <c r="BL17" s="7"/>
      <c r="BN17" s="8"/>
      <c r="BO17" s="59">
        <f t="shared" si="9"/>
        <v>0</v>
      </c>
      <c r="BP17" s="59">
        <f t="shared" si="9"/>
        <v>0</v>
      </c>
      <c r="BQ17" s="59">
        <f t="shared" si="9"/>
        <v>0</v>
      </c>
      <c r="BR17" s="59">
        <f t="shared" si="9"/>
        <v>0</v>
      </c>
      <c r="BS17" s="60"/>
      <c r="BT17" s="59">
        <f t="shared" si="10"/>
        <v>0</v>
      </c>
      <c r="BU17" s="59">
        <f t="shared" si="10"/>
        <v>0</v>
      </c>
      <c r="BV17" s="59">
        <f t="shared" si="10"/>
        <v>0</v>
      </c>
      <c r="BW17" s="59">
        <f t="shared" si="10"/>
        <v>0</v>
      </c>
      <c r="BX17" s="60"/>
      <c r="BY17" s="59">
        <f t="shared" si="11"/>
        <v>0</v>
      </c>
      <c r="BZ17" s="59">
        <f t="shared" si="11"/>
        <v>0</v>
      </c>
      <c r="CA17" s="59">
        <f t="shared" si="11"/>
        <v>0</v>
      </c>
      <c r="CB17" s="59">
        <f t="shared" si="11"/>
        <v>0</v>
      </c>
      <c r="CC17" s="60"/>
      <c r="CD17" s="59">
        <f t="shared" si="12"/>
        <v>0</v>
      </c>
      <c r="CE17" s="59">
        <f t="shared" si="12"/>
        <v>0</v>
      </c>
      <c r="CF17" s="59">
        <f t="shared" si="12"/>
        <v>0</v>
      </c>
      <c r="CG17" s="59">
        <f t="shared" si="12"/>
        <v>0</v>
      </c>
      <c r="CH17" s="60"/>
      <c r="CI17" s="59">
        <f t="shared" si="13"/>
        <v>0</v>
      </c>
      <c r="CJ17" s="59">
        <f t="shared" si="13"/>
        <v>0</v>
      </c>
      <c r="CK17" s="59">
        <f t="shared" si="13"/>
        <v>0</v>
      </c>
      <c r="CL17" s="59">
        <f t="shared" si="13"/>
        <v>0</v>
      </c>
      <c r="CM17" s="60"/>
      <c r="CN17" s="59">
        <f t="shared" si="14"/>
        <v>0</v>
      </c>
      <c r="CO17" s="59">
        <f t="shared" si="14"/>
        <v>0</v>
      </c>
      <c r="CP17" s="59">
        <f t="shared" si="14"/>
        <v>0</v>
      </c>
      <c r="CQ17" s="59">
        <f t="shared" si="14"/>
        <v>0</v>
      </c>
      <c r="CR17" s="60"/>
      <c r="CS17" s="59">
        <f t="shared" si="15"/>
        <v>0</v>
      </c>
      <c r="CT17" s="59">
        <f t="shared" si="15"/>
        <v>0</v>
      </c>
      <c r="CU17" s="59">
        <f t="shared" si="15"/>
        <v>0</v>
      </c>
      <c r="CV17" s="59">
        <f t="shared" si="15"/>
        <v>0</v>
      </c>
      <c r="CW17" s="60"/>
      <c r="CX17" s="59">
        <f t="shared" si="16"/>
        <v>0</v>
      </c>
      <c r="CY17" s="59">
        <f t="shared" si="16"/>
        <v>0</v>
      </c>
      <c r="CZ17" s="59">
        <f t="shared" si="16"/>
        <v>0</v>
      </c>
      <c r="DA17" s="59">
        <f t="shared" si="16"/>
        <v>0</v>
      </c>
      <c r="DB17" s="60"/>
      <c r="DC17" s="7"/>
      <c r="DD17" s="6"/>
      <c r="DE17" s="6"/>
      <c r="DF17" s="7"/>
      <c r="DG17" s="14"/>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7"/>
    </row>
    <row r="18" spans="2:152" ht="15" thickBot="1" x14ac:dyDescent="0.25">
      <c r="B18" s="98">
        <f>+B17+1</f>
        <v>9</v>
      </c>
      <c r="C18" s="99" t="s">
        <v>95</v>
      </c>
      <c r="D18" s="100"/>
      <c r="E18" s="100" t="s">
        <v>41</v>
      </c>
      <c r="F18" s="101">
        <v>3</v>
      </c>
      <c r="G18" s="102">
        <f>SUM(G9:G12,G14:G17)</f>
        <v>26.483999999999998</v>
      </c>
      <c r="H18" s="103">
        <f>SUM(H9:H12,H14:H17)</f>
        <v>12.471</v>
      </c>
      <c r="I18" s="104">
        <f>SUM(I9:I12,I14:I17)</f>
        <v>45.197000000000003</v>
      </c>
      <c r="J18" s="105">
        <f>SUM(J9:J12,J14:J17)</f>
        <v>119.33500000000001</v>
      </c>
      <c r="K18" s="106">
        <f t="shared" si="0"/>
        <v>203.48700000000002</v>
      </c>
      <c r="L18" s="102">
        <f>SUM(L9:L12,L14:L17)</f>
        <v>27.1</v>
      </c>
      <c r="M18" s="103">
        <f>SUM(M9:M12,M14:M17)</f>
        <v>12.928999999999998</v>
      </c>
      <c r="N18" s="104">
        <f>SUM(N9:N12,N14:N17)</f>
        <v>46.887</v>
      </c>
      <c r="O18" s="105">
        <f>SUM(O9:O12,O14:O17)</f>
        <v>145.26500000000001</v>
      </c>
      <c r="P18" s="106">
        <f>SUM(L18:O18)</f>
        <v>232.18100000000001</v>
      </c>
      <c r="Q18" s="102">
        <f>SUM(Q9:Q12,Q14:Q17)</f>
        <v>27.703000000000003</v>
      </c>
      <c r="R18" s="103">
        <f>SUM(R9:R12,R14:R17)</f>
        <v>13.016999999999999</v>
      </c>
      <c r="S18" s="104">
        <f>SUM(S9:S12,S14:S17)</f>
        <v>48.832000000000001</v>
      </c>
      <c r="T18" s="105">
        <f>SUM(T9:T12,T14:T17)</f>
        <v>153.94999999999999</v>
      </c>
      <c r="U18" s="106">
        <f>SUM(Q18:T18)</f>
        <v>243.50199999999998</v>
      </c>
      <c r="V18" s="102">
        <f>SUM(V9:V12,V14:V17)</f>
        <v>27.497999999999998</v>
      </c>
      <c r="W18" s="103">
        <f>SUM(W9:W12,W14:W17)</f>
        <v>12.088000000000001</v>
      </c>
      <c r="X18" s="104">
        <f>SUM(X9:X12,X14:X17)</f>
        <v>47.46</v>
      </c>
      <c r="Y18" s="105">
        <f>SUM(Y9:Y12,Y14:Y17)</f>
        <v>128.96899999999999</v>
      </c>
      <c r="Z18" s="106">
        <f>SUM(V18:Y18)</f>
        <v>216.01499999999999</v>
      </c>
      <c r="AA18" s="102">
        <f>SUM(AA9:AA12,AA14:AA17)</f>
        <v>27.533000000000001</v>
      </c>
      <c r="AB18" s="103">
        <f>SUM(AB9:AB12,AB14:AB17)</f>
        <v>12.116</v>
      </c>
      <c r="AC18" s="104">
        <f>SUM(AC9:AC12,AC14:AC17)</f>
        <v>47.36</v>
      </c>
      <c r="AD18" s="105">
        <f>SUM(AD9:AD12,AD14:AD17)</f>
        <v>125.67099999999999</v>
      </c>
      <c r="AE18" s="106">
        <f>SUM(AA18:AD18)</f>
        <v>212.68</v>
      </c>
      <c r="AF18" s="102">
        <f>SUM(AF9:AF12,AF14:AF17)</f>
        <v>27.591999999999999</v>
      </c>
      <c r="AG18" s="103">
        <f>SUM(AG9:AG12,AG14:AG17)</f>
        <v>12.152000000000001</v>
      </c>
      <c r="AH18" s="104">
        <f>SUM(AH9:AH12,AH14:AH17)</f>
        <v>47.432000000000002</v>
      </c>
      <c r="AI18" s="105">
        <f>SUM(AI9:AI12,AI14:AI17)</f>
        <v>126.17899999999999</v>
      </c>
      <c r="AJ18" s="106">
        <f>SUM(AF18:AI18)</f>
        <v>213.35499999999999</v>
      </c>
      <c r="AK18" s="102">
        <f>SUM(AK9:AK12,AK14:AK17)</f>
        <v>27.654999999999998</v>
      </c>
      <c r="AL18" s="103">
        <f>SUM(AL9:AL12,AL14:AL17)</f>
        <v>12.190999999999999</v>
      </c>
      <c r="AM18" s="104">
        <f>SUM(AM9:AM12,AM14:AM17)</f>
        <v>47.536000000000001</v>
      </c>
      <c r="AN18" s="105">
        <f>SUM(AN9:AN12,AN14:AN17)</f>
        <v>126.77699999999999</v>
      </c>
      <c r="AO18" s="106">
        <f>SUM(AK18:AN18)</f>
        <v>214.15899999999999</v>
      </c>
      <c r="AP18" s="102">
        <f>SUM(AP9:AP12,AP14:AP17)</f>
        <v>28.82</v>
      </c>
      <c r="AQ18" s="103">
        <f>SUM(AQ9:AQ12,AQ14:AQ17)</f>
        <v>12.234999999999999</v>
      </c>
      <c r="AR18" s="104">
        <f>SUM(AR9:AR12,AR14:AR17)</f>
        <v>47.655999999999999</v>
      </c>
      <c r="AS18" s="105">
        <f>SUM(AS9:AS12,AS14:AS17)</f>
        <v>127.22399999999999</v>
      </c>
      <c r="AT18" s="106">
        <f>SUM(AP18:AS18)</f>
        <v>215.935</v>
      </c>
      <c r="AU18" s="14"/>
      <c r="AV18" s="107" t="s">
        <v>96</v>
      </c>
      <c r="AW18" s="108"/>
      <c r="AX18" s="97"/>
      <c r="AY18" s="43"/>
      <c r="AZ18" s="43"/>
      <c r="BA18" s="6"/>
      <c r="BB18" s="98">
        <f>+BB17+1</f>
        <v>9</v>
      </c>
      <c r="BC18" s="99" t="s">
        <v>95</v>
      </c>
      <c r="BD18" s="100" t="s">
        <v>41</v>
      </c>
      <c r="BE18" s="101">
        <v>3</v>
      </c>
      <c r="BF18" s="109" t="s">
        <v>97</v>
      </c>
      <c r="BG18" s="110" t="s">
        <v>98</v>
      </c>
      <c r="BH18" s="111" t="s">
        <v>99</v>
      </c>
      <c r="BI18" s="112" t="s">
        <v>100</v>
      </c>
      <c r="BJ18" s="113" t="s">
        <v>101</v>
      </c>
      <c r="BL18" s="7"/>
      <c r="BN18" s="8"/>
      <c r="BO18" s="36"/>
      <c r="BP18" s="36"/>
      <c r="BQ18" s="36"/>
      <c r="BR18" s="36"/>
      <c r="BS18" s="38"/>
      <c r="BT18" s="36"/>
      <c r="BU18" s="36"/>
      <c r="BV18" s="36"/>
      <c r="BW18" s="36"/>
      <c r="BX18" s="38"/>
      <c r="BY18" s="36"/>
      <c r="BZ18" s="36"/>
      <c r="CA18" s="36"/>
      <c r="CB18" s="36"/>
      <c r="CC18" s="38"/>
      <c r="CD18" s="36"/>
      <c r="CE18" s="36"/>
      <c r="CF18" s="36"/>
      <c r="CG18" s="36"/>
      <c r="CH18" s="38"/>
      <c r="CI18" s="36"/>
      <c r="CJ18" s="36"/>
      <c r="CK18" s="36"/>
      <c r="CL18" s="36"/>
      <c r="CM18" s="38"/>
      <c r="CN18" s="36"/>
      <c r="CO18" s="36"/>
      <c r="CP18" s="36"/>
      <c r="CQ18" s="36"/>
      <c r="CR18" s="38"/>
      <c r="CS18" s="36"/>
      <c r="CT18" s="36"/>
      <c r="CU18" s="36"/>
      <c r="CV18" s="36"/>
      <c r="CW18" s="38"/>
      <c r="CX18" s="36"/>
      <c r="CY18" s="36"/>
      <c r="CZ18" s="36"/>
      <c r="DA18" s="36"/>
      <c r="DB18" s="60"/>
      <c r="DC18" s="7"/>
      <c r="DD18" s="6"/>
      <c r="DE18" s="6"/>
      <c r="DF18" s="7"/>
      <c r="DG18" s="14"/>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84"/>
      <c r="EV18" s="7"/>
    </row>
    <row r="19" spans="2:152" ht="15" thickBot="1" x14ac:dyDescent="0.25">
      <c r="B19" s="114"/>
      <c r="C19" s="114"/>
      <c r="D19" s="115"/>
      <c r="E19" s="116"/>
      <c r="F19" s="116"/>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4"/>
      <c r="AV19" s="118"/>
      <c r="AW19" s="118"/>
      <c r="AX19" s="118"/>
      <c r="AY19" s="43"/>
      <c r="AZ19" s="43"/>
      <c r="BA19" s="6"/>
      <c r="BB19" s="114"/>
      <c r="BC19" s="114"/>
      <c r="BD19" s="116"/>
      <c r="BE19" s="116"/>
      <c r="BF19" s="119"/>
      <c r="BG19" s="119"/>
      <c r="BH19" s="119"/>
      <c r="BI19" s="119"/>
      <c r="BJ19" s="119"/>
      <c r="BL19" s="7"/>
      <c r="BN19" s="8"/>
      <c r="BO19" s="36"/>
      <c r="BP19" s="36"/>
      <c r="BQ19" s="36"/>
      <c r="BR19" s="36"/>
      <c r="BS19" s="38"/>
      <c r="BT19" s="36"/>
      <c r="BU19" s="36"/>
      <c r="BV19" s="36"/>
      <c r="BW19" s="36"/>
      <c r="BX19" s="38"/>
      <c r="BY19" s="36"/>
      <c r="BZ19" s="36"/>
      <c r="CA19" s="36"/>
      <c r="CB19" s="36"/>
      <c r="CC19" s="38"/>
      <c r="CD19" s="36"/>
      <c r="CE19" s="36"/>
      <c r="CF19" s="36"/>
      <c r="CG19" s="36"/>
      <c r="CH19" s="38"/>
      <c r="CI19" s="36"/>
      <c r="CJ19" s="36"/>
      <c r="CK19" s="36"/>
      <c r="CL19" s="36"/>
      <c r="CM19" s="38"/>
      <c r="CN19" s="36"/>
      <c r="CO19" s="36"/>
      <c r="CP19" s="36"/>
      <c r="CQ19" s="36"/>
      <c r="CR19" s="38"/>
      <c r="CS19" s="36"/>
      <c r="CT19" s="36"/>
      <c r="CU19" s="36"/>
      <c r="CV19" s="36"/>
      <c r="CW19" s="38"/>
      <c r="CX19" s="36"/>
      <c r="CY19" s="36"/>
      <c r="CZ19" s="36"/>
      <c r="DA19" s="36"/>
      <c r="DB19" s="60"/>
      <c r="DC19" s="7"/>
      <c r="DD19" s="6"/>
      <c r="DE19" s="6"/>
      <c r="DF19" s="7"/>
      <c r="DG19" s="14"/>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84"/>
      <c r="EV19" s="7"/>
    </row>
    <row r="20" spans="2:152" x14ac:dyDescent="0.25">
      <c r="B20" s="44">
        <f>+B18+1</f>
        <v>10</v>
      </c>
      <c r="C20" s="45" t="s">
        <v>102</v>
      </c>
      <c r="D20" s="46"/>
      <c r="E20" s="46" t="s">
        <v>41</v>
      </c>
      <c r="F20" s="47">
        <v>3</v>
      </c>
      <c r="G20" s="48">
        <v>0</v>
      </c>
      <c r="H20" s="49">
        <v>0</v>
      </c>
      <c r="I20" s="49">
        <v>0</v>
      </c>
      <c r="J20" s="120">
        <v>2.5009999999999999</v>
      </c>
      <c r="K20" s="51">
        <f t="shared" si="0"/>
        <v>2.5009999999999999</v>
      </c>
      <c r="L20" s="48">
        <v>0</v>
      </c>
      <c r="M20" s="49">
        <v>0</v>
      </c>
      <c r="N20" s="49">
        <v>0</v>
      </c>
      <c r="O20" s="120">
        <v>2.5819999999999999</v>
      </c>
      <c r="P20" s="51">
        <f>SUM(L20:O20)</f>
        <v>2.5819999999999999</v>
      </c>
      <c r="Q20" s="48">
        <v>0</v>
      </c>
      <c r="R20" s="49">
        <v>0</v>
      </c>
      <c r="S20" s="49">
        <v>0</v>
      </c>
      <c r="T20" s="120">
        <v>2.66</v>
      </c>
      <c r="U20" s="51">
        <f>SUM(Q20:T20)</f>
        <v>2.66</v>
      </c>
      <c r="V20" s="48">
        <v>0</v>
      </c>
      <c r="W20" s="49">
        <v>0</v>
      </c>
      <c r="X20" s="49">
        <v>0</v>
      </c>
      <c r="Y20" s="120">
        <v>2.54</v>
      </c>
      <c r="Z20" s="51">
        <f>SUM(V20:Y20)</f>
        <v>2.54</v>
      </c>
      <c r="AA20" s="48">
        <v>0</v>
      </c>
      <c r="AB20" s="49">
        <v>0</v>
      </c>
      <c r="AC20" s="49">
        <v>0</v>
      </c>
      <c r="AD20" s="120">
        <v>2.54</v>
      </c>
      <c r="AE20" s="51">
        <f>SUM(AA20:AD20)</f>
        <v>2.54</v>
      </c>
      <c r="AF20" s="48">
        <v>0</v>
      </c>
      <c r="AG20" s="49">
        <v>0</v>
      </c>
      <c r="AH20" s="49">
        <v>0</v>
      </c>
      <c r="AI20" s="120">
        <v>2.54</v>
      </c>
      <c r="AJ20" s="51">
        <f>SUM(AF20:AI20)</f>
        <v>2.54</v>
      </c>
      <c r="AK20" s="48">
        <v>0</v>
      </c>
      <c r="AL20" s="49">
        <v>0</v>
      </c>
      <c r="AM20" s="49">
        <v>0</v>
      </c>
      <c r="AN20" s="120">
        <v>2.54</v>
      </c>
      <c r="AO20" s="51">
        <f>SUM(AK20:AN20)</f>
        <v>2.54</v>
      </c>
      <c r="AP20" s="48">
        <v>0</v>
      </c>
      <c r="AQ20" s="49">
        <v>0</v>
      </c>
      <c r="AR20" s="49">
        <v>0</v>
      </c>
      <c r="AS20" s="120">
        <v>2.54</v>
      </c>
      <c r="AT20" s="51">
        <f>SUM(AP20:AS20)</f>
        <v>2.54</v>
      </c>
      <c r="AU20" s="14"/>
      <c r="AV20" s="90"/>
      <c r="AW20" s="39" t="s">
        <v>103</v>
      </c>
      <c r="AX20" s="71"/>
      <c r="AY20" s="43">
        <f>IF(SUM(BO20:DA20)=0,0,$BO$4)</f>
        <v>0</v>
      </c>
      <c r="AZ20" s="43">
        <f>IF(SUM(DH20:ET20)=0,0,$DH$6)</f>
        <v>0</v>
      </c>
      <c r="BA20" s="6"/>
      <c r="BB20" s="44">
        <f>+BB18+1</f>
        <v>10</v>
      </c>
      <c r="BC20" s="45" t="s">
        <v>102</v>
      </c>
      <c r="BD20" s="46" t="s">
        <v>41</v>
      </c>
      <c r="BE20" s="47">
        <v>3</v>
      </c>
      <c r="BF20" s="55" t="s">
        <v>104</v>
      </c>
      <c r="BG20" s="56" t="s">
        <v>105</v>
      </c>
      <c r="BH20" s="56" t="s">
        <v>106</v>
      </c>
      <c r="BI20" s="121" t="s">
        <v>107</v>
      </c>
      <c r="BJ20" s="58" t="s">
        <v>108</v>
      </c>
      <c r="BL20" s="7"/>
      <c r="BN20" s="8"/>
      <c r="BO20" s="59">
        <f>IF(ISNUMBER(G20),0,1)</f>
        <v>0</v>
      </c>
      <c r="BP20" s="59">
        <f>IF(ISNUMBER(H20),0,1)</f>
        <v>0</v>
      </c>
      <c r="BQ20" s="59">
        <f>IF(ISNUMBER(I20),0,1)</f>
        <v>0</v>
      </c>
      <c r="BR20" s="59">
        <f>IF(ISNUMBER(J20),0,1)</f>
        <v>0</v>
      </c>
      <c r="BS20" s="60"/>
      <c r="BT20" s="59">
        <f>IF(ISNUMBER(L20),0,1)</f>
        <v>0</v>
      </c>
      <c r="BU20" s="59">
        <f>IF(ISNUMBER(M20),0,1)</f>
        <v>0</v>
      </c>
      <c r="BV20" s="59">
        <f>IF(ISNUMBER(N20),0,1)</f>
        <v>0</v>
      </c>
      <c r="BW20" s="59">
        <f>IF(ISNUMBER(O20),0,1)</f>
        <v>0</v>
      </c>
      <c r="BX20" s="60"/>
      <c r="BY20" s="59">
        <f>IF(ISNUMBER(Q20),0,1)</f>
        <v>0</v>
      </c>
      <c r="BZ20" s="59">
        <f>IF(ISNUMBER(R20),0,1)</f>
        <v>0</v>
      </c>
      <c r="CA20" s="59">
        <f>IF(ISNUMBER(S20),0,1)</f>
        <v>0</v>
      </c>
      <c r="CB20" s="59">
        <f>IF(ISNUMBER(T20),0,1)</f>
        <v>0</v>
      </c>
      <c r="CC20" s="60"/>
      <c r="CD20" s="59">
        <f>IF(ISNUMBER(V20),0,1)</f>
        <v>0</v>
      </c>
      <c r="CE20" s="59">
        <f>IF(ISNUMBER(W20),0,1)</f>
        <v>0</v>
      </c>
      <c r="CF20" s="59">
        <f>IF(ISNUMBER(X20),0,1)</f>
        <v>0</v>
      </c>
      <c r="CG20" s="59">
        <f>IF(ISNUMBER(Y20),0,1)</f>
        <v>0</v>
      </c>
      <c r="CH20" s="60"/>
      <c r="CI20" s="59">
        <f>IF(ISNUMBER(AA20),0,1)</f>
        <v>0</v>
      </c>
      <c r="CJ20" s="59">
        <f>IF(ISNUMBER(AB20),0,1)</f>
        <v>0</v>
      </c>
      <c r="CK20" s="59">
        <f>IF(ISNUMBER(AC20),0,1)</f>
        <v>0</v>
      </c>
      <c r="CL20" s="59">
        <f>IF(ISNUMBER(AD20),0,1)</f>
        <v>0</v>
      </c>
      <c r="CM20" s="60"/>
      <c r="CN20" s="59">
        <f>IF(ISNUMBER(AF20),0,1)</f>
        <v>0</v>
      </c>
      <c r="CO20" s="59">
        <f>IF(ISNUMBER(AG20),0,1)</f>
        <v>0</v>
      </c>
      <c r="CP20" s="59">
        <f>IF(ISNUMBER(AH20),0,1)</f>
        <v>0</v>
      </c>
      <c r="CQ20" s="59">
        <f>IF(ISNUMBER(AI20),0,1)</f>
        <v>0</v>
      </c>
      <c r="CR20" s="60"/>
      <c r="CS20" s="59">
        <f>IF(ISNUMBER(AK20),0,1)</f>
        <v>0</v>
      </c>
      <c r="CT20" s="59">
        <f>IF(ISNUMBER(AL20),0,1)</f>
        <v>0</v>
      </c>
      <c r="CU20" s="59">
        <f>IF(ISNUMBER(AM20),0,1)</f>
        <v>0</v>
      </c>
      <c r="CV20" s="59">
        <f>IF(ISNUMBER(AN20),0,1)</f>
        <v>0</v>
      </c>
      <c r="CW20" s="60"/>
      <c r="CX20" s="59">
        <f>IF(ISNUMBER(AP20),0,1)</f>
        <v>0</v>
      </c>
      <c r="CY20" s="59">
        <f>IF(ISNUMBER(AQ20),0,1)</f>
        <v>0</v>
      </c>
      <c r="CZ20" s="59">
        <f>IF(ISNUMBER(AR20),0,1)</f>
        <v>0</v>
      </c>
      <c r="DA20" s="59">
        <f>IF(ISNUMBER(AS20),0,1)</f>
        <v>0</v>
      </c>
      <c r="DB20" s="60"/>
      <c r="DC20" s="7"/>
      <c r="DD20" s="6"/>
      <c r="DE20" s="6"/>
      <c r="DF20" s="7"/>
      <c r="DG20" s="14"/>
      <c r="DH20" s="61">
        <f>IF((ROUND(G20,3) = ROUND(SUM([2]WS8!G13,[2]WS8!G26),3)), 0, 1)</f>
        <v>0</v>
      </c>
      <c r="DI20" s="61">
        <f>IF((ROUND(H20,3) = ROUND(SUM([2]WS8!H13,[2]WS8!H26),3)), 0, 1)</f>
        <v>0</v>
      </c>
      <c r="DJ20" s="61">
        <f>IF((ROUND(I20,3) = ROUND(SUM([2]WS8!I13,[2]WS8!I26),3)), 0, 1)</f>
        <v>0</v>
      </c>
      <c r="DK20" s="61">
        <f>IF((ROUND(J20,3) = ROUND(SUM([2]WS8!J13,[2]WS8!J26),3)), 0, 1)</f>
        <v>0</v>
      </c>
      <c r="DL20" s="60"/>
      <c r="DM20" s="61">
        <f>IF((ROUND(L20,3) = ROUND(SUM([2]WS8!L13,[2]WS8!L26),3)), 0, 1)</f>
        <v>0</v>
      </c>
      <c r="DN20" s="61">
        <f>IF((ROUND(M20,3) = ROUND(SUM([2]WS8!M13,[2]WS8!M26),3)), 0, 1)</f>
        <v>0</v>
      </c>
      <c r="DO20" s="61">
        <f>IF((ROUND(N20,3) = ROUND(SUM([2]WS8!N13,[2]WS8!N26),3)), 0, 1)</f>
        <v>0</v>
      </c>
      <c r="DP20" s="61">
        <f>IF((ROUND(O20,3) = ROUND(SUM([2]WS8!O13,[2]WS8!O26),3)), 0, 1)</f>
        <v>0</v>
      </c>
      <c r="DQ20" s="60"/>
      <c r="DR20" s="61">
        <f>IF((ROUND(Q20,3) = ROUND(SUM([2]WS8!Q13,[2]WS8!Q26),3)), 0, 1)</f>
        <v>0</v>
      </c>
      <c r="DS20" s="61">
        <f>IF((ROUND(R20,3) = ROUND(SUM([2]WS8!R13,[2]WS8!R26),3)), 0, 1)</f>
        <v>0</v>
      </c>
      <c r="DT20" s="61">
        <f>IF((ROUND(S20,3) = ROUND(SUM([2]WS8!S13,[2]WS8!S26),3)), 0, 1)</f>
        <v>0</v>
      </c>
      <c r="DU20" s="61">
        <f>IF((ROUND(T20,3) = ROUND(SUM([2]WS8!T13,[2]WS8!T26),3)), 0, 1)</f>
        <v>0</v>
      </c>
      <c r="DV20" s="60"/>
      <c r="DW20" s="61">
        <f>IF((ROUND(V20,3) = ROUND(SUM([2]WS8!V13,[2]WS8!V26),3)), 0, 1)</f>
        <v>0</v>
      </c>
      <c r="DX20" s="61">
        <f>IF((ROUND(W20,3) = ROUND(SUM([2]WS8!W13,[2]WS8!W26),3)), 0, 1)</f>
        <v>0</v>
      </c>
      <c r="DY20" s="61">
        <f>IF((ROUND(X20,3) = ROUND(SUM([2]WS8!X13,[2]WS8!X26),3)), 0, 1)</f>
        <v>0</v>
      </c>
      <c r="DZ20" s="61">
        <f>IF((ROUND(Y20,3) = ROUND(SUM([2]WS8!Y13,[2]WS8!Y26),3)), 0, 1)</f>
        <v>0</v>
      </c>
      <c r="EA20" s="60"/>
      <c r="EB20" s="61">
        <f>IF((ROUND(AA20,3) = ROUND(SUM([2]WS8!AA13,[2]WS8!AA26),3)), 0, 1)</f>
        <v>0</v>
      </c>
      <c r="EC20" s="61">
        <f>IF((ROUND(AB20,3) = ROUND(SUM([2]WS8!AB13,[2]WS8!AB26),3)), 0, 1)</f>
        <v>0</v>
      </c>
      <c r="ED20" s="61">
        <f>IF((ROUND(AC20,3) = ROUND(SUM([2]WS8!AC13,[2]WS8!AC26),3)), 0, 1)</f>
        <v>0</v>
      </c>
      <c r="EE20" s="61">
        <f>IF((ROUND(AD20,3) = ROUND(SUM([2]WS8!AD13,[2]WS8!AD26),3)), 0, 1)</f>
        <v>0</v>
      </c>
      <c r="EF20" s="60"/>
      <c r="EG20" s="61">
        <f>IF((ROUND(AF20,3) = ROUND(SUM([2]WS8!AF13,[2]WS8!AF26),3)), 0, 1)</f>
        <v>0</v>
      </c>
      <c r="EH20" s="61">
        <f>IF((ROUND(AG20,3) = ROUND(SUM([2]WS8!AG13,[2]WS8!AG26),3)), 0, 1)</f>
        <v>0</v>
      </c>
      <c r="EI20" s="61">
        <f>IF((ROUND(AH20,3) = ROUND(SUM([2]WS8!AH13,[2]WS8!AH26),3)), 0, 1)</f>
        <v>0</v>
      </c>
      <c r="EJ20" s="61">
        <f>IF((ROUND(AI20,3) = ROUND(SUM([2]WS8!AI13,[2]WS8!AI26),3)), 0, 1)</f>
        <v>0</v>
      </c>
      <c r="EK20" s="60"/>
      <c r="EL20" s="61">
        <f>IF((ROUND(AK20,3) = ROUND(SUM([2]WS8!AK13,[2]WS8!AK26),3)), 0, 1)</f>
        <v>0</v>
      </c>
      <c r="EM20" s="61">
        <f>IF((ROUND(AL20,3) = ROUND(SUM([2]WS8!AL13,[2]WS8!AL26),3)), 0, 1)</f>
        <v>0</v>
      </c>
      <c r="EN20" s="61">
        <f>IF((ROUND(AM20,3) = ROUND(SUM([2]WS8!AM13,[2]WS8!AM26),3)), 0, 1)</f>
        <v>0</v>
      </c>
      <c r="EO20" s="61">
        <f>IF((ROUND(AN20,3) = ROUND(SUM([2]WS8!AN13,[2]WS8!AN26),3)), 0, 1)</f>
        <v>0</v>
      </c>
      <c r="EP20" s="60"/>
      <c r="EQ20" s="61">
        <f>IF((ROUND(AP20,3) = ROUND(SUM([2]WS8!AP13,[2]WS8!AP26),3)), 0, 1)</f>
        <v>0</v>
      </c>
      <c r="ER20" s="61">
        <f>IF((ROUND(AQ20,3) = ROUND(SUM([2]WS8!AQ13,[2]WS8!AQ26),3)), 0, 1)</f>
        <v>0</v>
      </c>
      <c r="ES20" s="61">
        <f>IF((ROUND(AR20,3) = ROUND(SUM([2]WS8!AR13,[2]WS8!AR26),3)), 0, 1)</f>
        <v>0</v>
      </c>
      <c r="ET20" s="61">
        <f>IF((ROUND(AS20,3) = ROUND(SUM([2]WS8!AS13,[2]WS8!AS26),3)), 0, 1)</f>
        <v>0</v>
      </c>
      <c r="EU20" s="60"/>
      <c r="EV20" s="7"/>
    </row>
    <row r="21" spans="2:152" ht="15" thickBot="1" x14ac:dyDescent="0.25">
      <c r="B21" s="98">
        <f>+B20+1</f>
        <v>11</v>
      </c>
      <c r="C21" s="99" t="s">
        <v>109</v>
      </c>
      <c r="D21" s="100"/>
      <c r="E21" s="100" t="s">
        <v>41</v>
      </c>
      <c r="F21" s="101">
        <v>3</v>
      </c>
      <c r="G21" s="102">
        <f>G18+G20</f>
        <v>26.483999999999998</v>
      </c>
      <c r="H21" s="104">
        <f>H18+H20</f>
        <v>12.471</v>
      </c>
      <c r="I21" s="104">
        <f>I18+I20</f>
        <v>45.197000000000003</v>
      </c>
      <c r="J21" s="105">
        <f>J18+J20</f>
        <v>121.83600000000001</v>
      </c>
      <c r="K21" s="106">
        <f t="shared" si="0"/>
        <v>205.988</v>
      </c>
      <c r="L21" s="102">
        <f>L18+L20</f>
        <v>27.1</v>
      </c>
      <c r="M21" s="104">
        <f>M18+M20</f>
        <v>12.928999999999998</v>
      </c>
      <c r="N21" s="104">
        <f>N18+N20</f>
        <v>46.887</v>
      </c>
      <c r="O21" s="105">
        <f>O18+O20</f>
        <v>147.84700000000001</v>
      </c>
      <c r="P21" s="106">
        <f>SUM(L21:O21)</f>
        <v>234.76300000000001</v>
      </c>
      <c r="Q21" s="102">
        <f>Q18+Q20</f>
        <v>27.703000000000003</v>
      </c>
      <c r="R21" s="104">
        <f>R18+R20</f>
        <v>13.016999999999999</v>
      </c>
      <c r="S21" s="104">
        <f>S18+S20</f>
        <v>48.832000000000001</v>
      </c>
      <c r="T21" s="105">
        <f>T18+T20</f>
        <v>156.60999999999999</v>
      </c>
      <c r="U21" s="106">
        <f>SUM(Q21:T21)</f>
        <v>246.16199999999998</v>
      </c>
      <c r="V21" s="102">
        <f>V18+V20</f>
        <v>27.497999999999998</v>
      </c>
      <c r="W21" s="104">
        <f>W18+W20</f>
        <v>12.088000000000001</v>
      </c>
      <c r="X21" s="104">
        <f>X18+X20</f>
        <v>47.46</v>
      </c>
      <c r="Y21" s="105">
        <f>Y18+Y20</f>
        <v>131.50899999999999</v>
      </c>
      <c r="Z21" s="106">
        <f>SUM(V21:Y21)</f>
        <v>218.55499999999998</v>
      </c>
      <c r="AA21" s="102">
        <f>AA18+AA20</f>
        <v>27.533000000000001</v>
      </c>
      <c r="AB21" s="104">
        <f>AB18+AB20</f>
        <v>12.116</v>
      </c>
      <c r="AC21" s="104">
        <f>AC18+AC20</f>
        <v>47.36</v>
      </c>
      <c r="AD21" s="105">
        <f>AD18+AD20</f>
        <v>128.21099999999998</v>
      </c>
      <c r="AE21" s="106">
        <f>SUM(AA21:AD21)</f>
        <v>215.21999999999997</v>
      </c>
      <c r="AF21" s="102">
        <f>AF18+AF20</f>
        <v>27.591999999999999</v>
      </c>
      <c r="AG21" s="104">
        <f>AG18+AG20</f>
        <v>12.152000000000001</v>
      </c>
      <c r="AH21" s="104">
        <f>AH18+AH20</f>
        <v>47.432000000000002</v>
      </c>
      <c r="AI21" s="105">
        <f>AI18+AI20</f>
        <v>128.71899999999999</v>
      </c>
      <c r="AJ21" s="106">
        <f>SUM(AF21:AI21)</f>
        <v>215.89499999999998</v>
      </c>
      <c r="AK21" s="102">
        <f>AK18+AK20</f>
        <v>27.654999999999998</v>
      </c>
      <c r="AL21" s="104">
        <f>AL18+AL20</f>
        <v>12.190999999999999</v>
      </c>
      <c r="AM21" s="104">
        <f>AM18+AM20</f>
        <v>47.536000000000001</v>
      </c>
      <c r="AN21" s="105">
        <f>AN18+AN20</f>
        <v>129.31699999999998</v>
      </c>
      <c r="AO21" s="106">
        <f>SUM(AK21:AN21)</f>
        <v>216.69899999999998</v>
      </c>
      <c r="AP21" s="102">
        <f>AP18+AP20</f>
        <v>28.82</v>
      </c>
      <c r="AQ21" s="104">
        <f>AQ18+AQ20</f>
        <v>12.234999999999999</v>
      </c>
      <c r="AR21" s="104">
        <f>AR18+AR20</f>
        <v>47.655999999999999</v>
      </c>
      <c r="AS21" s="105">
        <f>AS18+AS20</f>
        <v>129.76399999999998</v>
      </c>
      <c r="AT21" s="106">
        <f>SUM(AP21:AS21)</f>
        <v>218.47499999999997</v>
      </c>
      <c r="AU21" s="14"/>
      <c r="AV21" s="107" t="s">
        <v>110</v>
      </c>
      <c r="AW21" s="108"/>
      <c r="AX21" s="97"/>
      <c r="AY21" s="43"/>
      <c r="AZ21" s="43"/>
      <c r="BA21" s="6"/>
      <c r="BB21" s="98">
        <f>+BB20+1</f>
        <v>11</v>
      </c>
      <c r="BC21" s="99" t="s">
        <v>109</v>
      </c>
      <c r="BD21" s="100" t="s">
        <v>41</v>
      </c>
      <c r="BE21" s="101">
        <v>3</v>
      </c>
      <c r="BF21" s="109" t="s">
        <v>111</v>
      </c>
      <c r="BG21" s="111" t="s">
        <v>112</v>
      </c>
      <c r="BH21" s="111" t="s">
        <v>113</v>
      </c>
      <c r="BI21" s="112" t="s">
        <v>114</v>
      </c>
      <c r="BJ21" s="113" t="s">
        <v>115</v>
      </c>
      <c r="BL21" s="7"/>
      <c r="BN21" s="8"/>
      <c r="BO21" s="36"/>
      <c r="BP21" s="36"/>
      <c r="BQ21" s="36"/>
      <c r="BR21" s="36"/>
      <c r="BS21" s="38"/>
      <c r="BT21" s="36"/>
      <c r="BU21" s="36"/>
      <c r="BV21" s="36"/>
      <c r="BW21" s="36"/>
      <c r="BX21" s="38"/>
      <c r="BY21" s="36"/>
      <c r="BZ21" s="36"/>
      <c r="CA21" s="36"/>
      <c r="CB21" s="36"/>
      <c r="CC21" s="38"/>
      <c r="CD21" s="36"/>
      <c r="CE21" s="36"/>
      <c r="CF21" s="36"/>
      <c r="CG21" s="36"/>
      <c r="CH21" s="38"/>
      <c r="CI21" s="36"/>
      <c r="CJ21" s="36"/>
      <c r="CK21" s="36"/>
      <c r="CL21" s="36"/>
      <c r="CM21" s="38"/>
      <c r="CN21" s="36"/>
      <c r="CO21" s="36"/>
      <c r="CP21" s="36"/>
      <c r="CQ21" s="36"/>
      <c r="CR21" s="38"/>
      <c r="CS21" s="36"/>
      <c r="CT21" s="36"/>
      <c r="CU21" s="36"/>
      <c r="CV21" s="36"/>
      <c r="CW21" s="38"/>
      <c r="CX21" s="36"/>
      <c r="CY21" s="36"/>
      <c r="CZ21" s="36"/>
      <c r="DA21" s="36"/>
      <c r="DB21" s="60"/>
      <c r="DC21" s="7"/>
      <c r="DD21" s="6"/>
      <c r="DE21" s="6"/>
      <c r="DF21" s="7"/>
      <c r="DG21" s="14"/>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84"/>
      <c r="EV21" s="7"/>
    </row>
    <row r="22" spans="2:152" ht="15" thickBot="1" x14ac:dyDescent="0.25">
      <c r="B22" s="114"/>
      <c r="C22" s="114"/>
      <c r="D22" s="33"/>
      <c r="E22" s="33"/>
      <c r="F22" s="33"/>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4"/>
      <c r="AV22" s="123"/>
      <c r="AW22" s="123"/>
      <c r="AX22" s="123"/>
      <c r="AY22" s="43"/>
      <c r="AZ22" s="43"/>
      <c r="BA22" s="6"/>
      <c r="BB22" s="114"/>
      <c r="BC22" s="114"/>
      <c r="BD22" s="33"/>
      <c r="BE22" s="33"/>
      <c r="BF22" s="124"/>
      <c r="BG22" s="124"/>
      <c r="BH22" s="124"/>
      <c r="BI22" s="124"/>
      <c r="BJ22" s="124"/>
      <c r="BL22" s="7"/>
      <c r="BN22" s="8"/>
      <c r="BO22" s="36"/>
      <c r="BP22" s="36"/>
      <c r="BQ22" s="36"/>
      <c r="BR22" s="36"/>
      <c r="BS22" s="38"/>
      <c r="BT22" s="36"/>
      <c r="BU22" s="36"/>
      <c r="BV22" s="36"/>
      <c r="BW22" s="36"/>
      <c r="BX22" s="38"/>
      <c r="BY22" s="36"/>
      <c r="BZ22" s="36"/>
      <c r="CA22" s="36"/>
      <c r="CB22" s="36"/>
      <c r="CC22" s="38"/>
      <c r="CD22" s="36"/>
      <c r="CE22" s="36"/>
      <c r="CF22" s="36"/>
      <c r="CG22" s="36"/>
      <c r="CH22" s="38"/>
      <c r="CI22" s="36"/>
      <c r="CJ22" s="36"/>
      <c r="CK22" s="36"/>
      <c r="CL22" s="36"/>
      <c r="CM22" s="38"/>
      <c r="CN22" s="36"/>
      <c r="CO22" s="36"/>
      <c r="CP22" s="36"/>
      <c r="CQ22" s="36"/>
      <c r="CR22" s="38"/>
      <c r="CS22" s="36"/>
      <c r="CT22" s="36"/>
      <c r="CU22" s="36"/>
      <c r="CV22" s="36"/>
      <c r="CW22" s="38"/>
      <c r="CX22" s="36"/>
      <c r="CY22" s="36"/>
      <c r="CZ22" s="36"/>
      <c r="DA22" s="36"/>
      <c r="DB22" s="60"/>
      <c r="DC22" s="7"/>
      <c r="DD22" s="6"/>
      <c r="DE22" s="6"/>
      <c r="DF22" s="7"/>
      <c r="DG22" s="14"/>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84"/>
      <c r="EV22" s="7"/>
    </row>
    <row r="23" spans="2:152" ht="15" thickBot="1" x14ac:dyDescent="0.25">
      <c r="B23" s="40" t="s">
        <v>116</v>
      </c>
      <c r="C23" s="41" t="s">
        <v>117</v>
      </c>
      <c r="D23" s="33"/>
      <c r="E23" s="42"/>
      <c r="F23" s="42"/>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4"/>
      <c r="AV23" s="118"/>
      <c r="AW23" s="118"/>
      <c r="AX23" s="118"/>
      <c r="AY23" s="43"/>
      <c r="AZ23" s="43"/>
      <c r="BA23" s="6"/>
      <c r="BB23" s="40" t="s">
        <v>116</v>
      </c>
      <c r="BC23" s="41" t="s">
        <v>117</v>
      </c>
      <c r="BD23" s="42"/>
      <c r="BE23" s="42"/>
      <c r="BF23" s="126"/>
      <c r="BG23" s="126"/>
      <c r="BH23" s="126"/>
      <c r="BI23" s="126"/>
      <c r="BJ23" s="126"/>
      <c r="BL23" s="127"/>
      <c r="BM23" s="128"/>
      <c r="BN23" s="128"/>
      <c r="BO23" s="36"/>
      <c r="BP23" s="36"/>
      <c r="BQ23" s="36"/>
      <c r="BR23" s="36"/>
      <c r="BS23" s="38"/>
      <c r="BT23" s="36"/>
      <c r="BU23" s="36"/>
      <c r="BV23" s="36"/>
      <c r="BW23" s="36"/>
      <c r="BX23" s="38"/>
      <c r="BY23" s="36"/>
      <c r="BZ23" s="36"/>
      <c r="CA23" s="36"/>
      <c r="CB23" s="36"/>
      <c r="CC23" s="38"/>
      <c r="CD23" s="36"/>
      <c r="CE23" s="36"/>
      <c r="CF23" s="36"/>
      <c r="CG23" s="36"/>
      <c r="CH23" s="38"/>
      <c r="CI23" s="36"/>
      <c r="CJ23" s="36"/>
      <c r="CK23" s="36"/>
      <c r="CL23" s="36"/>
      <c r="CM23" s="38"/>
      <c r="CN23" s="36"/>
      <c r="CO23" s="36"/>
      <c r="CP23" s="36"/>
      <c r="CQ23" s="36"/>
      <c r="CR23" s="38"/>
      <c r="CS23" s="36"/>
      <c r="CT23" s="36"/>
      <c r="CU23" s="36"/>
      <c r="CV23" s="36"/>
      <c r="CW23" s="38"/>
      <c r="CX23" s="36"/>
      <c r="CY23" s="36"/>
      <c r="CZ23" s="36"/>
      <c r="DA23" s="36"/>
      <c r="DB23" s="60"/>
      <c r="DC23" s="127"/>
      <c r="DD23" s="6"/>
      <c r="DE23" s="6"/>
      <c r="DF23" s="127"/>
      <c r="DG23" s="14"/>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84"/>
      <c r="EV23" s="127"/>
    </row>
    <row r="24" spans="2:152" x14ac:dyDescent="0.2">
      <c r="B24" s="129">
        <f>+B21+1</f>
        <v>12</v>
      </c>
      <c r="C24" s="130" t="s">
        <v>118</v>
      </c>
      <c r="D24" s="131"/>
      <c r="E24" s="131" t="s">
        <v>41</v>
      </c>
      <c r="F24" s="132">
        <v>3</v>
      </c>
      <c r="G24" s="133">
        <v>10.579000000000001</v>
      </c>
      <c r="H24" s="134">
        <v>1.1879999999999999</v>
      </c>
      <c r="I24" s="134">
        <v>0</v>
      </c>
      <c r="J24" s="135">
        <v>41.487000000000002</v>
      </c>
      <c r="K24" s="136">
        <f t="shared" ref="K24:K31" si="17">SUM(G24:J24)</f>
        <v>53.254000000000005</v>
      </c>
      <c r="L24" s="137">
        <v>11.59</v>
      </c>
      <c r="M24" s="138">
        <v>0.128</v>
      </c>
      <c r="N24" s="138">
        <v>0</v>
      </c>
      <c r="O24" s="139">
        <v>34.375999999999998</v>
      </c>
      <c r="P24" s="140">
        <f t="shared" ref="P24:P31" si="18">SUM(L24:O24)</f>
        <v>46.093999999999994</v>
      </c>
      <c r="Q24" s="137">
        <v>7.5085940000000004</v>
      </c>
      <c r="R24" s="138">
        <v>4.8459999999999996E-2</v>
      </c>
      <c r="S24" s="138">
        <v>0</v>
      </c>
      <c r="T24" s="139">
        <v>34.379313500000002</v>
      </c>
      <c r="U24" s="140">
        <f t="shared" ref="U24:U31" si="19">SUM(Q24:T24)</f>
        <v>41.936367500000003</v>
      </c>
      <c r="V24" s="141">
        <v>10.319000000000001</v>
      </c>
      <c r="W24" s="134">
        <v>0.105</v>
      </c>
      <c r="X24" s="134">
        <v>0</v>
      </c>
      <c r="Y24" s="141">
        <v>23.27</v>
      </c>
      <c r="Z24" s="136">
        <f t="shared" ref="Z24:Z31" si="20">SUM(V24:Y24)</f>
        <v>33.694000000000003</v>
      </c>
      <c r="AA24" s="141">
        <v>7.5580000000000007</v>
      </c>
      <c r="AB24" s="134">
        <v>0.53800000000000003</v>
      </c>
      <c r="AC24" s="134">
        <v>0</v>
      </c>
      <c r="AD24" s="141">
        <v>23.314</v>
      </c>
      <c r="AE24" s="136">
        <f t="shared" ref="AE24:AE31" si="21">SUM(AA24:AD24)</f>
        <v>31.41</v>
      </c>
      <c r="AF24" s="141">
        <v>10.869</v>
      </c>
      <c r="AG24" s="134">
        <v>0.36399999999999999</v>
      </c>
      <c r="AH24" s="134">
        <v>0</v>
      </c>
      <c r="AI24" s="141">
        <v>25.033000000000001</v>
      </c>
      <c r="AJ24" s="136">
        <f t="shared" ref="AJ24:AJ31" si="22">SUM(AF24:AI24)</f>
        <v>36.266000000000005</v>
      </c>
      <c r="AK24" s="141">
        <v>7.1720000000000006</v>
      </c>
      <c r="AL24" s="134">
        <v>0.114</v>
      </c>
      <c r="AM24" s="134">
        <v>0</v>
      </c>
      <c r="AN24" s="141">
        <v>29.242000000000004</v>
      </c>
      <c r="AO24" s="136">
        <f t="shared" ref="AO24:AO31" si="23">SUM(AK24:AN24)</f>
        <v>36.528000000000006</v>
      </c>
      <c r="AP24" s="141">
        <v>1.9569999999999999</v>
      </c>
      <c r="AQ24" s="134">
        <v>0.42899999999999999</v>
      </c>
      <c r="AR24" s="134">
        <v>0</v>
      </c>
      <c r="AS24" s="141">
        <v>29.137999999999998</v>
      </c>
      <c r="AT24" s="142">
        <f t="shared" ref="AT24:AT31" si="24">SUM(AP24:AS24)</f>
        <v>31.523999999999997</v>
      </c>
      <c r="AU24" s="114"/>
      <c r="AV24" s="143"/>
      <c r="AW24" s="39"/>
      <c r="AX24" s="71"/>
      <c r="AY24" s="43">
        <f>IF(SUM(BO24:DA24)=0,0,$BO$4)</f>
        <v>0</v>
      </c>
      <c r="AZ24" s="43"/>
      <c r="BA24" s="6"/>
      <c r="BB24" s="44">
        <f>+BB21+1</f>
        <v>12</v>
      </c>
      <c r="BC24" s="45" t="s">
        <v>118</v>
      </c>
      <c r="BD24" s="46" t="s">
        <v>41</v>
      </c>
      <c r="BE24" s="47">
        <v>3</v>
      </c>
      <c r="BF24" s="55" t="s">
        <v>119</v>
      </c>
      <c r="BG24" s="56" t="s">
        <v>120</v>
      </c>
      <c r="BH24" s="56" t="s">
        <v>121</v>
      </c>
      <c r="BI24" s="57" t="s">
        <v>122</v>
      </c>
      <c r="BJ24" s="144" t="s">
        <v>123</v>
      </c>
      <c r="BL24" s="127"/>
      <c r="BM24" s="128"/>
      <c r="BN24" s="128"/>
      <c r="BO24" s="59">
        <f t="shared" ref="BO24:BR28" si="25">IF(ISNUMBER(G24),0,1)</f>
        <v>0</v>
      </c>
      <c r="BP24" s="59">
        <f t="shared" si="25"/>
        <v>0</v>
      </c>
      <c r="BQ24" s="59">
        <f t="shared" si="25"/>
        <v>0</v>
      </c>
      <c r="BR24" s="59">
        <f t="shared" si="25"/>
        <v>0</v>
      </c>
      <c r="BS24" s="60"/>
      <c r="BT24" s="59">
        <f t="shared" ref="BT24:BW28" si="26">IF(ISNUMBER(L24),0,1)</f>
        <v>0</v>
      </c>
      <c r="BU24" s="59">
        <f t="shared" si="26"/>
        <v>0</v>
      </c>
      <c r="BV24" s="59">
        <f t="shared" si="26"/>
        <v>0</v>
      </c>
      <c r="BW24" s="59">
        <f t="shared" si="26"/>
        <v>0</v>
      </c>
      <c r="BX24" s="60"/>
      <c r="BY24" s="59">
        <f t="shared" ref="BY24:CB28" si="27">IF(ISNUMBER(Q24),0,1)</f>
        <v>0</v>
      </c>
      <c r="BZ24" s="59">
        <f t="shared" si="27"/>
        <v>0</v>
      </c>
      <c r="CA24" s="59">
        <f t="shared" si="27"/>
        <v>0</v>
      </c>
      <c r="CB24" s="59">
        <f t="shared" si="27"/>
        <v>0</v>
      </c>
      <c r="CC24" s="60"/>
      <c r="CD24" s="59">
        <f t="shared" ref="CD24:CG28" si="28">IF(ISNUMBER(V24),0,1)</f>
        <v>0</v>
      </c>
      <c r="CE24" s="59">
        <f t="shared" si="28"/>
        <v>0</v>
      </c>
      <c r="CF24" s="59">
        <f t="shared" si="28"/>
        <v>0</v>
      </c>
      <c r="CG24" s="59">
        <f t="shared" si="28"/>
        <v>0</v>
      </c>
      <c r="CH24" s="60"/>
      <c r="CI24" s="59">
        <f t="shared" ref="CI24:CL28" si="29">IF(ISNUMBER(AA24),0,1)</f>
        <v>0</v>
      </c>
      <c r="CJ24" s="59">
        <f t="shared" si="29"/>
        <v>0</v>
      </c>
      <c r="CK24" s="59">
        <f t="shared" si="29"/>
        <v>0</v>
      </c>
      <c r="CL24" s="59">
        <f t="shared" si="29"/>
        <v>0</v>
      </c>
      <c r="CM24" s="60"/>
      <c r="CN24" s="59">
        <f t="shared" ref="CN24:CQ28" si="30">IF(ISNUMBER(AF24),0,1)</f>
        <v>0</v>
      </c>
      <c r="CO24" s="59">
        <f t="shared" si="30"/>
        <v>0</v>
      </c>
      <c r="CP24" s="59">
        <f t="shared" si="30"/>
        <v>0</v>
      </c>
      <c r="CQ24" s="59">
        <f t="shared" si="30"/>
        <v>0</v>
      </c>
      <c r="CR24" s="60"/>
      <c r="CS24" s="59">
        <f t="shared" ref="CS24:CV28" si="31">IF(ISNUMBER(AK24),0,1)</f>
        <v>0</v>
      </c>
      <c r="CT24" s="59">
        <f t="shared" si="31"/>
        <v>0</v>
      </c>
      <c r="CU24" s="59">
        <f t="shared" si="31"/>
        <v>0</v>
      </c>
      <c r="CV24" s="59">
        <f t="shared" si="31"/>
        <v>0</v>
      </c>
      <c r="CW24" s="60"/>
      <c r="CX24" s="59">
        <f t="shared" ref="CX24:DA28" si="32">IF(ISNUMBER(AP24),0,1)</f>
        <v>0</v>
      </c>
      <c r="CY24" s="59">
        <f t="shared" si="32"/>
        <v>0</v>
      </c>
      <c r="CZ24" s="59">
        <f t="shared" si="32"/>
        <v>0</v>
      </c>
      <c r="DA24" s="59">
        <f t="shared" si="32"/>
        <v>0</v>
      </c>
      <c r="DB24" s="60"/>
      <c r="DC24" s="127"/>
      <c r="DD24" s="6"/>
      <c r="DE24" s="6"/>
      <c r="DF24" s="127"/>
      <c r="DG24" s="14"/>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127"/>
    </row>
    <row r="25" spans="2:152" x14ac:dyDescent="0.2">
      <c r="B25" s="145">
        <f t="shared" ref="B25:B31" si="33">+B24+1</f>
        <v>13</v>
      </c>
      <c r="C25" s="63" t="s">
        <v>124</v>
      </c>
      <c r="D25" s="64"/>
      <c r="E25" s="64" t="s">
        <v>41</v>
      </c>
      <c r="F25" s="146">
        <v>3</v>
      </c>
      <c r="G25" s="147">
        <v>1.6870000000000001</v>
      </c>
      <c r="H25" s="67">
        <v>2.4380000000000002</v>
      </c>
      <c r="I25" s="67">
        <v>39.594000000000001</v>
      </c>
      <c r="J25" s="68">
        <v>31.193000000000001</v>
      </c>
      <c r="K25" s="148">
        <f t="shared" si="17"/>
        <v>74.912000000000006</v>
      </c>
      <c r="L25" s="149">
        <v>1.5840000000000001</v>
      </c>
      <c r="M25" s="150">
        <v>1.589</v>
      </c>
      <c r="N25" s="150">
        <v>45.039000000000001</v>
      </c>
      <c r="O25" s="151">
        <v>30.405999999999999</v>
      </c>
      <c r="P25" s="152">
        <f t="shared" si="18"/>
        <v>78.617999999999995</v>
      </c>
      <c r="Q25" s="149">
        <v>1.3213980998157928</v>
      </c>
      <c r="R25" s="150">
        <v>0.99559463061444808</v>
      </c>
      <c r="S25" s="150">
        <v>45.969220482134489</v>
      </c>
      <c r="T25" s="151">
        <v>31.318550885076498</v>
      </c>
      <c r="U25" s="152">
        <f t="shared" si="19"/>
        <v>79.604764097641237</v>
      </c>
      <c r="V25" s="153">
        <v>3.4670000000000001</v>
      </c>
      <c r="W25" s="92">
        <v>0.72699999999999998</v>
      </c>
      <c r="X25" s="67">
        <v>36.179000000000002</v>
      </c>
      <c r="Y25" s="93">
        <v>21.094999999999999</v>
      </c>
      <c r="Z25" s="148">
        <f t="shared" si="20"/>
        <v>61.468000000000004</v>
      </c>
      <c r="AA25" s="153">
        <v>3.7900000000000005</v>
      </c>
      <c r="AB25" s="92">
        <v>1.9649999999999999</v>
      </c>
      <c r="AC25" s="67">
        <v>39.085999999999999</v>
      </c>
      <c r="AD25" s="93">
        <v>20.650999999999996</v>
      </c>
      <c r="AE25" s="148">
        <f t="shared" si="21"/>
        <v>65.49199999999999</v>
      </c>
      <c r="AF25" s="153">
        <v>5.1719999999999997</v>
      </c>
      <c r="AG25" s="92">
        <v>1.821</v>
      </c>
      <c r="AH25" s="67">
        <v>39.730000000000004</v>
      </c>
      <c r="AI25" s="93">
        <v>24.378</v>
      </c>
      <c r="AJ25" s="148">
        <f t="shared" si="22"/>
        <v>71.100999999999999</v>
      </c>
      <c r="AK25" s="153">
        <v>4.7510000000000003</v>
      </c>
      <c r="AL25" s="92">
        <v>2.4710000000000001</v>
      </c>
      <c r="AM25" s="67">
        <v>30.531000000000002</v>
      </c>
      <c r="AN25" s="93">
        <v>23.748999999999999</v>
      </c>
      <c r="AO25" s="148">
        <f t="shared" si="23"/>
        <v>61.501999999999995</v>
      </c>
      <c r="AP25" s="153">
        <v>2.819</v>
      </c>
      <c r="AQ25" s="92">
        <v>1.7610000000000003</v>
      </c>
      <c r="AR25" s="67">
        <v>18.618000000000002</v>
      </c>
      <c r="AS25" s="93">
        <v>21.003999999999998</v>
      </c>
      <c r="AT25" s="154">
        <f t="shared" si="24"/>
        <v>44.201999999999998</v>
      </c>
      <c r="AU25" s="114"/>
      <c r="AV25" s="155"/>
      <c r="AW25" s="37"/>
      <c r="AX25" s="71"/>
      <c r="AY25" s="43">
        <f>IF(SUM(BO25:DA25)=0,0,$BO$4)</f>
        <v>0</v>
      </c>
      <c r="AZ25" s="43"/>
      <c r="BA25" s="6"/>
      <c r="BB25" s="62">
        <f t="shared" ref="BB25:BB31" si="34">+BB24+1</f>
        <v>13</v>
      </c>
      <c r="BC25" s="63" t="s">
        <v>124</v>
      </c>
      <c r="BD25" s="64" t="s">
        <v>41</v>
      </c>
      <c r="BE25" s="65">
        <v>3</v>
      </c>
      <c r="BF25" s="72" t="s">
        <v>125</v>
      </c>
      <c r="BG25" s="73" t="s">
        <v>126</v>
      </c>
      <c r="BH25" s="73" t="s">
        <v>127</v>
      </c>
      <c r="BI25" s="74" t="s">
        <v>128</v>
      </c>
      <c r="BJ25" s="156" t="s">
        <v>129</v>
      </c>
      <c r="BL25" s="127"/>
      <c r="BM25" s="128"/>
      <c r="BN25" s="128"/>
      <c r="BO25" s="59">
        <f t="shared" si="25"/>
        <v>0</v>
      </c>
      <c r="BP25" s="59">
        <f t="shared" si="25"/>
        <v>0</v>
      </c>
      <c r="BQ25" s="59">
        <f t="shared" si="25"/>
        <v>0</v>
      </c>
      <c r="BR25" s="59">
        <f t="shared" si="25"/>
        <v>0</v>
      </c>
      <c r="BS25" s="60"/>
      <c r="BT25" s="59">
        <f t="shared" si="26"/>
        <v>0</v>
      </c>
      <c r="BU25" s="59">
        <f t="shared" si="26"/>
        <v>0</v>
      </c>
      <c r="BV25" s="59">
        <f t="shared" si="26"/>
        <v>0</v>
      </c>
      <c r="BW25" s="59">
        <f t="shared" si="26"/>
        <v>0</v>
      </c>
      <c r="BX25" s="60"/>
      <c r="BY25" s="59">
        <f t="shared" si="27"/>
        <v>0</v>
      </c>
      <c r="BZ25" s="59">
        <f t="shared" si="27"/>
        <v>0</v>
      </c>
      <c r="CA25" s="59">
        <f t="shared" si="27"/>
        <v>0</v>
      </c>
      <c r="CB25" s="59">
        <f t="shared" si="27"/>
        <v>0</v>
      </c>
      <c r="CC25" s="60"/>
      <c r="CD25" s="59">
        <f t="shared" si="28"/>
        <v>0</v>
      </c>
      <c r="CE25" s="59">
        <f t="shared" si="28"/>
        <v>0</v>
      </c>
      <c r="CF25" s="59">
        <f t="shared" si="28"/>
        <v>0</v>
      </c>
      <c r="CG25" s="59">
        <f t="shared" si="28"/>
        <v>0</v>
      </c>
      <c r="CH25" s="60"/>
      <c r="CI25" s="59">
        <f t="shared" si="29"/>
        <v>0</v>
      </c>
      <c r="CJ25" s="59">
        <f t="shared" si="29"/>
        <v>0</v>
      </c>
      <c r="CK25" s="59">
        <f t="shared" si="29"/>
        <v>0</v>
      </c>
      <c r="CL25" s="59">
        <f t="shared" si="29"/>
        <v>0</v>
      </c>
      <c r="CM25" s="60"/>
      <c r="CN25" s="59">
        <f t="shared" si="30"/>
        <v>0</v>
      </c>
      <c r="CO25" s="59">
        <f t="shared" si="30"/>
        <v>0</v>
      </c>
      <c r="CP25" s="59">
        <f t="shared" si="30"/>
        <v>0</v>
      </c>
      <c r="CQ25" s="59">
        <f t="shared" si="30"/>
        <v>0</v>
      </c>
      <c r="CR25" s="60"/>
      <c r="CS25" s="59">
        <f t="shared" si="31"/>
        <v>0</v>
      </c>
      <c r="CT25" s="59">
        <f t="shared" si="31"/>
        <v>0</v>
      </c>
      <c r="CU25" s="59">
        <f t="shared" si="31"/>
        <v>0</v>
      </c>
      <c r="CV25" s="59">
        <f t="shared" si="31"/>
        <v>0</v>
      </c>
      <c r="CW25" s="60"/>
      <c r="CX25" s="59">
        <f t="shared" si="32"/>
        <v>0</v>
      </c>
      <c r="CY25" s="59">
        <f t="shared" si="32"/>
        <v>0</v>
      </c>
      <c r="CZ25" s="59">
        <f t="shared" si="32"/>
        <v>0</v>
      </c>
      <c r="DA25" s="59">
        <f t="shared" si="32"/>
        <v>0</v>
      </c>
      <c r="DB25" s="60"/>
      <c r="DC25" s="127"/>
      <c r="DD25" s="6"/>
      <c r="DE25" s="6"/>
      <c r="DF25" s="127"/>
      <c r="DG25" s="14"/>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127"/>
    </row>
    <row r="26" spans="2:152" x14ac:dyDescent="0.2">
      <c r="B26" s="145">
        <f t="shared" si="33"/>
        <v>14</v>
      </c>
      <c r="C26" s="63" t="s">
        <v>130</v>
      </c>
      <c r="D26" s="64"/>
      <c r="E26" s="64" t="s">
        <v>41</v>
      </c>
      <c r="F26" s="146">
        <v>3</v>
      </c>
      <c r="G26" s="147">
        <v>1.6910000000000001</v>
      </c>
      <c r="H26" s="67">
        <v>0</v>
      </c>
      <c r="I26" s="67">
        <v>5.5119999999999996</v>
      </c>
      <c r="J26" s="68">
        <v>17.084</v>
      </c>
      <c r="K26" s="148">
        <f t="shared" si="17"/>
        <v>24.286999999999999</v>
      </c>
      <c r="L26" s="149">
        <v>1.405</v>
      </c>
      <c r="M26" s="150">
        <v>0</v>
      </c>
      <c r="N26" s="150">
        <v>0</v>
      </c>
      <c r="O26" s="151">
        <v>30.58</v>
      </c>
      <c r="P26" s="152">
        <f t="shared" si="18"/>
        <v>31.984999999999999</v>
      </c>
      <c r="Q26" s="149">
        <v>1.1348830000000001</v>
      </c>
      <c r="R26" s="150">
        <v>0</v>
      </c>
      <c r="S26" s="150">
        <v>-0.38827</v>
      </c>
      <c r="T26" s="151">
        <v>53.257094054745501</v>
      </c>
      <c r="U26" s="152">
        <f t="shared" si="19"/>
        <v>54.003707054745504</v>
      </c>
      <c r="V26" s="66">
        <v>0</v>
      </c>
      <c r="W26" s="67">
        <v>0</v>
      </c>
      <c r="X26" s="67">
        <v>0</v>
      </c>
      <c r="Y26" s="93">
        <v>10.339999999999998</v>
      </c>
      <c r="Z26" s="148">
        <f t="shared" si="20"/>
        <v>10.339999999999998</v>
      </c>
      <c r="AA26" s="66">
        <v>0</v>
      </c>
      <c r="AB26" s="67">
        <v>0</v>
      </c>
      <c r="AC26" s="67">
        <v>0</v>
      </c>
      <c r="AD26" s="93">
        <v>10.186</v>
      </c>
      <c r="AE26" s="148">
        <f t="shared" si="21"/>
        <v>10.186</v>
      </c>
      <c r="AF26" s="66">
        <v>0</v>
      </c>
      <c r="AG26" s="67">
        <v>0</v>
      </c>
      <c r="AH26" s="67">
        <v>0</v>
      </c>
      <c r="AI26" s="93">
        <v>9.8109999999999982</v>
      </c>
      <c r="AJ26" s="148">
        <f t="shared" si="22"/>
        <v>9.8109999999999982</v>
      </c>
      <c r="AK26" s="66">
        <v>0</v>
      </c>
      <c r="AL26" s="67">
        <v>0</v>
      </c>
      <c r="AM26" s="67">
        <v>0</v>
      </c>
      <c r="AN26" s="93">
        <v>8.7820000000000036</v>
      </c>
      <c r="AO26" s="148">
        <f t="shared" si="23"/>
        <v>8.7820000000000036</v>
      </c>
      <c r="AP26" s="66">
        <v>0</v>
      </c>
      <c r="AQ26" s="67">
        <v>0</v>
      </c>
      <c r="AR26" s="67">
        <v>0</v>
      </c>
      <c r="AS26" s="93">
        <v>9.9549999999999983</v>
      </c>
      <c r="AT26" s="154">
        <f t="shared" si="24"/>
        <v>9.9549999999999983</v>
      </c>
      <c r="AU26" s="114"/>
      <c r="AV26" s="155"/>
      <c r="AW26" s="37" t="s">
        <v>35</v>
      </c>
      <c r="AX26" s="71"/>
      <c r="AY26" s="43">
        <f>IF(SUM(BO26:DA26)=0,0,$BO$4)</f>
        <v>0</v>
      </c>
      <c r="AZ26" s="43" t="str">
        <f>IF(SUM(DH26:ET26)=0,0,$DH$7)</f>
        <v>Sum of lines 14-16 should equal line 39 in WS2 (Total water enhancement capital expenditure )</v>
      </c>
      <c r="BA26" s="6"/>
      <c r="BB26" s="62">
        <f t="shared" si="34"/>
        <v>14</v>
      </c>
      <c r="BC26" s="63" t="s">
        <v>130</v>
      </c>
      <c r="BD26" s="64" t="s">
        <v>41</v>
      </c>
      <c r="BE26" s="65">
        <v>3</v>
      </c>
      <c r="BF26" s="72" t="s">
        <v>131</v>
      </c>
      <c r="BG26" s="73" t="s">
        <v>132</v>
      </c>
      <c r="BH26" s="73" t="s">
        <v>133</v>
      </c>
      <c r="BI26" s="74" t="s">
        <v>134</v>
      </c>
      <c r="BJ26" s="156" t="s">
        <v>135</v>
      </c>
      <c r="BL26" s="7"/>
      <c r="BN26" s="8"/>
      <c r="BO26" s="59">
        <f t="shared" si="25"/>
        <v>0</v>
      </c>
      <c r="BP26" s="59">
        <f t="shared" si="25"/>
        <v>0</v>
      </c>
      <c r="BQ26" s="59">
        <f t="shared" si="25"/>
        <v>0</v>
      </c>
      <c r="BR26" s="59">
        <f t="shared" si="25"/>
        <v>0</v>
      </c>
      <c r="BS26" s="60"/>
      <c r="BT26" s="59">
        <f t="shared" si="26"/>
        <v>0</v>
      </c>
      <c r="BU26" s="59">
        <f t="shared" si="26"/>
        <v>0</v>
      </c>
      <c r="BV26" s="59">
        <f t="shared" si="26"/>
        <v>0</v>
      </c>
      <c r="BW26" s="59">
        <f t="shared" si="26"/>
        <v>0</v>
      </c>
      <c r="BX26" s="60"/>
      <c r="BY26" s="59">
        <f t="shared" si="27"/>
        <v>0</v>
      </c>
      <c r="BZ26" s="59">
        <f t="shared" si="27"/>
        <v>0</v>
      </c>
      <c r="CA26" s="59">
        <f t="shared" si="27"/>
        <v>0</v>
      </c>
      <c r="CB26" s="59">
        <f t="shared" si="27"/>
        <v>0</v>
      </c>
      <c r="CC26" s="60"/>
      <c r="CD26" s="59">
        <f t="shared" si="28"/>
        <v>0</v>
      </c>
      <c r="CE26" s="59">
        <f t="shared" si="28"/>
        <v>0</v>
      </c>
      <c r="CF26" s="59">
        <f t="shared" si="28"/>
        <v>0</v>
      </c>
      <c r="CG26" s="59">
        <f t="shared" si="28"/>
        <v>0</v>
      </c>
      <c r="CH26" s="60"/>
      <c r="CI26" s="59">
        <f t="shared" si="29"/>
        <v>0</v>
      </c>
      <c r="CJ26" s="59">
        <f t="shared" si="29"/>
        <v>0</v>
      </c>
      <c r="CK26" s="59">
        <f t="shared" si="29"/>
        <v>0</v>
      </c>
      <c r="CL26" s="59">
        <f t="shared" si="29"/>
        <v>0</v>
      </c>
      <c r="CM26" s="60"/>
      <c r="CN26" s="59">
        <f t="shared" si="30"/>
        <v>0</v>
      </c>
      <c r="CO26" s="59">
        <f t="shared" si="30"/>
        <v>0</v>
      </c>
      <c r="CP26" s="59">
        <f t="shared" si="30"/>
        <v>0</v>
      </c>
      <c r="CQ26" s="59">
        <f t="shared" si="30"/>
        <v>0</v>
      </c>
      <c r="CR26" s="60"/>
      <c r="CS26" s="59">
        <f t="shared" si="31"/>
        <v>0</v>
      </c>
      <c r="CT26" s="59">
        <f t="shared" si="31"/>
        <v>0</v>
      </c>
      <c r="CU26" s="59">
        <f t="shared" si="31"/>
        <v>0</v>
      </c>
      <c r="CV26" s="59">
        <f t="shared" si="31"/>
        <v>0</v>
      </c>
      <c r="CW26" s="60"/>
      <c r="CX26" s="59">
        <f t="shared" si="32"/>
        <v>0</v>
      </c>
      <c r="CY26" s="59">
        <f t="shared" si="32"/>
        <v>0</v>
      </c>
      <c r="CZ26" s="59">
        <f t="shared" si="32"/>
        <v>0</v>
      </c>
      <c r="DA26" s="59">
        <f t="shared" si="32"/>
        <v>0</v>
      </c>
      <c r="DB26" s="60"/>
      <c r="DC26" s="7"/>
      <c r="DD26" s="6"/>
      <c r="DE26" s="6"/>
      <c r="DF26" s="7"/>
      <c r="DG26" s="14"/>
      <c r="DH26" s="61">
        <f>IF((ROUND(SUM(G$26:G$28),3) = ROUND('WS2'!G$47,3)), 0, 1)</f>
        <v>0</v>
      </c>
      <c r="DI26" s="61">
        <f>IF((ROUND(SUM(H$26:H$28),3) = ROUND('WS2'!H$47,3)), 0, 1)</f>
        <v>0</v>
      </c>
      <c r="DJ26" s="61">
        <f>IF((ROUND(SUM(I$26:I$28),3) = ROUND('WS2'!I$47,3)), 0, 1)</f>
        <v>0</v>
      </c>
      <c r="DK26" s="61">
        <f>IF((ROUND(SUM(J$26:J$28),3) = ROUND('WS2'!J$47,3)), 0, 1)</f>
        <v>0</v>
      </c>
      <c r="DL26" s="60"/>
      <c r="DM26" s="61">
        <f>IF((ROUND(SUM(L$26:L$28),3) = ROUND('WS2'!L$47,3)), 0, 1)</f>
        <v>1</v>
      </c>
      <c r="DN26" s="61">
        <f>IF((ROUND(SUM(M$26:M$28),3) = ROUND('WS2'!M$47,3)), 0, 1)</f>
        <v>0</v>
      </c>
      <c r="DO26" s="61">
        <f>IF((ROUND(SUM(N$26:N$28),3) = ROUND('WS2'!N$47,3)), 0, 1)</f>
        <v>1</v>
      </c>
      <c r="DP26" s="61">
        <f>IF((ROUND(SUM(O$26:O$28),3) = ROUND('WS2'!O$47,3)), 0, 1)</f>
        <v>1</v>
      </c>
      <c r="DQ26" s="60"/>
      <c r="DR26" s="61">
        <f>IF((ROUND(SUM(Q$26:Q$28),3) = ROUND('WS2'!Q$47,3)), 0, 1)</f>
        <v>0</v>
      </c>
      <c r="DS26" s="61">
        <f>IF((ROUND(SUM(R$26:R$28),3) = ROUND('WS2'!R$47,3)), 0, 1)</f>
        <v>0</v>
      </c>
      <c r="DT26" s="61">
        <f>IF((ROUND(SUM(S$26:S$28),3) = ROUND('WS2'!S$47,3)), 0, 1)</f>
        <v>0</v>
      </c>
      <c r="DU26" s="61">
        <f>IF((ROUND(SUM(T$26:T$28),3) = ROUND('WS2'!T$47,3)), 0, 1)</f>
        <v>0</v>
      </c>
      <c r="DV26" s="60"/>
      <c r="DW26" s="61">
        <f>IF((ROUND(SUM(V$26:V$28),3) = ROUND('WS2'!V$47,3)), 0, 1)</f>
        <v>0</v>
      </c>
      <c r="DX26" s="61">
        <f>IF((ROUND(SUM(W$26:W$28),3) = ROUND('WS2'!W$47,3)), 0, 1)</f>
        <v>0</v>
      </c>
      <c r="DY26" s="61">
        <f>IF((ROUND(SUM(X$26:X$28),3) = ROUND('WS2'!X$47,3)), 0, 1)</f>
        <v>0</v>
      </c>
      <c r="DZ26" s="61">
        <f>IF((ROUND(SUM(Y$26:Y$28),3) = ROUND('WS2'!Y$47,3)), 0, 1)</f>
        <v>0</v>
      </c>
      <c r="EA26" s="60"/>
      <c r="EB26" s="61">
        <f>IF((ROUND(SUM(AA$26:AA$28),3) = ROUND('WS2'!AA$47,3)), 0, 1)</f>
        <v>0</v>
      </c>
      <c r="EC26" s="61">
        <f>IF((ROUND(SUM(AB$26:AB$28),3) = ROUND('WS2'!AB$47,3)), 0, 1)</f>
        <v>0</v>
      </c>
      <c r="ED26" s="61">
        <f>IF((ROUND(SUM(AC$26:AC$28),3) = ROUND('WS2'!AC$47,3)), 0, 1)</f>
        <v>0</v>
      </c>
      <c r="EE26" s="61">
        <f>IF((ROUND(SUM(AD$26:AD$28),3) = ROUND('WS2'!AD$47,3)), 0, 1)</f>
        <v>0</v>
      </c>
      <c r="EF26" s="60"/>
      <c r="EG26" s="61">
        <f>IF((ROUND(SUM(AF$26:AF$28),3) = ROUND('WS2'!AF$47,3)), 0, 1)</f>
        <v>0</v>
      </c>
      <c r="EH26" s="61">
        <f>IF((ROUND(SUM(AG$26:AG$28),3) = ROUND('WS2'!AG$47,3)), 0, 1)</f>
        <v>0</v>
      </c>
      <c r="EI26" s="61">
        <f>IF((ROUND(SUM(AH$26:AH$28),3) = ROUND('WS2'!AH$47,3)), 0, 1)</f>
        <v>0</v>
      </c>
      <c r="EJ26" s="61">
        <f>IF((ROUND(SUM(AI$26:AI$28),3) = ROUND('WS2'!AI$47,3)), 0, 1)</f>
        <v>0</v>
      </c>
      <c r="EK26" s="60"/>
      <c r="EL26" s="61">
        <f>IF((ROUND(SUM(AK$26:AK$28),3) = ROUND('WS2'!AK$47,3)), 0, 1)</f>
        <v>0</v>
      </c>
      <c r="EM26" s="61">
        <f>IF((ROUND(SUM(AL$26:AL$28),3) = ROUND('WS2'!AL$47,3)), 0, 1)</f>
        <v>0</v>
      </c>
      <c r="EN26" s="61">
        <f>IF((ROUND(SUM(AM$26:AM$28),3) = ROUND('WS2'!AM$47,3)), 0, 1)</f>
        <v>0</v>
      </c>
      <c r="EO26" s="61">
        <f>IF((ROUND(SUM(AN$26:AN$28),3) = ROUND('WS2'!AN$47,3)), 0, 1)</f>
        <v>0</v>
      </c>
      <c r="EP26" s="60"/>
      <c r="EQ26" s="61">
        <f>IF((ROUND(SUM(AP$26:AP$28),3) = ROUND('WS2'!AP$47,3)), 0, 1)</f>
        <v>0</v>
      </c>
      <c r="ER26" s="61">
        <f>IF((ROUND(SUM(AQ$26:AQ$28),3) = ROUND('WS2'!AQ$47,3)), 0, 1)</f>
        <v>0</v>
      </c>
      <c r="ES26" s="61">
        <f>IF((ROUND(SUM(AR$26:AR$28),3) = ROUND('WS2'!AR$47,3)), 0, 1)</f>
        <v>0</v>
      </c>
      <c r="ET26" s="61">
        <f>IF((ROUND(SUM(AS$26:AS$28),3) = ROUND('WS2'!AS$47,3)), 0, 1)</f>
        <v>0</v>
      </c>
      <c r="EU26" s="60"/>
      <c r="EV26" s="7"/>
    </row>
    <row r="27" spans="2:152" x14ac:dyDescent="0.2">
      <c r="B27" s="145">
        <f t="shared" si="33"/>
        <v>15</v>
      </c>
      <c r="C27" s="63" t="s">
        <v>136</v>
      </c>
      <c r="D27" s="64"/>
      <c r="E27" s="64" t="s">
        <v>41</v>
      </c>
      <c r="F27" s="146">
        <v>3</v>
      </c>
      <c r="G27" s="147">
        <v>0.89900000000000002</v>
      </c>
      <c r="H27" s="67">
        <v>0.16500000000000001</v>
      </c>
      <c r="I27" s="67">
        <v>20.541</v>
      </c>
      <c r="J27" s="68">
        <v>10.826000000000001</v>
      </c>
      <c r="K27" s="148">
        <f t="shared" si="17"/>
        <v>32.430999999999997</v>
      </c>
      <c r="L27" s="149">
        <v>4.0049999999999999</v>
      </c>
      <c r="M27" s="150">
        <v>2.7E-2</v>
      </c>
      <c r="N27" s="150">
        <v>17.73</v>
      </c>
      <c r="O27" s="151">
        <v>17.582000000000001</v>
      </c>
      <c r="P27" s="152">
        <f t="shared" si="18"/>
        <v>39.344000000000001</v>
      </c>
      <c r="Q27" s="149">
        <v>3.6574607909093921</v>
      </c>
      <c r="R27" s="150">
        <v>1.7025766899480283E-2</v>
      </c>
      <c r="S27" s="150">
        <v>5.8411238088791393</v>
      </c>
      <c r="T27" s="151">
        <v>26.11953566859836</v>
      </c>
      <c r="U27" s="152">
        <f t="shared" si="19"/>
        <v>35.635146035286368</v>
      </c>
      <c r="V27" s="66">
        <v>6.9569999999999999</v>
      </c>
      <c r="W27" s="67">
        <v>0.11799999999999999</v>
      </c>
      <c r="X27" s="67">
        <v>19.225999999999999</v>
      </c>
      <c r="Y27" s="93">
        <v>6.1180000000000003</v>
      </c>
      <c r="Z27" s="148">
        <f t="shared" si="20"/>
        <v>32.418999999999997</v>
      </c>
      <c r="AA27" s="66">
        <v>3.952</v>
      </c>
      <c r="AB27" s="67">
        <v>9.4E-2</v>
      </c>
      <c r="AC27" s="67">
        <v>22.411000000000001</v>
      </c>
      <c r="AD27" s="93">
        <v>5.7940000000000005</v>
      </c>
      <c r="AE27" s="148">
        <f t="shared" si="21"/>
        <v>32.251000000000005</v>
      </c>
      <c r="AF27" s="66">
        <v>10.391</v>
      </c>
      <c r="AG27" s="67">
        <v>5.8999999999999997E-2</v>
      </c>
      <c r="AH27" s="67">
        <v>17.725000000000001</v>
      </c>
      <c r="AI27" s="93">
        <v>5.2639999999999993</v>
      </c>
      <c r="AJ27" s="148">
        <f t="shared" si="22"/>
        <v>33.439</v>
      </c>
      <c r="AK27" s="66">
        <v>8.1989999999999998</v>
      </c>
      <c r="AL27" s="67">
        <v>8.3000000000000004E-2</v>
      </c>
      <c r="AM27" s="67">
        <v>12.077999999999999</v>
      </c>
      <c r="AN27" s="93">
        <v>5.681</v>
      </c>
      <c r="AO27" s="148">
        <f t="shared" si="23"/>
        <v>26.041</v>
      </c>
      <c r="AP27" s="66">
        <v>2.7440000000000002</v>
      </c>
      <c r="AQ27" s="67">
        <v>6.0999999999999999E-2</v>
      </c>
      <c r="AR27" s="67">
        <v>9.6790000000000003</v>
      </c>
      <c r="AS27" s="93">
        <v>5.3660000000000005</v>
      </c>
      <c r="AT27" s="154">
        <f t="shared" si="24"/>
        <v>17.850000000000001</v>
      </c>
      <c r="AU27" s="114"/>
      <c r="AV27" s="155"/>
      <c r="AW27" s="37" t="s">
        <v>35</v>
      </c>
      <c r="AX27" s="97"/>
      <c r="AY27" s="43">
        <f>IF(SUM(BO27:DA27)=0,0,$BO$4)</f>
        <v>0</v>
      </c>
      <c r="AZ27" s="43" t="str">
        <f>IF(SUM(DH27:ET27)=0,0,$DH$7)</f>
        <v>Sum of lines 14-16 should equal line 39 in WS2 (Total water enhancement capital expenditure )</v>
      </c>
      <c r="BA27" s="6"/>
      <c r="BB27" s="62">
        <f t="shared" si="34"/>
        <v>15</v>
      </c>
      <c r="BC27" s="63" t="s">
        <v>136</v>
      </c>
      <c r="BD27" s="64" t="s">
        <v>41</v>
      </c>
      <c r="BE27" s="65">
        <v>3</v>
      </c>
      <c r="BF27" s="72" t="s">
        <v>137</v>
      </c>
      <c r="BG27" s="73" t="s">
        <v>138</v>
      </c>
      <c r="BH27" s="73" t="s">
        <v>139</v>
      </c>
      <c r="BI27" s="74" t="s">
        <v>140</v>
      </c>
      <c r="BJ27" s="156" t="s">
        <v>141</v>
      </c>
      <c r="BL27" s="7"/>
      <c r="BN27" s="8"/>
      <c r="BO27" s="59">
        <f t="shared" si="25"/>
        <v>0</v>
      </c>
      <c r="BP27" s="59">
        <f t="shared" si="25"/>
        <v>0</v>
      </c>
      <c r="BQ27" s="59">
        <f t="shared" si="25"/>
        <v>0</v>
      </c>
      <c r="BR27" s="59">
        <f t="shared" si="25"/>
        <v>0</v>
      </c>
      <c r="BS27" s="60"/>
      <c r="BT27" s="59">
        <f t="shared" si="26"/>
        <v>0</v>
      </c>
      <c r="BU27" s="59">
        <f t="shared" si="26"/>
        <v>0</v>
      </c>
      <c r="BV27" s="59">
        <f t="shared" si="26"/>
        <v>0</v>
      </c>
      <c r="BW27" s="59">
        <f t="shared" si="26"/>
        <v>0</v>
      </c>
      <c r="BX27" s="60"/>
      <c r="BY27" s="59">
        <f t="shared" si="27"/>
        <v>0</v>
      </c>
      <c r="BZ27" s="59">
        <f t="shared" si="27"/>
        <v>0</v>
      </c>
      <c r="CA27" s="59">
        <f t="shared" si="27"/>
        <v>0</v>
      </c>
      <c r="CB27" s="59">
        <f t="shared" si="27"/>
        <v>0</v>
      </c>
      <c r="CC27" s="60"/>
      <c r="CD27" s="59">
        <f t="shared" si="28"/>
        <v>0</v>
      </c>
      <c r="CE27" s="59">
        <f t="shared" si="28"/>
        <v>0</v>
      </c>
      <c r="CF27" s="59">
        <f t="shared" si="28"/>
        <v>0</v>
      </c>
      <c r="CG27" s="59">
        <f t="shared" si="28"/>
        <v>0</v>
      </c>
      <c r="CH27" s="60"/>
      <c r="CI27" s="59">
        <f t="shared" si="29"/>
        <v>0</v>
      </c>
      <c r="CJ27" s="59">
        <f t="shared" si="29"/>
        <v>0</v>
      </c>
      <c r="CK27" s="59">
        <f t="shared" si="29"/>
        <v>0</v>
      </c>
      <c r="CL27" s="59">
        <f t="shared" si="29"/>
        <v>0</v>
      </c>
      <c r="CM27" s="60"/>
      <c r="CN27" s="59">
        <f t="shared" si="30"/>
        <v>0</v>
      </c>
      <c r="CO27" s="59">
        <f t="shared" si="30"/>
        <v>0</v>
      </c>
      <c r="CP27" s="59">
        <f t="shared" si="30"/>
        <v>0</v>
      </c>
      <c r="CQ27" s="59">
        <f t="shared" si="30"/>
        <v>0</v>
      </c>
      <c r="CR27" s="60"/>
      <c r="CS27" s="59">
        <f t="shared" si="31"/>
        <v>0</v>
      </c>
      <c r="CT27" s="59">
        <f t="shared" si="31"/>
        <v>0</v>
      </c>
      <c r="CU27" s="59">
        <f t="shared" si="31"/>
        <v>0</v>
      </c>
      <c r="CV27" s="59">
        <f t="shared" si="31"/>
        <v>0</v>
      </c>
      <c r="CW27" s="60"/>
      <c r="CX27" s="59">
        <f t="shared" si="32"/>
        <v>0</v>
      </c>
      <c r="CY27" s="59">
        <f t="shared" si="32"/>
        <v>0</v>
      </c>
      <c r="CZ27" s="59">
        <f t="shared" si="32"/>
        <v>0</v>
      </c>
      <c r="DA27" s="59">
        <f t="shared" si="32"/>
        <v>0</v>
      </c>
      <c r="DB27" s="60"/>
      <c r="DC27" s="7"/>
      <c r="DD27" s="6"/>
      <c r="DE27" s="6"/>
      <c r="DF27" s="7"/>
      <c r="DG27" s="14"/>
      <c r="DH27" s="61">
        <f>IF((ROUND(SUM(G$26:G$28),3) = ROUND('WS2'!G$47,3)), 0, 1)</f>
        <v>0</v>
      </c>
      <c r="DI27" s="61">
        <f>IF((ROUND(SUM(H$26:H$28),3) = ROUND('WS2'!H$47,3)), 0, 1)</f>
        <v>0</v>
      </c>
      <c r="DJ27" s="61">
        <f>IF((ROUND(SUM(I$26:I$28),3) = ROUND('WS2'!I$47,3)), 0, 1)</f>
        <v>0</v>
      </c>
      <c r="DK27" s="61">
        <f>IF((ROUND(SUM(J$26:J$28),3) = ROUND('WS2'!J$47,3)), 0, 1)</f>
        <v>0</v>
      </c>
      <c r="DL27" s="60"/>
      <c r="DM27" s="61">
        <f>IF((ROUND(SUM(L$26:L$28),3) = ROUND('WS2'!L$47,3)), 0, 1)</f>
        <v>1</v>
      </c>
      <c r="DN27" s="61">
        <f>IF((ROUND(SUM(M$26:M$28),3) = ROUND('WS2'!M$47,3)), 0, 1)</f>
        <v>0</v>
      </c>
      <c r="DO27" s="61">
        <f>IF((ROUND(SUM(N$26:N$28),3) = ROUND('WS2'!N$47,3)), 0, 1)</f>
        <v>1</v>
      </c>
      <c r="DP27" s="61">
        <f>IF((ROUND(SUM(O$26:O$28),3) = ROUND('WS2'!O$47,3)), 0, 1)</f>
        <v>1</v>
      </c>
      <c r="DQ27" s="60"/>
      <c r="DR27" s="61">
        <f>IF((ROUND(SUM(Q$26:Q$28),3) = ROUND('WS2'!Q$47,3)), 0, 1)</f>
        <v>0</v>
      </c>
      <c r="DS27" s="61">
        <f>IF((ROUND(SUM(R$26:R$28),3) = ROUND('WS2'!R$47,3)), 0, 1)</f>
        <v>0</v>
      </c>
      <c r="DT27" s="61">
        <f>IF((ROUND(SUM(S$26:S$28),3) = ROUND('WS2'!S$47,3)), 0, 1)</f>
        <v>0</v>
      </c>
      <c r="DU27" s="61">
        <f>IF((ROUND(SUM(T$26:T$28),3) = ROUND('WS2'!T$47,3)), 0, 1)</f>
        <v>0</v>
      </c>
      <c r="DV27" s="60"/>
      <c r="DW27" s="61">
        <f>IF((ROUND(SUM(V$26:V$28),3) = ROUND('WS2'!V$47,3)), 0, 1)</f>
        <v>0</v>
      </c>
      <c r="DX27" s="61">
        <f>IF((ROUND(SUM(W$26:W$28),3) = ROUND('WS2'!W$47,3)), 0, 1)</f>
        <v>0</v>
      </c>
      <c r="DY27" s="61">
        <f>IF((ROUND(SUM(X$26:X$28),3) = ROUND('WS2'!X$47,3)), 0, 1)</f>
        <v>0</v>
      </c>
      <c r="DZ27" s="61">
        <f>IF((ROUND(SUM(Y$26:Y$28),3) = ROUND('WS2'!Y$47,3)), 0, 1)</f>
        <v>0</v>
      </c>
      <c r="EA27" s="60"/>
      <c r="EB27" s="61">
        <f>IF((ROUND(SUM(AA$26:AA$28),3) = ROUND('WS2'!AA$47,3)), 0, 1)</f>
        <v>0</v>
      </c>
      <c r="EC27" s="61">
        <f>IF((ROUND(SUM(AB$26:AB$28),3) = ROUND('WS2'!AB$47,3)), 0, 1)</f>
        <v>0</v>
      </c>
      <c r="ED27" s="61">
        <f>IF((ROUND(SUM(AC$26:AC$28),3) = ROUND('WS2'!AC$47,3)), 0, 1)</f>
        <v>0</v>
      </c>
      <c r="EE27" s="61">
        <f>IF((ROUND(SUM(AD$26:AD$28),3) = ROUND('WS2'!AD$47,3)), 0, 1)</f>
        <v>0</v>
      </c>
      <c r="EF27" s="60"/>
      <c r="EG27" s="61">
        <f>IF((ROUND(SUM(AF$26:AF$28),3) = ROUND('WS2'!AF$47,3)), 0, 1)</f>
        <v>0</v>
      </c>
      <c r="EH27" s="61">
        <f>IF((ROUND(SUM(AG$26:AG$28),3) = ROUND('WS2'!AG$47,3)), 0, 1)</f>
        <v>0</v>
      </c>
      <c r="EI27" s="61">
        <f>IF((ROUND(SUM(AH$26:AH$28),3) = ROUND('WS2'!AH$47,3)), 0, 1)</f>
        <v>0</v>
      </c>
      <c r="EJ27" s="61">
        <f>IF((ROUND(SUM(AI$26:AI$28),3) = ROUND('WS2'!AI$47,3)), 0, 1)</f>
        <v>0</v>
      </c>
      <c r="EK27" s="60"/>
      <c r="EL27" s="61">
        <f>IF((ROUND(SUM(AK$26:AK$28),3) = ROUND('WS2'!AK$47,3)), 0, 1)</f>
        <v>0</v>
      </c>
      <c r="EM27" s="61">
        <f>IF((ROUND(SUM(AL$26:AL$28),3) = ROUND('WS2'!AL$47,3)), 0, 1)</f>
        <v>0</v>
      </c>
      <c r="EN27" s="61">
        <f>IF((ROUND(SUM(AM$26:AM$28),3) = ROUND('WS2'!AM$47,3)), 0, 1)</f>
        <v>0</v>
      </c>
      <c r="EO27" s="61">
        <f>IF((ROUND(SUM(AN$26:AN$28),3) = ROUND('WS2'!AN$47,3)), 0, 1)</f>
        <v>0</v>
      </c>
      <c r="EP27" s="60"/>
      <c r="EQ27" s="61">
        <f>IF((ROUND(SUM(AP$26:AP$28),3) = ROUND('WS2'!AP$47,3)), 0, 1)</f>
        <v>0</v>
      </c>
      <c r="ER27" s="61">
        <f>IF((ROUND(SUM(AQ$26:AQ$28),3) = ROUND('WS2'!AQ$47,3)), 0, 1)</f>
        <v>0</v>
      </c>
      <c r="ES27" s="61">
        <f>IF((ROUND(SUM(AR$26:AR$28),3) = ROUND('WS2'!AR$47,3)), 0, 1)</f>
        <v>0</v>
      </c>
      <c r="ET27" s="61">
        <f>IF((ROUND(SUM(AS$26:AS$28),3) = ROUND('WS2'!AS$47,3)), 0, 1)</f>
        <v>0</v>
      </c>
      <c r="EU27" s="60"/>
      <c r="EV27" s="7"/>
    </row>
    <row r="28" spans="2:152" x14ac:dyDescent="0.2">
      <c r="B28" s="145">
        <f t="shared" si="33"/>
        <v>16</v>
      </c>
      <c r="C28" s="63" t="s">
        <v>142</v>
      </c>
      <c r="D28" s="64"/>
      <c r="E28" s="64" t="s">
        <v>41</v>
      </c>
      <c r="F28" s="146">
        <v>3</v>
      </c>
      <c r="G28" s="147">
        <v>0</v>
      </c>
      <c r="H28" s="67">
        <v>0</v>
      </c>
      <c r="I28" s="67">
        <v>0</v>
      </c>
      <c r="J28" s="68">
        <v>2.363</v>
      </c>
      <c r="K28" s="148">
        <f t="shared" si="17"/>
        <v>2.363</v>
      </c>
      <c r="L28" s="157">
        <v>0</v>
      </c>
      <c r="M28" s="158">
        <v>0</v>
      </c>
      <c r="N28" s="158">
        <v>0</v>
      </c>
      <c r="O28" s="151">
        <v>1.6140000000000001</v>
      </c>
      <c r="P28" s="152">
        <f t="shared" si="18"/>
        <v>1.6140000000000001</v>
      </c>
      <c r="Q28" s="157">
        <v>0</v>
      </c>
      <c r="R28" s="158">
        <v>0</v>
      </c>
      <c r="S28" s="158">
        <v>0</v>
      </c>
      <c r="T28" s="151">
        <v>2.3118690000000002</v>
      </c>
      <c r="U28" s="152">
        <f t="shared" si="19"/>
        <v>2.3118690000000002</v>
      </c>
      <c r="V28" s="66">
        <v>0</v>
      </c>
      <c r="W28" s="67">
        <v>0</v>
      </c>
      <c r="X28" s="67">
        <v>0</v>
      </c>
      <c r="Y28" s="68">
        <v>0.63300000000000001</v>
      </c>
      <c r="Z28" s="148">
        <f t="shared" si="20"/>
        <v>0.63300000000000001</v>
      </c>
      <c r="AA28" s="66">
        <v>0</v>
      </c>
      <c r="AB28" s="67">
        <v>0</v>
      </c>
      <c r="AC28" s="67">
        <v>0</v>
      </c>
      <c r="AD28" s="68">
        <v>1.9770000000000001</v>
      </c>
      <c r="AE28" s="148">
        <f t="shared" si="21"/>
        <v>1.9770000000000001</v>
      </c>
      <c r="AF28" s="66">
        <v>0</v>
      </c>
      <c r="AG28" s="67">
        <v>0</v>
      </c>
      <c r="AH28" s="67">
        <v>0</v>
      </c>
      <c r="AI28" s="68">
        <v>1.371</v>
      </c>
      <c r="AJ28" s="148">
        <f t="shared" si="22"/>
        <v>1.371</v>
      </c>
      <c r="AK28" s="66">
        <v>0</v>
      </c>
      <c r="AL28" s="67">
        <v>0</v>
      </c>
      <c r="AM28" s="67">
        <v>0</v>
      </c>
      <c r="AN28" s="68">
        <v>1.125</v>
      </c>
      <c r="AO28" s="148">
        <f t="shared" si="23"/>
        <v>1.125</v>
      </c>
      <c r="AP28" s="66">
        <v>0</v>
      </c>
      <c r="AQ28" s="67">
        <v>0</v>
      </c>
      <c r="AR28" s="67">
        <v>0</v>
      </c>
      <c r="AS28" s="68">
        <v>0.55500000000000005</v>
      </c>
      <c r="AT28" s="154">
        <f t="shared" si="24"/>
        <v>0.55500000000000005</v>
      </c>
      <c r="AU28" s="114"/>
      <c r="AV28" s="155"/>
      <c r="AW28" s="37" t="s">
        <v>35</v>
      </c>
      <c r="AX28" s="97"/>
      <c r="AY28" s="43">
        <f>IF(SUM(BO28:DA28)=0,0,$BO$4)</f>
        <v>0</v>
      </c>
      <c r="AZ28" s="43" t="str">
        <f>IF(SUM(DH28:ET28)=0,0,$DH$7)</f>
        <v>Sum of lines 14-16 should equal line 39 in WS2 (Total water enhancement capital expenditure )</v>
      </c>
      <c r="BA28" s="6"/>
      <c r="BB28" s="62">
        <f t="shared" si="34"/>
        <v>16</v>
      </c>
      <c r="BC28" s="63" t="s">
        <v>142</v>
      </c>
      <c r="BD28" s="64" t="s">
        <v>41</v>
      </c>
      <c r="BE28" s="65">
        <v>3</v>
      </c>
      <c r="BF28" s="72" t="s">
        <v>143</v>
      </c>
      <c r="BG28" s="73" t="s">
        <v>144</v>
      </c>
      <c r="BH28" s="73" t="s">
        <v>145</v>
      </c>
      <c r="BI28" s="74" t="s">
        <v>146</v>
      </c>
      <c r="BJ28" s="156" t="s">
        <v>147</v>
      </c>
      <c r="BL28" s="7"/>
      <c r="BN28" s="8"/>
      <c r="BO28" s="59">
        <f t="shared" si="25"/>
        <v>0</v>
      </c>
      <c r="BP28" s="59">
        <f t="shared" si="25"/>
        <v>0</v>
      </c>
      <c r="BQ28" s="59">
        <f t="shared" si="25"/>
        <v>0</v>
      </c>
      <c r="BR28" s="59">
        <f t="shared" si="25"/>
        <v>0</v>
      </c>
      <c r="BS28" s="60"/>
      <c r="BT28" s="59">
        <f t="shared" si="26"/>
        <v>0</v>
      </c>
      <c r="BU28" s="59">
        <f t="shared" si="26"/>
        <v>0</v>
      </c>
      <c r="BV28" s="59">
        <f t="shared" si="26"/>
        <v>0</v>
      </c>
      <c r="BW28" s="59">
        <f t="shared" si="26"/>
        <v>0</v>
      </c>
      <c r="BX28" s="60"/>
      <c r="BY28" s="59">
        <f t="shared" si="27"/>
        <v>0</v>
      </c>
      <c r="BZ28" s="59">
        <f t="shared" si="27"/>
        <v>0</v>
      </c>
      <c r="CA28" s="59">
        <f t="shared" si="27"/>
        <v>0</v>
      </c>
      <c r="CB28" s="59">
        <f t="shared" si="27"/>
        <v>0</v>
      </c>
      <c r="CC28" s="60"/>
      <c r="CD28" s="59">
        <f t="shared" si="28"/>
        <v>0</v>
      </c>
      <c r="CE28" s="59">
        <f t="shared" si="28"/>
        <v>0</v>
      </c>
      <c r="CF28" s="59">
        <f t="shared" si="28"/>
        <v>0</v>
      </c>
      <c r="CG28" s="59">
        <f t="shared" si="28"/>
        <v>0</v>
      </c>
      <c r="CH28" s="60"/>
      <c r="CI28" s="59">
        <f t="shared" si="29"/>
        <v>0</v>
      </c>
      <c r="CJ28" s="59">
        <f t="shared" si="29"/>
        <v>0</v>
      </c>
      <c r="CK28" s="59">
        <f t="shared" si="29"/>
        <v>0</v>
      </c>
      <c r="CL28" s="59">
        <f t="shared" si="29"/>
        <v>0</v>
      </c>
      <c r="CM28" s="60"/>
      <c r="CN28" s="59">
        <f t="shared" si="30"/>
        <v>0</v>
      </c>
      <c r="CO28" s="59">
        <f t="shared" si="30"/>
        <v>0</v>
      </c>
      <c r="CP28" s="59">
        <f t="shared" si="30"/>
        <v>0</v>
      </c>
      <c r="CQ28" s="59">
        <f t="shared" si="30"/>
        <v>0</v>
      </c>
      <c r="CR28" s="60"/>
      <c r="CS28" s="59">
        <f t="shared" si="31"/>
        <v>0</v>
      </c>
      <c r="CT28" s="59">
        <f t="shared" si="31"/>
        <v>0</v>
      </c>
      <c r="CU28" s="59">
        <f t="shared" si="31"/>
        <v>0</v>
      </c>
      <c r="CV28" s="59">
        <f t="shared" si="31"/>
        <v>0</v>
      </c>
      <c r="CW28" s="60"/>
      <c r="CX28" s="59">
        <f t="shared" si="32"/>
        <v>0</v>
      </c>
      <c r="CY28" s="59">
        <f t="shared" si="32"/>
        <v>0</v>
      </c>
      <c r="CZ28" s="59">
        <f t="shared" si="32"/>
        <v>0</v>
      </c>
      <c r="DA28" s="59">
        <f t="shared" si="32"/>
        <v>0</v>
      </c>
      <c r="DB28" s="60"/>
      <c r="DC28" s="7"/>
      <c r="DD28" s="6"/>
      <c r="DE28" s="6"/>
      <c r="DF28" s="7"/>
      <c r="DG28" s="14"/>
      <c r="DH28" s="61">
        <f>IF((ROUND(SUM(G$26:G$28),3) = ROUND('WS2'!G$47,3)), 0, 1)</f>
        <v>0</v>
      </c>
      <c r="DI28" s="61">
        <f>IF((ROUND(SUM(H$26:H$28),3) = ROUND('WS2'!H$47,3)), 0, 1)</f>
        <v>0</v>
      </c>
      <c r="DJ28" s="61">
        <f>IF((ROUND(SUM(I$26:I$28),3) = ROUND('WS2'!I$47,3)), 0, 1)</f>
        <v>0</v>
      </c>
      <c r="DK28" s="61">
        <f>IF((ROUND(SUM(J$26:J$28),3) = ROUND('WS2'!J$47,3)), 0, 1)</f>
        <v>0</v>
      </c>
      <c r="DL28" s="60"/>
      <c r="DM28" s="61">
        <f>IF((ROUND(SUM(L$26:L$28),3) = ROUND('WS2'!L$47,3)), 0, 1)</f>
        <v>1</v>
      </c>
      <c r="DN28" s="61">
        <f>IF((ROUND(SUM(M$26:M$28),3) = ROUND('WS2'!M$47,3)), 0, 1)</f>
        <v>0</v>
      </c>
      <c r="DO28" s="61">
        <f>IF((ROUND(SUM(N$26:N$28),3) = ROUND('WS2'!N$47,3)), 0, 1)</f>
        <v>1</v>
      </c>
      <c r="DP28" s="61">
        <f>IF((ROUND(SUM(O$26:O$28),3) = ROUND('WS2'!O$47,3)), 0, 1)</f>
        <v>1</v>
      </c>
      <c r="DQ28" s="60"/>
      <c r="DR28" s="61">
        <f>IF((ROUND(SUM(Q$26:Q$28),3) = ROUND('WS2'!Q$47,3)), 0, 1)</f>
        <v>0</v>
      </c>
      <c r="DS28" s="61">
        <f>IF((ROUND(SUM(R$26:R$28),3) = ROUND('WS2'!R$47,3)), 0, 1)</f>
        <v>0</v>
      </c>
      <c r="DT28" s="61">
        <f>IF((ROUND(SUM(S$26:S$28),3) = ROUND('WS2'!S$47,3)), 0, 1)</f>
        <v>0</v>
      </c>
      <c r="DU28" s="61">
        <f>IF((ROUND(SUM(T$26:T$28),3) = ROUND('WS2'!T$47,3)), 0, 1)</f>
        <v>0</v>
      </c>
      <c r="DV28" s="60"/>
      <c r="DW28" s="61">
        <f>IF((ROUND(SUM(V$26:V$28),3) = ROUND('WS2'!V$47,3)), 0, 1)</f>
        <v>0</v>
      </c>
      <c r="DX28" s="61">
        <f>IF((ROUND(SUM(W$26:W$28),3) = ROUND('WS2'!W$47,3)), 0, 1)</f>
        <v>0</v>
      </c>
      <c r="DY28" s="61">
        <f>IF((ROUND(SUM(X$26:X$28),3) = ROUND('WS2'!X$47,3)), 0, 1)</f>
        <v>0</v>
      </c>
      <c r="DZ28" s="61">
        <f>IF((ROUND(SUM(Y$26:Y$28),3) = ROUND('WS2'!Y$47,3)), 0, 1)</f>
        <v>0</v>
      </c>
      <c r="EA28" s="60"/>
      <c r="EB28" s="61">
        <f>IF((ROUND(SUM(AA$26:AA$28),3) = ROUND('WS2'!AA$47,3)), 0, 1)</f>
        <v>0</v>
      </c>
      <c r="EC28" s="61">
        <f>IF((ROUND(SUM(AB$26:AB$28),3) = ROUND('WS2'!AB$47,3)), 0, 1)</f>
        <v>0</v>
      </c>
      <c r="ED28" s="61">
        <f>IF((ROUND(SUM(AC$26:AC$28),3) = ROUND('WS2'!AC$47,3)), 0, 1)</f>
        <v>0</v>
      </c>
      <c r="EE28" s="61">
        <f>IF((ROUND(SUM(AD$26:AD$28),3) = ROUND('WS2'!AD$47,3)), 0, 1)</f>
        <v>0</v>
      </c>
      <c r="EF28" s="60"/>
      <c r="EG28" s="61">
        <f>IF((ROUND(SUM(AF$26:AF$28),3) = ROUND('WS2'!AF$47,3)), 0, 1)</f>
        <v>0</v>
      </c>
      <c r="EH28" s="61">
        <f>IF((ROUND(SUM(AG$26:AG$28),3) = ROUND('WS2'!AG$47,3)), 0, 1)</f>
        <v>0</v>
      </c>
      <c r="EI28" s="61">
        <f>IF((ROUND(SUM(AH$26:AH$28),3) = ROUND('WS2'!AH$47,3)), 0, 1)</f>
        <v>0</v>
      </c>
      <c r="EJ28" s="61">
        <f>IF((ROUND(SUM(AI$26:AI$28),3) = ROUND('WS2'!AI$47,3)), 0, 1)</f>
        <v>0</v>
      </c>
      <c r="EK28" s="60"/>
      <c r="EL28" s="61">
        <f>IF((ROUND(SUM(AK$26:AK$28),3) = ROUND('WS2'!AK$47,3)), 0, 1)</f>
        <v>0</v>
      </c>
      <c r="EM28" s="61">
        <f>IF((ROUND(SUM(AL$26:AL$28),3) = ROUND('WS2'!AL$47,3)), 0, 1)</f>
        <v>0</v>
      </c>
      <c r="EN28" s="61">
        <f>IF((ROUND(SUM(AM$26:AM$28),3) = ROUND('WS2'!AM$47,3)), 0, 1)</f>
        <v>0</v>
      </c>
      <c r="EO28" s="61">
        <f>IF((ROUND(SUM(AN$26:AN$28),3) = ROUND('WS2'!AN$47,3)), 0, 1)</f>
        <v>0</v>
      </c>
      <c r="EP28" s="60"/>
      <c r="EQ28" s="61">
        <f>IF((ROUND(SUM(AP$26:AP$28),3) = ROUND('WS2'!AP$47,3)), 0, 1)</f>
        <v>0</v>
      </c>
      <c r="ER28" s="61">
        <f>IF((ROUND(SUM(AQ$26:AQ$28),3) = ROUND('WS2'!AQ$47,3)), 0, 1)</f>
        <v>0</v>
      </c>
      <c r="ES28" s="61">
        <f>IF((ROUND(SUM(AR$26:AR$28),3) = ROUND('WS2'!AR$47,3)), 0, 1)</f>
        <v>0</v>
      </c>
      <c r="ET28" s="61">
        <f>IF((ROUND(SUM(AS$26:AS$28),3) = ROUND('WS2'!AS$47,3)), 0, 1)</f>
        <v>0</v>
      </c>
      <c r="EU28" s="60"/>
      <c r="EV28" s="7"/>
    </row>
    <row r="29" spans="2:152" x14ac:dyDescent="0.2">
      <c r="B29" s="145">
        <f t="shared" si="33"/>
        <v>17</v>
      </c>
      <c r="C29" s="63" t="s">
        <v>148</v>
      </c>
      <c r="D29" s="64"/>
      <c r="E29" s="64" t="s">
        <v>41</v>
      </c>
      <c r="F29" s="146">
        <v>3</v>
      </c>
      <c r="G29" s="159">
        <f>SUM(G24:G28)</f>
        <v>14.856000000000002</v>
      </c>
      <c r="H29" s="160">
        <f>SUM(H24:H28)</f>
        <v>3.7910000000000004</v>
      </c>
      <c r="I29" s="160">
        <f>SUM(I24:I28)</f>
        <v>65.647000000000006</v>
      </c>
      <c r="J29" s="161">
        <f>SUM(J24:J28)</f>
        <v>102.953</v>
      </c>
      <c r="K29" s="148">
        <f t="shared" si="17"/>
        <v>187.24700000000001</v>
      </c>
      <c r="L29" s="162">
        <f>SUM(L24:L28)</f>
        <v>18.584</v>
      </c>
      <c r="M29" s="163">
        <f>SUM(M24:M28)</f>
        <v>1.744</v>
      </c>
      <c r="N29" s="163">
        <f>SUM(N24:N28)</f>
        <v>62.769000000000005</v>
      </c>
      <c r="O29" s="164">
        <f>SUM(O24:O28)</f>
        <v>114.55799999999999</v>
      </c>
      <c r="P29" s="152">
        <f t="shared" si="18"/>
        <v>197.655</v>
      </c>
      <c r="Q29" s="162">
        <f>SUM(Q24:Q28)</f>
        <v>13.622335890725186</v>
      </c>
      <c r="R29" s="163">
        <f>SUM(R24:R28)</f>
        <v>1.0610803975139282</v>
      </c>
      <c r="S29" s="163">
        <f>SUM(S24:S28)</f>
        <v>51.422074291013629</v>
      </c>
      <c r="T29" s="164">
        <f>SUM(T24:T28)</f>
        <v>147.38636310842037</v>
      </c>
      <c r="U29" s="152">
        <f t="shared" si="19"/>
        <v>213.49185368767311</v>
      </c>
      <c r="V29" s="165">
        <f>SUM(V24:V28)</f>
        <v>20.743000000000002</v>
      </c>
      <c r="W29" s="160">
        <f>SUM(W24:W28)</f>
        <v>0.95</v>
      </c>
      <c r="X29" s="160">
        <f>SUM(X24:X28)</f>
        <v>55.405000000000001</v>
      </c>
      <c r="Y29" s="161">
        <f>SUM(Y24:Y28)</f>
        <v>61.455999999999996</v>
      </c>
      <c r="Z29" s="148">
        <f t="shared" si="20"/>
        <v>138.554</v>
      </c>
      <c r="AA29" s="165">
        <f>SUM(AA24:AA28)</f>
        <v>15.3</v>
      </c>
      <c r="AB29" s="160">
        <f>SUM(AB24:AB28)</f>
        <v>2.597</v>
      </c>
      <c r="AC29" s="160">
        <f>SUM(AC24:AC28)</f>
        <v>61.497</v>
      </c>
      <c r="AD29" s="161">
        <f>SUM(AD24:AD28)</f>
        <v>61.92199999999999</v>
      </c>
      <c r="AE29" s="148">
        <f t="shared" si="21"/>
        <v>141.316</v>
      </c>
      <c r="AF29" s="165">
        <f>SUM(AF24:AF28)</f>
        <v>26.432000000000002</v>
      </c>
      <c r="AG29" s="160">
        <f>SUM(AG24:AG28)</f>
        <v>2.2440000000000002</v>
      </c>
      <c r="AH29" s="160">
        <f>SUM(AH24:AH28)</f>
        <v>57.455000000000005</v>
      </c>
      <c r="AI29" s="161">
        <f>SUM(AI24:AI28)</f>
        <v>65.856999999999999</v>
      </c>
      <c r="AJ29" s="148">
        <f t="shared" si="22"/>
        <v>151.988</v>
      </c>
      <c r="AK29" s="165">
        <f>SUM(AK24:AK28)</f>
        <v>20.122</v>
      </c>
      <c r="AL29" s="160">
        <f>SUM(AL24:AL28)</f>
        <v>2.6680000000000001</v>
      </c>
      <c r="AM29" s="160">
        <f>SUM(AM24:AM28)</f>
        <v>42.609000000000002</v>
      </c>
      <c r="AN29" s="161">
        <f>SUM(AN24:AN28)</f>
        <v>68.579000000000008</v>
      </c>
      <c r="AO29" s="148">
        <f t="shared" si="23"/>
        <v>133.97800000000001</v>
      </c>
      <c r="AP29" s="165">
        <f>SUM(AP24:AP28)</f>
        <v>7.52</v>
      </c>
      <c r="AQ29" s="160">
        <f>SUM(AQ24:AQ28)</f>
        <v>2.2510000000000003</v>
      </c>
      <c r="AR29" s="160">
        <f>SUM(AR24:AR28)</f>
        <v>28.297000000000004</v>
      </c>
      <c r="AS29" s="161">
        <f>SUM(AS24:AS28)</f>
        <v>66.018000000000001</v>
      </c>
      <c r="AT29" s="154">
        <f t="shared" si="24"/>
        <v>104.08600000000001</v>
      </c>
      <c r="AU29" s="114"/>
      <c r="AV29" s="166" t="s">
        <v>149</v>
      </c>
      <c r="AW29" s="167"/>
      <c r="AX29" s="168"/>
      <c r="AY29" s="43"/>
      <c r="AZ29" s="43"/>
      <c r="BA29" s="6"/>
      <c r="BB29" s="62">
        <f t="shared" si="34"/>
        <v>17</v>
      </c>
      <c r="BC29" s="63" t="s">
        <v>148</v>
      </c>
      <c r="BD29" s="64" t="s">
        <v>41</v>
      </c>
      <c r="BE29" s="65">
        <v>3</v>
      </c>
      <c r="BF29" s="169" t="s">
        <v>150</v>
      </c>
      <c r="BG29" s="170" t="s">
        <v>151</v>
      </c>
      <c r="BH29" s="170" t="s">
        <v>152</v>
      </c>
      <c r="BI29" s="171" t="s">
        <v>153</v>
      </c>
      <c r="BJ29" s="156" t="s">
        <v>154</v>
      </c>
      <c r="BL29" s="7"/>
      <c r="BN29" s="8"/>
      <c r="BO29" s="36"/>
      <c r="BP29" s="36"/>
      <c r="BQ29" s="36"/>
      <c r="BR29" s="36"/>
      <c r="BS29" s="38"/>
      <c r="BT29" s="36"/>
      <c r="BU29" s="36"/>
      <c r="BV29" s="36"/>
      <c r="BW29" s="36"/>
      <c r="BX29" s="38"/>
      <c r="BY29" s="36"/>
      <c r="BZ29" s="36"/>
      <c r="CA29" s="36"/>
      <c r="CB29" s="36"/>
      <c r="CC29" s="38"/>
      <c r="CD29" s="36"/>
      <c r="CE29" s="36"/>
      <c r="CF29" s="36"/>
      <c r="CG29" s="36"/>
      <c r="CH29" s="38"/>
      <c r="CI29" s="36"/>
      <c r="CJ29" s="36"/>
      <c r="CK29" s="36"/>
      <c r="CL29" s="36"/>
      <c r="CM29" s="38"/>
      <c r="CN29" s="36"/>
      <c r="CO29" s="36"/>
      <c r="CP29" s="36"/>
      <c r="CQ29" s="36"/>
      <c r="CR29" s="38"/>
      <c r="CS29" s="36"/>
      <c r="CT29" s="36"/>
      <c r="CU29" s="36"/>
      <c r="CV29" s="36"/>
      <c r="CW29" s="38"/>
      <c r="CX29" s="36"/>
      <c r="CY29" s="36"/>
      <c r="CZ29" s="36"/>
      <c r="DA29" s="36"/>
      <c r="DB29" s="60"/>
      <c r="DC29" s="7"/>
      <c r="DD29" s="6"/>
      <c r="DE29" s="6"/>
      <c r="DF29" s="7"/>
      <c r="DG29" s="14"/>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84"/>
      <c r="EV29" s="7"/>
    </row>
    <row r="30" spans="2:152" x14ac:dyDescent="0.2">
      <c r="B30" s="145">
        <f t="shared" si="33"/>
        <v>18</v>
      </c>
      <c r="C30" s="63" t="s">
        <v>102</v>
      </c>
      <c r="D30" s="64"/>
      <c r="E30" s="64" t="s">
        <v>41</v>
      </c>
      <c r="F30" s="146">
        <v>3</v>
      </c>
      <c r="G30" s="147">
        <v>0</v>
      </c>
      <c r="H30" s="67">
        <v>0</v>
      </c>
      <c r="I30" s="67">
        <v>0</v>
      </c>
      <c r="J30" s="68">
        <v>0</v>
      </c>
      <c r="K30" s="148">
        <f t="shared" si="17"/>
        <v>0</v>
      </c>
      <c r="L30" s="66">
        <v>0</v>
      </c>
      <c r="M30" s="67">
        <v>0</v>
      </c>
      <c r="N30" s="67">
        <v>0</v>
      </c>
      <c r="O30" s="68">
        <v>0</v>
      </c>
      <c r="P30" s="152">
        <f t="shared" si="18"/>
        <v>0</v>
      </c>
      <c r="Q30" s="66">
        <v>0</v>
      </c>
      <c r="R30" s="67">
        <v>0</v>
      </c>
      <c r="S30" s="67">
        <v>0</v>
      </c>
      <c r="T30" s="68">
        <v>0</v>
      </c>
      <c r="U30" s="152">
        <f t="shared" si="19"/>
        <v>0</v>
      </c>
      <c r="V30" s="66">
        <v>0</v>
      </c>
      <c r="W30" s="67">
        <v>0</v>
      </c>
      <c r="X30" s="67">
        <v>0</v>
      </c>
      <c r="Y30" s="68">
        <v>0</v>
      </c>
      <c r="Z30" s="148">
        <f t="shared" si="20"/>
        <v>0</v>
      </c>
      <c r="AA30" s="66">
        <v>0</v>
      </c>
      <c r="AB30" s="67">
        <v>0</v>
      </c>
      <c r="AC30" s="67">
        <v>0</v>
      </c>
      <c r="AD30" s="68">
        <v>0</v>
      </c>
      <c r="AE30" s="148">
        <f t="shared" si="21"/>
        <v>0</v>
      </c>
      <c r="AF30" s="66">
        <v>0</v>
      </c>
      <c r="AG30" s="67">
        <v>0</v>
      </c>
      <c r="AH30" s="67">
        <v>0</v>
      </c>
      <c r="AI30" s="68">
        <v>0</v>
      </c>
      <c r="AJ30" s="148">
        <f t="shared" si="22"/>
        <v>0</v>
      </c>
      <c r="AK30" s="66">
        <v>0</v>
      </c>
      <c r="AL30" s="67">
        <v>0</v>
      </c>
      <c r="AM30" s="67">
        <v>0</v>
      </c>
      <c r="AN30" s="68">
        <v>0</v>
      </c>
      <c r="AO30" s="148">
        <f t="shared" si="23"/>
        <v>0</v>
      </c>
      <c r="AP30" s="66">
        <v>0</v>
      </c>
      <c r="AQ30" s="67">
        <v>0</v>
      </c>
      <c r="AR30" s="67">
        <v>0</v>
      </c>
      <c r="AS30" s="68">
        <v>0</v>
      </c>
      <c r="AT30" s="154">
        <f t="shared" si="24"/>
        <v>0</v>
      </c>
      <c r="AU30" s="114"/>
      <c r="AV30" s="91"/>
      <c r="AW30" s="37"/>
      <c r="AX30" s="71"/>
      <c r="AY30" s="43">
        <f>IF(SUM(BO30:DA30)=0,0,$BO$4)</f>
        <v>0</v>
      </c>
      <c r="AZ30" s="43"/>
      <c r="BA30" s="6"/>
      <c r="BB30" s="62">
        <f t="shared" si="34"/>
        <v>18</v>
      </c>
      <c r="BC30" s="63" t="s">
        <v>102</v>
      </c>
      <c r="BD30" s="64" t="s">
        <v>41</v>
      </c>
      <c r="BE30" s="65">
        <v>3</v>
      </c>
      <c r="BF30" s="72" t="s">
        <v>155</v>
      </c>
      <c r="BG30" s="73" t="s">
        <v>156</v>
      </c>
      <c r="BH30" s="73" t="s">
        <v>157</v>
      </c>
      <c r="BI30" s="74" t="s">
        <v>158</v>
      </c>
      <c r="BJ30" s="156" t="s">
        <v>159</v>
      </c>
      <c r="BL30" s="127"/>
      <c r="BM30" s="128"/>
      <c r="BN30" s="128"/>
      <c r="BO30" s="59">
        <f>IF(ISNUMBER(G30),0,1)</f>
        <v>0</v>
      </c>
      <c r="BP30" s="59">
        <f>IF(ISNUMBER(H30),0,1)</f>
        <v>0</v>
      </c>
      <c r="BQ30" s="59">
        <f>IF(ISNUMBER(I30),0,1)</f>
        <v>0</v>
      </c>
      <c r="BR30" s="59">
        <f>IF(ISNUMBER(J30),0,1)</f>
        <v>0</v>
      </c>
      <c r="BS30" s="60"/>
      <c r="BT30" s="59">
        <f>IF(ISNUMBER(L30),0,1)</f>
        <v>0</v>
      </c>
      <c r="BU30" s="59">
        <f>IF(ISNUMBER(M30),0,1)</f>
        <v>0</v>
      </c>
      <c r="BV30" s="59">
        <f>IF(ISNUMBER(N30),0,1)</f>
        <v>0</v>
      </c>
      <c r="BW30" s="59">
        <f>IF(ISNUMBER(O30),0,1)</f>
        <v>0</v>
      </c>
      <c r="BX30" s="60"/>
      <c r="BY30" s="59">
        <f>IF(ISNUMBER(Q30),0,1)</f>
        <v>0</v>
      </c>
      <c r="BZ30" s="59">
        <f>IF(ISNUMBER(R30),0,1)</f>
        <v>0</v>
      </c>
      <c r="CA30" s="59">
        <f>IF(ISNUMBER(S30),0,1)</f>
        <v>0</v>
      </c>
      <c r="CB30" s="59">
        <f>IF(ISNUMBER(T30),0,1)</f>
        <v>0</v>
      </c>
      <c r="CC30" s="60"/>
      <c r="CD30" s="59">
        <f>IF(ISNUMBER(V30),0,1)</f>
        <v>0</v>
      </c>
      <c r="CE30" s="59">
        <f>IF(ISNUMBER(W30),0,1)</f>
        <v>0</v>
      </c>
      <c r="CF30" s="59">
        <f>IF(ISNUMBER(X30),0,1)</f>
        <v>0</v>
      </c>
      <c r="CG30" s="59">
        <f>IF(ISNUMBER(Y30),0,1)</f>
        <v>0</v>
      </c>
      <c r="CH30" s="60"/>
      <c r="CI30" s="59">
        <f>IF(ISNUMBER(AA30),0,1)</f>
        <v>0</v>
      </c>
      <c r="CJ30" s="59">
        <f>IF(ISNUMBER(AB30),0,1)</f>
        <v>0</v>
      </c>
      <c r="CK30" s="59">
        <f>IF(ISNUMBER(AC30),0,1)</f>
        <v>0</v>
      </c>
      <c r="CL30" s="59">
        <f>IF(ISNUMBER(AD30),0,1)</f>
        <v>0</v>
      </c>
      <c r="CM30" s="60"/>
      <c r="CN30" s="59">
        <f>IF(ISNUMBER(AF30),0,1)</f>
        <v>0</v>
      </c>
      <c r="CO30" s="59">
        <f>IF(ISNUMBER(AG30),0,1)</f>
        <v>0</v>
      </c>
      <c r="CP30" s="59">
        <f>IF(ISNUMBER(AH30),0,1)</f>
        <v>0</v>
      </c>
      <c r="CQ30" s="59">
        <f>IF(ISNUMBER(AI30),0,1)</f>
        <v>0</v>
      </c>
      <c r="CR30" s="60"/>
      <c r="CS30" s="59">
        <f>IF(ISNUMBER(AK30),0,1)</f>
        <v>0</v>
      </c>
      <c r="CT30" s="59">
        <f>IF(ISNUMBER(AL30),0,1)</f>
        <v>0</v>
      </c>
      <c r="CU30" s="59">
        <f>IF(ISNUMBER(AM30),0,1)</f>
        <v>0</v>
      </c>
      <c r="CV30" s="59">
        <f>IF(ISNUMBER(AN30),0,1)</f>
        <v>0</v>
      </c>
      <c r="CW30" s="60"/>
      <c r="CX30" s="59">
        <f>IF(ISNUMBER(AP30),0,1)</f>
        <v>0</v>
      </c>
      <c r="CY30" s="59">
        <f>IF(ISNUMBER(AQ30),0,1)</f>
        <v>0</v>
      </c>
      <c r="CZ30" s="59">
        <f>IF(ISNUMBER(AR30),0,1)</f>
        <v>0</v>
      </c>
      <c r="DA30" s="59">
        <f>IF(ISNUMBER(AS30),0,1)</f>
        <v>0</v>
      </c>
      <c r="DB30" s="60"/>
      <c r="DC30" s="127"/>
      <c r="DD30" s="6"/>
      <c r="DE30" s="6"/>
      <c r="DF30" s="127"/>
      <c r="DG30" s="14"/>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127"/>
    </row>
    <row r="31" spans="2:152" ht="15" thickBot="1" x14ac:dyDescent="0.25">
      <c r="B31" s="172">
        <f t="shared" si="33"/>
        <v>19</v>
      </c>
      <c r="C31" s="173" t="s">
        <v>160</v>
      </c>
      <c r="D31" s="174"/>
      <c r="E31" s="174" t="s">
        <v>41</v>
      </c>
      <c r="F31" s="175">
        <v>3</v>
      </c>
      <c r="G31" s="176">
        <f>SUM(G29:G30)</f>
        <v>14.856000000000002</v>
      </c>
      <c r="H31" s="177">
        <f>SUM(H29:H30)</f>
        <v>3.7910000000000004</v>
      </c>
      <c r="I31" s="177">
        <f>SUM(I29:I30)</f>
        <v>65.647000000000006</v>
      </c>
      <c r="J31" s="178">
        <f>SUM(J29:J30)</f>
        <v>102.953</v>
      </c>
      <c r="K31" s="179">
        <f t="shared" si="17"/>
        <v>187.24700000000001</v>
      </c>
      <c r="L31" s="180">
        <f>SUM(L29:L30)</f>
        <v>18.584</v>
      </c>
      <c r="M31" s="181">
        <f>SUM(M29:M30)</f>
        <v>1.744</v>
      </c>
      <c r="N31" s="181">
        <f>SUM(N29:N30)</f>
        <v>62.769000000000005</v>
      </c>
      <c r="O31" s="182">
        <f>SUM(O29:O30)</f>
        <v>114.55799999999999</v>
      </c>
      <c r="P31" s="183">
        <f t="shared" si="18"/>
        <v>197.655</v>
      </c>
      <c r="Q31" s="180">
        <f>SUM(Q29:Q30)</f>
        <v>13.622335890725186</v>
      </c>
      <c r="R31" s="181">
        <f>SUM(R29:R30)</f>
        <v>1.0610803975139282</v>
      </c>
      <c r="S31" s="181">
        <f>SUM(S29:S30)</f>
        <v>51.422074291013629</v>
      </c>
      <c r="T31" s="182">
        <f>SUM(T29:T30)</f>
        <v>147.38636310842037</v>
      </c>
      <c r="U31" s="183">
        <f t="shared" si="19"/>
        <v>213.49185368767311</v>
      </c>
      <c r="V31" s="184">
        <f>SUM(V29:V30)</f>
        <v>20.743000000000002</v>
      </c>
      <c r="W31" s="177">
        <f>SUM(W29:W30)</f>
        <v>0.95</v>
      </c>
      <c r="X31" s="177">
        <f>SUM(X29:X30)</f>
        <v>55.405000000000001</v>
      </c>
      <c r="Y31" s="178">
        <f>SUM(Y29:Y30)</f>
        <v>61.455999999999996</v>
      </c>
      <c r="Z31" s="179">
        <f t="shared" si="20"/>
        <v>138.554</v>
      </c>
      <c r="AA31" s="184">
        <f>SUM(AA29:AA30)</f>
        <v>15.3</v>
      </c>
      <c r="AB31" s="177">
        <f>SUM(AB29:AB30)</f>
        <v>2.597</v>
      </c>
      <c r="AC31" s="177">
        <f>SUM(AC29:AC30)</f>
        <v>61.497</v>
      </c>
      <c r="AD31" s="178">
        <f>SUM(AD29:AD30)</f>
        <v>61.92199999999999</v>
      </c>
      <c r="AE31" s="179">
        <f t="shared" si="21"/>
        <v>141.316</v>
      </c>
      <c r="AF31" s="184">
        <f>SUM(AF29:AF30)</f>
        <v>26.432000000000002</v>
      </c>
      <c r="AG31" s="177">
        <f>SUM(AG29:AG30)</f>
        <v>2.2440000000000002</v>
      </c>
      <c r="AH31" s="177">
        <f>SUM(AH29:AH30)</f>
        <v>57.455000000000005</v>
      </c>
      <c r="AI31" s="178">
        <f>SUM(AI29:AI30)</f>
        <v>65.856999999999999</v>
      </c>
      <c r="AJ31" s="179">
        <f t="shared" si="22"/>
        <v>151.988</v>
      </c>
      <c r="AK31" s="184">
        <f>SUM(AK29:AK30)</f>
        <v>20.122</v>
      </c>
      <c r="AL31" s="177">
        <f>SUM(AL29:AL30)</f>
        <v>2.6680000000000001</v>
      </c>
      <c r="AM31" s="177">
        <f>SUM(AM29:AM30)</f>
        <v>42.609000000000002</v>
      </c>
      <c r="AN31" s="178">
        <f>SUM(AN29:AN30)</f>
        <v>68.579000000000008</v>
      </c>
      <c r="AO31" s="179">
        <f t="shared" si="23"/>
        <v>133.97800000000001</v>
      </c>
      <c r="AP31" s="184">
        <f>SUM(AP29:AP30)</f>
        <v>7.52</v>
      </c>
      <c r="AQ31" s="177">
        <f>SUM(AQ29:AQ30)</f>
        <v>2.2510000000000003</v>
      </c>
      <c r="AR31" s="177">
        <f>SUM(AR29:AR30)</f>
        <v>28.297000000000004</v>
      </c>
      <c r="AS31" s="178">
        <f>SUM(AS29:AS30)</f>
        <v>66.018000000000001</v>
      </c>
      <c r="AT31" s="185">
        <f t="shared" si="24"/>
        <v>104.08600000000001</v>
      </c>
      <c r="AU31" s="114"/>
      <c r="AV31" s="166" t="s">
        <v>161</v>
      </c>
      <c r="AW31" s="167"/>
      <c r="AX31" s="168"/>
      <c r="AY31" s="43"/>
      <c r="AZ31" s="43"/>
      <c r="BA31" s="6"/>
      <c r="BB31" s="62">
        <f t="shared" si="34"/>
        <v>19</v>
      </c>
      <c r="BC31" s="63" t="s">
        <v>160</v>
      </c>
      <c r="BD31" s="64" t="s">
        <v>41</v>
      </c>
      <c r="BE31" s="65">
        <v>3</v>
      </c>
      <c r="BF31" s="169" t="s">
        <v>162</v>
      </c>
      <c r="BG31" s="170" t="s">
        <v>163</v>
      </c>
      <c r="BH31" s="170" t="s">
        <v>164</v>
      </c>
      <c r="BI31" s="171" t="s">
        <v>165</v>
      </c>
      <c r="BJ31" s="156" t="s">
        <v>166</v>
      </c>
      <c r="BL31" s="127"/>
      <c r="BM31" s="128"/>
      <c r="BN31" s="128"/>
      <c r="BO31" s="36"/>
      <c r="BP31" s="36"/>
      <c r="BQ31" s="36"/>
      <c r="BR31" s="36"/>
      <c r="BS31" s="38"/>
      <c r="BT31" s="36"/>
      <c r="BU31" s="36"/>
      <c r="BV31" s="36"/>
      <c r="BW31" s="36"/>
      <c r="BX31" s="38"/>
      <c r="BY31" s="36"/>
      <c r="BZ31" s="36"/>
      <c r="CA31" s="36"/>
      <c r="CB31" s="36"/>
      <c r="CC31" s="38"/>
      <c r="CD31" s="36"/>
      <c r="CE31" s="36"/>
      <c r="CF31" s="36"/>
      <c r="CG31" s="36"/>
      <c r="CH31" s="38"/>
      <c r="CI31" s="36"/>
      <c r="CJ31" s="36"/>
      <c r="CK31" s="36"/>
      <c r="CL31" s="36"/>
      <c r="CM31" s="38"/>
      <c r="CN31" s="36"/>
      <c r="CO31" s="36"/>
      <c r="CP31" s="36"/>
      <c r="CQ31" s="36"/>
      <c r="CR31" s="38"/>
      <c r="CS31" s="36"/>
      <c r="CT31" s="36"/>
      <c r="CU31" s="36"/>
      <c r="CV31" s="36"/>
      <c r="CW31" s="38"/>
      <c r="CX31" s="36"/>
      <c r="CY31" s="36"/>
      <c r="CZ31" s="36"/>
      <c r="DA31" s="36"/>
      <c r="DB31" s="60"/>
      <c r="DC31" s="127"/>
      <c r="DD31" s="6"/>
      <c r="DE31" s="6"/>
      <c r="DF31" s="127"/>
      <c r="DG31" s="14"/>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84"/>
      <c r="EV31" s="127"/>
    </row>
    <row r="32" spans="2:152" ht="15" thickBot="1" x14ac:dyDescent="0.25">
      <c r="B32" s="114"/>
      <c r="C32" s="114"/>
      <c r="D32" s="33"/>
      <c r="E32" s="33"/>
      <c r="F32" s="33"/>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4"/>
      <c r="AV32" s="123"/>
      <c r="AW32" s="123"/>
      <c r="AX32" s="123"/>
      <c r="AY32" s="43"/>
      <c r="AZ32" s="43"/>
      <c r="BA32" s="6"/>
      <c r="BB32" s="114"/>
      <c r="BC32" s="114"/>
      <c r="BD32" s="33"/>
      <c r="BE32" s="33"/>
      <c r="BF32" s="124"/>
      <c r="BG32" s="124"/>
      <c r="BH32" s="124"/>
      <c r="BI32" s="124"/>
      <c r="BJ32" s="124"/>
      <c r="BL32" s="7"/>
      <c r="BN32" s="8"/>
      <c r="BO32" s="36"/>
      <c r="BP32" s="36"/>
      <c r="BQ32" s="36"/>
      <c r="BR32" s="36"/>
      <c r="BS32" s="38"/>
      <c r="BT32" s="36"/>
      <c r="BU32" s="36"/>
      <c r="BV32" s="36"/>
      <c r="BW32" s="36"/>
      <c r="BX32" s="38"/>
      <c r="BY32" s="36"/>
      <c r="BZ32" s="36"/>
      <c r="CA32" s="36"/>
      <c r="CB32" s="36"/>
      <c r="CC32" s="38"/>
      <c r="CD32" s="36"/>
      <c r="CE32" s="36"/>
      <c r="CF32" s="36"/>
      <c r="CG32" s="36"/>
      <c r="CH32" s="38"/>
      <c r="CI32" s="36"/>
      <c r="CJ32" s="36"/>
      <c r="CK32" s="36"/>
      <c r="CL32" s="36"/>
      <c r="CM32" s="38"/>
      <c r="CN32" s="36"/>
      <c r="CO32" s="36"/>
      <c r="CP32" s="36"/>
      <c r="CQ32" s="36"/>
      <c r="CR32" s="38"/>
      <c r="CS32" s="36"/>
      <c r="CT32" s="36"/>
      <c r="CU32" s="36"/>
      <c r="CV32" s="36"/>
      <c r="CW32" s="38"/>
      <c r="CX32" s="36"/>
      <c r="CY32" s="36"/>
      <c r="CZ32" s="36"/>
      <c r="DA32" s="36"/>
      <c r="DB32" s="60"/>
      <c r="DC32" s="7"/>
      <c r="DD32" s="6"/>
      <c r="DE32" s="6"/>
      <c r="DF32" s="7"/>
      <c r="DG32" s="14"/>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84"/>
      <c r="EV32" s="7"/>
    </row>
    <row r="33" spans="2:152" ht="15" thickBot="1" x14ac:dyDescent="0.25">
      <c r="B33" s="40" t="s">
        <v>167</v>
      </c>
      <c r="C33" s="41" t="s">
        <v>168</v>
      </c>
      <c r="D33" s="33"/>
      <c r="E33" s="42"/>
      <c r="F33" s="42"/>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4"/>
      <c r="AV33" s="118"/>
      <c r="AW33" s="118"/>
      <c r="AX33" s="118"/>
      <c r="AY33" s="43"/>
      <c r="AZ33" s="43"/>
      <c r="BA33" s="6"/>
      <c r="BB33" s="40" t="s">
        <v>167</v>
      </c>
      <c r="BC33" s="41" t="s">
        <v>168</v>
      </c>
      <c r="BD33" s="42"/>
      <c r="BE33" s="42"/>
      <c r="BF33" s="126"/>
      <c r="BG33" s="126"/>
      <c r="BH33" s="126"/>
      <c r="BI33" s="126"/>
      <c r="BJ33" s="126"/>
      <c r="BL33" s="127"/>
      <c r="BM33" s="128"/>
      <c r="BN33" s="128"/>
      <c r="BO33" s="36"/>
      <c r="BP33" s="36"/>
      <c r="BQ33" s="36"/>
      <c r="BR33" s="36"/>
      <c r="BS33" s="38"/>
      <c r="BT33" s="36"/>
      <c r="BU33" s="36"/>
      <c r="BV33" s="36"/>
      <c r="BW33" s="36"/>
      <c r="BX33" s="38"/>
      <c r="BY33" s="36"/>
      <c r="BZ33" s="36"/>
      <c r="CA33" s="36"/>
      <c r="CB33" s="36"/>
      <c r="CC33" s="38"/>
      <c r="CD33" s="36"/>
      <c r="CE33" s="36"/>
      <c r="CF33" s="36"/>
      <c r="CG33" s="36"/>
      <c r="CH33" s="38"/>
      <c r="CI33" s="36"/>
      <c r="CJ33" s="36"/>
      <c r="CK33" s="36"/>
      <c r="CL33" s="36"/>
      <c r="CM33" s="38"/>
      <c r="CN33" s="36"/>
      <c r="CO33" s="36"/>
      <c r="CP33" s="36"/>
      <c r="CQ33" s="36"/>
      <c r="CR33" s="38"/>
      <c r="CS33" s="36"/>
      <c r="CT33" s="36"/>
      <c r="CU33" s="36"/>
      <c r="CV33" s="36"/>
      <c r="CW33" s="38"/>
      <c r="CX33" s="36"/>
      <c r="CY33" s="36"/>
      <c r="CZ33" s="36"/>
      <c r="DA33" s="36"/>
      <c r="DB33" s="60"/>
      <c r="DC33" s="127"/>
      <c r="DD33" s="6"/>
      <c r="DE33" s="6"/>
      <c r="DF33" s="127"/>
      <c r="DG33" s="14"/>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84"/>
      <c r="EV33" s="127"/>
    </row>
    <row r="34" spans="2:152" ht="15" thickBot="1" x14ac:dyDescent="0.25">
      <c r="B34" s="44">
        <f>+B31+1</f>
        <v>20</v>
      </c>
      <c r="C34" s="45" t="s">
        <v>169</v>
      </c>
      <c r="D34" s="46"/>
      <c r="E34" s="46" t="s">
        <v>41</v>
      </c>
      <c r="F34" s="47">
        <v>3</v>
      </c>
      <c r="G34" s="48">
        <v>0</v>
      </c>
      <c r="H34" s="49">
        <v>0</v>
      </c>
      <c r="I34" s="49">
        <v>0</v>
      </c>
      <c r="J34" s="50">
        <v>0</v>
      </c>
      <c r="K34" s="186">
        <f>SUM(G34:J34)</f>
        <v>0</v>
      </c>
      <c r="L34" s="48">
        <v>0</v>
      </c>
      <c r="M34" s="49">
        <v>0</v>
      </c>
      <c r="N34" s="49">
        <v>0</v>
      </c>
      <c r="O34" s="50">
        <v>0</v>
      </c>
      <c r="P34" s="186">
        <f>SUM(L34:O34)</f>
        <v>0</v>
      </c>
      <c r="Q34" s="48">
        <v>0</v>
      </c>
      <c r="R34" s="49">
        <v>0</v>
      </c>
      <c r="S34" s="49">
        <v>0</v>
      </c>
      <c r="T34" s="50">
        <v>0</v>
      </c>
      <c r="U34" s="186">
        <f>SUM(Q34:T34)</f>
        <v>0</v>
      </c>
      <c r="V34" s="48">
        <v>0</v>
      </c>
      <c r="W34" s="49">
        <v>0</v>
      </c>
      <c r="X34" s="49">
        <v>0</v>
      </c>
      <c r="Y34" s="50">
        <v>0</v>
      </c>
      <c r="Z34" s="186">
        <f>SUM(V34:Y34)</f>
        <v>0</v>
      </c>
      <c r="AA34" s="48">
        <v>0</v>
      </c>
      <c r="AB34" s="49">
        <v>0</v>
      </c>
      <c r="AC34" s="49">
        <v>0</v>
      </c>
      <c r="AD34" s="50">
        <v>0</v>
      </c>
      <c r="AE34" s="186">
        <f>SUM(AA34:AD34)</f>
        <v>0</v>
      </c>
      <c r="AF34" s="48">
        <v>0</v>
      </c>
      <c r="AG34" s="49">
        <v>0</v>
      </c>
      <c r="AH34" s="49">
        <v>0</v>
      </c>
      <c r="AI34" s="50">
        <v>0</v>
      </c>
      <c r="AJ34" s="186">
        <f>SUM(AF34:AI34)</f>
        <v>0</v>
      </c>
      <c r="AK34" s="48">
        <v>0</v>
      </c>
      <c r="AL34" s="49">
        <v>0</v>
      </c>
      <c r="AM34" s="49">
        <v>0</v>
      </c>
      <c r="AN34" s="50">
        <v>0</v>
      </c>
      <c r="AO34" s="186">
        <f>SUM(AK34:AN34)</f>
        <v>0</v>
      </c>
      <c r="AP34" s="48">
        <v>0</v>
      </c>
      <c r="AQ34" s="49">
        <v>0</v>
      </c>
      <c r="AR34" s="49">
        <v>0</v>
      </c>
      <c r="AS34" s="50">
        <v>0</v>
      </c>
      <c r="AT34" s="186">
        <f>SUM(AP34:AS34)</f>
        <v>0</v>
      </c>
      <c r="AU34" s="114"/>
      <c r="AV34" s="143"/>
      <c r="AW34" s="39"/>
      <c r="AX34" s="71"/>
      <c r="AY34" s="43">
        <f>IF(SUM(BO34:DA34)=0,0,$BO$4)</f>
        <v>0</v>
      </c>
      <c r="AZ34" s="43"/>
      <c r="BA34" s="6"/>
      <c r="BB34" s="44">
        <v>20</v>
      </c>
      <c r="BC34" s="45" t="s">
        <v>169</v>
      </c>
      <c r="BD34" s="46" t="s">
        <v>41</v>
      </c>
      <c r="BE34" s="47">
        <v>3</v>
      </c>
      <c r="BF34" s="55" t="s">
        <v>170</v>
      </c>
      <c r="BG34" s="56" t="s">
        <v>171</v>
      </c>
      <c r="BH34" s="56" t="s">
        <v>172</v>
      </c>
      <c r="BI34" s="57" t="s">
        <v>173</v>
      </c>
      <c r="BJ34" s="144" t="s">
        <v>174</v>
      </c>
      <c r="BL34" s="127"/>
      <c r="BM34" s="128"/>
      <c r="BN34" s="128"/>
      <c r="BO34" s="59">
        <f t="shared" ref="BO34:BR35" si="35">IF(ISNUMBER(G34),0,1)</f>
        <v>0</v>
      </c>
      <c r="BP34" s="59">
        <f t="shared" si="35"/>
        <v>0</v>
      </c>
      <c r="BQ34" s="59">
        <f t="shared" si="35"/>
        <v>0</v>
      </c>
      <c r="BR34" s="59">
        <f t="shared" si="35"/>
        <v>0</v>
      </c>
      <c r="BS34" s="60"/>
      <c r="BT34" s="59">
        <f t="shared" ref="BT34:BW35" si="36">IF(ISNUMBER(L34),0,1)</f>
        <v>0</v>
      </c>
      <c r="BU34" s="59">
        <f t="shared" si="36"/>
        <v>0</v>
      </c>
      <c r="BV34" s="59">
        <f t="shared" si="36"/>
        <v>0</v>
      </c>
      <c r="BW34" s="59">
        <f t="shared" si="36"/>
        <v>0</v>
      </c>
      <c r="BX34" s="60"/>
      <c r="BY34" s="59">
        <f t="shared" ref="BY34:CB35" si="37">IF(ISNUMBER(Q34),0,1)</f>
        <v>0</v>
      </c>
      <c r="BZ34" s="59">
        <f t="shared" si="37"/>
        <v>0</v>
      </c>
      <c r="CA34" s="59">
        <f t="shared" si="37"/>
        <v>0</v>
      </c>
      <c r="CB34" s="59">
        <f t="shared" si="37"/>
        <v>0</v>
      </c>
      <c r="CC34" s="60"/>
      <c r="CD34" s="59">
        <f t="shared" ref="CD34:CG35" si="38">IF(ISNUMBER(V34),0,1)</f>
        <v>0</v>
      </c>
      <c r="CE34" s="59">
        <f t="shared" si="38"/>
        <v>0</v>
      </c>
      <c r="CF34" s="59">
        <f t="shared" si="38"/>
        <v>0</v>
      </c>
      <c r="CG34" s="59">
        <f t="shared" si="38"/>
        <v>0</v>
      </c>
      <c r="CH34" s="60"/>
      <c r="CI34" s="59">
        <f t="shared" ref="CI34:CL35" si="39">IF(ISNUMBER(AA34),0,1)</f>
        <v>0</v>
      </c>
      <c r="CJ34" s="59">
        <f t="shared" si="39"/>
        <v>0</v>
      </c>
      <c r="CK34" s="59">
        <f t="shared" si="39"/>
        <v>0</v>
      </c>
      <c r="CL34" s="59">
        <f t="shared" si="39"/>
        <v>0</v>
      </c>
      <c r="CM34" s="60"/>
      <c r="CN34" s="59">
        <f t="shared" ref="CN34:CQ35" si="40">IF(ISNUMBER(AF34),0,1)</f>
        <v>0</v>
      </c>
      <c r="CO34" s="59">
        <f t="shared" si="40"/>
        <v>0</v>
      </c>
      <c r="CP34" s="59">
        <f t="shared" si="40"/>
        <v>0</v>
      </c>
      <c r="CQ34" s="59">
        <f t="shared" si="40"/>
        <v>0</v>
      </c>
      <c r="CR34" s="60"/>
      <c r="CS34" s="59">
        <f t="shared" ref="CS34:CV35" si="41">IF(ISNUMBER(AK34),0,1)</f>
        <v>0</v>
      </c>
      <c r="CT34" s="59">
        <f t="shared" si="41"/>
        <v>0</v>
      </c>
      <c r="CU34" s="59">
        <f t="shared" si="41"/>
        <v>0</v>
      </c>
      <c r="CV34" s="59">
        <f t="shared" si="41"/>
        <v>0</v>
      </c>
      <c r="CW34" s="60"/>
      <c r="CX34" s="59">
        <f t="shared" ref="CX34:DA35" si="42">IF(ISNUMBER(AP34),0,1)</f>
        <v>0</v>
      </c>
      <c r="CY34" s="59">
        <f t="shared" si="42"/>
        <v>0</v>
      </c>
      <c r="CZ34" s="59">
        <f t="shared" si="42"/>
        <v>0</v>
      </c>
      <c r="DA34" s="59">
        <f t="shared" si="42"/>
        <v>0</v>
      </c>
      <c r="DB34" s="60"/>
      <c r="DC34" s="127"/>
      <c r="DD34" s="6"/>
      <c r="DE34" s="6"/>
      <c r="DF34" s="127"/>
      <c r="DG34" s="14"/>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127"/>
    </row>
    <row r="35" spans="2:152" x14ac:dyDescent="0.2">
      <c r="B35" s="62">
        <f>+B34+1</f>
        <v>21</v>
      </c>
      <c r="C35" s="63" t="s">
        <v>175</v>
      </c>
      <c r="D35" s="64"/>
      <c r="E35" s="64" t="s">
        <v>41</v>
      </c>
      <c r="F35" s="65">
        <v>3</v>
      </c>
      <c r="G35" s="66">
        <v>0.11700000000000001</v>
      </c>
      <c r="H35" s="67">
        <v>0</v>
      </c>
      <c r="I35" s="67">
        <v>0</v>
      </c>
      <c r="J35" s="68">
        <v>17.696999999999999</v>
      </c>
      <c r="K35" s="148">
        <f>SUM(G35:J35)</f>
        <v>17.814</v>
      </c>
      <c r="L35" s="149">
        <v>0.185</v>
      </c>
      <c r="M35" s="158">
        <v>0</v>
      </c>
      <c r="N35" s="150">
        <v>7.3999999999999996E-2</v>
      </c>
      <c r="O35" s="151">
        <v>16.696999999999999</v>
      </c>
      <c r="P35" s="152">
        <f>SUM(L35:O35)</f>
        <v>16.956</v>
      </c>
      <c r="Q35" s="48">
        <v>0</v>
      </c>
      <c r="R35" s="49">
        <v>0</v>
      </c>
      <c r="S35" s="49">
        <v>0</v>
      </c>
      <c r="T35" s="151">
        <v>9.3058779999999999</v>
      </c>
      <c r="U35" s="187">
        <f>SUM(Q35:T35)</f>
        <v>9.3058779999999999</v>
      </c>
      <c r="V35" s="66">
        <v>0</v>
      </c>
      <c r="W35" s="67">
        <v>0</v>
      </c>
      <c r="X35" s="67">
        <v>0</v>
      </c>
      <c r="Y35" s="68">
        <v>11.278</v>
      </c>
      <c r="Z35" s="148">
        <f>SUM(V35:Y35)</f>
        <v>11.278</v>
      </c>
      <c r="AA35" s="66">
        <v>0</v>
      </c>
      <c r="AB35" s="67">
        <v>0</v>
      </c>
      <c r="AC35" s="67">
        <v>0</v>
      </c>
      <c r="AD35" s="68">
        <v>11.359</v>
      </c>
      <c r="AE35" s="148">
        <f>SUM(AA35:AD35)</f>
        <v>11.359</v>
      </c>
      <c r="AF35" s="66">
        <v>0</v>
      </c>
      <c r="AG35" s="67">
        <v>0</v>
      </c>
      <c r="AH35" s="67">
        <v>0</v>
      </c>
      <c r="AI35" s="68">
        <v>11.459</v>
      </c>
      <c r="AJ35" s="148">
        <f>SUM(AF35:AI35)</f>
        <v>11.459</v>
      </c>
      <c r="AK35" s="66">
        <v>0</v>
      </c>
      <c r="AL35" s="67">
        <v>0</v>
      </c>
      <c r="AM35" s="67">
        <v>0</v>
      </c>
      <c r="AN35" s="68">
        <v>11.561</v>
      </c>
      <c r="AO35" s="148">
        <f>SUM(AK35:AN35)</f>
        <v>11.561</v>
      </c>
      <c r="AP35" s="66">
        <v>0</v>
      </c>
      <c r="AQ35" s="67">
        <v>0</v>
      </c>
      <c r="AR35" s="67">
        <v>0</v>
      </c>
      <c r="AS35" s="68">
        <v>11.664999999999999</v>
      </c>
      <c r="AT35" s="148">
        <f>SUM(AP35:AS35)</f>
        <v>11.664999999999999</v>
      </c>
      <c r="AU35" s="114"/>
      <c r="AV35" s="155"/>
      <c r="AW35" s="96"/>
      <c r="AX35" s="97"/>
      <c r="AY35" s="43">
        <f>IF(SUM(BO35:DA35)=0,0,$BO$4)</f>
        <v>0</v>
      </c>
      <c r="AZ35" s="43"/>
      <c r="BA35" s="6"/>
      <c r="BB35" s="62">
        <v>21</v>
      </c>
      <c r="BC35" s="63" t="s">
        <v>175</v>
      </c>
      <c r="BD35" s="64" t="s">
        <v>41</v>
      </c>
      <c r="BE35" s="65">
        <v>3</v>
      </c>
      <c r="BF35" s="72" t="s">
        <v>176</v>
      </c>
      <c r="BG35" s="73" t="s">
        <v>177</v>
      </c>
      <c r="BH35" s="73" t="s">
        <v>178</v>
      </c>
      <c r="BI35" s="74" t="s">
        <v>179</v>
      </c>
      <c r="BJ35" s="156" t="s">
        <v>180</v>
      </c>
      <c r="BL35" s="127"/>
      <c r="BM35" s="128"/>
      <c r="BN35" s="128"/>
      <c r="BO35" s="59">
        <f t="shared" si="35"/>
        <v>0</v>
      </c>
      <c r="BP35" s="59">
        <f t="shared" si="35"/>
        <v>0</v>
      </c>
      <c r="BQ35" s="59">
        <f t="shared" si="35"/>
        <v>0</v>
      </c>
      <c r="BR35" s="59">
        <f t="shared" si="35"/>
        <v>0</v>
      </c>
      <c r="BS35" s="60"/>
      <c r="BT35" s="59">
        <f t="shared" si="36"/>
        <v>0</v>
      </c>
      <c r="BU35" s="59">
        <f t="shared" si="36"/>
        <v>0</v>
      </c>
      <c r="BV35" s="59">
        <f t="shared" si="36"/>
        <v>0</v>
      </c>
      <c r="BW35" s="59">
        <f t="shared" si="36"/>
        <v>0</v>
      </c>
      <c r="BX35" s="60"/>
      <c r="BY35" s="59">
        <f t="shared" si="37"/>
        <v>0</v>
      </c>
      <c r="BZ35" s="59">
        <f t="shared" si="37"/>
        <v>0</v>
      </c>
      <c r="CA35" s="59">
        <f t="shared" si="37"/>
        <v>0</v>
      </c>
      <c r="CB35" s="59">
        <f t="shared" si="37"/>
        <v>0</v>
      </c>
      <c r="CC35" s="60"/>
      <c r="CD35" s="59">
        <f t="shared" si="38"/>
        <v>0</v>
      </c>
      <c r="CE35" s="59">
        <f t="shared" si="38"/>
        <v>0</v>
      </c>
      <c r="CF35" s="59">
        <f t="shared" si="38"/>
        <v>0</v>
      </c>
      <c r="CG35" s="59">
        <f t="shared" si="38"/>
        <v>0</v>
      </c>
      <c r="CH35" s="60"/>
      <c r="CI35" s="59">
        <f t="shared" si="39"/>
        <v>0</v>
      </c>
      <c r="CJ35" s="59">
        <f t="shared" si="39"/>
        <v>0</v>
      </c>
      <c r="CK35" s="59">
        <f t="shared" si="39"/>
        <v>0</v>
      </c>
      <c r="CL35" s="59">
        <f t="shared" si="39"/>
        <v>0</v>
      </c>
      <c r="CM35" s="60"/>
      <c r="CN35" s="59">
        <f t="shared" si="40"/>
        <v>0</v>
      </c>
      <c r="CO35" s="59">
        <f t="shared" si="40"/>
        <v>0</v>
      </c>
      <c r="CP35" s="59">
        <f t="shared" si="40"/>
        <v>0</v>
      </c>
      <c r="CQ35" s="59">
        <f t="shared" si="40"/>
        <v>0</v>
      </c>
      <c r="CR35" s="60"/>
      <c r="CS35" s="59">
        <f t="shared" si="41"/>
        <v>0</v>
      </c>
      <c r="CT35" s="59">
        <f t="shared" si="41"/>
        <v>0</v>
      </c>
      <c r="CU35" s="59">
        <f t="shared" si="41"/>
        <v>0</v>
      </c>
      <c r="CV35" s="59">
        <f t="shared" si="41"/>
        <v>0</v>
      </c>
      <c r="CW35" s="60"/>
      <c r="CX35" s="59">
        <f t="shared" si="42"/>
        <v>0</v>
      </c>
      <c r="CY35" s="59">
        <f t="shared" si="42"/>
        <v>0</v>
      </c>
      <c r="CZ35" s="59">
        <f t="shared" si="42"/>
        <v>0</v>
      </c>
      <c r="DA35" s="59">
        <f t="shared" si="42"/>
        <v>0</v>
      </c>
      <c r="DB35" s="60"/>
      <c r="DC35" s="127"/>
      <c r="DD35" s="6"/>
      <c r="DE35" s="6"/>
      <c r="DF35" s="127"/>
      <c r="DG35" s="14"/>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127"/>
    </row>
    <row r="36" spans="2:152" ht="15" thickBot="1" x14ac:dyDescent="0.25">
      <c r="B36" s="98">
        <f>+B35+1</f>
        <v>22</v>
      </c>
      <c r="C36" s="99" t="s">
        <v>168</v>
      </c>
      <c r="D36" s="100"/>
      <c r="E36" s="100" t="s">
        <v>41</v>
      </c>
      <c r="F36" s="101">
        <v>3</v>
      </c>
      <c r="G36" s="102">
        <f>G21+G31-SUM(G34:G35)</f>
        <v>41.223000000000006</v>
      </c>
      <c r="H36" s="104">
        <f>H21+H31-SUM(H34:H35)</f>
        <v>16.262</v>
      </c>
      <c r="I36" s="104">
        <f>I21+I31-SUM(I34:I35)</f>
        <v>110.84400000000001</v>
      </c>
      <c r="J36" s="188">
        <f>J21+J31-SUM(J34:J35)</f>
        <v>207.09200000000001</v>
      </c>
      <c r="K36" s="189">
        <f>SUM(G36:J36)</f>
        <v>375.42100000000005</v>
      </c>
      <c r="L36" s="190">
        <f>L21+L31-SUM(L34:L35)</f>
        <v>45.498999999999995</v>
      </c>
      <c r="M36" s="191">
        <f>M21+M31-SUM(M34:M35)</f>
        <v>14.672999999999998</v>
      </c>
      <c r="N36" s="191">
        <f>N21+N31-SUM(N34:N35)</f>
        <v>109.58200000000001</v>
      </c>
      <c r="O36" s="192">
        <f>O21+O31-SUM(O34:O35)</f>
        <v>245.70799999999997</v>
      </c>
      <c r="P36" s="193">
        <f>SUM(L36:O36)</f>
        <v>415.46199999999999</v>
      </c>
      <c r="Q36" s="190">
        <f>Q21+Q31-SUM(Q34:Q35)</f>
        <v>41.325335890725185</v>
      </c>
      <c r="R36" s="191">
        <f>R21+R31-SUM(R34:R35)</f>
        <v>14.078080397513927</v>
      </c>
      <c r="S36" s="191">
        <f>S21+S31-SUM(S34:S35)</f>
        <v>100.25407429101364</v>
      </c>
      <c r="T36" s="192">
        <f>T21+T31-SUM(T34:T35)</f>
        <v>294.69048510842038</v>
      </c>
      <c r="U36" s="193">
        <f>SUM(Q36:T36)</f>
        <v>450.34797568767311</v>
      </c>
      <c r="V36" s="190">
        <f>V21+V31-SUM(V34:V35)</f>
        <v>48.241</v>
      </c>
      <c r="W36" s="191">
        <f>W21+W31-SUM(W34:W35)</f>
        <v>13.038</v>
      </c>
      <c r="X36" s="191">
        <f>X21+X31-SUM(X34:X35)</f>
        <v>102.86500000000001</v>
      </c>
      <c r="Y36" s="192">
        <f>Y21+Y31-SUM(Y34:Y35)</f>
        <v>181.68699999999998</v>
      </c>
      <c r="Z36" s="193">
        <f>SUM(V36:Y36)</f>
        <v>345.83100000000002</v>
      </c>
      <c r="AA36" s="190">
        <f>AA21+AA31-SUM(AA34:AA35)</f>
        <v>42.832999999999998</v>
      </c>
      <c r="AB36" s="191">
        <f>AB21+AB31-SUM(AB34:AB35)</f>
        <v>14.712999999999999</v>
      </c>
      <c r="AC36" s="191">
        <f>AC21+AC31-SUM(AC34:AC35)</f>
        <v>108.857</v>
      </c>
      <c r="AD36" s="192">
        <f>AD21+AD31-SUM(AD34:AD35)</f>
        <v>178.77399999999997</v>
      </c>
      <c r="AE36" s="193">
        <f>SUM(AA36:AD36)</f>
        <v>345.17699999999996</v>
      </c>
      <c r="AF36" s="190">
        <f>AF21+AF31-SUM(AF34:AF35)</f>
        <v>54.024000000000001</v>
      </c>
      <c r="AG36" s="191">
        <f>AG21+AG31-SUM(AG34:AG35)</f>
        <v>14.396000000000001</v>
      </c>
      <c r="AH36" s="191">
        <f>AH21+AH31-SUM(AH34:AH35)</f>
        <v>104.887</v>
      </c>
      <c r="AI36" s="192">
        <f>AI21+AI31-SUM(AI34:AI35)</f>
        <v>183.11699999999999</v>
      </c>
      <c r="AJ36" s="193">
        <f>SUM(AF36:AI36)</f>
        <v>356.42399999999998</v>
      </c>
      <c r="AK36" s="190">
        <f>AK21+AK31-SUM(AK34:AK35)</f>
        <v>47.777000000000001</v>
      </c>
      <c r="AL36" s="191">
        <f>AL21+AL31-SUM(AL34:AL35)</f>
        <v>14.858999999999998</v>
      </c>
      <c r="AM36" s="191">
        <f>AM21+AM31-SUM(AM34:AM35)</f>
        <v>90.14500000000001</v>
      </c>
      <c r="AN36" s="192">
        <f>AN21+AN31-SUM(AN34:AN35)</f>
        <v>186.33499999999998</v>
      </c>
      <c r="AO36" s="193">
        <f>SUM(AK36:AN36)</f>
        <v>339.11599999999999</v>
      </c>
      <c r="AP36" s="190">
        <f>AP21+AP31-SUM(AP34:AP35)</f>
        <v>36.340000000000003</v>
      </c>
      <c r="AQ36" s="191">
        <f>AQ21+AQ31-SUM(AQ34:AQ35)</f>
        <v>14.486000000000001</v>
      </c>
      <c r="AR36" s="191">
        <f>AR21+AR31-SUM(AR34:AR35)</f>
        <v>75.953000000000003</v>
      </c>
      <c r="AS36" s="192">
        <f>AS21+AS31-SUM(AS34:AS35)</f>
        <v>184.11699999999999</v>
      </c>
      <c r="AT36" s="193">
        <f>SUM(AP36:AS36)</f>
        <v>310.89600000000002</v>
      </c>
      <c r="AU36" s="114"/>
      <c r="AV36" s="194" t="s">
        <v>181</v>
      </c>
      <c r="AW36" s="195"/>
      <c r="AX36" s="168"/>
      <c r="AY36" s="43"/>
      <c r="AZ36" s="43"/>
      <c r="BA36" s="6"/>
      <c r="BB36" s="98">
        <v>22</v>
      </c>
      <c r="BC36" s="99" t="s">
        <v>168</v>
      </c>
      <c r="BD36" s="100" t="s">
        <v>41</v>
      </c>
      <c r="BE36" s="101">
        <v>3</v>
      </c>
      <c r="BF36" s="109" t="s">
        <v>182</v>
      </c>
      <c r="BG36" s="111" t="s">
        <v>183</v>
      </c>
      <c r="BH36" s="111" t="s">
        <v>184</v>
      </c>
      <c r="BI36" s="196" t="s">
        <v>185</v>
      </c>
      <c r="BJ36" s="197" t="s">
        <v>186</v>
      </c>
      <c r="BL36" s="7"/>
      <c r="BN36" s="8"/>
      <c r="BO36" s="36"/>
      <c r="BP36" s="36"/>
      <c r="BQ36" s="36"/>
      <c r="BR36" s="36"/>
      <c r="BS36" s="38"/>
      <c r="BT36" s="36"/>
      <c r="BU36" s="36"/>
      <c r="BV36" s="36"/>
      <c r="BW36" s="36"/>
      <c r="BX36" s="38"/>
      <c r="BY36" s="36"/>
      <c r="BZ36" s="36"/>
      <c r="CA36" s="36"/>
      <c r="CB36" s="36"/>
      <c r="CC36" s="38"/>
      <c r="CD36" s="36"/>
      <c r="CE36" s="36"/>
      <c r="CF36" s="36"/>
      <c r="CG36" s="36"/>
      <c r="CH36" s="38"/>
      <c r="CI36" s="36"/>
      <c r="CJ36" s="36"/>
      <c r="CK36" s="36"/>
      <c r="CL36" s="36"/>
      <c r="CM36" s="38"/>
      <c r="CN36" s="36"/>
      <c r="CO36" s="36"/>
      <c r="CP36" s="36"/>
      <c r="CQ36" s="36"/>
      <c r="CR36" s="38"/>
      <c r="CS36" s="36"/>
      <c r="CT36" s="36"/>
      <c r="CU36" s="36"/>
      <c r="CV36" s="36"/>
      <c r="CW36" s="38"/>
      <c r="CX36" s="36"/>
      <c r="CY36" s="36"/>
      <c r="CZ36" s="36"/>
      <c r="DA36" s="36"/>
      <c r="DB36" s="60"/>
      <c r="DC36" s="7"/>
      <c r="DD36" s="6"/>
      <c r="DE36" s="6"/>
      <c r="DF36" s="7"/>
      <c r="DG36" s="14"/>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84"/>
      <c r="EV36" s="7"/>
    </row>
    <row r="37" spans="2:152" ht="15" thickBot="1" x14ac:dyDescent="0.25">
      <c r="B37" s="114"/>
      <c r="C37" s="114"/>
      <c r="D37" s="33"/>
      <c r="E37" s="33"/>
      <c r="F37" s="33"/>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4"/>
      <c r="AV37" s="123"/>
      <c r="AW37" s="123"/>
      <c r="AX37" s="123"/>
      <c r="AY37" s="43"/>
      <c r="AZ37" s="43"/>
      <c r="BA37" s="6"/>
      <c r="BB37" s="114"/>
      <c r="BC37" s="114"/>
      <c r="BD37" s="33"/>
      <c r="BE37" s="33"/>
      <c r="BF37" s="198"/>
      <c r="BG37" s="198"/>
      <c r="BH37" s="198"/>
      <c r="BI37" s="198"/>
      <c r="BJ37" s="198"/>
      <c r="BL37" s="7"/>
      <c r="BN37" s="8"/>
      <c r="BO37" s="36"/>
      <c r="BP37" s="36"/>
      <c r="BQ37" s="36"/>
      <c r="BR37" s="36"/>
      <c r="BS37" s="38"/>
      <c r="BT37" s="36"/>
      <c r="BU37" s="36"/>
      <c r="BV37" s="36"/>
      <c r="BW37" s="36"/>
      <c r="BX37" s="38"/>
      <c r="BY37" s="36"/>
      <c r="BZ37" s="36"/>
      <c r="CA37" s="36"/>
      <c r="CB37" s="36"/>
      <c r="CC37" s="38"/>
      <c r="CD37" s="36"/>
      <c r="CE37" s="36"/>
      <c r="CF37" s="36"/>
      <c r="CG37" s="36"/>
      <c r="CH37" s="38"/>
      <c r="CI37" s="36"/>
      <c r="CJ37" s="36"/>
      <c r="CK37" s="36"/>
      <c r="CL37" s="36"/>
      <c r="CM37" s="38"/>
      <c r="CN37" s="36"/>
      <c r="CO37" s="36"/>
      <c r="CP37" s="36"/>
      <c r="CQ37" s="36"/>
      <c r="CR37" s="38"/>
      <c r="CS37" s="36"/>
      <c r="CT37" s="36"/>
      <c r="CU37" s="36"/>
      <c r="CV37" s="36"/>
      <c r="CW37" s="38"/>
      <c r="CX37" s="36"/>
      <c r="CY37" s="36"/>
      <c r="CZ37" s="36"/>
      <c r="DA37" s="36"/>
      <c r="DB37" s="60"/>
      <c r="DC37" s="7"/>
      <c r="DD37" s="6"/>
      <c r="DE37" s="6"/>
      <c r="DF37" s="7"/>
      <c r="DG37" s="14"/>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84"/>
      <c r="EV37" s="7"/>
    </row>
    <row r="38" spans="2:152" ht="15" thickBot="1" x14ac:dyDescent="0.25">
      <c r="B38" s="40" t="s">
        <v>187</v>
      </c>
      <c r="C38" s="41" t="s">
        <v>188</v>
      </c>
      <c r="D38" s="33"/>
      <c r="E38" s="42"/>
      <c r="F38" s="42"/>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4"/>
      <c r="AV38" s="118"/>
      <c r="AW38" s="118"/>
      <c r="AX38" s="118"/>
      <c r="AY38" s="43"/>
      <c r="AZ38" s="43"/>
      <c r="BA38" s="6"/>
      <c r="BB38" s="40" t="s">
        <v>187</v>
      </c>
      <c r="BC38" s="41" t="s">
        <v>188</v>
      </c>
      <c r="BD38" s="42"/>
      <c r="BE38" s="42"/>
      <c r="BF38" s="199"/>
      <c r="BG38" s="199"/>
      <c r="BH38" s="199"/>
      <c r="BI38" s="199"/>
      <c r="BJ38" s="199"/>
      <c r="BL38" s="7"/>
      <c r="BN38" s="8"/>
      <c r="BO38" s="36"/>
      <c r="BP38" s="36"/>
      <c r="BQ38" s="36"/>
      <c r="BR38" s="36"/>
      <c r="BS38" s="38"/>
      <c r="BT38" s="36"/>
      <c r="BU38" s="36"/>
      <c r="BV38" s="36"/>
      <c r="BW38" s="36"/>
      <c r="BX38" s="38"/>
      <c r="BY38" s="36"/>
      <c r="BZ38" s="36"/>
      <c r="CA38" s="36"/>
      <c r="CB38" s="36"/>
      <c r="CC38" s="38"/>
      <c r="CD38" s="36"/>
      <c r="CE38" s="36"/>
      <c r="CF38" s="36"/>
      <c r="CG38" s="36"/>
      <c r="CH38" s="38"/>
      <c r="CI38" s="36"/>
      <c r="CJ38" s="36"/>
      <c r="CK38" s="36"/>
      <c r="CL38" s="36"/>
      <c r="CM38" s="38"/>
      <c r="CN38" s="36"/>
      <c r="CO38" s="36"/>
      <c r="CP38" s="36"/>
      <c r="CQ38" s="36"/>
      <c r="CR38" s="38"/>
      <c r="CS38" s="36"/>
      <c r="CT38" s="36"/>
      <c r="CU38" s="36"/>
      <c r="CV38" s="36"/>
      <c r="CW38" s="38"/>
      <c r="CX38" s="36"/>
      <c r="CY38" s="36"/>
      <c r="CZ38" s="36"/>
      <c r="DA38" s="36"/>
      <c r="DB38" s="60"/>
      <c r="DC38" s="7"/>
      <c r="DD38" s="6"/>
      <c r="DE38" s="6"/>
      <c r="DF38" s="7"/>
      <c r="DG38" s="14"/>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84"/>
      <c r="EV38" s="7"/>
    </row>
    <row r="39" spans="2:152" x14ac:dyDescent="0.2">
      <c r="B39" s="44">
        <f>+B36+1</f>
        <v>23</v>
      </c>
      <c r="C39" s="45" t="s">
        <v>189</v>
      </c>
      <c r="D39" s="46"/>
      <c r="E39" s="46" t="s">
        <v>41</v>
      </c>
      <c r="F39" s="47">
        <v>3</v>
      </c>
      <c r="G39" s="48">
        <v>0</v>
      </c>
      <c r="H39" s="49">
        <v>0</v>
      </c>
      <c r="I39" s="49">
        <v>0</v>
      </c>
      <c r="J39" s="50">
        <v>0</v>
      </c>
      <c r="K39" s="186">
        <f>SUM(G39:J39)</f>
        <v>0</v>
      </c>
      <c r="L39" s="48">
        <v>0.33700000000000002</v>
      </c>
      <c r="M39" s="49">
        <v>0.17799999999999999</v>
      </c>
      <c r="N39" s="49">
        <v>1.486</v>
      </c>
      <c r="O39" s="50">
        <v>3.6309999999999998</v>
      </c>
      <c r="P39" s="186">
        <f>SUM(L39:O39)</f>
        <v>5.6319999999999997</v>
      </c>
      <c r="Q39" s="48">
        <v>0.34699999999999998</v>
      </c>
      <c r="R39" s="49">
        <v>0.183</v>
      </c>
      <c r="S39" s="49">
        <v>1.5309999999999999</v>
      </c>
      <c r="T39" s="50">
        <v>3.7410000000000001</v>
      </c>
      <c r="U39" s="186">
        <f>SUM(Q39:T39)</f>
        <v>5.8019999999999996</v>
      </c>
      <c r="V39" s="48">
        <v>0.33100000000000002</v>
      </c>
      <c r="W39" s="49">
        <v>0.17499999999999999</v>
      </c>
      <c r="X39" s="49">
        <v>1.4610000000000001</v>
      </c>
      <c r="Y39" s="50">
        <v>3.5710000000000002</v>
      </c>
      <c r="Z39" s="186">
        <f>SUM(V39:Y39)</f>
        <v>5.5380000000000003</v>
      </c>
      <c r="AA39" s="48">
        <v>0.33100000000000002</v>
      </c>
      <c r="AB39" s="49">
        <v>0.17499999999999999</v>
      </c>
      <c r="AC39" s="49">
        <v>1.4610000000000001</v>
      </c>
      <c r="AD39" s="50">
        <v>3.5710000000000002</v>
      </c>
      <c r="AE39" s="186">
        <f>SUM(AA39:AD39)</f>
        <v>5.5380000000000003</v>
      </c>
      <c r="AF39" s="48">
        <v>0</v>
      </c>
      <c r="AG39" s="49">
        <v>0</v>
      </c>
      <c r="AH39" s="49">
        <v>0</v>
      </c>
      <c r="AI39" s="50">
        <v>0</v>
      </c>
      <c r="AJ39" s="186">
        <f>SUM(AF39:AI39)</f>
        <v>0</v>
      </c>
      <c r="AK39" s="48">
        <v>0</v>
      </c>
      <c r="AL39" s="49">
        <v>0</v>
      </c>
      <c r="AM39" s="49">
        <v>0</v>
      </c>
      <c r="AN39" s="50">
        <v>0</v>
      </c>
      <c r="AO39" s="186">
        <f>SUM(AK39:AN39)</f>
        <v>0</v>
      </c>
      <c r="AP39" s="48">
        <v>0</v>
      </c>
      <c r="AQ39" s="49">
        <v>0</v>
      </c>
      <c r="AR39" s="49">
        <v>0</v>
      </c>
      <c r="AS39" s="50">
        <v>0</v>
      </c>
      <c r="AT39" s="186">
        <f>SUM(AP39:AS39)</f>
        <v>0</v>
      </c>
      <c r="AU39" s="114"/>
      <c r="AV39" s="90"/>
      <c r="AW39" s="39"/>
      <c r="AX39" s="71"/>
      <c r="AY39" s="43">
        <f>IF(SUM(BO39:DA39)=0,0,$BO$4)</f>
        <v>0</v>
      </c>
      <c r="AZ39" s="43"/>
      <c r="BA39" s="6"/>
      <c r="BB39" s="44">
        <f>+BB36+1</f>
        <v>23</v>
      </c>
      <c r="BC39" s="45" t="s">
        <v>189</v>
      </c>
      <c r="BD39" s="46" t="s">
        <v>41</v>
      </c>
      <c r="BE39" s="47">
        <v>3</v>
      </c>
      <c r="BF39" s="55" t="s">
        <v>190</v>
      </c>
      <c r="BG39" s="56" t="s">
        <v>191</v>
      </c>
      <c r="BH39" s="56" t="s">
        <v>192</v>
      </c>
      <c r="BI39" s="57" t="s">
        <v>193</v>
      </c>
      <c r="BJ39" s="144" t="s">
        <v>194</v>
      </c>
      <c r="BL39" s="7"/>
      <c r="BN39" s="8"/>
      <c r="BO39" s="59">
        <f t="shared" ref="BO39:BR40" si="43">IF(ISNUMBER(G39),0,1)</f>
        <v>0</v>
      </c>
      <c r="BP39" s="59">
        <f t="shared" si="43"/>
        <v>0</v>
      </c>
      <c r="BQ39" s="59">
        <f t="shared" si="43"/>
        <v>0</v>
      </c>
      <c r="BR39" s="59">
        <f t="shared" si="43"/>
        <v>0</v>
      </c>
      <c r="BS39" s="60"/>
      <c r="BT39" s="59">
        <f t="shared" ref="BT39:BW40" si="44">IF(ISNUMBER(L39),0,1)</f>
        <v>0</v>
      </c>
      <c r="BU39" s="59">
        <f t="shared" si="44"/>
        <v>0</v>
      </c>
      <c r="BV39" s="59">
        <f t="shared" si="44"/>
        <v>0</v>
      </c>
      <c r="BW39" s="59">
        <f t="shared" si="44"/>
        <v>0</v>
      </c>
      <c r="BX39" s="60"/>
      <c r="BY39" s="59">
        <f t="shared" ref="BY39:CB40" si="45">IF(ISNUMBER(Q39),0,1)</f>
        <v>0</v>
      </c>
      <c r="BZ39" s="59">
        <f t="shared" si="45"/>
        <v>0</v>
      </c>
      <c r="CA39" s="59">
        <f t="shared" si="45"/>
        <v>0</v>
      </c>
      <c r="CB39" s="59">
        <f t="shared" si="45"/>
        <v>0</v>
      </c>
      <c r="CC39" s="60"/>
      <c r="CD39" s="59">
        <f t="shared" ref="CD39:CG40" si="46">IF(ISNUMBER(V39),0,1)</f>
        <v>0</v>
      </c>
      <c r="CE39" s="59">
        <f t="shared" si="46"/>
        <v>0</v>
      </c>
      <c r="CF39" s="59">
        <f t="shared" si="46"/>
        <v>0</v>
      </c>
      <c r="CG39" s="59">
        <f t="shared" si="46"/>
        <v>0</v>
      </c>
      <c r="CH39" s="60"/>
      <c r="CI39" s="59">
        <f t="shared" ref="CI39:CL40" si="47">IF(ISNUMBER(AA39),0,1)</f>
        <v>0</v>
      </c>
      <c r="CJ39" s="59">
        <f t="shared" si="47"/>
        <v>0</v>
      </c>
      <c r="CK39" s="59">
        <f t="shared" si="47"/>
        <v>0</v>
      </c>
      <c r="CL39" s="59">
        <f t="shared" si="47"/>
        <v>0</v>
      </c>
      <c r="CM39" s="60"/>
      <c r="CN39" s="59">
        <f t="shared" ref="CN39:CQ40" si="48">IF(ISNUMBER(AF39),0,1)</f>
        <v>0</v>
      </c>
      <c r="CO39" s="59">
        <f t="shared" si="48"/>
        <v>0</v>
      </c>
      <c r="CP39" s="59">
        <f t="shared" si="48"/>
        <v>0</v>
      </c>
      <c r="CQ39" s="59">
        <f t="shared" si="48"/>
        <v>0</v>
      </c>
      <c r="CR39" s="60"/>
      <c r="CS39" s="59">
        <f t="shared" ref="CS39:CV40" si="49">IF(ISNUMBER(AK39),0,1)</f>
        <v>0</v>
      </c>
      <c r="CT39" s="59">
        <f t="shared" si="49"/>
        <v>0</v>
      </c>
      <c r="CU39" s="59">
        <f t="shared" si="49"/>
        <v>0</v>
      </c>
      <c r="CV39" s="59">
        <f t="shared" si="49"/>
        <v>0</v>
      </c>
      <c r="CW39" s="60"/>
      <c r="CX39" s="59">
        <f t="shared" ref="CX39:DA40" si="50">IF(ISNUMBER(AP39),0,1)</f>
        <v>0</v>
      </c>
      <c r="CY39" s="59">
        <f t="shared" si="50"/>
        <v>0</v>
      </c>
      <c r="CZ39" s="59">
        <f t="shared" si="50"/>
        <v>0</v>
      </c>
      <c r="DA39" s="59">
        <f t="shared" si="50"/>
        <v>0</v>
      </c>
      <c r="DB39" s="60"/>
      <c r="DC39" s="7"/>
      <c r="DD39" s="6"/>
      <c r="DE39" s="6"/>
      <c r="DF39" s="7"/>
      <c r="DG39" s="14"/>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7"/>
    </row>
    <row r="40" spans="2:152" x14ac:dyDescent="0.2">
      <c r="B40" s="62">
        <f>+B39+1</f>
        <v>24</v>
      </c>
      <c r="C40" s="63" t="s">
        <v>195</v>
      </c>
      <c r="D40" s="64"/>
      <c r="E40" s="64" t="s">
        <v>41</v>
      </c>
      <c r="F40" s="65">
        <v>3</v>
      </c>
      <c r="G40" s="66">
        <v>0</v>
      </c>
      <c r="H40" s="67">
        <v>0</v>
      </c>
      <c r="I40" s="67">
        <v>0</v>
      </c>
      <c r="J40" s="68">
        <v>0</v>
      </c>
      <c r="K40" s="148">
        <f>SUM(G40:J40)</f>
        <v>0</v>
      </c>
      <c r="L40" s="66">
        <v>0</v>
      </c>
      <c r="M40" s="67">
        <v>0</v>
      </c>
      <c r="N40" s="67">
        <v>0</v>
      </c>
      <c r="O40" s="68">
        <v>0</v>
      </c>
      <c r="P40" s="148">
        <f>SUM(L40:O40)</f>
        <v>0</v>
      </c>
      <c r="Q40" s="66">
        <v>0</v>
      </c>
      <c r="R40" s="67">
        <v>0</v>
      </c>
      <c r="S40" s="67">
        <v>0</v>
      </c>
      <c r="T40" s="68">
        <v>0</v>
      </c>
      <c r="U40" s="148">
        <f>SUM(Q40:T40)</f>
        <v>0</v>
      </c>
      <c r="V40" s="66">
        <v>0</v>
      </c>
      <c r="W40" s="67">
        <v>0</v>
      </c>
      <c r="X40" s="67">
        <v>0</v>
      </c>
      <c r="Y40" s="68">
        <v>0</v>
      </c>
      <c r="Z40" s="148">
        <f>SUM(V40:Y40)</f>
        <v>0</v>
      </c>
      <c r="AA40" s="66">
        <v>0</v>
      </c>
      <c r="AB40" s="67">
        <v>0</v>
      </c>
      <c r="AC40" s="67">
        <v>0</v>
      </c>
      <c r="AD40" s="68">
        <v>0</v>
      </c>
      <c r="AE40" s="148">
        <f>SUM(AA40:AD40)</f>
        <v>0</v>
      </c>
      <c r="AF40" s="66">
        <v>0</v>
      </c>
      <c r="AG40" s="67">
        <v>0</v>
      </c>
      <c r="AH40" s="67">
        <v>0</v>
      </c>
      <c r="AI40" s="68">
        <v>0</v>
      </c>
      <c r="AJ40" s="148">
        <f>SUM(AF40:AI40)</f>
        <v>0</v>
      </c>
      <c r="AK40" s="66">
        <v>0</v>
      </c>
      <c r="AL40" s="67">
        <v>0</v>
      </c>
      <c r="AM40" s="67">
        <v>0</v>
      </c>
      <c r="AN40" s="68">
        <v>0</v>
      </c>
      <c r="AO40" s="148">
        <f>SUM(AK40:AN40)</f>
        <v>0</v>
      </c>
      <c r="AP40" s="66">
        <v>0</v>
      </c>
      <c r="AQ40" s="67">
        <v>0</v>
      </c>
      <c r="AR40" s="67">
        <v>0</v>
      </c>
      <c r="AS40" s="68">
        <v>0</v>
      </c>
      <c r="AT40" s="148">
        <f>SUM(AP40:AS40)</f>
        <v>0</v>
      </c>
      <c r="AU40" s="114"/>
      <c r="AV40" s="91"/>
      <c r="AW40" s="37"/>
      <c r="AX40" s="71"/>
      <c r="AY40" s="43">
        <f>IF(SUM(BO40:DA40)=0,0,$BO$4)</f>
        <v>0</v>
      </c>
      <c r="AZ40" s="43"/>
      <c r="BA40" s="6"/>
      <c r="BB40" s="62">
        <f>+BB39+1</f>
        <v>24</v>
      </c>
      <c r="BC40" s="63" t="s">
        <v>195</v>
      </c>
      <c r="BD40" s="64" t="s">
        <v>41</v>
      </c>
      <c r="BE40" s="65">
        <v>3</v>
      </c>
      <c r="BF40" s="72" t="s">
        <v>196</v>
      </c>
      <c r="BG40" s="73" t="s">
        <v>197</v>
      </c>
      <c r="BH40" s="73" t="s">
        <v>198</v>
      </c>
      <c r="BI40" s="74" t="s">
        <v>199</v>
      </c>
      <c r="BJ40" s="156" t="s">
        <v>200</v>
      </c>
      <c r="BL40" s="127"/>
      <c r="BM40" s="128"/>
      <c r="BN40" s="128"/>
      <c r="BO40" s="59">
        <f t="shared" si="43"/>
        <v>0</v>
      </c>
      <c r="BP40" s="59">
        <f t="shared" si="43"/>
        <v>0</v>
      </c>
      <c r="BQ40" s="59">
        <f t="shared" si="43"/>
        <v>0</v>
      </c>
      <c r="BR40" s="59">
        <f t="shared" si="43"/>
        <v>0</v>
      </c>
      <c r="BS40" s="60"/>
      <c r="BT40" s="59">
        <f t="shared" si="44"/>
        <v>0</v>
      </c>
      <c r="BU40" s="59">
        <f t="shared" si="44"/>
        <v>0</v>
      </c>
      <c r="BV40" s="59">
        <f t="shared" si="44"/>
        <v>0</v>
      </c>
      <c r="BW40" s="59">
        <f t="shared" si="44"/>
        <v>0</v>
      </c>
      <c r="BX40" s="60"/>
      <c r="BY40" s="59">
        <f t="shared" si="45"/>
        <v>0</v>
      </c>
      <c r="BZ40" s="59">
        <f t="shared" si="45"/>
        <v>0</v>
      </c>
      <c r="CA40" s="59">
        <f t="shared" si="45"/>
        <v>0</v>
      </c>
      <c r="CB40" s="59">
        <f t="shared" si="45"/>
        <v>0</v>
      </c>
      <c r="CC40" s="60"/>
      <c r="CD40" s="59">
        <f t="shared" si="46"/>
        <v>0</v>
      </c>
      <c r="CE40" s="59">
        <f t="shared" si="46"/>
        <v>0</v>
      </c>
      <c r="CF40" s="59">
        <f t="shared" si="46"/>
        <v>0</v>
      </c>
      <c r="CG40" s="59">
        <f t="shared" si="46"/>
        <v>0</v>
      </c>
      <c r="CH40" s="60"/>
      <c r="CI40" s="59">
        <f t="shared" si="47"/>
        <v>0</v>
      </c>
      <c r="CJ40" s="59">
        <f t="shared" si="47"/>
        <v>0</v>
      </c>
      <c r="CK40" s="59">
        <f t="shared" si="47"/>
        <v>0</v>
      </c>
      <c r="CL40" s="59">
        <f t="shared" si="47"/>
        <v>0</v>
      </c>
      <c r="CM40" s="60"/>
      <c r="CN40" s="59">
        <f t="shared" si="48"/>
        <v>0</v>
      </c>
      <c r="CO40" s="59">
        <f t="shared" si="48"/>
        <v>0</v>
      </c>
      <c r="CP40" s="59">
        <f t="shared" si="48"/>
        <v>0</v>
      </c>
      <c r="CQ40" s="59">
        <f t="shared" si="48"/>
        <v>0</v>
      </c>
      <c r="CR40" s="60"/>
      <c r="CS40" s="59">
        <f t="shared" si="49"/>
        <v>0</v>
      </c>
      <c r="CT40" s="59">
        <f t="shared" si="49"/>
        <v>0</v>
      </c>
      <c r="CU40" s="59">
        <f t="shared" si="49"/>
        <v>0</v>
      </c>
      <c r="CV40" s="59">
        <f t="shared" si="49"/>
        <v>0</v>
      </c>
      <c r="CW40" s="60"/>
      <c r="CX40" s="59">
        <f t="shared" si="50"/>
        <v>0</v>
      </c>
      <c r="CY40" s="59">
        <f t="shared" si="50"/>
        <v>0</v>
      </c>
      <c r="CZ40" s="59">
        <f t="shared" si="50"/>
        <v>0</v>
      </c>
      <c r="DA40" s="59">
        <f t="shared" si="50"/>
        <v>0</v>
      </c>
      <c r="DB40" s="60"/>
      <c r="DC40" s="127"/>
      <c r="DD40" s="6"/>
      <c r="DE40" s="6"/>
      <c r="DF40" s="127"/>
      <c r="DG40" s="14"/>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127"/>
    </row>
    <row r="41" spans="2:152" ht="15" thickBot="1" x14ac:dyDescent="0.25">
      <c r="B41" s="98">
        <f>+B40+1</f>
        <v>25</v>
      </c>
      <c r="C41" s="99" t="s">
        <v>201</v>
      </c>
      <c r="D41" s="100"/>
      <c r="E41" s="100" t="s">
        <v>41</v>
      </c>
      <c r="F41" s="101">
        <v>3</v>
      </c>
      <c r="G41" s="102">
        <f>G36+G39+G40</f>
        <v>41.223000000000006</v>
      </c>
      <c r="H41" s="104">
        <f>H36+H39+H40</f>
        <v>16.262</v>
      </c>
      <c r="I41" s="104">
        <f>I36+I39+I40</f>
        <v>110.84400000000001</v>
      </c>
      <c r="J41" s="188">
        <f>J36+J39+J40</f>
        <v>207.09200000000001</v>
      </c>
      <c r="K41" s="189">
        <f>SUM(G41:J41)</f>
        <v>375.42100000000005</v>
      </c>
      <c r="L41" s="102">
        <f>L36+L39+L40</f>
        <v>45.835999999999999</v>
      </c>
      <c r="M41" s="104">
        <f>M36+M39+M40</f>
        <v>14.850999999999999</v>
      </c>
      <c r="N41" s="104">
        <f>N36+N39+N40</f>
        <v>111.06800000000001</v>
      </c>
      <c r="O41" s="188">
        <f>O36+O39+O40</f>
        <v>249.33899999999997</v>
      </c>
      <c r="P41" s="189">
        <f>SUM(L41:O41)</f>
        <v>421.09399999999994</v>
      </c>
      <c r="Q41" s="102">
        <f>Q36+Q39+Q40</f>
        <v>41.672335890725186</v>
      </c>
      <c r="R41" s="104">
        <f>R36+R39+R40</f>
        <v>14.261080397513927</v>
      </c>
      <c r="S41" s="104">
        <f>S36+S39+S40</f>
        <v>101.78507429101364</v>
      </c>
      <c r="T41" s="188">
        <f>T36+T39+T40</f>
        <v>298.43148510842036</v>
      </c>
      <c r="U41" s="189">
        <f>SUM(Q41:T41)</f>
        <v>456.14997568767313</v>
      </c>
      <c r="V41" s="102">
        <f>V36+V39+V40</f>
        <v>48.572000000000003</v>
      </c>
      <c r="W41" s="104">
        <f>W36+W39+W40</f>
        <v>13.213000000000001</v>
      </c>
      <c r="X41" s="104">
        <f>X36+X39+X40</f>
        <v>104.32600000000001</v>
      </c>
      <c r="Y41" s="188">
        <f>Y36+Y39+Y40</f>
        <v>185.25799999999998</v>
      </c>
      <c r="Z41" s="189">
        <f>SUM(V41:Y41)</f>
        <v>351.36900000000003</v>
      </c>
      <c r="AA41" s="102">
        <f>AA36+AA39+AA40</f>
        <v>43.164000000000001</v>
      </c>
      <c r="AB41" s="104">
        <f>AB36+AB39+AB40</f>
        <v>14.888</v>
      </c>
      <c r="AC41" s="104">
        <f>AC36+AC39+AC40</f>
        <v>110.318</v>
      </c>
      <c r="AD41" s="188">
        <f>AD36+AD39+AD40</f>
        <v>182.34499999999997</v>
      </c>
      <c r="AE41" s="189">
        <f>SUM(AA41:AD41)</f>
        <v>350.71499999999997</v>
      </c>
      <c r="AF41" s="102">
        <f>AF36+AF39+AF40</f>
        <v>54.024000000000001</v>
      </c>
      <c r="AG41" s="104">
        <f>AG36+AG39+AG40</f>
        <v>14.396000000000001</v>
      </c>
      <c r="AH41" s="104">
        <f>AH36+AH39+AH40</f>
        <v>104.887</v>
      </c>
      <c r="AI41" s="188">
        <f>AI36+AI39+AI40</f>
        <v>183.11699999999999</v>
      </c>
      <c r="AJ41" s="189">
        <f>SUM(AF41:AI41)</f>
        <v>356.42399999999998</v>
      </c>
      <c r="AK41" s="102">
        <f>AK36+AK39+AK40</f>
        <v>47.777000000000001</v>
      </c>
      <c r="AL41" s="104">
        <f>AL36+AL39+AL40</f>
        <v>14.858999999999998</v>
      </c>
      <c r="AM41" s="104">
        <f>AM36+AM39+AM40</f>
        <v>90.14500000000001</v>
      </c>
      <c r="AN41" s="188">
        <f>AN36+AN39+AN40</f>
        <v>186.33499999999998</v>
      </c>
      <c r="AO41" s="189">
        <f>SUM(AK41:AN41)</f>
        <v>339.11599999999999</v>
      </c>
      <c r="AP41" s="102">
        <f>AP36+AP39+AP40</f>
        <v>36.340000000000003</v>
      </c>
      <c r="AQ41" s="104">
        <f>AQ36+AQ39+AQ40</f>
        <v>14.486000000000001</v>
      </c>
      <c r="AR41" s="104">
        <f>AR36+AR39+AR40</f>
        <v>75.953000000000003</v>
      </c>
      <c r="AS41" s="188">
        <f>AS36+AS39+AS40</f>
        <v>184.11699999999999</v>
      </c>
      <c r="AT41" s="189">
        <f>SUM(AP41:AS41)</f>
        <v>310.89600000000002</v>
      </c>
      <c r="AU41" s="114"/>
      <c r="AV41" s="194" t="s">
        <v>202</v>
      </c>
      <c r="AW41" s="195"/>
      <c r="AX41" s="168"/>
      <c r="AY41" s="43"/>
      <c r="AZ41" s="43"/>
      <c r="BA41" s="6"/>
      <c r="BB41" s="98">
        <f>+BB40+1</f>
        <v>25</v>
      </c>
      <c r="BC41" s="99" t="s">
        <v>201</v>
      </c>
      <c r="BD41" s="100" t="s">
        <v>41</v>
      </c>
      <c r="BE41" s="101">
        <v>3</v>
      </c>
      <c r="BF41" s="109" t="s">
        <v>203</v>
      </c>
      <c r="BG41" s="111" t="s">
        <v>204</v>
      </c>
      <c r="BH41" s="111" t="s">
        <v>205</v>
      </c>
      <c r="BI41" s="196" t="s">
        <v>206</v>
      </c>
      <c r="BJ41" s="197" t="s">
        <v>207</v>
      </c>
      <c r="BL41" s="200"/>
      <c r="BM41" s="201"/>
      <c r="BN41" s="201"/>
      <c r="BO41" s="36"/>
      <c r="BP41" s="36"/>
      <c r="BQ41" s="36"/>
      <c r="BR41" s="36"/>
      <c r="BS41" s="38"/>
      <c r="BT41" s="36"/>
      <c r="BU41" s="36"/>
      <c r="BV41" s="36"/>
      <c r="BW41" s="36"/>
      <c r="BX41" s="38"/>
      <c r="BY41" s="36"/>
      <c r="BZ41" s="36"/>
      <c r="CA41" s="36"/>
      <c r="CB41" s="36"/>
      <c r="CC41" s="38"/>
      <c r="CD41" s="36"/>
      <c r="CE41" s="36"/>
      <c r="CF41" s="36"/>
      <c r="CG41" s="36"/>
      <c r="CH41" s="38"/>
      <c r="CI41" s="36"/>
      <c r="CJ41" s="36"/>
      <c r="CK41" s="36"/>
      <c r="CL41" s="36"/>
      <c r="CM41" s="38"/>
      <c r="CN41" s="36"/>
      <c r="CO41" s="36"/>
      <c r="CP41" s="36"/>
      <c r="CQ41" s="36"/>
      <c r="CR41" s="38"/>
      <c r="CS41" s="36"/>
      <c r="CT41" s="36"/>
      <c r="CU41" s="36"/>
      <c r="CV41" s="36"/>
      <c r="CW41" s="38"/>
      <c r="CX41" s="36"/>
      <c r="CY41" s="36"/>
      <c r="CZ41" s="36"/>
      <c r="DA41" s="36"/>
      <c r="DB41" s="38"/>
      <c r="DC41" s="200"/>
      <c r="DD41" s="6"/>
      <c r="DE41" s="6"/>
      <c r="DF41" s="200"/>
      <c r="DG41" s="14"/>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84"/>
      <c r="EV41" s="200"/>
    </row>
    <row r="42" spans="2:152" ht="15" thickBot="1" x14ac:dyDescent="0.25">
      <c r="B42" s="202"/>
      <c r="C42" s="203"/>
      <c r="D42" s="33"/>
      <c r="E42" s="33"/>
      <c r="F42" s="33"/>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4"/>
      <c r="AV42" s="123"/>
      <c r="AW42" s="123"/>
      <c r="AX42" s="123"/>
      <c r="AY42" s="43"/>
      <c r="AZ42" s="43"/>
      <c r="BA42" s="6"/>
      <c r="BB42" s="202"/>
      <c r="BC42" s="203"/>
      <c r="BD42" s="33"/>
      <c r="BE42" s="33"/>
      <c r="BF42" s="204"/>
      <c r="BG42" s="204"/>
      <c r="BH42" s="204"/>
      <c r="BI42" s="204"/>
      <c r="BJ42" s="204"/>
      <c r="BL42" s="200"/>
      <c r="BM42" s="201"/>
      <c r="BN42" s="201"/>
      <c r="BO42" s="36"/>
      <c r="BP42" s="36"/>
      <c r="BQ42" s="36"/>
      <c r="BR42" s="36"/>
      <c r="BS42" s="38"/>
      <c r="BT42" s="36"/>
      <c r="BU42" s="36"/>
      <c r="BV42" s="36"/>
      <c r="BW42" s="36"/>
      <c r="BX42" s="38"/>
      <c r="BY42" s="36"/>
      <c r="BZ42" s="36"/>
      <c r="CA42" s="36"/>
      <c r="CB42" s="36"/>
      <c r="CC42" s="38"/>
      <c r="CD42" s="36"/>
      <c r="CE42" s="36"/>
      <c r="CF42" s="36"/>
      <c r="CG42" s="36"/>
      <c r="CH42" s="38"/>
      <c r="CI42" s="36"/>
      <c r="CJ42" s="36"/>
      <c r="CK42" s="36"/>
      <c r="CL42" s="36"/>
      <c r="CM42" s="38"/>
      <c r="CN42" s="36"/>
      <c r="CO42" s="36"/>
      <c r="CP42" s="36"/>
      <c r="CQ42" s="36"/>
      <c r="CR42" s="38"/>
      <c r="CS42" s="36"/>
      <c r="CT42" s="36"/>
      <c r="CU42" s="36"/>
      <c r="CV42" s="36"/>
      <c r="CW42" s="38"/>
      <c r="CX42" s="36"/>
      <c r="CY42" s="36"/>
      <c r="CZ42" s="36"/>
      <c r="DA42" s="36"/>
      <c r="DB42" s="38"/>
      <c r="DC42" s="200"/>
      <c r="DD42" s="6"/>
      <c r="DE42" s="6"/>
      <c r="DF42" s="200"/>
      <c r="DG42" s="14"/>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205"/>
      <c r="EV42" s="200"/>
    </row>
    <row r="43" spans="2:152" ht="15" thickBot="1" x14ac:dyDescent="0.25">
      <c r="B43" s="40" t="s">
        <v>208</v>
      </c>
      <c r="C43" s="206" t="s">
        <v>209</v>
      </c>
      <c r="D43" s="33"/>
      <c r="E43" s="42"/>
      <c r="F43" s="42"/>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4"/>
      <c r="AV43" s="118"/>
      <c r="AW43" s="118"/>
      <c r="AX43" s="118"/>
      <c r="AY43" s="43"/>
      <c r="AZ43" s="43"/>
      <c r="BA43" s="6"/>
      <c r="BB43" s="40" t="s">
        <v>208</v>
      </c>
      <c r="BC43" s="206" t="s">
        <v>209</v>
      </c>
      <c r="BD43" s="42"/>
      <c r="BE43" s="42"/>
      <c r="BF43" s="207"/>
      <c r="BG43" s="207"/>
      <c r="BH43" s="207"/>
      <c r="BI43" s="207"/>
      <c r="BJ43" s="207"/>
      <c r="BL43" s="200"/>
      <c r="BM43" s="201"/>
      <c r="BN43" s="201"/>
      <c r="BO43" s="36"/>
      <c r="BP43" s="36"/>
      <c r="BQ43" s="36"/>
      <c r="BR43" s="36"/>
      <c r="BS43" s="38"/>
      <c r="BT43" s="36"/>
      <c r="BU43" s="36"/>
      <c r="BV43" s="36"/>
      <c r="BW43" s="36"/>
      <c r="BX43" s="38"/>
      <c r="BY43" s="36"/>
      <c r="BZ43" s="36"/>
      <c r="CA43" s="36"/>
      <c r="CB43" s="36"/>
      <c r="CC43" s="38"/>
      <c r="CD43" s="36"/>
      <c r="CE43" s="36"/>
      <c r="CF43" s="36"/>
      <c r="CG43" s="36"/>
      <c r="CH43" s="38"/>
      <c r="CI43" s="36"/>
      <c r="CJ43" s="36"/>
      <c r="CK43" s="36"/>
      <c r="CL43" s="36"/>
      <c r="CM43" s="38"/>
      <c r="CN43" s="36"/>
      <c r="CO43" s="36"/>
      <c r="CP43" s="36"/>
      <c r="CQ43" s="36"/>
      <c r="CR43" s="38"/>
      <c r="CS43" s="36"/>
      <c r="CT43" s="36"/>
      <c r="CU43" s="36"/>
      <c r="CV43" s="36"/>
      <c r="CW43" s="38"/>
      <c r="CX43" s="36"/>
      <c r="CY43" s="36"/>
      <c r="CZ43" s="36"/>
      <c r="DA43" s="36"/>
      <c r="DB43" s="205"/>
      <c r="DC43" s="200"/>
      <c r="DD43" s="6"/>
      <c r="DE43" s="6"/>
      <c r="DF43" s="200"/>
      <c r="DG43" s="208"/>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205"/>
      <c r="EV43" s="200"/>
    </row>
    <row r="44" spans="2:152" x14ac:dyDescent="0.2">
      <c r="B44" s="44">
        <f>+B41+1</f>
        <v>26</v>
      </c>
      <c r="C44" s="209" t="s">
        <v>210</v>
      </c>
      <c r="D44" s="210"/>
      <c r="E44" s="46" t="s">
        <v>41</v>
      </c>
      <c r="F44" s="47">
        <v>3</v>
      </c>
      <c r="G44" s="133">
        <v>0.45100000000000001</v>
      </c>
      <c r="H44" s="134">
        <v>1.6E-2</v>
      </c>
      <c r="I44" s="134">
        <v>0</v>
      </c>
      <c r="J44" s="135">
        <v>0</v>
      </c>
      <c r="K44" s="211">
        <f t="shared" ref="K44:K54" si="51">SUM(G44:J44)</f>
        <v>0.46700000000000003</v>
      </c>
      <c r="L44" s="212">
        <v>0</v>
      </c>
      <c r="M44" s="134">
        <v>0</v>
      </c>
      <c r="N44" s="134">
        <v>0</v>
      </c>
      <c r="O44" s="213">
        <v>0</v>
      </c>
      <c r="P44" s="214">
        <f t="shared" ref="P44:P54" si="52">SUM(L44:O44)</f>
        <v>0</v>
      </c>
      <c r="Q44" s="133">
        <v>0</v>
      </c>
      <c r="R44" s="134">
        <v>0</v>
      </c>
      <c r="S44" s="134">
        <v>0</v>
      </c>
      <c r="T44" s="213">
        <v>0</v>
      </c>
      <c r="U44" s="215">
        <f t="shared" ref="U44:U54" si="53">SUM(Q44:T44)</f>
        <v>0</v>
      </c>
      <c r="V44" s="216">
        <v>0</v>
      </c>
      <c r="W44" s="134">
        <v>0</v>
      </c>
      <c r="X44" s="134">
        <v>0</v>
      </c>
      <c r="Y44" s="135">
        <v>0</v>
      </c>
      <c r="Z44" s="217">
        <f t="shared" ref="Z44:Z54" si="54">SUM(V44:Y44)</f>
        <v>0</v>
      </c>
      <c r="AA44" s="216">
        <v>0</v>
      </c>
      <c r="AB44" s="134">
        <v>0</v>
      </c>
      <c r="AC44" s="134">
        <v>0</v>
      </c>
      <c r="AD44" s="135">
        <v>0</v>
      </c>
      <c r="AE44" s="217">
        <f t="shared" ref="AE44:AE54" si="55">SUM(AA44:AD44)</f>
        <v>0</v>
      </c>
      <c r="AF44" s="216">
        <v>0</v>
      </c>
      <c r="AG44" s="134">
        <v>0</v>
      </c>
      <c r="AH44" s="134">
        <v>0</v>
      </c>
      <c r="AI44" s="135">
        <v>0</v>
      </c>
      <c r="AJ44" s="217">
        <f t="shared" ref="AJ44:AJ54" si="56">SUM(AF44:AI44)</f>
        <v>0</v>
      </c>
      <c r="AK44" s="216">
        <v>0</v>
      </c>
      <c r="AL44" s="134">
        <v>0</v>
      </c>
      <c r="AM44" s="134">
        <v>0</v>
      </c>
      <c r="AN44" s="135">
        <v>0</v>
      </c>
      <c r="AO44" s="217">
        <f t="shared" ref="AO44:AO54" si="57">SUM(AK44:AN44)</f>
        <v>0</v>
      </c>
      <c r="AP44" s="216">
        <v>0</v>
      </c>
      <c r="AQ44" s="134">
        <v>0</v>
      </c>
      <c r="AR44" s="134">
        <v>0</v>
      </c>
      <c r="AS44" s="135">
        <v>0</v>
      </c>
      <c r="AT44" s="218">
        <f t="shared" ref="AT44:AT54" si="58">SUM(AP44:AS44)</f>
        <v>0</v>
      </c>
      <c r="AU44" s="114"/>
      <c r="AV44" s="143"/>
      <c r="AW44" s="39" t="s">
        <v>211</v>
      </c>
      <c r="AX44" s="71"/>
      <c r="AY44" s="43">
        <f>(IF(SUM(BO44:DA44)=0,IF(BM44=1,$BM$4,0),$BO$4))</f>
        <v>0</v>
      </c>
      <c r="AZ44" s="43"/>
      <c r="BA44" s="6"/>
      <c r="BB44" s="44">
        <f>+BB41+1</f>
        <v>26</v>
      </c>
      <c r="BC44" s="219" t="s">
        <v>212</v>
      </c>
      <c r="BD44" s="46" t="s">
        <v>41</v>
      </c>
      <c r="BE44" s="47">
        <v>3</v>
      </c>
      <c r="BF44" s="220" t="s">
        <v>213</v>
      </c>
      <c r="BG44" s="221" t="s">
        <v>214</v>
      </c>
      <c r="BH44" s="221" t="s">
        <v>215</v>
      </c>
      <c r="BI44" s="222" t="s">
        <v>216</v>
      </c>
      <c r="BJ44" s="223" t="s">
        <v>217</v>
      </c>
      <c r="BL44" s="200"/>
      <c r="BM44" s="224">
        <f xml:space="preserve"> IF( AND( OR( C44 = DB44, C44=""), SUM(G44:AT44) &lt;&gt; 0), 1, 0 )</f>
        <v>0</v>
      </c>
      <c r="BO44" s="61">
        <f xml:space="preserve"> IF( OR( $C$44 = $DB$44, $C$44 =""), 0, IF( ISNUMBER( G44 ), 0, 1 ))</f>
        <v>0</v>
      </c>
      <c r="BP44" s="61">
        <f xml:space="preserve"> IF( OR( $C$44 = $DB$44, $C$44 =""), 0, IF( ISNUMBER( H44 ), 0, 1 ))</f>
        <v>0</v>
      </c>
      <c r="BQ44" s="61">
        <f xml:space="preserve"> IF( OR( $C$44 = $DB$44, $C$44 =""), 0, IF( ISNUMBER( I44 ), 0, 1 ))</f>
        <v>0</v>
      </c>
      <c r="BR44" s="61">
        <f xml:space="preserve"> IF( OR( $C$44 = $DB$44, $C$44 =""), 0, IF( ISNUMBER( J44 ), 0, 1 ))</f>
        <v>0</v>
      </c>
      <c r="BS44" s="60"/>
      <c r="BT44" s="61">
        <f xml:space="preserve"> IF( OR( $C$44 = $DB$44, $C$44 =""), 0, IF( ISNUMBER( L44 ), 0, 1 ))</f>
        <v>0</v>
      </c>
      <c r="BU44" s="61">
        <f xml:space="preserve"> IF( OR( $C$44 = $DB$44, $C$44 =""), 0, IF( ISNUMBER( M44 ), 0, 1 ))</f>
        <v>0</v>
      </c>
      <c r="BV44" s="61">
        <f xml:space="preserve"> IF( OR( $C$44 = $DB$44, $C$44 =""), 0, IF( ISNUMBER( N44 ), 0, 1 ))</f>
        <v>0</v>
      </c>
      <c r="BW44" s="61">
        <f xml:space="preserve"> IF( OR( $C$44 = $DB$44, $C$44 =""), 0, IF( ISNUMBER( O44 ), 0, 1 ))</f>
        <v>0</v>
      </c>
      <c r="BX44" s="60"/>
      <c r="BY44" s="61">
        <f xml:space="preserve"> IF( OR( $C$44 = $DB$44, $C$44 =""), 0, IF( ISNUMBER( Q44 ), 0, 1 ))</f>
        <v>0</v>
      </c>
      <c r="BZ44" s="61">
        <f xml:space="preserve"> IF( OR( $C$44 = $DB$44, $C$44 =""), 0, IF( ISNUMBER( R44 ), 0, 1 ))</f>
        <v>0</v>
      </c>
      <c r="CA44" s="61">
        <f xml:space="preserve"> IF( OR( $C$44 = $DB$44, $C$44 =""), 0, IF( ISNUMBER( S44 ), 0, 1 ))</f>
        <v>0</v>
      </c>
      <c r="CB44" s="61">
        <f xml:space="preserve"> IF( OR( $C$44 = $DB$44, $C$44 =""), 0, IF( ISNUMBER( T44 ), 0, 1 ))</f>
        <v>0</v>
      </c>
      <c r="CC44" s="60"/>
      <c r="CD44" s="61">
        <f xml:space="preserve"> IF( OR( $C$44 = $DB$44, $C$44 =""), 0, IF( ISNUMBER( V44 ), 0, 1 ))</f>
        <v>0</v>
      </c>
      <c r="CE44" s="61">
        <f xml:space="preserve"> IF( OR( $C$44 = $DB$44, $C$44 =""), 0, IF( ISNUMBER( W44 ), 0, 1 ))</f>
        <v>0</v>
      </c>
      <c r="CF44" s="61">
        <f xml:space="preserve"> IF( OR( $C$44 = $DB$44, $C$44 =""), 0, IF( ISNUMBER( X44 ), 0, 1 ))</f>
        <v>0</v>
      </c>
      <c r="CG44" s="61">
        <f xml:space="preserve"> IF( OR( $C$44 = $DB$44, $C$44 =""), 0, IF( ISNUMBER( Y44 ), 0, 1 ))</f>
        <v>0</v>
      </c>
      <c r="CH44" s="60"/>
      <c r="CI44" s="61">
        <f xml:space="preserve"> IF( OR( $C$44 = $DB$44, $C$44 =""), 0, IF( ISNUMBER( AA44 ), 0, 1 ))</f>
        <v>0</v>
      </c>
      <c r="CJ44" s="61">
        <f xml:space="preserve"> IF( OR( $C$44 = $DB$44, $C$44 =""), 0, IF( ISNUMBER( AB44 ), 0, 1 ))</f>
        <v>0</v>
      </c>
      <c r="CK44" s="61">
        <f xml:space="preserve"> IF( OR( $C$44 = $DB$44, $C$44 =""), 0, IF( ISNUMBER( AC44 ), 0, 1 ))</f>
        <v>0</v>
      </c>
      <c r="CL44" s="61">
        <f xml:space="preserve"> IF( OR( $C$44 = $DB$44, $C$44 =""), 0, IF( ISNUMBER( AD44 ), 0, 1 ))</f>
        <v>0</v>
      </c>
      <c r="CM44" s="60"/>
      <c r="CN44" s="61">
        <f xml:space="preserve"> IF( OR( $C$44 = $DB$44, $C$44 =""), 0, IF( ISNUMBER( AF44 ), 0, 1 ))</f>
        <v>0</v>
      </c>
      <c r="CO44" s="61">
        <f xml:space="preserve"> IF( OR( $C$44 = $DB$44, $C$44 =""), 0, IF( ISNUMBER( AG44 ), 0, 1 ))</f>
        <v>0</v>
      </c>
      <c r="CP44" s="61">
        <f xml:space="preserve"> IF( OR( $C$44 = $DB$44, $C$44 =""), 0, IF( ISNUMBER( AH44 ), 0, 1 ))</f>
        <v>0</v>
      </c>
      <c r="CQ44" s="61">
        <f xml:space="preserve"> IF( OR( $C$44 = $DB$44, $C$44 =""), 0, IF( ISNUMBER( AI44 ), 0, 1 ))</f>
        <v>0</v>
      </c>
      <c r="CR44" s="60"/>
      <c r="CS44" s="61">
        <f xml:space="preserve"> IF( OR( $C$44 = $DB$44, $C$44 =""), 0, IF( ISNUMBER( AK44 ), 0, 1 ))</f>
        <v>0</v>
      </c>
      <c r="CT44" s="61">
        <f xml:space="preserve"> IF( OR( $C$44 = $DB$44, $C$44 =""), 0, IF( ISNUMBER( AL44 ), 0, 1 ))</f>
        <v>0</v>
      </c>
      <c r="CU44" s="61">
        <f xml:space="preserve"> IF( OR( $C$44 = $DB$44, $C$44 =""), 0, IF( ISNUMBER( AM44 ), 0, 1 ))</f>
        <v>0</v>
      </c>
      <c r="CV44" s="61">
        <f xml:space="preserve"> IF( OR( $C$44 = $DB$44, $C$44 =""), 0, IF( ISNUMBER( AN44 ), 0, 1 ))</f>
        <v>0</v>
      </c>
      <c r="CW44" s="60"/>
      <c r="CX44" s="61">
        <f xml:space="preserve"> IF( OR( $C$44 = $DB$44, $C$44 =""), 0, IF( ISNUMBER( AP44 ), 0, 1 ))</f>
        <v>0</v>
      </c>
      <c r="CY44" s="61">
        <f xml:space="preserve"> IF( OR( $C$44 = $DB$44, $C$44 =""), 0, IF( ISNUMBER( AQ44 ), 0, 1 ))</f>
        <v>0</v>
      </c>
      <c r="CZ44" s="61">
        <f xml:space="preserve"> IF( OR( $C$44 = $DB$44, $C$44 =""), 0, IF( ISNUMBER( AR44 ), 0, 1 ))</f>
        <v>0</v>
      </c>
      <c r="DA44" s="61">
        <f xml:space="preserve"> IF( OR( $C$44 = $DB$44, $C$44 =""), 0, IF( ISNUMBER( AS44 ), 0, 1 ))</f>
        <v>0</v>
      </c>
      <c r="DB44" s="225" t="s">
        <v>218</v>
      </c>
      <c r="DC44" s="200"/>
      <c r="DD44" s="6"/>
      <c r="DE44" s="6"/>
      <c r="DF44" s="200"/>
      <c r="DG44" s="226"/>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205"/>
      <c r="EV44" s="200"/>
    </row>
    <row r="45" spans="2:152" x14ac:dyDescent="0.2">
      <c r="B45" s="62">
        <f>+B44+1</f>
        <v>27</v>
      </c>
      <c r="C45" s="209" t="s">
        <v>219</v>
      </c>
      <c r="D45" s="227"/>
      <c r="E45" s="64" t="s">
        <v>41</v>
      </c>
      <c r="F45" s="65">
        <v>3</v>
      </c>
      <c r="G45" s="147">
        <v>0</v>
      </c>
      <c r="H45" s="67">
        <v>0</v>
      </c>
      <c r="I45" s="67">
        <v>0</v>
      </c>
      <c r="J45" s="68">
        <v>0</v>
      </c>
      <c r="K45" s="228">
        <f t="shared" si="51"/>
        <v>0</v>
      </c>
      <c r="L45" s="147">
        <v>0</v>
      </c>
      <c r="M45" s="67">
        <v>0</v>
      </c>
      <c r="N45" s="67">
        <v>0</v>
      </c>
      <c r="O45" s="229">
        <v>0</v>
      </c>
      <c r="P45" s="230">
        <f t="shared" si="52"/>
        <v>0</v>
      </c>
      <c r="Q45" s="147">
        <v>0</v>
      </c>
      <c r="R45" s="67">
        <v>0</v>
      </c>
      <c r="S45" s="67">
        <v>0</v>
      </c>
      <c r="T45" s="229">
        <v>0</v>
      </c>
      <c r="U45" s="231">
        <f t="shared" si="53"/>
        <v>0</v>
      </c>
      <c r="V45" s="66">
        <v>0</v>
      </c>
      <c r="W45" s="67">
        <v>0</v>
      </c>
      <c r="X45" s="67">
        <v>0</v>
      </c>
      <c r="Y45" s="68">
        <v>0</v>
      </c>
      <c r="Z45" s="232">
        <f t="shared" si="54"/>
        <v>0</v>
      </c>
      <c r="AA45" s="66">
        <v>0</v>
      </c>
      <c r="AB45" s="67">
        <v>0</v>
      </c>
      <c r="AC45" s="67">
        <v>0</v>
      </c>
      <c r="AD45" s="68">
        <v>0</v>
      </c>
      <c r="AE45" s="232">
        <f t="shared" si="55"/>
        <v>0</v>
      </c>
      <c r="AF45" s="66">
        <v>0</v>
      </c>
      <c r="AG45" s="67">
        <v>0</v>
      </c>
      <c r="AH45" s="67">
        <v>0</v>
      </c>
      <c r="AI45" s="68">
        <v>0</v>
      </c>
      <c r="AJ45" s="232">
        <f t="shared" si="56"/>
        <v>0</v>
      </c>
      <c r="AK45" s="66">
        <v>0</v>
      </c>
      <c r="AL45" s="67">
        <v>0</v>
      </c>
      <c r="AM45" s="67">
        <v>0</v>
      </c>
      <c r="AN45" s="68">
        <v>0</v>
      </c>
      <c r="AO45" s="232">
        <f t="shared" si="57"/>
        <v>0</v>
      </c>
      <c r="AP45" s="66">
        <v>0</v>
      </c>
      <c r="AQ45" s="67">
        <v>0</v>
      </c>
      <c r="AR45" s="67">
        <v>0</v>
      </c>
      <c r="AS45" s="68">
        <v>0</v>
      </c>
      <c r="AT45" s="233">
        <f t="shared" si="58"/>
        <v>0</v>
      </c>
      <c r="AU45" s="114"/>
      <c r="AV45" s="155"/>
      <c r="AW45" s="37" t="s">
        <v>211</v>
      </c>
      <c r="AX45" s="71"/>
      <c r="AY45" s="43">
        <f t="shared" ref="AY45:AY52" si="59">(IF(SUM(BO45:DA45)=0,IF(BM45=1,$BM$4,0),$BO$4))</f>
        <v>0</v>
      </c>
      <c r="AZ45" s="43"/>
      <c r="BA45" s="6"/>
      <c r="BB45" s="62">
        <f t="shared" ref="BB45:BB53" si="60">+BB44+1</f>
        <v>27</v>
      </c>
      <c r="BC45" s="234" t="s">
        <v>220</v>
      </c>
      <c r="BD45" s="64" t="s">
        <v>41</v>
      </c>
      <c r="BE45" s="65">
        <v>3</v>
      </c>
      <c r="BF45" s="235" t="s">
        <v>221</v>
      </c>
      <c r="BG45" s="236" t="s">
        <v>222</v>
      </c>
      <c r="BH45" s="236" t="s">
        <v>223</v>
      </c>
      <c r="BI45" s="237" t="s">
        <v>224</v>
      </c>
      <c r="BJ45" s="238" t="s">
        <v>225</v>
      </c>
      <c r="BL45" s="200"/>
      <c r="BM45" s="224">
        <f t="shared" ref="BM45:BM53" si="61" xml:space="preserve"> IF( AND( OR( C45 = DB45, C45=""), SUM(G45:AT45) &lt;&gt; 0), 1, 0 )</f>
        <v>0</v>
      </c>
      <c r="BO45" s="61">
        <f xml:space="preserve"> IF( OR( $C$45 = $DB$45, $C$45 =""), 0, IF( ISNUMBER( G45 ), 0, 1 ))</f>
        <v>0</v>
      </c>
      <c r="BP45" s="61">
        <f xml:space="preserve"> IF( OR( $C$45 = $DB$45, $C$45 =""), 0, IF( ISNUMBER( H45 ), 0, 1 ))</f>
        <v>0</v>
      </c>
      <c r="BQ45" s="61">
        <f xml:space="preserve"> IF( OR( $C$45 = $DB$45, $C$45 =""), 0, IF( ISNUMBER( I45 ), 0, 1 ))</f>
        <v>0</v>
      </c>
      <c r="BR45" s="61">
        <f xml:space="preserve"> IF( OR( $C$45 = $DB$45, $C$45 =""), 0, IF( ISNUMBER( J45 ), 0, 1 ))</f>
        <v>0</v>
      </c>
      <c r="BS45" s="60"/>
      <c r="BT45" s="61">
        <f xml:space="preserve"> IF( OR( $C$45 = $DB$45, $C$45 =""), 0, IF( ISNUMBER( L45 ), 0, 1 ))</f>
        <v>0</v>
      </c>
      <c r="BU45" s="61">
        <f xml:space="preserve"> IF( OR( $C$45 = $DB$45, $C$45 =""), 0, IF( ISNUMBER( M45 ), 0, 1 ))</f>
        <v>0</v>
      </c>
      <c r="BV45" s="61">
        <f xml:space="preserve"> IF( OR( $C$45 = $DB$45, $C$45 =""), 0, IF( ISNUMBER( N45 ), 0, 1 ))</f>
        <v>0</v>
      </c>
      <c r="BW45" s="61">
        <f xml:space="preserve"> IF( OR( $C$45 = $DB$45, $C$45 =""), 0, IF( ISNUMBER( O45 ), 0, 1 ))</f>
        <v>0</v>
      </c>
      <c r="BX45" s="60"/>
      <c r="BY45" s="61">
        <f xml:space="preserve"> IF( OR( $C$45 = $DB$45, $C$45 =""), 0, IF( ISNUMBER( Q45 ), 0, 1 ))</f>
        <v>0</v>
      </c>
      <c r="BZ45" s="61">
        <f xml:space="preserve"> IF( OR( $C$45 = $DB$45, $C$45 =""), 0, IF( ISNUMBER( R45 ), 0, 1 ))</f>
        <v>0</v>
      </c>
      <c r="CA45" s="61">
        <f xml:space="preserve"> IF( OR( $C$45 = $DB$45, $C$45 =""), 0, IF( ISNUMBER( S45 ), 0, 1 ))</f>
        <v>0</v>
      </c>
      <c r="CB45" s="61">
        <f xml:space="preserve"> IF( OR( $C$45 = $DB$45, $C$45 =""), 0, IF( ISNUMBER( T45 ), 0, 1 ))</f>
        <v>0</v>
      </c>
      <c r="CC45" s="60"/>
      <c r="CD45" s="61">
        <f xml:space="preserve"> IF( OR( $C$45 = $DB$45, $C$45 =""), 0, IF( ISNUMBER( V45 ), 0, 1 ))</f>
        <v>0</v>
      </c>
      <c r="CE45" s="61">
        <f xml:space="preserve"> IF( OR( $C$45 = $DB$45, $C$45 =""), 0, IF( ISNUMBER( W45 ), 0, 1 ))</f>
        <v>0</v>
      </c>
      <c r="CF45" s="61">
        <f xml:space="preserve"> IF( OR( $C$45 = $DB$45, $C$45 =""), 0, IF( ISNUMBER( X45 ), 0, 1 ))</f>
        <v>0</v>
      </c>
      <c r="CG45" s="61">
        <f xml:space="preserve"> IF( OR( $C$45 = $DB$45, $C$45 =""), 0, IF( ISNUMBER( Y45 ), 0, 1 ))</f>
        <v>0</v>
      </c>
      <c r="CH45" s="36"/>
      <c r="CI45" s="61">
        <f xml:space="preserve"> IF( OR( $C$45 = $DB$45, $C$45 =""), 0, IF( ISNUMBER( AA45 ), 0, 1 ))</f>
        <v>0</v>
      </c>
      <c r="CJ45" s="61">
        <f xml:space="preserve"> IF( OR( $C$45 = $DB$45, $C$45 =""), 0, IF( ISNUMBER( AB45 ), 0, 1 ))</f>
        <v>0</v>
      </c>
      <c r="CK45" s="61">
        <f xml:space="preserve"> IF( OR( $C$45 = $DB$45, $C$45 =""), 0, IF( ISNUMBER( AC45 ), 0, 1 ))</f>
        <v>0</v>
      </c>
      <c r="CL45" s="61">
        <f xml:space="preserve"> IF( OR( $C$45 = $DB$45, $C$45 =""), 0, IF( ISNUMBER( AD45 ), 0, 1 ))</f>
        <v>0</v>
      </c>
      <c r="CM45" s="60"/>
      <c r="CN45" s="61">
        <f xml:space="preserve"> IF( OR( $C$45 = $DB$45, $C$45 =""), 0, IF( ISNUMBER( AF45 ), 0, 1 ))</f>
        <v>0</v>
      </c>
      <c r="CO45" s="61">
        <f xml:space="preserve"> IF( OR( $C$45 = $DB$45, $C$45 =""), 0, IF( ISNUMBER( AG45 ), 0, 1 ))</f>
        <v>0</v>
      </c>
      <c r="CP45" s="61">
        <f xml:space="preserve"> IF( OR( $C$45 = $DB$45, $C$45 =""), 0, IF( ISNUMBER( AH45 ), 0, 1 ))</f>
        <v>0</v>
      </c>
      <c r="CQ45" s="61">
        <f xml:space="preserve"> IF( OR( $C$45 = $DB$45, $C$45 =""), 0, IF( ISNUMBER( AI45 ), 0, 1 ))</f>
        <v>0</v>
      </c>
      <c r="CR45" s="60"/>
      <c r="CS45" s="61">
        <f xml:space="preserve"> IF( OR( $C$45 = $DB$45, $C$45 =""), 0, IF( ISNUMBER( AK45 ), 0, 1 ))</f>
        <v>0</v>
      </c>
      <c r="CT45" s="61">
        <f xml:space="preserve"> IF( OR( $C$45 = $DB$45, $C$45 =""), 0, IF( ISNUMBER( AL45 ), 0, 1 ))</f>
        <v>0</v>
      </c>
      <c r="CU45" s="61">
        <f xml:space="preserve"> IF( OR( $C$45 = $DB$45, $C$45 =""), 0, IF( ISNUMBER( AM45 ), 0, 1 ))</f>
        <v>0</v>
      </c>
      <c r="CV45" s="61">
        <f xml:space="preserve"> IF( OR( $C$45 = $DB$45, $C$45 =""), 0, IF( ISNUMBER( AN45 ), 0, 1 ))</f>
        <v>0</v>
      </c>
      <c r="CW45" s="60"/>
      <c r="CX45" s="61">
        <f xml:space="preserve"> IF( OR( $C$45 = $DB$45, $C$45 =""), 0, IF( ISNUMBER( AP45 ), 0, 1 ))</f>
        <v>0</v>
      </c>
      <c r="CY45" s="61">
        <f xml:space="preserve"> IF( OR( $C$45 = $DB$45, $C$45 =""), 0, IF( ISNUMBER( AQ45 ), 0, 1 ))</f>
        <v>0</v>
      </c>
      <c r="CZ45" s="61">
        <f xml:space="preserve"> IF( OR( $C$45 = $DB$45, $C$45 =""), 0, IF( ISNUMBER( AR45 ), 0, 1 ))</f>
        <v>0</v>
      </c>
      <c r="DA45" s="61">
        <f xml:space="preserve"> IF( OR( $C$45 = $DB$45, $C$45 =""), 0, IF( ISNUMBER( AS45 ), 0, 1 ))</f>
        <v>0</v>
      </c>
      <c r="DB45" s="225" t="s">
        <v>219</v>
      </c>
      <c r="DC45" s="200"/>
      <c r="DD45" s="6"/>
      <c r="DE45" s="6"/>
      <c r="DF45" s="200"/>
      <c r="DG45" s="226"/>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205"/>
      <c r="EV45" s="200"/>
    </row>
    <row r="46" spans="2:152" x14ac:dyDescent="0.2">
      <c r="B46" s="62">
        <f>+B45+1</f>
        <v>28</v>
      </c>
      <c r="C46" s="209" t="s">
        <v>226</v>
      </c>
      <c r="D46" s="227"/>
      <c r="E46" s="64" t="s">
        <v>41</v>
      </c>
      <c r="F46" s="65">
        <v>3</v>
      </c>
      <c r="G46" s="147">
        <v>-0.35899999999999999</v>
      </c>
      <c r="H46" s="67">
        <v>-1.2889999999999999</v>
      </c>
      <c r="I46" s="67">
        <v>-0.151</v>
      </c>
      <c r="J46" s="68">
        <v>-4.4939999999999998</v>
      </c>
      <c r="K46" s="228">
        <f t="shared" si="51"/>
        <v>-6.2929999999999993</v>
      </c>
      <c r="L46" s="147">
        <v>0</v>
      </c>
      <c r="M46" s="67">
        <v>0</v>
      </c>
      <c r="N46" s="67">
        <v>0</v>
      </c>
      <c r="O46" s="229">
        <v>0</v>
      </c>
      <c r="P46" s="230">
        <f t="shared" si="52"/>
        <v>0</v>
      </c>
      <c r="Q46" s="147">
        <v>0</v>
      </c>
      <c r="R46" s="67">
        <v>0</v>
      </c>
      <c r="S46" s="67">
        <v>0</v>
      </c>
      <c r="T46" s="229">
        <v>0</v>
      </c>
      <c r="U46" s="231">
        <f t="shared" si="53"/>
        <v>0</v>
      </c>
      <c r="V46" s="66">
        <v>0</v>
      </c>
      <c r="W46" s="67">
        <v>0</v>
      </c>
      <c r="X46" s="67">
        <v>0</v>
      </c>
      <c r="Y46" s="68">
        <v>0</v>
      </c>
      <c r="Z46" s="232">
        <f t="shared" si="54"/>
        <v>0</v>
      </c>
      <c r="AA46" s="66">
        <v>0</v>
      </c>
      <c r="AB46" s="67">
        <v>0</v>
      </c>
      <c r="AC46" s="67">
        <v>0</v>
      </c>
      <c r="AD46" s="68">
        <v>0</v>
      </c>
      <c r="AE46" s="232">
        <f t="shared" si="55"/>
        <v>0</v>
      </c>
      <c r="AF46" s="66">
        <v>0</v>
      </c>
      <c r="AG46" s="67">
        <v>0</v>
      </c>
      <c r="AH46" s="67">
        <v>0</v>
      </c>
      <c r="AI46" s="68">
        <v>0</v>
      </c>
      <c r="AJ46" s="232">
        <f t="shared" si="56"/>
        <v>0</v>
      </c>
      <c r="AK46" s="66">
        <v>0</v>
      </c>
      <c r="AL46" s="67">
        <v>0</v>
      </c>
      <c r="AM46" s="67">
        <v>0</v>
      </c>
      <c r="AN46" s="68">
        <v>0</v>
      </c>
      <c r="AO46" s="232">
        <f t="shared" si="57"/>
        <v>0</v>
      </c>
      <c r="AP46" s="66">
        <v>0</v>
      </c>
      <c r="AQ46" s="67">
        <v>0</v>
      </c>
      <c r="AR46" s="67">
        <v>0</v>
      </c>
      <c r="AS46" s="68">
        <v>0</v>
      </c>
      <c r="AT46" s="233">
        <f t="shared" si="58"/>
        <v>0</v>
      </c>
      <c r="AU46" s="114"/>
      <c r="AV46" s="91"/>
      <c r="AW46" s="37" t="s">
        <v>211</v>
      </c>
      <c r="AX46" s="71"/>
      <c r="AY46" s="43">
        <f t="shared" si="59"/>
        <v>0</v>
      </c>
      <c r="AZ46" s="43"/>
      <c r="BA46" s="6"/>
      <c r="BB46" s="62">
        <f t="shared" si="60"/>
        <v>28</v>
      </c>
      <c r="BC46" s="234" t="s">
        <v>227</v>
      </c>
      <c r="BD46" s="64" t="s">
        <v>41</v>
      </c>
      <c r="BE46" s="65">
        <v>3</v>
      </c>
      <c r="BF46" s="235" t="s">
        <v>228</v>
      </c>
      <c r="BG46" s="236" t="s">
        <v>229</v>
      </c>
      <c r="BH46" s="236" t="s">
        <v>230</v>
      </c>
      <c r="BI46" s="237" t="s">
        <v>231</v>
      </c>
      <c r="BJ46" s="238" t="s">
        <v>232</v>
      </c>
      <c r="BL46" s="200"/>
      <c r="BM46" s="224">
        <f t="shared" si="61"/>
        <v>0</v>
      </c>
      <c r="BO46" s="61">
        <f xml:space="preserve"> IF( OR( $C$46 = $DB$46, $C$46 =""), 0, IF( ISNUMBER( G46 ), 0, 1 ))</f>
        <v>0</v>
      </c>
      <c r="BP46" s="61">
        <f xml:space="preserve"> IF( OR( $C$46 = $DB$46, $C$46 =""), 0, IF( ISNUMBER( H46 ), 0, 1 ))</f>
        <v>0</v>
      </c>
      <c r="BQ46" s="61">
        <f xml:space="preserve"> IF( OR( $C$46 = $DB$46, $C$46 =""), 0, IF( ISNUMBER( I46 ), 0, 1 ))</f>
        <v>0</v>
      </c>
      <c r="BR46" s="61">
        <f xml:space="preserve"> IF( OR( $C$46 = $DB$46, $C$46 =""), 0, IF( ISNUMBER( J46 ), 0, 1 ))</f>
        <v>0</v>
      </c>
      <c r="BS46" s="60"/>
      <c r="BT46" s="61">
        <f xml:space="preserve"> IF( OR( $C$46 = $DB$46, $C$46 =""), 0, IF( ISNUMBER( L46 ), 0, 1 ))</f>
        <v>0</v>
      </c>
      <c r="BU46" s="61">
        <f xml:space="preserve"> IF( OR( $C$46 = $DB$46, $C$46 =""), 0, IF( ISNUMBER( M46 ), 0, 1 ))</f>
        <v>0</v>
      </c>
      <c r="BV46" s="61">
        <f xml:space="preserve"> IF( OR( $C$46 = $DB$46, $C$46 =""), 0, IF( ISNUMBER( N46 ), 0, 1 ))</f>
        <v>0</v>
      </c>
      <c r="BW46" s="61">
        <f xml:space="preserve"> IF( OR( $C$46 = $DB$46, $C$46 =""), 0, IF( ISNUMBER( O46 ), 0, 1 ))</f>
        <v>0</v>
      </c>
      <c r="BX46" s="60"/>
      <c r="BY46" s="61">
        <f xml:space="preserve"> IF( OR( $C$46 = $DB$46, $C$46 =""), 0, IF( ISNUMBER( Q46 ), 0, 1 ))</f>
        <v>0</v>
      </c>
      <c r="BZ46" s="61">
        <f xml:space="preserve"> IF( OR( $C$46 = $DB$46, $C$46 =""), 0, IF( ISNUMBER( R46 ), 0, 1 ))</f>
        <v>0</v>
      </c>
      <c r="CA46" s="61">
        <f xml:space="preserve"> IF( OR( $C$46 = $DB$46, $C$46 =""), 0, IF( ISNUMBER( S46 ), 0, 1 ))</f>
        <v>0</v>
      </c>
      <c r="CB46" s="61">
        <f xml:space="preserve"> IF( OR( $C$46 = $DB$46, $C$46 =""), 0, IF( ISNUMBER( T46 ), 0, 1 ))</f>
        <v>0</v>
      </c>
      <c r="CC46" s="60"/>
      <c r="CD46" s="61">
        <f xml:space="preserve"> IF( OR( $C$46 = $DB$46, $C$46 =""), 0, IF( ISNUMBER( V46 ), 0, 1 ))</f>
        <v>0</v>
      </c>
      <c r="CE46" s="61">
        <f xml:space="preserve"> IF( OR( $C$46 = $DB$46, $C$46 =""), 0, IF( ISNUMBER( W46 ), 0, 1 ))</f>
        <v>0</v>
      </c>
      <c r="CF46" s="61">
        <f xml:space="preserve"> IF( OR( $C$46 = $DB$46, $C$46 =""), 0, IF( ISNUMBER( X46 ), 0, 1 ))</f>
        <v>0</v>
      </c>
      <c r="CG46" s="61">
        <f xml:space="preserve"> IF( OR( $C$46 = $DB$46, $C$46 =""), 0, IF( ISNUMBER( Y46 ), 0, 1 ))</f>
        <v>0</v>
      </c>
      <c r="CH46" s="36"/>
      <c r="CI46" s="61">
        <f xml:space="preserve"> IF( OR( $C$46 = $DB$46, $C$46 =""), 0, IF( ISNUMBER( AA46 ), 0, 1 ))</f>
        <v>0</v>
      </c>
      <c r="CJ46" s="61">
        <f xml:space="preserve"> IF( OR( $C$46 = $DB$46, $C$46 =""), 0, IF( ISNUMBER( AB46 ), 0, 1 ))</f>
        <v>0</v>
      </c>
      <c r="CK46" s="61">
        <f xml:space="preserve"> IF( OR( $C$46 = $DB$46, $C$46 =""), 0, IF( ISNUMBER( AC46 ), 0, 1 ))</f>
        <v>0</v>
      </c>
      <c r="CL46" s="61">
        <f xml:space="preserve"> IF( OR( $C$46 = $DB$46, $C$46 =""), 0, IF( ISNUMBER( AD46 ), 0, 1 ))</f>
        <v>0</v>
      </c>
      <c r="CM46" s="60"/>
      <c r="CN46" s="61">
        <f xml:space="preserve"> IF( OR( $C$46 = $DB$46, $C$46 =""), 0, IF( ISNUMBER( AF46 ), 0, 1 ))</f>
        <v>0</v>
      </c>
      <c r="CO46" s="61">
        <f xml:space="preserve"> IF( OR( $C$46 = $DB$46, $C$46 =""), 0, IF( ISNUMBER( AG46 ), 0, 1 ))</f>
        <v>0</v>
      </c>
      <c r="CP46" s="61">
        <f xml:space="preserve"> IF( OR( $C$46 = $DB$46, $C$46 =""), 0, IF( ISNUMBER( AH46 ), 0, 1 ))</f>
        <v>0</v>
      </c>
      <c r="CQ46" s="61">
        <f xml:space="preserve"> IF( OR( $C$46 = $DB$46, $C$46 =""), 0, IF( ISNUMBER( AI46 ), 0, 1 ))</f>
        <v>0</v>
      </c>
      <c r="CR46" s="60"/>
      <c r="CS46" s="61">
        <f xml:space="preserve"> IF( OR( $C$46 = $DB$46, $C$46 =""), 0, IF( ISNUMBER( AK46 ), 0, 1 ))</f>
        <v>0</v>
      </c>
      <c r="CT46" s="61">
        <f xml:space="preserve"> IF( OR( $C$46 = $DB$46, $C$46 =""), 0, IF( ISNUMBER( AL46 ), 0, 1 ))</f>
        <v>0</v>
      </c>
      <c r="CU46" s="61">
        <f xml:space="preserve"> IF( OR( $C$46 = $DB$46, $C$46 =""), 0, IF( ISNUMBER( AM46 ), 0, 1 ))</f>
        <v>0</v>
      </c>
      <c r="CV46" s="61">
        <f xml:space="preserve"> IF( OR( $C$46 = $DB$46, $C$46 =""), 0, IF( ISNUMBER( AN46 ), 0, 1 ))</f>
        <v>0</v>
      </c>
      <c r="CW46" s="60"/>
      <c r="CX46" s="61">
        <f xml:space="preserve"> IF( OR( $C$46 = $DB$46, $C$46 =""), 0, IF( ISNUMBER( AP46 ), 0, 1 ))</f>
        <v>0</v>
      </c>
      <c r="CY46" s="61">
        <f xml:space="preserve"> IF( OR( $C$46 = $DB$46, $C$46 =""), 0, IF( ISNUMBER( AQ46 ), 0, 1 ))</f>
        <v>0</v>
      </c>
      <c r="CZ46" s="61">
        <f xml:space="preserve"> IF( OR( $C$46 = $DB$46, $C$46 =""), 0, IF( ISNUMBER( AR46 ), 0, 1 ))</f>
        <v>0</v>
      </c>
      <c r="DA46" s="61">
        <f xml:space="preserve"> IF( OR( $C$46 = $DB$46, $C$46 =""), 0, IF( ISNUMBER( AS46 ), 0, 1 ))</f>
        <v>0</v>
      </c>
      <c r="DB46" s="225" t="s">
        <v>233</v>
      </c>
      <c r="DC46" s="200"/>
      <c r="DD46" s="6"/>
      <c r="DE46" s="6"/>
      <c r="DF46" s="200"/>
      <c r="DG46" s="226"/>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205"/>
      <c r="EV46" s="200"/>
    </row>
    <row r="47" spans="2:152" x14ac:dyDescent="0.2">
      <c r="B47" s="239">
        <f>+B46+1</f>
        <v>29</v>
      </c>
      <c r="C47" s="209" t="s">
        <v>234</v>
      </c>
      <c r="D47" s="227"/>
      <c r="E47" s="64" t="s">
        <v>41</v>
      </c>
      <c r="F47" s="65">
        <v>3</v>
      </c>
      <c r="G47" s="147"/>
      <c r="H47" s="67"/>
      <c r="I47" s="67"/>
      <c r="J47" s="68"/>
      <c r="K47" s="228">
        <f t="shared" si="51"/>
        <v>0</v>
      </c>
      <c r="L47" s="147"/>
      <c r="M47" s="67"/>
      <c r="N47" s="67"/>
      <c r="O47" s="229"/>
      <c r="P47" s="230">
        <f t="shared" si="52"/>
        <v>0</v>
      </c>
      <c r="Q47" s="147"/>
      <c r="R47" s="67"/>
      <c r="S47" s="67"/>
      <c r="T47" s="229"/>
      <c r="U47" s="231">
        <f t="shared" si="53"/>
        <v>0</v>
      </c>
      <c r="V47" s="66"/>
      <c r="W47" s="67"/>
      <c r="X47" s="67"/>
      <c r="Y47" s="68"/>
      <c r="Z47" s="232">
        <f t="shared" si="54"/>
        <v>0</v>
      </c>
      <c r="AA47" s="66"/>
      <c r="AB47" s="67"/>
      <c r="AC47" s="67"/>
      <c r="AD47" s="68"/>
      <c r="AE47" s="232">
        <f t="shared" si="55"/>
        <v>0</v>
      </c>
      <c r="AF47" s="66"/>
      <c r="AG47" s="67"/>
      <c r="AH47" s="67"/>
      <c r="AI47" s="68"/>
      <c r="AJ47" s="232">
        <f t="shared" si="56"/>
        <v>0</v>
      </c>
      <c r="AK47" s="66"/>
      <c r="AL47" s="67"/>
      <c r="AM47" s="67"/>
      <c r="AN47" s="68"/>
      <c r="AO47" s="232">
        <f t="shared" si="57"/>
        <v>0</v>
      </c>
      <c r="AP47" s="66"/>
      <c r="AQ47" s="67"/>
      <c r="AR47" s="67"/>
      <c r="AS47" s="68"/>
      <c r="AT47" s="233">
        <f t="shared" si="58"/>
        <v>0</v>
      </c>
      <c r="AU47" s="114"/>
      <c r="AV47" s="91"/>
      <c r="AW47" s="37" t="s">
        <v>211</v>
      </c>
      <c r="AX47" s="71"/>
      <c r="AY47" s="43">
        <f t="shared" si="59"/>
        <v>0</v>
      </c>
      <c r="AZ47" s="43"/>
      <c r="BA47" s="6"/>
      <c r="BB47" s="239">
        <f t="shared" si="60"/>
        <v>29</v>
      </c>
      <c r="BC47" s="234" t="s">
        <v>235</v>
      </c>
      <c r="BD47" s="64" t="s">
        <v>41</v>
      </c>
      <c r="BE47" s="65">
        <v>3</v>
      </c>
      <c r="BF47" s="235" t="s">
        <v>236</v>
      </c>
      <c r="BG47" s="236" t="s">
        <v>237</v>
      </c>
      <c r="BH47" s="236" t="s">
        <v>238</v>
      </c>
      <c r="BI47" s="237" t="s">
        <v>239</v>
      </c>
      <c r="BJ47" s="238" t="s">
        <v>240</v>
      </c>
      <c r="BL47" s="200"/>
      <c r="BM47" s="224">
        <f t="shared" si="61"/>
        <v>0</v>
      </c>
      <c r="BO47" s="61">
        <f xml:space="preserve"> IF( OR( $C$47 = $DB$47, $C$47 =""), 0, IF( ISNUMBER( G47 ), 0, 1 ))</f>
        <v>0</v>
      </c>
      <c r="BP47" s="61">
        <f xml:space="preserve"> IF( OR( $C$47 = $DB$47, $C$47 =""), 0, IF( ISNUMBER( H47 ), 0, 1 ))</f>
        <v>0</v>
      </c>
      <c r="BQ47" s="61">
        <f xml:space="preserve"> IF( OR( $C$47 = $DB$47, $C$47 =""), 0, IF( ISNUMBER( I47 ), 0, 1 ))</f>
        <v>0</v>
      </c>
      <c r="BR47" s="61">
        <f xml:space="preserve"> IF( OR( $C$47 = $DB$47, $C$47 =""), 0, IF( ISNUMBER( J47 ), 0, 1 ))</f>
        <v>0</v>
      </c>
      <c r="BS47" s="60"/>
      <c r="BT47" s="61">
        <f xml:space="preserve"> IF( OR( $C$47 = $DB$47, $C$47 =""), 0, IF( ISNUMBER( L47 ), 0, 1 ))</f>
        <v>0</v>
      </c>
      <c r="BU47" s="61">
        <f xml:space="preserve"> IF( OR( $C$47 = $DB$47, $C$47 =""), 0, IF( ISNUMBER( M47 ), 0, 1 ))</f>
        <v>0</v>
      </c>
      <c r="BV47" s="61">
        <f xml:space="preserve"> IF( OR( $C$47 = $DB$47, $C$47 =""), 0, IF( ISNUMBER( N47 ), 0, 1 ))</f>
        <v>0</v>
      </c>
      <c r="BW47" s="61">
        <f xml:space="preserve"> IF( OR( $C$47 = $DB$47, $C$47 =""), 0, IF( ISNUMBER( O47 ), 0, 1 ))</f>
        <v>0</v>
      </c>
      <c r="BX47" s="60"/>
      <c r="BY47" s="61">
        <f xml:space="preserve"> IF( OR( $C$47 = $DB$47, $C$47 =""), 0, IF( ISNUMBER( Q47 ), 0, 1 ))</f>
        <v>0</v>
      </c>
      <c r="BZ47" s="61">
        <f xml:space="preserve"> IF( OR( $C$47 = $DB$47, $C$47 =""), 0, IF( ISNUMBER( R47 ), 0, 1 ))</f>
        <v>0</v>
      </c>
      <c r="CA47" s="61">
        <f xml:space="preserve"> IF( OR( $C$47 = $DB$47, $C$47 =""), 0, IF( ISNUMBER( S47 ), 0, 1 ))</f>
        <v>0</v>
      </c>
      <c r="CB47" s="61">
        <f xml:space="preserve"> IF( OR( $C$47 = $DB$47, $C$47 =""), 0, IF( ISNUMBER( T47 ), 0, 1 ))</f>
        <v>0</v>
      </c>
      <c r="CC47" s="60"/>
      <c r="CD47" s="61">
        <f xml:space="preserve"> IF( OR( $C$47 = $DB$47, $C$47 =""), 0, IF( ISNUMBER( V47 ), 0, 1 ))</f>
        <v>0</v>
      </c>
      <c r="CE47" s="61">
        <f xml:space="preserve"> IF( OR( $C$47 = $DB$47, $C$47 =""), 0, IF( ISNUMBER( W47 ), 0, 1 ))</f>
        <v>0</v>
      </c>
      <c r="CF47" s="61">
        <f xml:space="preserve"> IF( OR( $C$47 = $DB$47, $C$47 =""), 0, IF( ISNUMBER( X47 ), 0, 1 ))</f>
        <v>0</v>
      </c>
      <c r="CG47" s="61">
        <f xml:space="preserve"> IF( OR( $C$47 = $DB$47, $C$47 =""), 0, IF( ISNUMBER( Y47 ), 0, 1 ))</f>
        <v>0</v>
      </c>
      <c r="CH47" s="60"/>
      <c r="CI47" s="61">
        <f xml:space="preserve"> IF( OR( $C$47 = $DB$47, $C$47 =""), 0, IF( ISNUMBER( AA47 ), 0, 1 ))</f>
        <v>0</v>
      </c>
      <c r="CJ47" s="61">
        <f xml:space="preserve"> IF( OR( $C$47 = $DB$47, $C$47 =""), 0, IF( ISNUMBER( AB47 ), 0, 1 ))</f>
        <v>0</v>
      </c>
      <c r="CK47" s="61">
        <f xml:space="preserve"> IF( OR( $C$47 = $DB$47, $C$47 =""), 0, IF( ISNUMBER( AC47 ), 0, 1 ))</f>
        <v>0</v>
      </c>
      <c r="CL47" s="61">
        <f xml:space="preserve"> IF( OR( $C$47 = $DB$47, $C$47 =""), 0, IF( ISNUMBER( AD47 ), 0, 1 ))</f>
        <v>0</v>
      </c>
      <c r="CM47" s="60"/>
      <c r="CN47" s="61">
        <f xml:space="preserve"> IF( OR( $C$47 = $DB$47, $C$47 =""), 0, IF( ISNUMBER( AF47 ), 0, 1 ))</f>
        <v>0</v>
      </c>
      <c r="CO47" s="61">
        <f xml:space="preserve"> IF( OR( $C$47 = $DB$47, $C$47 =""), 0, IF( ISNUMBER( AG47 ), 0, 1 ))</f>
        <v>0</v>
      </c>
      <c r="CP47" s="61">
        <f xml:space="preserve"> IF( OR( $C$47 = $DB$47, $C$47 =""), 0, IF( ISNUMBER( AH47 ), 0, 1 ))</f>
        <v>0</v>
      </c>
      <c r="CQ47" s="61">
        <f xml:space="preserve"> IF( OR( $C$47 = $DB$47, $C$47 =""), 0, IF( ISNUMBER( AI47 ), 0, 1 ))</f>
        <v>0</v>
      </c>
      <c r="CR47" s="60"/>
      <c r="CS47" s="61">
        <f xml:space="preserve"> IF( OR( $C$47 = $DB$47, $C$47 =""), 0, IF( ISNUMBER( AK47 ), 0, 1 ))</f>
        <v>0</v>
      </c>
      <c r="CT47" s="61">
        <f xml:space="preserve"> IF( OR( $C$47 = $DB$47, $C$47 =""), 0, IF( ISNUMBER( AL47 ), 0, 1 ))</f>
        <v>0</v>
      </c>
      <c r="CU47" s="61">
        <f xml:space="preserve"> IF( OR( $C$47 = $DB$47, $C$47 =""), 0, IF( ISNUMBER( AM47 ), 0, 1 ))</f>
        <v>0</v>
      </c>
      <c r="CV47" s="61">
        <f xml:space="preserve"> IF( OR( $C$47 = $DB$47, $C$47 =""), 0, IF( ISNUMBER( AN47 ), 0, 1 ))</f>
        <v>0</v>
      </c>
      <c r="CW47" s="60"/>
      <c r="CX47" s="61">
        <f xml:space="preserve"> IF( OR( $C$47 = $DB$47, $C$47 =""), 0, IF( ISNUMBER( AP47 ), 0, 1 ))</f>
        <v>0</v>
      </c>
      <c r="CY47" s="61">
        <f xml:space="preserve"> IF( OR( $C$47 = $DB$47, $C$47 =""), 0, IF( ISNUMBER( AQ47 ), 0, 1 ))</f>
        <v>0</v>
      </c>
      <c r="CZ47" s="61">
        <f xml:space="preserve"> IF( OR( $C$47 = $DB$47, $C$47 =""), 0, IF( ISNUMBER( AR47 ), 0, 1 ))</f>
        <v>0</v>
      </c>
      <c r="DA47" s="61">
        <f xml:space="preserve"> IF( OR( $C$47 = $DB$47, $C$47 =""), 0, IF( ISNUMBER( AS47 ), 0, 1 ))</f>
        <v>0</v>
      </c>
      <c r="DB47" s="225" t="s">
        <v>234</v>
      </c>
      <c r="DC47" s="200"/>
      <c r="DD47" s="6"/>
      <c r="DE47" s="6"/>
      <c r="DF47" s="200"/>
      <c r="DG47" s="226"/>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205"/>
      <c r="EV47" s="200"/>
    </row>
    <row r="48" spans="2:152" x14ac:dyDescent="0.2">
      <c r="B48" s="62">
        <f>+B47+1</f>
        <v>30</v>
      </c>
      <c r="C48" s="209" t="s">
        <v>241</v>
      </c>
      <c r="D48" s="227"/>
      <c r="E48" s="64" t="s">
        <v>41</v>
      </c>
      <c r="F48" s="65">
        <v>3</v>
      </c>
      <c r="G48" s="147"/>
      <c r="H48" s="67"/>
      <c r="I48" s="67"/>
      <c r="J48" s="68"/>
      <c r="K48" s="228">
        <f t="shared" si="51"/>
        <v>0</v>
      </c>
      <c r="L48" s="147"/>
      <c r="M48" s="67"/>
      <c r="N48" s="67"/>
      <c r="O48" s="229"/>
      <c r="P48" s="230">
        <f t="shared" si="52"/>
        <v>0</v>
      </c>
      <c r="Q48" s="147"/>
      <c r="R48" s="67"/>
      <c r="S48" s="67"/>
      <c r="T48" s="229"/>
      <c r="U48" s="231">
        <f t="shared" si="53"/>
        <v>0</v>
      </c>
      <c r="V48" s="66"/>
      <c r="W48" s="67"/>
      <c r="X48" s="67"/>
      <c r="Y48" s="68"/>
      <c r="Z48" s="232">
        <f t="shared" si="54"/>
        <v>0</v>
      </c>
      <c r="AA48" s="66"/>
      <c r="AB48" s="67"/>
      <c r="AC48" s="67"/>
      <c r="AD48" s="68"/>
      <c r="AE48" s="232">
        <f t="shared" si="55"/>
        <v>0</v>
      </c>
      <c r="AF48" s="66"/>
      <c r="AG48" s="67"/>
      <c r="AH48" s="67"/>
      <c r="AI48" s="68"/>
      <c r="AJ48" s="232">
        <f t="shared" si="56"/>
        <v>0</v>
      </c>
      <c r="AK48" s="66"/>
      <c r="AL48" s="67"/>
      <c r="AM48" s="67"/>
      <c r="AN48" s="68"/>
      <c r="AO48" s="232">
        <f t="shared" si="57"/>
        <v>0</v>
      </c>
      <c r="AP48" s="66"/>
      <c r="AQ48" s="67"/>
      <c r="AR48" s="67"/>
      <c r="AS48" s="68"/>
      <c r="AT48" s="233">
        <f t="shared" si="58"/>
        <v>0</v>
      </c>
      <c r="AU48" s="114"/>
      <c r="AV48" s="91"/>
      <c r="AW48" s="37" t="s">
        <v>211</v>
      </c>
      <c r="AX48" s="71"/>
      <c r="AY48" s="43">
        <f t="shared" si="59"/>
        <v>0</v>
      </c>
      <c r="AZ48" s="43"/>
      <c r="BA48" s="6"/>
      <c r="BB48" s="62">
        <f t="shared" si="60"/>
        <v>30</v>
      </c>
      <c r="BC48" s="234" t="s">
        <v>242</v>
      </c>
      <c r="BD48" s="64" t="s">
        <v>41</v>
      </c>
      <c r="BE48" s="65">
        <v>3</v>
      </c>
      <c r="BF48" s="235" t="s">
        <v>243</v>
      </c>
      <c r="BG48" s="236" t="s">
        <v>244</v>
      </c>
      <c r="BH48" s="236" t="s">
        <v>245</v>
      </c>
      <c r="BI48" s="237" t="s">
        <v>246</v>
      </c>
      <c r="BJ48" s="238" t="s">
        <v>247</v>
      </c>
      <c r="BL48" s="200"/>
      <c r="BM48" s="224">
        <f t="shared" si="61"/>
        <v>0</v>
      </c>
      <c r="BO48" s="61">
        <f xml:space="preserve"> IF( OR( $C$48 = $DB$48, $C$48 =""), 0, IF( ISNUMBER( G48 ), 0, 1 ))</f>
        <v>0</v>
      </c>
      <c r="BP48" s="61">
        <f xml:space="preserve"> IF( OR( $C$48 = $DB$48, $C$48 =""), 0, IF( ISNUMBER( H48 ), 0, 1 ))</f>
        <v>0</v>
      </c>
      <c r="BQ48" s="61">
        <f xml:space="preserve"> IF( OR( $C$48 = $DB$48, $C$48 =""), 0, IF( ISNUMBER( I48 ), 0, 1 ))</f>
        <v>0</v>
      </c>
      <c r="BR48" s="61">
        <f xml:space="preserve"> IF( OR( $C$48 = $DB$48, $C$48 =""), 0, IF( ISNUMBER( J48 ), 0, 1 ))</f>
        <v>0</v>
      </c>
      <c r="BS48" s="60"/>
      <c r="BT48" s="61">
        <f xml:space="preserve"> IF( OR( $C$48 = $DB$48, $C$48 =""), 0, IF( ISNUMBER( L48 ), 0, 1 ))</f>
        <v>0</v>
      </c>
      <c r="BU48" s="61">
        <f xml:space="preserve"> IF( OR( $C$48 = $DB$48, $C$48 =""), 0, IF( ISNUMBER( M48 ), 0, 1 ))</f>
        <v>0</v>
      </c>
      <c r="BV48" s="61">
        <f xml:space="preserve"> IF( OR( $C$48 = $DB$48, $C$48 =""), 0, IF( ISNUMBER( N48 ), 0, 1 ))</f>
        <v>0</v>
      </c>
      <c r="BW48" s="61">
        <f xml:space="preserve"> IF( OR( $C$48 = $DB$48, $C$48 =""), 0, IF( ISNUMBER( O48 ), 0, 1 ))</f>
        <v>0</v>
      </c>
      <c r="BX48" s="60"/>
      <c r="BY48" s="61">
        <f xml:space="preserve"> IF( OR( $C$48 = $DB$48, $C$48 =""), 0, IF( ISNUMBER( Q48 ), 0, 1 ))</f>
        <v>0</v>
      </c>
      <c r="BZ48" s="61">
        <f xml:space="preserve"> IF( OR( $C$48 = $DB$48, $C$48 =""), 0, IF( ISNUMBER( R48 ), 0, 1 ))</f>
        <v>0</v>
      </c>
      <c r="CA48" s="61">
        <f xml:space="preserve"> IF( OR( $C$48 = $DB$48, $C$48 =""), 0, IF( ISNUMBER( S48 ), 0, 1 ))</f>
        <v>0</v>
      </c>
      <c r="CB48" s="61">
        <f xml:space="preserve"> IF( OR( $C$48 = $DB$48, $C$48 =""), 0, IF( ISNUMBER( T48 ), 0, 1 ))</f>
        <v>0</v>
      </c>
      <c r="CC48" s="60"/>
      <c r="CD48" s="61">
        <f xml:space="preserve"> IF( OR( $C$48 = $DB$48, $C$48 =""), 0, IF( ISNUMBER( V48 ), 0, 1 ))</f>
        <v>0</v>
      </c>
      <c r="CE48" s="61">
        <f xml:space="preserve"> IF( OR( $C$48 = $DB$48, $C$48 =""), 0, IF( ISNUMBER( W48 ), 0, 1 ))</f>
        <v>0</v>
      </c>
      <c r="CF48" s="61">
        <f xml:space="preserve"> IF( OR( $C$48 = $DB$48, $C$48 =""), 0, IF( ISNUMBER( X48 ), 0, 1 ))</f>
        <v>0</v>
      </c>
      <c r="CG48" s="61">
        <f xml:space="preserve"> IF( OR( $C$48 = $DB$48, $C$48 =""), 0, IF( ISNUMBER( Y48 ), 0, 1 ))</f>
        <v>0</v>
      </c>
      <c r="CH48" s="60"/>
      <c r="CI48" s="61">
        <f xml:space="preserve"> IF( OR( $C$48 = $DB$48, $C$48 =""), 0, IF( ISNUMBER( AA48 ), 0, 1 ))</f>
        <v>0</v>
      </c>
      <c r="CJ48" s="61">
        <f xml:space="preserve"> IF( OR( $C$48 = $DB$48, $C$48 =""), 0, IF( ISNUMBER( AB48 ), 0, 1 ))</f>
        <v>0</v>
      </c>
      <c r="CK48" s="61">
        <f xml:space="preserve"> IF( OR( $C$48 = $DB$48, $C$48 =""), 0, IF( ISNUMBER( AC48 ), 0, 1 ))</f>
        <v>0</v>
      </c>
      <c r="CL48" s="61">
        <f xml:space="preserve"> IF( OR( $C$48 = $DB$48, $C$48 =""), 0, IF( ISNUMBER( AD48 ), 0, 1 ))</f>
        <v>0</v>
      </c>
      <c r="CM48" s="60"/>
      <c r="CN48" s="61">
        <f xml:space="preserve"> IF( OR( $C$48 = $DB$48, $C$48 =""), 0, IF( ISNUMBER( AF48 ), 0, 1 ))</f>
        <v>0</v>
      </c>
      <c r="CO48" s="61">
        <f xml:space="preserve"> IF( OR( $C$48 = $DB$48, $C$48 =""), 0, IF( ISNUMBER( AG48 ), 0, 1 ))</f>
        <v>0</v>
      </c>
      <c r="CP48" s="61">
        <f xml:space="preserve"> IF( OR( $C$48 = $DB$48, $C$48 =""), 0, IF( ISNUMBER( AH48 ), 0, 1 ))</f>
        <v>0</v>
      </c>
      <c r="CQ48" s="61">
        <f xml:space="preserve"> IF( OR( $C$48 = $DB$48, $C$48 =""), 0, IF( ISNUMBER( AI48 ), 0, 1 ))</f>
        <v>0</v>
      </c>
      <c r="CR48" s="60"/>
      <c r="CS48" s="61">
        <f xml:space="preserve"> IF( OR( $C$48 = $DB$48, $C$48 =""), 0, IF( ISNUMBER( AK48 ), 0, 1 ))</f>
        <v>0</v>
      </c>
      <c r="CT48" s="61">
        <f xml:space="preserve"> IF( OR( $C$48 = $DB$48, $C$48 =""), 0, IF( ISNUMBER( AL48 ), 0, 1 ))</f>
        <v>0</v>
      </c>
      <c r="CU48" s="61">
        <f xml:space="preserve"> IF( OR( $C$48 = $DB$48, $C$48 =""), 0, IF( ISNUMBER( AM48 ), 0, 1 ))</f>
        <v>0</v>
      </c>
      <c r="CV48" s="61">
        <f xml:space="preserve"> IF( OR( $C$48 = $DB$48, $C$48 =""), 0, IF( ISNUMBER( AN48 ), 0, 1 ))</f>
        <v>0</v>
      </c>
      <c r="CW48" s="60"/>
      <c r="CX48" s="61">
        <f xml:space="preserve"> IF( OR( $C$48 = $DB$48, $C$48 =""), 0, IF( ISNUMBER( AP48 ), 0, 1 ))</f>
        <v>0</v>
      </c>
      <c r="CY48" s="61">
        <f xml:space="preserve"> IF( OR( $C$48 = $DB$48, $C$48 =""), 0, IF( ISNUMBER( AQ48 ), 0, 1 ))</f>
        <v>0</v>
      </c>
      <c r="CZ48" s="61">
        <f xml:space="preserve"> IF( OR( $C$48 = $DB$48, $C$48 =""), 0, IF( ISNUMBER( AR48 ), 0, 1 ))</f>
        <v>0</v>
      </c>
      <c r="DA48" s="61">
        <f xml:space="preserve"> IF( OR( $C$48 = $DB$48, $C$48 =""), 0, IF( ISNUMBER( AS48 ), 0, 1 ))</f>
        <v>0</v>
      </c>
      <c r="DB48" s="225" t="s">
        <v>241</v>
      </c>
      <c r="DC48" s="200"/>
      <c r="DD48" s="6"/>
      <c r="DE48" s="6"/>
      <c r="DF48" s="200"/>
      <c r="DG48" s="226"/>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205"/>
      <c r="EV48" s="200"/>
    </row>
    <row r="49" spans="2:152" x14ac:dyDescent="0.2">
      <c r="B49" s="240">
        <f t="shared" ref="B49:B54" si="62">+B48+1</f>
        <v>31</v>
      </c>
      <c r="C49" s="209" t="s">
        <v>248</v>
      </c>
      <c r="D49" s="241"/>
      <c r="E49" s="64" t="s">
        <v>41</v>
      </c>
      <c r="F49" s="65">
        <v>3</v>
      </c>
      <c r="G49" s="147"/>
      <c r="H49" s="67"/>
      <c r="I49" s="67"/>
      <c r="J49" s="68"/>
      <c r="K49" s="228">
        <f>SUM(G49:J49)</f>
        <v>0</v>
      </c>
      <c r="L49" s="147"/>
      <c r="M49" s="67"/>
      <c r="N49" s="67"/>
      <c r="O49" s="229"/>
      <c r="P49" s="230">
        <f>SUM(L49:O49)</f>
        <v>0</v>
      </c>
      <c r="Q49" s="147"/>
      <c r="R49" s="67"/>
      <c r="S49" s="67"/>
      <c r="T49" s="229"/>
      <c r="U49" s="231">
        <f>SUM(Q49:T49)</f>
        <v>0</v>
      </c>
      <c r="V49" s="66"/>
      <c r="W49" s="67"/>
      <c r="X49" s="67"/>
      <c r="Y49" s="68"/>
      <c r="Z49" s="232">
        <f>SUM(V49:Y49)</f>
        <v>0</v>
      </c>
      <c r="AA49" s="66"/>
      <c r="AB49" s="67"/>
      <c r="AC49" s="67"/>
      <c r="AD49" s="68"/>
      <c r="AE49" s="232">
        <f>SUM(AA49:AD49)</f>
        <v>0</v>
      </c>
      <c r="AF49" s="66"/>
      <c r="AG49" s="67"/>
      <c r="AH49" s="67"/>
      <c r="AI49" s="68"/>
      <c r="AJ49" s="232">
        <f>SUM(AF49:AI49)</f>
        <v>0</v>
      </c>
      <c r="AK49" s="66"/>
      <c r="AL49" s="67"/>
      <c r="AM49" s="67"/>
      <c r="AN49" s="68"/>
      <c r="AO49" s="232">
        <f>SUM(AK49:AN49)</f>
        <v>0</v>
      </c>
      <c r="AP49" s="66"/>
      <c r="AQ49" s="67"/>
      <c r="AR49" s="67"/>
      <c r="AS49" s="68"/>
      <c r="AT49" s="233">
        <f>SUM(AP49:AS49)</f>
        <v>0</v>
      </c>
      <c r="AU49" s="114"/>
      <c r="AV49" s="91"/>
      <c r="AW49" s="37" t="s">
        <v>211</v>
      </c>
      <c r="AX49" s="71"/>
      <c r="AY49" s="43">
        <f t="shared" si="59"/>
        <v>0</v>
      </c>
      <c r="AZ49" s="43"/>
      <c r="BA49" s="6"/>
      <c r="BB49" s="62">
        <f t="shared" si="60"/>
        <v>31</v>
      </c>
      <c r="BC49" s="234" t="s">
        <v>249</v>
      </c>
      <c r="BD49" s="64" t="s">
        <v>41</v>
      </c>
      <c r="BE49" s="65">
        <v>4</v>
      </c>
      <c r="BF49" s="235" t="s">
        <v>250</v>
      </c>
      <c r="BG49" s="236" t="s">
        <v>251</v>
      </c>
      <c r="BH49" s="236" t="s">
        <v>252</v>
      </c>
      <c r="BI49" s="237" t="s">
        <v>253</v>
      </c>
      <c r="BJ49" s="238" t="s">
        <v>254</v>
      </c>
      <c r="BL49" s="200"/>
      <c r="BM49" s="224">
        <f t="shared" si="61"/>
        <v>0</v>
      </c>
      <c r="BN49" s="6"/>
      <c r="BO49" s="61">
        <f xml:space="preserve"> IF( OR( $C$49 = $DB$49, $C$49 =""), 0, IF( ISNUMBER( G49 ), 0, 1 ))</f>
        <v>0</v>
      </c>
      <c r="BP49" s="61">
        <f xml:space="preserve"> IF( OR( $C$49 = $DB$49, $C$49 =""), 0, IF( ISNUMBER( H49 ), 0, 1 ))</f>
        <v>0</v>
      </c>
      <c r="BQ49" s="61">
        <f xml:space="preserve"> IF( OR( $C$49 = $DB$49, $C$49 =""), 0, IF( ISNUMBER( I49 ), 0, 1 ))</f>
        <v>0</v>
      </c>
      <c r="BR49" s="61">
        <f xml:space="preserve"> IF( OR( $C$49 = $DB$49, $C$49 =""), 0, IF( ISNUMBER( J49 ), 0, 1 ))</f>
        <v>0</v>
      </c>
      <c r="BS49" s="60"/>
      <c r="BT49" s="61">
        <f xml:space="preserve"> IF( OR( $C$49 = $DB$49, $C$49 =""), 0, IF( ISNUMBER( L49 ), 0, 1 ))</f>
        <v>0</v>
      </c>
      <c r="BU49" s="61">
        <f xml:space="preserve"> IF( OR( $C$49 = $DB$49, $C$49 =""), 0, IF( ISNUMBER( M49 ), 0, 1 ))</f>
        <v>0</v>
      </c>
      <c r="BV49" s="61">
        <f xml:space="preserve"> IF( OR( $C$49 = $DB$49, $C$49 =""), 0, IF( ISNUMBER( N49 ), 0, 1 ))</f>
        <v>0</v>
      </c>
      <c r="BW49" s="61">
        <f xml:space="preserve"> IF( OR( $C$49 = $DB$49, $C$49 =""), 0, IF( ISNUMBER( O49 ), 0, 1 ))</f>
        <v>0</v>
      </c>
      <c r="BX49" s="60"/>
      <c r="BY49" s="61">
        <f xml:space="preserve"> IF( OR( $C$49 = $DB$49, $C$49 =""), 0, IF( ISNUMBER( Q49 ), 0, 1 ))</f>
        <v>0</v>
      </c>
      <c r="BZ49" s="61">
        <f xml:space="preserve"> IF( OR( $C$49 = $DB$49, $C$49 =""), 0, IF( ISNUMBER( R49 ), 0, 1 ))</f>
        <v>0</v>
      </c>
      <c r="CA49" s="61">
        <f xml:space="preserve"> IF( OR( $C$49 = $DB$49, $C$49 =""), 0, IF( ISNUMBER( S49 ), 0, 1 ))</f>
        <v>0</v>
      </c>
      <c r="CB49" s="61">
        <f xml:space="preserve"> IF( OR( $C$49 = $DB$49, $C$49 =""), 0, IF( ISNUMBER( T49 ), 0, 1 ))</f>
        <v>0</v>
      </c>
      <c r="CC49" s="60"/>
      <c r="CD49" s="61">
        <f xml:space="preserve"> IF( OR( $C$49 = $DB$49, $C$49 =""), 0, IF( ISNUMBER( V49 ), 0, 1 ))</f>
        <v>0</v>
      </c>
      <c r="CE49" s="61">
        <f xml:space="preserve"> IF( OR( $C$49 = $DB$49, $C$49 =""), 0, IF( ISNUMBER( W49 ), 0, 1 ))</f>
        <v>0</v>
      </c>
      <c r="CF49" s="61">
        <f xml:space="preserve"> IF( OR( $C$49 = $DB$49, $C$49 =""), 0, IF( ISNUMBER( X49 ), 0, 1 ))</f>
        <v>0</v>
      </c>
      <c r="CG49" s="61">
        <f xml:space="preserve"> IF( OR( $C$49 = $DB$49, $C$49 =""), 0, IF( ISNUMBER( Y49 ), 0, 1 ))</f>
        <v>0</v>
      </c>
      <c r="CH49" s="60"/>
      <c r="CI49" s="61">
        <f xml:space="preserve"> IF( OR( $C$49 = $DB$49, $C$49 =""), 0, IF( ISNUMBER( AA49 ), 0, 1 ))</f>
        <v>0</v>
      </c>
      <c r="CJ49" s="61">
        <f xml:space="preserve"> IF( OR( $C$49 = $DB$49, $C$49 =""), 0, IF( ISNUMBER( AB49 ), 0, 1 ))</f>
        <v>0</v>
      </c>
      <c r="CK49" s="61">
        <f xml:space="preserve"> IF( OR( $C$49 = $DB$49, $C$49 =""), 0, IF( ISNUMBER( AC49 ), 0, 1 ))</f>
        <v>0</v>
      </c>
      <c r="CL49" s="61">
        <f xml:space="preserve"> IF( OR( $C$49 = $DB$49, $C$49 =""), 0, IF( ISNUMBER( AD49 ), 0, 1 ))</f>
        <v>0</v>
      </c>
      <c r="CM49" s="60"/>
      <c r="CN49" s="61">
        <f xml:space="preserve"> IF( OR( $C$49 = $DB$49, $C$49 =""), 0, IF( ISNUMBER( AF49 ), 0, 1 ))</f>
        <v>0</v>
      </c>
      <c r="CO49" s="61">
        <f xml:space="preserve"> IF( OR( $C$49 = $DB$49, $C$49 =""), 0, IF( ISNUMBER( AG49 ), 0, 1 ))</f>
        <v>0</v>
      </c>
      <c r="CP49" s="61">
        <f xml:space="preserve"> IF( OR( $C$49 = $DB$49, $C$49 =""), 0, IF( ISNUMBER( AH49 ), 0, 1 ))</f>
        <v>0</v>
      </c>
      <c r="CQ49" s="61">
        <f xml:space="preserve"> IF( OR( $C$49 = $DB$49, $C$49 =""), 0, IF( ISNUMBER( AI49 ), 0, 1 ))</f>
        <v>0</v>
      </c>
      <c r="CR49" s="60"/>
      <c r="CS49" s="61">
        <f xml:space="preserve"> IF( OR( $C$49 = $DB$49, $C$49 =""), 0, IF( ISNUMBER( AK49 ), 0, 1 ))</f>
        <v>0</v>
      </c>
      <c r="CT49" s="61">
        <f xml:space="preserve"> IF( OR( $C$49 = $DB$49, $C$49 =""), 0, IF( ISNUMBER( AL49 ), 0, 1 ))</f>
        <v>0</v>
      </c>
      <c r="CU49" s="61">
        <f xml:space="preserve"> IF( OR( $C$49 = $DB$49, $C$49 =""), 0, IF( ISNUMBER( AM49 ), 0, 1 ))</f>
        <v>0</v>
      </c>
      <c r="CV49" s="61">
        <f xml:space="preserve"> IF( OR( $C$49 = $DB$49, $C$49 =""), 0, IF( ISNUMBER( AN49 ), 0, 1 ))</f>
        <v>0</v>
      </c>
      <c r="CW49" s="60"/>
      <c r="CX49" s="61">
        <f xml:space="preserve"> IF( OR( $C$49 = $DB$49, $C$49 =""), 0, IF( ISNUMBER( AP49 ), 0, 1 ))</f>
        <v>0</v>
      </c>
      <c r="CY49" s="61">
        <f xml:space="preserve"> IF( OR( $C$49 = $DB$49, $C$49 =""), 0, IF( ISNUMBER( AQ49 ), 0, 1 ))</f>
        <v>0</v>
      </c>
      <c r="CZ49" s="61">
        <f xml:space="preserve"> IF( OR( $C$49 = $DB$49, $C$49 =""), 0, IF( ISNUMBER( AR49 ), 0, 1 ))</f>
        <v>0</v>
      </c>
      <c r="DA49" s="61">
        <f xml:space="preserve"> IF( OR( $C$49 = $DB$49, $C$49 =""), 0, IF( ISNUMBER( AS49 ), 0, 1 ))</f>
        <v>0</v>
      </c>
      <c r="DB49" s="225" t="s">
        <v>248</v>
      </c>
      <c r="DC49" s="200"/>
      <c r="DD49" s="6"/>
      <c r="DE49" s="6"/>
      <c r="DF49" s="200"/>
      <c r="DG49" s="226"/>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205"/>
      <c r="EV49" s="200"/>
    </row>
    <row r="50" spans="2:152" x14ac:dyDescent="0.2">
      <c r="B50" s="240">
        <f t="shared" si="62"/>
        <v>32</v>
      </c>
      <c r="C50" s="209" t="s">
        <v>255</v>
      </c>
      <c r="D50" s="241"/>
      <c r="E50" s="64" t="s">
        <v>41</v>
      </c>
      <c r="F50" s="65">
        <v>3</v>
      </c>
      <c r="G50" s="147"/>
      <c r="H50" s="67"/>
      <c r="I50" s="67"/>
      <c r="J50" s="68"/>
      <c r="K50" s="228">
        <f>SUM(G50:J50)</f>
        <v>0</v>
      </c>
      <c r="L50" s="147"/>
      <c r="M50" s="67"/>
      <c r="N50" s="67"/>
      <c r="O50" s="229"/>
      <c r="P50" s="230">
        <f>SUM(L50:O50)</f>
        <v>0</v>
      </c>
      <c r="Q50" s="147"/>
      <c r="R50" s="67"/>
      <c r="S50" s="67"/>
      <c r="T50" s="229"/>
      <c r="U50" s="231">
        <f>SUM(Q50:T50)</f>
        <v>0</v>
      </c>
      <c r="V50" s="66"/>
      <c r="W50" s="67"/>
      <c r="X50" s="67"/>
      <c r="Y50" s="68"/>
      <c r="Z50" s="232">
        <f>SUM(V50:Y50)</f>
        <v>0</v>
      </c>
      <c r="AA50" s="66"/>
      <c r="AB50" s="67"/>
      <c r="AC50" s="67"/>
      <c r="AD50" s="68"/>
      <c r="AE50" s="232">
        <f>SUM(AA50:AD50)</f>
        <v>0</v>
      </c>
      <c r="AF50" s="66"/>
      <c r="AG50" s="67"/>
      <c r="AH50" s="67"/>
      <c r="AI50" s="68"/>
      <c r="AJ50" s="232">
        <f>SUM(AF50:AI50)</f>
        <v>0</v>
      </c>
      <c r="AK50" s="66"/>
      <c r="AL50" s="67"/>
      <c r="AM50" s="67"/>
      <c r="AN50" s="68"/>
      <c r="AO50" s="232">
        <f>SUM(AK50:AN50)</f>
        <v>0</v>
      </c>
      <c r="AP50" s="66"/>
      <c r="AQ50" s="67"/>
      <c r="AR50" s="67"/>
      <c r="AS50" s="68"/>
      <c r="AT50" s="233">
        <f>SUM(AP50:AS50)</f>
        <v>0</v>
      </c>
      <c r="AU50" s="114"/>
      <c r="AV50" s="91"/>
      <c r="AW50" s="37" t="s">
        <v>211</v>
      </c>
      <c r="AX50" s="71"/>
      <c r="AY50" s="43">
        <f t="shared" si="59"/>
        <v>0</v>
      </c>
      <c r="AZ50" s="43"/>
      <c r="BA50" s="6"/>
      <c r="BB50" s="62">
        <f t="shared" si="60"/>
        <v>32</v>
      </c>
      <c r="BC50" s="234" t="s">
        <v>256</v>
      </c>
      <c r="BD50" s="64" t="s">
        <v>41</v>
      </c>
      <c r="BE50" s="65">
        <v>5</v>
      </c>
      <c r="BF50" s="235" t="s">
        <v>257</v>
      </c>
      <c r="BG50" s="236" t="s">
        <v>258</v>
      </c>
      <c r="BH50" s="236" t="s">
        <v>259</v>
      </c>
      <c r="BI50" s="237" t="s">
        <v>260</v>
      </c>
      <c r="BJ50" s="238" t="s">
        <v>261</v>
      </c>
      <c r="BL50" s="200"/>
      <c r="BM50" s="224">
        <f t="shared" si="61"/>
        <v>0</v>
      </c>
      <c r="BN50" s="6"/>
      <c r="BO50" s="61">
        <f xml:space="preserve"> IF( OR( $C$50 = $DB$50, $C$50 =""), 0, IF( ISNUMBER( G50 ), 0, 1 ))</f>
        <v>0</v>
      </c>
      <c r="BP50" s="61">
        <f xml:space="preserve"> IF( OR( $C$50 = $DB$50, $C$50 =""), 0, IF( ISNUMBER( H50 ), 0, 1 ))</f>
        <v>0</v>
      </c>
      <c r="BQ50" s="61">
        <f xml:space="preserve"> IF( OR( $C$50 = $DB$50, $C$50 =""), 0, IF( ISNUMBER( I50 ), 0, 1 ))</f>
        <v>0</v>
      </c>
      <c r="BR50" s="61">
        <f xml:space="preserve"> IF( OR( $C$50 = $DB$50, $C$50 =""), 0, IF( ISNUMBER( J50 ), 0, 1 ))</f>
        <v>0</v>
      </c>
      <c r="BS50" s="60"/>
      <c r="BT50" s="61">
        <f xml:space="preserve"> IF( OR( $C$50 = $DB$50, $C$50 =""), 0, IF( ISNUMBER( L50 ), 0, 1 ))</f>
        <v>0</v>
      </c>
      <c r="BU50" s="61">
        <f xml:space="preserve"> IF( OR( $C$50 = $DB$50, $C$50 =""), 0, IF( ISNUMBER( M50 ), 0, 1 ))</f>
        <v>0</v>
      </c>
      <c r="BV50" s="61">
        <f xml:space="preserve"> IF( OR( $C$50 = $DB$50, $C$50 =""), 0, IF( ISNUMBER( N50 ), 0, 1 ))</f>
        <v>0</v>
      </c>
      <c r="BW50" s="61">
        <f xml:space="preserve"> IF( OR( $C$50 = $DB$50, $C$50 =""), 0, IF( ISNUMBER( O50 ), 0, 1 ))</f>
        <v>0</v>
      </c>
      <c r="BX50" s="60"/>
      <c r="BY50" s="61">
        <f xml:space="preserve"> IF( OR( $C$50 = $DB$50, $C$50 =""), 0, IF( ISNUMBER( Q50 ), 0, 1 ))</f>
        <v>0</v>
      </c>
      <c r="BZ50" s="61">
        <f xml:space="preserve"> IF( OR( $C$50 = $DB$50, $C$50 =""), 0, IF( ISNUMBER( R50 ), 0, 1 ))</f>
        <v>0</v>
      </c>
      <c r="CA50" s="61">
        <f xml:space="preserve"> IF( OR( $C$50 = $DB$50, $C$50 =""), 0, IF( ISNUMBER( S50 ), 0, 1 ))</f>
        <v>0</v>
      </c>
      <c r="CB50" s="61">
        <f xml:space="preserve"> IF( OR( $C$50 = $DB$50, $C$50 =""), 0, IF( ISNUMBER( T50 ), 0, 1 ))</f>
        <v>0</v>
      </c>
      <c r="CC50" s="60"/>
      <c r="CD50" s="61">
        <f xml:space="preserve"> IF( OR( $C$50 = $DB$50, $C$50 =""), 0, IF( ISNUMBER( V50 ), 0, 1 ))</f>
        <v>0</v>
      </c>
      <c r="CE50" s="61">
        <f xml:space="preserve"> IF( OR( $C$50 = $DB$50, $C$50 =""), 0, IF( ISNUMBER( W50 ), 0, 1 ))</f>
        <v>0</v>
      </c>
      <c r="CF50" s="61">
        <f xml:space="preserve"> IF( OR( $C$50 = $DB$50, $C$50 =""), 0, IF( ISNUMBER( X50 ), 0, 1 ))</f>
        <v>0</v>
      </c>
      <c r="CG50" s="61">
        <f xml:space="preserve"> IF( OR( $C$50 = $DB$50, $C$50 =""), 0, IF( ISNUMBER( Y50 ), 0, 1 ))</f>
        <v>0</v>
      </c>
      <c r="CH50" s="60"/>
      <c r="CI50" s="61">
        <f xml:space="preserve"> IF( OR( $C$50 = $DB$50, $C$50 =""), 0, IF( ISNUMBER( AA50 ), 0, 1 ))</f>
        <v>0</v>
      </c>
      <c r="CJ50" s="61">
        <f xml:space="preserve"> IF( OR( $C$50 = $DB$50, $C$50 =""), 0, IF( ISNUMBER( AB50 ), 0, 1 ))</f>
        <v>0</v>
      </c>
      <c r="CK50" s="61">
        <f xml:space="preserve"> IF( OR( $C$50 = $DB$50, $C$50 =""), 0, IF( ISNUMBER( AC50 ), 0, 1 ))</f>
        <v>0</v>
      </c>
      <c r="CL50" s="61">
        <f xml:space="preserve"> IF( OR( $C$50 = $DB$50, $C$50 =""), 0, IF( ISNUMBER( AD50 ), 0, 1 ))</f>
        <v>0</v>
      </c>
      <c r="CM50" s="60"/>
      <c r="CN50" s="61">
        <f xml:space="preserve"> IF( OR( $C$50 = $DB$50, $C$50 =""), 0, IF( ISNUMBER( AF50 ), 0, 1 ))</f>
        <v>0</v>
      </c>
      <c r="CO50" s="61">
        <f xml:space="preserve"> IF( OR( $C$50 = $DB$50, $C$50 =""), 0, IF( ISNUMBER( AG50 ), 0, 1 ))</f>
        <v>0</v>
      </c>
      <c r="CP50" s="61">
        <f xml:space="preserve"> IF( OR( $C$50 = $DB$50, $C$50 =""), 0, IF( ISNUMBER( AH50 ), 0, 1 ))</f>
        <v>0</v>
      </c>
      <c r="CQ50" s="61">
        <f xml:space="preserve"> IF( OR( $C$50 = $DB$50, $C$50 =""), 0, IF( ISNUMBER( AI50 ), 0, 1 ))</f>
        <v>0</v>
      </c>
      <c r="CR50" s="60"/>
      <c r="CS50" s="61">
        <f xml:space="preserve"> IF( OR( $C$50 = $DB$50, $C$50 =""), 0, IF( ISNUMBER( AK50 ), 0, 1 ))</f>
        <v>0</v>
      </c>
      <c r="CT50" s="61">
        <f xml:space="preserve"> IF( OR( $C$50 = $DB$50, $C$50 =""), 0, IF( ISNUMBER( AL50 ), 0, 1 ))</f>
        <v>0</v>
      </c>
      <c r="CU50" s="61">
        <f xml:space="preserve"> IF( OR( $C$50 = $DB$50, $C$50 =""), 0, IF( ISNUMBER( AM50 ), 0, 1 ))</f>
        <v>0</v>
      </c>
      <c r="CV50" s="61">
        <f xml:space="preserve"> IF( OR( $C$50 = $DB$50, $C$50 =""), 0, IF( ISNUMBER( AN50 ), 0, 1 ))</f>
        <v>0</v>
      </c>
      <c r="CW50" s="60"/>
      <c r="CX50" s="61">
        <f xml:space="preserve"> IF( OR( $C$50 = $DB$50, $C$50 =""), 0, IF( ISNUMBER( AP50 ), 0, 1 ))</f>
        <v>0</v>
      </c>
      <c r="CY50" s="61">
        <f xml:space="preserve"> IF( OR( $C$50 = $DB$50, $C$50 =""), 0, IF( ISNUMBER( AQ50 ), 0, 1 ))</f>
        <v>0</v>
      </c>
      <c r="CZ50" s="61">
        <f xml:space="preserve"> IF( OR( $C$50 = $DB$50, $C$50 =""), 0, IF( ISNUMBER( AR50 ), 0, 1 ))</f>
        <v>0</v>
      </c>
      <c r="DA50" s="61">
        <f xml:space="preserve"> IF( OR( $C$50 = $DB$50, $C$50 =""), 0, IF( ISNUMBER( AS50 ), 0, 1 ))</f>
        <v>0</v>
      </c>
      <c r="DB50" s="225" t="s">
        <v>255</v>
      </c>
      <c r="DC50" s="200"/>
      <c r="DD50" s="6"/>
      <c r="DE50" s="6"/>
      <c r="DF50" s="200"/>
      <c r="DG50" s="226"/>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205"/>
      <c r="EV50" s="200"/>
    </row>
    <row r="51" spans="2:152" x14ac:dyDescent="0.2">
      <c r="B51" s="240">
        <f t="shared" si="62"/>
        <v>33</v>
      </c>
      <c r="C51" s="209" t="s">
        <v>262</v>
      </c>
      <c r="D51" s="241"/>
      <c r="E51" s="64" t="s">
        <v>41</v>
      </c>
      <c r="F51" s="65">
        <v>3</v>
      </c>
      <c r="G51" s="147"/>
      <c r="H51" s="67"/>
      <c r="I51" s="67"/>
      <c r="J51" s="68"/>
      <c r="K51" s="228">
        <f>SUM(G51:J51)</f>
        <v>0</v>
      </c>
      <c r="L51" s="147"/>
      <c r="M51" s="67"/>
      <c r="N51" s="67"/>
      <c r="O51" s="229"/>
      <c r="P51" s="230">
        <f>SUM(L51:O51)</f>
        <v>0</v>
      </c>
      <c r="Q51" s="147"/>
      <c r="R51" s="67"/>
      <c r="S51" s="67"/>
      <c r="T51" s="229"/>
      <c r="U51" s="231">
        <f>SUM(Q51:T51)</f>
        <v>0</v>
      </c>
      <c r="V51" s="66"/>
      <c r="W51" s="67"/>
      <c r="X51" s="67"/>
      <c r="Y51" s="68"/>
      <c r="Z51" s="232">
        <f>SUM(V51:Y51)</f>
        <v>0</v>
      </c>
      <c r="AA51" s="66"/>
      <c r="AB51" s="67"/>
      <c r="AC51" s="67"/>
      <c r="AD51" s="68"/>
      <c r="AE51" s="232">
        <f>SUM(AA51:AD51)</f>
        <v>0</v>
      </c>
      <c r="AF51" s="66"/>
      <c r="AG51" s="67"/>
      <c r="AH51" s="67"/>
      <c r="AI51" s="68"/>
      <c r="AJ51" s="232">
        <f>SUM(AF51:AI51)</f>
        <v>0</v>
      </c>
      <c r="AK51" s="66"/>
      <c r="AL51" s="67"/>
      <c r="AM51" s="67"/>
      <c r="AN51" s="68"/>
      <c r="AO51" s="232">
        <f>SUM(AK51:AN51)</f>
        <v>0</v>
      </c>
      <c r="AP51" s="66"/>
      <c r="AQ51" s="67"/>
      <c r="AR51" s="67"/>
      <c r="AS51" s="68"/>
      <c r="AT51" s="233">
        <f>SUM(AP51:AS51)</f>
        <v>0</v>
      </c>
      <c r="AU51" s="114"/>
      <c r="AV51" s="91"/>
      <c r="AW51" s="37" t="s">
        <v>211</v>
      </c>
      <c r="AX51" s="71"/>
      <c r="AY51" s="43">
        <f t="shared" si="59"/>
        <v>0</v>
      </c>
      <c r="AZ51" s="43"/>
      <c r="BA51" s="6"/>
      <c r="BB51" s="62">
        <f t="shared" si="60"/>
        <v>33</v>
      </c>
      <c r="BC51" s="234" t="s">
        <v>263</v>
      </c>
      <c r="BD51" s="64" t="s">
        <v>41</v>
      </c>
      <c r="BE51" s="65">
        <v>6</v>
      </c>
      <c r="BF51" s="235" t="s">
        <v>264</v>
      </c>
      <c r="BG51" s="236" t="s">
        <v>265</v>
      </c>
      <c r="BH51" s="236" t="s">
        <v>266</v>
      </c>
      <c r="BI51" s="237" t="s">
        <v>267</v>
      </c>
      <c r="BJ51" s="238" t="s">
        <v>268</v>
      </c>
      <c r="BL51" s="200"/>
      <c r="BM51" s="224">
        <f t="shared" si="61"/>
        <v>0</v>
      </c>
      <c r="BN51" s="6"/>
      <c r="BO51" s="61">
        <f xml:space="preserve"> IF( OR( $C$51 = $DB$51, $C$51 =""), 0, IF( ISNUMBER( G51 ), 0, 1 ))</f>
        <v>0</v>
      </c>
      <c r="BP51" s="61">
        <f xml:space="preserve"> IF( OR( $C$51 = $DB$51, $C$51 =""), 0, IF( ISNUMBER( H51 ), 0, 1 ))</f>
        <v>0</v>
      </c>
      <c r="BQ51" s="61">
        <f xml:space="preserve"> IF( OR( $C$51 = $DB$51, $C$51 =""), 0, IF( ISNUMBER( I51 ), 0, 1 ))</f>
        <v>0</v>
      </c>
      <c r="BR51" s="61">
        <f xml:space="preserve"> IF( OR( $C$51 = $DB$51, $C$51 =""), 0, IF( ISNUMBER( J51 ), 0, 1 ))</f>
        <v>0</v>
      </c>
      <c r="BS51" s="60"/>
      <c r="BT51" s="61">
        <f xml:space="preserve"> IF( OR( $C$51 = $DB$51, $C$51 =""), 0, IF( ISNUMBER( L51 ), 0, 1 ))</f>
        <v>0</v>
      </c>
      <c r="BU51" s="61">
        <f xml:space="preserve"> IF( OR( $C$51 = $DB$51, $C$51 =""), 0, IF( ISNUMBER( M51 ), 0, 1 ))</f>
        <v>0</v>
      </c>
      <c r="BV51" s="61">
        <f xml:space="preserve"> IF( OR( $C$51 = $DB$51, $C$51 =""), 0, IF( ISNUMBER( N51 ), 0, 1 ))</f>
        <v>0</v>
      </c>
      <c r="BW51" s="61">
        <f xml:space="preserve"> IF( OR( $C$51 = $DB$51, $C$51 =""), 0, IF( ISNUMBER( O51 ), 0, 1 ))</f>
        <v>0</v>
      </c>
      <c r="BX51" s="60"/>
      <c r="BY51" s="61">
        <f xml:space="preserve"> IF( OR( $C$51 = $DB$51, $C$51 =""), 0, IF( ISNUMBER( Q51 ), 0, 1 ))</f>
        <v>0</v>
      </c>
      <c r="BZ51" s="61">
        <f xml:space="preserve"> IF( OR( $C$51 = $DB$51, $C$51 =""), 0, IF( ISNUMBER( R51 ), 0, 1 ))</f>
        <v>0</v>
      </c>
      <c r="CA51" s="61">
        <f xml:space="preserve"> IF( OR( $C$51 = $DB$51, $C$51 =""), 0, IF( ISNUMBER( S51 ), 0, 1 ))</f>
        <v>0</v>
      </c>
      <c r="CB51" s="61">
        <f xml:space="preserve"> IF( OR( $C$51 = $DB$51, $C$51 =""), 0, IF( ISNUMBER( T51 ), 0, 1 ))</f>
        <v>0</v>
      </c>
      <c r="CC51" s="60"/>
      <c r="CD51" s="61">
        <f xml:space="preserve"> IF( OR( $C$51 = $DB$51, $C$51 =""), 0, IF( ISNUMBER( V51 ), 0, 1 ))</f>
        <v>0</v>
      </c>
      <c r="CE51" s="61">
        <f xml:space="preserve"> IF( OR( $C$51 = $DB$51, $C$51 =""), 0, IF( ISNUMBER( W51 ), 0, 1 ))</f>
        <v>0</v>
      </c>
      <c r="CF51" s="61">
        <f xml:space="preserve"> IF( OR( $C$51 = $DB$51, $C$51 =""), 0, IF( ISNUMBER( X51 ), 0, 1 ))</f>
        <v>0</v>
      </c>
      <c r="CG51" s="61">
        <f xml:space="preserve"> IF( OR( $C$51 = $DB$51, $C$51 =""), 0, IF( ISNUMBER( Y51 ), 0, 1 ))</f>
        <v>0</v>
      </c>
      <c r="CH51" s="60"/>
      <c r="CI51" s="61">
        <f xml:space="preserve"> IF( OR( $C$51 = $DB$51, $C$51 =""), 0, IF( ISNUMBER( AA51 ), 0, 1 ))</f>
        <v>0</v>
      </c>
      <c r="CJ51" s="61">
        <f xml:space="preserve"> IF( OR( $C$51 = $DB$51, $C$51 =""), 0, IF( ISNUMBER( AB51 ), 0, 1 ))</f>
        <v>0</v>
      </c>
      <c r="CK51" s="61">
        <f xml:space="preserve"> IF( OR( $C$51 = $DB$51, $C$51 =""), 0, IF( ISNUMBER( AC51 ), 0, 1 ))</f>
        <v>0</v>
      </c>
      <c r="CL51" s="61">
        <f xml:space="preserve"> IF( OR( $C$51 = $DB$51, $C$51 =""), 0, IF( ISNUMBER( AD51 ), 0, 1 ))</f>
        <v>0</v>
      </c>
      <c r="CM51" s="60"/>
      <c r="CN51" s="61">
        <f xml:space="preserve"> IF( OR( $C$51 = $DB$51, $C$51 =""), 0, IF( ISNUMBER( AF51 ), 0, 1 ))</f>
        <v>0</v>
      </c>
      <c r="CO51" s="61">
        <f xml:space="preserve"> IF( OR( $C$51 = $DB$51, $C$51 =""), 0, IF( ISNUMBER( AG51 ), 0, 1 ))</f>
        <v>0</v>
      </c>
      <c r="CP51" s="61">
        <f xml:space="preserve"> IF( OR( $C$51 = $DB$51, $C$51 =""), 0, IF( ISNUMBER( AH51 ), 0, 1 ))</f>
        <v>0</v>
      </c>
      <c r="CQ51" s="61">
        <f xml:space="preserve"> IF( OR( $C$51 = $DB$51, $C$51 =""), 0, IF( ISNUMBER( AI51 ), 0, 1 ))</f>
        <v>0</v>
      </c>
      <c r="CR51" s="60"/>
      <c r="CS51" s="61">
        <f xml:space="preserve"> IF( OR( $C$51 = $DB$51, $C$51 =""), 0, IF( ISNUMBER( AK51 ), 0, 1 ))</f>
        <v>0</v>
      </c>
      <c r="CT51" s="61">
        <f xml:space="preserve"> IF( OR( $C$51 = $DB$51, $C$51 =""), 0, IF( ISNUMBER( AL51 ), 0, 1 ))</f>
        <v>0</v>
      </c>
      <c r="CU51" s="61">
        <f xml:space="preserve"> IF( OR( $C$51 = $DB$51, $C$51 =""), 0, IF( ISNUMBER( AM51 ), 0, 1 ))</f>
        <v>0</v>
      </c>
      <c r="CV51" s="61">
        <f xml:space="preserve"> IF( OR( $C$51 = $DB$51, $C$51 =""), 0, IF( ISNUMBER( AN51 ), 0, 1 ))</f>
        <v>0</v>
      </c>
      <c r="CW51" s="60"/>
      <c r="CX51" s="61">
        <f xml:space="preserve"> IF( OR( $C$51 = $DB$51, $C$51 =""), 0, IF( ISNUMBER( AP51 ), 0, 1 ))</f>
        <v>0</v>
      </c>
      <c r="CY51" s="61">
        <f xml:space="preserve"> IF( OR( $C$51 = $DB$51, $C$51 =""), 0, IF( ISNUMBER( AQ51 ), 0, 1 ))</f>
        <v>0</v>
      </c>
      <c r="CZ51" s="61">
        <f xml:space="preserve"> IF( OR( $C$51 = $DB$51, $C$51 =""), 0, IF( ISNUMBER( AR51 ), 0, 1 ))</f>
        <v>0</v>
      </c>
      <c r="DA51" s="61">
        <f xml:space="preserve"> IF( OR( $C$51 = $DB$51, $C$51 =""), 0, IF( ISNUMBER( AS51 ), 0, 1 ))</f>
        <v>0</v>
      </c>
      <c r="DB51" s="225" t="s">
        <v>262</v>
      </c>
      <c r="DC51" s="200"/>
      <c r="DD51" s="6"/>
      <c r="DE51" s="6"/>
      <c r="DF51" s="200"/>
      <c r="DG51" s="226"/>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205"/>
      <c r="EV51" s="200"/>
    </row>
    <row r="52" spans="2:152" x14ac:dyDescent="0.2">
      <c r="B52" s="240">
        <f t="shared" si="62"/>
        <v>34</v>
      </c>
      <c r="C52" s="209" t="s">
        <v>269</v>
      </c>
      <c r="D52" s="241"/>
      <c r="E52" s="64" t="s">
        <v>41</v>
      </c>
      <c r="F52" s="65">
        <v>3</v>
      </c>
      <c r="G52" s="147"/>
      <c r="H52" s="67"/>
      <c r="I52" s="67"/>
      <c r="J52" s="68"/>
      <c r="K52" s="228">
        <f>SUM(G52:J52)</f>
        <v>0</v>
      </c>
      <c r="L52" s="147"/>
      <c r="M52" s="67"/>
      <c r="N52" s="67"/>
      <c r="O52" s="229"/>
      <c r="P52" s="230">
        <f>SUM(L52:O52)</f>
        <v>0</v>
      </c>
      <c r="Q52" s="147"/>
      <c r="R52" s="67"/>
      <c r="S52" s="67"/>
      <c r="T52" s="229"/>
      <c r="U52" s="231">
        <f>SUM(Q52:T52)</f>
        <v>0</v>
      </c>
      <c r="V52" s="66"/>
      <c r="W52" s="67"/>
      <c r="X52" s="67"/>
      <c r="Y52" s="68"/>
      <c r="Z52" s="232">
        <f>SUM(V52:Y52)</f>
        <v>0</v>
      </c>
      <c r="AA52" s="66"/>
      <c r="AB52" s="67"/>
      <c r="AC52" s="67"/>
      <c r="AD52" s="68"/>
      <c r="AE52" s="232">
        <f>SUM(AA52:AD52)</f>
        <v>0</v>
      </c>
      <c r="AF52" s="66"/>
      <c r="AG52" s="67"/>
      <c r="AH52" s="67"/>
      <c r="AI52" s="68"/>
      <c r="AJ52" s="232">
        <f>SUM(AF52:AI52)</f>
        <v>0</v>
      </c>
      <c r="AK52" s="66"/>
      <c r="AL52" s="67"/>
      <c r="AM52" s="67"/>
      <c r="AN52" s="68"/>
      <c r="AO52" s="232">
        <f>SUM(AK52:AN52)</f>
        <v>0</v>
      </c>
      <c r="AP52" s="66"/>
      <c r="AQ52" s="67"/>
      <c r="AR52" s="67"/>
      <c r="AS52" s="68"/>
      <c r="AT52" s="233">
        <f>SUM(AP52:AS52)</f>
        <v>0</v>
      </c>
      <c r="AU52" s="114"/>
      <c r="AV52" s="91"/>
      <c r="AW52" s="37" t="s">
        <v>211</v>
      </c>
      <c r="AX52" s="71"/>
      <c r="AY52" s="43">
        <f t="shared" si="59"/>
        <v>0</v>
      </c>
      <c r="AZ52" s="43"/>
      <c r="BA52" s="6"/>
      <c r="BB52" s="62">
        <f t="shared" si="60"/>
        <v>34</v>
      </c>
      <c r="BC52" s="234" t="s">
        <v>270</v>
      </c>
      <c r="BD52" s="64" t="s">
        <v>41</v>
      </c>
      <c r="BE52" s="65">
        <v>7</v>
      </c>
      <c r="BF52" s="235" t="s">
        <v>271</v>
      </c>
      <c r="BG52" s="236" t="s">
        <v>272</v>
      </c>
      <c r="BH52" s="236" t="s">
        <v>273</v>
      </c>
      <c r="BI52" s="237" t="s">
        <v>274</v>
      </c>
      <c r="BJ52" s="238" t="s">
        <v>275</v>
      </c>
      <c r="BL52" s="200"/>
      <c r="BM52" s="224">
        <f t="shared" si="61"/>
        <v>0</v>
      </c>
      <c r="BN52" s="6"/>
      <c r="BO52" s="61">
        <f xml:space="preserve"> IF( OR( $C$52 = $DB$52, $C$52 =""), 0, IF( ISNUMBER( G52 ), 0, 1 ))</f>
        <v>0</v>
      </c>
      <c r="BP52" s="61">
        <f xml:space="preserve"> IF( OR( $C$52 = $DB$52, $C$52 =""), 0, IF( ISNUMBER( H52 ), 0, 1 ))</f>
        <v>0</v>
      </c>
      <c r="BQ52" s="61">
        <f xml:space="preserve"> IF( OR( $C$52 = $DB$52, $C$52 =""), 0, IF( ISNUMBER( I52 ), 0, 1 ))</f>
        <v>0</v>
      </c>
      <c r="BR52" s="61">
        <f xml:space="preserve"> IF( OR( $C$52 = $DB$52, $C$52 =""), 0, IF( ISNUMBER( J52 ), 0, 1 ))</f>
        <v>0</v>
      </c>
      <c r="BS52" s="60"/>
      <c r="BT52" s="61">
        <f xml:space="preserve"> IF( OR( $C$52 = $DB$52, $C$52 =""), 0, IF( ISNUMBER( L52 ), 0, 1 ))</f>
        <v>0</v>
      </c>
      <c r="BU52" s="61">
        <f xml:space="preserve"> IF( OR( $C$52 = $DB$52, $C$52 =""), 0, IF( ISNUMBER( M52 ), 0, 1 ))</f>
        <v>0</v>
      </c>
      <c r="BV52" s="61">
        <f xml:space="preserve"> IF( OR( $C$52 = $DB$52, $C$52 =""), 0, IF( ISNUMBER( N52 ), 0, 1 ))</f>
        <v>0</v>
      </c>
      <c r="BW52" s="61">
        <f xml:space="preserve"> IF( OR( $C$52 = $DB$52, $C$52 =""), 0, IF( ISNUMBER( O52 ), 0, 1 ))</f>
        <v>0</v>
      </c>
      <c r="BX52" s="60"/>
      <c r="BY52" s="61">
        <f xml:space="preserve"> IF( OR( $C$52 = $DB$52, $C$52 =""), 0, IF( ISNUMBER( Q52 ), 0, 1 ))</f>
        <v>0</v>
      </c>
      <c r="BZ52" s="61">
        <f xml:space="preserve"> IF( OR( $C$52 = $DB$52, $C$52 =""), 0, IF( ISNUMBER( R52 ), 0, 1 ))</f>
        <v>0</v>
      </c>
      <c r="CA52" s="61">
        <f xml:space="preserve"> IF( OR( $C$52 = $DB$52, $C$52 =""), 0, IF( ISNUMBER( S52 ), 0, 1 ))</f>
        <v>0</v>
      </c>
      <c r="CB52" s="61">
        <f xml:space="preserve"> IF( OR( $C$52 = $DB$52, $C$52 =""), 0, IF( ISNUMBER( T52 ), 0, 1 ))</f>
        <v>0</v>
      </c>
      <c r="CC52" s="60"/>
      <c r="CD52" s="61">
        <f xml:space="preserve"> IF( OR( $C$52 = $DB$52, $C$52 =""), 0, IF( ISNUMBER( V52 ), 0, 1 ))</f>
        <v>0</v>
      </c>
      <c r="CE52" s="61">
        <f xml:space="preserve"> IF( OR( $C$52 = $DB$52, $C$52 =""), 0, IF( ISNUMBER( W52 ), 0, 1 ))</f>
        <v>0</v>
      </c>
      <c r="CF52" s="61">
        <f xml:space="preserve"> IF( OR( $C$52 = $DB$52, $C$52 =""), 0, IF( ISNUMBER( X52 ), 0, 1 ))</f>
        <v>0</v>
      </c>
      <c r="CG52" s="61">
        <f xml:space="preserve"> IF( OR( $C$52 = $DB$52, $C$52 =""), 0, IF( ISNUMBER( Y52 ), 0, 1 ))</f>
        <v>0</v>
      </c>
      <c r="CH52" s="60"/>
      <c r="CI52" s="61">
        <f xml:space="preserve"> IF( OR( $C$52 = $DB$52, $C$52 =""), 0, IF( ISNUMBER( AA52 ), 0, 1 ))</f>
        <v>0</v>
      </c>
      <c r="CJ52" s="61">
        <f xml:space="preserve"> IF( OR( $C$52 = $DB$52, $C$52 =""), 0, IF( ISNUMBER( AB52 ), 0, 1 ))</f>
        <v>0</v>
      </c>
      <c r="CK52" s="61">
        <f xml:space="preserve"> IF( OR( $C$52 = $DB$52, $C$52 =""), 0, IF( ISNUMBER( AC52 ), 0, 1 ))</f>
        <v>0</v>
      </c>
      <c r="CL52" s="61">
        <f xml:space="preserve"> IF( OR( $C$52 = $DB$52, $C$52 =""), 0, IF( ISNUMBER( AD52 ), 0, 1 ))</f>
        <v>0</v>
      </c>
      <c r="CM52" s="60"/>
      <c r="CN52" s="61">
        <f xml:space="preserve"> IF( OR( $C$52 = $DB$52, $C$52 =""), 0, IF( ISNUMBER( AF52 ), 0, 1 ))</f>
        <v>0</v>
      </c>
      <c r="CO52" s="61">
        <f xml:space="preserve"> IF( OR( $C$52 = $DB$52, $C$52 =""), 0, IF( ISNUMBER( AG52 ), 0, 1 ))</f>
        <v>0</v>
      </c>
      <c r="CP52" s="61">
        <f xml:space="preserve"> IF( OR( $C$52 = $DB$52, $C$52 =""), 0, IF( ISNUMBER( AH52 ), 0, 1 ))</f>
        <v>0</v>
      </c>
      <c r="CQ52" s="61">
        <f xml:space="preserve"> IF( OR( $C$52 = $DB$52, $C$52 =""), 0, IF( ISNUMBER( AI52 ), 0, 1 ))</f>
        <v>0</v>
      </c>
      <c r="CR52" s="60"/>
      <c r="CS52" s="61">
        <f xml:space="preserve"> IF( OR( $C$52 = $DB$52, $C$52 =""), 0, IF( ISNUMBER( AK52 ), 0, 1 ))</f>
        <v>0</v>
      </c>
      <c r="CT52" s="61">
        <f xml:space="preserve"> IF( OR( $C$52 = $DB$52, $C$52 =""), 0, IF( ISNUMBER( AL52 ), 0, 1 ))</f>
        <v>0</v>
      </c>
      <c r="CU52" s="61">
        <f xml:space="preserve"> IF( OR( $C$52 = $DB$52, $C$52 =""), 0, IF( ISNUMBER( AM52 ), 0, 1 ))</f>
        <v>0</v>
      </c>
      <c r="CV52" s="61">
        <f xml:space="preserve"> IF( OR( $C$52 = $DB$52, $C$52 =""), 0, IF( ISNUMBER( AN52 ), 0, 1 ))</f>
        <v>0</v>
      </c>
      <c r="CW52" s="60"/>
      <c r="CX52" s="61">
        <f xml:space="preserve"> IF( OR( $C$52 = $DB$52, $C$52 =""), 0, IF( ISNUMBER( AP52 ), 0, 1 ))</f>
        <v>0</v>
      </c>
      <c r="CY52" s="61">
        <f xml:space="preserve"> IF( OR( $C$52 = $DB$52, $C$52 =""), 0, IF( ISNUMBER( AQ52 ), 0, 1 ))</f>
        <v>0</v>
      </c>
      <c r="CZ52" s="61">
        <f xml:space="preserve"> IF( OR( $C$52 = $DB$52, $C$52 =""), 0, IF( ISNUMBER( AR52 ), 0, 1 ))</f>
        <v>0</v>
      </c>
      <c r="DA52" s="61">
        <f xml:space="preserve"> IF( OR( $C$52 = $DB$52, $C$52 =""), 0, IF( ISNUMBER( AS52 ), 0, 1 ))</f>
        <v>0</v>
      </c>
      <c r="DB52" s="225" t="s">
        <v>269</v>
      </c>
      <c r="DC52" s="200"/>
      <c r="DD52" s="6"/>
      <c r="DE52" s="6"/>
      <c r="DF52" s="200"/>
      <c r="DG52" s="226"/>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205"/>
      <c r="EV52" s="200"/>
    </row>
    <row r="53" spans="2:152" x14ac:dyDescent="0.2">
      <c r="B53" s="240">
        <f t="shared" si="62"/>
        <v>35</v>
      </c>
      <c r="C53" s="209" t="s">
        <v>276</v>
      </c>
      <c r="D53" s="241"/>
      <c r="E53" s="64" t="s">
        <v>41</v>
      </c>
      <c r="F53" s="65">
        <v>3</v>
      </c>
      <c r="G53" s="147"/>
      <c r="H53" s="67"/>
      <c r="I53" s="67"/>
      <c r="J53" s="68"/>
      <c r="K53" s="228">
        <f>SUM(G53:J53)</f>
        <v>0</v>
      </c>
      <c r="L53" s="147"/>
      <c r="M53" s="67"/>
      <c r="N53" s="67"/>
      <c r="O53" s="229"/>
      <c r="P53" s="230">
        <f>SUM(L53:O53)</f>
        <v>0</v>
      </c>
      <c r="Q53" s="147"/>
      <c r="R53" s="67"/>
      <c r="S53" s="67"/>
      <c r="T53" s="229"/>
      <c r="U53" s="231">
        <f>SUM(Q53:T53)</f>
        <v>0</v>
      </c>
      <c r="V53" s="66"/>
      <c r="W53" s="67"/>
      <c r="X53" s="67"/>
      <c r="Y53" s="68"/>
      <c r="Z53" s="232">
        <f>SUM(V53:Y53)</f>
        <v>0</v>
      </c>
      <c r="AA53" s="66"/>
      <c r="AB53" s="67"/>
      <c r="AC53" s="67"/>
      <c r="AD53" s="68"/>
      <c r="AE53" s="232">
        <f>SUM(AA53:AD53)</f>
        <v>0</v>
      </c>
      <c r="AF53" s="66"/>
      <c r="AG53" s="67"/>
      <c r="AH53" s="67"/>
      <c r="AI53" s="68"/>
      <c r="AJ53" s="232">
        <f>SUM(AF53:AI53)</f>
        <v>0</v>
      </c>
      <c r="AK53" s="66"/>
      <c r="AL53" s="67"/>
      <c r="AM53" s="67"/>
      <c r="AN53" s="68"/>
      <c r="AO53" s="232">
        <f>SUM(AK53:AN53)</f>
        <v>0</v>
      </c>
      <c r="AP53" s="66"/>
      <c r="AQ53" s="67"/>
      <c r="AR53" s="67"/>
      <c r="AS53" s="68"/>
      <c r="AT53" s="233">
        <f>SUM(AP53:AS53)</f>
        <v>0</v>
      </c>
      <c r="AU53" s="114"/>
      <c r="AV53" s="91"/>
      <c r="AW53" s="37" t="s">
        <v>211</v>
      </c>
      <c r="AX53" s="71"/>
      <c r="AY53" s="43">
        <f>(IF(SUM(BO53:DA53)=0,IF(BM53=1,$BM$4,0),$BO$4))</f>
        <v>0</v>
      </c>
      <c r="AZ53" s="43"/>
      <c r="BA53" s="6"/>
      <c r="BB53" s="62">
        <f t="shared" si="60"/>
        <v>35</v>
      </c>
      <c r="BC53" s="234" t="s">
        <v>277</v>
      </c>
      <c r="BD53" s="64" t="s">
        <v>41</v>
      </c>
      <c r="BE53" s="65">
        <v>8</v>
      </c>
      <c r="BF53" s="235" t="s">
        <v>278</v>
      </c>
      <c r="BG53" s="236" t="s">
        <v>279</v>
      </c>
      <c r="BH53" s="236" t="s">
        <v>280</v>
      </c>
      <c r="BI53" s="237" t="s">
        <v>281</v>
      </c>
      <c r="BJ53" s="238" t="s">
        <v>282</v>
      </c>
      <c r="BL53" s="7"/>
      <c r="BM53" s="224">
        <f t="shared" si="61"/>
        <v>0</v>
      </c>
      <c r="BN53" s="6"/>
      <c r="BO53" s="61">
        <f xml:space="preserve"> IF( OR( $C$53 = $DB$53, $C$53 =""), 0, IF( ISNUMBER( G53 ), 0, 1 ))</f>
        <v>0</v>
      </c>
      <c r="BP53" s="61">
        <f xml:space="preserve"> IF( OR( $C$53 = $DB$53, $C$53 =""), 0, IF( ISNUMBER( H53 ), 0, 1 ))</f>
        <v>0</v>
      </c>
      <c r="BQ53" s="61">
        <f xml:space="preserve"> IF( OR( $C$53 = $DB$53, $C$53 =""), 0, IF( ISNUMBER( I53 ), 0, 1 ))</f>
        <v>0</v>
      </c>
      <c r="BR53" s="61">
        <f xml:space="preserve"> IF( OR( $C$53 = $DB$53, $C$53 =""), 0, IF( ISNUMBER( J53 ), 0, 1 ))</f>
        <v>0</v>
      </c>
      <c r="BS53" s="60"/>
      <c r="BT53" s="61">
        <f xml:space="preserve"> IF( OR( $C$53 = $DB$53, $C$53 =""), 0, IF( ISNUMBER( L53 ), 0, 1 ))</f>
        <v>0</v>
      </c>
      <c r="BU53" s="61">
        <f xml:space="preserve"> IF( OR( $C$53 = $DB$53, $C$53 =""), 0, IF( ISNUMBER( M53 ), 0, 1 ))</f>
        <v>0</v>
      </c>
      <c r="BV53" s="61">
        <f xml:space="preserve"> IF( OR( $C$53 = $DB$53, $C$53 =""), 0, IF( ISNUMBER( N53 ), 0, 1 ))</f>
        <v>0</v>
      </c>
      <c r="BW53" s="61">
        <f xml:space="preserve"> IF( OR( $C$53 = $DB$53, $C$53 =""), 0, IF( ISNUMBER( O53 ), 0, 1 ))</f>
        <v>0</v>
      </c>
      <c r="BX53" s="60"/>
      <c r="BY53" s="61">
        <f xml:space="preserve"> IF( OR( $C$53 = $DB$53, $C$53 =""), 0, IF( ISNUMBER( Q53 ), 0, 1 ))</f>
        <v>0</v>
      </c>
      <c r="BZ53" s="61">
        <f xml:space="preserve"> IF( OR( $C$53 = $DB$53, $C$53 =""), 0, IF( ISNUMBER( R53 ), 0, 1 ))</f>
        <v>0</v>
      </c>
      <c r="CA53" s="61">
        <f xml:space="preserve"> IF( OR( $C$53 = $DB$53, $C$53 =""), 0, IF( ISNUMBER( S53 ), 0, 1 ))</f>
        <v>0</v>
      </c>
      <c r="CB53" s="61">
        <f xml:space="preserve"> IF( OR( $C$53 = $DB$53, $C$53 =""), 0, IF( ISNUMBER( T53 ), 0, 1 ))</f>
        <v>0</v>
      </c>
      <c r="CC53" s="60"/>
      <c r="CD53" s="61">
        <f xml:space="preserve"> IF( OR( $C$53 = $DB$53, $C$53 =""), 0, IF( ISNUMBER( V53 ), 0, 1 ))</f>
        <v>0</v>
      </c>
      <c r="CE53" s="61">
        <f xml:space="preserve"> IF( OR( $C$53 = $DB$53, $C$53 =""), 0, IF( ISNUMBER( W53 ), 0, 1 ))</f>
        <v>0</v>
      </c>
      <c r="CF53" s="61">
        <f xml:space="preserve"> IF( OR( $C$53 = $DB$53, $C$53 =""), 0, IF( ISNUMBER( X53 ), 0, 1 ))</f>
        <v>0</v>
      </c>
      <c r="CG53" s="61">
        <f xml:space="preserve"> IF( OR( $C$53 = $DB$53, $C$53 =""), 0, IF( ISNUMBER( Y53 ), 0, 1 ))</f>
        <v>0</v>
      </c>
      <c r="CH53" s="60"/>
      <c r="CI53" s="61">
        <f xml:space="preserve"> IF( OR( $C$53 = $DB$53, $C$53 =""), 0, IF( ISNUMBER( AA53 ), 0, 1 ))</f>
        <v>0</v>
      </c>
      <c r="CJ53" s="61">
        <f xml:space="preserve"> IF( OR( $C$53 = $DB$53, $C$53 =""), 0, IF( ISNUMBER( AB53 ), 0, 1 ))</f>
        <v>0</v>
      </c>
      <c r="CK53" s="61">
        <f xml:space="preserve"> IF( OR( $C$53 = $DB$53, $C$53 =""), 0, IF( ISNUMBER( AC53 ), 0, 1 ))</f>
        <v>0</v>
      </c>
      <c r="CL53" s="61">
        <f xml:space="preserve"> IF( OR( $C$53 = $DB$53, $C$53 =""), 0, IF( ISNUMBER( AD53 ), 0, 1 ))</f>
        <v>0</v>
      </c>
      <c r="CM53" s="60"/>
      <c r="CN53" s="61">
        <f xml:space="preserve"> IF( OR( $C$53 = $DB$53, $C$53 =""), 0, IF( ISNUMBER( AF53 ), 0, 1 ))</f>
        <v>0</v>
      </c>
      <c r="CO53" s="61">
        <f xml:space="preserve"> IF( OR( $C$53 = $DB$53, $C$53 =""), 0, IF( ISNUMBER( AG53 ), 0, 1 ))</f>
        <v>0</v>
      </c>
      <c r="CP53" s="61">
        <f xml:space="preserve"> IF( OR( $C$53 = $DB$53, $C$53 =""), 0, IF( ISNUMBER( AH53 ), 0, 1 ))</f>
        <v>0</v>
      </c>
      <c r="CQ53" s="61">
        <f xml:space="preserve"> IF( OR( $C$53 = $DB$53, $C$53 =""), 0, IF( ISNUMBER( AI53 ), 0, 1 ))</f>
        <v>0</v>
      </c>
      <c r="CR53" s="60"/>
      <c r="CS53" s="61">
        <f xml:space="preserve"> IF( OR( $C$53 = $DB$53, $C$53 =""), 0, IF( ISNUMBER( AK53 ), 0, 1 ))</f>
        <v>0</v>
      </c>
      <c r="CT53" s="61">
        <f xml:space="preserve"> IF( OR( $C$53 = $DB$53, $C$53 =""), 0, IF( ISNUMBER( AL53 ), 0, 1 ))</f>
        <v>0</v>
      </c>
      <c r="CU53" s="61">
        <f xml:space="preserve"> IF( OR( $C$53 = $DB$53, $C$53 =""), 0, IF( ISNUMBER( AM53 ), 0, 1 ))</f>
        <v>0</v>
      </c>
      <c r="CV53" s="61">
        <f xml:space="preserve"> IF( OR( $C$53 = $DB$53, $C$53 =""), 0, IF( ISNUMBER( AN53 ), 0, 1 ))</f>
        <v>0</v>
      </c>
      <c r="CW53" s="60"/>
      <c r="CX53" s="61">
        <f xml:space="preserve"> IF( OR( $C$53 = $DB$53, $C$53 =""), 0, IF( ISNUMBER( AP53 ), 0, 1 ))</f>
        <v>0</v>
      </c>
      <c r="CY53" s="61">
        <f xml:space="preserve"> IF( OR( $C$53 = $DB$53, $C$53 =""), 0, IF( ISNUMBER( AQ53 ), 0, 1 ))</f>
        <v>0</v>
      </c>
      <c r="CZ53" s="61">
        <f xml:space="preserve"> IF( OR( $C$53 = $DB$53, $C$53 =""), 0, IF( ISNUMBER( AR53 ), 0, 1 ))</f>
        <v>0</v>
      </c>
      <c r="DA53" s="61">
        <f xml:space="preserve"> IF( OR( $C$53 = $DB$53, $C$53 =""), 0, IF( ISNUMBER( AS53 ), 0, 1 ))</f>
        <v>0</v>
      </c>
      <c r="DB53" s="225" t="s">
        <v>276</v>
      </c>
      <c r="DC53" s="7"/>
      <c r="DD53" s="6"/>
      <c r="DE53" s="6"/>
      <c r="DF53" s="7"/>
      <c r="DG53" s="226"/>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205"/>
      <c r="EV53" s="7"/>
    </row>
    <row r="54" spans="2:152" ht="15" thickBot="1" x14ac:dyDescent="0.25">
      <c r="B54" s="98">
        <f t="shared" si="62"/>
        <v>36</v>
      </c>
      <c r="C54" s="99" t="s">
        <v>283</v>
      </c>
      <c r="D54" s="242"/>
      <c r="E54" s="100" t="s">
        <v>41</v>
      </c>
      <c r="F54" s="101">
        <v>3</v>
      </c>
      <c r="G54" s="243">
        <f>SUM(G44:G53)</f>
        <v>9.2000000000000026E-2</v>
      </c>
      <c r="H54" s="244">
        <f>SUM(H44:H53)</f>
        <v>-1.2729999999999999</v>
      </c>
      <c r="I54" s="244">
        <f>SUM(I44:I53)</f>
        <v>-0.151</v>
      </c>
      <c r="J54" s="245">
        <f>SUM(J44:J53)</f>
        <v>-4.4939999999999998</v>
      </c>
      <c r="K54" s="246">
        <f t="shared" si="51"/>
        <v>-5.8259999999999996</v>
      </c>
      <c r="L54" s="243">
        <f>SUM(L44:L53)</f>
        <v>0</v>
      </c>
      <c r="M54" s="244">
        <f>SUM(M44:M53)</f>
        <v>0</v>
      </c>
      <c r="N54" s="244">
        <f>SUM(N44:N53)</f>
        <v>0</v>
      </c>
      <c r="O54" s="247">
        <f>SUM(O44:O53)</f>
        <v>0</v>
      </c>
      <c r="P54" s="248">
        <f t="shared" si="52"/>
        <v>0</v>
      </c>
      <c r="Q54" s="243">
        <f>SUM(Q44:Q53)</f>
        <v>0</v>
      </c>
      <c r="R54" s="244">
        <f>SUM(R44:R53)</f>
        <v>0</v>
      </c>
      <c r="S54" s="244">
        <f>SUM(S44:S53)</f>
        <v>0</v>
      </c>
      <c r="T54" s="247">
        <f>SUM(T44:T53)</f>
        <v>0</v>
      </c>
      <c r="U54" s="249">
        <f t="shared" si="53"/>
        <v>0</v>
      </c>
      <c r="V54" s="250">
        <f>SUM(V44:V53)</f>
        <v>0</v>
      </c>
      <c r="W54" s="244">
        <f>SUM(W44:W53)</f>
        <v>0</v>
      </c>
      <c r="X54" s="244">
        <f>SUM(X44:X53)</f>
        <v>0</v>
      </c>
      <c r="Y54" s="245">
        <f>SUM(Y44:Y53)</f>
        <v>0</v>
      </c>
      <c r="Z54" s="251">
        <f t="shared" si="54"/>
        <v>0</v>
      </c>
      <c r="AA54" s="250">
        <f>SUM(AA44:AA53)</f>
        <v>0</v>
      </c>
      <c r="AB54" s="244">
        <f>SUM(AB44:AB53)</f>
        <v>0</v>
      </c>
      <c r="AC54" s="244">
        <f>SUM(AC44:AC53)</f>
        <v>0</v>
      </c>
      <c r="AD54" s="245">
        <f>SUM(AD44:AD53)</f>
        <v>0</v>
      </c>
      <c r="AE54" s="251">
        <f t="shared" si="55"/>
        <v>0</v>
      </c>
      <c r="AF54" s="250">
        <f>SUM(AF44:AF53)</f>
        <v>0</v>
      </c>
      <c r="AG54" s="244">
        <f>SUM(AG44:AG53)</f>
        <v>0</v>
      </c>
      <c r="AH54" s="244">
        <f>SUM(AH44:AH53)</f>
        <v>0</v>
      </c>
      <c r="AI54" s="245">
        <f>SUM(AI44:AI53)</f>
        <v>0</v>
      </c>
      <c r="AJ54" s="251">
        <f t="shared" si="56"/>
        <v>0</v>
      </c>
      <c r="AK54" s="250">
        <f>SUM(AK44:AK53)</f>
        <v>0</v>
      </c>
      <c r="AL54" s="244">
        <f>SUM(AL44:AL53)</f>
        <v>0</v>
      </c>
      <c r="AM54" s="244">
        <f>SUM(AM44:AM53)</f>
        <v>0</v>
      </c>
      <c r="AN54" s="245">
        <f>SUM(AN44:AN53)</f>
        <v>0</v>
      </c>
      <c r="AO54" s="251">
        <f t="shared" si="57"/>
        <v>0</v>
      </c>
      <c r="AP54" s="250">
        <f>SUM(AP44:AP53)</f>
        <v>0</v>
      </c>
      <c r="AQ54" s="244">
        <f>SUM(AQ44:AQ53)</f>
        <v>0</v>
      </c>
      <c r="AR54" s="244">
        <f>SUM(AR44:AR53)</f>
        <v>0</v>
      </c>
      <c r="AS54" s="245">
        <f>SUM(AS44:AS53)</f>
        <v>0</v>
      </c>
      <c r="AT54" s="252">
        <f t="shared" si="58"/>
        <v>0</v>
      </c>
      <c r="AU54" s="114"/>
      <c r="AV54" s="194" t="s">
        <v>284</v>
      </c>
      <c r="AW54" s="195"/>
      <c r="AX54" s="168"/>
      <c r="AY54" s="43"/>
      <c r="AZ54" s="43"/>
      <c r="BA54" s="6"/>
      <c r="BB54" s="98">
        <v>36</v>
      </c>
      <c r="BC54" s="99" t="s">
        <v>283</v>
      </c>
      <c r="BD54" s="100" t="s">
        <v>41</v>
      </c>
      <c r="BE54" s="101">
        <v>3</v>
      </c>
      <c r="BF54" s="253" t="s">
        <v>285</v>
      </c>
      <c r="BG54" s="254" t="s">
        <v>286</v>
      </c>
      <c r="BH54" s="254" t="s">
        <v>287</v>
      </c>
      <c r="BI54" s="255" t="s">
        <v>288</v>
      </c>
      <c r="BJ54" s="256" t="s">
        <v>289</v>
      </c>
      <c r="BL54" s="7"/>
      <c r="DC54" s="7"/>
      <c r="DD54" s="6"/>
      <c r="DE54" s="6"/>
      <c r="DF54" s="7"/>
      <c r="DG54" s="208"/>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205"/>
      <c r="EV54" s="7"/>
    </row>
    <row r="55" spans="2:152" ht="15" thickBot="1" x14ac:dyDescent="0.25">
      <c r="B55" s="202"/>
      <c r="C55" s="203"/>
      <c r="D55" s="33"/>
      <c r="E55" s="33"/>
      <c r="F55" s="33"/>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4"/>
      <c r="AV55" s="123"/>
      <c r="AW55" s="123"/>
      <c r="AX55" s="123"/>
      <c r="AY55" s="43"/>
      <c r="AZ55" s="43"/>
      <c r="BA55" s="6"/>
      <c r="BB55" s="202"/>
      <c r="BC55" s="203"/>
      <c r="BD55" s="33"/>
      <c r="BE55" s="33"/>
      <c r="BF55" s="204"/>
      <c r="BG55" s="204"/>
      <c r="BH55" s="204"/>
      <c r="BI55" s="204"/>
      <c r="BJ55" s="204"/>
      <c r="BL55" s="7"/>
      <c r="DC55" s="7"/>
      <c r="DD55" s="6"/>
      <c r="DE55" s="6"/>
      <c r="DF55" s="7"/>
      <c r="DG55" s="208"/>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205"/>
      <c r="EV55" s="7"/>
    </row>
    <row r="56" spans="2:152" ht="15" customHeight="1" thickBot="1" x14ac:dyDescent="0.25">
      <c r="B56" s="40" t="s">
        <v>290</v>
      </c>
      <c r="C56" s="206" t="s">
        <v>291</v>
      </c>
      <c r="D56" s="33"/>
      <c r="E56" s="42"/>
      <c r="F56" s="42"/>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4"/>
      <c r="AV56" s="118"/>
      <c r="AW56" s="118"/>
      <c r="AX56" s="118"/>
      <c r="AY56" s="43"/>
      <c r="AZ56" s="43"/>
      <c r="BA56" s="6"/>
      <c r="BB56" s="40" t="s">
        <v>290</v>
      </c>
      <c r="BC56" s="206" t="s">
        <v>291</v>
      </c>
      <c r="BD56" s="42"/>
      <c r="BE56" s="42"/>
      <c r="BF56" s="207"/>
      <c r="BG56" s="207"/>
      <c r="BH56" s="207"/>
      <c r="BI56" s="207"/>
      <c r="BJ56" s="207"/>
      <c r="BL56" s="7"/>
      <c r="DC56" s="7"/>
      <c r="DD56" s="6"/>
      <c r="DE56" s="6"/>
      <c r="DF56" s="7"/>
      <c r="DG56" s="208"/>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205"/>
      <c r="EV56" s="7"/>
    </row>
    <row r="57" spans="2:152" ht="15" customHeight="1" thickBot="1" x14ac:dyDescent="0.25">
      <c r="B57" s="257">
        <f>+B54+1</f>
        <v>37</v>
      </c>
      <c r="C57" s="258" t="s">
        <v>292</v>
      </c>
      <c r="D57" s="259"/>
      <c r="E57" s="259" t="s">
        <v>41</v>
      </c>
      <c r="F57" s="260">
        <v>3</v>
      </c>
      <c r="G57" s="261">
        <f>G41+G54</f>
        <v>41.315000000000005</v>
      </c>
      <c r="H57" s="262">
        <f>H41+H54</f>
        <v>14.989000000000001</v>
      </c>
      <c r="I57" s="262">
        <f>I41+I54</f>
        <v>110.69300000000001</v>
      </c>
      <c r="J57" s="263">
        <f>J41+J54</f>
        <v>202.59800000000001</v>
      </c>
      <c r="K57" s="264">
        <f>SUM(G57:J57)</f>
        <v>369.59500000000003</v>
      </c>
      <c r="L57" s="261">
        <f>L41+L54</f>
        <v>45.835999999999999</v>
      </c>
      <c r="M57" s="262">
        <f>M41+M54</f>
        <v>14.850999999999999</v>
      </c>
      <c r="N57" s="262">
        <f>N41+N54</f>
        <v>111.06800000000001</v>
      </c>
      <c r="O57" s="263">
        <f>O41+O54</f>
        <v>249.33899999999997</v>
      </c>
      <c r="P57" s="264">
        <f>SUM(L57:O57)</f>
        <v>421.09399999999994</v>
      </c>
      <c r="Q57" s="261">
        <f>Q41+Q54</f>
        <v>41.672335890725186</v>
      </c>
      <c r="R57" s="262">
        <f>R41+R54</f>
        <v>14.261080397513927</v>
      </c>
      <c r="S57" s="262">
        <f>S41+S54</f>
        <v>101.78507429101364</v>
      </c>
      <c r="T57" s="263">
        <f>T41+T54</f>
        <v>298.43148510842036</v>
      </c>
      <c r="U57" s="264">
        <f>SUM(Q57:T57)</f>
        <v>456.14997568767313</v>
      </c>
      <c r="V57" s="261">
        <f>V41+V54</f>
        <v>48.572000000000003</v>
      </c>
      <c r="W57" s="262">
        <f>W41+W54</f>
        <v>13.213000000000001</v>
      </c>
      <c r="X57" s="262">
        <f>X41+X54</f>
        <v>104.32600000000001</v>
      </c>
      <c r="Y57" s="263">
        <f>Y41+Y54</f>
        <v>185.25799999999998</v>
      </c>
      <c r="Z57" s="264">
        <f>SUM(V57:Y57)</f>
        <v>351.36900000000003</v>
      </c>
      <c r="AA57" s="261">
        <f>AA41+AA54</f>
        <v>43.164000000000001</v>
      </c>
      <c r="AB57" s="262">
        <f>AB41+AB54</f>
        <v>14.888</v>
      </c>
      <c r="AC57" s="262">
        <f>AC41+AC54</f>
        <v>110.318</v>
      </c>
      <c r="AD57" s="263">
        <f>AD41+AD54</f>
        <v>182.34499999999997</v>
      </c>
      <c r="AE57" s="264">
        <f>SUM(AA57:AD57)</f>
        <v>350.71499999999997</v>
      </c>
      <c r="AF57" s="261">
        <f>AF41+AF54</f>
        <v>54.024000000000001</v>
      </c>
      <c r="AG57" s="262">
        <f>AG41+AG54</f>
        <v>14.396000000000001</v>
      </c>
      <c r="AH57" s="262">
        <f>AH41+AH54</f>
        <v>104.887</v>
      </c>
      <c r="AI57" s="263">
        <f>AI41+AI54</f>
        <v>183.11699999999999</v>
      </c>
      <c r="AJ57" s="264">
        <f>SUM(AF57:AI57)</f>
        <v>356.42399999999998</v>
      </c>
      <c r="AK57" s="261">
        <f>AK41+AK54</f>
        <v>47.777000000000001</v>
      </c>
      <c r="AL57" s="262">
        <f>AL41+AL54</f>
        <v>14.858999999999998</v>
      </c>
      <c r="AM57" s="262">
        <f>AM41+AM54</f>
        <v>90.14500000000001</v>
      </c>
      <c r="AN57" s="263">
        <f>AN41+AN54</f>
        <v>186.33499999999998</v>
      </c>
      <c r="AO57" s="264">
        <f>SUM(AK57:AN57)</f>
        <v>339.11599999999999</v>
      </c>
      <c r="AP57" s="261">
        <f>AP41+AP54</f>
        <v>36.340000000000003</v>
      </c>
      <c r="AQ57" s="262">
        <f>AQ41+AQ54</f>
        <v>14.486000000000001</v>
      </c>
      <c r="AR57" s="262">
        <f>AR41+AR54</f>
        <v>75.953000000000003</v>
      </c>
      <c r="AS57" s="263">
        <f>AS41+AS54</f>
        <v>184.11699999999999</v>
      </c>
      <c r="AT57" s="264">
        <f>SUM(AP57:AS57)</f>
        <v>310.89600000000002</v>
      </c>
      <c r="AU57" s="114"/>
      <c r="AV57" s="265" t="s">
        <v>293</v>
      </c>
      <c r="AW57" s="266"/>
      <c r="AX57" s="168"/>
      <c r="AY57" s="43"/>
      <c r="AZ57" s="43"/>
      <c r="BA57" s="6"/>
      <c r="BB57" s="257">
        <f>+BB54+1</f>
        <v>37</v>
      </c>
      <c r="BC57" s="258" t="s">
        <v>294</v>
      </c>
      <c r="BD57" s="259" t="s">
        <v>41</v>
      </c>
      <c r="BE57" s="260">
        <v>3</v>
      </c>
      <c r="BF57" s="267" t="s">
        <v>295</v>
      </c>
      <c r="BG57" s="268" t="s">
        <v>296</v>
      </c>
      <c r="BH57" s="268" t="s">
        <v>297</v>
      </c>
      <c r="BI57" s="269" t="s">
        <v>298</v>
      </c>
      <c r="BJ57" s="270" t="s">
        <v>299</v>
      </c>
      <c r="BL57" s="7"/>
      <c r="DC57" s="7"/>
      <c r="DD57" s="6"/>
      <c r="DE57" s="6"/>
      <c r="DF57" s="7"/>
      <c r="DG57" s="208"/>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205"/>
      <c r="EV57" s="7"/>
    </row>
    <row r="58" spans="2:152" ht="15" customHeight="1" x14ac:dyDescent="0.2">
      <c r="B58" s="114"/>
      <c r="C58" s="114"/>
      <c r="D58" s="271"/>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272"/>
      <c r="AL58" s="273"/>
      <c r="AM58" s="114"/>
      <c r="AN58" s="114"/>
      <c r="AO58" s="114"/>
      <c r="AP58" s="114"/>
      <c r="AQ58" s="114"/>
      <c r="AR58" s="114"/>
      <c r="AS58" s="114"/>
      <c r="AT58" s="114"/>
      <c r="AU58" s="114"/>
      <c r="AV58" s="274"/>
      <c r="AW58" s="275"/>
      <c r="AX58" s="275"/>
      <c r="AY58" s="275"/>
      <c r="AZ58" s="275"/>
      <c r="BA58" s="6"/>
      <c r="DG58" s="208"/>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205"/>
    </row>
    <row r="59" spans="2:152" ht="15" customHeight="1" x14ac:dyDescent="0.2">
      <c r="B59" s="277" t="s">
        <v>300</v>
      </c>
      <c r="C59" s="278"/>
      <c r="D59" s="279"/>
      <c r="E59" s="279"/>
      <c r="F59" s="279"/>
      <c r="G59" s="35"/>
      <c r="H59" s="280"/>
      <c r="I59" s="280"/>
      <c r="J59" s="280"/>
      <c r="K59" s="280"/>
      <c r="L59" s="280"/>
      <c r="M59" s="280"/>
      <c r="N59" s="280"/>
      <c r="O59" s="280"/>
      <c r="P59" s="280"/>
      <c r="Q59" s="280"/>
      <c r="R59" s="114"/>
      <c r="S59" s="114"/>
      <c r="T59" s="114"/>
      <c r="U59" s="114"/>
      <c r="V59" s="114"/>
      <c r="W59" s="114"/>
      <c r="X59" s="114"/>
      <c r="Y59" s="114"/>
      <c r="Z59" s="114"/>
      <c r="AA59" s="114"/>
      <c r="AB59" s="114"/>
      <c r="AC59" s="114"/>
      <c r="AD59" s="114"/>
      <c r="AE59" s="114"/>
      <c r="AF59" s="114"/>
      <c r="AG59" s="114"/>
      <c r="AH59" s="114"/>
      <c r="AI59" s="114"/>
      <c r="AJ59" s="114"/>
      <c r="AK59" s="281"/>
      <c r="AL59" s="14"/>
      <c r="AM59" s="114"/>
      <c r="AN59" s="114"/>
      <c r="AO59" s="114"/>
      <c r="AP59" s="114"/>
      <c r="AQ59" s="114"/>
      <c r="AR59" s="114"/>
      <c r="AS59" s="114"/>
      <c r="AT59" s="114"/>
      <c r="AU59" s="114"/>
      <c r="AV59" s="274"/>
      <c r="AW59" s="275"/>
      <c r="AX59" s="275"/>
      <c r="AY59" s="275"/>
      <c r="AZ59" s="275"/>
      <c r="BA59" s="6"/>
    </row>
    <row r="60" spans="2:152" ht="15" customHeight="1" x14ac:dyDescent="0.2">
      <c r="B60" s="282"/>
      <c r="C60" s="283" t="s">
        <v>301</v>
      </c>
      <c r="D60" s="279"/>
      <c r="E60" s="279"/>
      <c r="F60" s="279"/>
      <c r="G60" s="35"/>
      <c r="H60" s="280"/>
      <c r="I60" s="280"/>
      <c r="J60" s="280"/>
      <c r="K60" s="280"/>
      <c r="L60" s="280"/>
      <c r="M60" s="280"/>
      <c r="N60" s="280"/>
      <c r="O60" s="280"/>
      <c r="P60" s="280"/>
      <c r="Q60" s="280"/>
      <c r="R60" s="114"/>
      <c r="S60" s="114"/>
      <c r="T60" s="114"/>
      <c r="U60" s="114"/>
      <c r="V60" s="114"/>
      <c r="W60" s="114"/>
      <c r="X60" s="114"/>
      <c r="Y60" s="114"/>
      <c r="Z60" s="114"/>
      <c r="AA60" s="114"/>
      <c r="AB60" s="114"/>
      <c r="AC60" s="114"/>
      <c r="AD60" s="114"/>
      <c r="AE60" s="114"/>
      <c r="AF60" s="114"/>
      <c r="AG60" s="114"/>
      <c r="AH60" s="114"/>
      <c r="AI60" s="114"/>
      <c r="AJ60" s="114"/>
      <c r="AK60" s="281"/>
      <c r="AL60" s="14"/>
      <c r="AM60" s="114"/>
      <c r="AN60" s="114"/>
      <c r="AO60" s="114"/>
      <c r="AP60" s="114"/>
      <c r="AQ60" s="114"/>
      <c r="AR60" s="114"/>
      <c r="AS60" s="114"/>
      <c r="AT60" s="114"/>
      <c r="AU60" s="114"/>
      <c r="AV60" s="274"/>
      <c r="AW60" s="275"/>
      <c r="AX60" s="275"/>
      <c r="AY60" s="275"/>
      <c r="AZ60" s="275"/>
      <c r="BA60" s="6"/>
    </row>
    <row r="61" spans="2:152" ht="15" customHeight="1" x14ac:dyDescent="0.2">
      <c r="B61" s="284"/>
      <c r="C61" s="283" t="s">
        <v>302</v>
      </c>
      <c r="D61" s="279"/>
      <c r="E61" s="279"/>
      <c r="F61" s="279"/>
      <c r="G61" s="35"/>
      <c r="H61" s="280"/>
      <c r="I61" s="280"/>
      <c r="J61" s="280"/>
      <c r="K61" s="280"/>
      <c r="L61" s="280"/>
      <c r="M61" s="280"/>
      <c r="N61" s="280"/>
      <c r="O61" s="280"/>
      <c r="P61" s="280"/>
      <c r="Q61" s="280"/>
      <c r="R61" s="114"/>
      <c r="S61" s="114"/>
      <c r="T61" s="114"/>
      <c r="U61" s="114"/>
      <c r="V61" s="114"/>
      <c r="W61" s="114"/>
      <c r="X61" s="114"/>
      <c r="Y61" s="114"/>
      <c r="Z61" s="114"/>
      <c r="AA61" s="114"/>
      <c r="AB61" s="114"/>
      <c r="AC61" s="114"/>
      <c r="AD61" s="114"/>
      <c r="AE61" s="114"/>
      <c r="AF61" s="114"/>
      <c r="AG61" s="114"/>
      <c r="AH61" s="114"/>
      <c r="AI61" s="114"/>
      <c r="AJ61" s="114"/>
      <c r="AK61" s="281"/>
      <c r="AL61" s="14"/>
      <c r="AM61" s="114"/>
      <c r="AN61" s="114"/>
      <c r="AO61" s="114"/>
      <c r="AP61" s="114"/>
      <c r="AQ61" s="114"/>
      <c r="AR61" s="114"/>
      <c r="AS61" s="114"/>
      <c r="AT61" s="114"/>
      <c r="AU61" s="114"/>
      <c r="AV61" s="274"/>
      <c r="AW61" s="275"/>
      <c r="AX61" s="275"/>
      <c r="AY61" s="275"/>
      <c r="AZ61" s="275"/>
      <c r="BA61" s="6"/>
    </row>
    <row r="62" spans="2:152" ht="15" customHeight="1" x14ac:dyDescent="0.2">
      <c r="B62" s="285"/>
      <c r="C62" s="283" t="s">
        <v>303</v>
      </c>
      <c r="D62" s="279"/>
      <c r="E62" s="279"/>
      <c r="F62" s="279"/>
      <c r="G62" s="35"/>
      <c r="H62" s="280"/>
      <c r="I62" s="280"/>
      <c r="J62" s="280"/>
      <c r="K62" s="280"/>
      <c r="L62" s="280"/>
      <c r="M62" s="280"/>
      <c r="N62" s="280"/>
      <c r="O62" s="280"/>
      <c r="P62" s="280"/>
      <c r="Q62" s="280"/>
      <c r="R62" s="114"/>
      <c r="S62" s="114"/>
      <c r="T62" s="114"/>
      <c r="U62" s="114"/>
      <c r="V62" s="114"/>
      <c r="W62" s="114"/>
      <c r="X62" s="114"/>
      <c r="Y62" s="114"/>
      <c r="Z62" s="114"/>
      <c r="AA62" s="114"/>
      <c r="AB62" s="114"/>
      <c r="AC62" s="114"/>
      <c r="AD62" s="114"/>
      <c r="AE62" s="114"/>
      <c r="AF62" s="114"/>
      <c r="AG62" s="114"/>
      <c r="AH62" s="114"/>
      <c r="AI62" s="114"/>
      <c r="AJ62" s="114"/>
      <c r="AK62" s="281"/>
      <c r="AL62" s="14"/>
      <c r="AM62" s="114"/>
      <c r="AN62" s="114"/>
      <c r="AO62" s="114"/>
      <c r="AP62" s="114"/>
      <c r="AQ62" s="114"/>
      <c r="AR62" s="114"/>
      <c r="AS62" s="114"/>
      <c r="AT62" s="114"/>
      <c r="AU62" s="114"/>
      <c r="AV62" s="274"/>
      <c r="AW62" s="275"/>
      <c r="AX62" s="275"/>
      <c r="AY62" s="275"/>
      <c r="AZ62" s="275"/>
      <c r="BA62" s="6"/>
    </row>
    <row r="63" spans="2:152" ht="15" customHeight="1" x14ac:dyDescent="0.2">
      <c r="B63" s="286"/>
      <c r="C63" s="283" t="s">
        <v>304</v>
      </c>
      <c r="D63" s="279"/>
      <c r="E63" s="279"/>
      <c r="F63" s="279"/>
      <c r="G63" s="35"/>
      <c r="H63" s="280"/>
      <c r="I63" s="280"/>
      <c r="J63" s="280"/>
      <c r="K63" s="280"/>
      <c r="L63" s="280"/>
      <c r="M63" s="280"/>
      <c r="N63" s="280"/>
      <c r="O63" s="280"/>
      <c r="P63" s="280"/>
      <c r="Q63" s="280"/>
      <c r="R63" s="114"/>
      <c r="S63" s="114"/>
      <c r="T63" s="114"/>
      <c r="U63" s="114"/>
      <c r="V63" s="114"/>
      <c r="W63" s="114"/>
      <c r="X63" s="114"/>
      <c r="Y63" s="114"/>
      <c r="Z63" s="114"/>
      <c r="AA63" s="114"/>
      <c r="AB63" s="114"/>
      <c r="AC63" s="114"/>
      <c r="AD63" s="114"/>
      <c r="AE63" s="114"/>
      <c r="AF63" s="114"/>
      <c r="AG63" s="114"/>
      <c r="AH63" s="114"/>
      <c r="AI63" s="114"/>
      <c r="AJ63" s="114"/>
      <c r="AK63" s="281"/>
      <c r="AL63" s="14"/>
      <c r="AM63" s="114"/>
      <c r="AN63" s="114"/>
      <c r="AO63" s="114"/>
      <c r="AP63" s="114"/>
      <c r="AQ63" s="114"/>
      <c r="AR63" s="114"/>
      <c r="AS63" s="114"/>
      <c r="AT63" s="114"/>
      <c r="AU63" s="114"/>
      <c r="AV63" s="274"/>
      <c r="AW63" s="275"/>
      <c r="AX63" s="275"/>
      <c r="AY63" s="275"/>
      <c r="AZ63" s="275"/>
      <c r="BA63" s="6"/>
    </row>
    <row r="64" spans="2:152" ht="15" customHeight="1" thickBot="1" x14ac:dyDescent="0.25">
      <c r="B64" s="287"/>
      <c r="C64" s="283"/>
      <c r="D64" s="279"/>
      <c r="E64" s="279"/>
      <c r="F64" s="279"/>
      <c r="G64" s="35"/>
      <c r="H64" s="280"/>
      <c r="I64" s="280"/>
      <c r="J64" s="280"/>
      <c r="K64" s="280"/>
      <c r="L64" s="280"/>
      <c r="M64" s="280"/>
      <c r="N64" s="280"/>
      <c r="O64" s="280"/>
      <c r="P64" s="280"/>
      <c r="Q64" s="280"/>
      <c r="R64" s="114"/>
      <c r="S64" s="114"/>
      <c r="T64" s="114"/>
      <c r="U64" s="114"/>
      <c r="V64" s="114"/>
      <c r="W64" s="114"/>
      <c r="X64" s="114"/>
      <c r="Y64" s="114"/>
      <c r="Z64" s="114"/>
      <c r="AA64" s="114"/>
      <c r="AB64" s="114"/>
      <c r="AC64" s="114"/>
      <c r="AD64" s="114"/>
      <c r="AE64" s="114"/>
      <c r="AF64" s="114"/>
      <c r="AG64" s="114"/>
      <c r="AH64" s="114"/>
      <c r="AI64" s="114"/>
      <c r="AJ64" s="114"/>
      <c r="AK64" s="281"/>
      <c r="AL64" s="14"/>
      <c r="AM64" s="114"/>
      <c r="AN64" s="114"/>
      <c r="AO64" s="114"/>
      <c r="AP64" s="114"/>
      <c r="AQ64" s="114"/>
      <c r="AR64" s="114"/>
      <c r="AS64" s="114"/>
      <c r="AT64" s="114"/>
      <c r="AU64" s="114"/>
      <c r="AV64" s="274"/>
      <c r="AW64" s="275"/>
      <c r="AX64" s="275"/>
      <c r="AY64" s="275"/>
      <c r="AZ64" s="275"/>
      <c r="BA64" s="6"/>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row>
    <row r="65" spans="2:151" ht="15" customHeight="1" thickBot="1" x14ac:dyDescent="0.25">
      <c r="B65" s="3494" t="s">
        <v>305</v>
      </c>
      <c r="C65" s="3495"/>
      <c r="D65" s="3495"/>
      <c r="E65" s="3495"/>
      <c r="F65" s="3495"/>
      <c r="G65" s="3495"/>
      <c r="H65" s="3495"/>
      <c r="I65" s="3495"/>
      <c r="J65" s="3495"/>
      <c r="K65" s="3495"/>
      <c r="L65" s="3495"/>
      <c r="M65" s="3495"/>
      <c r="N65" s="3495"/>
      <c r="O65" s="3495"/>
      <c r="P65" s="3495"/>
      <c r="Q65" s="3495"/>
      <c r="R65" s="3495"/>
      <c r="S65" s="3495"/>
      <c r="T65" s="3495"/>
      <c r="U65" s="3496"/>
      <c r="V65" s="114"/>
      <c r="W65" s="114"/>
      <c r="X65" s="114"/>
      <c r="Y65" s="114"/>
      <c r="Z65" s="114"/>
      <c r="AA65" s="114"/>
      <c r="AB65" s="114"/>
      <c r="AC65" s="114"/>
      <c r="AD65" s="114"/>
      <c r="AE65" s="114"/>
      <c r="AF65" s="114"/>
      <c r="AG65" s="114"/>
      <c r="AH65" s="114"/>
      <c r="AI65" s="114"/>
      <c r="AJ65" s="114"/>
      <c r="AK65" s="281"/>
      <c r="AL65" s="14"/>
      <c r="AM65" s="114"/>
      <c r="AN65" s="114"/>
      <c r="AO65" s="114"/>
      <c r="AP65" s="114"/>
      <c r="AQ65" s="114"/>
      <c r="AR65" s="114"/>
      <c r="AS65" s="114"/>
      <c r="AT65" s="114"/>
      <c r="AU65" s="114"/>
      <c r="AV65" s="274"/>
      <c r="AW65" s="275"/>
      <c r="AX65" s="275"/>
      <c r="AY65" s="275"/>
      <c r="AZ65" s="275"/>
      <c r="BA65" s="6"/>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row>
    <row r="66" spans="2:151" ht="15" customHeight="1" thickBot="1" x14ac:dyDescent="0.3">
      <c r="B66" s="288"/>
      <c r="C66" s="289"/>
      <c r="D66" s="290"/>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81"/>
      <c r="AL66" s="14"/>
      <c r="AM66" s="14"/>
      <c r="AN66" s="14"/>
      <c r="AO66" s="14"/>
      <c r="AP66" s="14"/>
      <c r="AQ66" s="14"/>
      <c r="AR66" s="14"/>
      <c r="AS66" s="14"/>
      <c r="AT66" s="14"/>
      <c r="AU66" s="14"/>
      <c r="AV66" s="118"/>
      <c r="AW66" s="275"/>
      <c r="AX66" s="275"/>
      <c r="AY66" s="275"/>
      <c r="AZ66" s="275"/>
      <c r="BA66" s="6"/>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row>
    <row r="67" spans="2:151" ht="60" customHeight="1" thickBot="1" x14ac:dyDescent="0.3">
      <c r="B67" s="3480" t="s">
        <v>306</v>
      </c>
      <c r="C67" s="3481"/>
      <c r="D67" s="3481"/>
      <c r="E67" s="3481"/>
      <c r="F67" s="3481"/>
      <c r="G67" s="3481"/>
      <c r="H67" s="3481"/>
      <c r="I67" s="3481"/>
      <c r="J67" s="3481"/>
      <c r="K67" s="3481"/>
      <c r="L67" s="3481"/>
      <c r="M67" s="3481"/>
      <c r="N67" s="3481"/>
      <c r="O67" s="3481"/>
      <c r="P67" s="3481"/>
      <c r="Q67" s="3481"/>
      <c r="R67" s="3481"/>
      <c r="S67" s="3481"/>
      <c r="T67" s="3481"/>
      <c r="U67" s="3482"/>
      <c r="V67" s="291"/>
      <c r="W67" s="291"/>
      <c r="X67" s="291"/>
      <c r="Y67" s="291"/>
      <c r="Z67" s="291"/>
      <c r="AA67" s="291"/>
      <c r="AB67" s="291"/>
      <c r="AC67" s="291"/>
      <c r="AD67" s="291"/>
      <c r="AE67" s="291"/>
      <c r="AF67" s="291"/>
      <c r="AG67" s="291"/>
      <c r="AH67" s="291"/>
      <c r="AI67" s="291"/>
      <c r="AJ67" s="291"/>
      <c r="AK67" s="281"/>
      <c r="AL67" s="14"/>
      <c r="AM67" s="14"/>
      <c r="AN67" s="14"/>
      <c r="AO67" s="14"/>
      <c r="AP67" s="14"/>
      <c r="AQ67" s="14"/>
      <c r="AR67" s="14"/>
      <c r="AS67" s="14"/>
      <c r="AT67" s="14"/>
      <c r="AU67" s="14"/>
      <c r="AV67" s="118"/>
      <c r="AW67" s="275"/>
      <c r="AX67" s="275"/>
      <c r="AY67" s="275"/>
      <c r="AZ67" s="275"/>
      <c r="BA67" s="6"/>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row>
    <row r="68" spans="2:151" ht="15" customHeight="1" thickBot="1" x14ac:dyDescent="0.3">
      <c r="B68" s="288"/>
      <c r="C68" s="289"/>
      <c r="D68" s="290"/>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81"/>
      <c r="AL68" s="14"/>
      <c r="AM68" s="14"/>
      <c r="AN68" s="14"/>
      <c r="AO68" s="14"/>
      <c r="AP68" s="14"/>
      <c r="AQ68" s="14"/>
      <c r="AR68" s="14"/>
      <c r="AS68" s="14"/>
      <c r="AT68" s="14"/>
      <c r="AU68" s="14"/>
      <c r="AV68" s="118"/>
      <c r="AW68" s="275"/>
      <c r="AX68" s="275"/>
      <c r="AY68" s="275"/>
      <c r="AZ68" s="275"/>
      <c r="BA68" s="6"/>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row>
    <row r="69" spans="2:151" ht="15" customHeight="1" x14ac:dyDescent="0.25">
      <c r="B69" s="292" t="s">
        <v>307</v>
      </c>
      <c r="C69" s="3476" t="s">
        <v>308</v>
      </c>
      <c r="D69" s="3476"/>
      <c r="E69" s="3476"/>
      <c r="F69" s="3476"/>
      <c r="G69" s="3476"/>
      <c r="H69" s="3476"/>
      <c r="I69" s="3476"/>
      <c r="J69" s="3476"/>
      <c r="K69" s="3476"/>
      <c r="L69" s="3476"/>
      <c r="M69" s="3476"/>
      <c r="N69" s="3476"/>
      <c r="O69" s="3476"/>
      <c r="P69" s="3476"/>
      <c r="Q69" s="3476"/>
      <c r="R69" s="3476"/>
      <c r="S69" s="3476"/>
      <c r="T69" s="3476"/>
      <c r="U69" s="3477"/>
      <c r="V69" s="293"/>
      <c r="W69" s="293"/>
      <c r="X69" s="293"/>
      <c r="Y69" s="293"/>
      <c r="Z69" s="293"/>
      <c r="AA69" s="293"/>
      <c r="AB69" s="293"/>
      <c r="AC69" s="293"/>
      <c r="AD69" s="293"/>
      <c r="AE69" s="293"/>
      <c r="AF69" s="293"/>
      <c r="AG69" s="293"/>
      <c r="AH69" s="293"/>
      <c r="AI69" s="293"/>
      <c r="AJ69" s="293"/>
      <c r="AK69" s="281"/>
      <c r="AL69" s="14"/>
      <c r="AM69" s="14"/>
      <c r="AN69" s="14"/>
      <c r="AO69" s="14"/>
      <c r="AP69" s="14"/>
      <c r="AQ69" s="14"/>
      <c r="AR69" s="14"/>
      <c r="AS69" s="14"/>
      <c r="AT69" s="14"/>
      <c r="AU69" s="14"/>
      <c r="AV69" s="118"/>
      <c r="AW69" s="275"/>
      <c r="AX69" s="275"/>
      <c r="AY69" s="275"/>
      <c r="AZ69" s="275"/>
      <c r="BA69" s="6"/>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row>
    <row r="70" spans="2:151" ht="15" customHeight="1" x14ac:dyDescent="0.25">
      <c r="B70" s="294" t="s">
        <v>309</v>
      </c>
      <c r="C70" s="295" t="str">
        <f>$C$8</f>
        <v>Operating expenditure (excluding Atypical expenditure)</v>
      </c>
      <c r="D70" s="295"/>
      <c r="E70" s="295"/>
      <c r="F70" s="295"/>
      <c r="G70" s="295"/>
      <c r="H70" s="295"/>
      <c r="I70" s="295"/>
      <c r="J70" s="295"/>
      <c r="K70" s="295"/>
      <c r="L70" s="295"/>
      <c r="M70" s="295"/>
      <c r="N70" s="295"/>
      <c r="O70" s="295"/>
      <c r="P70" s="295"/>
      <c r="Q70" s="295"/>
      <c r="R70" s="295"/>
      <c r="S70" s="295"/>
      <c r="T70" s="295"/>
      <c r="U70" s="296"/>
      <c r="V70" s="293"/>
      <c r="W70" s="293"/>
      <c r="X70" s="293"/>
      <c r="Y70" s="293"/>
      <c r="Z70" s="293"/>
      <c r="AA70" s="293"/>
      <c r="AB70" s="293"/>
      <c r="AC70" s="293"/>
      <c r="AD70" s="293"/>
      <c r="AE70" s="293"/>
      <c r="AF70" s="293"/>
      <c r="AG70" s="293"/>
      <c r="AH70" s="293"/>
      <c r="AI70" s="293"/>
      <c r="AJ70" s="293"/>
      <c r="AK70" s="281"/>
      <c r="AL70" s="14"/>
      <c r="AM70" s="14"/>
      <c r="AN70" s="14"/>
      <c r="AO70" s="14"/>
      <c r="AP70" s="14"/>
      <c r="AQ70" s="14"/>
      <c r="AR70" s="14"/>
      <c r="AS70" s="14"/>
      <c r="AT70" s="14"/>
      <c r="AU70" s="14"/>
      <c r="AV70" s="118"/>
      <c r="AW70" s="275"/>
      <c r="AX70" s="275"/>
      <c r="AY70" s="275"/>
      <c r="AZ70" s="275"/>
      <c r="BA70" s="6"/>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row>
    <row r="71" spans="2:151" ht="15" customHeight="1" x14ac:dyDescent="0.25">
      <c r="B71" s="297">
        <v>1</v>
      </c>
      <c r="C71" s="3472" t="s">
        <v>310</v>
      </c>
      <c r="D71" s="3472"/>
      <c r="E71" s="3472"/>
      <c r="F71" s="3472"/>
      <c r="G71" s="3472"/>
      <c r="H71" s="3472"/>
      <c r="I71" s="3472"/>
      <c r="J71" s="3472"/>
      <c r="K71" s="3472"/>
      <c r="L71" s="3472"/>
      <c r="M71" s="3472"/>
      <c r="N71" s="3472"/>
      <c r="O71" s="3472"/>
      <c r="P71" s="3472"/>
      <c r="Q71" s="3472"/>
      <c r="R71" s="3472"/>
      <c r="S71" s="3472"/>
      <c r="T71" s="3472"/>
      <c r="U71" s="3473"/>
      <c r="V71" s="298"/>
      <c r="W71" s="298"/>
      <c r="X71" s="298"/>
      <c r="Y71" s="298"/>
      <c r="Z71" s="298"/>
      <c r="AA71" s="298"/>
      <c r="AB71" s="298"/>
      <c r="AC71" s="298"/>
      <c r="AD71" s="298"/>
      <c r="AE71" s="298"/>
      <c r="AF71" s="298"/>
      <c r="AG71" s="298"/>
      <c r="AH71" s="298"/>
      <c r="AI71" s="298"/>
      <c r="AJ71" s="298"/>
      <c r="AK71" s="299"/>
      <c r="AL71" s="300"/>
      <c r="AM71" s="14"/>
      <c r="AN71" s="14"/>
      <c r="AO71" s="14"/>
      <c r="AP71" s="14"/>
      <c r="AQ71" s="14"/>
      <c r="AR71" s="14"/>
      <c r="AS71" s="14"/>
      <c r="AT71" s="14"/>
      <c r="AU71" s="14"/>
      <c r="AV71" s="118"/>
      <c r="AW71" s="275"/>
      <c r="AX71" s="275"/>
      <c r="AY71" s="275"/>
      <c r="AZ71" s="275"/>
      <c r="BA71" s="6"/>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row>
    <row r="72" spans="2:151" ht="60.75" customHeight="1" x14ac:dyDescent="0.25">
      <c r="B72" s="297">
        <f>+B71+1</f>
        <v>2</v>
      </c>
      <c r="C72" s="3472" t="s">
        <v>311</v>
      </c>
      <c r="D72" s="3472"/>
      <c r="E72" s="3472"/>
      <c r="F72" s="3472"/>
      <c r="G72" s="3472"/>
      <c r="H72" s="3472"/>
      <c r="I72" s="3472"/>
      <c r="J72" s="3472"/>
      <c r="K72" s="3472"/>
      <c r="L72" s="3472"/>
      <c r="M72" s="3472"/>
      <c r="N72" s="3472"/>
      <c r="O72" s="3472"/>
      <c r="P72" s="3472"/>
      <c r="Q72" s="3472"/>
      <c r="R72" s="3472"/>
      <c r="S72" s="3472"/>
      <c r="T72" s="3472"/>
      <c r="U72" s="3473"/>
      <c r="V72" s="298"/>
      <c r="W72" s="298"/>
      <c r="X72" s="298"/>
      <c r="Y72" s="298"/>
      <c r="Z72" s="298"/>
      <c r="AA72" s="298"/>
      <c r="AB72" s="298"/>
      <c r="AC72" s="298"/>
      <c r="AD72" s="298"/>
      <c r="AE72" s="298"/>
      <c r="AF72" s="298"/>
      <c r="AG72" s="298"/>
      <c r="AH72" s="298"/>
      <c r="AI72" s="298"/>
      <c r="AJ72" s="298"/>
      <c r="AK72" s="299"/>
      <c r="AL72" s="300"/>
      <c r="AM72" s="14"/>
      <c r="AN72" s="14"/>
      <c r="AO72" s="14"/>
      <c r="AP72" s="14"/>
      <c r="AQ72" s="14"/>
      <c r="AR72" s="14"/>
      <c r="AS72" s="14"/>
      <c r="AT72" s="14"/>
      <c r="AU72" s="14"/>
      <c r="AV72" s="118"/>
      <c r="AW72" s="275"/>
      <c r="AX72" s="275"/>
      <c r="AY72" s="275"/>
      <c r="AZ72" s="275"/>
      <c r="BA72" s="6"/>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row>
    <row r="73" spans="2:151" ht="43.5" customHeight="1" x14ac:dyDescent="0.25">
      <c r="B73" s="297">
        <f t="shared" ref="B73:B81" si="63">+B72+1</f>
        <v>3</v>
      </c>
      <c r="C73" s="3472" t="s">
        <v>312</v>
      </c>
      <c r="D73" s="3472"/>
      <c r="E73" s="3472"/>
      <c r="F73" s="3472"/>
      <c r="G73" s="3472"/>
      <c r="H73" s="3472"/>
      <c r="I73" s="3472"/>
      <c r="J73" s="3472"/>
      <c r="K73" s="3472"/>
      <c r="L73" s="3472"/>
      <c r="M73" s="3472"/>
      <c r="N73" s="3472"/>
      <c r="O73" s="3472"/>
      <c r="P73" s="3472"/>
      <c r="Q73" s="3472"/>
      <c r="R73" s="3472"/>
      <c r="S73" s="3472"/>
      <c r="T73" s="3472"/>
      <c r="U73" s="3473"/>
      <c r="V73" s="298"/>
      <c r="W73" s="298"/>
      <c r="X73" s="298"/>
      <c r="Y73" s="298"/>
      <c r="Z73" s="298"/>
      <c r="AA73" s="298"/>
      <c r="AB73" s="298"/>
      <c r="AC73" s="298"/>
      <c r="AD73" s="298"/>
      <c r="AE73" s="298"/>
      <c r="AF73" s="298"/>
      <c r="AG73" s="298"/>
      <c r="AH73" s="298"/>
      <c r="AI73" s="298"/>
      <c r="AJ73" s="298"/>
      <c r="AK73" s="299"/>
      <c r="AL73" s="300"/>
      <c r="AM73" s="14"/>
      <c r="AN73" s="14"/>
      <c r="AO73" s="14"/>
      <c r="AP73" s="14"/>
      <c r="AQ73" s="14"/>
      <c r="AR73" s="14"/>
      <c r="AS73" s="14"/>
      <c r="AT73" s="14"/>
      <c r="AU73" s="14"/>
      <c r="AV73" s="118"/>
      <c r="AW73" s="275"/>
      <c r="AX73" s="275"/>
      <c r="AY73" s="275"/>
      <c r="AZ73" s="275"/>
      <c r="BA73" s="6"/>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row>
    <row r="74" spans="2:151" ht="15" customHeight="1" x14ac:dyDescent="0.25">
      <c r="B74" s="297">
        <f t="shared" si="63"/>
        <v>4</v>
      </c>
      <c r="C74" s="3472" t="s">
        <v>313</v>
      </c>
      <c r="D74" s="3472"/>
      <c r="E74" s="3472"/>
      <c r="F74" s="3472"/>
      <c r="G74" s="3472"/>
      <c r="H74" s="3472"/>
      <c r="I74" s="3472"/>
      <c r="J74" s="3472"/>
      <c r="K74" s="3472"/>
      <c r="L74" s="3472"/>
      <c r="M74" s="3472"/>
      <c r="N74" s="3472"/>
      <c r="O74" s="3472"/>
      <c r="P74" s="3472"/>
      <c r="Q74" s="3472"/>
      <c r="R74" s="3472"/>
      <c r="S74" s="3472"/>
      <c r="T74" s="3472"/>
      <c r="U74" s="3473"/>
      <c r="V74" s="301"/>
      <c r="W74" s="298"/>
      <c r="X74" s="298"/>
      <c r="Y74" s="298"/>
      <c r="Z74" s="298"/>
      <c r="AA74" s="298"/>
      <c r="AB74" s="298"/>
      <c r="AC74" s="298"/>
      <c r="AD74" s="298"/>
      <c r="AE74" s="298"/>
      <c r="AF74" s="298"/>
      <c r="AG74" s="298"/>
      <c r="AH74" s="298"/>
      <c r="AI74" s="298"/>
      <c r="AJ74" s="298"/>
      <c r="AK74" s="299"/>
      <c r="AL74" s="300"/>
      <c r="AM74" s="14"/>
      <c r="AN74" s="14"/>
      <c r="AO74" s="14"/>
      <c r="AP74" s="14"/>
      <c r="AQ74" s="14"/>
      <c r="AR74" s="14"/>
      <c r="AS74" s="14"/>
      <c r="AT74" s="14"/>
      <c r="AU74" s="14"/>
      <c r="AV74" s="118"/>
      <c r="AW74" s="275"/>
      <c r="AX74" s="275"/>
      <c r="AY74" s="275"/>
      <c r="AZ74" s="275"/>
      <c r="BA74" s="6"/>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row>
    <row r="75" spans="2:151" ht="15" customHeight="1" x14ac:dyDescent="0.25">
      <c r="B75" s="297">
        <f t="shared" si="63"/>
        <v>5</v>
      </c>
      <c r="C75" s="3478" t="s">
        <v>314</v>
      </c>
      <c r="D75" s="3478"/>
      <c r="E75" s="3478"/>
      <c r="F75" s="3478"/>
      <c r="G75" s="3478"/>
      <c r="H75" s="3478"/>
      <c r="I75" s="3478"/>
      <c r="J75" s="3478"/>
      <c r="K75" s="3478"/>
      <c r="L75" s="3478"/>
      <c r="M75" s="3478"/>
      <c r="N75" s="3478"/>
      <c r="O75" s="3478"/>
      <c r="P75" s="3478"/>
      <c r="Q75" s="3478"/>
      <c r="R75" s="3478"/>
      <c r="S75" s="3478"/>
      <c r="T75" s="3478"/>
      <c r="U75" s="3479"/>
      <c r="V75" s="301"/>
      <c r="W75" s="298"/>
      <c r="X75" s="298"/>
      <c r="Y75" s="298"/>
      <c r="Z75" s="298"/>
      <c r="AA75" s="298"/>
      <c r="AB75" s="298"/>
      <c r="AC75" s="298"/>
      <c r="AD75" s="298"/>
      <c r="AE75" s="298"/>
      <c r="AF75" s="298"/>
      <c r="AG75" s="298"/>
      <c r="AH75" s="298"/>
      <c r="AI75" s="298"/>
      <c r="AJ75" s="298"/>
      <c r="AK75" s="299"/>
      <c r="AL75" s="300"/>
      <c r="AM75" s="14"/>
      <c r="AN75" s="14"/>
      <c r="AO75" s="14"/>
      <c r="AP75" s="14"/>
      <c r="AQ75" s="14"/>
      <c r="AR75" s="14"/>
      <c r="AS75" s="14"/>
      <c r="AT75" s="14"/>
      <c r="AU75" s="14"/>
      <c r="AV75" s="118"/>
      <c r="AW75" s="275"/>
      <c r="AX75" s="275"/>
      <c r="AY75" s="275"/>
      <c r="AZ75" s="275"/>
      <c r="BA75" s="6"/>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row>
    <row r="76" spans="2:151" ht="15" customHeight="1" x14ac:dyDescent="0.25">
      <c r="B76" s="297">
        <f t="shared" si="63"/>
        <v>6</v>
      </c>
      <c r="C76" s="3478" t="s">
        <v>315</v>
      </c>
      <c r="D76" s="3478"/>
      <c r="E76" s="3478"/>
      <c r="F76" s="3478"/>
      <c r="G76" s="3478"/>
      <c r="H76" s="3478"/>
      <c r="I76" s="3478"/>
      <c r="J76" s="3478"/>
      <c r="K76" s="3478"/>
      <c r="L76" s="3478"/>
      <c r="M76" s="3478"/>
      <c r="N76" s="3478"/>
      <c r="O76" s="3478"/>
      <c r="P76" s="3478"/>
      <c r="Q76" s="3478"/>
      <c r="R76" s="3478"/>
      <c r="S76" s="3478"/>
      <c r="T76" s="3478"/>
      <c r="U76" s="3479"/>
      <c r="V76" s="301"/>
      <c r="W76" s="298"/>
      <c r="X76" s="298"/>
      <c r="Y76" s="298"/>
      <c r="Z76" s="298"/>
      <c r="AA76" s="298"/>
      <c r="AB76" s="298"/>
      <c r="AC76" s="298"/>
      <c r="AD76" s="298"/>
      <c r="AE76" s="298"/>
      <c r="AF76" s="298"/>
      <c r="AG76" s="298"/>
      <c r="AH76" s="298"/>
      <c r="AI76" s="298"/>
      <c r="AJ76" s="298"/>
      <c r="AK76" s="299"/>
      <c r="AL76" s="300"/>
      <c r="AM76" s="14"/>
      <c r="AN76" s="14"/>
      <c r="AO76" s="14"/>
      <c r="AP76" s="14"/>
      <c r="AQ76" s="14"/>
      <c r="AR76" s="14"/>
      <c r="AS76" s="14"/>
      <c r="AT76" s="14"/>
      <c r="AU76" s="14"/>
      <c r="AV76" s="118"/>
      <c r="AW76" s="275"/>
      <c r="AX76" s="275"/>
      <c r="AY76" s="275"/>
      <c r="AZ76" s="275"/>
      <c r="BA76" s="6"/>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row>
    <row r="77" spans="2:151" ht="15" customHeight="1" x14ac:dyDescent="0.25">
      <c r="B77" s="297">
        <f t="shared" si="63"/>
        <v>7</v>
      </c>
      <c r="C77" s="3478" t="s">
        <v>316</v>
      </c>
      <c r="D77" s="3478"/>
      <c r="E77" s="3478"/>
      <c r="F77" s="3478"/>
      <c r="G77" s="3478"/>
      <c r="H77" s="3478"/>
      <c r="I77" s="3478"/>
      <c r="J77" s="3478"/>
      <c r="K77" s="3478"/>
      <c r="L77" s="3478"/>
      <c r="M77" s="3478"/>
      <c r="N77" s="3478"/>
      <c r="O77" s="3478"/>
      <c r="P77" s="3478"/>
      <c r="Q77" s="3478"/>
      <c r="R77" s="3478"/>
      <c r="S77" s="3478"/>
      <c r="T77" s="3478"/>
      <c r="U77" s="3479"/>
      <c r="V77" s="301"/>
      <c r="W77" s="298"/>
      <c r="X77" s="298"/>
      <c r="Y77" s="298"/>
      <c r="Z77" s="298"/>
      <c r="AA77" s="298"/>
      <c r="AB77" s="298"/>
      <c r="AC77" s="298"/>
      <c r="AD77" s="298"/>
      <c r="AE77" s="298"/>
      <c r="AF77" s="298"/>
      <c r="AG77" s="298"/>
      <c r="AH77" s="298"/>
      <c r="AI77" s="298"/>
      <c r="AJ77" s="298"/>
      <c r="AK77" s="299"/>
      <c r="AL77" s="300"/>
      <c r="AM77" s="14"/>
      <c r="AN77" s="14"/>
      <c r="AO77" s="14"/>
      <c r="AP77" s="14"/>
      <c r="AQ77" s="14"/>
      <c r="AR77" s="14"/>
      <c r="AS77" s="14"/>
      <c r="AT77" s="14"/>
      <c r="AU77" s="14"/>
      <c r="AV77" s="118"/>
      <c r="AW77" s="275"/>
      <c r="AX77" s="275"/>
      <c r="AY77" s="275"/>
      <c r="AZ77" s="275"/>
      <c r="BA77" s="6"/>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row>
    <row r="78" spans="2:151" ht="15" customHeight="1" x14ac:dyDescent="0.25">
      <c r="B78" s="297">
        <f t="shared" si="63"/>
        <v>8</v>
      </c>
      <c r="C78" s="3472" t="s">
        <v>317</v>
      </c>
      <c r="D78" s="3472"/>
      <c r="E78" s="3472"/>
      <c r="F78" s="3472"/>
      <c r="G78" s="3472"/>
      <c r="H78" s="3472"/>
      <c r="I78" s="3472"/>
      <c r="J78" s="3472"/>
      <c r="K78" s="3472"/>
      <c r="L78" s="3472"/>
      <c r="M78" s="3472"/>
      <c r="N78" s="3472"/>
      <c r="O78" s="3472"/>
      <c r="P78" s="3472"/>
      <c r="Q78" s="3472"/>
      <c r="R78" s="3472"/>
      <c r="S78" s="3472"/>
      <c r="T78" s="3472"/>
      <c r="U78" s="3473"/>
      <c r="V78" s="301"/>
      <c r="W78" s="298"/>
      <c r="X78" s="298"/>
      <c r="Y78" s="298"/>
      <c r="Z78" s="298"/>
      <c r="AA78" s="298"/>
      <c r="AB78" s="298"/>
      <c r="AC78" s="298"/>
      <c r="AD78" s="298"/>
      <c r="AE78" s="298"/>
      <c r="AF78" s="298"/>
      <c r="AG78" s="298"/>
      <c r="AH78" s="298"/>
      <c r="AI78" s="298"/>
      <c r="AJ78" s="298"/>
      <c r="AK78" s="299"/>
      <c r="AL78" s="300"/>
      <c r="AM78" s="14"/>
      <c r="AN78" s="14"/>
      <c r="AO78" s="14"/>
      <c r="AP78" s="14"/>
      <c r="AQ78" s="14"/>
      <c r="AR78" s="14"/>
      <c r="AS78" s="14"/>
      <c r="AT78" s="14"/>
      <c r="AU78" s="14"/>
      <c r="AV78" s="14"/>
      <c r="BA78" s="6"/>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row>
    <row r="79" spans="2:151" ht="15" customHeight="1" x14ac:dyDescent="0.25">
      <c r="B79" s="297">
        <f t="shared" si="63"/>
        <v>9</v>
      </c>
      <c r="C79" s="3472" t="s">
        <v>318</v>
      </c>
      <c r="D79" s="3472"/>
      <c r="E79" s="3472"/>
      <c r="F79" s="3472"/>
      <c r="G79" s="3472"/>
      <c r="H79" s="3472"/>
      <c r="I79" s="3472"/>
      <c r="J79" s="3472"/>
      <c r="K79" s="3472"/>
      <c r="L79" s="3472"/>
      <c r="M79" s="3472"/>
      <c r="N79" s="3472"/>
      <c r="O79" s="3472"/>
      <c r="P79" s="3472"/>
      <c r="Q79" s="3472"/>
      <c r="R79" s="3472"/>
      <c r="S79" s="3472"/>
      <c r="T79" s="3472"/>
      <c r="U79" s="3473"/>
      <c r="V79" s="301"/>
      <c r="W79" s="298"/>
      <c r="X79" s="298"/>
      <c r="Y79" s="298"/>
      <c r="Z79" s="298"/>
      <c r="AA79" s="298"/>
      <c r="AB79" s="298"/>
      <c r="AC79" s="298"/>
      <c r="AD79" s="298"/>
      <c r="AE79" s="298"/>
      <c r="AF79" s="298"/>
      <c r="AG79" s="298"/>
      <c r="AH79" s="298"/>
      <c r="AI79" s="298"/>
      <c r="AJ79" s="298"/>
      <c r="AK79" s="300"/>
      <c r="AL79" s="300"/>
      <c r="AM79" s="14"/>
      <c r="AN79" s="14"/>
      <c r="AO79" s="14"/>
      <c r="AP79" s="14"/>
      <c r="AQ79" s="14"/>
      <c r="AR79" s="14"/>
      <c r="AS79" s="14"/>
      <c r="AT79" s="14"/>
      <c r="AU79" s="14"/>
      <c r="AV79" s="14"/>
      <c r="BA79" s="6"/>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row>
    <row r="80" spans="2:151" ht="15" customHeight="1" x14ac:dyDescent="0.25">
      <c r="B80" s="297">
        <f t="shared" si="63"/>
        <v>10</v>
      </c>
      <c r="C80" s="3472" t="s">
        <v>319</v>
      </c>
      <c r="D80" s="3472"/>
      <c r="E80" s="3472"/>
      <c r="F80" s="3472"/>
      <c r="G80" s="3472"/>
      <c r="H80" s="3472"/>
      <c r="I80" s="3472"/>
      <c r="J80" s="3472"/>
      <c r="K80" s="3472"/>
      <c r="L80" s="3472"/>
      <c r="M80" s="3472"/>
      <c r="N80" s="3472"/>
      <c r="O80" s="3472"/>
      <c r="P80" s="3472"/>
      <c r="Q80" s="3472"/>
      <c r="R80" s="3472"/>
      <c r="S80" s="3472"/>
      <c r="T80" s="3472"/>
      <c r="U80" s="3473"/>
      <c r="V80" s="301"/>
      <c r="W80" s="298"/>
      <c r="X80" s="298"/>
      <c r="Y80" s="298"/>
      <c r="Z80" s="298"/>
      <c r="AA80" s="298"/>
      <c r="AB80" s="298"/>
      <c r="AC80" s="298"/>
      <c r="AD80" s="298"/>
      <c r="AE80" s="298"/>
      <c r="AF80" s="298"/>
      <c r="AG80" s="298"/>
      <c r="AH80" s="298"/>
      <c r="AI80" s="298"/>
      <c r="AJ80" s="298"/>
      <c r="AK80" s="300"/>
      <c r="AL80" s="300"/>
      <c r="AM80" s="14"/>
      <c r="AN80" s="14"/>
      <c r="AO80" s="14"/>
      <c r="AP80" s="14"/>
      <c r="AQ80" s="14"/>
      <c r="AR80" s="14"/>
      <c r="AS80" s="14"/>
      <c r="AT80" s="14"/>
      <c r="AU80" s="14"/>
      <c r="AV80" s="14"/>
      <c r="BA80" s="6"/>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row>
    <row r="81" spans="2:151" ht="15" customHeight="1" x14ac:dyDescent="0.25">
      <c r="B81" s="297">
        <f t="shared" si="63"/>
        <v>11</v>
      </c>
      <c r="C81" s="3472" t="s">
        <v>320</v>
      </c>
      <c r="D81" s="3472"/>
      <c r="E81" s="3472"/>
      <c r="F81" s="3472"/>
      <c r="G81" s="3472"/>
      <c r="H81" s="3472"/>
      <c r="I81" s="3472"/>
      <c r="J81" s="3472"/>
      <c r="K81" s="3472"/>
      <c r="L81" s="3472"/>
      <c r="M81" s="3472"/>
      <c r="N81" s="3472"/>
      <c r="O81" s="3472"/>
      <c r="P81" s="3472"/>
      <c r="Q81" s="3472"/>
      <c r="R81" s="3472"/>
      <c r="S81" s="3472"/>
      <c r="T81" s="3472"/>
      <c r="U81" s="3473"/>
      <c r="V81" s="301"/>
      <c r="W81" s="298"/>
      <c r="X81" s="298"/>
      <c r="Y81" s="298"/>
      <c r="Z81" s="298"/>
      <c r="AA81" s="298"/>
      <c r="AB81" s="298"/>
      <c r="AC81" s="298"/>
      <c r="AD81" s="298"/>
      <c r="AE81" s="298"/>
      <c r="AF81" s="298"/>
      <c r="AG81" s="298"/>
      <c r="AH81" s="298"/>
      <c r="AI81" s="298"/>
      <c r="AJ81" s="298"/>
      <c r="AK81" s="300"/>
      <c r="AL81" s="300"/>
      <c r="AM81" s="14"/>
      <c r="AN81" s="14"/>
      <c r="AO81" s="14"/>
      <c r="AP81" s="14"/>
      <c r="AQ81" s="14"/>
      <c r="AR81" s="14"/>
      <c r="AS81" s="14"/>
      <c r="AT81" s="14"/>
      <c r="AU81" s="14"/>
      <c r="AV81" s="14"/>
      <c r="BA81" s="6"/>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row>
    <row r="82" spans="2:151" ht="15" customHeight="1" x14ac:dyDescent="0.25">
      <c r="B82" s="294" t="s">
        <v>321</v>
      </c>
      <c r="C82" s="295" t="str">
        <f>$C$23</f>
        <v>Capital Expenditure (excluding Atypical expenditure)</v>
      </c>
      <c r="D82" s="295"/>
      <c r="E82" s="295"/>
      <c r="F82" s="295"/>
      <c r="G82" s="295"/>
      <c r="H82" s="295"/>
      <c r="I82" s="295"/>
      <c r="J82" s="295"/>
      <c r="K82" s="295"/>
      <c r="L82" s="295"/>
      <c r="M82" s="295"/>
      <c r="N82" s="295"/>
      <c r="O82" s="295"/>
      <c r="P82" s="295"/>
      <c r="Q82" s="295"/>
      <c r="R82" s="295"/>
      <c r="S82" s="295"/>
      <c r="T82" s="295"/>
      <c r="U82" s="296"/>
      <c r="V82" s="301"/>
      <c r="W82" s="298"/>
      <c r="X82" s="298"/>
      <c r="Y82" s="298"/>
      <c r="Z82" s="298"/>
      <c r="AA82" s="298"/>
      <c r="AB82" s="298"/>
      <c r="AC82" s="298"/>
      <c r="AD82" s="298"/>
      <c r="AE82" s="298"/>
      <c r="AF82" s="298"/>
      <c r="AG82" s="298"/>
      <c r="AH82" s="298"/>
      <c r="AI82" s="298"/>
      <c r="AJ82" s="298"/>
      <c r="AK82" s="300"/>
      <c r="AL82" s="300"/>
      <c r="AM82" s="14"/>
      <c r="AN82" s="14"/>
      <c r="AO82" s="14"/>
      <c r="AP82" s="14"/>
      <c r="AQ82" s="14"/>
      <c r="AR82" s="14"/>
      <c r="AS82" s="14"/>
      <c r="AT82" s="14"/>
      <c r="AU82" s="14"/>
      <c r="AV82" s="14"/>
      <c r="BA82" s="6"/>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row>
    <row r="83" spans="2:151" ht="30" customHeight="1" x14ac:dyDescent="0.25">
      <c r="B83" s="297">
        <f>+B81+1</f>
        <v>12</v>
      </c>
      <c r="C83" s="3472" t="s">
        <v>322</v>
      </c>
      <c r="D83" s="3472"/>
      <c r="E83" s="3472"/>
      <c r="F83" s="3472"/>
      <c r="G83" s="3472"/>
      <c r="H83" s="3472"/>
      <c r="I83" s="3472"/>
      <c r="J83" s="3472"/>
      <c r="K83" s="3472"/>
      <c r="L83" s="3472"/>
      <c r="M83" s="3472"/>
      <c r="N83" s="3472"/>
      <c r="O83" s="3472"/>
      <c r="P83" s="3472"/>
      <c r="Q83" s="3472"/>
      <c r="R83" s="3472"/>
      <c r="S83" s="3472"/>
      <c r="T83" s="3472"/>
      <c r="U83" s="3473"/>
      <c r="V83" s="301"/>
      <c r="W83" s="298"/>
      <c r="X83" s="298"/>
      <c r="Y83" s="298"/>
      <c r="Z83" s="298"/>
      <c r="AA83" s="298"/>
      <c r="AB83" s="298"/>
      <c r="AC83" s="298"/>
      <c r="AD83" s="298"/>
      <c r="AE83" s="298"/>
      <c r="AF83" s="298"/>
      <c r="AG83" s="298"/>
      <c r="AH83" s="298"/>
      <c r="AI83" s="298"/>
      <c r="AJ83" s="298"/>
      <c r="AK83" s="300"/>
      <c r="AL83" s="300"/>
      <c r="AM83" s="14"/>
      <c r="AN83" s="14"/>
      <c r="AO83" s="14"/>
      <c r="AP83" s="14"/>
      <c r="AQ83" s="14"/>
      <c r="AR83" s="14"/>
      <c r="AS83" s="14"/>
      <c r="AT83" s="14"/>
      <c r="AU83" s="14"/>
      <c r="AV83" s="14"/>
      <c r="BA83" s="6"/>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row>
    <row r="84" spans="2:151" ht="30" customHeight="1" x14ac:dyDescent="0.25">
      <c r="B84" s="297">
        <f>+B83+1</f>
        <v>13</v>
      </c>
      <c r="C84" s="3472" t="s">
        <v>323</v>
      </c>
      <c r="D84" s="3472"/>
      <c r="E84" s="3472"/>
      <c r="F84" s="3472"/>
      <c r="G84" s="3472"/>
      <c r="H84" s="3472"/>
      <c r="I84" s="3472"/>
      <c r="J84" s="3472"/>
      <c r="K84" s="3472"/>
      <c r="L84" s="3472"/>
      <c r="M84" s="3472"/>
      <c r="N84" s="3472"/>
      <c r="O84" s="3472"/>
      <c r="P84" s="3472"/>
      <c r="Q84" s="3472"/>
      <c r="R84" s="3472"/>
      <c r="S84" s="3472"/>
      <c r="T84" s="3472"/>
      <c r="U84" s="3473"/>
      <c r="V84" s="301"/>
      <c r="W84" s="298"/>
      <c r="X84" s="298"/>
      <c r="Y84" s="298"/>
      <c r="Z84" s="298"/>
      <c r="AA84" s="298"/>
      <c r="AB84" s="298"/>
      <c r="AC84" s="298"/>
      <c r="AD84" s="298"/>
      <c r="AE84" s="298"/>
      <c r="AF84" s="298"/>
      <c r="AG84" s="298"/>
      <c r="AH84" s="298"/>
      <c r="AI84" s="298"/>
      <c r="AJ84" s="298"/>
      <c r="AK84" s="300"/>
      <c r="AL84" s="300"/>
      <c r="AM84" s="14"/>
      <c r="AN84" s="14"/>
      <c r="AO84" s="14"/>
      <c r="AP84" s="14"/>
      <c r="AQ84" s="14"/>
      <c r="AR84" s="14"/>
      <c r="AS84" s="14"/>
      <c r="AT84" s="14"/>
      <c r="AU84" s="14"/>
      <c r="AV84" s="14"/>
      <c r="BA84" s="6"/>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row>
    <row r="85" spans="2:151" ht="15" customHeight="1" x14ac:dyDescent="0.25">
      <c r="B85" s="297">
        <f t="shared" ref="B85:B94" si="64">+B84+1</f>
        <v>14</v>
      </c>
      <c r="C85" s="3472" t="s">
        <v>324</v>
      </c>
      <c r="D85" s="3472"/>
      <c r="E85" s="3472"/>
      <c r="F85" s="3472"/>
      <c r="G85" s="3472"/>
      <c r="H85" s="3472"/>
      <c r="I85" s="3472"/>
      <c r="J85" s="3472"/>
      <c r="K85" s="3472"/>
      <c r="L85" s="3472"/>
      <c r="M85" s="3472"/>
      <c r="N85" s="3472"/>
      <c r="O85" s="3472"/>
      <c r="P85" s="3472"/>
      <c r="Q85" s="3472"/>
      <c r="R85" s="3472"/>
      <c r="S85" s="3472"/>
      <c r="T85" s="3472"/>
      <c r="U85" s="3473"/>
      <c r="V85" s="301"/>
      <c r="W85" s="298"/>
      <c r="X85" s="298"/>
      <c r="Y85" s="298"/>
      <c r="Z85" s="298"/>
      <c r="AA85" s="298"/>
      <c r="AB85" s="298"/>
      <c r="AC85" s="298"/>
      <c r="AD85" s="298"/>
      <c r="AE85" s="298"/>
      <c r="AF85" s="298"/>
      <c r="AG85" s="298"/>
      <c r="AH85" s="298"/>
      <c r="AI85" s="298"/>
      <c r="AJ85" s="298"/>
      <c r="AK85" s="300"/>
      <c r="AL85" s="300"/>
      <c r="AM85" s="14"/>
      <c r="AN85" s="14"/>
      <c r="AO85" s="14"/>
      <c r="AP85" s="14"/>
      <c r="AQ85" s="14"/>
      <c r="AR85" s="14"/>
      <c r="AS85" s="14"/>
      <c r="AT85" s="14"/>
      <c r="AU85" s="14"/>
      <c r="AV85" s="14"/>
      <c r="BA85" s="6"/>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row>
    <row r="86" spans="2:151" ht="15" customHeight="1" x14ac:dyDescent="0.25">
      <c r="B86" s="297">
        <f t="shared" si="64"/>
        <v>15</v>
      </c>
      <c r="C86" s="3472" t="s">
        <v>325</v>
      </c>
      <c r="D86" s="3472"/>
      <c r="E86" s="3472"/>
      <c r="F86" s="3472"/>
      <c r="G86" s="3472"/>
      <c r="H86" s="3472"/>
      <c r="I86" s="3472"/>
      <c r="J86" s="3472"/>
      <c r="K86" s="3472"/>
      <c r="L86" s="3472"/>
      <c r="M86" s="3472"/>
      <c r="N86" s="3472"/>
      <c r="O86" s="3472"/>
      <c r="P86" s="3472"/>
      <c r="Q86" s="3472"/>
      <c r="R86" s="3472"/>
      <c r="S86" s="3472"/>
      <c r="T86" s="3472"/>
      <c r="U86" s="3473"/>
      <c r="V86" s="301"/>
      <c r="W86" s="298"/>
      <c r="X86" s="298"/>
      <c r="Y86" s="298"/>
      <c r="Z86" s="298"/>
      <c r="AA86" s="298"/>
      <c r="AB86" s="298"/>
      <c r="AC86" s="298"/>
      <c r="AD86" s="298"/>
      <c r="AE86" s="298"/>
      <c r="AF86" s="298"/>
      <c r="AG86" s="298"/>
      <c r="AH86" s="298"/>
      <c r="AI86" s="298"/>
      <c r="AJ86" s="298"/>
      <c r="AK86" s="300"/>
      <c r="AL86" s="300"/>
      <c r="AM86" s="14"/>
      <c r="AN86" s="14"/>
      <c r="AO86" s="14"/>
      <c r="AP86" s="14"/>
      <c r="AQ86" s="14"/>
      <c r="AR86" s="14"/>
      <c r="AS86" s="14"/>
      <c r="AT86" s="14"/>
      <c r="AU86" s="14"/>
      <c r="AV86" s="14"/>
      <c r="BA86" s="6"/>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row>
    <row r="87" spans="2:151" ht="45" customHeight="1" x14ac:dyDescent="0.25">
      <c r="B87" s="297">
        <f t="shared" si="64"/>
        <v>16</v>
      </c>
      <c r="C87" s="3472" t="s">
        <v>326</v>
      </c>
      <c r="D87" s="3472"/>
      <c r="E87" s="3472"/>
      <c r="F87" s="3472"/>
      <c r="G87" s="3472"/>
      <c r="H87" s="3472"/>
      <c r="I87" s="3472"/>
      <c r="J87" s="3472"/>
      <c r="K87" s="3472"/>
      <c r="L87" s="3472"/>
      <c r="M87" s="3472"/>
      <c r="N87" s="3472"/>
      <c r="O87" s="3472"/>
      <c r="P87" s="3472"/>
      <c r="Q87" s="3472"/>
      <c r="R87" s="3472"/>
      <c r="S87" s="3472"/>
      <c r="T87" s="3472"/>
      <c r="U87" s="3473"/>
      <c r="V87" s="301"/>
      <c r="W87" s="298"/>
      <c r="X87" s="298"/>
      <c r="Y87" s="298"/>
      <c r="Z87" s="298"/>
      <c r="AA87" s="298"/>
      <c r="AB87" s="298"/>
      <c r="AC87" s="298"/>
      <c r="AD87" s="298"/>
      <c r="AE87" s="298"/>
      <c r="AF87" s="298"/>
      <c r="AG87" s="298"/>
      <c r="AH87" s="298"/>
      <c r="AI87" s="298"/>
      <c r="AJ87" s="298"/>
      <c r="AK87" s="300"/>
      <c r="AL87" s="300"/>
      <c r="AM87" s="14"/>
      <c r="AN87" s="14"/>
      <c r="AO87" s="14"/>
      <c r="AP87" s="14"/>
      <c r="AQ87" s="14"/>
      <c r="AR87" s="14"/>
      <c r="AS87" s="14"/>
      <c r="AT87" s="14"/>
      <c r="AU87" s="14"/>
      <c r="AV87" s="14"/>
      <c r="BA87" s="6"/>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row>
    <row r="88" spans="2:151" ht="15" customHeight="1" x14ac:dyDescent="0.25">
      <c r="B88" s="297">
        <f t="shared" si="64"/>
        <v>17</v>
      </c>
      <c r="C88" s="3472" t="s">
        <v>327</v>
      </c>
      <c r="D88" s="3472"/>
      <c r="E88" s="3472"/>
      <c r="F88" s="3472"/>
      <c r="G88" s="3472"/>
      <c r="H88" s="3472"/>
      <c r="I88" s="3472"/>
      <c r="J88" s="3472"/>
      <c r="K88" s="3472"/>
      <c r="L88" s="3472"/>
      <c r="M88" s="3472"/>
      <c r="N88" s="3472"/>
      <c r="O88" s="3472"/>
      <c r="P88" s="3472"/>
      <c r="Q88" s="3472"/>
      <c r="R88" s="3472"/>
      <c r="S88" s="3472"/>
      <c r="T88" s="3472"/>
      <c r="U88" s="3473"/>
      <c r="V88" s="301"/>
      <c r="W88" s="298"/>
      <c r="X88" s="298"/>
      <c r="Y88" s="298"/>
      <c r="Z88" s="298"/>
      <c r="AA88" s="298"/>
      <c r="AB88" s="298"/>
      <c r="AC88" s="298"/>
      <c r="AD88" s="298"/>
      <c r="AE88" s="298"/>
      <c r="AF88" s="298"/>
      <c r="AG88" s="298"/>
      <c r="AH88" s="298"/>
      <c r="AI88" s="298"/>
      <c r="AJ88" s="298"/>
      <c r="AK88" s="300"/>
      <c r="AL88" s="300"/>
      <c r="AM88" s="14"/>
      <c r="AN88" s="14"/>
      <c r="AO88" s="14"/>
      <c r="AP88" s="14"/>
      <c r="AQ88" s="14"/>
      <c r="AR88" s="14"/>
      <c r="AS88" s="14"/>
      <c r="AT88" s="14"/>
      <c r="AU88" s="14"/>
      <c r="AV88" s="14"/>
      <c r="BA88" s="6"/>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row>
    <row r="89" spans="2:151" ht="15" customHeight="1" x14ac:dyDescent="0.25">
      <c r="B89" s="297">
        <f t="shared" si="64"/>
        <v>18</v>
      </c>
      <c r="C89" s="3472" t="s">
        <v>328</v>
      </c>
      <c r="D89" s="3472"/>
      <c r="E89" s="3472"/>
      <c r="F89" s="3472"/>
      <c r="G89" s="3472"/>
      <c r="H89" s="3472"/>
      <c r="I89" s="3472"/>
      <c r="J89" s="3472"/>
      <c r="K89" s="3472"/>
      <c r="L89" s="3472"/>
      <c r="M89" s="3472"/>
      <c r="N89" s="3472"/>
      <c r="O89" s="3472"/>
      <c r="P89" s="3472"/>
      <c r="Q89" s="3472"/>
      <c r="R89" s="3472"/>
      <c r="S89" s="3472"/>
      <c r="T89" s="3472"/>
      <c r="U89" s="3473"/>
      <c r="V89" s="301"/>
      <c r="W89" s="298"/>
      <c r="X89" s="298"/>
      <c r="Y89" s="298"/>
      <c r="Z89" s="298"/>
      <c r="AA89" s="298"/>
      <c r="AB89" s="298"/>
      <c r="AC89" s="298"/>
      <c r="AD89" s="298"/>
      <c r="AE89" s="298"/>
      <c r="AF89" s="298"/>
      <c r="AG89" s="298"/>
      <c r="AH89" s="298"/>
      <c r="AI89" s="298"/>
      <c r="AJ89" s="298"/>
      <c r="AK89" s="300"/>
      <c r="AL89" s="300"/>
      <c r="AM89" s="14"/>
      <c r="AN89" s="14"/>
      <c r="AO89" s="14"/>
      <c r="AP89" s="14"/>
      <c r="AQ89" s="14"/>
      <c r="AR89" s="14"/>
      <c r="AS89" s="14"/>
      <c r="AT89" s="14"/>
      <c r="AU89" s="14"/>
      <c r="AV89" s="14"/>
      <c r="BA89" s="6"/>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row>
    <row r="90" spans="2:151" ht="15" customHeight="1" x14ac:dyDescent="0.25">
      <c r="B90" s="297">
        <f t="shared" si="64"/>
        <v>19</v>
      </c>
      <c r="C90" s="3472" t="s">
        <v>329</v>
      </c>
      <c r="D90" s="3472"/>
      <c r="E90" s="3472"/>
      <c r="F90" s="3472"/>
      <c r="G90" s="3472"/>
      <c r="H90" s="3472"/>
      <c r="I90" s="3472"/>
      <c r="J90" s="3472"/>
      <c r="K90" s="3472"/>
      <c r="L90" s="3472"/>
      <c r="M90" s="3472"/>
      <c r="N90" s="3472"/>
      <c r="O90" s="3472"/>
      <c r="P90" s="3472"/>
      <c r="Q90" s="3472"/>
      <c r="R90" s="3472"/>
      <c r="S90" s="3472"/>
      <c r="T90" s="3472"/>
      <c r="U90" s="3473"/>
      <c r="V90" s="301"/>
      <c r="W90" s="298"/>
      <c r="X90" s="298"/>
      <c r="Y90" s="298"/>
      <c r="Z90" s="298"/>
      <c r="AA90" s="298"/>
      <c r="AB90" s="298"/>
      <c r="AC90" s="298"/>
      <c r="AD90" s="298"/>
      <c r="AE90" s="298"/>
      <c r="AF90" s="298"/>
      <c r="AG90" s="298"/>
      <c r="AH90" s="298"/>
      <c r="AI90" s="298"/>
      <c r="AJ90" s="298"/>
      <c r="AK90" s="300"/>
      <c r="AL90" s="300"/>
      <c r="AM90" s="14"/>
      <c r="AN90" s="14"/>
      <c r="AO90" s="14"/>
      <c r="AP90" s="14"/>
      <c r="AQ90" s="14"/>
      <c r="AR90" s="14"/>
      <c r="AS90" s="14"/>
      <c r="AT90" s="14"/>
      <c r="AU90" s="14"/>
      <c r="AV90" s="14"/>
      <c r="BA90" s="6"/>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row>
    <row r="91" spans="2:151" ht="15" customHeight="1" x14ac:dyDescent="0.25">
      <c r="B91" s="294" t="s">
        <v>330</v>
      </c>
      <c r="C91" s="295" t="str">
        <f>$C$33</f>
        <v>Totex</v>
      </c>
      <c r="D91" s="295"/>
      <c r="E91" s="295"/>
      <c r="F91" s="295"/>
      <c r="G91" s="295"/>
      <c r="H91" s="295"/>
      <c r="I91" s="295"/>
      <c r="J91" s="295"/>
      <c r="K91" s="295"/>
      <c r="L91" s="295"/>
      <c r="M91" s="295"/>
      <c r="N91" s="295"/>
      <c r="O91" s="295"/>
      <c r="P91" s="295"/>
      <c r="Q91" s="295"/>
      <c r="R91" s="295"/>
      <c r="S91" s="295"/>
      <c r="T91" s="295"/>
      <c r="U91" s="296"/>
      <c r="V91" s="301"/>
      <c r="W91" s="298"/>
      <c r="X91" s="298"/>
      <c r="Y91" s="298"/>
      <c r="Z91" s="298"/>
      <c r="AA91" s="298"/>
      <c r="AB91" s="298"/>
      <c r="AC91" s="298"/>
      <c r="AD91" s="298"/>
      <c r="AE91" s="298"/>
      <c r="AF91" s="298"/>
      <c r="AG91" s="298"/>
      <c r="AH91" s="298"/>
      <c r="AI91" s="298"/>
      <c r="AJ91" s="298"/>
      <c r="AK91" s="300"/>
      <c r="AL91" s="300"/>
      <c r="AM91" s="14"/>
      <c r="AN91" s="14"/>
      <c r="AO91" s="14"/>
      <c r="AP91" s="14"/>
      <c r="AQ91" s="14"/>
      <c r="AR91" s="14"/>
      <c r="AS91" s="14"/>
      <c r="AT91" s="14"/>
      <c r="AU91" s="14"/>
      <c r="AV91" s="14"/>
      <c r="BA91" s="6"/>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row>
    <row r="92" spans="2:151" ht="15" customHeight="1" x14ac:dyDescent="0.25">
      <c r="B92" s="297">
        <f>+B90+1</f>
        <v>20</v>
      </c>
      <c r="C92" s="3472" t="s">
        <v>331</v>
      </c>
      <c r="D92" s="3472"/>
      <c r="E92" s="3472"/>
      <c r="F92" s="3472"/>
      <c r="G92" s="3472"/>
      <c r="H92" s="3472"/>
      <c r="I92" s="3472"/>
      <c r="J92" s="3472"/>
      <c r="K92" s="3472"/>
      <c r="L92" s="3472"/>
      <c r="M92" s="3472"/>
      <c r="N92" s="3472"/>
      <c r="O92" s="3472"/>
      <c r="P92" s="3472"/>
      <c r="Q92" s="3472"/>
      <c r="R92" s="3472"/>
      <c r="S92" s="3472"/>
      <c r="T92" s="3472"/>
      <c r="U92" s="3473"/>
      <c r="V92" s="301"/>
      <c r="W92" s="298"/>
      <c r="X92" s="298"/>
      <c r="Y92" s="298"/>
      <c r="Z92" s="298"/>
      <c r="AA92" s="298"/>
      <c r="AB92" s="298"/>
      <c r="AC92" s="298"/>
      <c r="AD92" s="298"/>
      <c r="AE92" s="298"/>
      <c r="AF92" s="298"/>
      <c r="AG92" s="298"/>
      <c r="AH92" s="298"/>
      <c r="AI92" s="298"/>
      <c r="AJ92" s="298"/>
      <c r="AK92" s="300"/>
      <c r="AL92" s="300"/>
      <c r="AM92" s="14"/>
      <c r="AN92" s="14"/>
      <c r="AO92" s="14"/>
      <c r="AP92" s="14"/>
      <c r="AQ92" s="14"/>
      <c r="AR92" s="14"/>
      <c r="AS92" s="14"/>
      <c r="AT92" s="14"/>
      <c r="AU92" s="14"/>
      <c r="AV92" s="14"/>
      <c r="BA92" s="6"/>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row>
    <row r="93" spans="2:151" ht="15" customHeight="1" x14ac:dyDescent="0.25">
      <c r="B93" s="297">
        <f>+B92+1</f>
        <v>21</v>
      </c>
      <c r="C93" s="3472" t="s">
        <v>332</v>
      </c>
      <c r="D93" s="3472"/>
      <c r="E93" s="3472"/>
      <c r="F93" s="3472"/>
      <c r="G93" s="3472"/>
      <c r="H93" s="3472"/>
      <c r="I93" s="3472"/>
      <c r="J93" s="3472"/>
      <c r="K93" s="3472"/>
      <c r="L93" s="3472"/>
      <c r="M93" s="3472"/>
      <c r="N93" s="3472"/>
      <c r="O93" s="3472"/>
      <c r="P93" s="3472"/>
      <c r="Q93" s="3472"/>
      <c r="R93" s="3472"/>
      <c r="S93" s="3472"/>
      <c r="T93" s="3472"/>
      <c r="U93" s="3473"/>
      <c r="V93" s="301"/>
      <c r="W93" s="298"/>
      <c r="X93" s="298"/>
      <c r="Y93" s="298"/>
      <c r="Z93" s="298"/>
      <c r="AA93" s="298"/>
      <c r="AB93" s="298"/>
      <c r="AC93" s="298"/>
      <c r="AD93" s="298"/>
      <c r="AE93" s="298"/>
      <c r="AF93" s="298"/>
      <c r="AG93" s="298"/>
      <c r="AH93" s="298"/>
      <c r="AI93" s="298"/>
      <c r="AJ93" s="298"/>
      <c r="AK93" s="300"/>
      <c r="AL93" s="300"/>
      <c r="AM93" s="14"/>
      <c r="AN93" s="14"/>
      <c r="AO93" s="14"/>
      <c r="AP93" s="14"/>
      <c r="AQ93" s="14"/>
      <c r="AR93" s="14"/>
      <c r="AS93" s="14"/>
      <c r="AT93" s="14"/>
      <c r="AU93" s="14"/>
      <c r="AV93" s="14"/>
      <c r="BA93" s="6"/>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row>
    <row r="94" spans="2:151" ht="15" customHeight="1" x14ac:dyDescent="0.25">
      <c r="B94" s="297">
        <f t="shared" si="64"/>
        <v>22</v>
      </c>
      <c r="C94" s="3472" t="s">
        <v>333</v>
      </c>
      <c r="D94" s="3472"/>
      <c r="E94" s="3472"/>
      <c r="F94" s="3472"/>
      <c r="G94" s="3472"/>
      <c r="H94" s="3472"/>
      <c r="I94" s="3472"/>
      <c r="J94" s="3472"/>
      <c r="K94" s="3472"/>
      <c r="L94" s="3472"/>
      <c r="M94" s="3472"/>
      <c r="N94" s="3472"/>
      <c r="O94" s="3472"/>
      <c r="P94" s="3472"/>
      <c r="Q94" s="3472"/>
      <c r="R94" s="3472"/>
      <c r="S94" s="3472"/>
      <c r="T94" s="3472"/>
      <c r="U94" s="3473"/>
      <c r="V94" s="301"/>
      <c r="W94" s="298"/>
      <c r="X94" s="298"/>
      <c r="Y94" s="298"/>
      <c r="Z94" s="298"/>
      <c r="AA94" s="298"/>
      <c r="AB94" s="298"/>
      <c r="AC94" s="298"/>
      <c r="AD94" s="298"/>
      <c r="AE94" s="298"/>
      <c r="AF94" s="298"/>
      <c r="AG94" s="298"/>
      <c r="AH94" s="298"/>
      <c r="AI94" s="298"/>
      <c r="AJ94" s="298"/>
      <c r="AK94" s="300"/>
      <c r="AL94" s="300"/>
      <c r="AM94" s="14"/>
      <c r="AN94" s="14"/>
      <c r="AO94" s="14"/>
      <c r="AP94" s="14"/>
      <c r="AQ94" s="14"/>
      <c r="AR94" s="14"/>
      <c r="AS94" s="14"/>
      <c r="AT94" s="14"/>
      <c r="AU94" s="14"/>
      <c r="AV94" s="14"/>
      <c r="BA94" s="6"/>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row>
    <row r="95" spans="2:151" ht="15" customHeight="1" x14ac:dyDescent="0.25">
      <c r="B95" s="294" t="s">
        <v>334</v>
      </c>
      <c r="C95" s="295" t="str">
        <f>$C$38</f>
        <v>Cash Expenditure (excluding Atypical expenditure)</v>
      </c>
      <c r="D95" s="295"/>
      <c r="E95" s="295"/>
      <c r="F95" s="295"/>
      <c r="G95" s="295"/>
      <c r="H95" s="295"/>
      <c r="I95" s="295"/>
      <c r="J95" s="295"/>
      <c r="K95" s="295"/>
      <c r="L95" s="295"/>
      <c r="M95" s="295"/>
      <c r="N95" s="295"/>
      <c r="O95" s="295"/>
      <c r="P95" s="295"/>
      <c r="Q95" s="295"/>
      <c r="R95" s="295"/>
      <c r="S95" s="295"/>
      <c r="T95" s="295"/>
      <c r="U95" s="296"/>
      <c r="V95" s="301"/>
      <c r="W95" s="298"/>
      <c r="X95" s="298"/>
      <c r="Y95" s="298"/>
      <c r="Z95" s="298"/>
      <c r="AA95" s="298"/>
      <c r="AB95" s="298"/>
      <c r="AC95" s="298"/>
      <c r="AD95" s="298"/>
      <c r="AE95" s="298"/>
      <c r="AF95" s="298"/>
      <c r="AG95" s="298"/>
      <c r="AH95" s="298"/>
      <c r="AI95" s="298"/>
      <c r="AJ95" s="298"/>
      <c r="AK95" s="300"/>
      <c r="AL95" s="300"/>
      <c r="AM95" s="14"/>
      <c r="AN95" s="14"/>
      <c r="AO95" s="14"/>
      <c r="AP95" s="14"/>
      <c r="AQ95" s="14"/>
      <c r="AR95" s="14"/>
      <c r="AS95" s="14"/>
      <c r="AT95" s="14"/>
      <c r="AU95" s="14"/>
      <c r="AV95" s="14"/>
      <c r="BA95" s="6"/>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row>
    <row r="96" spans="2:151" ht="15" customHeight="1" x14ac:dyDescent="0.25">
      <c r="B96" s="297">
        <f>+B94+1</f>
        <v>23</v>
      </c>
      <c r="C96" s="3472" t="s">
        <v>335</v>
      </c>
      <c r="D96" s="3472"/>
      <c r="E96" s="3472"/>
      <c r="F96" s="3472"/>
      <c r="G96" s="3472"/>
      <c r="H96" s="3472"/>
      <c r="I96" s="3472"/>
      <c r="J96" s="3472"/>
      <c r="K96" s="3472"/>
      <c r="L96" s="3472"/>
      <c r="M96" s="3472"/>
      <c r="N96" s="3472"/>
      <c r="O96" s="3472"/>
      <c r="P96" s="3472"/>
      <c r="Q96" s="3472"/>
      <c r="R96" s="3472"/>
      <c r="S96" s="3472"/>
      <c r="T96" s="3472"/>
      <c r="U96" s="3473"/>
      <c r="V96" s="301"/>
      <c r="W96" s="298"/>
      <c r="X96" s="298"/>
      <c r="Y96" s="298"/>
      <c r="Z96" s="298"/>
      <c r="AA96" s="298"/>
      <c r="AB96" s="298"/>
      <c r="AC96" s="298"/>
      <c r="AD96" s="298"/>
      <c r="AE96" s="298"/>
      <c r="AF96" s="298"/>
      <c r="AG96" s="298"/>
      <c r="AH96" s="298"/>
      <c r="AI96" s="298"/>
      <c r="AJ96" s="298"/>
      <c r="AK96" s="300"/>
      <c r="AL96" s="300"/>
      <c r="AM96" s="14"/>
      <c r="AN96" s="14"/>
      <c r="AO96" s="14"/>
      <c r="AP96" s="14"/>
      <c r="AQ96" s="14"/>
      <c r="AR96" s="14"/>
      <c r="AS96" s="14"/>
      <c r="AT96" s="14"/>
      <c r="AU96" s="14"/>
      <c r="AV96" s="14"/>
      <c r="BA96" s="6"/>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row>
    <row r="97" spans="2:151" ht="15" customHeight="1" x14ac:dyDescent="0.25">
      <c r="B97" s="297">
        <f>+B96+1</f>
        <v>24</v>
      </c>
      <c r="C97" s="3472" t="s">
        <v>336</v>
      </c>
      <c r="D97" s="3472"/>
      <c r="E97" s="3472"/>
      <c r="F97" s="3472"/>
      <c r="G97" s="3472"/>
      <c r="H97" s="3472"/>
      <c r="I97" s="3472"/>
      <c r="J97" s="3472"/>
      <c r="K97" s="3472"/>
      <c r="L97" s="3472"/>
      <c r="M97" s="3472"/>
      <c r="N97" s="3472"/>
      <c r="O97" s="3472"/>
      <c r="P97" s="3472"/>
      <c r="Q97" s="3472"/>
      <c r="R97" s="3472"/>
      <c r="S97" s="3472"/>
      <c r="T97" s="3472"/>
      <c r="U97" s="3473"/>
      <c r="V97" s="301"/>
      <c r="W97" s="298"/>
      <c r="X97" s="298"/>
      <c r="Y97" s="298"/>
      <c r="Z97" s="298"/>
      <c r="AA97" s="298"/>
      <c r="AB97" s="298"/>
      <c r="AC97" s="298"/>
      <c r="AD97" s="298"/>
      <c r="AE97" s="298"/>
      <c r="AF97" s="298"/>
      <c r="AG97" s="298"/>
      <c r="AH97" s="298"/>
      <c r="AI97" s="298"/>
      <c r="AJ97" s="298"/>
      <c r="AK97" s="300"/>
      <c r="AL97" s="300"/>
      <c r="AM97" s="14"/>
      <c r="AN97" s="14"/>
      <c r="AO97" s="14"/>
      <c r="AP97" s="14"/>
      <c r="AQ97" s="14"/>
      <c r="AR97" s="14"/>
      <c r="AS97" s="14"/>
      <c r="AT97" s="14"/>
      <c r="AU97" s="14"/>
      <c r="AV97" s="14"/>
      <c r="BA97" s="6"/>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row>
    <row r="98" spans="2:151" ht="15" customHeight="1" x14ac:dyDescent="0.25">
      <c r="B98" s="297">
        <f>+B97+1</f>
        <v>25</v>
      </c>
      <c r="C98" s="3472" t="s">
        <v>337</v>
      </c>
      <c r="D98" s="3472"/>
      <c r="E98" s="3472"/>
      <c r="F98" s="3472"/>
      <c r="G98" s="3472"/>
      <c r="H98" s="3472"/>
      <c r="I98" s="3472"/>
      <c r="J98" s="3472"/>
      <c r="K98" s="3472"/>
      <c r="L98" s="3472"/>
      <c r="M98" s="3472"/>
      <c r="N98" s="3472"/>
      <c r="O98" s="3472"/>
      <c r="P98" s="3472"/>
      <c r="Q98" s="3472"/>
      <c r="R98" s="3472"/>
      <c r="S98" s="3472"/>
      <c r="T98" s="3472"/>
      <c r="U98" s="3473"/>
      <c r="V98" s="301"/>
      <c r="W98" s="298"/>
      <c r="X98" s="298"/>
      <c r="Y98" s="298"/>
      <c r="Z98" s="298"/>
      <c r="AA98" s="298"/>
      <c r="AB98" s="298"/>
      <c r="AC98" s="298"/>
      <c r="AD98" s="298"/>
      <c r="AE98" s="298"/>
      <c r="AF98" s="298"/>
      <c r="AG98" s="298"/>
      <c r="AH98" s="298"/>
      <c r="AI98" s="298"/>
      <c r="AJ98" s="298"/>
      <c r="AK98" s="300"/>
      <c r="AL98" s="300"/>
      <c r="AM98" s="14"/>
      <c r="AN98" s="14"/>
      <c r="AO98" s="14"/>
      <c r="AP98" s="14"/>
      <c r="AQ98" s="14"/>
      <c r="AR98" s="14"/>
      <c r="AS98" s="14"/>
      <c r="AT98" s="14"/>
      <c r="AU98" s="14"/>
      <c r="AV98" s="14"/>
      <c r="BA98" s="6"/>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row>
    <row r="99" spans="2:151" ht="15" customHeight="1" x14ac:dyDescent="0.25">
      <c r="B99" s="294" t="s">
        <v>338</v>
      </c>
      <c r="C99" s="295" t="str">
        <f>$C$43</f>
        <v>Atypical expenditure</v>
      </c>
      <c r="D99" s="295"/>
      <c r="E99" s="295"/>
      <c r="F99" s="295"/>
      <c r="G99" s="295"/>
      <c r="H99" s="295"/>
      <c r="I99" s="295"/>
      <c r="J99" s="295"/>
      <c r="K99" s="295"/>
      <c r="L99" s="295"/>
      <c r="M99" s="295"/>
      <c r="N99" s="295"/>
      <c r="O99" s="295"/>
      <c r="P99" s="295"/>
      <c r="Q99" s="295"/>
      <c r="R99" s="295"/>
      <c r="S99" s="295"/>
      <c r="T99" s="295"/>
      <c r="U99" s="296"/>
      <c r="V99" s="301"/>
      <c r="W99" s="298"/>
      <c r="X99" s="298"/>
      <c r="Y99" s="298"/>
      <c r="Z99" s="298"/>
      <c r="AA99" s="298"/>
      <c r="AB99" s="298"/>
      <c r="AC99" s="298"/>
      <c r="AD99" s="298"/>
      <c r="AE99" s="298"/>
      <c r="AF99" s="298"/>
      <c r="AG99" s="298"/>
      <c r="AH99" s="298"/>
      <c r="AI99" s="298"/>
      <c r="AJ99" s="298"/>
      <c r="AK99" s="300"/>
      <c r="AL99" s="300"/>
      <c r="AM99" s="14"/>
      <c r="AN99" s="14"/>
      <c r="AO99" s="14"/>
      <c r="AP99" s="14"/>
      <c r="AQ99" s="14"/>
      <c r="AR99" s="14"/>
      <c r="AS99" s="14"/>
      <c r="AT99" s="14"/>
      <c r="AU99" s="14"/>
      <c r="AV99" s="14"/>
      <c r="BA99" s="6"/>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row>
    <row r="100" spans="2:151" ht="15" customHeight="1" x14ac:dyDescent="0.25">
      <c r="B100" s="302" t="s">
        <v>339</v>
      </c>
      <c r="C100" s="3472" t="s">
        <v>340</v>
      </c>
      <c r="D100" s="3472"/>
      <c r="E100" s="3472"/>
      <c r="F100" s="3472"/>
      <c r="G100" s="3472"/>
      <c r="H100" s="3472"/>
      <c r="I100" s="3472"/>
      <c r="J100" s="3472"/>
      <c r="K100" s="3472"/>
      <c r="L100" s="3472"/>
      <c r="M100" s="3472"/>
      <c r="N100" s="3472"/>
      <c r="O100" s="3472"/>
      <c r="P100" s="3472"/>
      <c r="Q100" s="3472"/>
      <c r="R100" s="3472"/>
      <c r="S100" s="3472"/>
      <c r="T100" s="3472"/>
      <c r="U100" s="3473"/>
      <c r="V100" s="301"/>
      <c r="W100" s="298"/>
      <c r="X100" s="298"/>
      <c r="Y100" s="298"/>
      <c r="Z100" s="298"/>
      <c r="AA100" s="298"/>
      <c r="AB100" s="298"/>
      <c r="AC100" s="298"/>
      <c r="AD100" s="298"/>
      <c r="AE100" s="298"/>
      <c r="AF100" s="298"/>
      <c r="AG100" s="298"/>
      <c r="AH100" s="298"/>
      <c r="AI100" s="298"/>
      <c r="AJ100" s="298"/>
      <c r="AK100" s="300"/>
      <c r="AL100" s="300"/>
      <c r="AM100" s="14"/>
      <c r="AN100" s="14"/>
      <c r="AO100" s="14"/>
      <c r="AP100" s="14"/>
      <c r="AQ100" s="14"/>
      <c r="AR100" s="14"/>
      <c r="AS100" s="14"/>
      <c r="AT100" s="14"/>
      <c r="AU100" s="14"/>
      <c r="AV100" s="14"/>
      <c r="BA100" s="6"/>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row>
    <row r="101" spans="2:151" ht="15" customHeight="1" x14ac:dyDescent="0.25">
      <c r="B101" s="303">
        <v>36</v>
      </c>
      <c r="C101" s="3472" t="s">
        <v>341</v>
      </c>
      <c r="D101" s="3472"/>
      <c r="E101" s="3472"/>
      <c r="F101" s="3472"/>
      <c r="G101" s="3472"/>
      <c r="H101" s="3472"/>
      <c r="I101" s="3472"/>
      <c r="J101" s="3472"/>
      <c r="K101" s="3472"/>
      <c r="L101" s="3472"/>
      <c r="M101" s="3472"/>
      <c r="N101" s="3472"/>
      <c r="O101" s="3472"/>
      <c r="P101" s="3472"/>
      <c r="Q101" s="3472"/>
      <c r="R101" s="3472"/>
      <c r="S101" s="3472"/>
      <c r="T101" s="3472"/>
      <c r="U101" s="3473"/>
      <c r="V101" s="301"/>
      <c r="W101" s="298"/>
      <c r="X101" s="298"/>
      <c r="Y101" s="298"/>
      <c r="Z101" s="298"/>
      <c r="AA101" s="298"/>
      <c r="AB101" s="298"/>
      <c r="AC101" s="298"/>
      <c r="AD101" s="298"/>
      <c r="AE101" s="298"/>
      <c r="AF101" s="298"/>
      <c r="AG101" s="298"/>
      <c r="AH101" s="298"/>
      <c r="AI101" s="298"/>
      <c r="AJ101" s="298"/>
      <c r="AK101" s="300"/>
      <c r="AL101" s="300"/>
      <c r="AM101" s="14"/>
      <c r="AN101" s="14"/>
      <c r="AO101" s="14"/>
      <c r="AP101" s="14"/>
      <c r="AQ101" s="14"/>
      <c r="AR101" s="14"/>
      <c r="AS101" s="14"/>
      <c r="AT101" s="14"/>
      <c r="AU101" s="14"/>
      <c r="AV101" s="14"/>
      <c r="BA101" s="6"/>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row>
    <row r="102" spans="2:151" ht="15" customHeight="1" x14ac:dyDescent="0.25">
      <c r="B102" s="294" t="s">
        <v>342</v>
      </c>
      <c r="C102" s="295" t="str">
        <f>$C$56</f>
        <v xml:space="preserve">Total expenditure </v>
      </c>
      <c r="D102" s="295"/>
      <c r="E102" s="295"/>
      <c r="F102" s="295"/>
      <c r="G102" s="295"/>
      <c r="H102" s="295"/>
      <c r="I102" s="295"/>
      <c r="J102" s="295"/>
      <c r="K102" s="295"/>
      <c r="L102" s="295"/>
      <c r="M102" s="295"/>
      <c r="N102" s="295"/>
      <c r="O102" s="295"/>
      <c r="P102" s="295"/>
      <c r="Q102" s="295"/>
      <c r="R102" s="295"/>
      <c r="S102" s="295"/>
      <c r="T102" s="295"/>
      <c r="U102" s="296"/>
      <c r="V102" s="301"/>
      <c r="W102" s="298"/>
      <c r="X102" s="298"/>
      <c r="Y102" s="298"/>
      <c r="Z102" s="298"/>
      <c r="AA102" s="298"/>
      <c r="AB102" s="298"/>
      <c r="AC102" s="298"/>
      <c r="AD102" s="298"/>
      <c r="AE102" s="298"/>
      <c r="AF102" s="298"/>
      <c r="AG102" s="298"/>
      <c r="AH102" s="298"/>
      <c r="AI102" s="298"/>
      <c r="AJ102" s="298"/>
      <c r="AK102" s="300"/>
      <c r="AL102" s="300"/>
      <c r="AM102" s="14"/>
      <c r="AN102" s="14"/>
      <c r="AO102" s="14"/>
      <c r="AP102" s="14"/>
      <c r="AQ102" s="14"/>
      <c r="AR102" s="14"/>
      <c r="AS102" s="14"/>
      <c r="AT102" s="14"/>
      <c r="AU102" s="14"/>
      <c r="AV102" s="14"/>
      <c r="BA102" s="6"/>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row>
    <row r="103" spans="2:151" ht="15" customHeight="1" thickBot="1" x14ac:dyDescent="0.3">
      <c r="B103" s="304">
        <v>37</v>
      </c>
      <c r="C103" s="3474" t="s">
        <v>343</v>
      </c>
      <c r="D103" s="3474"/>
      <c r="E103" s="3474"/>
      <c r="F103" s="3474"/>
      <c r="G103" s="3474"/>
      <c r="H103" s="3474"/>
      <c r="I103" s="3474"/>
      <c r="J103" s="3474"/>
      <c r="K103" s="3474"/>
      <c r="L103" s="3474"/>
      <c r="M103" s="3474"/>
      <c r="N103" s="3474"/>
      <c r="O103" s="3474"/>
      <c r="P103" s="3474"/>
      <c r="Q103" s="3474"/>
      <c r="R103" s="3474"/>
      <c r="S103" s="3474"/>
      <c r="T103" s="3474"/>
      <c r="U103" s="3475"/>
      <c r="V103" s="301"/>
      <c r="W103" s="298"/>
      <c r="X103" s="298"/>
      <c r="Y103" s="298"/>
      <c r="Z103" s="298"/>
      <c r="AA103" s="298"/>
      <c r="AB103" s="298"/>
      <c r="AC103" s="298"/>
      <c r="AD103" s="298"/>
      <c r="AE103" s="298"/>
      <c r="AF103" s="298"/>
      <c r="AG103" s="298"/>
      <c r="AH103" s="298"/>
      <c r="AI103" s="298"/>
      <c r="AJ103" s="298"/>
      <c r="AK103" s="300"/>
      <c r="AL103" s="300"/>
      <c r="AM103" s="14"/>
      <c r="AN103" s="14"/>
      <c r="AO103" s="14"/>
      <c r="AP103" s="14"/>
      <c r="AQ103" s="14"/>
      <c r="AR103" s="14"/>
      <c r="AS103" s="14"/>
      <c r="AT103" s="14"/>
      <c r="AU103" s="14"/>
      <c r="AV103" s="14"/>
      <c r="BA103" s="6"/>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row>
    <row r="104" spans="2:151" x14ac:dyDescent="0.2"/>
    <row r="105" spans="2:151" x14ac:dyDescent="0.2"/>
  </sheetData>
  <sheetProtection autoFilter="0"/>
  <mergeCells count="54">
    <mergeCell ref="AV1:AZ1"/>
    <mergeCell ref="G3:K3"/>
    <mergeCell ref="L3:P3"/>
    <mergeCell ref="Q3:U3"/>
    <mergeCell ref="V3:Z3"/>
    <mergeCell ref="AA3:AE3"/>
    <mergeCell ref="AF3:AJ3"/>
    <mergeCell ref="AK3:AO3"/>
    <mergeCell ref="AP3:AT3"/>
    <mergeCell ref="B67:U67"/>
    <mergeCell ref="BF3:BJ3"/>
    <mergeCell ref="B4:C4"/>
    <mergeCell ref="BB4:BC4"/>
    <mergeCell ref="B6:F6"/>
    <mergeCell ref="G6:K6"/>
    <mergeCell ref="L6:P6"/>
    <mergeCell ref="Q6:U6"/>
    <mergeCell ref="V6:Z6"/>
    <mergeCell ref="AA6:AE6"/>
    <mergeCell ref="AF6:AJ6"/>
    <mergeCell ref="AK6:AO6"/>
    <mergeCell ref="AP6:AT6"/>
    <mergeCell ref="BB6:BE6"/>
    <mergeCell ref="BF6:BJ6"/>
    <mergeCell ref="B65:U65"/>
    <mergeCell ref="C81:U81"/>
    <mergeCell ref="C69:U69"/>
    <mergeCell ref="C71:U71"/>
    <mergeCell ref="C72:U72"/>
    <mergeCell ref="C73:U73"/>
    <mergeCell ref="C74:U74"/>
    <mergeCell ref="C75:U75"/>
    <mergeCell ref="C76:U76"/>
    <mergeCell ref="C77:U77"/>
    <mergeCell ref="C78:U78"/>
    <mergeCell ref="C79:U79"/>
    <mergeCell ref="C80:U80"/>
    <mergeCell ref="C96:U96"/>
    <mergeCell ref="C83:U83"/>
    <mergeCell ref="C84:U84"/>
    <mergeCell ref="C85:U85"/>
    <mergeCell ref="C86:U86"/>
    <mergeCell ref="C87:U87"/>
    <mergeCell ref="C88:U88"/>
    <mergeCell ref="C89:U89"/>
    <mergeCell ref="C90:U90"/>
    <mergeCell ref="C92:U92"/>
    <mergeCell ref="C93:U93"/>
    <mergeCell ref="C94:U94"/>
    <mergeCell ref="C97:U97"/>
    <mergeCell ref="C98:U98"/>
    <mergeCell ref="C100:U100"/>
    <mergeCell ref="C101:U101"/>
    <mergeCell ref="C103:U103"/>
  </mergeCells>
  <conditionalFormatting sqref="AY8:AZ31 AY35:AZ57">
    <cfRule type="cellIs" dxfId="1315" priority="4" operator="equal">
      <formula>0</formula>
    </cfRule>
  </conditionalFormatting>
  <conditionalFormatting sqref="AY32:AZ32">
    <cfRule type="cellIs" dxfId="1314" priority="3" operator="equal">
      <formula>0</formula>
    </cfRule>
  </conditionalFormatting>
  <conditionalFormatting sqref="AY33:AZ33 AZ34">
    <cfRule type="cellIs" dxfId="1313" priority="2" operator="equal">
      <formula>0</formula>
    </cfRule>
  </conditionalFormatting>
  <conditionalFormatting sqref="AY34">
    <cfRule type="cellIs" dxfId="1312" priority="1" operator="equal">
      <formula>0</formula>
    </cfRule>
  </conditionalFormatting>
  <dataValidations count="1">
    <dataValidation type="custom" errorStyle="warning" showErrorMessage="1" errorTitle="No label" error="You must enter a description in column C for any additional values." sqref="G44:AT53" xr:uid="{7D7DA874-417F-4A29-B773-85BB0D20CBF4}">
      <formula1>AND(SUM($G$44:$AT$53)&gt;0,ISTEXT($C44))</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CCE6A557-97BC-4b89-ADB6-D9C93CAAB3DF}">
      <x14:dataValidations xmlns:xm="http://schemas.microsoft.com/office/excel/2006/main" count="4">
        <x14:dataValidation type="custom" errorStyle="warning" showErrorMessage="1" errorTitle="Unexpected value" error="Value should equal the sum of the equivalent column (lines 4 and 14) in worksheet WS8._x000a__x000a_'Yes' to keep value, 'No' to edit value, or 'Cancel' to undo latest input." xr:uid="{35B4F9A3-7794-469C-A07B-E2ECD83942B3}">
          <x14:formula1>
            <xm:f>ROUND(AS20,3)=ROUND(SUM('https://yorkshirewater.sharepoint.com/sites/yw-147/05 PR19 BP documents/40 Post IAP Assurance/10 Tables/DD August 2019/[yky-pr19-business-plan_august-2019-DD resubmission_v5.xlsb]WS8'!#REF!,'https://yorkshirewater.sharepoint.com/sites/yw-147/05 PR19 BP documents/40 Post IAP Assurance/10 Tables/DD August 2019/[yky-pr19-business-plan_august-2019-DD resubmission_v5.xlsb]WS8'!#REF!),3)</xm:f>
          </x14:formula1>
          <xm:sqref>AS20</xm:sqref>
        </x14:dataValidation>
        <x14:dataValidation type="custom" errorStyle="warning" allowBlank="1" showErrorMessage="1" errorTitle="Unexpected value" error="Sum of lines 14-16 should equal the value of line 39 (Total water enhancement capital expenditure) in worksheet WS2._x000a__x000a_'Yes' to keep value, 'No' to edit value, or 'Cancel' to undo latest input." xr:uid="{934D30AC-BC80-479D-A482-B3F97590CA7E}">
          <x14:formula1>
            <xm:f>ROUND(SUM(G$26:G$28),3)=ROUND('WS2'!#REF!,3)</xm:f>
          </x14:formula1>
          <xm:sqref>G26:AT28</xm:sqref>
        </x14:dataValidation>
        <x14:dataValidation type="custom" errorStyle="warning" showErrorMessage="1" errorTitle="Unexpected value" error="Value should be equal to the sum of the Service Charges lines (lines 6-9) in worksheet WS5._x000a__x000a_'Yes' to keep value, 'No' to edit value, or 'Cancel' to undo latest input." xr:uid="{76B19A08-551B-47A2-892E-9B56DC85AB09}">
          <x14:formula1>
            <xm:f>ROUND(G11,3)=ROUND(SUM('https://yorkshirewater.sharepoint.com/sites/yw-147/05 PR19 BP documents/40 Post IAP Assurance/10 Tables/DD August 2019/[yky-pr19-business-plan_august-2019-DD resubmission_v5.xlsb]WS5'!#REF!),3)</xm:f>
          </x14:formula1>
          <xm:sqref>G11:AT11</xm:sqref>
        </x14:dataValidation>
        <x14:dataValidation type="custom" errorStyle="warning" showErrorMessage="1" errorTitle="Unexpected value" error="Value should equal the sum of the equivalent column (lines 1-5.20) in worksheet WS8._x000a__x000a_'Yes' to keep value, 'No' to edit value, or 'Cancel' to undo latest input." xr:uid="{585C6CC8-8BC9-4555-B502-E4176C7E902F}">
          <x14:formula1>
            <xm:f>ROUND(G20,3)=ROUND(SUM('https://yorkshirewater.sharepoint.com/sites/yw-147/05 PR19 BP documents/40 Post IAP Assurance/10 Tables/DD August 2019/[yky-pr19-business-plan_august-2019-DD resubmission_v5.xlsb]WS8'!#REF!,'https://yorkshirewater.sharepoint.com/sites/yw-147/05 PR19 BP documents/40 Post IAP Assurance/10 Tables/DD August 2019/[yky-pr19-business-plan_august-2019-DD resubmission_v5.xlsb]WS8'!#REF!),3)</xm:f>
          </x14:formula1>
          <xm:sqref>G20:AR20 AT20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24A40-49A0-4C5E-A94C-5AE2CDFC3E57}">
  <sheetPr>
    <tabColor rgb="FF0078C9"/>
  </sheetPr>
  <dimension ref="A1:DC105"/>
  <sheetViews>
    <sheetView zoomScale="80" zoomScaleNormal="80" workbookViewId="0">
      <selection activeCell="AV24" sqref="AV24:AV27"/>
    </sheetView>
  </sheetViews>
  <sheetFormatPr defaultColWidth="0" defaultRowHeight="14.25" x14ac:dyDescent="0.2"/>
  <cols>
    <col min="1" max="1" width="1.85546875" style="2266" customWidth="1"/>
    <col min="2" max="2" width="8.140625" style="2266" customWidth="1"/>
    <col min="3" max="3" width="52.140625" style="2266" bestFit="1" customWidth="1"/>
    <col min="4" max="46" width="10.28515625" style="2266" customWidth="1"/>
    <col min="47" max="47" width="3.140625" style="1391" customWidth="1"/>
    <col min="48" max="48" width="32.85546875" style="1391" customWidth="1"/>
    <col min="49" max="49" width="93.28515625" style="1391" customWidth="1"/>
    <col min="50" max="50" width="3.140625" style="1391" customWidth="1"/>
    <col min="51" max="51" width="56.7109375" style="1391" customWidth="1"/>
    <col min="52" max="52" width="43" style="1391" customWidth="1"/>
    <col min="53" max="53" width="8.28515625" style="1391" customWidth="1"/>
    <col min="54" max="54" width="7.5703125" style="1391" customWidth="1"/>
    <col min="55" max="55" width="52.7109375" style="1391" customWidth="1"/>
    <col min="56" max="57" width="6.42578125" style="1391" customWidth="1"/>
    <col min="58" max="62" width="14.42578125" style="1391" customWidth="1"/>
    <col min="63" max="63" width="10.28515625" style="1391" customWidth="1"/>
    <col min="64" max="64" width="1.85546875" style="1097" hidden="1" customWidth="1"/>
    <col min="65" max="65" width="39.42578125" style="1097" hidden="1" customWidth="1"/>
    <col min="66" max="66" width="2.85546875" style="2249" hidden="1" customWidth="1"/>
    <col min="67" max="67" width="22.7109375" style="2249" hidden="1" customWidth="1"/>
    <col min="68" max="70" width="2" style="2249" hidden="1" customWidth="1"/>
    <col min="71" max="71" width="4" style="2249" hidden="1" customWidth="1"/>
    <col min="72" max="75" width="2" style="2249" hidden="1" customWidth="1"/>
    <col min="76" max="76" width="4" style="2249" hidden="1" customWidth="1"/>
    <col min="77" max="80" width="2" style="2249" hidden="1" customWidth="1"/>
    <col min="81" max="81" width="4" style="2249" hidden="1" customWidth="1"/>
    <col min="82" max="85" width="2" style="2249" hidden="1" customWidth="1"/>
    <col min="86" max="86" width="4" style="2249" hidden="1" customWidth="1"/>
    <col min="87" max="90" width="2" style="2249" hidden="1" customWidth="1"/>
    <col min="91" max="91" width="4" style="2249" hidden="1" customWidth="1"/>
    <col min="92" max="95" width="2" style="2249" hidden="1" customWidth="1"/>
    <col min="96" max="96" width="4" style="2249" hidden="1" customWidth="1"/>
    <col min="97" max="100" width="2" style="2249" hidden="1" customWidth="1"/>
    <col min="101" max="101" width="4" style="2249" hidden="1" customWidth="1"/>
    <col min="102" max="105" width="2" style="2249" hidden="1" customWidth="1"/>
    <col min="106" max="106" width="3.5703125" style="2249" hidden="1" customWidth="1"/>
    <col min="107" max="107" width="1.85546875" style="1097" hidden="1" customWidth="1"/>
    <col min="108" max="16384" width="10.28515625" style="1391" hidden="1"/>
  </cols>
  <sheetData>
    <row r="1" spans="2:107" ht="20.25" x14ac:dyDescent="0.25">
      <c r="B1" s="1" t="s">
        <v>5546</v>
      </c>
      <c r="C1" s="1"/>
      <c r="D1" s="2"/>
      <c r="E1" s="1"/>
      <c r="F1" s="1"/>
      <c r="G1" s="1"/>
      <c r="H1" s="1"/>
      <c r="I1" s="1"/>
      <c r="J1" s="1"/>
      <c r="K1" s="1"/>
      <c r="L1" s="1"/>
      <c r="M1" s="1"/>
      <c r="N1" s="1"/>
      <c r="O1" s="1"/>
      <c r="P1" s="1"/>
      <c r="Q1" s="1"/>
      <c r="R1" s="1"/>
      <c r="S1" s="1"/>
      <c r="T1" s="1"/>
      <c r="U1" s="3"/>
      <c r="V1" s="3"/>
      <c r="W1" s="3"/>
      <c r="X1" s="3"/>
      <c r="Y1" s="3"/>
      <c r="Z1" s="3"/>
      <c r="AA1" s="3"/>
      <c r="AB1" s="3"/>
      <c r="AC1" s="3"/>
      <c r="AD1" s="3"/>
      <c r="AE1" s="3"/>
      <c r="AF1" s="3"/>
      <c r="AG1" s="3"/>
      <c r="AH1" s="3"/>
      <c r="AI1" s="3"/>
      <c r="AJ1" s="3"/>
      <c r="AK1" s="1"/>
      <c r="AL1" s="1"/>
      <c r="AM1" s="1"/>
      <c r="AN1" s="1"/>
      <c r="AO1" s="1"/>
      <c r="AP1" s="1"/>
      <c r="AQ1" s="1"/>
      <c r="AR1" s="1"/>
      <c r="AS1" s="1"/>
      <c r="AT1" s="4" t="str">
        <f>[2]AppValidation!$D$2</f>
        <v>Yorkshire Water</v>
      </c>
      <c r="AU1" s="5"/>
      <c r="AV1" s="3497" t="s">
        <v>1</v>
      </c>
      <c r="AW1" s="3497"/>
      <c r="AX1" s="3497"/>
      <c r="AY1" s="3497"/>
      <c r="AZ1" s="3497"/>
      <c r="BA1" s="1923"/>
      <c r="BB1" s="1" t="s">
        <v>2</v>
      </c>
      <c r="BC1" s="1"/>
      <c r="BD1" s="1"/>
      <c r="BE1" s="1"/>
      <c r="BF1" s="1"/>
      <c r="BG1" s="1"/>
      <c r="BH1" s="1"/>
      <c r="BI1" s="1"/>
      <c r="BJ1" s="3" t="str">
        <f>LEFT($B$1,4)</f>
        <v>WS1a</v>
      </c>
      <c r="BL1" s="1034"/>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4"/>
    </row>
    <row r="2" spans="2:107" ht="21" thickBot="1" x14ac:dyDescent="0.3">
      <c r="B2" s="10"/>
      <c r="C2" s="11"/>
      <c r="D2" s="12"/>
      <c r="E2" s="11"/>
      <c r="F2" s="11"/>
      <c r="G2" s="11"/>
      <c r="H2" s="11"/>
      <c r="I2" s="11"/>
      <c r="J2" s="11"/>
      <c r="K2" s="11"/>
      <c r="L2" s="11"/>
      <c r="M2" s="11"/>
      <c r="N2" s="11"/>
      <c r="O2" s="11"/>
      <c r="P2" s="11"/>
      <c r="Q2" s="11"/>
      <c r="R2" s="11"/>
      <c r="S2" s="11"/>
      <c r="T2" s="11"/>
      <c r="U2" s="13"/>
      <c r="V2" s="13"/>
      <c r="W2" s="13"/>
      <c r="X2" s="13"/>
      <c r="Y2" s="13"/>
      <c r="Z2" s="13"/>
      <c r="AA2" s="13"/>
      <c r="AB2" s="13"/>
      <c r="AC2" s="13"/>
      <c r="AD2" s="13"/>
      <c r="AE2" s="13"/>
      <c r="AF2" s="13"/>
      <c r="AG2" s="13"/>
      <c r="AH2" s="13"/>
      <c r="AI2" s="13"/>
      <c r="AJ2" s="13"/>
      <c r="AK2" s="11"/>
      <c r="AL2" s="14"/>
      <c r="AM2" s="14"/>
      <c r="AN2" s="14"/>
      <c r="AO2" s="14"/>
      <c r="AP2" s="14"/>
      <c r="AQ2" s="14"/>
      <c r="AR2" s="14"/>
      <c r="AS2" s="14"/>
      <c r="AT2" s="14"/>
      <c r="AU2" s="14"/>
      <c r="AV2" s="14"/>
      <c r="AW2" s="14"/>
      <c r="AX2" s="14"/>
      <c r="AY2" s="14"/>
      <c r="AZ2" s="14"/>
      <c r="BA2" s="1923"/>
      <c r="BB2" s="10"/>
      <c r="BC2" s="11"/>
      <c r="BD2" s="11"/>
      <c r="BE2" s="11"/>
      <c r="BF2" s="11"/>
      <c r="BG2" s="11"/>
      <c r="BH2" s="11"/>
      <c r="BI2" s="11"/>
      <c r="BJ2" s="11"/>
      <c r="BL2" s="1034"/>
      <c r="BN2" s="2244"/>
      <c r="BO2" s="2244"/>
      <c r="BP2" s="2244"/>
      <c r="BQ2" s="2244"/>
      <c r="BR2" s="2244"/>
      <c r="BS2" s="2244"/>
      <c r="BT2" s="2244"/>
      <c r="BU2" s="2244"/>
      <c r="BV2" s="2244"/>
      <c r="BW2" s="2244"/>
      <c r="BX2" s="2244"/>
      <c r="BY2" s="2244"/>
      <c r="BZ2" s="2244"/>
      <c r="CA2" s="2244"/>
      <c r="CB2" s="2244"/>
      <c r="CC2" s="2244"/>
      <c r="CD2" s="2244"/>
      <c r="CE2" s="2244"/>
      <c r="CF2" s="2244"/>
      <c r="CG2" s="2244"/>
      <c r="CH2" s="2244"/>
      <c r="CI2" s="2244"/>
      <c r="CJ2" s="2244"/>
      <c r="CK2" s="2244"/>
      <c r="CL2" s="2244"/>
      <c r="CM2" s="2244"/>
      <c r="CN2" s="2244"/>
      <c r="CO2" s="2244"/>
      <c r="CP2" s="2244"/>
      <c r="CQ2" s="2244"/>
      <c r="CR2" s="2244"/>
      <c r="CS2" s="2244"/>
      <c r="CT2" s="2244"/>
      <c r="CU2" s="2244"/>
      <c r="CV2" s="2244"/>
      <c r="CW2" s="2244"/>
      <c r="CX2" s="2244"/>
      <c r="CY2" s="2244"/>
      <c r="CZ2" s="2244"/>
      <c r="DA2" s="2244"/>
      <c r="DB2" s="2244"/>
      <c r="DC2" s="1034"/>
    </row>
    <row r="3" spans="2:107" ht="15" thickBot="1" x14ac:dyDescent="0.3">
      <c r="B3" s="16"/>
      <c r="C3" s="14"/>
      <c r="D3" s="17"/>
      <c r="E3" s="14"/>
      <c r="F3" s="14"/>
      <c r="G3" s="3483" t="s">
        <v>3</v>
      </c>
      <c r="H3" s="3484"/>
      <c r="I3" s="3484"/>
      <c r="J3" s="3484"/>
      <c r="K3" s="3485"/>
      <c r="L3" s="3483" t="s">
        <v>4</v>
      </c>
      <c r="M3" s="3484"/>
      <c r="N3" s="3484"/>
      <c r="O3" s="3484"/>
      <c r="P3" s="3485"/>
      <c r="Q3" s="3483" t="s">
        <v>5</v>
      </c>
      <c r="R3" s="3484"/>
      <c r="S3" s="3484"/>
      <c r="T3" s="3484"/>
      <c r="U3" s="3485"/>
      <c r="V3" s="3483" t="s">
        <v>6</v>
      </c>
      <c r="W3" s="3484"/>
      <c r="X3" s="3484"/>
      <c r="Y3" s="3484"/>
      <c r="Z3" s="3485"/>
      <c r="AA3" s="3483" t="s">
        <v>7</v>
      </c>
      <c r="AB3" s="3484"/>
      <c r="AC3" s="3484"/>
      <c r="AD3" s="3484"/>
      <c r="AE3" s="3485"/>
      <c r="AF3" s="3483" t="s">
        <v>8</v>
      </c>
      <c r="AG3" s="3498"/>
      <c r="AH3" s="3498"/>
      <c r="AI3" s="3498"/>
      <c r="AJ3" s="3499"/>
      <c r="AK3" s="3483" t="s">
        <v>9</v>
      </c>
      <c r="AL3" s="3498"/>
      <c r="AM3" s="3498"/>
      <c r="AN3" s="3498"/>
      <c r="AO3" s="3499"/>
      <c r="AP3" s="3483" t="s">
        <v>10</v>
      </c>
      <c r="AQ3" s="3498"/>
      <c r="AR3" s="3498"/>
      <c r="AS3" s="3498"/>
      <c r="AT3" s="3499"/>
      <c r="AU3" s="14"/>
      <c r="AV3" s="14"/>
      <c r="AW3" s="14"/>
      <c r="AX3" s="14"/>
      <c r="AY3" s="14"/>
      <c r="AZ3" s="14"/>
      <c r="BA3" s="1923"/>
      <c r="BB3" s="16"/>
      <c r="BC3" s="14"/>
      <c r="BD3" s="14"/>
      <c r="BE3" s="14"/>
      <c r="BF3" s="3483" t="s">
        <v>11</v>
      </c>
      <c r="BG3" s="3484"/>
      <c r="BH3" s="3484"/>
      <c r="BI3" s="3484"/>
      <c r="BJ3" s="3485"/>
      <c r="BL3" s="1034"/>
      <c r="BM3" s="2245"/>
      <c r="BN3" s="2245"/>
      <c r="BO3" s="2246" t="s">
        <v>12</v>
      </c>
      <c r="BP3" s="2246"/>
      <c r="BQ3" s="2246"/>
      <c r="BR3" s="2246"/>
      <c r="BS3" s="2246"/>
      <c r="BT3" s="2246"/>
      <c r="BU3" s="2246"/>
      <c r="BV3" s="2246"/>
      <c r="BW3" s="2246"/>
      <c r="BX3" s="2246"/>
      <c r="BY3" s="2246"/>
      <c r="BZ3" s="2246"/>
      <c r="CA3" s="2246"/>
      <c r="CB3" s="2246"/>
      <c r="CC3" s="2246"/>
      <c r="CD3" s="2246"/>
      <c r="CE3" s="2246"/>
      <c r="CF3" s="2246"/>
      <c r="CG3" s="2246"/>
      <c r="CH3" s="2246"/>
      <c r="CI3" s="2246"/>
      <c r="CJ3" s="2246"/>
      <c r="CK3" s="2246"/>
      <c r="CL3" s="2246"/>
      <c r="CM3" s="2246"/>
      <c r="CN3" s="2246"/>
      <c r="CO3" s="2246"/>
      <c r="CP3" s="2246"/>
      <c r="CQ3" s="2246"/>
      <c r="CR3" s="2246"/>
      <c r="CS3" s="2246"/>
      <c r="CT3" s="2246"/>
      <c r="CU3" s="2246"/>
      <c r="CV3" s="2246"/>
      <c r="CW3" s="2246"/>
      <c r="CX3" s="2246"/>
      <c r="CY3" s="2246"/>
      <c r="CZ3" s="2246"/>
      <c r="DA3" s="2246"/>
      <c r="DB3" s="2246"/>
      <c r="DC3" s="1034"/>
    </row>
    <row r="4" spans="2:107" ht="41.25" thickBot="1" x14ac:dyDescent="0.25">
      <c r="B4" s="3486" t="s">
        <v>14</v>
      </c>
      <c r="C4" s="3487"/>
      <c r="D4" s="20" t="s">
        <v>15</v>
      </c>
      <c r="E4" s="21" t="s">
        <v>16</v>
      </c>
      <c r="F4" s="22" t="s">
        <v>17</v>
      </c>
      <c r="G4" s="23" t="s">
        <v>18</v>
      </c>
      <c r="H4" s="20" t="s">
        <v>19</v>
      </c>
      <c r="I4" s="20" t="s">
        <v>20</v>
      </c>
      <c r="J4" s="24" t="s">
        <v>21</v>
      </c>
      <c r="K4" s="25" t="s">
        <v>22</v>
      </c>
      <c r="L4" s="23" t="s">
        <v>18</v>
      </c>
      <c r="M4" s="20" t="s">
        <v>19</v>
      </c>
      <c r="N4" s="20" t="s">
        <v>20</v>
      </c>
      <c r="O4" s="24" t="s">
        <v>21</v>
      </c>
      <c r="P4" s="25" t="s">
        <v>22</v>
      </c>
      <c r="Q4" s="23" t="s">
        <v>18</v>
      </c>
      <c r="R4" s="20" t="s">
        <v>19</v>
      </c>
      <c r="S4" s="20" t="s">
        <v>20</v>
      </c>
      <c r="T4" s="24" t="s">
        <v>21</v>
      </c>
      <c r="U4" s="25" t="s">
        <v>22</v>
      </c>
      <c r="V4" s="23" t="s">
        <v>18</v>
      </c>
      <c r="W4" s="20" t="s">
        <v>19</v>
      </c>
      <c r="X4" s="20" t="s">
        <v>20</v>
      </c>
      <c r="Y4" s="24" t="s">
        <v>21</v>
      </c>
      <c r="Z4" s="25" t="s">
        <v>22</v>
      </c>
      <c r="AA4" s="23" t="s">
        <v>18</v>
      </c>
      <c r="AB4" s="20" t="s">
        <v>19</v>
      </c>
      <c r="AC4" s="20" t="s">
        <v>20</v>
      </c>
      <c r="AD4" s="24" t="s">
        <v>21</v>
      </c>
      <c r="AE4" s="25" t="s">
        <v>22</v>
      </c>
      <c r="AF4" s="23" t="s">
        <v>18</v>
      </c>
      <c r="AG4" s="20" t="s">
        <v>19</v>
      </c>
      <c r="AH4" s="20" t="s">
        <v>20</v>
      </c>
      <c r="AI4" s="24" t="s">
        <v>21</v>
      </c>
      <c r="AJ4" s="25" t="s">
        <v>22</v>
      </c>
      <c r="AK4" s="23" t="s">
        <v>18</v>
      </c>
      <c r="AL4" s="20" t="s">
        <v>19</v>
      </c>
      <c r="AM4" s="20" t="s">
        <v>20</v>
      </c>
      <c r="AN4" s="24" t="s">
        <v>21</v>
      </c>
      <c r="AO4" s="25" t="s">
        <v>22</v>
      </c>
      <c r="AP4" s="23" t="s">
        <v>18</v>
      </c>
      <c r="AQ4" s="20" t="s">
        <v>19</v>
      </c>
      <c r="AR4" s="20" t="s">
        <v>20</v>
      </c>
      <c r="AS4" s="24" t="s">
        <v>21</v>
      </c>
      <c r="AT4" s="25" t="s">
        <v>22</v>
      </c>
      <c r="AU4" s="14"/>
      <c r="AV4" s="1551" t="s">
        <v>23</v>
      </c>
      <c r="AW4" s="27" t="s">
        <v>24</v>
      </c>
      <c r="AX4" s="28"/>
      <c r="AY4" s="1551" t="s">
        <v>25</v>
      </c>
      <c r="AZ4" s="1552" t="s">
        <v>13</v>
      </c>
      <c r="BA4" s="1923"/>
      <c r="BB4" s="3486" t="s">
        <v>14</v>
      </c>
      <c r="BC4" s="3487"/>
      <c r="BD4" s="21" t="s">
        <v>16</v>
      </c>
      <c r="BE4" s="22" t="s">
        <v>17</v>
      </c>
      <c r="BF4" s="23" t="s">
        <v>18</v>
      </c>
      <c r="BG4" s="20" t="s">
        <v>19</v>
      </c>
      <c r="BH4" s="20" t="s">
        <v>20</v>
      </c>
      <c r="BI4" s="24" t="s">
        <v>21</v>
      </c>
      <c r="BJ4" s="25" t="s">
        <v>22</v>
      </c>
      <c r="BL4" s="1034"/>
      <c r="BM4" s="2247" t="s">
        <v>26</v>
      </c>
      <c r="BN4" s="2248"/>
      <c r="BO4" s="2247" t="s">
        <v>27</v>
      </c>
      <c r="BQ4" s="1097"/>
      <c r="BR4" s="1097"/>
      <c r="BS4" s="1097"/>
      <c r="BT4" s="1097"/>
      <c r="BU4" s="1097"/>
      <c r="BV4" s="1097"/>
      <c r="BW4" s="1097"/>
      <c r="BX4" s="1097"/>
      <c r="BY4" s="1097"/>
      <c r="BZ4" s="1097"/>
      <c r="CA4" s="1097"/>
      <c r="CB4" s="1097"/>
      <c r="CC4" s="1097"/>
      <c r="CD4" s="1097"/>
      <c r="CE4" s="1097"/>
      <c r="CF4" s="1097"/>
      <c r="CG4" s="1097"/>
      <c r="CH4" s="1097"/>
      <c r="CI4" s="1097"/>
      <c r="CJ4" s="1097"/>
      <c r="CK4" s="1097"/>
      <c r="CL4" s="1097"/>
      <c r="CM4" s="1097"/>
      <c r="CN4" s="1097"/>
      <c r="CO4" s="1097"/>
      <c r="CP4" s="1097"/>
      <c r="CQ4" s="1097"/>
      <c r="CR4" s="1097"/>
      <c r="CS4" s="1097"/>
      <c r="CT4" s="1097"/>
      <c r="CU4" s="1097"/>
      <c r="CV4" s="1097"/>
      <c r="CW4" s="1097"/>
      <c r="CX4" s="1097"/>
      <c r="CY4" s="1097"/>
      <c r="CZ4" s="1097"/>
      <c r="DA4" s="1097"/>
      <c r="DB4" s="1097"/>
      <c r="DC4" s="1034"/>
    </row>
    <row r="5" spans="2:107" ht="15" thickBot="1" x14ac:dyDescent="0.25">
      <c r="B5" s="32"/>
      <c r="C5" s="32"/>
      <c r="D5" s="33"/>
      <c r="E5" s="33"/>
      <c r="F5" s="33"/>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14"/>
      <c r="AV5" s="35"/>
      <c r="AW5" s="35"/>
      <c r="AX5" s="35"/>
      <c r="AY5" s="35"/>
      <c r="AZ5" s="35"/>
      <c r="BA5" s="1923"/>
      <c r="BB5" s="32"/>
      <c r="BC5" s="32"/>
      <c r="BD5" s="33"/>
      <c r="BE5" s="33"/>
      <c r="BF5" s="34"/>
      <c r="BG5" s="34"/>
      <c r="BH5" s="34"/>
      <c r="BI5" s="34"/>
      <c r="BJ5" s="34"/>
      <c r="BL5" s="1034"/>
      <c r="BN5" s="1035"/>
      <c r="BQ5" s="2250"/>
      <c r="BR5" s="2250"/>
      <c r="BS5" s="2250"/>
      <c r="BT5" s="2250"/>
      <c r="BU5" s="2250"/>
      <c r="BV5" s="2250"/>
      <c r="BW5" s="2250"/>
      <c r="BX5" s="2250"/>
      <c r="BY5" s="2250"/>
      <c r="BZ5" s="2250"/>
      <c r="CA5" s="2250"/>
      <c r="CB5" s="2250"/>
      <c r="CC5" s="2250"/>
      <c r="CD5" s="2250"/>
      <c r="CE5" s="2250"/>
      <c r="CF5" s="2250"/>
      <c r="CG5" s="2250"/>
      <c r="CH5" s="2250"/>
      <c r="CI5" s="2250"/>
      <c r="CJ5" s="2250"/>
      <c r="CK5" s="2250"/>
      <c r="CL5" s="2250"/>
      <c r="CM5" s="2250"/>
      <c r="CN5" s="2250"/>
      <c r="CO5" s="2250"/>
      <c r="CP5" s="2250"/>
      <c r="CQ5" s="2250"/>
      <c r="CR5" s="2250"/>
      <c r="CS5" s="2250"/>
      <c r="CT5" s="2250"/>
      <c r="CU5" s="2250"/>
      <c r="CV5" s="2250"/>
      <c r="CW5" s="2250"/>
      <c r="CX5" s="2250"/>
      <c r="CY5" s="2250"/>
      <c r="CZ5" s="2250"/>
      <c r="DA5" s="2250"/>
      <c r="DB5" s="2250"/>
      <c r="DC5" s="1034"/>
    </row>
    <row r="6" spans="2:107" ht="15" thickBot="1" x14ac:dyDescent="0.3">
      <c r="B6" s="3488" t="s">
        <v>30</v>
      </c>
      <c r="C6" s="3489"/>
      <c r="D6" s="3489"/>
      <c r="E6" s="3489"/>
      <c r="F6" s="3490"/>
      <c r="G6" s="3491" t="s">
        <v>31</v>
      </c>
      <c r="H6" s="3492"/>
      <c r="I6" s="3492"/>
      <c r="J6" s="3492"/>
      <c r="K6" s="3493"/>
      <c r="L6" s="3491" t="s">
        <v>31</v>
      </c>
      <c r="M6" s="3492"/>
      <c r="N6" s="3492"/>
      <c r="O6" s="3492"/>
      <c r="P6" s="3493"/>
      <c r="Q6" s="3491" t="s">
        <v>31</v>
      </c>
      <c r="R6" s="3492"/>
      <c r="S6" s="3492"/>
      <c r="T6" s="3492"/>
      <c r="U6" s="3493"/>
      <c r="V6" s="3491" t="s">
        <v>32</v>
      </c>
      <c r="W6" s="3492"/>
      <c r="X6" s="3492"/>
      <c r="Y6" s="3492"/>
      <c r="Z6" s="3493"/>
      <c r="AA6" s="3491" t="s">
        <v>32</v>
      </c>
      <c r="AB6" s="3492"/>
      <c r="AC6" s="3492"/>
      <c r="AD6" s="3492"/>
      <c r="AE6" s="3493"/>
      <c r="AF6" s="3491" t="s">
        <v>32</v>
      </c>
      <c r="AG6" s="3492"/>
      <c r="AH6" s="3492"/>
      <c r="AI6" s="3492"/>
      <c r="AJ6" s="3493"/>
      <c r="AK6" s="3491" t="s">
        <v>32</v>
      </c>
      <c r="AL6" s="3492"/>
      <c r="AM6" s="3492"/>
      <c r="AN6" s="3492"/>
      <c r="AO6" s="3493"/>
      <c r="AP6" s="3491" t="s">
        <v>32</v>
      </c>
      <c r="AQ6" s="3492"/>
      <c r="AR6" s="3492"/>
      <c r="AS6" s="3492"/>
      <c r="AT6" s="3493"/>
      <c r="AU6" s="14"/>
      <c r="AV6" s="35"/>
      <c r="AW6" s="35"/>
      <c r="AX6" s="35"/>
      <c r="AY6" s="35"/>
      <c r="AZ6" s="35"/>
      <c r="BA6" s="1923"/>
      <c r="BB6" s="3488" t="s">
        <v>30</v>
      </c>
      <c r="BC6" s="3489"/>
      <c r="BD6" s="3489"/>
      <c r="BE6" s="3490"/>
      <c r="BF6" s="3491" t="s">
        <v>33</v>
      </c>
      <c r="BG6" s="3492"/>
      <c r="BH6" s="3492"/>
      <c r="BI6" s="3492"/>
      <c r="BJ6" s="3493"/>
      <c r="BL6" s="1034"/>
      <c r="BN6" s="1035"/>
      <c r="BO6" s="2250"/>
      <c r="BP6" s="2250"/>
      <c r="BQ6" s="2250"/>
      <c r="BR6" s="2250"/>
      <c r="BS6" s="2250"/>
      <c r="BT6" s="2250"/>
      <c r="BU6" s="2250"/>
      <c r="BV6" s="2250"/>
      <c r="BW6" s="2250"/>
      <c r="BX6" s="2250"/>
      <c r="BY6" s="2250"/>
      <c r="BZ6" s="2250"/>
      <c r="CA6" s="2250"/>
      <c r="CB6" s="2250"/>
      <c r="CC6" s="2250"/>
      <c r="CD6" s="2250"/>
      <c r="CE6" s="2250"/>
      <c r="CF6" s="2250"/>
      <c r="CG6" s="2250"/>
      <c r="CH6" s="2250"/>
      <c r="CI6" s="2250"/>
      <c r="CJ6" s="2250"/>
      <c r="CK6" s="2250"/>
      <c r="CL6" s="2250"/>
      <c r="CM6" s="2250"/>
      <c r="CN6" s="2250"/>
      <c r="CO6" s="2250"/>
      <c r="CP6" s="2250"/>
      <c r="CQ6" s="2250"/>
      <c r="CR6" s="2250"/>
      <c r="CS6" s="2250"/>
      <c r="CT6" s="2250"/>
      <c r="CU6" s="2250"/>
      <c r="CV6" s="2250"/>
      <c r="CW6" s="2250"/>
      <c r="CX6" s="2250"/>
      <c r="CY6" s="2250"/>
      <c r="CZ6" s="2250"/>
      <c r="DA6" s="2250"/>
      <c r="DB6" s="1049"/>
      <c r="DC6" s="1034"/>
    </row>
    <row r="7" spans="2:107" ht="15" thickBot="1" x14ac:dyDescent="0.3">
      <c r="B7" s="32"/>
      <c r="C7" s="32"/>
      <c r="D7" s="33"/>
      <c r="E7" s="33"/>
      <c r="F7" s="33"/>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14"/>
      <c r="AV7" s="35"/>
      <c r="AW7" s="35"/>
      <c r="AX7" s="35"/>
      <c r="AY7" s="35"/>
      <c r="AZ7" s="35"/>
      <c r="BA7" s="1923"/>
      <c r="BB7" s="32"/>
      <c r="BC7" s="32"/>
      <c r="BD7" s="33"/>
      <c r="BE7" s="33"/>
      <c r="BF7" s="34"/>
      <c r="BG7" s="34"/>
      <c r="BH7" s="34"/>
      <c r="BI7" s="34"/>
      <c r="BJ7" s="34"/>
      <c r="BL7" s="1034"/>
      <c r="BN7" s="1035"/>
      <c r="BO7" s="2250"/>
      <c r="BP7" s="2250"/>
      <c r="BQ7" s="2250"/>
      <c r="BR7" s="2250"/>
      <c r="BS7" s="2250"/>
      <c r="BT7" s="2250"/>
      <c r="BU7" s="2250"/>
      <c r="BV7" s="2250"/>
      <c r="BW7" s="2250"/>
      <c r="BX7" s="2250"/>
      <c r="BY7" s="2250"/>
      <c r="BZ7" s="2250"/>
      <c r="CA7" s="2250"/>
      <c r="CB7" s="2250"/>
      <c r="CC7" s="2250"/>
      <c r="CD7" s="2250"/>
      <c r="CE7" s="2250"/>
      <c r="CF7" s="2250"/>
      <c r="CG7" s="2250"/>
      <c r="CH7" s="2250"/>
      <c r="CI7" s="2250"/>
      <c r="CJ7" s="2250"/>
      <c r="CK7" s="2250"/>
      <c r="CL7" s="2250"/>
      <c r="CM7" s="2250"/>
      <c r="CN7" s="2250"/>
      <c r="CO7" s="2250"/>
      <c r="CP7" s="2250"/>
      <c r="CQ7" s="2250"/>
      <c r="CR7" s="2250"/>
      <c r="CS7" s="2250"/>
      <c r="CT7" s="2250"/>
      <c r="CU7" s="2250"/>
      <c r="CV7" s="2250"/>
      <c r="CW7" s="1049"/>
      <c r="CX7" s="2250"/>
      <c r="CY7" s="2250"/>
      <c r="CZ7" s="2250"/>
      <c r="DA7" s="2250"/>
      <c r="DB7" s="1049"/>
      <c r="DC7" s="1034"/>
    </row>
    <row r="8" spans="2:107" ht="15" thickBot="1" x14ac:dyDescent="0.3">
      <c r="B8" s="40" t="s">
        <v>36</v>
      </c>
      <c r="C8" s="41" t="s">
        <v>37</v>
      </c>
      <c r="D8" s="33"/>
      <c r="E8" s="42"/>
      <c r="F8" s="42"/>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43"/>
      <c r="AZ8" s="43"/>
      <c r="BA8" s="1923"/>
      <c r="BB8" s="40" t="s">
        <v>36</v>
      </c>
      <c r="BC8" s="41" t="s">
        <v>37</v>
      </c>
      <c r="BD8" s="42"/>
      <c r="BE8" s="42"/>
      <c r="BF8" s="14"/>
      <c r="BG8" s="14"/>
      <c r="BH8" s="14"/>
      <c r="BI8" s="14"/>
      <c r="BJ8" s="14"/>
      <c r="BL8" s="1034"/>
      <c r="BN8" s="1035"/>
      <c r="BO8" s="2250"/>
      <c r="BP8" s="2250"/>
      <c r="BQ8" s="2250"/>
      <c r="BR8" s="2250"/>
      <c r="BS8" s="1049"/>
      <c r="BT8" s="2250"/>
      <c r="BU8" s="2250"/>
      <c r="BV8" s="2250"/>
      <c r="BW8" s="2250"/>
      <c r="BX8" s="1049"/>
      <c r="BY8" s="2250"/>
      <c r="BZ8" s="2250"/>
      <c r="CA8" s="2250"/>
      <c r="CB8" s="2250"/>
      <c r="CC8" s="1049"/>
      <c r="CD8" s="2250"/>
      <c r="CE8" s="2250"/>
      <c r="CF8" s="2250"/>
      <c r="CG8" s="2250"/>
      <c r="CH8" s="1049"/>
      <c r="CI8" s="2250"/>
      <c r="CJ8" s="2250"/>
      <c r="CK8" s="2250"/>
      <c r="CL8" s="2250"/>
      <c r="CM8" s="1049"/>
      <c r="CN8" s="2250"/>
      <c r="CO8" s="2250"/>
      <c r="CP8" s="2250"/>
      <c r="CQ8" s="2250"/>
      <c r="CR8" s="1049"/>
      <c r="CS8" s="2250"/>
      <c r="CT8" s="2250"/>
      <c r="CU8" s="2250"/>
      <c r="CV8" s="2250"/>
      <c r="CW8" s="1049"/>
      <c r="CX8" s="2250"/>
      <c r="CY8" s="2250"/>
      <c r="CZ8" s="2250"/>
      <c r="DA8" s="2250"/>
      <c r="DB8" s="1049"/>
      <c r="DC8" s="1034"/>
    </row>
    <row r="9" spans="2:107" x14ac:dyDescent="0.25">
      <c r="B9" s="44">
        <v>1</v>
      </c>
      <c r="C9" s="45" t="s">
        <v>39</v>
      </c>
      <c r="D9" s="46" t="s">
        <v>40</v>
      </c>
      <c r="E9" s="46" t="s">
        <v>41</v>
      </c>
      <c r="F9" s="47">
        <v>3</v>
      </c>
      <c r="G9" s="48">
        <v>2.3149999999999999</v>
      </c>
      <c r="H9" s="49">
        <v>5.54</v>
      </c>
      <c r="I9" s="49">
        <v>8.8030000000000008</v>
      </c>
      <c r="J9" s="50">
        <v>10.869</v>
      </c>
      <c r="K9" s="51">
        <f t="shared" ref="K9:K21" si="0">SUM(G9:J9)</f>
        <v>27.527000000000001</v>
      </c>
      <c r="L9" s="48">
        <v>2.3149999999999999</v>
      </c>
      <c r="M9" s="49">
        <v>5.54</v>
      </c>
      <c r="N9" s="49">
        <v>8.8030000000000008</v>
      </c>
      <c r="O9" s="50">
        <v>10.869</v>
      </c>
      <c r="P9" s="51">
        <f>SUM(L9:O9)</f>
        <v>27.527000000000001</v>
      </c>
      <c r="Q9" s="48">
        <v>2.165</v>
      </c>
      <c r="R9" s="49">
        <v>5.18</v>
      </c>
      <c r="S9" s="49">
        <v>8.2309999999999999</v>
      </c>
      <c r="T9" s="50">
        <v>10.163</v>
      </c>
      <c r="U9" s="51">
        <f>SUM(Q9:T9)</f>
        <v>25.739000000000001</v>
      </c>
      <c r="V9" s="48">
        <v>1.944</v>
      </c>
      <c r="W9" s="49">
        <v>4.665</v>
      </c>
      <c r="X9" s="49">
        <v>7.3010000000000002</v>
      </c>
      <c r="Y9" s="50">
        <v>9.1519999999999992</v>
      </c>
      <c r="Z9" s="51">
        <f>SUM(V9:Y9)</f>
        <v>23.061999999999998</v>
      </c>
      <c r="AA9" s="48">
        <v>1.9470000000000001</v>
      </c>
      <c r="AB9" s="49">
        <v>4.6829999999999998</v>
      </c>
      <c r="AC9" s="49">
        <v>7.2759999999999998</v>
      </c>
      <c r="AD9" s="50">
        <v>9.1869999999999994</v>
      </c>
      <c r="AE9" s="51">
        <f>SUM(AA9:AD9)</f>
        <v>23.092999999999996</v>
      </c>
      <c r="AF9" s="48">
        <v>1.95</v>
      </c>
      <c r="AG9" s="49">
        <v>4.7009999999999996</v>
      </c>
      <c r="AH9" s="49">
        <v>7.2519999999999998</v>
      </c>
      <c r="AI9" s="50">
        <v>9.2230000000000008</v>
      </c>
      <c r="AJ9" s="51">
        <f>SUM(AF9:AI9)</f>
        <v>23.125999999999998</v>
      </c>
      <c r="AK9" s="48">
        <v>1.9530000000000001</v>
      </c>
      <c r="AL9" s="49">
        <v>4.72</v>
      </c>
      <c r="AM9" s="49">
        <v>7.2309999999999999</v>
      </c>
      <c r="AN9" s="50">
        <v>9.26</v>
      </c>
      <c r="AO9" s="51">
        <f>SUM(AK9:AN9)</f>
        <v>23.164000000000001</v>
      </c>
      <c r="AP9" s="48">
        <v>1.9570000000000001</v>
      </c>
      <c r="AQ9" s="49">
        <v>4.7409999999999997</v>
      </c>
      <c r="AR9" s="49">
        <v>7.2130000000000001</v>
      </c>
      <c r="AS9" s="50">
        <v>9.3010000000000002</v>
      </c>
      <c r="AT9" s="51">
        <f>SUM(AP9:AS9)</f>
        <v>23.212</v>
      </c>
      <c r="AU9" s="14"/>
      <c r="AV9" s="52"/>
      <c r="AW9" s="53" t="s">
        <v>42</v>
      </c>
      <c r="AX9" s="54"/>
      <c r="AY9" s="43">
        <f>IF(SUM(BO9:DA9)=0,0,$BO$4)</f>
        <v>0</v>
      </c>
      <c r="AZ9" s="43"/>
      <c r="BA9" s="1923"/>
      <c r="BB9" s="44">
        <v>1</v>
      </c>
      <c r="BC9" s="45" t="s">
        <v>39</v>
      </c>
      <c r="BD9" s="46" t="s">
        <v>41</v>
      </c>
      <c r="BE9" s="47">
        <v>3</v>
      </c>
      <c r="BF9" s="55" t="s">
        <v>5547</v>
      </c>
      <c r="BG9" s="56" t="s">
        <v>5548</v>
      </c>
      <c r="BH9" s="56" t="s">
        <v>5549</v>
      </c>
      <c r="BI9" s="57" t="s">
        <v>5550</v>
      </c>
      <c r="BJ9" s="58" t="s">
        <v>5551</v>
      </c>
      <c r="BL9" s="1034"/>
      <c r="BN9" s="1097"/>
      <c r="BO9" s="2251">
        <f t="shared" ref="BO9:BR12" si="1">IF(ISNUMBER(G9),0,1)</f>
        <v>0</v>
      </c>
      <c r="BP9" s="2251">
        <f t="shared" si="1"/>
        <v>0</v>
      </c>
      <c r="BQ9" s="2251">
        <f t="shared" si="1"/>
        <v>0</v>
      </c>
      <c r="BR9" s="2251">
        <f t="shared" si="1"/>
        <v>0</v>
      </c>
      <c r="BS9" s="1050"/>
      <c r="BT9" s="2251">
        <f t="shared" ref="BT9:BW12" si="2">IF(ISNUMBER(L9),0,1)</f>
        <v>0</v>
      </c>
      <c r="BU9" s="2251">
        <f t="shared" si="2"/>
        <v>0</v>
      </c>
      <c r="BV9" s="2251">
        <f t="shared" si="2"/>
        <v>0</v>
      </c>
      <c r="BW9" s="2251">
        <f t="shared" si="2"/>
        <v>0</v>
      </c>
      <c r="BX9" s="1050"/>
      <c r="BY9" s="2251">
        <f t="shared" ref="BY9:CB12" si="3">IF(ISNUMBER(Q9),0,1)</f>
        <v>0</v>
      </c>
      <c r="BZ9" s="2251">
        <f t="shared" si="3"/>
        <v>0</v>
      </c>
      <c r="CA9" s="2251">
        <f t="shared" si="3"/>
        <v>0</v>
      </c>
      <c r="CB9" s="2251">
        <f t="shared" si="3"/>
        <v>0</v>
      </c>
      <c r="CC9" s="1050"/>
      <c r="CD9" s="2251">
        <f t="shared" ref="CD9:CG12" si="4">IF(ISNUMBER(V9),0,1)</f>
        <v>0</v>
      </c>
      <c r="CE9" s="2251">
        <f t="shared" si="4"/>
        <v>0</v>
      </c>
      <c r="CF9" s="2251">
        <f t="shared" si="4"/>
        <v>0</v>
      </c>
      <c r="CG9" s="2251">
        <f t="shared" si="4"/>
        <v>0</v>
      </c>
      <c r="CH9" s="1050"/>
      <c r="CI9" s="2251">
        <f t="shared" ref="CI9:CL12" si="5">IF(ISNUMBER(AA9),0,1)</f>
        <v>0</v>
      </c>
      <c r="CJ9" s="2251">
        <f t="shared" si="5"/>
        <v>0</v>
      </c>
      <c r="CK9" s="2251">
        <f t="shared" si="5"/>
        <v>0</v>
      </c>
      <c r="CL9" s="2251">
        <f t="shared" si="5"/>
        <v>0</v>
      </c>
      <c r="CM9" s="1050"/>
      <c r="CN9" s="2251">
        <f t="shared" ref="CN9:CQ12" si="6">IF(ISNUMBER(AF9),0,1)</f>
        <v>0</v>
      </c>
      <c r="CO9" s="2251">
        <f t="shared" si="6"/>
        <v>0</v>
      </c>
      <c r="CP9" s="2251">
        <f t="shared" si="6"/>
        <v>0</v>
      </c>
      <c r="CQ9" s="2251">
        <f t="shared" si="6"/>
        <v>0</v>
      </c>
      <c r="CR9" s="1050"/>
      <c r="CS9" s="2251">
        <f t="shared" ref="CS9:CV12" si="7">IF(ISNUMBER(AK9),0,1)</f>
        <v>0</v>
      </c>
      <c r="CT9" s="2251">
        <f t="shared" si="7"/>
        <v>0</v>
      </c>
      <c r="CU9" s="2251">
        <f t="shared" si="7"/>
        <v>0</v>
      </c>
      <c r="CV9" s="2251">
        <f t="shared" si="7"/>
        <v>0</v>
      </c>
      <c r="CW9" s="1050"/>
      <c r="CX9" s="2251">
        <f t="shared" ref="CX9:DA12" si="8">IF(ISNUMBER(AP9),0,1)</f>
        <v>0</v>
      </c>
      <c r="CY9" s="2251">
        <f t="shared" si="8"/>
        <v>0</v>
      </c>
      <c r="CZ9" s="2251">
        <f t="shared" si="8"/>
        <v>0</v>
      </c>
      <c r="DA9" s="2251">
        <f t="shared" si="8"/>
        <v>0</v>
      </c>
      <c r="DB9" s="1050"/>
      <c r="DC9" s="1034"/>
    </row>
    <row r="10" spans="2:107" x14ac:dyDescent="0.25">
      <c r="B10" s="62">
        <f xml:space="preserve"> B9 + 1</f>
        <v>2</v>
      </c>
      <c r="C10" s="63" t="s">
        <v>48</v>
      </c>
      <c r="D10" s="64" t="s">
        <v>49</v>
      </c>
      <c r="E10" s="64" t="s">
        <v>41</v>
      </c>
      <c r="F10" s="65">
        <v>3</v>
      </c>
      <c r="G10" s="66">
        <v>-0.159</v>
      </c>
      <c r="H10" s="67">
        <v>0</v>
      </c>
      <c r="I10" s="67">
        <v>-0.30499999999999999</v>
      </c>
      <c r="J10" s="68">
        <v>0</v>
      </c>
      <c r="K10" s="69">
        <f t="shared" si="0"/>
        <v>-0.46399999999999997</v>
      </c>
      <c r="L10" s="66">
        <v>-0.159</v>
      </c>
      <c r="M10" s="67">
        <v>0</v>
      </c>
      <c r="N10" s="67">
        <v>-0.30499999999999999</v>
      </c>
      <c r="O10" s="68">
        <v>0</v>
      </c>
      <c r="P10" s="69">
        <f>SUM(L10:O10)</f>
        <v>-0.46399999999999997</v>
      </c>
      <c r="Q10" s="66">
        <v>-0.159</v>
      </c>
      <c r="R10" s="67">
        <v>0</v>
      </c>
      <c r="S10" s="67">
        <v>-0.30499999999999999</v>
      </c>
      <c r="T10" s="68">
        <v>0</v>
      </c>
      <c r="U10" s="69">
        <f>SUM(Q10:T10)</f>
        <v>-0.46399999999999997</v>
      </c>
      <c r="V10" s="66">
        <v>-0.152</v>
      </c>
      <c r="W10" s="67">
        <v>0</v>
      </c>
      <c r="X10" s="67">
        <v>-0.29299999999999998</v>
      </c>
      <c r="Y10" s="68">
        <v>0</v>
      </c>
      <c r="Z10" s="69">
        <f>SUM(V10:Y10)</f>
        <v>-0.44499999999999995</v>
      </c>
      <c r="AA10" s="66">
        <v>-0.152</v>
      </c>
      <c r="AB10" s="67">
        <v>0</v>
      </c>
      <c r="AC10" s="67">
        <v>-0.29399999999999998</v>
      </c>
      <c r="AD10" s="68">
        <v>0</v>
      </c>
      <c r="AE10" s="69">
        <f>SUM(AA10:AD10)</f>
        <v>-0.44599999999999995</v>
      </c>
      <c r="AF10" s="66">
        <v>-0.153</v>
      </c>
      <c r="AG10" s="67">
        <v>0</v>
      </c>
      <c r="AH10" s="67">
        <v>-0.29499999999999998</v>
      </c>
      <c r="AI10" s="68">
        <v>0</v>
      </c>
      <c r="AJ10" s="69">
        <f>SUM(AF10:AI10)</f>
        <v>-0.44799999999999995</v>
      </c>
      <c r="AK10" s="66">
        <v>-0.153</v>
      </c>
      <c r="AL10" s="67">
        <v>0</v>
      </c>
      <c r="AM10" s="67">
        <v>-0.29599999999999999</v>
      </c>
      <c r="AN10" s="68">
        <v>0</v>
      </c>
      <c r="AO10" s="69">
        <f>SUM(AK10:AN10)</f>
        <v>-0.44899999999999995</v>
      </c>
      <c r="AP10" s="66">
        <v>-0.153</v>
      </c>
      <c r="AQ10" s="67">
        <v>0</v>
      </c>
      <c r="AR10" s="67">
        <v>-0.29799999999999999</v>
      </c>
      <c r="AS10" s="68">
        <v>0</v>
      </c>
      <c r="AT10" s="69">
        <f>SUM(AP10:AS10)</f>
        <v>-0.45099999999999996</v>
      </c>
      <c r="AU10" s="14"/>
      <c r="AV10" s="70"/>
      <c r="AW10" s="37"/>
      <c r="AX10" s="71"/>
      <c r="AY10" s="43">
        <f>IF(SUM(BO10:DA10)=0,0,$BO$4)</f>
        <v>0</v>
      </c>
      <c r="AZ10" s="43"/>
      <c r="BA10" s="1923"/>
      <c r="BB10" s="62">
        <f xml:space="preserve"> BB9 + 1</f>
        <v>2</v>
      </c>
      <c r="BC10" s="63" t="s">
        <v>48</v>
      </c>
      <c r="BD10" s="64" t="s">
        <v>41</v>
      </c>
      <c r="BE10" s="65">
        <v>3</v>
      </c>
      <c r="BF10" s="72" t="s">
        <v>5552</v>
      </c>
      <c r="BG10" s="73" t="s">
        <v>5553</v>
      </c>
      <c r="BH10" s="73" t="s">
        <v>5554</v>
      </c>
      <c r="BI10" s="74" t="s">
        <v>5555</v>
      </c>
      <c r="BJ10" s="75" t="s">
        <v>5556</v>
      </c>
      <c r="BL10" s="1034"/>
      <c r="BN10" s="1097"/>
      <c r="BO10" s="2251">
        <f t="shared" si="1"/>
        <v>0</v>
      </c>
      <c r="BP10" s="2251">
        <f t="shared" si="1"/>
        <v>0</v>
      </c>
      <c r="BQ10" s="2251">
        <f t="shared" si="1"/>
        <v>0</v>
      </c>
      <c r="BR10" s="2251">
        <f t="shared" si="1"/>
        <v>0</v>
      </c>
      <c r="BS10" s="1050"/>
      <c r="BT10" s="2251">
        <f t="shared" si="2"/>
        <v>0</v>
      </c>
      <c r="BU10" s="2251">
        <f t="shared" si="2"/>
        <v>0</v>
      </c>
      <c r="BV10" s="2251">
        <f t="shared" si="2"/>
        <v>0</v>
      </c>
      <c r="BW10" s="2251">
        <f t="shared" si="2"/>
        <v>0</v>
      </c>
      <c r="BX10" s="1050"/>
      <c r="BY10" s="2251">
        <f t="shared" si="3"/>
        <v>0</v>
      </c>
      <c r="BZ10" s="2251">
        <f t="shared" si="3"/>
        <v>0</v>
      </c>
      <c r="CA10" s="2251">
        <f t="shared" si="3"/>
        <v>0</v>
      </c>
      <c r="CB10" s="2251">
        <f t="shared" si="3"/>
        <v>0</v>
      </c>
      <c r="CC10" s="1050"/>
      <c r="CD10" s="2251">
        <f t="shared" si="4"/>
        <v>0</v>
      </c>
      <c r="CE10" s="2251">
        <f t="shared" si="4"/>
        <v>0</v>
      </c>
      <c r="CF10" s="2251">
        <f t="shared" si="4"/>
        <v>0</v>
      </c>
      <c r="CG10" s="2251">
        <f t="shared" si="4"/>
        <v>0</v>
      </c>
      <c r="CH10" s="1050"/>
      <c r="CI10" s="2251">
        <f t="shared" si="5"/>
        <v>0</v>
      </c>
      <c r="CJ10" s="2251">
        <f t="shared" si="5"/>
        <v>0</v>
      </c>
      <c r="CK10" s="2251">
        <f t="shared" si="5"/>
        <v>0</v>
      </c>
      <c r="CL10" s="2251">
        <f t="shared" si="5"/>
        <v>0</v>
      </c>
      <c r="CM10" s="1050"/>
      <c r="CN10" s="2251">
        <f t="shared" si="6"/>
        <v>0</v>
      </c>
      <c r="CO10" s="2251">
        <f t="shared" si="6"/>
        <v>0</v>
      </c>
      <c r="CP10" s="2251">
        <f t="shared" si="6"/>
        <v>0</v>
      </c>
      <c r="CQ10" s="2251">
        <f t="shared" si="6"/>
        <v>0</v>
      </c>
      <c r="CR10" s="1050"/>
      <c r="CS10" s="2251">
        <f t="shared" si="7"/>
        <v>0</v>
      </c>
      <c r="CT10" s="2251">
        <f t="shared" si="7"/>
        <v>0</v>
      </c>
      <c r="CU10" s="2251">
        <f t="shared" si="7"/>
        <v>0</v>
      </c>
      <c r="CV10" s="2251">
        <f t="shared" si="7"/>
        <v>0</v>
      </c>
      <c r="CW10" s="1050"/>
      <c r="CX10" s="2251">
        <f t="shared" si="8"/>
        <v>0</v>
      </c>
      <c r="CY10" s="2251">
        <f t="shared" si="8"/>
        <v>0</v>
      </c>
      <c r="CZ10" s="2251">
        <f t="shared" si="8"/>
        <v>0</v>
      </c>
      <c r="DA10" s="2251">
        <f t="shared" si="8"/>
        <v>0</v>
      </c>
      <c r="DB10" s="1050"/>
      <c r="DC10" s="1034"/>
    </row>
    <row r="11" spans="2:107" x14ac:dyDescent="0.25">
      <c r="B11" s="62">
        <f xml:space="preserve"> B10 + 1</f>
        <v>3</v>
      </c>
      <c r="C11" s="63" t="s">
        <v>55</v>
      </c>
      <c r="D11" s="64" t="s">
        <v>56</v>
      </c>
      <c r="E11" s="64" t="s">
        <v>41</v>
      </c>
      <c r="F11" s="65">
        <v>3</v>
      </c>
      <c r="G11" s="66">
        <v>5.492</v>
      </c>
      <c r="H11" s="67">
        <v>0</v>
      </c>
      <c r="I11" s="67">
        <v>2.5000000000000001E-2</v>
      </c>
      <c r="J11" s="68">
        <v>1E-3</v>
      </c>
      <c r="K11" s="69">
        <f t="shared" si="0"/>
        <v>5.5180000000000007</v>
      </c>
      <c r="L11" s="66">
        <v>5.492</v>
      </c>
      <c r="M11" s="67">
        <v>0</v>
      </c>
      <c r="N11" s="67">
        <v>2.5000000000000001E-2</v>
      </c>
      <c r="O11" s="68">
        <v>1E-3</v>
      </c>
      <c r="P11" s="69">
        <f>SUM(L11:O11)</f>
        <v>5.5180000000000007</v>
      </c>
      <c r="Q11" s="66">
        <v>5.492</v>
      </c>
      <c r="R11" s="67">
        <v>0</v>
      </c>
      <c r="S11" s="67">
        <v>2.5000000000000001E-2</v>
      </c>
      <c r="T11" s="68">
        <v>1E-3</v>
      </c>
      <c r="U11" s="69">
        <f>SUM(Q11:T11)</f>
        <v>5.5180000000000007</v>
      </c>
      <c r="V11" s="66">
        <v>5.2539999999999996</v>
      </c>
      <c r="W11" s="67">
        <v>0</v>
      </c>
      <c r="X11" s="67">
        <v>2.4E-2</v>
      </c>
      <c r="Y11" s="68">
        <v>1E-3</v>
      </c>
      <c r="Z11" s="69">
        <f>SUM(V11:Y11)</f>
        <v>5.2789999999999999</v>
      </c>
      <c r="AA11" s="66">
        <v>5.2619999999999996</v>
      </c>
      <c r="AB11" s="67">
        <v>0</v>
      </c>
      <c r="AC11" s="67">
        <v>2.4E-2</v>
      </c>
      <c r="AD11" s="68">
        <v>1E-3</v>
      </c>
      <c r="AE11" s="69">
        <f>SUM(AA11:AD11)</f>
        <v>5.2869999999999999</v>
      </c>
      <c r="AF11" s="66">
        <v>5.27</v>
      </c>
      <c r="AG11" s="67">
        <v>0</v>
      </c>
      <c r="AH11" s="67">
        <v>2.4E-2</v>
      </c>
      <c r="AI11" s="68">
        <v>1E-3</v>
      </c>
      <c r="AJ11" s="69">
        <f>SUM(AF11:AI11)</f>
        <v>5.2949999999999999</v>
      </c>
      <c r="AK11" s="66">
        <v>5.2789999999999999</v>
      </c>
      <c r="AL11" s="67">
        <v>0</v>
      </c>
      <c r="AM11" s="67">
        <v>2.4E-2</v>
      </c>
      <c r="AN11" s="68">
        <v>1E-3</v>
      </c>
      <c r="AO11" s="69">
        <f>SUM(AK11:AN11)</f>
        <v>5.3040000000000003</v>
      </c>
      <c r="AP11" s="66">
        <v>5.2880000000000003</v>
      </c>
      <c r="AQ11" s="67">
        <v>0</v>
      </c>
      <c r="AR11" s="67">
        <v>2.4E-2</v>
      </c>
      <c r="AS11" s="68">
        <v>1E-3</v>
      </c>
      <c r="AT11" s="69">
        <f>SUM(AP11:AS11)</f>
        <v>5.3130000000000006</v>
      </c>
      <c r="AU11" s="14"/>
      <c r="AV11" s="70"/>
      <c r="AW11" s="37" t="s">
        <v>57</v>
      </c>
      <c r="AX11" s="71"/>
      <c r="AY11" s="43">
        <f>IF(SUM(BO11:DA11)=0,0,$BO$4)</f>
        <v>0</v>
      </c>
      <c r="AZ11" s="43"/>
      <c r="BA11" s="1923"/>
      <c r="BB11" s="62">
        <f xml:space="preserve"> BB10 + 1</f>
        <v>3</v>
      </c>
      <c r="BC11" s="63" t="s">
        <v>55</v>
      </c>
      <c r="BD11" s="64" t="s">
        <v>41</v>
      </c>
      <c r="BE11" s="65">
        <v>3</v>
      </c>
      <c r="BF11" s="72" t="s">
        <v>5557</v>
      </c>
      <c r="BG11" s="73" t="s">
        <v>5558</v>
      </c>
      <c r="BH11" s="73" t="s">
        <v>5559</v>
      </c>
      <c r="BI11" s="74" t="s">
        <v>5560</v>
      </c>
      <c r="BJ11" s="75" t="s">
        <v>5561</v>
      </c>
      <c r="BL11" s="1034"/>
      <c r="BN11" s="1097"/>
      <c r="BO11" s="2251">
        <f t="shared" si="1"/>
        <v>0</v>
      </c>
      <c r="BP11" s="2251">
        <f t="shared" si="1"/>
        <v>0</v>
      </c>
      <c r="BQ11" s="2251">
        <f t="shared" si="1"/>
        <v>0</v>
      </c>
      <c r="BR11" s="2251">
        <f t="shared" si="1"/>
        <v>0</v>
      </c>
      <c r="BS11" s="1050"/>
      <c r="BT11" s="2251">
        <f t="shared" si="2"/>
        <v>0</v>
      </c>
      <c r="BU11" s="2251">
        <f t="shared" si="2"/>
        <v>0</v>
      </c>
      <c r="BV11" s="2251">
        <f t="shared" si="2"/>
        <v>0</v>
      </c>
      <c r="BW11" s="2251">
        <f t="shared" si="2"/>
        <v>0</v>
      </c>
      <c r="BX11" s="1050"/>
      <c r="BY11" s="2251">
        <f t="shared" si="3"/>
        <v>0</v>
      </c>
      <c r="BZ11" s="2251">
        <f t="shared" si="3"/>
        <v>0</v>
      </c>
      <c r="CA11" s="2251">
        <f t="shared" si="3"/>
        <v>0</v>
      </c>
      <c r="CB11" s="2251">
        <f t="shared" si="3"/>
        <v>0</v>
      </c>
      <c r="CC11" s="1050"/>
      <c r="CD11" s="2251">
        <f t="shared" si="4"/>
        <v>0</v>
      </c>
      <c r="CE11" s="2251">
        <f t="shared" si="4"/>
        <v>0</v>
      </c>
      <c r="CF11" s="2251">
        <f t="shared" si="4"/>
        <v>0</v>
      </c>
      <c r="CG11" s="2251">
        <f t="shared" si="4"/>
        <v>0</v>
      </c>
      <c r="CH11" s="1050"/>
      <c r="CI11" s="2251">
        <f t="shared" si="5"/>
        <v>0</v>
      </c>
      <c r="CJ11" s="2251">
        <f t="shared" si="5"/>
        <v>0</v>
      </c>
      <c r="CK11" s="2251">
        <f t="shared" si="5"/>
        <v>0</v>
      </c>
      <c r="CL11" s="2251">
        <f t="shared" si="5"/>
        <v>0</v>
      </c>
      <c r="CM11" s="1050"/>
      <c r="CN11" s="2251">
        <f t="shared" si="6"/>
        <v>0</v>
      </c>
      <c r="CO11" s="2251">
        <f t="shared" si="6"/>
        <v>0</v>
      </c>
      <c r="CP11" s="2251">
        <f t="shared" si="6"/>
        <v>0</v>
      </c>
      <c r="CQ11" s="2251">
        <f t="shared" si="6"/>
        <v>0</v>
      </c>
      <c r="CR11" s="1050"/>
      <c r="CS11" s="2251">
        <f t="shared" si="7"/>
        <v>0</v>
      </c>
      <c r="CT11" s="2251">
        <f t="shared" si="7"/>
        <v>0</v>
      </c>
      <c r="CU11" s="2251">
        <f t="shared" si="7"/>
        <v>0</v>
      </c>
      <c r="CV11" s="2251">
        <f t="shared" si="7"/>
        <v>0</v>
      </c>
      <c r="CW11" s="1050"/>
      <c r="CX11" s="2251">
        <f t="shared" si="8"/>
        <v>0</v>
      </c>
      <c r="CY11" s="2251">
        <f t="shared" si="8"/>
        <v>0</v>
      </c>
      <c r="CZ11" s="2251">
        <f t="shared" si="8"/>
        <v>0</v>
      </c>
      <c r="DA11" s="2251">
        <f t="shared" si="8"/>
        <v>0</v>
      </c>
      <c r="DB11" s="1050"/>
      <c r="DC11" s="1034"/>
    </row>
    <row r="12" spans="2:107" ht="15" thickBot="1" x14ac:dyDescent="0.3">
      <c r="B12" s="62">
        <f xml:space="preserve"> B11 + 1</f>
        <v>4</v>
      </c>
      <c r="C12" s="63" t="s">
        <v>63</v>
      </c>
      <c r="D12" s="64" t="s">
        <v>64</v>
      </c>
      <c r="E12" s="64" t="s">
        <v>41</v>
      </c>
      <c r="F12" s="65">
        <v>3</v>
      </c>
      <c r="G12" s="66">
        <v>3.7970000000000002</v>
      </c>
      <c r="H12" s="67">
        <v>0</v>
      </c>
      <c r="I12" s="67">
        <v>0</v>
      </c>
      <c r="J12" s="68">
        <v>0.1</v>
      </c>
      <c r="K12" s="69">
        <f t="shared" si="0"/>
        <v>3.8970000000000002</v>
      </c>
      <c r="L12" s="66">
        <v>3.7970000000000002</v>
      </c>
      <c r="M12" s="67">
        <v>0</v>
      </c>
      <c r="N12" s="67">
        <v>0</v>
      </c>
      <c r="O12" s="68">
        <v>0.1</v>
      </c>
      <c r="P12" s="69">
        <f>SUM(L12:O12)</f>
        <v>3.8970000000000002</v>
      </c>
      <c r="Q12" s="66">
        <v>3.7970000000000002</v>
      </c>
      <c r="R12" s="67">
        <v>0</v>
      </c>
      <c r="S12" s="67">
        <v>0</v>
      </c>
      <c r="T12" s="68">
        <v>0.1</v>
      </c>
      <c r="U12" s="69">
        <f>SUM(Q12:T12)</f>
        <v>3.8970000000000002</v>
      </c>
      <c r="V12" s="66">
        <v>3.6320000000000001</v>
      </c>
      <c r="W12" s="67">
        <v>0</v>
      </c>
      <c r="X12" s="67">
        <v>0</v>
      </c>
      <c r="Y12" s="68">
        <v>9.6000000000000002E-2</v>
      </c>
      <c r="Z12" s="69">
        <f>SUM(V12:Y12)</f>
        <v>3.7280000000000002</v>
      </c>
      <c r="AA12" s="66">
        <v>3.6379999999999999</v>
      </c>
      <c r="AB12" s="67">
        <v>0</v>
      </c>
      <c r="AC12" s="67">
        <v>0</v>
      </c>
      <c r="AD12" s="68">
        <v>9.6000000000000002E-2</v>
      </c>
      <c r="AE12" s="69">
        <f>SUM(AA12:AD12)</f>
        <v>3.734</v>
      </c>
      <c r="AF12" s="66">
        <v>3.6440000000000001</v>
      </c>
      <c r="AG12" s="67">
        <v>0</v>
      </c>
      <c r="AH12" s="67">
        <v>0</v>
      </c>
      <c r="AI12" s="68">
        <v>9.7000000000000003E-2</v>
      </c>
      <c r="AJ12" s="69">
        <f>SUM(AF12:AI12)</f>
        <v>3.7410000000000001</v>
      </c>
      <c r="AK12" s="66">
        <v>3.65</v>
      </c>
      <c r="AL12" s="67">
        <v>0</v>
      </c>
      <c r="AM12" s="67">
        <v>0</v>
      </c>
      <c r="AN12" s="68">
        <v>9.7000000000000003E-2</v>
      </c>
      <c r="AO12" s="69">
        <f>SUM(AK12:AN12)</f>
        <v>3.7469999999999999</v>
      </c>
      <c r="AP12" s="66">
        <v>3.6560000000000001</v>
      </c>
      <c r="AQ12" s="67">
        <v>0</v>
      </c>
      <c r="AR12" s="67">
        <v>0</v>
      </c>
      <c r="AS12" s="68">
        <v>9.7000000000000003E-2</v>
      </c>
      <c r="AT12" s="69">
        <f>SUM(AP12:AS12)</f>
        <v>3.7530000000000001</v>
      </c>
      <c r="AU12" s="14"/>
      <c r="AV12" s="76"/>
      <c r="AW12" s="77"/>
      <c r="AX12" s="71"/>
      <c r="AY12" s="43">
        <f>IF(SUM(BO12:DA12)=0,0,$BO$4)</f>
        <v>0</v>
      </c>
      <c r="AZ12" s="43"/>
      <c r="BA12" s="1923"/>
      <c r="BB12" s="62">
        <f xml:space="preserve"> BB11 + 1</f>
        <v>4</v>
      </c>
      <c r="BC12" s="63" t="s">
        <v>63</v>
      </c>
      <c r="BD12" s="64" t="s">
        <v>41</v>
      </c>
      <c r="BE12" s="65">
        <v>3</v>
      </c>
      <c r="BF12" s="72" t="s">
        <v>5562</v>
      </c>
      <c r="BG12" s="73" t="s">
        <v>5563</v>
      </c>
      <c r="BH12" s="73" t="s">
        <v>5564</v>
      </c>
      <c r="BI12" s="74" t="s">
        <v>5565</v>
      </c>
      <c r="BJ12" s="75" t="s">
        <v>5566</v>
      </c>
      <c r="BL12" s="1034"/>
      <c r="BN12" s="1097"/>
      <c r="BO12" s="2251">
        <f t="shared" si="1"/>
        <v>0</v>
      </c>
      <c r="BP12" s="2251">
        <f t="shared" si="1"/>
        <v>0</v>
      </c>
      <c r="BQ12" s="2251">
        <f t="shared" si="1"/>
        <v>0</v>
      </c>
      <c r="BR12" s="2251">
        <f t="shared" si="1"/>
        <v>0</v>
      </c>
      <c r="BS12" s="1050"/>
      <c r="BT12" s="2251">
        <f t="shared" si="2"/>
        <v>0</v>
      </c>
      <c r="BU12" s="2251">
        <f t="shared" si="2"/>
        <v>0</v>
      </c>
      <c r="BV12" s="2251">
        <f t="shared" si="2"/>
        <v>0</v>
      </c>
      <c r="BW12" s="2251">
        <f t="shared" si="2"/>
        <v>0</v>
      </c>
      <c r="BX12" s="1050"/>
      <c r="BY12" s="2251">
        <f t="shared" si="3"/>
        <v>0</v>
      </c>
      <c r="BZ12" s="2251">
        <f t="shared" si="3"/>
        <v>0</v>
      </c>
      <c r="CA12" s="2251">
        <f t="shared" si="3"/>
        <v>0</v>
      </c>
      <c r="CB12" s="2251">
        <f t="shared" si="3"/>
        <v>0</v>
      </c>
      <c r="CC12" s="1050"/>
      <c r="CD12" s="2251">
        <f t="shared" si="4"/>
        <v>0</v>
      </c>
      <c r="CE12" s="2251">
        <f t="shared" si="4"/>
        <v>0</v>
      </c>
      <c r="CF12" s="2251">
        <f t="shared" si="4"/>
        <v>0</v>
      </c>
      <c r="CG12" s="2251">
        <f t="shared" si="4"/>
        <v>0</v>
      </c>
      <c r="CH12" s="1050"/>
      <c r="CI12" s="2251">
        <f t="shared" si="5"/>
        <v>0</v>
      </c>
      <c r="CJ12" s="2251">
        <f t="shared" si="5"/>
        <v>0</v>
      </c>
      <c r="CK12" s="2251">
        <f t="shared" si="5"/>
        <v>0</v>
      </c>
      <c r="CL12" s="2251">
        <f t="shared" si="5"/>
        <v>0</v>
      </c>
      <c r="CM12" s="1050"/>
      <c r="CN12" s="2251">
        <f t="shared" si="6"/>
        <v>0</v>
      </c>
      <c r="CO12" s="2251">
        <f t="shared" si="6"/>
        <v>0</v>
      </c>
      <c r="CP12" s="2251">
        <f t="shared" si="6"/>
        <v>0</v>
      </c>
      <c r="CQ12" s="2251">
        <f t="shared" si="6"/>
        <v>0</v>
      </c>
      <c r="CR12" s="1050"/>
      <c r="CS12" s="2251">
        <f t="shared" si="7"/>
        <v>0</v>
      </c>
      <c r="CT12" s="2251">
        <f t="shared" si="7"/>
        <v>0</v>
      </c>
      <c r="CU12" s="2251">
        <f t="shared" si="7"/>
        <v>0</v>
      </c>
      <c r="CV12" s="2251">
        <f t="shared" si="7"/>
        <v>0</v>
      </c>
      <c r="CW12" s="1050"/>
      <c r="CX12" s="2251">
        <f t="shared" si="8"/>
        <v>0</v>
      </c>
      <c r="CY12" s="2251">
        <f t="shared" si="8"/>
        <v>0</v>
      </c>
      <c r="CZ12" s="2251">
        <f t="shared" si="8"/>
        <v>0</v>
      </c>
      <c r="DA12" s="2251">
        <f t="shared" si="8"/>
        <v>0</v>
      </c>
      <c r="DB12" s="1050"/>
      <c r="DC12" s="1034"/>
    </row>
    <row r="13" spans="2:107" ht="15" thickBot="1" x14ac:dyDescent="0.3">
      <c r="B13" s="62"/>
      <c r="C13" s="78" t="s">
        <v>70</v>
      </c>
      <c r="D13" s="64"/>
      <c r="E13" s="64"/>
      <c r="F13" s="79"/>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1"/>
      <c r="AU13" s="14"/>
      <c r="AV13" s="71"/>
      <c r="AW13" s="71"/>
      <c r="AX13" s="71"/>
      <c r="AY13" s="43"/>
      <c r="AZ13" s="43"/>
      <c r="BA13" s="1923"/>
      <c r="BB13" s="62"/>
      <c r="BC13" s="78" t="s">
        <v>70</v>
      </c>
      <c r="BD13" s="64"/>
      <c r="BE13" s="79"/>
      <c r="BF13" s="82"/>
      <c r="BG13" s="82"/>
      <c r="BH13" s="82"/>
      <c r="BI13" s="82"/>
      <c r="BJ13" s="83"/>
      <c r="BL13" s="1034"/>
      <c r="BN13" s="1097"/>
      <c r="BO13" s="2250"/>
      <c r="BP13" s="2250"/>
      <c r="BQ13" s="2250"/>
      <c r="BR13" s="2250"/>
      <c r="BS13" s="1049"/>
      <c r="BT13" s="2250"/>
      <c r="BU13" s="2250"/>
      <c r="BV13" s="2250"/>
      <c r="BW13" s="2250"/>
      <c r="BX13" s="1049"/>
      <c r="BY13" s="2250"/>
      <c r="BZ13" s="2250"/>
      <c r="CA13" s="2250"/>
      <c r="CB13" s="2250"/>
      <c r="CC13" s="1049"/>
      <c r="CD13" s="2250"/>
      <c r="CE13" s="2250"/>
      <c r="CF13" s="2250"/>
      <c r="CG13" s="2250"/>
      <c r="CH13" s="1049"/>
      <c r="CI13" s="2250"/>
      <c r="CJ13" s="2250"/>
      <c r="CK13" s="2250"/>
      <c r="CL13" s="2250"/>
      <c r="CM13" s="1049"/>
      <c r="CN13" s="2250"/>
      <c r="CO13" s="2250"/>
      <c r="CP13" s="2250"/>
      <c r="CQ13" s="2250"/>
      <c r="CR13" s="1049"/>
      <c r="CS13" s="2250"/>
      <c r="CT13" s="2250"/>
      <c r="CU13" s="2250"/>
      <c r="CV13" s="2250"/>
      <c r="CW13" s="1049"/>
      <c r="CX13" s="2250"/>
      <c r="CY13" s="2250"/>
      <c r="CZ13" s="2250"/>
      <c r="DA13" s="2250"/>
      <c r="DB13" s="1050"/>
      <c r="DC13" s="1034"/>
    </row>
    <row r="14" spans="2:107" x14ac:dyDescent="0.25">
      <c r="B14" s="85">
        <v>5</v>
      </c>
      <c r="C14" s="86" t="s">
        <v>71</v>
      </c>
      <c r="D14" s="87"/>
      <c r="E14" s="88" t="s">
        <v>41</v>
      </c>
      <c r="F14" s="89">
        <v>3</v>
      </c>
      <c r="G14" s="66">
        <v>0</v>
      </c>
      <c r="H14" s="67">
        <v>0</v>
      </c>
      <c r="I14" s="67">
        <v>0</v>
      </c>
      <c r="J14" s="68">
        <v>0</v>
      </c>
      <c r="K14" s="69">
        <f t="shared" si="0"/>
        <v>0</v>
      </c>
      <c r="L14" s="66">
        <v>0</v>
      </c>
      <c r="M14" s="67">
        <v>0</v>
      </c>
      <c r="N14" s="67">
        <v>0</v>
      </c>
      <c r="O14" s="68">
        <v>0</v>
      </c>
      <c r="P14" s="69">
        <f>SUM(L14:O14)</f>
        <v>0</v>
      </c>
      <c r="Q14" s="66">
        <v>0</v>
      </c>
      <c r="R14" s="67">
        <v>0</v>
      </c>
      <c r="S14" s="67">
        <v>0</v>
      </c>
      <c r="T14" s="68">
        <v>0</v>
      </c>
      <c r="U14" s="69">
        <f>SUM(Q14:T14)</f>
        <v>0</v>
      </c>
      <c r="V14" s="66">
        <v>0</v>
      </c>
      <c r="W14" s="67">
        <v>0</v>
      </c>
      <c r="X14" s="67">
        <v>0</v>
      </c>
      <c r="Y14" s="68">
        <v>0</v>
      </c>
      <c r="Z14" s="69">
        <f>SUM(V14:Y14)</f>
        <v>0</v>
      </c>
      <c r="AA14" s="66">
        <v>0</v>
      </c>
      <c r="AB14" s="67">
        <v>0</v>
      </c>
      <c r="AC14" s="67">
        <v>0</v>
      </c>
      <c r="AD14" s="68">
        <v>0</v>
      </c>
      <c r="AE14" s="69">
        <f>SUM(AA14:AD14)</f>
        <v>0</v>
      </c>
      <c r="AF14" s="66">
        <v>0</v>
      </c>
      <c r="AG14" s="67">
        <v>0</v>
      </c>
      <c r="AH14" s="67">
        <v>0</v>
      </c>
      <c r="AI14" s="68">
        <v>0</v>
      </c>
      <c r="AJ14" s="69">
        <f>SUM(AF14:AI14)</f>
        <v>0</v>
      </c>
      <c r="AK14" s="66">
        <v>0</v>
      </c>
      <c r="AL14" s="67">
        <v>0</v>
      </c>
      <c r="AM14" s="67">
        <v>0</v>
      </c>
      <c r="AN14" s="68">
        <v>0</v>
      </c>
      <c r="AO14" s="69">
        <f>SUM(AK14:AN14)</f>
        <v>0</v>
      </c>
      <c r="AP14" s="66">
        <v>0</v>
      </c>
      <c r="AQ14" s="67">
        <v>0</v>
      </c>
      <c r="AR14" s="67">
        <v>0</v>
      </c>
      <c r="AS14" s="68">
        <v>0</v>
      </c>
      <c r="AT14" s="69">
        <f>SUM(AP14:AS14)</f>
        <v>0</v>
      </c>
      <c r="AU14" s="14"/>
      <c r="AV14" s="90"/>
      <c r="AW14" s="39"/>
      <c r="AX14" s="71"/>
      <c r="AY14" s="43">
        <f>IF(SUM(BO14:DA14)=0,0,$BO$4)</f>
        <v>0</v>
      </c>
      <c r="AZ14" s="43"/>
      <c r="BA14" s="1923"/>
      <c r="BB14" s="85">
        <v>5</v>
      </c>
      <c r="BC14" s="86" t="s">
        <v>71</v>
      </c>
      <c r="BD14" s="88" t="s">
        <v>41</v>
      </c>
      <c r="BE14" s="89">
        <v>3</v>
      </c>
      <c r="BF14" s="72" t="s">
        <v>5567</v>
      </c>
      <c r="BG14" s="73" t="s">
        <v>5568</v>
      </c>
      <c r="BH14" s="73" t="s">
        <v>5569</v>
      </c>
      <c r="BI14" s="74" t="s">
        <v>5570</v>
      </c>
      <c r="BJ14" s="75" t="s">
        <v>5571</v>
      </c>
      <c r="BL14" s="1034"/>
      <c r="BN14" s="1097"/>
      <c r="BO14" s="2251">
        <f t="shared" ref="BO14:BR17" si="9">IF(ISNUMBER(G14),0,1)</f>
        <v>0</v>
      </c>
      <c r="BP14" s="2251">
        <f t="shared" si="9"/>
        <v>0</v>
      </c>
      <c r="BQ14" s="2251">
        <f t="shared" si="9"/>
        <v>0</v>
      </c>
      <c r="BR14" s="2251">
        <f t="shared" si="9"/>
        <v>0</v>
      </c>
      <c r="BS14" s="1050"/>
      <c r="BT14" s="2251">
        <f t="shared" ref="BT14:BW17" si="10">IF(ISNUMBER(L14),0,1)</f>
        <v>0</v>
      </c>
      <c r="BU14" s="2251">
        <f t="shared" si="10"/>
        <v>0</v>
      </c>
      <c r="BV14" s="2251">
        <f t="shared" si="10"/>
        <v>0</v>
      </c>
      <c r="BW14" s="2251">
        <f t="shared" si="10"/>
        <v>0</v>
      </c>
      <c r="BX14" s="1050"/>
      <c r="BY14" s="2251">
        <f t="shared" ref="BY14:CB17" si="11">IF(ISNUMBER(Q14),0,1)</f>
        <v>0</v>
      </c>
      <c r="BZ14" s="2251">
        <f t="shared" si="11"/>
        <v>0</v>
      </c>
      <c r="CA14" s="2251">
        <f t="shared" si="11"/>
        <v>0</v>
      </c>
      <c r="CB14" s="2251">
        <f t="shared" si="11"/>
        <v>0</v>
      </c>
      <c r="CC14" s="1050"/>
      <c r="CD14" s="2251">
        <f t="shared" ref="CD14:CG17" si="12">IF(ISNUMBER(V14),0,1)</f>
        <v>0</v>
      </c>
      <c r="CE14" s="2251">
        <f t="shared" si="12"/>
        <v>0</v>
      </c>
      <c r="CF14" s="2251">
        <f t="shared" si="12"/>
        <v>0</v>
      </c>
      <c r="CG14" s="2251">
        <f t="shared" si="12"/>
        <v>0</v>
      </c>
      <c r="CH14" s="1050"/>
      <c r="CI14" s="2251">
        <f t="shared" ref="CI14:CL17" si="13">IF(ISNUMBER(AA14),0,1)</f>
        <v>0</v>
      </c>
      <c r="CJ14" s="2251">
        <f t="shared" si="13"/>
        <v>0</v>
      </c>
      <c r="CK14" s="2251">
        <f t="shared" si="13"/>
        <v>0</v>
      </c>
      <c r="CL14" s="2251">
        <f t="shared" si="13"/>
        <v>0</v>
      </c>
      <c r="CM14" s="1050"/>
      <c r="CN14" s="2251">
        <f t="shared" ref="CN14:CQ17" si="14">IF(ISNUMBER(AF14),0,1)</f>
        <v>0</v>
      </c>
      <c r="CO14" s="2251">
        <f t="shared" si="14"/>
        <v>0</v>
      </c>
      <c r="CP14" s="2251">
        <f t="shared" si="14"/>
        <v>0</v>
      </c>
      <c r="CQ14" s="2251">
        <f t="shared" si="14"/>
        <v>0</v>
      </c>
      <c r="CR14" s="1050"/>
      <c r="CS14" s="2251">
        <f t="shared" ref="CS14:CV17" si="15">IF(ISNUMBER(AK14),0,1)</f>
        <v>0</v>
      </c>
      <c r="CT14" s="2251">
        <f t="shared" si="15"/>
        <v>0</v>
      </c>
      <c r="CU14" s="2251">
        <f t="shared" si="15"/>
        <v>0</v>
      </c>
      <c r="CV14" s="2251">
        <f t="shared" si="15"/>
        <v>0</v>
      </c>
      <c r="CW14" s="1050"/>
      <c r="CX14" s="2251">
        <f t="shared" ref="CX14:DA17" si="16">IF(ISNUMBER(AP14),0,1)</f>
        <v>0</v>
      </c>
      <c r="CY14" s="2251">
        <f t="shared" si="16"/>
        <v>0</v>
      </c>
      <c r="CZ14" s="2251">
        <f t="shared" si="16"/>
        <v>0</v>
      </c>
      <c r="DA14" s="2251">
        <f t="shared" si="16"/>
        <v>0</v>
      </c>
      <c r="DB14" s="1050"/>
      <c r="DC14" s="1034"/>
    </row>
    <row r="15" spans="2:107" x14ac:dyDescent="0.25">
      <c r="B15" s="62">
        <f>+B14+1</f>
        <v>6</v>
      </c>
      <c r="C15" s="63" t="s">
        <v>77</v>
      </c>
      <c r="D15" s="87"/>
      <c r="E15" s="64" t="s">
        <v>41</v>
      </c>
      <c r="F15" s="65">
        <v>3</v>
      </c>
      <c r="G15" s="66">
        <v>0</v>
      </c>
      <c r="H15" s="67">
        <v>0</v>
      </c>
      <c r="I15" s="67">
        <v>0</v>
      </c>
      <c r="J15" s="68">
        <v>0</v>
      </c>
      <c r="K15" s="69">
        <f t="shared" si="0"/>
        <v>0</v>
      </c>
      <c r="L15" s="66">
        <v>0</v>
      </c>
      <c r="M15" s="67">
        <v>0</v>
      </c>
      <c r="N15" s="67">
        <v>0</v>
      </c>
      <c r="O15" s="68">
        <v>0</v>
      </c>
      <c r="P15" s="69">
        <f>SUM(L15:O15)</f>
        <v>0</v>
      </c>
      <c r="Q15" s="66">
        <v>0</v>
      </c>
      <c r="R15" s="67">
        <v>0</v>
      </c>
      <c r="S15" s="67">
        <v>0</v>
      </c>
      <c r="T15" s="68">
        <v>0</v>
      </c>
      <c r="U15" s="69">
        <f>SUM(Q15:T15)</f>
        <v>0</v>
      </c>
      <c r="V15" s="66">
        <v>0</v>
      </c>
      <c r="W15" s="67">
        <v>0</v>
      </c>
      <c r="X15" s="67">
        <v>0</v>
      </c>
      <c r="Y15" s="68">
        <v>0</v>
      </c>
      <c r="Z15" s="69">
        <f>SUM(V15:Y15)</f>
        <v>0</v>
      </c>
      <c r="AA15" s="66">
        <v>0</v>
      </c>
      <c r="AB15" s="67">
        <v>0</v>
      </c>
      <c r="AC15" s="67">
        <v>0</v>
      </c>
      <c r="AD15" s="68">
        <v>0</v>
      </c>
      <c r="AE15" s="69">
        <f>SUM(AA15:AD15)</f>
        <v>0</v>
      </c>
      <c r="AF15" s="66">
        <v>0</v>
      </c>
      <c r="AG15" s="67">
        <v>0</v>
      </c>
      <c r="AH15" s="67">
        <v>0</v>
      </c>
      <c r="AI15" s="68">
        <v>0</v>
      </c>
      <c r="AJ15" s="69">
        <f>SUM(AF15:AI15)</f>
        <v>0</v>
      </c>
      <c r="AK15" s="66">
        <v>0</v>
      </c>
      <c r="AL15" s="67">
        <v>0</v>
      </c>
      <c r="AM15" s="67">
        <v>0</v>
      </c>
      <c r="AN15" s="68">
        <v>0</v>
      </c>
      <c r="AO15" s="69">
        <f>SUM(AK15:AN15)</f>
        <v>0</v>
      </c>
      <c r="AP15" s="66">
        <v>0</v>
      </c>
      <c r="AQ15" s="67">
        <v>0</v>
      </c>
      <c r="AR15" s="67">
        <v>0</v>
      </c>
      <c r="AS15" s="68">
        <v>0</v>
      </c>
      <c r="AT15" s="69">
        <f>SUM(AP15:AS15)</f>
        <v>0</v>
      </c>
      <c r="AU15" s="14"/>
      <c r="AV15" s="91"/>
      <c r="AW15" s="37"/>
      <c r="AX15" s="71"/>
      <c r="AY15" s="43">
        <f>IF(SUM(BO15:DA15)=0,0,$BO$4)</f>
        <v>0</v>
      </c>
      <c r="AZ15" s="43"/>
      <c r="BA15" s="1923"/>
      <c r="BB15" s="62">
        <f>+BB14+1</f>
        <v>6</v>
      </c>
      <c r="BC15" s="63" t="s">
        <v>77</v>
      </c>
      <c r="BD15" s="64" t="s">
        <v>41</v>
      </c>
      <c r="BE15" s="65">
        <v>3</v>
      </c>
      <c r="BF15" s="72" t="s">
        <v>5572</v>
      </c>
      <c r="BG15" s="73" t="s">
        <v>5573</v>
      </c>
      <c r="BH15" s="73" t="s">
        <v>5574</v>
      </c>
      <c r="BI15" s="74" t="s">
        <v>5575</v>
      </c>
      <c r="BJ15" s="75" t="s">
        <v>5576</v>
      </c>
      <c r="BL15" s="1034"/>
      <c r="BN15" s="1097"/>
      <c r="BO15" s="2251">
        <f t="shared" si="9"/>
        <v>0</v>
      </c>
      <c r="BP15" s="2251">
        <f t="shared" si="9"/>
        <v>0</v>
      </c>
      <c r="BQ15" s="2251">
        <f t="shared" si="9"/>
        <v>0</v>
      </c>
      <c r="BR15" s="2251">
        <f t="shared" si="9"/>
        <v>0</v>
      </c>
      <c r="BS15" s="1050"/>
      <c r="BT15" s="2251">
        <f t="shared" si="10"/>
        <v>0</v>
      </c>
      <c r="BU15" s="2251">
        <f t="shared" si="10"/>
        <v>0</v>
      </c>
      <c r="BV15" s="2251">
        <f t="shared" si="10"/>
        <v>0</v>
      </c>
      <c r="BW15" s="2251">
        <f t="shared" si="10"/>
        <v>0</v>
      </c>
      <c r="BX15" s="1050"/>
      <c r="BY15" s="2251">
        <f t="shared" si="11"/>
        <v>0</v>
      </c>
      <c r="BZ15" s="2251">
        <f t="shared" si="11"/>
        <v>0</v>
      </c>
      <c r="CA15" s="2251">
        <f t="shared" si="11"/>
        <v>0</v>
      </c>
      <c r="CB15" s="2251">
        <f t="shared" si="11"/>
        <v>0</v>
      </c>
      <c r="CC15" s="1050"/>
      <c r="CD15" s="2251">
        <f t="shared" si="12"/>
        <v>0</v>
      </c>
      <c r="CE15" s="2251">
        <f t="shared" si="12"/>
        <v>0</v>
      </c>
      <c r="CF15" s="2251">
        <f t="shared" si="12"/>
        <v>0</v>
      </c>
      <c r="CG15" s="2251">
        <f t="shared" si="12"/>
        <v>0</v>
      </c>
      <c r="CH15" s="1050"/>
      <c r="CI15" s="2251">
        <f t="shared" si="13"/>
        <v>0</v>
      </c>
      <c r="CJ15" s="2251">
        <f t="shared" si="13"/>
        <v>0</v>
      </c>
      <c r="CK15" s="2251">
        <f t="shared" si="13"/>
        <v>0</v>
      </c>
      <c r="CL15" s="2251">
        <f t="shared" si="13"/>
        <v>0</v>
      </c>
      <c r="CM15" s="1050"/>
      <c r="CN15" s="2251">
        <f t="shared" si="14"/>
        <v>0</v>
      </c>
      <c r="CO15" s="2251">
        <f t="shared" si="14"/>
        <v>0</v>
      </c>
      <c r="CP15" s="2251">
        <f t="shared" si="14"/>
        <v>0</v>
      </c>
      <c r="CQ15" s="2251">
        <f t="shared" si="14"/>
        <v>0</v>
      </c>
      <c r="CR15" s="1050"/>
      <c r="CS15" s="2251">
        <f t="shared" si="15"/>
        <v>0</v>
      </c>
      <c r="CT15" s="2251">
        <f t="shared" si="15"/>
        <v>0</v>
      </c>
      <c r="CU15" s="2251">
        <f t="shared" si="15"/>
        <v>0</v>
      </c>
      <c r="CV15" s="2251">
        <f t="shared" si="15"/>
        <v>0</v>
      </c>
      <c r="CW15" s="1050"/>
      <c r="CX15" s="2251">
        <f t="shared" si="16"/>
        <v>0</v>
      </c>
      <c r="CY15" s="2251">
        <f t="shared" si="16"/>
        <v>0</v>
      </c>
      <c r="CZ15" s="2251">
        <f t="shared" si="16"/>
        <v>0</v>
      </c>
      <c r="DA15" s="2251">
        <f t="shared" si="16"/>
        <v>0</v>
      </c>
      <c r="DB15" s="1050"/>
      <c r="DC15" s="1034"/>
    </row>
    <row r="16" spans="2:107" x14ac:dyDescent="0.25">
      <c r="B16" s="62">
        <f>+B15+1</f>
        <v>7</v>
      </c>
      <c r="C16" s="63" t="s">
        <v>83</v>
      </c>
      <c r="D16" s="87"/>
      <c r="E16" s="88" t="s">
        <v>41</v>
      </c>
      <c r="F16" s="65">
        <v>3</v>
      </c>
      <c r="G16" s="66">
        <v>7.7539999999999996</v>
      </c>
      <c r="H16" s="67">
        <v>3.6339999999999999</v>
      </c>
      <c r="I16" s="67">
        <v>35.597999999999999</v>
      </c>
      <c r="J16" s="68">
        <v>79.308000000000007</v>
      </c>
      <c r="K16" s="69">
        <f t="shared" si="0"/>
        <v>126.29400000000001</v>
      </c>
      <c r="L16" s="66">
        <v>7.2229999999999999</v>
      </c>
      <c r="M16" s="67">
        <v>4.9450000000000003</v>
      </c>
      <c r="N16" s="67">
        <v>37.238</v>
      </c>
      <c r="O16" s="68">
        <v>104.39400000000001</v>
      </c>
      <c r="P16" s="69">
        <f>SUM(L16:O16)</f>
        <v>153.80000000000001</v>
      </c>
      <c r="Q16" s="66">
        <v>7.8049999999999997</v>
      </c>
      <c r="R16" s="67">
        <v>5.343</v>
      </c>
      <c r="S16" s="67">
        <v>39.731999999999999</v>
      </c>
      <c r="T16" s="68">
        <v>113.17700000000001</v>
      </c>
      <c r="U16" s="69">
        <f>SUM(Q16:T16)</f>
        <v>166.05700000000002</v>
      </c>
      <c r="V16" s="92">
        <v>8.7740000000000009</v>
      </c>
      <c r="W16" s="67">
        <v>5.1290000000000004</v>
      </c>
      <c r="X16" s="92">
        <v>39.738999999999997</v>
      </c>
      <c r="Y16" s="93">
        <v>91.884999999999991</v>
      </c>
      <c r="Z16" s="69">
        <f>SUM(V16:Y16)</f>
        <v>145.52699999999999</v>
      </c>
      <c r="AA16" s="92">
        <v>8.7410000000000014</v>
      </c>
      <c r="AB16" s="67">
        <v>5.1240000000000006</v>
      </c>
      <c r="AC16" s="92">
        <v>39.658000000000001</v>
      </c>
      <c r="AD16" s="93">
        <v>88.37</v>
      </c>
      <c r="AE16" s="69">
        <f>SUM(AA16:AD16)</f>
        <v>141.893</v>
      </c>
      <c r="AF16" s="92">
        <v>8.7839999999999989</v>
      </c>
      <c r="AG16" s="67">
        <v>5.1420000000000003</v>
      </c>
      <c r="AH16" s="92">
        <v>39.755000000000003</v>
      </c>
      <c r="AI16" s="93">
        <v>88.841999999999985</v>
      </c>
      <c r="AJ16" s="69">
        <f>SUM(AF16:AI16)</f>
        <v>142.52299999999997</v>
      </c>
      <c r="AK16" s="92">
        <v>8.8289999999999988</v>
      </c>
      <c r="AL16" s="67">
        <v>5.1619999999999999</v>
      </c>
      <c r="AM16" s="92">
        <v>39.881</v>
      </c>
      <c r="AN16" s="93">
        <v>89.401999999999987</v>
      </c>
      <c r="AO16" s="69">
        <f>SUM(AK16:AN16)</f>
        <v>143.274</v>
      </c>
      <c r="AP16" s="92">
        <v>9.9749999999999996</v>
      </c>
      <c r="AQ16" s="67">
        <v>5.1849999999999996</v>
      </c>
      <c r="AR16" s="92">
        <v>40.021000000000001</v>
      </c>
      <c r="AS16" s="93">
        <v>89.807999999999993</v>
      </c>
      <c r="AT16" s="69">
        <f>SUM(AP16:AS16)</f>
        <v>144.98899999999998</v>
      </c>
      <c r="AU16" s="14"/>
      <c r="AV16" s="94"/>
      <c r="AW16" s="37"/>
      <c r="AX16" s="71"/>
      <c r="AY16" s="43">
        <f>IF(SUM(BO16:DA16)=0,0,$BO$4)</f>
        <v>0</v>
      </c>
      <c r="AZ16" s="43"/>
      <c r="BA16" s="1923"/>
      <c r="BB16" s="62">
        <f>+BB15+1</f>
        <v>7</v>
      </c>
      <c r="BC16" s="63" t="s">
        <v>83</v>
      </c>
      <c r="BD16" s="88" t="s">
        <v>41</v>
      </c>
      <c r="BE16" s="65">
        <v>3</v>
      </c>
      <c r="BF16" s="72" t="s">
        <v>5577</v>
      </c>
      <c r="BG16" s="73" t="s">
        <v>5578</v>
      </c>
      <c r="BH16" s="73" t="s">
        <v>5579</v>
      </c>
      <c r="BI16" s="74" t="s">
        <v>5580</v>
      </c>
      <c r="BJ16" s="75" t="s">
        <v>5581</v>
      </c>
      <c r="BL16" s="1034"/>
      <c r="BN16" s="1097"/>
      <c r="BO16" s="2251">
        <f t="shared" si="9"/>
        <v>0</v>
      </c>
      <c r="BP16" s="2251">
        <f t="shared" si="9"/>
        <v>0</v>
      </c>
      <c r="BQ16" s="2251">
        <f t="shared" si="9"/>
        <v>0</v>
      </c>
      <c r="BR16" s="2251">
        <f t="shared" si="9"/>
        <v>0</v>
      </c>
      <c r="BS16" s="1050"/>
      <c r="BT16" s="2251">
        <f t="shared" si="10"/>
        <v>0</v>
      </c>
      <c r="BU16" s="2251">
        <f t="shared" si="10"/>
        <v>0</v>
      </c>
      <c r="BV16" s="2251">
        <f t="shared" si="10"/>
        <v>0</v>
      </c>
      <c r="BW16" s="2251">
        <f t="shared" si="10"/>
        <v>0</v>
      </c>
      <c r="BX16" s="1050"/>
      <c r="BY16" s="2251">
        <f t="shared" si="11"/>
        <v>0</v>
      </c>
      <c r="BZ16" s="2251">
        <f t="shared" si="11"/>
        <v>0</v>
      </c>
      <c r="CA16" s="2251">
        <f t="shared" si="11"/>
        <v>0</v>
      </c>
      <c r="CB16" s="2251">
        <f t="shared" si="11"/>
        <v>0</v>
      </c>
      <c r="CC16" s="1050"/>
      <c r="CD16" s="2251">
        <f t="shared" si="12"/>
        <v>0</v>
      </c>
      <c r="CE16" s="2251">
        <f t="shared" si="12"/>
        <v>0</v>
      </c>
      <c r="CF16" s="2251">
        <f t="shared" si="12"/>
        <v>0</v>
      </c>
      <c r="CG16" s="2251">
        <f t="shared" si="12"/>
        <v>0</v>
      </c>
      <c r="CH16" s="1050"/>
      <c r="CI16" s="2251">
        <f t="shared" si="13"/>
        <v>0</v>
      </c>
      <c r="CJ16" s="2251">
        <f t="shared" si="13"/>
        <v>0</v>
      </c>
      <c r="CK16" s="2251">
        <f t="shared" si="13"/>
        <v>0</v>
      </c>
      <c r="CL16" s="2251">
        <f t="shared" si="13"/>
        <v>0</v>
      </c>
      <c r="CM16" s="1050"/>
      <c r="CN16" s="2251">
        <f t="shared" si="14"/>
        <v>0</v>
      </c>
      <c r="CO16" s="2251">
        <f t="shared" si="14"/>
        <v>0</v>
      </c>
      <c r="CP16" s="2251">
        <f t="shared" si="14"/>
        <v>0</v>
      </c>
      <c r="CQ16" s="2251">
        <f t="shared" si="14"/>
        <v>0</v>
      </c>
      <c r="CR16" s="1050"/>
      <c r="CS16" s="2251">
        <f t="shared" si="15"/>
        <v>0</v>
      </c>
      <c r="CT16" s="2251">
        <f t="shared" si="15"/>
        <v>0</v>
      </c>
      <c r="CU16" s="2251">
        <f t="shared" si="15"/>
        <v>0</v>
      </c>
      <c r="CV16" s="2251">
        <f t="shared" si="15"/>
        <v>0</v>
      </c>
      <c r="CW16" s="1050"/>
      <c r="CX16" s="2251">
        <f t="shared" si="16"/>
        <v>0</v>
      </c>
      <c r="CY16" s="2251">
        <f t="shared" si="16"/>
        <v>0</v>
      </c>
      <c r="CZ16" s="2251">
        <f t="shared" si="16"/>
        <v>0</v>
      </c>
      <c r="DA16" s="2251">
        <f t="shared" si="16"/>
        <v>0</v>
      </c>
      <c r="DB16" s="1050"/>
      <c r="DC16" s="1034"/>
    </row>
    <row r="17" spans="2:107" x14ac:dyDescent="0.25">
      <c r="B17" s="62">
        <f>+B16+1</f>
        <v>8</v>
      </c>
      <c r="C17" s="63" t="s">
        <v>89</v>
      </c>
      <c r="D17" s="64"/>
      <c r="E17" s="64" t="s">
        <v>41</v>
      </c>
      <c r="F17" s="65">
        <v>3</v>
      </c>
      <c r="G17" s="66">
        <v>7.2850000000000001</v>
      </c>
      <c r="H17" s="67">
        <v>3.2970000000000002</v>
      </c>
      <c r="I17" s="67">
        <v>1.0760000000000001</v>
      </c>
      <c r="J17" s="68">
        <v>29.056999999999999</v>
      </c>
      <c r="K17" s="69">
        <f t="shared" si="0"/>
        <v>40.715000000000003</v>
      </c>
      <c r="L17" s="66">
        <v>8.4320000000000004</v>
      </c>
      <c r="M17" s="67">
        <v>2.444</v>
      </c>
      <c r="N17" s="67">
        <v>1.1259999999999999</v>
      </c>
      <c r="O17" s="68">
        <v>29.901</v>
      </c>
      <c r="P17" s="69">
        <f>SUM(L17:O17)</f>
        <v>41.902999999999999</v>
      </c>
      <c r="Q17" s="66">
        <v>8.6029999999999998</v>
      </c>
      <c r="R17" s="67">
        <v>2.4940000000000002</v>
      </c>
      <c r="S17" s="67">
        <v>1.149</v>
      </c>
      <c r="T17" s="68">
        <v>30.509</v>
      </c>
      <c r="U17" s="69">
        <f>SUM(Q17:T17)</f>
        <v>42.754999999999995</v>
      </c>
      <c r="V17" s="66">
        <v>8.1229999999999993</v>
      </c>
      <c r="W17" s="67">
        <v>2.3540000000000001</v>
      </c>
      <c r="X17" s="67">
        <v>1.085</v>
      </c>
      <c r="Y17" s="68">
        <v>28.805</v>
      </c>
      <c r="Z17" s="69">
        <f>SUM(V17:Y17)</f>
        <v>40.367000000000004</v>
      </c>
      <c r="AA17" s="66">
        <v>8.1739999999999995</v>
      </c>
      <c r="AB17" s="67">
        <v>2.3690000000000002</v>
      </c>
      <c r="AC17" s="67">
        <v>1.0920000000000001</v>
      </c>
      <c r="AD17" s="68">
        <v>28.986999999999998</v>
      </c>
      <c r="AE17" s="69">
        <f>SUM(AA17:AD17)</f>
        <v>40.622</v>
      </c>
      <c r="AF17" s="66">
        <v>8.1739999999999995</v>
      </c>
      <c r="AG17" s="67">
        <v>2.3690000000000002</v>
      </c>
      <c r="AH17" s="67">
        <v>1.0920000000000001</v>
      </c>
      <c r="AI17" s="68">
        <v>28.986000000000001</v>
      </c>
      <c r="AJ17" s="69">
        <f>SUM(AF17:AI17)</f>
        <v>40.621000000000002</v>
      </c>
      <c r="AK17" s="66">
        <v>8.1739999999999995</v>
      </c>
      <c r="AL17" s="67">
        <v>2.3690000000000002</v>
      </c>
      <c r="AM17" s="67">
        <v>1.0920000000000001</v>
      </c>
      <c r="AN17" s="68">
        <v>28.986999999999998</v>
      </c>
      <c r="AO17" s="69">
        <f>SUM(AK17:AN17)</f>
        <v>40.622</v>
      </c>
      <c r="AP17" s="66">
        <v>8.1739999999999995</v>
      </c>
      <c r="AQ17" s="67">
        <v>2.3690000000000002</v>
      </c>
      <c r="AR17" s="67">
        <v>1.0920000000000001</v>
      </c>
      <c r="AS17" s="68">
        <v>28.986999999999998</v>
      </c>
      <c r="AT17" s="69">
        <f>SUM(AP17:AS17)</f>
        <v>40.622</v>
      </c>
      <c r="AU17" s="14"/>
      <c r="AV17" s="95"/>
      <c r="AW17" s="96"/>
      <c r="AX17" s="97"/>
      <c r="AY17" s="43">
        <f>IF(SUM(BO17:DA17)=0,0,$BO$4)</f>
        <v>0</v>
      </c>
      <c r="AZ17" s="43"/>
      <c r="BA17" s="1923"/>
      <c r="BB17" s="62">
        <f>+BB16+1</f>
        <v>8</v>
      </c>
      <c r="BC17" s="63" t="s">
        <v>89</v>
      </c>
      <c r="BD17" s="64" t="s">
        <v>41</v>
      </c>
      <c r="BE17" s="65">
        <v>3</v>
      </c>
      <c r="BF17" s="72" t="s">
        <v>5582</v>
      </c>
      <c r="BG17" s="73" t="s">
        <v>5583</v>
      </c>
      <c r="BH17" s="73" t="s">
        <v>5584</v>
      </c>
      <c r="BI17" s="74" t="s">
        <v>5585</v>
      </c>
      <c r="BJ17" s="75" t="s">
        <v>5586</v>
      </c>
      <c r="BL17" s="1034"/>
      <c r="BN17" s="1097"/>
      <c r="BO17" s="2251">
        <f t="shared" si="9"/>
        <v>0</v>
      </c>
      <c r="BP17" s="2251">
        <f t="shared" si="9"/>
        <v>0</v>
      </c>
      <c r="BQ17" s="2251">
        <f t="shared" si="9"/>
        <v>0</v>
      </c>
      <c r="BR17" s="2251">
        <f t="shared" si="9"/>
        <v>0</v>
      </c>
      <c r="BS17" s="1050"/>
      <c r="BT17" s="2251">
        <f t="shared" si="10"/>
        <v>0</v>
      </c>
      <c r="BU17" s="2251">
        <f t="shared" si="10"/>
        <v>0</v>
      </c>
      <c r="BV17" s="2251">
        <f t="shared" si="10"/>
        <v>0</v>
      </c>
      <c r="BW17" s="2251">
        <f t="shared" si="10"/>
        <v>0</v>
      </c>
      <c r="BX17" s="1050"/>
      <c r="BY17" s="2251">
        <f t="shared" si="11"/>
        <v>0</v>
      </c>
      <c r="BZ17" s="2251">
        <f t="shared" si="11"/>
        <v>0</v>
      </c>
      <c r="CA17" s="2251">
        <f t="shared" si="11"/>
        <v>0</v>
      </c>
      <c r="CB17" s="2251">
        <f t="shared" si="11"/>
        <v>0</v>
      </c>
      <c r="CC17" s="1050"/>
      <c r="CD17" s="2251">
        <f t="shared" si="12"/>
        <v>0</v>
      </c>
      <c r="CE17" s="2251">
        <f t="shared" si="12"/>
        <v>0</v>
      </c>
      <c r="CF17" s="2251">
        <f t="shared" si="12"/>
        <v>0</v>
      </c>
      <c r="CG17" s="2251">
        <f t="shared" si="12"/>
        <v>0</v>
      </c>
      <c r="CH17" s="1050"/>
      <c r="CI17" s="2251">
        <f t="shared" si="13"/>
        <v>0</v>
      </c>
      <c r="CJ17" s="2251">
        <f t="shared" si="13"/>
        <v>0</v>
      </c>
      <c r="CK17" s="2251">
        <f t="shared" si="13"/>
        <v>0</v>
      </c>
      <c r="CL17" s="2251">
        <f t="shared" si="13"/>
        <v>0</v>
      </c>
      <c r="CM17" s="1050"/>
      <c r="CN17" s="2251">
        <f t="shared" si="14"/>
        <v>0</v>
      </c>
      <c r="CO17" s="2251">
        <f t="shared" si="14"/>
        <v>0</v>
      </c>
      <c r="CP17" s="2251">
        <f t="shared" si="14"/>
        <v>0</v>
      </c>
      <c r="CQ17" s="2251">
        <f t="shared" si="14"/>
        <v>0</v>
      </c>
      <c r="CR17" s="1050"/>
      <c r="CS17" s="2251">
        <f t="shared" si="15"/>
        <v>0</v>
      </c>
      <c r="CT17" s="2251">
        <f t="shared" si="15"/>
        <v>0</v>
      </c>
      <c r="CU17" s="2251">
        <f t="shared" si="15"/>
        <v>0</v>
      </c>
      <c r="CV17" s="2251">
        <f t="shared" si="15"/>
        <v>0</v>
      </c>
      <c r="CW17" s="1050"/>
      <c r="CX17" s="2251">
        <f t="shared" si="16"/>
        <v>0</v>
      </c>
      <c r="CY17" s="2251">
        <f t="shared" si="16"/>
        <v>0</v>
      </c>
      <c r="CZ17" s="2251">
        <f t="shared" si="16"/>
        <v>0</v>
      </c>
      <c r="DA17" s="2251">
        <f t="shared" si="16"/>
        <v>0</v>
      </c>
      <c r="DB17" s="1050"/>
      <c r="DC17" s="1034"/>
    </row>
    <row r="18" spans="2:107" ht="15" thickBot="1" x14ac:dyDescent="0.25">
      <c r="B18" s="98">
        <f>+B17+1</f>
        <v>9</v>
      </c>
      <c r="C18" s="99" t="s">
        <v>95</v>
      </c>
      <c r="D18" s="100"/>
      <c r="E18" s="100" t="s">
        <v>41</v>
      </c>
      <c r="F18" s="101">
        <v>3</v>
      </c>
      <c r="G18" s="102">
        <f>SUM(G9:G12,G14:G17)</f>
        <v>26.483999999999998</v>
      </c>
      <c r="H18" s="103">
        <f>SUM(H9:H12,H14:H17)</f>
        <v>12.471</v>
      </c>
      <c r="I18" s="104">
        <f>SUM(I9:I12,I14:I17)</f>
        <v>45.197000000000003</v>
      </c>
      <c r="J18" s="105">
        <f>SUM(J9:J12,J14:J17)</f>
        <v>119.33500000000001</v>
      </c>
      <c r="K18" s="106">
        <f t="shared" si="0"/>
        <v>203.48700000000002</v>
      </c>
      <c r="L18" s="102">
        <f>SUM(L9:L12,L14:L17)</f>
        <v>27.1</v>
      </c>
      <c r="M18" s="103">
        <f>SUM(M9:M12,M14:M17)</f>
        <v>12.928999999999998</v>
      </c>
      <c r="N18" s="104">
        <f>SUM(N9:N12,N14:N17)</f>
        <v>46.887</v>
      </c>
      <c r="O18" s="105">
        <f>SUM(O9:O12,O14:O17)</f>
        <v>145.26500000000001</v>
      </c>
      <c r="P18" s="106">
        <f>SUM(L18:O18)</f>
        <v>232.18100000000001</v>
      </c>
      <c r="Q18" s="102">
        <f>SUM(Q9:Q12,Q14:Q17)</f>
        <v>27.703000000000003</v>
      </c>
      <c r="R18" s="103">
        <f>SUM(R9:R12,R14:R17)</f>
        <v>13.016999999999999</v>
      </c>
      <c r="S18" s="104">
        <f>SUM(S9:S12,S14:S17)</f>
        <v>48.832000000000001</v>
      </c>
      <c r="T18" s="105">
        <f>SUM(T9:T12,T14:T17)</f>
        <v>153.94999999999999</v>
      </c>
      <c r="U18" s="106">
        <f>SUM(Q18:T18)</f>
        <v>243.50199999999998</v>
      </c>
      <c r="V18" s="102">
        <f>SUM(V9:V12,V14:V17)</f>
        <v>27.574999999999996</v>
      </c>
      <c r="W18" s="103">
        <f>SUM(W9:W12,W14:W17)</f>
        <v>12.148</v>
      </c>
      <c r="X18" s="104">
        <f>SUM(X9:X12,X14:X17)</f>
        <v>47.856000000000002</v>
      </c>
      <c r="Y18" s="105">
        <f>SUM(Y9:Y12,Y14:Y17)</f>
        <v>129.93899999999999</v>
      </c>
      <c r="Z18" s="106">
        <f>SUM(V18:Y18)</f>
        <v>217.518</v>
      </c>
      <c r="AA18" s="102">
        <f>SUM(AA9:AA12,AA14:AA17)</f>
        <v>27.61</v>
      </c>
      <c r="AB18" s="103">
        <f>SUM(AB9:AB12,AB14:AB17)</f>
        <v>12.176</v>
      </c>
      <c r="AC18" s="104">
        <f>SUM(AC9:AC12,AC14:AC17)</f>
        <v>47.756</v>
      </c>
      <c r="AD18" s="105">
        <f>SUM(AD9:AD12,AD14:AD17)</f>
        <v>126.64099999999999</v>
      </c>
      <c r="AE18" s="106">
        <f>SUM(AA18:AD18)</f>
        <v>214.18299999999999</v>
      </c>
      <c r="AF18" s="102">
        <f>SUM(AF9:AF12,AF14:AF17)</f>
        <v>27.668999999999997</v>
      </c>
      <c r="AG18" s="103">
        <f>SUM(AG9:AG12,AG14:AG17)</f>
        <v>12.212</v>
      </c>
      <c r="AH18" s="104">
        <f>SUM(AH9:AH12,AH14:AH17)</f>
        <v>47.828000000000003</v>
      </c>
      <c r="AI18" s="105">
        <f>SUM(AI9:AI12,AI14:AI17)</f>
        <v>127.14899999999999</v>
      </c>
      <c r="AJ18" s="106">
        <f>SUM(AF18:AI18)</f>
        <v>214.858</v>
      </c>
      <c r="AK18" s="102">
        <f>SUM(AK9:AK12,AK14:AK17)</f>
        <v>27.731999999999999</v>
      </c>
      <c r="AL18" s="103">
        <f>SUM(AL9:AL12,AL14:AL17)</f>
        <v>12.250999999999999</v>
      </c>
      <c r="AM18" s="104">
        <f>SUM(AM9:AM12,AM14:AM17)</f>
        <v>47.932000000000002</v>
      </c>
      <c r="AN18" s="105">
        <f>SUM(AN9:AN12,AN14:AN17)</f>
        <v>127.74699999999999</v>
      </c>
      <c r="AO18" s="106">
        <f>SUM(AK18:AN18)</f>
        <v>215.66199999999998</v>
      </c>
      <c r="AP18" s="102">
        <f>SUM(AP9:AP12,AP14:AP17)</f>
        <v>28.896999999999998</v>
      </c>
      <c r="AQ18" s="103">
        <f>SUM(AQ9:AQ12,AQ14:AQ17)</f>
        <v>12.294999999999998</v>
      </c>
      <c r="AR18" s="104">
        <f>SUM(AR9:AR12,AR14:AR17)</f>
        <v>48.052</v>
      </c>
      <c r="AS18" s="105">
        <f>SUM(AS9:AS12,AS14:AS17)</f>
        <v>128.19399999999999</v>
      </c>
      <c r="AT18" s="106">
        <f>SUM(AP18:AS18)</f>
        <v>217.43799999999999</v>
      </c>
      <c r="AU18" s="14"/>
      <c r="AV18" s="107" t="s">
        <v>96</v>
      </c>
      <c r="AW18" s="108"/>
      <c r="AX18" s="97"/>
      <c r="AY18" s="43"/>
      <c r="AZ18" s="43"/>
      <c r="BA18" s="1923"/>
      <c r="BB18" s="98">
        <f>+BB17+1</f>
        <v>9</v>
      </c>
      <c r="BC18" s="99" t="s">
        <v>95</v>
      </c>
      <c r="BD18" s="100" t="s">
        <v>41</v>
      </c>
      <c r="BE18" s="101">
        <v>3</v>
      </c>
      <c r="BF18" s="109" t="s">
        <v>5587</v>
      </c>
      <c r="BG18" s="110" t="s">
        <v>5588</v>
      </c>
      <c r="BH18" s="111" t="s">
        <v>5589</v>
      </c>
      <c r="BI18" s="112" t="s">
        <v>5590</v>
      </c>
      <c r="BJ18" s="113" t="s">
        <v>5591</v>
      </c>
      <c r="BL18" s="1034"/>
      <c r="BN18" s="1097"/>
      <c r="BO18" s="2250"/>
      <c r="BP18" s="2250"/>
      <c r="BQ18" s="2250"/>
      <c r="BR18" s="2250"/>
      <c r="BS18" s="1049"/>
      <c r="BT18" s="2250"/>
      <c r="BU18" s="2250"/>
      <c r="BV18" s="2250"/>
      <c r="BW18" s="2250"/>
      <c r="BX18" s="1049"/>
      <c r="BY18" s="2250"/>
      <c r="BZ18" s="2250"/>
      <c r="CA18" s="2250"/>
      <c r="CB18" s="2250"/>
      <c r="CC18" s="1049"/>
      <c r="CD18" s="2250"/>
      <c r="CE18" s="2250"/>
      <c r="CF18" s="2250"/>
      <c r="CG18" s="2250"/>
      <c r="CH18" s="1049"/>
      <c r="CI18" s="2250"/>
      <c r="CJ18" s="2250"/>
      <c r="CK18" s="2250"/>
      <c r="CL18" s="2250"/>
      <c r="CM18" s="1049"/>
      <c r="CN18" s="2250"/>
      <c r="CO18" s="2250"/>
      <c r="CP18" s="2250"/>
      <c r="CQ18" s="2250"/>
      <c r="CR18" s="1049"/>
      <c r="CS18" s="2250"/>
      <c r="CT18" s="2250"/>
      <c r="CU18" s="2250"/>
      <c r="CV18" s="2250"/>
      <c r="CW18" s="1049"/>
      <c r="CX18" s="2250"/>
      <c r="CY18" s="2250"/>
      <c r="CZ18" s="2250"/>
      <c r="DA18" s="2250"/>
      <c r="DB18" s="1050"/>
      <c r="DC18" s="1034"/>
    </row>
    <row r="19" spans="2:107" ht="15" thickBot="1" x14ac:dyDescent="0.25">
      <c r="B19" s="114"/>
      <c r="C19" s="114"/>
      <c r="D19" s="115"/>
      <c r="E19" s="116"/>
      <c r="F19" s="116"/>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4"/>
      <c r="AV19" s="118"/>
      <c r="AW19" s="118"/>
      <c r="AX19" s="118"/>
      <c r="AY19" s="43"/>
      <c r="AZ19" s="43"/>
      <c r="BA19" s="1923"/>
      <c r="BB19" s="114"/>
      <c r="BC19" s="114"/>
      <c r="BD19" s="116"/>
      <c r="BE19" s="116"/>
      <c r="BF19" s="119"/>
      <c r="BG19" s="119"/>
      <c r="BH19" s="119"/>
      <c r="BI19" s="119"/>
      <c r="BJ19" s="119"/>
      <c r="BL19" s="1034"/>
      <c r="BN19" s="1097"/>
      <c r="BO19" s="2250"/>
      <c r="BP19" s="2250"/>
      <c r="BQ19" s="2250"/>
      <c r="BR19" s="2250"/>
      <c r="BS19" s="1049"/>
      <c r="BT19" s="2250"/>
      <c r="BU19" s="2250"/>
      <c r="BV19" s="2250"/>
      <c r="BW19" s="2250"/>
      <c r="BX19" s="1049"/>
      <c r="BY19" s="2250"/>
      <c r="BZ19" s="2250"/>
      <c r="CA19" s="2250"/>
      <c r="CB19" s="2250"/>
      <c r="CC19" s="1049"/>
      <c r="CD19" s="2250"/>
      <c r="CE19" s="2250"/>
      <c r="CF19" s="2250"/>
      <c r="CG19" s="2250"/>
      <c r="CH19" s="1049"/>
      <c r="CI19" s="2250"/>
      <c r="CJ19" s="2250"/>
      <c r="CK19" s="2250"/>
      <c r="CL19" s="2250"/>
      <c r="CM19" s="1049"/>
      <c r="CN19" s="2250"/>
      <c r="CO19" s="2250"/>
      <c r="CP19" s="2250"/>
      <c r="CQ19" s="2250"/>
      <c r="CR19" s="1049"/>
      <c r="CS19" s="2250"/>
      <c r="CT19" s="2250"/>
      <c r="CU19" s="2250"/>
      <c r="CV19" s="2250"/>
      <c r="CW19" s="1049"/>
      <c r="CX19" s="2250"/>
      <c r="CY19" s="2250"/>
      <c r="CZ19" s="2250"/>
      <c r="DA19" s="2250"/>
      <c r="DB19" s="1050"/>
      <c r="DC19" s="1034"/>
    </row>
    <row r="20" spans="2:107" x14ac:dyDescent="0.25">
      <c r="B20" s="44">
        <f>+B18+1</f>
        <v>10</v>
      </c>
      <c r="C20" s="45" t="s">
        <v>102</v>
      </c>
      <c r="D20" s="46"/>
      <c r="E20" s="46" t="s">
        <v>41</v>
      </c>
      <c r="F20" s="47">
        <v>3</v>
      </c>
      <c r="G20" s="48">
        <v>0</v>
      </c>
      <c r="H20" s="49">
        <v>0</v>
      </c>
      <c r="I20" s="49">
        <v>0</v>
      </c>
      <c r="J20" s="120">
        <v>2.5009999999999999</v>
      </c>
      <c r="K20" s="51">
        <f t="shared" si="0"/>
        <v>2.5009999999999999</v>
      </c>
      <c r="L20" s="48">
        <v>0</v>
      </c>
      <c r="M20" s="49">
        <v>0</v>
      </c>
      <c r="N20" s="49">
        <v>0</v>
      </c>
      <c r="O20" s="120">
        <v>2.5819999999999999</v>
      </c>
      <c r="P20" s="51">
        <f>SUM(L20:O20)</f>
        <v>2.5819999999999999</v>
      </c>
      <c r="Q20" s="48">
        <v>0</v>
      </c>
      <c r="R20" s="49">
        <v>0</v>
      </c>
      <c r="S20" s="49">
        <v>0</v>
      </c>
      <c r="T20" s="120">
        <v>2.66</v>
      </c>
      <c r="U20" s="51">
        <f>SUM(Q20:T20)</f>
        <v>2.66</v>
      </c>
      <c r="V20" s="48">
        <v>0</v>
      </c>
      <c r="W20" s="49">
        <v>0</v>
      </c>
      <c r="X20" s="49">
        <v>0</v>
      </c>
      <c r="Y20" s="120">
        <v>2.54</v>
      </c>
      <c r="Z20" s="51">
        <f>SUM(V20:Y20)</f>
        <v>2.54</v>
      </c>
      <c r="AA20" s="48">
        <v>0</v>
      </c>
      <c r="AB20" s="49">
        <v>0</v>
      </c>
      <c r="AC20" s="49">
        <v>0</v>
      </c>
      <c r="AD20" s="120">
        <v>2.54</v>
      </c>
      <c r="AE20" s="51">
        <f>SUM(AA20:AD20)</f>
        <v>2.54</v>
      </c>
      <c r="AF20" s="48">
        <v>0</v>
      </c>
      <c r="AG20" s="49">
        <v>0</v>
      </c>
      <c r="AH20" s="49">
        <v>0</v>
      </c>
      <c r="AI20" s="120">
        <v>2.54</v>
      </c>
      <c r="AJ20" s="51">
        <f>SUM(AF20:AI20)</f>
        <v>2.54</v>
      </c>
      <c r="AK20" s="48">
        <v>0</v>
      </c>
      <c r="AL20" s="49">
        <v>0</v>
      </c>
      <c r="AM20" s="49">
        <v>0</v>
      </c>
      <c r="AN20" s="120">
        <v>2.54</v>
      </c>
      <c r="AO20" s="51">
        <f>SUM(AK20:AN20)</f>
        <v>2.54</v>
      </c>
      <c r="AP20" s="48">
        <v>0</v>
      </c>
      <c r="AQ20" s="49">
        <v>0</v>
      </c>
      <c r="AR20" s="49">
        <v>0</v>
      </c>
      <c r="AS20" s="120">
        <v>2.54</v>
      </c>
      <c r="AT20" s="51">
        <f>SUM(AP20:AS20)</f>
        <v>2.54</v>
      </c>
      <c r="AU20" s="14"/>
      <c r="AV20" s="90"/>
      <c r="AW20" s="39" t="s">
        <v>103</v>
      </c>
      <c r="AX20" s="71"/>
      <c r="AY20" s="43">
        <f>IF(SUM(BO20:DA20)=0,0,$BO$4)</f>
        <v>0</v>
      </c>
      <c r="AZ20" s="43"/>
      <c r="BA20" s="1923"/>
      <c r="BB20" s="44">
        <f>+BB18+1</f>
        <v>10</v>
      </c>
      <c r="BC20" s="45" t="s">
        <v>102</v>
      </c>
      <c r="BD20" s="46" t="s">
        <v>41</v>
      </c>
      <c r="BE20" s="47">
        <v>3</v>
      </c>
      <c r="BF20" s="55" t="s">
        <v>5592</v>
      </c>
      <c r="BG20" s="56" t="s">
        <v>5593</v>
      </c>
      <c r="BH20" s="56" t="s">
        <v>5594</v>
      </c>
      <c r="BI20" s="121" t="s">
        <v>5595</v>
      </c>
      <c r="BJ20" s="58" t="s">
        <v>5596</v>
      </c>
      <c r="BL20" s="1034"/>
      <c r="BN20" s="1097"/>
      <c r="BO20" s="2251">
        <f>IF(ISNUMBER(G20),0,1)</f>
        <v>0</v>
      </c>
      <c r="BP20" s="2251">
        <f>IF(ISNUMBER(H20),0,1)</f>
        <v>0</v>
      </c>
      <c r="BQ20" s="2251">
        <f>IF(ISNUMBER(I20),0,1)</f>
        <v>0</v>
      </c>
      <c r="BR20" s="2251">
        <f>IF(ISNUMBER(J20),0,1)</f>
        <v>0</v>
      </c>
      <c r="BS20" s="1050"/>
      <c r="BT20" s="2251">
        <f>IF(ISNUMBER(L20),0,1)</f>
        <v>0</v>
      </c>
      <c r="BU20" s="2251">
        <f>IF(ISNUMBER(M20),0,1)</f>
        <v>0</v>
      </c>
      <c r="BV20" s="2251">
        <f>IF(ISNUMBER(N20),0,1)</f>
        <v>0</v>
      </c>
      <c r="BW20" s="2251">
        <f>IF(ISNUMBER(O20),0,1)</f>
        <v>0</v>
      </c>
      <c r="BX20" s="1050"/>
      <c r="BY20" s="2251">
        <f>IF(ISNUMBER(Q20),0,1)</f>
        <v>0</v>
      </c>
      <c r="BZ20" s="2251">
        <f>IF(ISNUMBER(R20),0,1)</f>
        <v>0</v>
      </c>
      <c r="CA20" s="2251">
        <f>IF(ISNUMBER(S20),0,1)</f>
        <v>0</v>
      </c>
      <c r="CB20" s="2251">
        <f>IF(ISNUMBER(T20),0,1)</f>
        <v>0</v>
      </c>
      <c r="CC20" s="1050"/>
      <c r="CD20" s="2251">
        <f>IF(ISNUMBER(V20),0,1)</f>
        <v>0</v>
      </c>
      <c r="CE20" s="2251">
        <f>IF(ISNUMBER(W20),0,1)</f>
        <v>0</v>
      </c>
      <c r="CF20" s="2251">
        <f>IF(ISNUMBER(X20),0,1)</f>
        <v>0</v>
      </c>
      <c r="CG20" s="2251">
        <f>IF(ISNUMBER(Y20),0,1)</f>
        <v>0</v>
      </c>
      <c r="CH20" s="1050"/>
      <c r="CI20" s="2251">
        <f>IF(ISNUMBER(AA20),0,1)</f>
        <v>0</v>
      </c>
      <c r="CJ20" s="2251">
        <f>IF(ISNUMBER(AB20),0,1)</f>
        <v>0</v>
      </c>
      <c r="CK20" s="2251">
        <f>IF(ISNUMBER(AC20),0,1)</f>
        <v>0</v>
      </c>
      <c r="CL20" s="2251">
        <f>IF(ISNUMBER(AD20),0,1)</f>
        <v>0</v>
      </c>
      <c r="CM20" s="1050"/>
      <c r="CN20" s="2251">
        <f>IF(ISNUMBER(AF20),0,1)</f>
        <v>0</v>
      </c>
      <c r="CO20" s="2251">
        <f>IF(ISNUMBER(AG20),0,1)</f>
        <v>0</v>
      </c>
      <c r="CP20" s="2251">
        <f>IF(ISNUMBER(AH20),0,1)</f>
        <v>0</v>
      </c>
      <c r="CQ20" s="2251">
        <f>IF(ISNUMBER(AI20),0,1)</f>
        <v>0</v>
      </c>
      <c r="CR20" s="1050"/>
      <c r="CS20" s="2251">
        <f>IF(ISNUMBER(AK20),0,1)</f>
        <v>0</v>
      </c>
      <c r="CT20" s="2251">
        <f>IF(ISNUMBER(AL20),0,1)</f>
        <v>0</v>
      </c>
      <c r="CU20" s="2251">
        <f>IF(ISNUMBER(AM20),0,1)</f>
        <v>0</v>
      </c>
      <c r="CV20" s="2251">
        <f>IF(ISNUMBER(AN20),0,1)</f>
        <v>0</v>
      </c>
      <c r="CW20" s="1050"/>
      <c r="CX20" s="2251">
        <f>IF(ISNUMBER(AP20),0,1)</f>
        <v>0</v>
      </c>
      <c r="CY20" s="2251">
        <f>IF(ISNUMBER(AQ20),0,1)</f>
        <v>0</v>
      </c>
      <c r="CZ20" s="2251">
        <f>IF(ISNUMBER(AR20),0,1)</f>
        <v>0</v>
      </c>
      <c r="DA20" s="2251">
        <f>IF(ISNUMBER(AS20),0,1)</f>
        <v>0</v>
      </c>
      <c r="DB20" s="1050"/>
      <c r="DC20" s="1034"/>
    </row>
    <row r="21" spans="2:107" ht="15" thickBot="1" x14ac:dyDescent="0.3">
      <c r="B21" s="98">
        <f>+B20+1</f>
        <v>11</v>
      </c>
      <c r="C21" s="99" t="s">
        <v>109</v>
      </c>
      <c r="D21" s="100"/>
      <c r="E21" s="100" t="s">
        <v>41</v>
      </c>
      <c r="F21" s="101">
        <v>3</v>
      </c>
      <c r="G21" s="102">
        <f>G18+G20</f>
        <v>26.483999999999998</v>
      </c>
      <c r="H21" s="104">
        <f>H18+H20</f>
        <v>12.471</v>
      </c>
      <c r="I21" s="104">
        <f>I18+I20</f>
        <v>45.197000000000003</v>
      </c>
      <c r="J21" s="105">
        <f>J18+J20</f>
        <v>121.83600000000001</v>
      </c>
      <c r="K21" s="106">
        <f t="shared" si="0"/>
        <v>205.988</v>
      </c>
      <c r="L21" s="102">
        <f>L18+L20</f>
        <v>27.1</v>
      </c>
      <c r="M21" s="104">
        <f>M18+M20</f>
        <v>12.928999999999998</v>
      </c>
      <c r="N21" s="104">
        <f>N18+N20</f>
        <v>46.887</v>
      </c>
      <c r="O21" s="105">
        <f>O18+O20</f>
        <v>147.84700000000001</v>
      </c>
      <c r="P21" s="106">
        <f>SUM(L21:O21)</f>
        <v>234.76300000000001</v>
      </c>
      <c r="Q21" s="102">
        <f>Q18+Q20</f>
        <v>27.703000000000003</v>
      </c>
      <c r="R21" s="104">
        <f>R18+R20</f>
        <v>13.016999999999999</v>
      </c>
      <c r="S21" s="104">
        <f>S18+S20</f>
        <v>48.832000000000001</v>
      </c>
      <c r="T21" s="105">
        <f>T18+T20</f>
        <v>156.60999999999999</v>
      </c>
      <c r="U21" s="106">
        <f>SUM(Q21:T21)</f>
        <v>246.16199999999998</v>
      </c>
      <c r="V21" s="102">
        <f>V18+V20</f>
        <v>27.574999999999996</v>
      </c>
      <c r="W21" s="104">
        <f>W18+W20</f>
        <v>12.148</v>
      </c>
      <c r="X21" s="104">
        <f>X18+X20</f>
        <v>47.856000000000002</v>
      </c>
      <c r="Y21" s="105">
        <f>Y18+Y20</f>
        <v>132.47899999999998</v>
      </c>
      <c r="Z21" s="106">
        <f>SUM(V21:Y21)</f>
        <v>220.05799999999999</v>
      </c>
      <c r="AA21" s="102">
        <f>AA18+AA20</f>
        <v>27.61</v>
      </c>
      <c r="AB21" s="104">
        <f>AB18+AB20</f>
        <v>12.176</v>
      </c>
      <c r="AC21" s="104">
        <f>AC18+AC20</f>
        <v>47.756</v>
      </c>
      <c r="AD21" s="105">
        <f>AD18+AD20</f>
        <v>129.18099999999998</v>
      </c>
      <c r="AE21" s="106">
        <f>SUM(AA21:AD21)</f>
        <v>216.72299999999998</v>
      </c>
      <c r="AF21" s="102">
        <f>AF18+AF20</f>
        <v>27.668999999999997</v>
      </c>
      <c r="AG21" s="104">
        <f>AG18+AG20</f>
        <v>12.212</v>
      </c>
      <c r="AH21" s="104">
        <f>AH18+AH20</f>
        <v>47.828000000000003</v>
      </c>
      <c r="AI21" s="105">
        <f>AI18+AI20</f>
        <v>129.68899999999999</v>
      </c>
      <c r="AJ21" s="106">
        <f>SUM(AF21:AI21)</f>
        <v>217.398</v>
      </c>
      <c r="AK21" s="102">
        <f>AK18+AK20</f>
        <v>27.731999999999999</v>
      </c>
      <c r="AL21" s="104">
        <f>AL18+AL20</f>
        <v>12.250999999999999</v>
      </c>
      <c r="AM21" s="104">
        <f>AM18+AM20</f>
        <v>47.932000000000002</v>
      </c>
      <c r="AN21" s="105">
        <f>AN18+AN20</f>
        <v>130.28699999999998</v>
      </c>
      <c r="AO21" s="106">
        <f>SUM(AK21:AN21)</f>
        <v>218.20199999999997</v>
      </c>
      <c r="AP21" s="102">
        <f>AP18+AP20</f>
        <v>28.896999999999998</v>
      </c>
      <c r="AQ21" s="104">
        <f>AQ18+AQ20</f>
        <v>12.294999999999998</v>
      </c>
      <c r="AR21" s="104">
        <f>AR18+AR20</f>
        <v>48.052</v>
      </c>
      <c r="AS21" s="105">
        <f>AS18+AS20</f>
        <v>130.73399999999998</v>
      </c>
      <c r="AT21" s="106">
        <f>SUM(AP21:AS21)</f>
        <v>219.97799999999998</v>
      </c>
      <c r="AU21" s="14"/>
      <c r="AV21" s="107" t="s">
        <v>110</v>
      </c>
      <c r="AW21" s="108"/>
      <c r="AX21" s="97"/>
      <c r="AY21" s="43"/>
      <c r="AZ21" s="43"/>
      <c r="BA21" s="1923"/>
      <c r="BB21" s="98">
        <f>+BB20+1</f>
        <v>11</v>
      </c>
      <c r="BC21" s="99" t="s">
        <v>109</v>
      </c>
      <c r="BD21" s="100" t="s">
        <v>41</v>
      </c>
      <c r="BE21" s="101">
        <v>3</v>
      </c>
      <c r="BF21" s="109" t="s">
        <v>5597</v>
      </c>
      <c r="BG21" s="111" t="s">
        <v>5598</v>
      </c>
      <c r="BH21" s="111" t="s">
        <v>5599</v>
      </c>
      <c r="BI21" s="112" t="s">
        <v>5600</v>
      </c>
      <c r="BJ21" s="113" t="s">
        <v>5601</v>
      </c>
      <c r="BL21" s="1034"/>
      <c r="BN21" s="1097"/>
      <c r="BO21" s="2250"/>
      <c r="BP21" s="2250"/>
      <c r="BQ21" s="2250"/>
      <c r="BR21" s="2250"/>
      <c r="BS21" s="1049"/>
      <c r="BT21" s="2250"/>
      <c r="BU21" s="2250"/>
      <c r="BV21" s="2250"/>
      <c r="BW21" s="2250"/>
      <c r="BX21" s="1049"/>
      <c r="BY21" s="2250"/>
      <c r="BZ21" s="2250"/>
      <c r="CA21" s="2250"/>
      <c r="CB21" s="2250"/>
      <c r="CC21" s="1049"/>
      <c r="CD21" s="2250"/>
      <c r="CE21" s="2250"/>
      <c r="CF21" s="2250"/>
      <c r="CG21" s="2250"/>
      <c r="CH21" s="1049"/>
      <c r="CI21" s="2250"/>
      <c r="CJ21" s="2250"/>
      <c r="CK21" s="2250"/>
      <c r="CL21" s="2250"/>
      <c r="CM21" s="1049"/>
      <c r="CN21" s="2250"/>
      <c r="CO21" s="2250"/>
      <c r="CP21" s="2250"/>
      <c r="CQ21" s="2250"/>
      <c r="CR21" s="1049"/>
      <c r="CS21" s="2250"/>
      <c r="CT21" s="2250"/>
      <c r="CU21" s="2250"/>
      <c r="CV21" s="2250"/>
      <c r="CW21" s="1049"/>
      <c r="CX21" s="2250"/>
      <c r="CY21" s="2250"/>
      <c r="CZ21" s="2250"/>
      <c r="DA21" s="2250"/>
      <c r="DB21" s="1050"/>
      <c r="DC21" s="1034"/>
    </row>
    <row r="22" spans="2:107" ht="15" thickBot="1" x14ac:dyDescent="0.25">
      <c r="B22" s="114"/>
      <c r="C22" s="114"/>
      <c r="D22" s="33"/>
      <c r="E22" s="33"/>
      <c r="F22" s="33"/>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4"/>
      <c r="AV22" s="123"/>
      <c r="AW22" s="123"/>
      <c r="AX22" s="123"/>
      <c r="AY22" s="43"/>
      <c r="AZ22" s="43"/>
      <c r="BA22" s="1923"/>
      <c r="BB22" s="114"/>
      <c r="BC22" s="114"/>
      <c r="BD22" s="33"/>
      <c r="BE22" s="33"/>
      <c r="BF22" s="124"/>
      <c r="BG22" s="124"/>
      <c r="BH22" s="124"/>
      <c r="BI22" s="124"/>
      <c r="BJ22" s="124"/>
      <c r="BL22" s="1034"/>
      <c r="BN22" s="1097"/>
      <c r="BO22" s="2250"/>
      <c r="BP22" s="2250"/>
      <c r="BQ22" s="2250"/>
      <c r="BR22" s="2250"/>
      <c r="BS22" s="1049"/>
      <c r="BT22" s="2250"/>
      <c r="BU22" s="2250"/>
      <c r="BV22" s="2250"/>
      <c r="BW22" s="2250"/>
      <c r="BX22" s="1049"/>
      <c r="BY22" s="2250"/>
      <c r="BZ22" s="2250"/>
      <c r="CA22" s="2250"/>
      <c r="CB22" s="2250"/>
      <c r="CC22" s="1049"/>
      <c r="CD22" s="2250"/>
      <c r="CE22" s="2250"/>
      <c r="CF22" s="2250"/>
      <c r="CG22" s="2250"/>
      <c r="CH22" s="1049"/>
      <c r="CI22" s="2250"/>
      <c r="CJ22" s="2250"/>
      <c r="CK22" s="2250"/>
      <c r="CL22" s="2250"/>
      <c r="CM22" s="1049"/>
      <c r="CN22" s="2250"/>
      <c r="CO22" s="2250"/>
      <c r="CP22" s="2250"/>
      <c r="CQ22" s="2250"/>
      <c r="CR22" s="1049"/>
      <c r="CS22" s="2250"/>
      <c r="CT22" s="2250"/>
      <c r="CU22" s="2250"/>
      <c r="CV22" s="2250"/>
      <c r="CW22" s="1049"/>
      <c r="CX22" s="2250"/>
      <c r="CY22" s="2250"/>
      <c r="CZ22" s="2250"/>
      <c r="DA22" s="2250"/>
      <c r="DB22" s="1050"/>
      <c r="DC22" s="1034"/>
    </row>
    <row r="23" spans="2:107" ht="15" thickBot="1" x14ac:dyDescent="0.3">
      <c r="B23" s="40" t="s">
        <v>116</v>
      </c>
      <c r="C23" s="41" t="s">
        <v>117</v>
      </c>
      <c r="D23" s="33"/>
      <c r="E23" s="42"/>
      <c r="F23" s="42"/>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4"/>
      <c r="AV23" s="118"/>
      <c r="AW23" s="118"/>
      <c r="AX23" s="118"/>
      <c r="AY23" s="43"/>
      <c r="AZ23" s="43"/>
      <c r="BA23" s="1923"/>
      <c r="BB23" s="40" t="s">
        <v>116</v>
      </c>
      <c r="BC23" s="41" t="s">
        <v>117</v>
      </c>
      <c r="BD23" s="42"/>
      <c r="BE23" s="42"/>
      <c r="BF23" s="126"/>
      <c r="BG23" s="126"/>
      <c r="BH23" s="126"/>
      <c r="BI23" s="126"/>
      <c r="BJ23" s="126"/>
      <c r="BL23" s="127"/>
      <c r="BM23" s="128"/>
      <c r="BN23" s="128"/>
      <c r="BO23" s="2250"/>
      <c r="BP23" s="2250"/>
      <c r="BQ23" s="2250"/>
      <c r="BR23" s="2250"/>
      <c r="BS23" s="1049"/>
      <c r="BT23" s="2250"/>
      <c r="BU23" s="2250"/>
      <c r="BV23" s="2250"/>
      <c r="BW23" s="2250"/>
      <c r="BX23" s="1049"/>
      <c r="BY23" s="2250"/>
      <c r="BZ23" s="2250"/>
      <c r="CA23" s="2250"/>
      <c r="CB23" s="2250"/>
      <c r="CC23" s="1049"/>
      <c r="CD23" s="2250"/>
      <c r="CE23" s="2250"/>
      <c r="CF23" s="2250"/>
      <c r="CG23" s="2250"/>
      <c r="CH23" s="1049"/>
      <c r="CI23" s="2250"/>
      <c r="CJ23" s="2250"/>
      <c r="CK23" s="2250"/>
      <c r="CL23" s="2250"/>
      <c r="CM23" s="1049"/>
      <c r="CN23" s="2250"/>
      <c r="CO23" s="2250"/>
      <c r="CP23" s="2250"/>
      <c r="CQ23" s="2250"/>
      <c r="CR23" s="1049"/>
      <c r="CS23" s="2250"/>
      <c r="CT23" s="2250"/>
      <c r="CU23" s="2250"/>
      <c r="CV23" s="2250"/>
      <c r="CW23" s="1049"/>
      <c r="CX23" s="2250"/>
      <c r="CY23" s="2250"/>
      <c r="CZ23" s="2250"/>
      <c r="DA23" s="2250"/>
      <c r="DB23" s="1050"/>
      <c r="DC23" s="127"/>
    </row>
    <row r="24" spans="2:107" x14ac:dyDescent="0.2">
      <c r="B24" s="44">
        <f>+B21+1</f>
        <v>12</v>
      </c>
      <c r="C24" s="45" t="s">
        <v>118</v>
      </c>
      <c r="D24" s="46"/>
      <c r="E24" s="46" t="s">
        <v>41</v>
      </c>
      <c r="F24" s="47">
        <v>3</v>
      </c>
      <c r="G24" s="48">
        <v>10.579000000000001</v>
      </c>
      <c r="H24" s="49">
        <v>1.1879999999999999</v>
      </c>
      <c r="I24" s="49">
        <v>0</v>
      </c>
      <c r="J24" s="50">
        <v>41.487000000000002</v>
      </c>
      <c r="K24" s="186">
        <f t="shared" ref="K24:K36" si="17">SUM(G24:J24)</f>
        <v>53.254000000000005</v>
      </c>
      <c r="L24" s="48">
        <v>7.226</v>
      </c>
      <c r="M24" s="49">
        <v>1.4E-2</v>
      </c>
      <c r="N24" s="49">
        <v>0</v>
      </c>
      <c r="O24" s="50">
        <v>25.109000000000002</v>
      </c>
      <c r="P24" s="186">
        <f t="shared" ref="P24:P31" si="18">SUM(L24:O24)</f>
        <v>32.349000000000004</v>
      </c>
      <c r="Q24" s="48">
        <v>8.327</v>
      </c>
      <c r="R24" s="49">
        <v>0.33600000000000002</v>
      </c>
      <c r="S24" s="49">
        <v>0</v>
      </c>
      <c r="T24" s="50">
        <v>19.593</v>
      </c>
      <c r="U24" s="186">
        <f t="shared" ref="U24:U31" si="19">SUM(Q24:T24)</f>
        <v>28.256</v>
      </c>
      <c r="V24" s="2252">
        <v>10.318999999999999</v>
      </c>
      <c r="W24" s="49">
        <v>0.105</v>
      </c>
      <c r="X24" s="49">
        <v>0</v>
      </c>
      <c r="Y24" s="2253">
        <v>23.27</v>
      </c>
      <c r="Z24" s="186">
        <f t="shared" ref="Z24:Z31" si="20">SUM(V24:Y24)</f>
        <v>33.694000000000003</v>
      </c>
      <c r="AA24" s="2252">
        <v>7.5579999999999998</v>
      </c>
      <c r="AB24" s="49">
        <v>0.53800000000000003</v>
      </c>
      <c r="AC24" s="49">
        <v>0</v>
      </c>
      <c r="AD24" s="2253">
        <v>23.314</v>
      </c>
      <c r="AE24" s="186">
        <f t="shared" ref="AE24:AE31" si="21">SUM(AA24:AD24)</f>
        <v>31.41</v>
      </c>
      <c r="AF24" s="2252">
        <v>10.869</v>
      </c>
      <c r="AG24" s="49">
        <v>0.36399999999999999</v>
      </c>
      <c r="AH24" s="49">
        <v>0</v>
      </c>
      <c r="AI24" s="2253">
        <v>25.033000000000001</v>
      </c>
      <c r="AJ24" s="186">
        <f t="shared" ref="AJ24:AJ31" si="22">SUM(AF24:AI24)</f>
        <v>36.266000000000005</v>
      </c>
      <c r="AK24" s="2252">
        <v>7.1720000000000006</v>
      </c>
      <c r="AL24" s="49">
        <v>0.114</v>
      </c>
      <c r="AM24" s="49">
        <v>0</v>
      </c>
      <c r="AN24" s="2253">
        <v>29.242000000000004</v>
      </c>
      <c r="AO24" s="186">
        <f t="shared" ref="AO24:AO31" si="23">SUM(AK24:AN24)</f>
        <v>36.528000000000006</v>
      </c>
      <c r="AP24" s="2252">
        <v>1.9569999999999999</v>
      </c>
      <c r="AQ24" s="49">
        <v>0.42899999999999999</v>
      </c>
      <c r="AR24" s="49">
        <v>0</v>
      </c>
      <c r="AS24" s="2253">
        <v>29.137999999999998</v>
      </c>
      <c r="AT24" s="186">
        <f t="shared" ref="AT24:AT31" si="24">SUM(AP24:AS24)</f>
        <v>31.523999999999997</v>
      </c>
      <c r="AU24" s="114"/>
      <c r="AV24" s="547"/>
      <c r="AW24" s="39"/>
      <c r="AX24" s="71"/>
      <c r="AY24" s="43">
        <f>IF(SUM(BO24:DA24)=0,0,$BO$4)</f>
        <v>0</v>
      </c>
      <c r="AZ24" s="43"/>
      <c r="BA24" s="1923"/>
      <c r="BB24" s="44">
        <f>+BB21+1</f>
        <v>12</v>
      </c>
      <c r="BC24" s="45" t="s">
        <v>118</v>
      </c>
      <c r="BD24" s="46" t="s">
        <v>41</v>
      </c>
      <c r="BE24" s="47">
        <v>3</v>
      </c>
      <c r="BF24" s="55" t="s">
        <v>5602</v>
      </c>
      <c r="BG24" s="56" t="s">
        <v>5603</v>
      </c>
      <c r="BH24" s="56" t="s">
        <v>5604</v>
      </c>
      <c r="BI24" s="57" t="s">
        <v>5605</v>
      </c>
      <c r="BJ24" s="144" t="s">
        <v>5606</v>
      </c>
      <c r="BL24" s="127"/>
      <c r="BM24" s="128"/>
      <c r="BN24" s="128"/>
      <c r="BO24" s="2251">
        <f t="shared" ref="BO24:BR28" si="25">IF(ISNUMBER(G24),0,1)</f>
        <v>0</v>
      </c>
      <c r="BP24" s="2251">
        <f t="shared" si="25"/>
        <v>0</v>
      </c>
      <c r="BQ24" s="2251">
        <f t="shared" si="25"/>
        <v>0</v>
      </c>
      <c r="BR24" s="2251">
        <f t="shared" si="25"/>
        <v>0</v>
      </c>
      <c r="BS24" s="1050"/>
      <c r="BT24" s="2251">
        <f t="shared" ref="BT24:BW28" si="26">IF(ISNUMBER(L24),0,1)</f>
        <v>0</v>
      </c>
      <c r="BU24" s="2251">
        <f t="shared" si="26"/>
        <v>0</v>
      </c>
      <c r="BV24" s="2251">
        <f t="shared" si="26"/>
        <v>0</v>
      </c>
      <c r="BW24" s="2251">
        <f t="shared" si="26"/>
        <v>0</v>
      </c>
      <c r="BX24" s="1050"/>
      <c r="BY24" s="2251">
        <f t="shared" ref="BY24:CB28" si="27">IF(ISNUMBER(Q24),0,1)</f>
        <v>0</v>
      </c>
      <c r="BZ24" s="2251">
        <f t="shared" si="27"/>
        <v>0</v>
      </c>
      <c r="CA24" s="2251">
        <f t="shared" si="27"/>
        <v>0</v>
      </c>
      <c r="CB24" s="2251">
        <f t="shared" si="27"/>
        <v>0</v>
      </c>
      <c r="CC24" s="1050"/>
      <c r="CD24" s="2251">
        <f t="shared" ref="CD24:CG28" si="28">IF(ISNUMBER(V24),0,1)</f>
        <v>0</v>
      </c>
      <c r="CE24" s="2251">
        <f t="shared" si="28"/>
        <v>0</v>
      </c>
      <c r="CF24" s="2251">
        <f t="shared" si="28"/>
        <v>0</v>
      </c>
      <c r="CG24" s="2251">
        <f t="shared" si="28"/>
        <v>0</v>
      </c>
      <c r="CH24" s="1050"/>
      <c r="CI24" s="2251">
        <f t="shared" ref="CI24:CL28" si="29">IF(ISNUMBER(AA24),0,1)</f>
        <v>0</v>
      </c>
      <c r="CJ24" s="2251">
        <f t="shared" si="29"/>
        <v>0</v>
      </c>
      <c r="CK24" s="2251">
        <f t="shared" si="29"/>
        <v>0</v>
      </c>
      <c r="CL24" s="2251">
        <f t="shared" si="29"/>
        <v>0</v>
      </c>
      <c r="CM24" s="1050"/>
      <c r="CN24" s="2251">
        <f t="shared" ref="CN24:CQ28" si="30">IF(ISNUMBER(AF24),0,1)</f>
        <v>0</v>
      </c>
      <c r="CO24" s="2251">
        <f t="shared" si="30"/>
        <v>0</v>
      </c>
      <c r="CP24" s="2251">
        <f t="shared" si="30"/>
        <v>0</v>
      </c>
      <c r="CQ24" s="2251">
        <f t="shared" si="30"/>
        <v>0</v>
      </c>
      <c r="CR24" s="1050"/>
      <c r="CS24" s="2251">
        <f t="shared" ref="CS24:CV28" si="31">IF(ISNUMBER(AK24),0,1)</f>
        <v>0</v>
      </c>
      <c r="CT24" s="2251">
        <f t="shared" si="31"/>
        <v>0</v>
      </c>
      <c r="CU24" s="2251">
        <f t="shared" si="31"/>
        <v>0</v>
      </c>
      <c r="CV24" s="2251">
        <f t="shared" si="31"/>
        <v>0</v>
      </c>
      <c r="CW24" s="1050"/>
      <c r="CX24" s="2251">
        <f t="shared" ref="CX24:DA28" si="32">IF(ISNUMBER(AP24),0,1)</f>
        <v>0</v>
      </c>
      <c r="CY24" s="2251">
        <f t="shared" si="32"/>
        <v>0</v>
      </c>
      <c r="CZ24" s="2251">
        <f t="shared" si="32"/>
        <v>0</v>
      </c>
      <c r="DA24" s="2251">
        <f t="shared" si="32"/>
        <v>0</v>
      </c>
      <c r="DB24" s="1050"/>
      <c r="DC24" s="127"/>
    </row>
    <row r="25" spans="2:107" x14ac:dyDescent="0.2">
      <c r="B25" s="62">
        <f t="shared" ref="B25:B31" si="33">+B24+1</f>
        <v>13</v>
      </c>
      <c r="C25" s="63" t="s">
        <v>124</v>
      </c>
      <c r="D25" s="64"/>
      <c r="E25" s="64" t="s">
        <v>41</v>
      </c>
      <c r="F25" s="65">
        <v>3</v>
      </c>
      <c r="G25" s="66">
        <v>1.6870000000000001</v>
      </c>
      <c r="H25" s="67">
        <v>2.4380000000000002</v>
      </c>
      <c r="I25" s="67">
        <v>39.594000000000001</v>
      </c>
      <c r="J25" s="68">
        <v>31.193000000000001</v>
      </c>
      <c r="K25" s="148">
        <f t="shared" si="17"/>
        <v>74.912000000000006</v>
      </c>
      <c r="L25" s="66">
        <v>1.962</v>
      </c>
      <c r="M25" s="67">
        <v>1.788</v>
      </c>
      <c r="N25" s="67">
        <v>42.546999999999997</v>
      </c>
      <c r="O25" s="68">
        <v>37.610999999999997</v>
      </c>
      <c r="P25" s="148">
        <f t="shared" si="18"/>
        <v>83.907999999999987</v>
      </c>
      <c r="Q25" s="66">
        <v>1.3260000000000001</v>
      </c>
      <c r="R25" s="67">
        <v>1.2470000000000001</v>
      </c>
      <c r="S25" s="67">
        <v>31.885000000000002</v>
      </c>
      <c r="T25" s="68">
        <v>21.943000000000001</v>
      </c>
      <c r="U25" s="148">
        <f t="shared" si="19"/>
        <v>56.400999999999996</v>
      </c>
      <c r="V25" s="153">
        <v>3.3899999999999997</v>
      </c>
      <c r="W25" s="92">
        <v>0.66700000000000004</v>
      </c>
      <c r="X25" s="67">
        <v>35.783000000000001</v>
      </c>
      <c r="Y25" s="93">
        <v>20.125</v>
      </c>
      <c r="Z25" s="148">
        <f t="shared" si="20"/>
        <v>59.965000000000003</v>
      </c>
      <c r="AA25" s="153">
        <v>3.7130000000000001</v>
      </c>
      <c r="AB25" s="92">
        <v>1.905</v>
      </c>
      <c r="AC25" s="67">
        <v>38.69</v>
      </c>
      <c r="AD25" s="93">
        <v>19.680999999999997</v>
      </c>
      <c r="AE25" s="148">
        <f t="shared" si="21"/>
        <v>63.988999999999997</v>
      </c>
      <c r="AF25" s="153">
        <v>5.0949999999999998</v>
      </c>
      <c r="AG25" s="92">
        <v>1.7609999999999999</v>
      </c>
      <c r="AH25" s="67">
        <v>39.334000000000003</v>
      </c>
      <c r="AI25" s="93">
        <v>23.408000000000001</v>
      </c>
      <c r="AJ25" s="148">
        <f t="shared" si="22"/>
        <v>69.598000000000013</v>
      </c>
      <c r="AK25" s="153">
        <v>4.6740000000000004</v>
      </c>
      <c r="AL25" s="92">
        <v>2.411</v>
      </c>
      <c r="AM25" s="67">
        <v>30.135000000000002</v>
      </c>
      <c r="AN25" s="93">
        <v>22.779</v>
      </c>
      <c r="AO25" s="148">
        <f t="shared" si="23"/>
        <v>59.998999999999995</v>
      </c>
      <c r="AP25" s="153">
        <v>2.742</v>
      </c>
      <c r="AQ25" s="92">
        <v>1.7010000000000003</v>
      </c>
      <c r="AR25" s="67">
        <v>18.222000000000001</v>
      </c>
      <c r="AS25" s="93">
        <v>20.033999999999999</v>
      </c>
      <c r="AT25" s="148">
        <f t="shared" si="24"/>
        <v>42.698999999999998</v>
      </c>
      <c r="AU25" s="114"/>
      <c r="AV25" s="525"/>
      <c r="AW25" s="37"/>
      <c r="AX25" s="71"/>
      <c r="AY25" s="43">
        <f>IF(SUM(BO25:DA25)=0,0,$BO$4)</f>
        <v>0</v>
      </c>
      <c r="AZ25" s="43"/>
      <c r="BA25" s="1923"/>
      <c r="BB25" s="62">
        <f t="shared" ref="BB25:BB31" si="34">+BB24+1</f>
        <v>13</v>
      </c>
      <c r="BC25" s="63" t="s">
        <v>124</v>
      </c>
      <c r="BD25" s="64" t="s">
        <v>41</v>
      </c>
      <c r="BE25" s="65">
        <v>3</v>
      </c>
      <c r="BF25" s="72" t="s">
        <v>5607</v>
      </c>
      <c r="BG25" s="73" t="s">
        <v>5608</v>
      </c>
      <c r="BH25" s="73" t="s">
        <v>5609</v>
      </c>
      <c r="BI25" s="74" t="s">
        <v>5610</v>
      </c>
      <c r="BJ25" s="156" t="s">
        <v>5611</v>
      </c>
      <c r="BL25" s="127"/>
      <c r="BM25" s="128"/>
      <c r="BN25" s="128"/>
      <c r="BO25" s="2251">
        <f t="shared" si="25"/>
        <v>0</v>
      </c>
      <c r="BP25" s="2251">
        <f t="shared" si="25"/>
        <v>0</v>
      </c>
      <c r="BQ25" s="2251">
        <f t="shared" si="25"/>
        <v>0</v>
      </c>
      <c r="BR25" s="2251">
        <f t="shared" si="25"/>
        <v>0</v>
      </c>
      <c r="BS25" s="1050"/>
      <c r="BT25" s="2251">
        <f t="shared" si="26"/>
        <v>0</v>
      </c>
      <c r="BU25" s="2251">
        <f t="shared" si="26"/>
        <v>0</v>
      </c>
      <c r="BV25" s="2251">
        <f t="shared" si="26"/>
        <v>0</v>
      </c>
      <c r="BW25" s="2251">
        <f t="shared" si="26"/>
        <v>0</v>
      </c>
      <c r="BX25" s="1050"/>
      <c r="BY25" s="2251">
        <f t="shared" si="27"/>
        <v>0</v>
      </c>
      <c r="BZ25" s="2251">
        <f t="shared" si="27"/>
        <v>0</v>
      </c>
      <c r="CA25" s="2251">
        <f t="shared" si="27"/>
        <v>0</v>
      </c>
      <c r="CB25" s="2251">
        <f t="shared" si="27"/>
        <v>0</v>
      </c>
      <c r="CC25" s="1050"/>
      <c r="CD25" s="2251">
        <f t="shared" si="28"/>
        <v>0</v>
      </c>
      <c r="CE25" s="2251">
        <f t="shared" si="28"/>
        <v>0</v>
      </c>
      <c r="CF25" s="2251">
        <f t="shared" si="28"/>
        <v>0</v>
      </c>
      <c r="CG25" s="2251">
        <f t="shared" si="28"/>
        <v>0</v>
      </c>
      <c r="CH25" s="1050"/>
      <c r="CI25" s="2251">
        <f t="shared" si="29"/>
        <v>0</v>
      </c>
      <c r="CJ25" s="2251">
        <f t="shared" si="29"/>
        <v>0</v>
      </c>
      <c r="CK25" s="2251">
        <f t="shared" si="29"/>
        <v>0</v>
      </c>
      <c r="CL25" s="2251">
        <f t="shared" si="29"/>
        <v>0</v>
      </c>
      <c r="CM25" s="1050"/>
      <c r="CN25" s="2251">
        <f t="shared" si="30"/>
        <v>0</v>
      </c>
      <c r="CO25" s="2251">
        <f t="shared" si="30"/>
        <v>0</v>
      </c>
      <c r="CP25" s="2251">
        <f t="shared" si="30"/>
        <v>0</v>
      </c>
      <c r="CQ25" s="2251">
        <f t="shared" si="30"/>
        <v>0</v>
      </c>
      <c r="CR25" s="1050"/>
      <c r="CS25" s="2251">
        <f t="shared" si="31"/>
        <v>0</v>
      </c>
      <c r="CT25" s="2251">
        <f t="shared" si="31"/>
        <v>0</v>
      </c>
      <c r="CU25" s="2251">
        <f t="shared" si="31"/>
        <v>0</v>
      </c>
      <c r="CV25" s="2251">
        <f t="shared" si="31"/>
        <v>0</v>
      </c>
      <c r="CW25" s="1050"/>
      <c r="CX25" s="2251">
        <f t="shared" si="32"/>
        <v>0</v>
      </c>
      <c r="CY25" s="2251">
        <f t="shared" si="32"/>
        <v>0</v>
      </c>
      <c r="CZ25" s="2251">
        <f t="shared" si="32"/>
        <v>0</v>
      </c>
      <c r="DA25" s="2251">
        <f t="shared" si="32"/>
        <v>0</v>
      </c>
      <c r="DB25" s="1050"/>
      <c r="DC25" s="127"/>
    </row>
    <row r="26" spans="2:107" x14ac:dyDescent="0.2">
      <c r="B26" s="62">
        <f t="shared" si="33"/>
        <v>14</v>
      </c>
      <c r="C26" s="63" t="s">
        <v>130</v>
      </c>
      <c r="D26" s="64"/>
      <c r="E26" s="64" t="s">
        <v>41</v>
      </c>
      <c r="F26" s="65">
        <v>3</v>
      </c>
      <c r="G26" s="66">
        <v>1.6910000000000001</v>
      </c>
      <c r="H26" s="67">
        <v>0</v>
      </c>
      <c r="I26" s="67">
        <v>5.5119999999999996</v>
      </c>
      <c r="J26" s="68">
        <v>17.084</v>
      </c>
      <c r="K26" s="148">
        <f t="shared" si="17"/>
        <v>24.286999999999999</v>
      </c>
      <c r="L26" s="66">
        <v>3.7309999999999999</v>
      </c>
      <c r="M26" s="67">
        <v>0</v>
      </c>
      <c r="N26" s="67">
        <v>8.4510000000000005</v>
      </c>
      <c r="O26" s="68">
        <v>28.744</v>
      </c>
      <c r="P26" s="148">
        <f t="shared" si="18"/>
        <v>40.926000000000002</v>
      </c>
      <c r="Q26" s="66">
        <v>1.635</v>
      </c>
      <c r="R26" s="67">
        <v>0</v>
      </c>
      <c r="S26" s="67">
        <v>4.0190000000000001</v>
      </c>
      <c r="T26" s="68">
        <v>30.646000000000001</v>
      </c>
      <c r="U26" s="148">
        <f t="shared" si="19"/>
        <v>36.299999999999997</v>
      </c>
      <c r="V26" s="66">
        <v>0</v>
      </c>
      <c r="W26" s="67">
        <v>0</v>
      </c>
      <c r="X26" s="67">
        <v>0</v>
      </c>
      <c r="Y26" s="93">
        <v>10.339999999999998</v>
      </c>
      <c r="Z26" s="148">
        <f t="shared" si="20"/>
        <v>10.339999999999998</v>
      </c>
      <c r="AA26" s="66">
        <v>0</v>
      </c>
      <c r="AB26" s="67">
        <v>0</v>
      </c>
      <c r="AC26" s="67">
        <v>0</v>
      </c>
      <c r="AD26" s="93">
        <v>10.186</v>
      </c>
      <c r="AE26" s="148">
        <f t="shared" si="21"/>
        <v>10.186</v>
      </c>
      <c r="AF26" s="66">
        <v>0</v>
      </c>
      <c r="AG26" s="67">
        <v>0</v>
      </c>
      <c r="AH26" s="67">
        <v>0</v>
      </c>
      <c r="AI26" s="93">
        <v>9.8109999999999982</v>
      </c>
      <c r="AJ26" s="148">
        <f t="shared" si="22"/>
        <v>9.8109999999999982</v>
      </c>
      <c r="AK26" s="66">
        <v>0</v>
      </c>
      <c r="AL26" s="67">
        <v>0</v>
      </c>
      <c r="AM26" s="67">
        <v>0</v>
      </c>
      <c r="AN26" s="93">
        <v>8.7820000000000036</v>
      </c>
      <c r="AO26" s="148">
        <f t="shared" si="23"/>
        <v>8.7820000000000036</v>
      </c>
      <c r="AP26" s="66">
        <v>0</v>
      </c>
      <c r="AQ26" s="67">
        <v>0</v>
      </c>
      <c r="AR26" s="67">
        <v>0</v>
      </c>
      <c r="AS26" s="93">
        <v>9.9549999999999983</v>
      </c>
      <c r="AT26" s="148">
        <f t="shared" si="24"/>
        <v>9.9549999999999983</v>
      </c>
      <c r="AU26" s="114"/>
      <c r="AV26" s="525"/>
      <c r="AW26" s="37" t="s">
        <v>35</v>
      </c>
      <c r="AX26" s="71"/>
      <c r="AY26" s="43">
        <f>IF(SUM(BO26:DA26)=0,0,$BO$4)</f>
        <v>0</v>
      </c>
      <c r="AZ26" s="43"/>
      <c r="BA26" s="1923"/>
      <c r="BB26" s="62">
        <f t="shared" si="34"/>
        <v>14</v>
      </c>
      <c r="BC26" s="63" t="s">
        <v>130</v>
      </c>
      <c r="BD26" s="64" t="s">
        <v>41</v>
      </c>
      <c r="BE26" s="65">
        <v>3</v>
      </c>
      <c r="BF26" s="72" t="s">
        <v>5612</v>
      </c>
      <c r="BG26" s="73" t="s">
        <v>5613</v>
      </c>
      <c r="BH26" s="73" t="s">
        <v>5614</v>
      </c>
      <c r="BI26" s="74" t="s">
        <v>5615</v>
      </c>
      <c r="BJ26" s="156" t="s">
        <v>5616</v>
      </c>
      <c r="BL26" s="1034"/>
      <c r="BN26" s="1097"/>
      <c r="BO26" s="2251">
        <f t="shared" si="25"/>
        <v>0</v>
      </c>
      <c r="BP26" s="2251">
        <f t="shared" si="25"/>
        <v>0</v>
      </c>
      <c r="BQ26" s="2251">
        <f t="shared" si="25"/>
        <v>0</v>
      </c>
      <c r="BR26" s="2251">
        <f t="shared" si="25"/>
        <v>0</v>
      </c>
      <c r="BS26" s="1050"/>
      <c r="BT26" s="2251">
        <f t="shared" si="26"/>
        <v>0</v>
      </c>
      <c r="BU26" s="2251">
        <f t="shared" si="26"/>
        <v>0</v>
      </c>
      <c r="BV26" s="2251">
        <f t="shared" si="26"/>
        <v>0</v>
      </c>
      <c r="BW26" s="2251">
        <f t="shared" si="26"/>
        <v>0</v>
      </c>
      <c r="BX26" s="1050"/>
      <c r="BY26" s="2251">
        <f t="shared" si="27"/>
        <v>0</v>
      </c>
      <c r="BZ26" s="2251">
        <f t="shared" si="27"/>
        <v>0</v>
      </c>
      <c r="CA26" s="2251">
        <f t="shared" si="27"/>
        <v>0</v>
      </c>
      <c r="CB26" s="2251">
        <f t="shared" si="27"/>
        <v>0</v>
      </c>
      <c r="CC26" s="1050"/>
      <c r="CD26" s="2251">
        <f t="shared" si="28"/>
        <v>0</v>
      </c>
      <c r="CE26" s="2251">
        <f t="shared" si="28"/>
        <v>0</v>
      </c>
      <c r="CF26" s="2251">
        <f t="shared" si="28"/>
        <v>0</v>
      </c>
      <c r="CG26" s="2251">
        <f t="shared" si="28"/>
        <v>0</v>
      </c>
      <c r="CH26" s="1050"/>
      <c r="CI26" s="2251">
        <f t="shared" si="29"/>
        <v>0</v>
      </c>
      <c r="CJ26" s="2251">
        <f t="shared" si="29"/>
        <v>0</v>
      </c>
      <c r="CK26" s="2251">
        <f t="shared" si="29"/>
        <v>0</v>
      </c>
      <c r="CL26" s="2251">
        <f t="shared" si="29"/>
        <v>0</v>
      </c>
      <c r="CM26" s="1050"/>
      <c r="CN26" s="2251">
        <f t="shared" si="30"/>
        <v>0</v>
      </c>
      <c r="CO26" s="2251">
        <f t="shared" si="30"/>
        <v>0</v>
      </c>
      <c r="CP26" s="2251">
        <f t="shared" si="30"/>
        <v>0</v>
      </c>
      <c r="CQ26" s="2251">
        <f t="shared" si="30"/>
        <v>0</v>
      </c>
      <c r="CR26" s="1050"/>
      <c r="CS26" s="2251">
        <f t="shared" si="31"/>
        <v>0</v>
      </c>
      <c r="CT26" s="2251">
        <f t="shared" si="31"/>
        <v>0</v>
      </c>
      <c r="CU26" s="2251">
        <f t="shared" si="31"/>
        <v>0</v>
      </c>
      <c r="CV26" s="2251">
        <f t="shared" si="31"/>
        <v>0</v>
      </c>
      <c r="CW26" s="1050"/>
      <c r="CX26" s="2251">
        <f t="shared" si="32"/>
        <v>0</v>
      </c>
      <c r="CY26" s="2251">
        <f t="shared" si="32"/>
        <v>0</v>
      </c>
      <c r="CZ26" s="2251">
        <f t="shared" si="32"/>
        <v>0</v>
      </c>
      <c r="DA26" s="2251">
        <f t="shared" si="32"/>
        <v>0</v>
      </c>
      <c r="DB26" s="1050"/>
      <c r="DC26" s="1034"/>
    </row>
    <row r="27" spans="2:107" x14ac:dyDescent="0.2">
      <c r="B27" s="62">
        <f t="shared" si="33"/>
        <v>15</v>
      </c>
      <c r="C27" s="63" t="s">
        <v>136</v>
      </c>
      <c r="D27" s="64"/>
      <c r="E27" s="64" t="s">
        <v>41</v>
      </c>
      <c r="F27" s="65">
        <v>3</v>
      </c>
      <c r="G27" s="66">
        <v>0.89900000000000002</v>
      </c>
      <c r="H27" s="67">
        <v>0.16500000000000001</v>
      </c>
      <c r="I27" s="67">
        <v>20.541</v>
      </c>
      <c r="J27" s="68">
        <v>10.826000000000001</v>
      </c>
      <c r="K27" s="148">
        <f t="shared" si="17"/>
        <v>32.430999999999997</v>
      </c>
      <c r="L27" s="66">
        <v>0.26100000000000001</v>
      </c>
      <c r="M27" s="67">
        <v>6.6000000000000003E-2</v>
      </c>
      <c r="N27" s="67">
        <v>3.9860000000000002</v>
      </c>
      <c r="O27" s="68">
        <v>31.946000000000002</v>
      </c>
      <c r="P27" s="148">
        <f t="shared" si="18"/>
        <v>36.259</v>
      </c>
      <c r="Q27" s="66">
        <v>1.143</v>
      </c>
      <c r="R27" s="67">
        <v>0.121</v>
      </c>
      <c r="S27" s="67">
        <v>5.4470000000000001</v>
      </c>
      <c r="T27" s="68">
        <v>39.472000000000001</v>
      </c>
      <c r="U27" s="148">
        <f t="shared" si="19"/>
        <v>46.183</v>
      </c>
      <c r="V27" s="66">
        <v>6.9569999999999999</v>
      </c>
      <c r="W27" s="67">
        <v>0.11799999999999999</v>
      </c>
      <c r="X27" s="67">
        <v>19.225999999999999</v>
      </c>
      <c r="Y27" s="93">
        <v>6.1180000000000003</v>
      </c>
      <c r="Z27" s="148">
        <f t="shared" si="20"/>
        <v>32.418999999999997</v>
      </c>
      <c r="AA27" s="66">
        <v>3.952</v>
      </c>
      <c r="AB27" s="67">
        <v>9.4E-2</v>
      </c>
      <c r="AC27" s="67">
        <v>22.411000000000001</v>
      </c>
      <c r="AD27" s="93">
        <v>5.7940000000000005</v>
      </c>
      <c r="AE27" s="148">
        <f t="shared" si="21"/>
        <v>32.251000000000005</v>
      </c>
      <c r="AF27" s="66">
        <v>10.391</v>
      </c>
      <c r="AG27" s="67">
        <v>5.8999999999999997E-2</v>
      </c>
      <c r="AH27" s="67">
        <v>17.725000000000001</v>
      </c>
      <c r="AI27" s="93">
        <v>5.2639999999999993</v>
      </c>
      <c r="AJ27" s="148">
        <f t="shared" si="22"/>
        <v>33.439</v>
      </c>
      <c r="AK27" s="66">
        <v>8.1989999999999998</v>
      </c>
      <c r="AL27" s="67">
        <v>8.3000000000000004E-2</v>
      </c>
      <c r="AM27" s="67">
        <v>12.077999999999999</v>
      </c>
      <c r="AN27" s="93">
        <v>5.681</v>
      </c>
      <c r="AO27" s="148">
        <f t="shared" si="23"/>
        <v>26.041</v>
      </c>
      <c r="AP27" s="66">
        <v>2.7440000000000002</v>
      </c>
      <c r="AQ27" s="67">
        <v>6.0999999999999999E-2</v>
      </c>
      <c r="AR27" s="67">
        <v>9.6790000000000003</v>
      </c>
      <c r="AS27" s="93">
        <v>5.3660000000000005</v>
      </c>
      <c r="AT27" s="148">
        <f t="shared" si="24"/>
        <v>17.850000000000001</v>
      </c>
      <c r="AU27" s="114"/>
      <c r="AV27" s="2254"/>
      <c r="AW27" s="37" t="s">
        <v>35</v>
      </c>
      <c r="AX27" s="97"/>
      <c r="AY27" s="43">
        <f>IF(SUM(BO27:DA27)=0,0,$BO$4)</f>
        <v>0</v>
      </c>
      <c r="AZ27" s="43"/>
      <c r="BA27" s="1923"/>
      <c r="BB27" s="62">
        <f t="shared" si="34"/>
        <v>15</v>
      </c>
      <c r="BC27" s="63" t="s">
        <v>136</v>
      </c>
      <c r="BD27" s="64" t="s">
        <v>41</v>
      </c>
      <c r="BE27" s="65">
        <v>3</v>
      </c>
      <c r="BF27" s="72" t="s">
        <v>5617</v>
      </c>
      <c r="BG27" s="73" t="s">
        <v>5618</v>
      </c>
      <c r="BH27" s="73" t="s">
        <v>5619</v>
      </c>
      <c r="BI27" s="74" t="s">
        <v>5620</v>
      </c>
      <c r="BJ27" s="156" t="s">
        <v>5621</v>
      </c>
      <c r="BL27" s="1034"/>
      <c r="BN27" s="1097"/>
      <c r="BO27" s="2251">
        <f t="shared" si="25"/>
        <v>0</v>
      </c>
      <c r="BP27" s="2251">
        <f t="shared" si="25"/>
        <v>0</v>
      </c>
      <c r="BQ27" s="2251">
        <f t="shared" si="25"/>
        <v>0</v>
      </c>
      <c r="BR27" s="2251">
        <f t="shared" si="25"/>
        <v>0</v>
      </c>
      <c r="BS27" s="1050"/>
      <c r="BT27" s="2251">
        <f t="shared" si="26"/>
        <v>0</v>
      </c>
      <c r="BU27" s="2251">
        <f t="shared" si="26"/>
        <v>0</v>
      </c>
      <c r="BV27" s="2251">
        <f t="shared" si="26"/>
        <v>0</v>
      </c>
      <c r="BW27" s="2251">
        <f t="shared" si="26"/>
        <v>0</v>
      </c>
      <c r="BX27" s="1050"/>
      <c r="BY27" s="2251">
        <f t="shared" si="27"/>
        <v>0</v>
      </c>
      <c r="BZ27" s="2251">
        <f t="shared" si="27"/>
        <v>0</v>
      </c>
      <c r="CA27" s="2251">
        <f t="shared" si="27"/>
        <v>0</v>
      </c>
      <c r="CB27" s="2251">
        <f t="shared" si="27"/>
        <v>0</v>
      </c>
      <c r="CC27" s="1050"/>
      <c r="CD27" s="2251">
        <f t="shared" si="28"/>
        <v>0</v>
      </c>
      <c r="CE27" s="2251">
        <f t="shared" si="28"/>
        <v>0</v>
      </c>
      <c r="CF27" s="2251">
        <f t="shared" si="28"/>
        <v>0</v>
      </c>
      <c r="CG27" s="2251">
        <f t="shared" si="28"/>
        <v>0</v>
      </c>
      <c r="CH27" s="1050"/>
      <c r="CI27" s="2251">
        <f t="shared" si="29"/>
        <v>0</v>
      </c>
      <c r="CJ27" s="2251">
        <f t="shared" si="29"/>
        <v>0</v>
      </c>
      <c r="CK27" s="2251">
        <f t="shared" si="29"/>
        <v>0</v>
      </c>
      <c r="CL27" s="2251">
        <f t="shared" si="29"/>
        <v>0</v>
      </c>
      <c r="CM27" s="1050"/>
      <c r="CN27" s="2251">
        <f t="shared" si="30"/>
        <v>0</v>
      </c>
      <c r="CO27" s="2251">
        <f t="shared" si="30"/>
        <v>0</v>
      </c>
      <c r="CP27" s="2251">
        <f t="shared" si="30"/>
        <v>0</v>
      </c>
      <c r="CQ27" s="2251">
        <f t="shared" si="30"/>
        <v>0</v>
      </c>
      <c r="CR27" s="1050"/>
      <c r="CS27" s="2251">
        <f t="shared" si="31"/>
        <v>0</v>
      </c>
      <c r="CT27" s="2251">
        <f t="shared" si="31"/>
        <v>0</v>
      </c>
      <c r="CU27" s="2251">
        <f t="shared" si="31"/>
        <v>0</v>
      </c>
      <c r="CV27" s="2251">
        <f t="shared" si="31"/>
        <v>0</v>
      </c>
      <c r="CW27" s="1050"/>
      <c r="CX27" s="2251">
        <f t="shared" si="32"/>
        <v>0</v>
      </c>
      <c r="CY27" s="2251">
        <f t="shared" si="32"/>
        <v>0</v>
      </c>
      <c r="CZ27" s="2251">
        <f t="shared" si="32"/>
        <v>0</v>
      </c>
      <c r="DA27" s="2251">
        <f t="shared" si="32"/>
        <v>0</v>
      </c>
      <c r="DB27" s="1050"/>
      <c r="DC27" s="1034"/>
    </row>
    <row r="28" spans="2:107" x14ac:dyDescent="0.2">
      <c r="B28" s="62">
        <f t="shared" si="33"/>
        <v>16</v>
      </c>
      <c r="C28" s="63" t="s">
        <v>142</v>
      </c>
      <c r="D28" s="64"/>
      <c r="E28" s="64" t="s">
        <v>41</v>
      </c>
      <c r="F28" s="65">
        <v>3</v>
      </c>
      <c r="G28" s="66">
        <v>0</v>
      </c>
      <c r="H28" s="67">
        <v>0</v>
      </c>
      <c r="I28" s="67">
        <v>0</v>
      </c>
      <c r="J28" s="68">
        <v>2.363</v>
      </c>
      <c r="K28" s="148">
        <f t="shared" si="17"/>
        <v>2.363</v>
      </c>
      <c r="L28" s="66">
        <v>0</v>
      </c>
      <c r="M28" s="67">
        <v>0</v>
      </c>
      <c r="N28" s="67">
        <v>0</v>
      </c>
      <c r="O28" s="68">
        <v>1.8080000000000001</v>
      </c>
      <c r="P28" s="148">
        <f t="shared" si="18"/>
        <v>1.8080000000000001</v>
      </c>
      <c r="Q28" s="66">
        <v>0</v>
      </c>
      <c r="R28" s="67">
        <v>0</v>
      </c>
      <c r="S28" s="67">
        <v>0</v>
      </c>
      <c r="T28" s="68">
        <v>0.78</v>
      </c>
      <c r="U28" s="148">
        <f t="shared" si="19"/>
        <v>0.78</v>
      </c>
      <c r="V28" s="66">
        <v>0</v>
      </c>
      <c r="W28" s="67">
        <v>0</v>
      </c>
      <c r="X28" s="67">
        <v>0</v>
      </c>
      <c r="Y28" s="68">
        <v>0.63300000000000001</v>
      </c>
      <c r="Z28" s="148">
        <f t="shared" si="20"/>
        <v>0.63300000000000001</v>
      </c>
      <c r="AA28" s="66">
        <v>0</v>
      </c>
      <c r="AB28" s="67">
        <v>0</v>
      </c>
      <c r="AC28" s="67">
        <v>0</v>
      </c>
      <c r="AD28" s="68">
        <v>1.9770000000000001</v>
      </c>
      <c r="AE28" s="148">
        <f t="shared" si="21"/>
        <v>1.9770000000000001</v>
      </c>
      <c r="AF28" s="66">
        <v>0</v>
      </c>
      <c r="AG28" s="67">
        <v>0</v>
      </c>
      <c r="AH28" s="67">
        <v>0</v>
      </c>
      <c r="AI28" s="68">
        <v>1.371</v>
      </c>
      <c r="AJ28" s="148">
        <f t="shared" si="22"/>
        <v>1.371</v>
      </c>
      <c r="AK28" s="66">
        <v>0</v>
      </c>
      <c r="AL28" s="67">
        <v>0</v>
      </c>
      <c r="AM28" s="67">
        <v>0</v>
      </c>
      <c r="AN28" s="68">
        <v>1.125</v>
      </c>
      <c r="AO28" s="148">
        <f t="shared" si="23"/>
        <v>1.125</v>
      </c>
      <c r="AP28" s="66">
        <v>0</v>
      </c>
      <c r="AQ28" s="67">
        <v>0</v>
      </c>
      <c r="AR28" s="67">
        <v>0</v>
      </c>
      <c r="AS28" s="68">
        <v>0.55500000000000005</v>
      </c>
      <c r="AT28" s="148">
        <f t="shared" si="24"/>
        <v>0.55500000000000005</v>
      </c>
      <c r="AU28" s="114"/>
      <c r="AV28" s="95"/>
      <c r="AW28" s="37" t="s">
        <v>35</v>
      </c>
      <c r="AX28" s="97"/>
      <c r="AY28" s="43">
        <f>IF(SUM(BO28:DA28)=0,0,$BO$4)</f>
        <v>0</v>
      </c>
      <c r="AZ28" s="43"/>
      <c r="BA28" s="1923"/>
      <c r="BB28" s="62">
        <f t="shared" si="34"/>
        <v>16</v>
      </c>
      <c r="BC28" s="63" t="s">
        <v>142</v>
      </c>
      <c r="BD28" s="64" t="s">
        <v>41</v>
      </c>
      <c r="BE28" s="65">
        <v>3</v>
      </c>
      <c r="BF28" s="72" t="s">
        <v>5622</v>
      </c>
      <c r="BG28" s="73" t="s">
        <v>5623</v>
      </c>
      <c r="BH28" s="73" t="s">
        <v>5624</v>
      </c>
      <c r="BI28" s="74" t="s">
        <v>5625</v>
      </c>
      <c r="BJ28" s="156" t="s">
        <v>5626</v>
      </c>
      <c r="BL28" s="1034"/>
      <c r="BN28" s="1097"/>
      <c r="BO28" s="2251">
        <f t="shared" si="25"/>
        <v>0</v>
      </c>
      <c r="BP28" s="2251">
        <f t="shared" si="25"/>
        <v>0</v>
      </c>
      <c r="BQ28" s="2251">
        <f t="shared" si="25"/>
        <v>0</v>
      </c>
      <c r="BR28" s="2251">
        <f t="shared" si="25"/>
        <v>0</v>
      </c>
      <c r="BS28" s="1050"/>
      <c r="BT28" s="2251">
        <f t="shared" si="26"/>
        <v>0</v>
      </c>
      <c r="BU28" s="2251">
        <f t="shared" si="26"/>
        <v>0</v>
      </c>
      <c r="BV28" s="2251">
        <f t="shared" si="26"/>
        <v>0</v>
      </c>
      <c r="BW28" s="2251">
        <f t="shared" si="26"/>
        <v>0</v>
      </c>
      <c r="BX28" s="1050"/>
      <c r="BY28" s="2251">
        <f t="shared" si="27"/>
        <v>0</v>
      </c>
      <c r="BZ28" s="2251">
        <f t="shared" si="27"/>
        <v>0</v>
      </c>
      <c r="CA28" s="2251">
        <f t="shared" si="27"/>
        <v>0</v>
      </c>
      <c r="CB28" s="2251">
        <f t="shared" si="27"/>
        <v>0</v>
      </c>
      <c r="CC28" s="1050"/>
      <c r="CD28" s="2251">
        <f t="shared" si="28"/>
        <v>0</v>
      </c>
      <c r="CE28" s="2251">
        <f t="shared" si="28"/>
        <v>0</v>
      </c>
      <c r="CF28" s="2251">
        <f t="shared" si="28"/>
        <v>0</v>
      </c>
      <c r="CG28" s="2251">
        <f t="shared" si="28"/>
        <v>0</v>
      </c>
      <c r="CH28" s="1050"/>
      <c r="CI28" s="2251">
        <f t="shared" si="29"/>
        <v>0</v>
      </c>
      <c r="CJ28" s="2251">
        <f t="shared" si="29"/>
        <v>0</v>
      </c>
      <c r="CK28" s="2251">
        <f t="shared" si="29"/>
        <v>0</v>
      </c>
      <c r="CL28" s="2251">
        <f t="shared" si="29"/>
        <v>0</v>
      </c>
      <c r="CM28" s="1050"/>
      <c r="CN28" s="2251">
        <f t="shared" si="30"/>
        <v>0</v>
      </c>
      <c r="CO28" s="2251">
        <f t="shared" si="30"/>
        <v>0</v>
      </c>
      <c r="CP28" s="2251">
        <f t="shared" si="30"/>
        <v>0</v>
      </c>
      <c r="CQ28" s="2251">
        <f t="shared" si="30"/>
        <v>0</v>
      </c>
      <c r="CR28" s="1050"/>
      <c r="CS28" s="2251">
        <f t="shared" si="31"/>
        <v>0</v>
      </c>
      <c r="CT28" s="2251">
        <f t="shared" si="31"/>
        <v>0</v>
      </c>
      <c r="CU28" s="2251">
        <f t="shared" si="31"/>
        <v>0</v>
      </c>
      <c r="CV28" s="2251">
        <f t="shared" si="31"/>
        <v>0</v>
      </c>
      <c r="CW28" s="1050"/>
      <c r="CX28" s="2251">
        <f t="shared" si="32"/>
        <v>0</v>
      </c>
      <c r="CY28" s="2251">
        <f t="shared" si="32"/>
        <v>0</v>
      </c>
      <c r="CZ28" s="2251">
        <f t="shared" si="32"/>
        <v>0</v>
      </c>
      <c r="DA28" s="2251">
        <f t="shared" si="32"/>
        <v>0</v>
      </c>
      <c r="DB28" s="1050"/>
      <c r="DC28" s="1034"/>
    </row>
    <row r="29" spans="2:107" x14ac:dyDescent="0.2">
      <c r="B29" s="62">
        <f t="shared" si="33"/>
        <v>17</v>
      </c>
      <c r="C29" s="63" t="s">
        <v>148</v>
      </c>
      <c r="D29" s="64"/>
      <c r="E29" s="64" t="s">
        <v>41</v>
      </c>
      <c r="F29" s="65">
        <v>3</v>
      </c>
      <c r="G29" s="165">
        <f>SUM(G24:G28)</f>
        <v>14.856000000000002</v>
      </c>
      <c r="H29" s="160">
        <f>SUM(H24:H28)</f>
        <v>3.7910000000000004</v>
      </c>
      <c r="I29" s="160">
        <f>SUM(I24:I28)</f>
        <v>65.647000000000006</v>
      </c>
      <c r="J29" s="161">
        <f>SUM(J24:J28)</f>
        <v>102.953</v>
      </c>
      <c r="K29" s="148">
        <f t="shared" si="17"/>
        <v>187.24700000000001</v>
      </c>
      <c r="L29" s="165">
        <f>SUM(L24:L28)</f>
        <v>13.18</v>
      </c>
      <c r="M29" s="160">
        <f>SUM(M24:M28)</f>
        <v>1.8680000000000001</v>
      </c>
      <c r="N29" s="160">
        <f>SUM(N24:N28)</f>
        <v>54.983999999999995</v>
      </c>
      <c r="O29" s="161">
        <f>SUM(O24:O28)</f>
        <v>125.218</v>
      </c>
      <c r="P29" s="148">
        <f t="shared" si="18"/>
        <v>195.25</v>
      </c>
      <c r="Q29" s="165">
        <f>SUM(Q24:Q28)</f>
        <v>12.431000000000001</v>
      </c>
      <c r="R29" s="160">
        <f>SUM(R24:R28)</f>
        <v>1.7040000000000002</v>
      </c>
      <c r="S29" s="160">
        <f>SUM(S24:S28)</f>
        <v>41.351000000000006</v>
      </c>
      <c r="T29" s="161">
        <f>SUM(T24:T28)</f>
        <v>112.434</v>
      </c>
      <c r="U29" s="148">
        <f t="shared" si="19"/>
        <v>167.92000000000002</v>
      </c>
      <c r="V29" s="165">
        <f>SUM(V24:V28)</f>
        <v>20.666</v>
      </c>
      <c r="W29" s="160">
        <f>SUM(W24:W28)</f>
        <v>0.89</v>
      </c>
      <c r="X29" s="160">
        <f>SUM(X24:X28)</f>
        <v>55.009</v>
      </c>
      <c r="Y29" s="161">
        <f>SUM(Y24:Y28)</f>
        <v>60.485999999999997</v>
      </c>
      <c r="Z29" s="148">
        <f t="shared" si="20"/>
        <v>137.05099999999999</v>
      </c>
      <c r="AA29" s="165">
        <f>SUM(AA24:AA28)</f>
        <v>15.223000000000001</v>
      </c>
      <c r="AB29" s="160">
        <f>SUM(AB24:AB28)</f>
        <v>2.5369999999999999</v>
      </c>
      <c r="AC29" s="160">
        <f>SUM(AC24:AC28)</f>
        <v>61.100999999999999</v>
      </c>
      <c r="AD29" s="161">
        <f>SUM(AD24:AD28)</f>
        <v>60.951999999999991</v>
      </c>
      <c r="AE29" s="148">
        <f t="shared" si="21"/>
        <v>139.81299999999999</v>
      </c>
      <c r="AF29" s="165">
        <f>SUM(AF24:AF28)</f>
        <v>26.354999999999997</v>
      </c>
      <c r="AG29" s="160">
        <f>SUM(AG24:AG28)</f>
        <v>2.1840000000000002</v>
      </c>
      <c r="AH29" s="160">
        <f>SUM(AH24:AH28)</f>
        <v>57.059000000000005</v>
      </c>
      <c r="AI29" s="161">
        <f>SUM(AI24:AI28)</f>
        <v>64.887</v>
      </c>
      <c r="AJ29" s="148">
        <f t="shared" si="22"/>
        <v>150.48500000000001</v>
      </c>
      <c r="AK29" s="165">
        <f>SUM(AK24:AK28)</f>
        <v>20.045000000000002</v>
      </c>
      <c r="AL29" s="160">
        <f>SUM(AL24:AL28)</f>
        <v>2.6080000000000001</v>
      </c>
      <c r="AM29" s="160">
        <f>SUM(AM24:AM28)</f>
        <v>42.213000000000001</v>
      </c>
      <c r="AN29" s="161">
        <f>SUM(AN24:AN28)</f>
        <v>67.609000000000009</v>
      </c>
      <c r="AO29" s="148">
        <f t="shared" si="23"/>
        <v>132.47500000000002</v>
      </c>
      <c r="AP29" s="165">
        <f>SUM(AP24:AP28)</f>
        <v>7.4429999999999996</v>
      </c>
      <c r="AQ29" s="160">
        <f>SUM(AQ24:AQ28)</f>
        <v>2.1910000000000003</v>
      </c>
      <c r="AR29" s="160">
        <f>SUM(AR24:AR28)</f>
        <v>27.901000000000003</v>
      </c>
      <c r="AS29" s="161">
        <f>SUM(AS24:AS28)</f>
        <v>65.048000000000002</v>
      </c>
      <c r="AT29" s="148">
        <f t="shared" si="24"/>
        <v>102.583</v>
      </c>
      <c r="AU29" s="114"/>
      <c r="AV29" s="166" t="s">
        <v>149</v>
      </c>
      <c r="AW29" s="167"/>
      <c r="AX29" s="168"/>
      <c r="AY29" s="43"/>
      <c r="AZ29" s="43"/>
      <c r="BA29" s="1923"/>
      <c r="BB29" s="62">
        <f t="shared" si="34"/>
        <v>17</v>
      </c>
      <c r="BC29" s="63" t="s">
        <v>148</v>
      </c>
      <c r="BD29" s="64" t="s">
        <v>41</v>
      </c>
      <c r="BE29" s="65">
        <v>3</v>
      </c>
      <c r="BF29" s="169" t="s">
        <v>5627</v>
      </c>
      <c r="BG29" s="170" t="s">
        <v>5628</v>
      </c>
      <c r="BH29" s="170" t="s">
        <v>5629</v>
      </c>
      <c r="BI29" s="171" t="s">
        <v>5630</v>
      </c>
      <c r="BJ29" s="156" t="s">
        <v>5631</v>
      </c>
      <c r="BL29" s="1034"/>
      <c r="BN29" s="1097"/>
      <c r="BO29" s="2250"/>
      <c r="BP29" s="2250"/>
      <c r="BQ29" s="2250"/>
      <c r="BR29" s="2250"/>
      <c r="BS29" s="1049"/>
      <c r="BT29" s="2250"/>
      <c r="BU29" s="2250"/>
      <c r="BV29" s="2250"/>
      <c r="BW29" s="2250"/>
      <c r="BX29" s="1049"/>
      <c r="BY29" s="2250"/>
      <c r="BZ29" s="2250"/>
      <c r="CA29" s="2250"/>
      <c r="CB29" s="2250"/>
      <c r="CC29" s="1049"/>
      <c r="CD29" s="2250"/>
      <c r="CE29" s="2250"/>
      <c r="CF29" s="2250"/>
      <c r="CG29" s="2250"/>
      <c r="CH29" s="1049"/>
      <c r="CI29" s="2250"/>
      <c r="CJ29" s="2250"/>
      <c r="CK29" s="2250"/>
      <c r="CL29" s="2250"/>
      <c r="CM29" s="1049"/>
      <c r="CN29" s="2250"/>
      <c r="CO29" s="2250"/>
      <c r="CP29" s="2250"/>
      <c r="CQ29" s="2250"/>
      <c r="CR29" s="1049"/>
      <c r="CS29" s="2250"/>
      <c r="CT29" s="2250"/>
      <c r="CU29" s="2250"/>
      <c r="CV29" s="2250"/>
      <c r="CW29" s="1049"/>
      <c r="CX29" s="2250"/>
      <c r="CY29" s="2250"/>
      <c r="CZ29" s="2250"/>
      <c r="DA29" s="2250"/>
      <c r="DB29" s="1050"/>
      <c r="DC29" s="1034"/>
    </row>
    <row r="30" spans="2:107" x14ac:dyDescent="0.2">
      <c r="B30" s="62">
        <f t="shared" si="33"/>
        <v>18</v>
      </c>
      <c r="C30" s="63" t="s">
        <v>102</v>
      </c>
      <c r="D30" s="64"/>
      <c r="E30" s="64" t="s">
        <v>41</v>
      </c>
      <c r="F30" s="65">
        <v>3</v>
      </c>
      <c r="G30" s="66">
        <v>0</v>
      </c>
      <c r="H30" s="67">
        <v>0</v>
      </c>
      <c r="I30" s="67">
        <v>0</v>
      </c>
      <c r="J30" s="68">
        <v>0</v>
      </c>
      <c r="K30" s="148">
        <f t="shared" si="17"/>
        <v>0</v>
      </c>
      <c r="L30" s="66">
        <v>0</v>
      </c>
      <c r="M30" s="67">
        <v>0</v>
      </c>
      <c r="N30" s="67">
        <v>0</v>
      </c>
      <c r="O30" s="68">
        <v>0</v>
      </c>
      <c r="P30" s="148">
        <f t="shared" si="18"/>
        <v>0</v>
      </c>
      <c r="Q30" s="66">
        <v>0</v>
      </c>
      <c r="R30" s="67">
        <v>0</v>
      </c>
      <c r="S30" s="67">
        <v>0</v>
      </c>
      <c r="T30" s="68">
        <v>0</v>
      </c>
      <c r="U30" s="148">
        <f t="shared" si="19"/>
        <v>0</v>
      </c>
      <c r="V30" s="66">
        <v>0</v>
      </c>
      <c r="W30" s="67">
        <v>0</v>
      </c>
      <c r="X30" s="67">
        <v>0</v>
      </c>
      <c r="Y30" s="68">
        <v>0</v>
      </c>
      <c r="Z30" s="148">
        <f t="shared" si="20"/>
        <v>0</v>
      </c>
      <c r="AA30" s="66">
        <v>0</v>
      </c>
      <c r="AB30" s="67">
        <v>0</v>
      </c>
      <c r="AC30" s="67">
        <v>0</v>
      </c>
      <c r="AD30" s="68">
        <v>0</v>
      </c>
      <c r="AE30" s="148">
        <f t="shared" si="21"/>
        <v>0</v>
      </c>
      <c r="AF30" s="66">
        <v>0</v>
      </c>
      <c r="AG30" s="67">
        <v>0</v>
      </c>
      <c r="AH30" s="67">
        <v>0</v>
      </c>
      <c r="AI30" s="68">
        <v>0</v>
      </c>
      <c r="AJ30" s="148">
        <f t="shared" si="22"/>
        <v>0</v>
      </c>
      <c r="AK30" s="66">
        <v>0</v>
      </c>
      <c r="AL30" s="67">
        <v>0</v>
      </c>
      <c r="AM30" s="67">
        <v>0</v>
      </c>
      <c r="AN30" s="68">
        <v>0</v>
      </c>
      <c r="AO30" s="148">
        <f t="shared" si="23"/>
        <v>0</v>
      </c>
      <c r="AP30" s="66">
        <v>0</v>
      </c>
      <c r="AQ30" s="67">
        <v>0</v>
      </c>
      <c r="AR30" s="67">
        <v>0</v>
      </c>
      <c r="AS30" s="68">
        <v>0</v>
      </c>
      <c r="AT30" s="148">
        <f t="shared" si="24"/>
        <v>0</v>
      </c>
      <c r="AU30" s="114"/>
      <c r="AV30" s="91"/>
      <c r="AW30" s="37"/>
      <c r="AX30" s="71"/>
      <c r="AY30" s="43">
        <f>IF(SUM(BO30:DA30)=0,0,$BO$4)</f>
        <v>0</v>
      </c>
      <c r="AZ30" s="43"/>
      <c r="BA30" s="1923"/>
      <c r="BB30" s="62">
        <f t="shared" si="34"/>
        <v>18</v>
      </c>
      <c r="BC30" s="63" t="s">
        <v>102</v>
      </c>
      <c r="BD30" s="64" t="s">
        <v>41</v>
      </c>
      <c r="BE30" s="65">
        <v>3</v>
      </c>
      <c r="BF30" s="72" t="s">
        <v>5632</v>
      </c>
      <c r="BG30" s="73" t="s">
        <v>5633</v>
      </c>
      <c r="BH30" s="73" t="s">
        <v>5634</v>
      </c>
      <c r="BI30" s="74" t="s">
        <v>5635</v>
      </c>
      <c r="BJ30" s="156" t="s">
        <v>5636</v>
      </c>
      <c r="BL30" s="127"/>
      <c r="BM30" s="128"/>
      <c r="BN30" s="128"/>
      <c r="BO30" s="2251">
        <f>IF(ISNUMBER(G30),0,1)</f>
        <v>0</v>
      </c>
      <c r="BP30" s="2251">
        <f>IF(ISNUMBER(H30),0,1)</f>
        <v>0</v>
      </c>
      <c r="BQ30" s="2251">
        <f>IF(ISNUMBER(I30),0,1)</f>
        <v>0</v>
      </c>
      <c r="BR30" s="2251">
        <f>IF(ISNUMBER(J30),0,1)</f>
        <v>0</v>
      </c>
      <c r="BS30" s="1050"/>
      <c r="BT30" s="2251">
        <f>IF(ISNUMBER(L30),0,1)</f>
        <v>0</v>
      </c>
      <c r="BU30" s="2251">
        <f>IF(ISNUMBER(M30),0,1)</f>
        <v>0</v>
      </c>
      <c r="BV30" s="2251">
        <f>IF(ISNUMBER(N30),0,1)</f>
        <v>0</v>
      </c>
      <c r="BW30" s="2251">
        <f>IF(ISNUMBER(O30),0,1)</f>
        <v>0</v>
      </c>
      <c r="BX30" s="1050"/>
      <c r="BY30" s="2251">
        <f>IF(ISNUMBER(Q30),0,1)</f>
        <v>0</v>
      </c>
      <c r="BZ30" s="2251">
        <f>IF(ISNUMBER(R30),0,1)</f>
        <v>0</v>
      </c>
      <c r="CA30" s="2251">
        <f>IF(ISNUMBER(S30),0,1)</f>
        <v>0</v>
      </c>
      <c r="CB30" s="2251">
        <f>IF(ISNUMBER(T30),0,1)</f>
        <v>0</v>
      </c>
      <c r="CC30" s="1050"/>
      <c r="CD30" s="2251">
        <f>IF(ISNUMBER(V30),0,1)</f>
        <v>0</v>
      </c>
      <c r="CE30" s="2251">
        <f>IF(ISNUMBER(W30),0,1)</f>
        <v>0</v>
      </c>
      <c r="CF30" s="2251">
        <f>IF(ISNUMBER(X30),0,1)</f>
        <v>0</v>
      </c>
      <c r="CG30" s="2251">
        <f>IF(ISNUMBER(Y30),0,1)</f>
        <v>0</v>
      </c>
      <c r="CH30" s="1050"/>
      <c r="CI30" s="2251">
        <f>IF(ISNUMBER(AA30),0,1)</f>
        <v>0</v>
      </c>
      <c r="CJ30" s="2251">
        <f>IF(ISNUMBER(AB30),0,1)</f>
        <v>0</v>
      </c>
      <c r="CK30" s="2251">
        <f>IF(ISNUMBER(AC30),0,1)</f>
        <v>0</v>
      </c>
      <c r="CL30" s="2251">
        <f>IF(ISNUMBER(AD30),0,1)</f>
        <v>0</v>
      </c>
      <c r="CM30" s="1050"/>
      <c r="CN30" s="2251">
        <f>IF(ISNUMBER(AF30),0,1)</f>
        <v>0</v>
      </c>
      <c r="CO30" s="2251">
        <f>IF(ISNUMBER(AG30),0,1)</f>
        <v>0</v>
      </c>
      <c r="CP30" s="2251">
        <f>IF(ISNUMBER(AH30),0,1)</f>
        <v>0</v>
      </c>
      <c r="CQ30" s="2251">
        <f>IF(ISNUMBER(AI30),0,1)</f>
        <v>0</v>
      </c>
      <c r="CR30" s="1050"/>
      <c r="CS30" s="2251">
        <f>IF(ISNUMBER(AK30),0,1)</f>
        <v>0</v>
      </c>
      <c r="CT30" s="2251">
        <f>IF(ISNUMBER(AL30),0,1)</f>
        <v>0</v>
      </c>
      <c r="CU30" s="2251">
        <f>IF(ISNUMBER(AM30),0,1)</f>
        <v>0</v>
      </c>
      <c r="CV30" s="2251">
        <f>IF(ISNUMBER(AN30),0,1)</f>
        <v>0</v>
      </c>
      <c r="CW30" s="1050"/>
      <c r="CX30" s="2251">
        <f>IF(ISNUMBER(AP30),0,1)</f>
        <v>0</v>
      </c>
      <c r="CY30" s="2251">
        <f>IF(ISNUMBER(AQ30),0,1)</f>
        <v>0</v>
      </c>
      <c r="CZ30" s="2251">
        <f>IF(ISNUMBER(AR30),0,1)</f>
        <v>0</v>
      </c>
      <c r="DA30" s="2251">
        <f>IF(ISNUMBER(AS30),0,1)</f>
        <v>0</v>
      </c>
      <c r="DB30" s="1050"/>
      <c r="DC30" s="127"/>
    </row>
    <row r="31" spans="2:107" x14ac:dyDescent="0.2">
      <c r="B31" s="62">
        <f t="shared" si="33"/>
        <v>19</v>
      </c>
      <c r="C31" s="63" t="s">
        <v>160</v>
      </c>
      <c r="D31" s="64"/>
      <c r="E31" s="64" t="s">
        <v>41</v>
      </c>
      <c r="F31" s="65">
        <v>3</v>
      </c>
      <c r="G31" s="165">
        <f>SUM(G29:G30)</f>
        <v>14.856000000000002</v>
      </c>
      <c r="H31" s="160">
        <f>SUM(H29:H30)</f>
        <v>3.7910000000000004</v>
      </c>
      <c r="I31" s="160">
        <f>SUM(I29:I30)</f>
        <v>65.647000000000006</v>
      </c>
      <c r="J31" s="161">
        <f>SUM(J29:J30)</f>
        <v>102.953</v>
      </c>
      <c r="K31" s="148">
        <f t="shared" si="17"/>
        <v>187.24700000000001</v>
      </c>
      <c r="L31" s="165">
        <f>SUM(L29:L30)</f>
        <v>13.18</v>
      </c>
      <c r="M31" s="160">
        <f>SUM(M29:M30)</f>
        <v>1.8680000000000001</v>
      </c>
      <c r="N31" s="160">
        <f>SUM(N29:N30)</f>
        <v>54.983999999999995</v>
      </c>
      <c r="O31" s="161">
        <f>SUM(O29:O30)</f>
        <v>125.218</v>
      </c>
      <c r="P31" s="148">
        <f t="shared" si="18"/>
        <v>195.25</v>
      </c>
      <c r="Q31" s="165">
        <f>SUM(Q29:Q30)</f>
        <v>12.431000000000001</v>
      </c>
      <c r="R31" s="160">
        <f>SUM(R29:R30)</f>
        <v>1.7040000000000002</v>
      </c>
      <c r="S31" s="160">
        <f>SUM(S29:S30)</f>
        <v>41.351000000000006</v>
      </c>
      <c r="T31" s="161">
        <f>SUM(T29:T30)</f>
        <v>112.434</v>
      </c>
      <c r="U31" s="148">
        <f t="shared" si="19"/>
        <v>167.92000000000002</v>
      </c>
      <c r="V31" s="165">
        <f>SUM(V29:V30)</f>
        <v>20.666</v>
      </c>
      <c r="W31" s="160">
        <f>SUM(W29:W30)</f>
        <v>0.89</v>
      </c>
      <c r="X31" s="160">
        <f>SUM(X29:X30)</f>
        <v>55.009</v>
      </c>
      <c r="Y31" s="161">
        <f>SUM(Y29:Y30)</f>
        <v>60.485999999999997</v>
      </c>
      <c r="Z31" s="148">
        <f t="shared" si="20"/>
        <v>137.05099999999999</v>
      </c>
      <c r="AA31" s="165">
        <f>SUM(AA29:AA30)</f>
        <v>15.223000000000001</v>
      </c>
      <c r="AB31" s="160">
        <f>SUM(AB29:AB30)</f>
        <v>2.5369999999999999</v>
      </c>
      <c r="AC31" s="160">
        <f>SUM(AC29:AC30)</f>
        <v>61.100999999999999</v>
      </c>
      <c r="AD31" s="161">
        <f>SUM(AD29:AD30)</f>
        <v>60.951999999999991</v>
      </c>
      <c r="AE31" s="148">
        <f t="shared" si="21"/>
        <v>139.81299999999999</v>
      </c>
      <c r="AF31" s="165">
        <f>SUM(AF29:AF30)</f>
        <v>26.354999999999997</v>
      </c>
      <c r="AG31" s="160">
        <f>SUM(AG29:AG30)</f>
        <v>2.1840000000000002</v>
      </c>
      <c r="AH31" s="160">
        <f>SUM(AH29:AH30)</f>
        <v>57.059000000000005</v>
      </c>
      <c r="AI31" s="161">
        <f>SUM(AI29:AI30)</f>
        <v>64.887</v>
      </c>
      <c r="AJ31" s="148">
        <f t="shared" si="22"/>
        <v>150.48500000000001</v>
      </c>
      <c r="AK31" s="165">
        <f>SUM(AK29:AK30)</f>
        <v>20.045000000000002</v>
      </c>
      <c r="AL31" s="160">
        <f>SUM(AL29:AL30)</f>
        <v>2.6080000000000001</v>
      </c>
      <c r="AM31" s="160">
        <f>SUM(AM29:AM30)</f>
        <v>42.213000000000001</v>
      </c>
      <c r="AN31" s="161">
        <f>SUM(AN29:AN30)</f>
        <v>67.609000000000009</v>
      </c>
      <c r="AO31" s="148">
        <f t="shared" si="23"/>
        <v>132.47500000000002</v>
      </c>
      <c r="AP31" s="165">
        <f>SUM(AP29:AP30)</f>
        <v>7.4429999999999996</v>
      </c>
      <c r="AQ31" s="160">
        <f>SUM(AQ29:AQ30)</f>
        <v>2.1910000000000003</v>
      </c>
      <c r="AR31" s="160">
        <f>SUM(AR29:AR30)</f>
        <v>27.901000000000003</v>
      </c>
      <c r="AS31" s="161">
        <f>SUM(AS29:AS30)</f>
        <v>65.048000000000002</v>
      </c>
      <c r="AT31" s="148">
        <f t="shared" si="24"/>
        <v>102.583</v>
      </c>
      <c r="AU31" s="114"/>
      <c r="AV31" s="166" t="s">
        <v>161</v>
      </c>
      <c r="AW31" s="167"/>
      <c r="AX31" s="168"/>
      <c r="AY31" s="43"/>
      <c r="AZ31" s="43"/>
      <c r="BA31" s="1923"/>
      <c r="BB31" s="62">
        <f t="shared" si="34"/>
        <v>19</v>
      </c>
      <c r="BC31" s="63" t="s">
        <v>160</v>
      </c>
      <c r="BD31" s="64" t="s">
        <v>41</v>
      </c>
      <c r="BE31" s="65">
        <v>3</v>
      </c>
      <c r="BF31" s="169" t="s">
        <v>5637</v>
      </c>
      <c r="BG31" s="170" t="s">
        <v>5638</v>
      </c>
      <c r="BH31" s="170" t="s">
        <v>5639</v>
      </c>
      <c r="BI31" s="171" t="s">
        <v>5640</v>
      </c>
      <c r="BJ31" s="156" t="s">
        <v>5641</v>
      </c>
      <c r="BL31" s="127"/>
      <c r="BM31" s="128"/>
      <c r="BN31" s="128"/>
      <c r="BO31" s="2250"/>
      <c r="BP31" s="2250"/>
      <c r="BQ31" s="2250"/>
      <c r="BR31" s="2250"/>
      <c r="BS31" s="1049"/>
      <c r="BT31" s="2250"/>
      <c r="BU31" s="2250"/>
      <c r="BV31" s="2250"/>
      <c r="BW31" s="2250"/>
      <c r="BX31" s="1049"/>
      <c r="BY31" s="2250"/>
      <c r="BZ31" s="2250"/>
      <c r="CA31" s="2250"/>
      <c r="CB31" s="2250"/>
      <c r="CC31" s="1049"/>
      <c r="CD31" s="2250"/>
      <c r="CE31" s="2250"/>
      <c r="CF31" s="2250"/>
      <c r="CG31" s="2250"/>
      <c r="CH31" s="1049"/>
      <c r="CI31" s="2250"/>
      <c r="CJ31" s="2250"/>
      <c r="CK31" s="2250"/>
      <c r="CL31" s="2250"/>
      <c r="CM31" s="1049"/>
      <c r="CN31" s="2250"/>
      <c r="CO31" s="2250"/>
      <c r="CP31" s="2250"/>
      <c r="CQ31" s="2250"/>
      <c r="CR31" s="1049"/>
      <c r="CS31" s="2250"/>
      <c r="CT31" s="2250"/>
      <c r="CU31" s="2250"/>
      <c r="CV31" s="2250"/>
      <c r="CW31" s="1049"/>
      <c r="CX31" s="2250"/>
      <c r="CY31" s="2250"/>
      <c r="CZ31" s="2250"/>
      <c r="DA31" s="2250"/>
      <c r="DB31" s="1050"/>
      <c r="DC31" s="127"/>
    </row>
    <row r="32" spans="2:107" ht="15" thickBot="1" x14ac:dyDescent="0.25">
      <c r="B32" s="114"/>
      <c r="C32" s="114"/>
      <c r="D32" s="33"/>
      <c r="E32" s="33"/>
      <c r="F32" s="33"/>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4"/>
      <c r="AV32" s="123"/>
      <c r="AW32" s="123"/>
      <c r="AX32" s="123"/>
      <c r="AY32" s="43"/>
      <c r="AZ32" s="43"/>
      <c r="BA32" s="1923"/>
      <c r="BB32" s="114"/>
      <c r="BC32" s="114"/>
      <c r="BD32" s="33"/>
      <c r="BE32" s="33"/>
      <c r="BF32" s="124"/>
      <c r="BG32" s="124"/>
      <c r="BH32" s="124"/>
      <c r="BI32" s="124"/>
      <c r="BJ32" s="124"/>
      <c r="BL32" s="1034"/>
      <c r="BN32" s="1097"/>
      <c r="BO32" s="2250"/>
      <c r="BP32" s="2250"/>
      <c r="BQ32" s="2250"/>
      <c r="BR32" s="2250"/>
      <c r="BS32" s="1049"/>
      <c r="BT32" s="2250"/>
      <c r="BU32" s="2250"/>
      <c r="BV32" s="2250"/>
      <c r="BW32" s="2250"/>
      <c r="BX32" s="1049"/>
      <c r="BY32" s="2250"/>
      <c r="BZ32" s="2250"/>
      <c r="CA32" s="2250"/>
      <c r="CB32" s="2250"/>
      <c r="CC32" s="1049"/>
      <c r="CD32" s="2250"/>
      <c r="CE32" s="2250"/>
      <c r="CF32" s="2250"/>
      <c r="CG32" s="2250"/>
      <c r="CH32" s="1049"/>
      <c r="CI32" s="2250"/>
      <c r="CJ32" s="2250"/>
      <c r="CK32" s="2250"/>
      <c r="CL32" s="2250"/>
      <c r="CM32" s="1049"/>
      <c r="CN32" s="2250"/>
      <c r="CO32" s="2250"/>
      <c r="CP32" s="2250"/>
      <c r="CQ32" s="2250"/>
      <c r="CR32" s="1049"/>
      <c r="CS32" s="2250"/>
      <c r="CT32" s="2250"/>
      <c r="CU32" s="2250"/>
      <c r="CV32" s="2250"/>
      <c r="CW32" s="1049"/>
      <c r="CX32" s="2250"/>
      <c r="CY32" s="2250"/>
      <c r="CZ32" s="2250"/>
      <c r="DA32" s="2250"/>
      <c r="DB32" s="1050"/>
      <c r="DC32" s="1034"/>
    </row>
    <row r="33" spans="2:107" ht="15" thickBot="1" x14ac:dyDescent="0.3">
      <c r="B33" s="40" t="s">
        <v>167</v>
      </c>
      <c r="C33" s="41" t="s">
        <v>168</v>
      </c>
      <c r="D33" s="33"/>
      <c r="E33" s="42"/>
      <c r="F33" s="42"/>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4"/>
      <c r="AV33" s="118"/>
      <c r="AW33" s="118"/>
      <c r="AX33" s="118"/>
      <c r="AY33" s="43"/>
      <c r="AZ33" s="43"/>
      <c r="BA33" s="1923"/>
      <c r="BB33" s="40" t="s">
        <v>167</v>
      </c>
      <c r="BC33" s="41" t="s">
        <v>168</v>
      </c>
      <c r="BD33" s="42"/>
      <c r="BE33" s="42"/>
      <c r="BF33" s="126"/>
      <c r="BG33" s="126"/>
      <c r="BH33" s="126"/>
      <c r="BI33" s="126"/>
      <c r="BJ33" s="126"/>
      <c r="BL33" s="127"/>
      <c r="BM33" s="128"/>
      <c r="BN33" s="128"/>
      <c r="BO33" s="2250"/>
      <c r="BP33" s="2250"/>
      <c r="BQ33" s="2250"/>
      <c r="BR33" s="2250"/>
      <c r="BS33" s="1049"/>
      <c r="BT33" s="2250"/>
      <c r="BU33" s="2250"/>
      <c r="BV33" s="2250"/>
      <c r="BW33" s="2250"/>
      <c r="BX33" s="1049"/>
      <c r="BY33" s="2250"/>
      <c r="BZ33" s="2250"/>
      <c r="CA33" s="2250"/>
      <c r="CB33" s="2250"/>
      <c r="CC33" s="1049"/>
      <c r="CD33" s="2250"/>
      <c r="CE33" s="2250"/>
      <c r="CF33" s="2250"/>
      <c r="CG33" s="2250"/>
      <c r="CH33" s="1049"/>
      <c r="CI33" s="2250"/>
      <c r="CJ33" s="2250"/>
      <c r="CK33" s="2250"/>
      <c r="CL33" s="2250"/>
      <c r="CM33" s="1049"/>
      <c r="CN33" s="2250"/>
      <c r="CO33" s="2250"/>
      <c r="CP33" s="2250"/>
      <c r="CQ33" s="2250"/>
      <c r="CR33" s="1049"/>
      <c r="CS33" s="2250"/>
      <c r="CT33" s="2250"/>
      <c r="CU33" s="2250"/>
      <c r="CV33" s="2250"/>
      <c r="CW33" s="1049"/>
      <c r="CX33" s="2250"/>
      <c r="CY33" s="2250"/>
      <c r="CZ33" s="2250"/>
      <c r="DA33" s="2250"/>
      <c r="DB33" s="1050"/>
      <c r="DC33" s="127"/>
    </row>
    <row r="34" spans="2:107" x14ac:dyDescent="0.2">
      <c r="B34" s="44">
        <v>20</v>
      </c>
      <c r="C34" s="45" t="s">
        <v>169</v>
      </c>
      <c r="D34" s="46"/>
      <c r="E34" s="46" t="s">
        <v>41</v>
      </c>
      <c r="F34" s="47">
        <v>3</v>
      </c>
      <c r="G34" s="48">
        <v>0</v>
      </c>
      <c r="H34" s="49">
        <v>0</v>
      </c>
      <c r="I34" s="49">
        <v>0</v>
      </c>
      <c r="J34" s="50">
        <v>0</v>
      </c>
      <c r="K34" s="186">
        <f t="shared" si="17"/>
        <v>0</v>
      </c>
      <c r="L34" s="48">
        <v>0</v>
      </c>
      <c r="M34" s="49">
        <v>0</v>
      </c>
      <c r="N34" s="49">
        <v>0</v>
      </c>
      <c r="O34" s="50">
        <v>0</v>
      </c>
      <c r="P34" s="186">
        <f>SUM(L34:O34)</f>
        <v>0</v>
      </c>
      <c r="Q34" s="48">
        <v>0</v>
      </c>
      <c r="R34" s="49">
        <v>0</v>
      </c>
      <c r="S34" s="49">
        <v>0</v>
      </c>
      <c r="T34" s="50">
        <v>0</v>
      </c>
      <c r="U34" s="186">
        <f>SUM(Q34:T34)</f>
        <v>0</v>
      </c>
      <c r="V34" s="48">
        <v>0</v>
      </c>
      <c r="W34" s="49">
        <v>0</v>
      </c>
      <c r="X34" s="49">
        <v>0</v>
      </c>
      <c r="Y34" s="50">
        <v>0</v>
      </c>
      <c r="Z34" s="186">
        <f>SUM(V34:Y34)</f>
        <v>0</v>
      </c>
      <c r="AA34" s="48">
        <v>0</v>
      </c>
      <c r="AB34" s="49">
        <v>0</v>
      </c>
      <c r="AC34" s="49">
        <v>0</v>
      </c>
      <c r="AD34" s="50">
        <v>0</v>
      </c>
      <c r="AE34" s="186">
        <f>SUM(AA34:AD34)</f>
        <v>0</v>
      </c>
      <c r="AF34" s="48">
        <v>0</v>
      </c>
      <c r="AG34" s="49">
        <v>0</v>
      </c>
      <c r="AH34" s="49">
        <v>0</v>
      </c>
      <c r="AI34" s="50">
        <v>0</v>
      </c>
      <c r="AJ34" s="186">
        <f>SUM(AF34:AI34)</f>
        <v>0</v>
      </c>
      <c r="AK34" s="48">
        <v>0</v>
      </c>
      <c r="AL34" s="49">
        <v>0</v>
      </c>
      <c r="AM34" s="49">
        <v>0</v>
      </c>
      <c r="AN34" s="50">
        <v>0</v>
      </c>
      <c r="AO34" s="186">
        <f>SUM(AK34:AN34)</f>
        <v>0</v>
      </c>
      <c r="AP34" s="48">
        <v>0</v>
      </c>
      <c r="AQ34" s="49">
        <v>0</v>
      </c>
      <c r="AR34" s="49">
        <v>0</v>
      </c>
      <c r="AS34" s="50">
        <v>0</v>
      </c>
      <c r="AT34" s="186">
        <f>SUM(AP34:AS34)</f>
        <v>0</v>
      </c>
      <c r="AU34" s="114"/>
      <c r="AV34" s="90"/>
      <c r="AW34" s="39"/>
      <c r="AX34" s="71"/>
      <c r="AY34" s="43">
        <f>IF(SUM(BO34:DA34)=0,0,$BO$4)</f>
        <v>0</v>
      </c>
      <c r="AZ34" s="43"/>
      <c r="BA34" s="1923"/>
      <c r="BB34" s="44">
        <v>20</v>
      </c>
      <c r="BC34" s="45" t="s">
        <v>169</v>
      </c>
      <c r="BD34" s="46" t="s">
        <v>41</v>
      </c>
      <c r="BE34" s="47">
        <v>3</v>
      </c>
      <c r="BF34" s="55" t="s">
        <v>5642</v>
      </c>
      <c r="BG34" s="56" t="s">
        <v>5643</v>
      </c>
      <c r="BH34" s="56" t="s">
        <v>5644</v>
      </c>
      <c r="BI34" s="57" t="s">
        <v>5645</v>
      </c>
      <c r="BJ34" s="144" t="s">
        <v>5646</v>
      </c>
      <c r="BL34" s="127"/>
      <c r="BM34" s="128"/>
      <c r="BN34" s="128"/>
      <c r="BO34" s="2251">
        <f t="shared" ref="BO34:BR35" si="35">IF(ISNUMBER(G34),0,1)</f>
        <v>0</v>
      </c>
      <c r="BP34" s="2251">
        <f t="shared" si="35"/>
        <v>0</v>
      </c>
      <c r="BQ34" s="2251">
        <f t="shared" si="35"/>
        <v>0</v>
      </c>
      <c r="BR34" s="2251">
        <f t="shared" si="35"/>
        <v>0</v>
      </c>
      <c r="BS34" s="1050"/>
      <c r="BT34" s="2251">
        <f t="shared" ref="BT34:BW35" si="36">IF(ISNUMBER(L34),0,1)</f>
        <v>0</v>
      </c>
      <c r="BU34" s="2251">
        <f t="shared" si="36"/>
        <v>0</v>
      </c>
      <c r="BV34" s="2251">
        <f t="shared" si="36"/>
        <v>0</v>
      </c>
      <c r="BW34" s="2251">
        <f t="shared" si="36"/>
        <v>0</v>
      </c>
      <c r="BX34" s="1050"/>
      <c r="BY34" s="2251">
        <f t="shared" ref="BY34:CB35" si="37">IF(ISNUMBER(Q34),0,1)</f>
        <v>0</v>
      </c>
      <c r="BZ34" s="2251">
        <f t="shared" si="37"/>
        <v>0</v>
      </c>
      <c r="CA34" s="2251">
        <f t="shared" si="37"/>
        <v>0</v>
      </c>
      <c r="CB34" s="2251">
        <f t="shared" si="37"/>
        <v>0</v>
      </c>
      <c r="CC34" s="1050"/>
      <c r="CD34" s="2251">
        <f t="shared" ref="CD34:CG35" si="38">IF(ISNUMBER(V34),0,1)</f>
        <v>0</v>
      </c>
      <c r="CE34" s="2251">
        <f t="shared" si="38"/>
        <v>0</v>
      </c>
      <c r="CF34" s="2251">
        <f t="shared" si="38"/>
        <v>0</v>
      </c>
      <c r="CG34" s="2251">
        <f t="shared" si="38"/>
        <v>0</v>
      </c>
      <c r="CH34" s="1050"/>
      <c r="CI34" s="2251">
        <f t="shared" ref="CI34:CL35" si="39">IF(ISNUMBER(AA34),0,1)</f>
        <v>0</v>
      </c>
      <c r="CJ34" s="2251">
        <f t="shared" si="39"/>
        <v>0</v>
      </c>
      <c r="CK34" s="2251">
        <f t="shared" si="39"/>
        <v>0</v>
      </c>
      <c r="CL34" s="2251">
        <f t="shared" si="39"/>
        <v>0</v>
      </c>
      <c r="CM34" s="1050"/>
      <c r="CN34" s="2251">
        <f t="shared" ref="CN34:CQ35" si="40">IF(ISNUMBER(AF34),0,1)</f>
        <v>0</v>
      </c>
      <c r="CO34" s="2251">
        <f t="shared" si="40"/>
        <v>0</v>
      </c>
      <c r="CP34" s="2251">
        <f t="shared" si="40"/>
        <v>0</v>
      </c>
      <c r="CQ34" s="2251">
        <f t="shared" si="40"/>
        <v>0</v>
      </c>
      <c r="CR34" s="1050"/>
      <c r="CS34" s="2251">
        <f t="shared" ref="CS34:CV35" si="41">IF(ISNUMBER(AK34),0,1)</f>
        <v>0</v>
      </c>
      <c r="CT34" s="2251">
        <f t="shared" si="41"/>
        <v>0</v>
      </c>
      <c r="CU34" s="2251">
        <f t="shared" si="41"/>
        <v>0</v>
      </c>
      <c r="CV34" s="2251">
        <f t="shared" si="41"/>
        <v>0</v>
      </c>
      <c r="CW34" s="1050"/>
      <c r="CX34" s="2251">
        <f t="shared" ref="CX34:DA35" si="42">IF(ISNUMBER(AP34),0,1)</f>
        <v>0</v>
      </c>
      <c r="CY34" s="2251">
        <f t="shared" si="42"/>
        <v>0</v>
      </c>
      <c r="CZ34" s="2251">
        <f t="shared" si="42"/>
        <v>0</v>
      </c>
      <c r="DA34" s="2251">
        <f t="shared" si="42"/>
        <v>0</v>
      </c>
      <c r="DB34" s="1050"/>
      <c r="DC34" s="127"/>
    </row>
    <row r="35" spans="2:107" x14ac:dyDescent="0.2">
      <c r="B35" s="62">
        <v>21</v>
      </c>
      <c r="C35" s="63" t="s">
        <v>175</v>
      </c>
      <c r="D35" s="64"/>
      <c r="E35" s="64" t="s">
        <v>41</v>
      </c>
      <c r="F35" s="65">
        <v>3</v>
      </c>
      <c r="G35" s="66">
        <v>0.11700000000000001</v>
      </c>
      <c r="H35" s="67">
        <v>0</v>
      </c>
      <c r="I35" s="67">
        <v>0</v>
      </c>
      <c r="J35" s="68">
        <v>17.696999999999999</v>
      </c>
      <c r="K35" s="148">
        <f t="shared" si="17"/>
        <v>17.814</v>
      </c>
      <c r="L35" s="66">
        <v>0</v>
      </c>
      <c r="M35" s="67">
        <v>0</v>
      </c>
      <c r="N35" s="67">
        <v>8.9999999999999993E-3</v>
      </c>
      <c r="O35" s="68">
        <v>11.031000000000001</v>
      </c>
      <c r="P35" s="148">
        <f>SUM(L35:O35)</f>
        <v>11.040000000000001</v>
      </c>
      <c r="Q35" s="66">
        <v>0</v>
      </c>
      <c r="R35" s="67">
        <v>0</v>
      </c>
      <c r="S35" s="67">
        <v>5.0000000000000001E-3</v>
      </c>
      <c r="T35" s="68">
        <v>7.1859999999999999</v>
      </c>
      <c r="U35" s="148">
        <f>SUM(Q35:T35)</f>
        <v>7.1909999999999998</v>
      </c>
      <c r="V35" s="66">
        <v>0</v>
      </c>
      <c r="W35" s="67">
        <v>0</v>
      </c>
      <c r="X35" s="67">
        <v>0</v>
      </c>
      <c r="Y35" s="68">
        <v>11.278</v>
      </c>
      <c r="Z35" s="148">
        <f>SUM(V35:Y35)</f>
        <v>11.278</v>
      </c>
      <c r="AA35" s="66">
        <v>0</v>
      </c>
      <c r="AB35" s="67">
        <v>0</v>
      </c>
      <c r="AC35" s="67">
        <v>0</v>
      </c>
      <c r="AD35" s="68">
        <v>11.359</v>
      </c>
      <c r="AE35" s="148">
        <f>SUM(AA35:AD35)</f>
        <v>11.359</v>
      </c>
      <c r="AF35" s="66">
        <v>0</v>
      </c>
      <c r="AG35" s="67">
        <v>0</v>
      </c>
      <c r="AH35" s="67">
        <v>0</v>
      </c>
      <c r="AI35" s="68">
        <v>11.459</v>
      </c>
      <c r="AJ35" s="148">
        <f>SUM(AF35:AI35)</f>
        <v>11.459</v>
      </c>
      <c r="AK35" s="66">
        <v>0</v>
      </c>
      <c r="AL35" s="67">
        <v>0</v>
      </c>
      <c r="AM35" s="67">
        <v>0</v>
      </c>
      <c r="AN35" s="68">
        <v>11.561</v>
      </c>
      <c r="AO35" s="148">
        <f>SUM(AK35:AN35)</f>
        <v>11.561</v>
      </c>
      <c r="AP35" s="66">
        <v>0</v>
      </c>
      <c r="AQ35" s="67">
        <v>0</v>
      </c>
      <c r="AR35" s="67">
        <v>0</v>
      </c>
      <c r="AS35" s="68">
        <v>11.664999999999999</v>
      </c>
      <c r="AT35" s="148">
        <f>SUM(AP35:AS35)</f>
        <v>11.664999999999999</v>
      </c>
      <c r="AU35" s="114"/>
      <c r="AV35" s="95"/>
      <c r="AW35" s="96"/>
      <c r="AX35" s="97"/>
      <c r="AY35" s="43">
        <f>IF(SUM(BO35:DA35)=0,0,$BO$4)</f>
        <v>0</v>
      </c>
      <c r="AZ35" s="43"/>
      <c r="BA35" s="1923"/>
      <c r="BB35" s="62">
        <v>21</v>
      </c>
      <c r="BC35" s="63" t="s">
        <v>175</v>
      </c>
      <c r="BD35" s="64" t="s">
        <v>41</v>
      </c>
      <c r="BE35" s="65">
        <v>3</v>
      </c>
      <c r="BF35" s="72" t="s">
        <v>5647</v>
      </c>
      <c r="BG35" s="73" t="s">
        <v>5648</v>
      </c>
      <c r="BH35" s="73" t="s">
        <v>5649</v>
      </c>
      <c r="BI35" s="74" t="s">
        <v>5650</v>
      </c>
      <c r="BJ35" s="156" t="s">
        <v>5651</v>
      </c>
      <c r="BL35" s="127"/>
      <c r="BM35" s="128"/>
      <c r="BN35" s="128"/>
      <c r="BO35" s="2251">
        <f t="shared" si="35"/>
        <v>0</v>
      </c>
      <c r="BP35" s="2251">
        <f t="shared" si="35"/>
        <v>0</v>
      </c>
      <c r="BQ35" s="2251">
        <f t="shared" si="35"/>
        <v>0</v>
      </c>
      <c r="BR35" s="2251">
        <f t="shared" si="35"/>
        <v>0</v>
      </c>
      <c r="BS35" s="1050"/>
      <c r="BT35" s="2251">
        <f t="shared" si="36"/>
        <v>0</v>
      </c>
      <c r="BU35" s="2251">
        <f t="shared" si="36"/>
        <v>0</v>
      </c>
      <c r="BV35" s="2251">
        <f t="shared" si="36"/>
        <v>0</v>
      </c>
      <c r="BW35" s="2251">
        <f t="shared" si="36"/>
        <v>0</v>
      </c>
      <c r="BX35" s="1050"/>
      <c r="BY35" s="2251">
        <f t="shared" si="37"/>
        <v>0</v>
      </c>
      <c r="BZ35" s="2251">
        <f t="shared" si="37"/>
        <v>0</v>
      </c>
      <c r="CA35" s="2251">
        <f t="shared" si="37"/>
        <v>0</v>
      </c>
      <c r="CB35" s="2251">
        <f t="shared" si="37"/>
        <v>0</v>
      </c>
      <c r="CC35" s="1050"/>
      <c r="CD35" s="2251">
        <f t="shared" si="38"/>
        <v>0</v>
      </c>
      <c r="CE35" s="2251">
        <f t="shared" si="38"/>
        <v>0</v>
      </c>
      <c r="CF35" s="2251">
        <f t="shared" si="38"/>
        <v>0</v>
      </c>
      <c r="CG35" s="2251">
        <f t="shared" si="38"/>
        <v>0</v>
      </c>
      <c r="CH35" s="1050"/>
      <c r="CI35" s="2251">
        <f t="shared" si="39"/>
        <v>0</v>
      </c>
      <c r="CJ35" s="2251">
        <f t="shared" si="39"/>
        <v>0</v>
      </c>
      <c r="CK35" s="2251">
        <f t="shared" si="39"/>
        <v>0</v>
      </c>
      <c r="CL35" s="2251">
        <f t="shared" si="39"/>
        <v>0</v>
      </c>
      <c r="CM35" s="1050"/>
      <c r="CN35" s="2251">
        <f t="shared" si="40"/>
        <v>0</v>
      </c>
      <c r="CO35" s="2251">
        <f t="shared" si="40"/>
        <v>0</v>
      </c>
      <c r="CP35" s="2251">
        <f t="shared" si="40"/>
        <v>0</v>
      </c>
      <c r="CQ35" s="2251">
        <f t="shared" si="40"/>
        <v>0</v>
      </c>
      <c r="CR35" s="1050"/>
      <c r="CS35" s="2251">
        <f t="shared" si="41"/>
        <v>0</v>
      </c>
      <c r="CT35" s="2251">
        <f t="shared" si="41"/>
        <v>0</v>
      </c>
      <c r="CU35" s="2251">
        <f t="shared" si="41"/>
        <v>0</v>
      </c>
      <c r="CV35" s="2251">
        <f t="shared" si="41"/>
        <v>0</v>
      </c>
      <c r="CW35" s="1050"/>
      <c r="CX35" s="2251">
        <f t="shared" si="42"/>
        <v>0</v>
      </c>
      <c r="CY35" s="2251">
        <f t="shared" si="42"/>
        <v>0</v>
      </c>
      <c r="CZ35" s="2251">
        <f t="shared" si="42"/>
        <v>0</v>
      </c>
      <c r="DA35" s="2251">
        <f t="shared" si="42"/>
        <v>0</v>
      </c>
      <c r="DB35" s="1050"/>
      <c r="DC35" s="127"/>
    </row>
    <row r="36" spans="2:107" ht="15" thickBot="1" x14ac:dyDescent="0.25">
      <c r="B36" s="98">
        <v>22</v>
      </c>
      <c r="C36" s="99" t="s">
        <v>168</v>
      </c>
      <c r="D36" s="100"/>
      <c r="E36" s="100" t="s">
        <v>41</v>
      </c>
      <c r="F36" s="101">
        <v>3</v>
      </c>
      <c r="G36" s="102">
        <f>G21+G31-SUM(G34:G35)</f>
        <v>41.223000000000006</v>
      </c>
      <c r="H36" s="104">
        <f>H21+H31-SUM(H34:H35)</f>
        <v>16.262</v>
      </c>
      <c r="I36" s="104">
        <f>I21+I31-SUM(I34:I35)</f>
        <v>110.84400000000001</v>
      </c>
      <c r="J36" s="188">
        <f>J21+J31-SUM(J34:J35)</f>
        <v>207.09200000000001</v>
      </c>
      <c r="K36" s="189">
        <f t="shared" si="17"/>
        <v>375.42100000000005</v>
      </c>
      <c r="L36" s="102">
        <f>L21+L31-SUM(L34:L35)</f>
        <v>40.28</v>
      </c>
      <c r="M36" s="104">
        <f>M21+M31-SUM(M34:M35)</f>
        <v>14.796999999999999</v>
      </c>
      <c r="N36" s="104">
        <f>N21+N31-SUM(N34:N35)</f>
        <v>101.86199999999999</v>
      </c>
      <c r="O36" s="188">
        <f>O21+O31-SUM(O34:O35)</f>
        <v>262.03399999999999</v>
      </c>
      <c r="P36" s="189">
        <f>SUM(L36:O36)</f>
        <v>418.97299999999996</v>
      </c>
      <c r="Q36" s="102">
        <f>Q21+Q31-SUM(Q34:Q35)</f>
        <v>40.134</v>
      </c>
      <c r="R36" s="104">
        <f>R21+R31-SUM(R34:R35)</f>
        <v>14.721</v>
      </c>
      <c r="S36" s="104">
        <f>S21+S31-SUM(S34:S35)</f>
        <v>90.178000000000011</v>
      </c>
      <c r="T36" s="188">
        <f>T21+T31-SUM(T34:T35)</f>
        <v>261.858</v>
      </c>
      <c r="U36" s="189">
        <f>SUM(Q36:T36)</f>
        <v>406.89100000000002</v>
      </c>
      <c r="V36" s="102">
        <f>V21+V31-SUM(V34:V35)</f>
        <v>48.241</v>
      </c>
      <c r="W36" s="104">
        <f>W21+W31-SUM(W34:W35)</f>
        <v>13.038</v>
      </c>
      <c r="X36" s="104">
        <f>X21+X31-SUM(X34:X35)</f>
        <v>102.86500000000001</v>
      </c>
      <c r="Y36" s="188">
        <f>Y21+Y31-SUM(Y34:Y35)</f>
        <v>181.68699999999998</v>
      </c>
      <c r="Z36" s="189">
        <f>SUM(V36:Y36)</f>
        <v>345.83100000000002</v>
      </c>
      <c r="AA36" s="102">
        <f>AA21+AA31-SUM(AA34:AA35)</f>
        <v>42.832999999999998</v>
      </c>
      <c r="AB36" s="104">
        <f>AB21+AB31-SUM(AB34:AB35)</f>
        <v>14.713000000000001</v>
      </c>
      <c r="AC36" s="104">
        <f>AC21+AC31-SUM(AC34:AC35)</f>
        <v>108.857</v>
      </c>
      <c r="AD36" s="188">
        <f>AD21+AD31-SUM(AD34:AD35)</f>
        <v>178.77399999999997</v>
      </c>
      <c r="AE36" s="189">
        <f>SUM(AA36:AD36)</f>
        <v>345.17699999999996</v>
      </c>
      <c r="AF36" s="102">
        <f>AF21+AF31-SUM(AF34:AF35)</f>
        <v>54.023999999999994</v>
      </c>
      <c r="AG36" s="104">
        <f>AG21+AG31-SUM(AG34:AG35)</f>
        <v>14.396000000000001</v>
      </c>
      <c r="AH36" s="104">
        <f>AH21+AH31-SUM(AH34:AH35)</f>
        <v>104.887</v>
      </c>
      <c r="AI36" s="188">
        <f>AI21+AI31-SUM(AI34:AI35)</f>
        <v>183.11699999999999</v>
      </c>
      <c r="AJ36" s="189">
        <f>SUM(AF36:AI36)</f>
        <v>356.42399999999998</v>
      </c>
      <c r="AK36" s="102">
        <f>AK21+AK31-SUM(AK34:AK35)</f>
        <v>47.777000000000001</v>
      </c>
      <c r="AL36" s="104">
        <f>AL21+AL31-SUM(AL34:AL35)</f>
        <v>14.859</v>
      </c>
      <c r="AM36" s="104">
        <f>AM21+AM31-SUM(AM34:AM35)</f>
        <v>90.14500000000001</v>
      </c>
      <c r="AN36" s="188">
        <f>AN21+AN31-SUM(AN34:AN35)</f>
        <v>186.33499999999998</v>
      </c>
      <c r="AO36" s="189">
        <f>SUM(AK36:AN36)</f>
        <v>339.11599999999999</v>
      </c>
      <c r="AP36" s="102">
        <f>AP21+AP31-SUM(AP34:AP35)</f>
        <v>36.339999999999996</v>
      </c>
      <c r="AQ36" s="104">
        <f>AQ21+AQ31-SUM(AQ34:AQ35)</f>
        <v>14.485999999999999</v>
      </c>
      <c r="AR36" s="104">
        <f>AR21+AR31-SUM(AR34:AR35)</f>
        <v>75.953000000000003</v>
      </c>
      <c r="AS36" s="188">
        <f>AS21+AS31-SUM(AS34:AS35)</f>
        <v>184.11699999999999</v>
      </c>
      <c r="AT36" s="189">
        <f>SUM(AP36:AS36)</f>
        <v>310.89599999999996</v>
      </c>
      <c r="AU36" s="114"/>
      <c r="AV36" s="194" t="s">
        <v>181</v>
      </c>
      <c r="AW36" s="195"/>
      <c r="AX36" s="168"/>
      <c r="AY36" s="43"/>
      <c r="AZ36" s="43"/>
      <c r="BA36" s="1923"/>
      <c r="BB36" s="98">
        <v>22</v>
      </c>
      <c r="BC36" s="99" t="s">
        <v>168</v>
      </c>
      <c r="BD36" s="100" t="s">
        <v>41</v>
      </c>
      <c r="BE36" s="101">
        <v>3</v>
      </c>
      <c r="BF36" s="109" t="s">
        <v>5652</v>
      </c>
      <c r="BG36" s="111" t="s">
        <v>5653</v>
      </c>
      <c r="BH36" s="111" t="s">
        <v>5654</v>
      </c>
      <c r="BI36" s="196" t="s">
        <v>5655</v>
      </c>
      <c r="BJ36" s="197" t="s">
        <v>5656</v>
      </c>
      <c r="BL36" s="1034"/>
      <c r="BN36" s="1097"/>
      <c r="BO36" s="2250"/>
      <c r="BP36" s="2250"/>
      <c r="BQ36" s="2250"/>
      <c r="BR36" s="2250"/>
      <c r="BS36" s="1049"/>
      <c r="BT36" s="2250"/>
      <c r="BU36" s="2250"/>
      <c r="BV36" s="2250"/>
      <c r="BW36" s="2250"/>
      <c r="BX36" s="1049"/>
      <c r="BY36" s="2250"/>
      <c r="BZ36" s="2250"/>
      <c r="CA36" s="2250"/>
      <c r="CB36" s="2250"/>
      <c r="CC36" s="1049"/>
      <c r="CD36" s="2250"/>
      <c r="CE36" s="2250"/>
      <c r="CF36" s="2250"/>
      <c r="CG36" s="2250"/>
      <c r="CH36" s="1049"/>
      <c r="CI36" s="2250"/>
      <c r="CJ36" s="2250"/>
      <c r="CK36" s="2250"/>
      <c r="CL36" s="2250"/>
      <c r="CM36" s="1049"/>
      <c r="CN36" s="2250"/>
      <c r="CO36" s="2250"/>
      <c r="CP36" s="2250"/>
      <c r="CQ36" s="2250"/>
      <c r="CR36" s="1049"/>
      <c r="CS36" s="2250"/>
      <c r="CT36" s="2250"/>
      <c r="CU36" s="2250"/>
      <c r="CV36" s="2250"/>
      <c r="CW36" s="1049"/>
      <c r="CX36" s="2250"/>
      <c r="CY36" s="2250"/>
      <c r="CZ36" s="2250"/>
      <c r="DA36" s="2250"/>
      <c r="DB36" s="1050"/>
      <c r="DC36" s="1034"/>
    </row>
    <row r="37" spans="2:107" ht="15" thickBot="1" x14ac:dyDescent="0.25">
      <c r="B37" s="114"/>
      <c r="C37" s="114"/>
      <c r="D37" s="33"/>
      <c r="E37" s="33"/>
      <c r="F37" s="33"/>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4"/>
      <c r="AV37" s="123"/>
      <c r="AW37" s="123"/>
      <c r="AX37" s="123"/>
      <c r="AY37" s="43"/>
      <c r="AZ37" s="43"/>
      <c r="BA37" s="1923"/>
      <c r="BB37" s="114"/>
      <c r="BC37" s="114"/>
      <c r="BD37" s="33"/>
      <c r="BE37" s="33"/>
      <c r="BF37" s="198"/>
      <c r="BG37" s="198"/>
      <c r="BH37" s="198"/>
      <c r="BI37" s="198"/>
      <c r="BJ37" s="198"/>
      <c r="BL37" s="1034"/>
      <c r="BN37" s="1097"/>
      <c r="BO37" s="2250"/>
      <c r="BP37" s="2250"/>
      <c r="BQ37" s="2250"/>
      <c r="BR37" s="2250"/>
      <c r="BS37" s="1049"/>
      <c r="BT37" s="2250"/>
      <c r="BU37" s="2250"/>
      <c r="BV37" s="2250"/>
      <c r="BW37" s="2250"/>
      <c r="BX37" s="1049"/>
      <c r="BY37" s="2250"/>
      <c r="BZ37" s="2250"/>
      <c r="CA37" s="2250"/>
      <c r="CB37" s="2250"/>
      <c r="CC37" s="1049"/>
      <c r="CD37" s="2250"/>
      <c r="CE37" s="2250"/>
      <c r="CF37" s="2250"/>
      <c r="CG37" s="2250"/>
      <c r="CH37" s="1049"/>
      <c r="CI37" s="2250"/>
      <c r="CJ37" s="2250"/>
      <c r="CK37" s="2250"/>
      <c r="CL37" s="2250"/>
      <c r="CM37" s="1049"/>
      <c r="CN37" s="2250"/>
      <c r="CO37" s="2250"/>
      <c r="CP37" s="2250"/>
      <c r="CQ37" s="2250"/>
      <c r="CR37" s="1049"/>
      <c r="CS37" s="2250"/>
      <c r="CT37" s="2250"/>
      <c r="CU37" s="2250"/>
      <c r="CV37" s="2250"/>
      <c r="CW37" s="1049"/>
      <c r="CX37" s="2250"/>
      <c r="CY37" s="2250"/>
      <c r="CZ37" s="2250"/>
      <c r="DA37" s="2250"/>
      <c r="DB37" s="1050"/>
      <c r="DC37" s="1034"/>
    </row>
    <row r="38" spans="2:107" ht="15" thickBot="1" x14ac:dyDescent="0.3">
      <c r="B38" s="40" t="s">
        <v>187</v>
      </c>
      <c r="C38" s="41" t="s">
        <v>188</v>
      </c>
      <c r="D38" s="33"/>
      <c r="E38" s="42"/>
      <c r="F38" s="42"/>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4"/>
      <c r="AV38" s="118"/>
      <c r="AW38" s="118"/>
      <c r="AX38" s="118"/>
      <c r="AY38" s="43"/>
      <c r="AZ38" s="43"/>
      <c r="BA38" s="1923"/>
      <c r="BB38" s="40" t="s">
        <v>187</v>
      </c>
      <c r="BC38" s="41" t="s">
        <v>188</v>
      </c>
      <c r="BD38" s="42"/>
      <c r="BE38" s="42"/>
      <c r="BF38" s="199"/>
      <c r="BG38" s="199"/>
      <c r="BH38" s="199"/>
      <c r="BI38" s="199"/>
      <c r="BJ38" s="199"/>
      <c r="BL38" s="1034"/>
      <c r="BN38" s="1097"/>
      <c r="BO38" s="2250"/>
      <c r="BP38" s="2250"/>
      <c r="BQ38" s="2250"/>
      <c r="BR38" s="2250"/>
      <c r="BS38" s="1049"/>
      <c r="BT38" s="2250"/>
      <c r="BU38" s="2250"/>
      <c r="BV38" s="2250"/>
      <c r="BW38" s="2250"/>
      <c r="BX38" s="1049"/>
      <c r="BY38" s="2250"/>
      <c r="BZ38" s="2250"/>
      <c r="CA38" s="2250"/>
      <c r="CB38" s="2250"/>
      <c r="CC38" s="1049"/>
      <c r="CD38" s="2250"/>
      <c r="CE38" s="2250"/>
      <c r="CF38" s="2250"/>
      <c r="CG38" s="2250"/>
      <c r="CH38" s="1049"/>
      <c r="CI38" s="2250"/>
      <c r="CJ38" s="2250"/>
      <c r="CK38" s="2250"/>
      <c r="CL38" s="2250"/>
      <c r="CM38" s="1049"/>
      <c r="CN38" s="2250"/>
      <c r="CO38" s="2250"/>
      <c r="CP38" s="2250"/>
      <c r="CQ38" s="2250"/>
      <c r="CR38" s="1049"/>
      <c r="CS38" s="2250"/>
      <c r="CT38" s="2250"/>
      <c r="CU38" s="2250"/>
      <c r="CV38" s="2250"/>
      <c r="CW38" s="1049"/>
      <c r="CX38" s="2250"/>
      <c r="CY38" s="2250"/>
      <c r="CZ38" s="2250"/>
      <c r="DA38" s="2250"/>
      <c r="DB38" s="1050"/>
      <c r="DC38" s="1034"/>
    </row>
    <row r="39" spans="2:107" x14ac:dyDescent="0.2">
      <c r="B39" s="44">
        <f>+B36+1</f>
        <v>23</v>
      </c>
      <c r="C39" s="45" t="s">
        <v>189</v>
      </c>
      <c r="D39" s="46"/>
      <c r="E39" s="46" t="s">
        <v>41</v>
      </c>
      <c r="F39" s="47">
        <v>3</v>
      </c>
      <c r="G39" s="48">
        <v>0</v>
      </c>
      <c r="H39" s="49">
        <v>0</v>
      </c>
      <c r="I39" s="49">
        <v>0</v>
      </c>
      <c r="J39" s="50">
        <v>0</v>
      </c>
      <c r="K39" s="186">
        <f>SUM(G39:J39)</f>
        <v>0</v>
      </c>
      <c r="L39" s="48">
        <v>0.33700000000000002</v>
      </c>
      <c r="M39" s="49">
        <v>0.17799999999999999</v>
      </c>
      <c r="N39" s="49">
        <v>1.486</v>
      </c>
      <c r="O39" s="50">
        <v>3.6309999999999998</v>
      </c>
      <c r="P39" s="186">
        <f>SUM(L39:O39)</f>
        <v>5.6319999999999997</v>
      </c>
      <c r="Q39" s="48">
        <v>0.34699999999999998</v>
      </c>
      <c r="R39" s="49">
        <v>0.183</v>
      </c>
      <c r="S39" s="49">
        <v>1.5309999999999999</v>
      </c>
      <c r="T39" s="50">
        <v>3.7410000000000001</v>
      </c>
      <c r="U39" s="186">
        <f>SUM(Q39:T39)</f>
        <v>5.8019999999999996</v>
      </c>
      <c r="V39" s="48">
        <v>0.33100000000000002</v>
      </c>
      <c r="W39" s="49">
        <v>0.17499999999999999</v>
      </c>
      <c r="X39" s="49">
        <v>1.4610000000000001</v>
      </c>
      <c r="Y39" s="50">
        <v>3.5710000000000002</v>
      </c>
      <c r="Z39" s="186">
        <f>SUM(V39:Y39)</f>
        <v>5.5380000000000003</v>
      </c>
      <c r="AA39" s="48">
        <v>0.33100000000000002</v>
      </c>
      <c r="AB39" s="49">
        <v>0.17499999999999999</v>
      </c>
      <c r="AC39" s="49">
        <v>1.4610000000000001</v>
      </c>
      <c r="AD39" s="50">
        <v>3.5710000000000002</v>
      </c>
      <c r="AE39" s="186">
        <f>SUM(AA39:AD39)</f>
        <v>5.5380000000000003</v>
      </c>
      <c r="AF39" s="48">
        <v>0</v>
      </c>
      <c r="AG39" s="49">
        <v>0</v>
      </c>
      <c r="AH39" s="49">
        <v>0</v>
      </c>
      <c r="AI39" s="50">
        <v>0</v>
      </c>
      <c r="AJ39" s="186">
        <f>SUM(AF39:AI39)</f>
        <v>0</v>
      </c>
      <c r="AK39" s="48">
        <v>0</v>
      </c>
      <c r="AL39" s="49">
        <v>0</v>
      </c>
      <c r="AM39" s="49">
        <v>0</v>
      </c>
      <c r="AN39" s="50">
        <v>0</v>
      </c>
      <c r="AO39" s="186">
        <f>SUM(AK39:AN39)</f>
        <v>0</v>
      </c>
      <c r="AP39" s="48">
        <v>0</v>
      </c>
      <c r="AQ39" s="49">
        <v>0</v>
      </c>
      <c r="AR39" s="49">
        <v>0</v>
      </c>
      <c r="AS39" s="50">
        <v>0</v>
      </c>
      <c r="AT39" s="186">
        <f>SUM(AP39:AS39)</f>
        <v>0</v>
      </c>
      <c r="AU39" s="114"/>
      <c r="AV39" s="90"/>
      <c r="AW39" s="39"/>
      <c r="AX39" s="71"/>
      <c r="AY39" s="43">
        <f>IF(SUM(BO39:DA39)=0,0,$BO$4)</f>
        <v>0</v>
      </c>
      <c r="AZ39" s="43"/>
      <c r="BA39" s="1923"/>
      <c r="BB39" s="44">
        <f>+BB36+1</f>
        <v>23</v>
      </c>
      <c r="BC39" s="45" t="s">
        <v>189</v>
      </c>
      <c r="BD39" s="46" t="s">
        <v>41</v>
      </c>
      <c r="BE39" s="47">
        <v>3</v>
      </c>
      <c r="BF39" s="55" t="s">
        <v>5657</v>
      </c>
      <c r="BG39" s="56" t="s">
        <v>5658</v>
      </c>
      <c r="BH39" s="56" t="s">
        <v>5659</v>
      </c>
      <c r="BI39" s="57" t="s">
        <v>5660</v>
      </c>
      <c r="BJ39" s="144" t="s">
        <v>5661</v>
      </c>
      <c r="BL39" s="1034"/>
      <c r="BN39" s="1097"/>
      <c r="BO39" s="2251">
        <f t="shared" ref="BO39:BR40" si="43">IF(ISNUMBER(G39),0,1)</f>
        <v>0</v>
      </c>
      <c r="BP39" s="2251">
        <f t="shared" si="43"/>
        <v>0</v>
      </c>
      <c r="BQ39" s="2251">
        <f t="shared" si="43"/>
        <v>0</v>
      </c>
      <c r="BR39" s="2251">
        <f t="shared" si="43"/>
        <v>0</v>
      </c>
      <c r="BS39" s="1050"/>
      <c r="BT39" s="2251">
        <f t="shared" ref="BT39:BW40" si="44">IF(ISNUMBER(L39),0,1)</f>
        <v>0</v>
      </c>
      <c r="BU39" s="2251">
        <f t="shared" si="44"/>
        <v>0</v>
      </c>
      <c r="BV39" s="2251">
        <f t="shared" si="44"/>
        <v>0</v>
      </c>
      <c r="BW39" s="2251">
        <f t="shared" si="44"/>
        <v>0</v>
      </c>
      <c r="BX39" s="1050"/>
      <c r="BY39" s="2251">
        <f t="shared" ref="BY39:CB40" si="45">IF(ISNUMBER(Q39),0,1)</f>
        <v>0</v>
      </c>
      <c r="BZ39" s="2251">
        <f t="shared" si="45"/>
        <v>0</v>
      </c>
      <c r="CA39" s="2251">
        <f t="shared" si="45"/>
        <v>0</v>
      </c>
      <c r="CB39" s="2251">
        <f t="shared" si="45"/>
        <v>0</v>
      </c>
      <c r="CC39" s="1050"/>
      <c r="CD39" s="2251">
        <f t="shared" ref="CD39:CG40" si="46">IF(ISNUMBER(V39),0,1)</f>
        <v>0</v>
      </c>
      <c r="CE39" s="2251">
        <f t="shared" si="46"/>
        <v>0</v>
      </c>
      <c r="CF39" s="2251">
        <f t="shared" si="46"/>
        <v>0</v>
      </c>
      <c r="CG39" s="2251">
        <f t="shared" si="46"/>
        <v>0</v>
      </c>
      <c r="CH39" s="1050"/>
      <c r="CI39" s="2251">
        <f t="shared" ref="CI39:CL40" si="47">IF(ISNUMBER(AA39),0,1)</f>
        <v>0</v>
      </c>
      <c r="CJ39" s="2251">
        <f t="shared" si="47"/>
        <v>0</v>
      </c>
      <c r="CK39" s="2251">
        <f t="shared" si="47"/>
        <v>0</v>
      </c>
      <c r="CL39" s="2251">
        <f t="shared" si="47"/>
        <v>0</v>
      </c>
      <c r="CM39" s="1050"/>
      <c r="CN39" s="2251">
        <f t="shared" ref="CN39:CQ40" si="48">IF(ISNUMBER(AF39),0,1)</f>
        <v>0</v>
      </c>
      <c r="CO39" s="2251">
        <f t="shared" si="48"/>
        <v>0</v>
      </c>
      <c r="CP39" s="2251">
        <f t="shared" si="48"/>
        <v>0</v>
      </c>
      <c r="CQ39" s="2251">
        <f t="shared" si="48"/>
        <v>0</v>
      </c>
      <c r="CR39" s="1050"/>
      <c r="CS39" s="2251">
        <f t="shared" ref="CS39:CV40" si="49">IF(ISNUMBER(AK39),0,1)</f>
        <v>0</v>
      </c>
      <c r="CT39" s="2251">
        <f t="shared" si="49"/>
        <v>0</v>
      </c>
      <c r="CU39" s="2251">
        <f t="shared" si="49"/>
        <v>0</v>
      </c>
      <c r="CV39" s="2251">
        <f t="shared" si="49"/>
        <v>0</v>
      </c>
      <c r="CW39" s="1050"/>
      <c r="CX39" s="2251">
        <f t="shared" ref="CX39:DA40" si="50">IF(ISNUMBER(AP39),0,1)</f>
        <v>0</v>
      </c>
      <c r="CY39" s="2251">
        <f t="shared" si="50"/>
        <v>0</v>
      </c>
      <c r="CZ39" s="2251">
        <f t="shared" si="50"/>
        <v>0</v>
      </c>
      <c r="DA39" s="2251">
        <f t="shared" si="50"/>
        <v>0</v>
      </c>
      <c r="DB39" s="1050"/>
      <c r="DC39" s="1034"/>
    </row>
    <row r="40" spans="2:107" x14ac:dyDescent="0.2">
      <c r="B40" s="62">
        <f>+B39+1</f>
        <v>24</v>
      </c>
      <c r="C40" s="63" t="s">
        <v>195</v>
      </c>
      <c r="D40" s="64"/>
      <c r="E40" s="64" t="s">
        <v>41</v>
      </c>
      <c r="F40" s="65">
        <v>3</v>
      </c>
      <c r="G40" s="66">
        <v>0</v>
      </c>
      <c r="H40" s="67">
        <v>0</v>
      </c>
      <c r="I40" s="67">
        <v>0</v>
      </c>
      <c r="J40" s="68">
        <v>0</v>
      </c>
      <c r="K40" s="148">
        <f>SUM(G40:J40)</f>
        <v>0</v>
      </c>
      <c r="L40" s="66">
        <v>0</v>
      </c>
      <c r="M40" s="67">
        <v>0</v>
      </c>
      <c r="N40" s="67">
        <v>0</v>
      </c>
      <c r="O40" s="68">
        <v>0</v>
      </c>
      <c r="P40" s="148">
        <f>SUM(L40:O40)</f>
        <v>0</v>
      </c>
      <c r="Q40" s="66">
        <v>0</v>
      </c>
      <c r="R40" s="67">
        <v>0</v>
      </c>
      <c r="S40" s="67">
        <v>0</v>
      </c>
      <c r="T40" s="68">
        <v>0</v>
      </c>
      <c r="U40" s="148">
        <f>SUM(Q40:T40)</f>
        <v>0</v>
      </c>
      <c r="V40" s="66">
        <v>0</v>
      </c>
      <c r="W40" s="67">
        <v>0</v>
      </c>
      <c r="X40" s="67">
        <v>0</v>
      </c>
      <c r="Y40" s="68">
        <v>0</v>
      </c>
      <c r="Z40" s="148">
        <f>SUM(V40:Y40)</f>
        <v>0</v>
      </c>
      <c r="AA40" s="66">
        <v>0</v>
      </c>
      <c r="AB40" s="67">
        <v>0</v>
      </c>
      <c r="AC40" s="67">
        <v>0</v>
      </c>
      <c r="AD40" s="68">
        <v>0</v>
      </c>
      <c r="AE40" s="148">
        <f>SUM(AA40:AD40)</f>
        <v>0</v>
      </c>
      <c r="AF40" s="66">
        <v>0</v>
      </c>
      <c r="AG40" s="67">
        <v>0</v>
      </c>
      <c r="AH40" s="67">
        <v>0</v>
      </c>
      <c r="AI40" s="68">
        <v>0</v>
      </c>
      <c r="AJ40" s="148">
        <f>SUM(AF40:AI40)</f>
        <v>0</v>
      </c>
      <c r="AK40" s="66">
        <v>0</v>
      </c>
      <c r="AL40" s="67">
        <v>0</v>
      </c>
      <c r="AM40" s="67">
        <v>0</v>
      </c>
      <c r="AN40" s="68">
        <v>0</v>
      </c>
      <c r="AO40" s="148">
        <f>SUM(AK40:AN40)</f>
        <v>0</v>
      </c>
      <c r="AP40" s="66">
        <v>0</v>
      </c>
      <c r="AQ40" s="67">
        <v>0</v>
      </c>
      <c r="AR40" s="67">
        <v>0</v>
      </c>
      <c r="AS40" s="68">
        <v>0</v>
      </c>
      <c r="AT40" s="148">
        <f>SUM(AP40:AS40)</f>
        <v>0</v>
      </c>
      <c r="AU40" s="114"/>
      <c r="AV40" s="91"/>
      <c r="AW40" s="37"/>
      <c r="AX40" s="71"/>
      <c r="AY40" s="43">
        <f>IF(SUM(BO40:DA40)=0,0,$BO$4)</f>
        <v>0</v>
      </c>
      <c r="AZ40" s="43"/>
      <c r="BA40" s="1923"/>
      <c r="BB40" s="62">
        <f>+BB39+1</f>
        <v>24</v>
      </c>
      <c r="BC40" s="63" t="s">
        <v>195</v>
      </c>
      <c r="BD40" s="64" t="s">
        <v>41</v>
      </c>
      <c r="BE40" s="65">
        <v>3</v>
      </c>
      <c r="BF40" s="72" t="s">
        <v>5662</v>
      </c>
      <c r="BG40" s="73" t="s">
        <v>5663</v>
      </c>
      <c r="BH40" s="73" t="s">
        <v>5664</v>
      </c>
      <c r="BI40" s="74" t="s">
        <v>5665</v>
      </c>
      <c r="BJ40" s="156" t="s">
        <v>5666</v>
      </c>
      <c r="BL40" s="127"/>
      <c r="BM40" s="128"/>
      <c r="BN40" s="128"/>
      <c r="BO40" s="2251">
        <f t="shared" si="43"/>
        <v>0</v>
      </c>
      <c r="BP40" s="2251">
        <f t="shared" si="43"/>
        <v>0</v>
      </c>
      <c r="BQ40" s="2251">
        <f t="shared" si="43"/>
        <v>0</v>
      </c>
      <c r="BR40" s="2251">
        <f t="shared" si="43"/>
        <v>0</v>
      </c>
      <c r="BS40" s="1050"/>
      <c r="BT40" s="2251">
        <f t="shared" si="44"/>
        <v>0</v>
      </c>
      <c r="BU40" s="2251">
        <f t="shared" si="44"/>
        <v>0</v>
      </c>
      <c r="BV40" s="2251">
        <f t="shared" si="44"/>
        <v>0</v>
      </c>
      <c r="BW40" s="2251">
        <f t="shared" si="44"/>
        <v>0</v>
      </c>
      <c r="BX40" s="1050"/>
      <c r="BY40" s="2251">
        <f t="shared" si="45"/>
        <v>0</v>
      </c>
      <c r="BZ40" s="2251">
        <f t="shared" si="45"/>
        <v>0</v>
      </c>
      <c r="CA40" s="2251">
        <f t="shared" si="45"/>
        <v>0</v>
      </c>
      <c r="CB40" s="2251">
        <f t="shared" si="45"/>
        <v>0</v>
      </c>
      <c r="CC40" s="1050"/>
      <c r="CD40" s="2251">
        <f t="shared" si="46"/>
        <v>0</v>
      </c>
      <c r="CE40" s="2251">
        <f t="shared" si="46"/>
        <v>0</v>
      </c>
      <c r="CF40" s="2251">
        <f t="shared" si="46"/>
        <v>0</v>
      </c>
      <c r="CG40" s="2251">
        <f t="shared" si="46"/>
        <v>0</v>
      </c>
      <c r="CH40" s="1050"/>
      <c r="CI40" s="2251">
        <f t="shared" si="47"/>
        <v>0</v>
      </c>
      <c r="CJ40" s="2251">
        <f t="shared" si="47"/>
        <v>0</v>
      </c>
      <c r="CK40" s="2251">
        <f t="shared" si="47"/>
        <v>0</v>
      </c>
      <c r="CL40" s="2251">
        <f t="shared" si="47"/>
        <v>0</v>
      </c>
      <c r="CM40" s="1050"/>
      <c r="CN40" s="2251">
        <f t="shared" si="48"/>
        <v>0</v>
      </c>
      <c r="CO40" s="2251">
        <f t="shared" si="48"/>
        <v>0</v>
      </c>
      <c r="CP40" s="2251">
        <f t="shared" si="48"/>
        <v>0</v>
      </c>
      <c r="CQ40" s="2251">
        <f t="shared" si="48"/>
        <v>0</v>
      </c>
      <c r="CR40" s="1050"/>
      <c r="CS40" s="2251">
        <f t="shared" si="49"/>
        <v>0</v>
      </c>
      <c r="CT40" s="2251">
        <f t="shared" si="49"/>
        <v>0</v>
      </c>
      <c r="CU40" s="2251">
        <f t="shared" si="49"/>
        <v>0</v>
      </c>
      <c r="CV40" s="2251">
        <f t="shared" si="49"/>
        <v>0</v>
      </c>
      <c r="CW40" s="1050"/>
      <c r="CX40" s="2251">
        <f t="shared" si="50"/>
        <v>0</v>
      </c>
      <c r="CY40" s="2251">
        <f t="shared" si="50"/>
        <v>0</v>
      </c>
      <c r="CZ40" s="2251">
        <f t="shared" si="50"/>
        <v>0</v>
      </c>
      <c r="DA40" s="2251">
        <f t="shared" si="50"/>
        <v>0</v>
      </c>
      <c r="DB40" s="1050"/>
      <c r="DC40" s="127"/>
    </row>
    <row r="41" spans="2:107" ht="15" thickBot="1" x14ac:dyDescent="0.25">
      <c r="B41" s="98">
        <f>+B40+1</f>
        <v>25</v>
      </c>
      <c r="C41" s="99" t="s">
        <v>201</v>
      </c>
      <c r="D41" s="100"/>
      <c r="E41" s="100" t="s">
        <v>41</v>
      </c>
      <c r="F41" s="101">
        <v>3</v>
      </c>
      <c r="G41" s="102">
        <f>G36+G39+G40</f>
        <v>41.223000000000006</v>
      </c>
      <c r="H41" s="104">
        <f>H36+H39+H40</f>
        <v>16.262</v>
      </c>
      <c r="I41" s="104">
        <f>I36+I39+I40</f>
        <v>110.84400000000001</v>
      </c>
      <c r="J41" s="188">
        <f>J36+J39+J40</f>
        <v>207.09200000000001</v>
      </c>
      <c r="K41" s="189">
        <f>SUM(G41:J41)</f>
        <v>375.42100000000005</v>
      </c>
      <c r="L41" s="102">
        <f>L36+L39+L40</f>
        <v>40.617000000000004</v>
      </c>
      <c r="M41" s="104">
        <f>M36+M39+M40</f>
        <v>14.975</v>
      </c>
      <c r="N41" s="104">
        <f>N36+N39+N40</f>
        <v>103.348</v>
      </c>
      <c r="O41" s="188">
        <f>O36+O39+O40</f>
        <v>265.66499999999996</v>
      </c>
      <c r="P41" s="189">
        <f>SUM(L41:O41)</f>
        <v>424.60499999999996</v>
      </c>
      <c r="Q41" s="102">
        <f>Q36+Q39+Q40</f>
        <v>40.481000000000002</v>
      </c>
      <c r="R41" s="104">
        <f>R36+R39+R40</f>
        <v>14.904</v>
      </c>
      <c r="S41" s="104">
        <f>S36+S39+S40</f>
        <v>91.709000000000017</v>
      </c>
      <c r="T41" s="188">
        <f>T36+T39+T40</f>
        <v>265.59899999999999</v>
      </c>
      <c r="U41" s="189">
        <f>SUM(Q41:T41)</f>
        <v>412.69299999999998</v>
      </c>
      <c r="V41" s="102">
        <f>V36+V39+V40</f>
        <v>48.572000000000003</v>
      </c>
      <c r="W41" s="104">
        <f>W36+W39+W40</f>
        <v>13.213000000000001</v>
      </c>
      <c r="X41" s="104">
        <f>X36+X39+X40</f>
        <v>104.32600000000001</v>
      </c>
      <c r="Y41" s="188">
        <f>Y36+Y39+Y40</f>
        <v>185.25799999999998</v>
      </c>
      <c r="Z41" s="189">
        <f>SUM(V41:Y41)</f>
        <v>351.36900000000003</v>
      </c>
      <c r="AA41" s="102">
        <f>AA36+AA39+AA40</f>
        <v>43.164000000000001</v>
      </c>
      <c r="AB41" s="104">
        <f>AB36+AB39+AB40</f>
        <v>14.888000000000002</v>
      </c>
      <c r="AC41" s="104">
        <f>AC36+AC39+AC40</f>
        <v>110.318</v>
      </c>
      <c r="AD41" s="188">
        <f>AD36+AD39+AD40</f>
        <v>182.34499999999997</v>
      </c>
      <c r="AE41" s="189">
        <f>SUM(AA41:AD41)</f>
        <v>350.71499999999997</v>
      </c>
      <c r="AF41" s="102">
        <f>AF36+AF39+AF40</f>
        <v>54.023999999999994</v>
      </c>
      <c r="AG41" s="104">
        <f>AG36+AG39+AG40</f>
        <v>14.396000000000001</v>
      </c>
      <c r="AH41" s="104">
        <f>AH36+AH39+AH40</f>
        <v>104.887</v>
      </c>
      <c r="AI41" s="188">
        <f>AI36+AI39+AI40</f>
        <v>183.11699999999999</v>
      </c>
      <c r="AJ41" s="189">
        <f>SUM(AF41:AI41)</f>
        <v>356.42399999999998</v>
      </c>
      <c r="AK41" s="102">
        <f>AK36+AK39+AK40</f>
        <v>47.777000000000001</v>
      </c>
      <c r="AL41" s="104">
        <f>AL36+AL39+AL40</f>
        <v>14.859</v>
      </c>
      <c r="AM41" s="104">
        <f>AM36+AM39+AM40</f>
        <v>90.14500000000001</v>
      </c>
      <c r="AN41" s="188">
        <f>AN36+AN39+AN40</f>
        <v>186.33499999999998</v>
      </c>
      <c r="AO41" s="189">
        <f>SUM(AK41:AN41)</f>
        <v>339.11599999999999</v>
      </c>
      <c r="AP41" s="102">
        <f>AP36+AP39+AP40</f>
        <v>36.339999999999996</v>
      </c>
      <c r="AQ41" s="104">
        <f>AQ36+AQ39+AQ40</f>
        <v>14.485999999999999</v>
      </c>
      <c r="AR41" s="104">
        <f>AR36+AR39+AR40</f>
        <v>75.953000000000003</v>
      </c>
      <c r="AS41" s="188">
        <f>AS36+AS39+AS40</f>
        <v>184.11699999999999</v>
      </c>
      <c r="AT41" s="189">
        <f>SUM(AP41:AS41)</f>
        <v>310.89599999999996</v>
      </c>
      <c r="AU41" s="114"/>
      <c r="AV41" s="194" t="s">
        <v>202</v>
      </c>
      <c r="AW41" s="195"/>
      <c r="AX41" s="168"/>
      <c r="AY41" s="43"/>
      <c r="AZ41" s="43"/>
      <c r="BA41" s="1923"/>
      <c r="BB41" s="98">
        <f>+BB40+1</f>
        <v>25</v>
      </c>
      <c r="BC41" s="99" t="s">
        <v>201</v>
      </c>
      <c r="BD41" s="100" t="s">
        <v>41</v>
      </c>
      <c r="BE41" s="101">
        <v>3</v>
      </c>
      <c r="BF41" s="109" t="s">
        <v>5667</v>
      </c>
      <c r="BG41" s="111" t="s">
        <v>5668</v>
      </c>
      <c r="BH41" s="111" t="s">
        <v>5669</v>
      </c>
      <c r="BI41" s="196" t="s">
        <v>5670</v>
      </c>
      <c r="BJ41" s="197" t="s">
        <v>5671</v>
      </c>
      <c r="BL41" s="200"/>
      <c r="BM41" s="201"/>
      <c r="BN41" s="201"/>
      <c r="BO41" s="2250"/>
      <c r="BP41" s="2250"/>
      <c r="BQ41" s="2250"/>
      <c r="BR41" s="2250"/>
      <c r="BS41" s="1049"/>
      <c r="BT41" s="2250"/>
      <c r="BU41" s="2250"/>
      <c r="BV41" s="2250"/>
      <c r="BW41" s="2250"/>
      <c r="BX41" s="1049"/>
      <c r="BY41" s="2250"/>
      <c r="BZ41" s="2250"/>
      <c r="CA41" s="2250"/>
      <c r="CB41" s="2250"/>
      <c r="CC41" s="1049"/>
      <c r="CD41" s="2250"/>
      <c r="CE41" s="2250"/>
      <c r="CF41" s="2250"/>
      <c r="CG41" s="2250"/>
      <c r="CH41" s="1049"/>
      <c r="CI41" s="2250"/>
      <c r="CJ41" s="2250"/>
      <c r="CK41" s="2250"/>
      <c r="CL41" s="2250"/>
      <c r="CM41" s="1049"/>
      <c r="CN41" s="2250"/>
      <c r="CO41" s="2250"/>
      <c r="CP41" s="2250"/>
      <c r="CQ41" s="2250"/>
      <c r="CR41" s="1049"/>
      <c r="CS41" s="2250"/>
      <c r="CT41" s="2250"/>
      <c r="CU41" s="2250"/>
      <c r="CV41" s="2250"/>
      <c r="CW41" s="1049"/>
      <c r="CX41" s="2250"/>
      <c r="CY41" s="2250"/>
      <c r="CZ41" s="2250"/>
      <c r="DA41" s="2250"/>
      <c r="DB41" s="1049"/>
      <c r="DC41" s="200"/>
    </row>
    <row r="42" spans="2:107" ht="15" thickBot="1" x14ac:dyDescent="0.3">
      <c r="B42" s="202"/>
      <c r="C42" s="203"/>
      <c r="D42" s="33"/>
      <c r="E42" s="33"/>
      <c r="F42" s="33"/>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4"/>
      <c r="AV42" s="123"/>
      <c r="AW42" s="123"/>
      <c r="AX42" s="123"/>
      <c r="AY42" s="43"/>
      <c r="AZ42" s="43"/>
      <c r="BA42" s="1923"/>
      <c r="BB42" s="202"/>
      <c r="BC42" s="203"/>
      <c r="BD42" s="33"/>
      <c r="BE42" s="33"/>
      <c r="BF42" s="204"/>
      <c r="BG42" s="204"/>
      <c r="BH42" s="204"/>
      <c r="BI42" s="204"/>
      <c r="BJ42" s="204"/>
      <c r="BL42" s="200"/>
      <c r="BM42" s="201"/>
      <c r="BN42" s="201"/>
      <c r="BO42" s="2250"/>
      <c r="BP42" s="2250"/>
      <c r="BQ42" s="2250"/>
      <c r="BR42" s="2250"/>
      <c r="BS42" s="1049"/>
      <c r="BT42" s="2250"/>
      <c r="BU42" s="2250"/>
      <c r="BV42" s="2250"/>
      <c r="BW42" s="2250"/>
      <c r="BX42" s="1049"/>
      <c r="BY42" s="2250"/>
      <c r="BZ42" s="2250"/>
      <c r="CA42" s="2250"/>
      <c r="CB42" s="2250"/>
      <c r="CC42" s="1049"/>
      <c r="CD42" s="2250"/>
      <c r="CE42" s="2250"/>
      <c r="CF42" s="2250"/>
      <c r="CG42" s="2250"/>
      <c r="CH42" s="1049"/>
      <c r="CI42" s="2250"/>
      <c r="CJ42" s="2250"/>
      <c r="CK42" s="2250"/>
      <c r="CL42" s="2250"/>
      <c r="CM42" s="1049"/>
      <c r="CN42" s="2250"/>
      <c r="CO42" s="2250"/>
      <c r="CP42" s="2250"/>
      <c r="CQ42" s="2250"/>
      <c r="CR42" s="1049"/>
      <c r="CS42" s="2250"/>
      <c r="CT42" s="2250"/>
      <c r="CU42" s="2250"/>
      <c r="CV42" s="2250"/>
      <c r="CW42" s="1049"/>
      <c r="CX42" s="2250"/>
      <c r="CY42" s="2250"/>
      <c r="CZ42" s="2250"/>
      <c r="DA42" s="2250"/>
      <c r="DB42" s="1049"/>
      <c r="DC42" s="200"/>
    </row>
    <row r="43" spans="2:107" ht="15" thickBot="1" x14ac:dyDescent="0.25">
      <c r="B43" s="40" t="s">
        <v>208</v>
      </c>
      <c r="C43" s="206" t="s">
        <v>209</v>
      </c>
      <c r="D43" s="33"/>
      <c r="E43" s="42"/>
      <c r="F43" s="42"/>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4"/>
      <c r="AV43" s="118"/>
      <c r="AW43" s="118"/>
      <c r="AX43" s="118"/>
      <c r="AY43" s="43"/>
      <c r="AZ43" s="43"/>
      <c r="BA43" s="1923"/>
      <c r="BB43" s="40" t="s">
        <v>208</v>
      </c>
      <c r="BC43" s="206" t="s">
        <v>209</v>
      </c>
      <c r="BD43" s="42"/>
      <c r="BE43" s="42"/>
      <c r="BF43" s="207"/>
      <c r="BG43" s="207"/>
      <c r="BH43" s="207"/>
      <c r="BI43" s="207"/>
      <c r="BJ43" s="207"/>
      <c r="BL43" s="200"/>
      <c r="BM43" s="201"/>
      <c r="BN43" s="201"/>
      <c r="BO43" s="2250"/>
      <c r="BP43" s="2250"/>
      <c r="BQ43" s="2250"/>
      <c r="BR43" s="2250"/>
      <c r="BS43" s="1049"/>
      <c r="BT43" s="2250"/>
      <c r="BU43" s="2250"/>
      <c r="BV43" s="2250"/>
      <c r="BW43" s="2250"/>
      <c r="BX43" s="1049"/>
      <c r="BY43" s="2250"/>
      <c r="BZ43" s="2250"/>
      <c r="CA43" s="2250"/>
      <c r="CB43" s="2250"/>
      <c r="CC43" s="1049"/>
      <c r="CD43" s="2250"/>
      <c r="CE43" s="2250"/>
      <c r="CF43" s="2250"/>
      <c r="CG43" s="2250"/>
      <c r="CH43" s="1049"/>
      <c r="CI43" s="2250"/>
      <c r="CJ43" s="2250"/>
      <c r="CK43" s="2250"/>
      <c r="CL43" s="2250"/>
      <c r="CM43" s="1049"/>
      <c r="CN43" s="2250"/>
      <c r="CO43" s="2250"/>
      <c r="CP43" s="2250"/>
      <c r="CQ43" s="2250"/>
      <c r="CR43" s="1049"/>
      <c r="CS43" s="2250"/>
      <c r="CT43" s="2250"/>
      <c r="CU43" s="2250"/>
      <c r="CV43" s="2250"/>
      <c r="CW43" s="1049"/>
      <c r="CX43" s="2250"/>
      <c r="CY43" s="2250"/>
      <c r="CZ43" s="2250"/>
      <c r="DA43" s="2250"/>
      <c r="DB43" s="2255"/>
      <c r="DC43" s="200"/>
    </row>
    <row r="44" spans="2:107" x14ac:dyDescent="0.2">
      <c r="B44" s="44">
        <f>+B41+1</f>
        <v>26</v>
      </c>
      <c r="C44" s="1408" t="s">
        <v>5672</v>
      </c>
      <c r="D44" s="2256"/>
      <c r="E44" s="46" t="s">
        <v>41</v>
      </c>
      <c r="F44" s="47">
        <v>3</v>
      </c>
      <c r="G44" s="48">
        <v>0.45100193999999999</v>
      </c>
      <c r="H44" s="49">
        <v>1.581683E-2</v>
      </c>
      <c r="I44" s="49">
        <v>0</v>
      </c>
      <c r="J44" s="50">
        <v>0</v>
      </c>
      <c r="K44" s="2257">
        <f t="shared" ref="K44:K54" si="51">SUM(G44:J44)</f>
        <v>0.46681876999999999</v>
      </c>
      <c r="L44" s="48">
        <v>0.26700000000000002</v>
      </c>
      <c r="M44" s="49">
        <v>0</v>
      </c>
      <c r="N44" s="49">
        <v>0</v>
      </c>
      <c r="O44" s="50">
        <v>0</v>
      </c>
      <c r="P44" s="2257">
        <f t="shared" ref="P44:P54" si="52">SUM(L44:O44)</f>
        <v>0.26700000000000002</v>
      </c>
      <c r="Q44" s="48">
        <v>0</v>
      </c>
      <c r="R44" s="49">
        <v>1E-3</v>
      </c>
      <c r="S44" s="49">
        <v>0</v>
      </c>
      <c r="T44" s="50">
        <v>0</v>
      </c>
      <c r="U44" s="2257">
        <f t="shared" ref="U44:U54" si="53">SUM(Q44:T44)</f>
        <v>1E-3</v>
      </c>
      <c r="V44" s="48">
        <v>0</v>
      </c>
      <c r="W44" s="49">
        <v>0</v>
      </c>
      <c r="X44" s="49">
        <v>0</v>
      </c>
      <c r="Y44" s="50">
        <v>0</v>
      </c>
      <c r="Z44" s="2257">
        <f t="shared" ref="Z44:Z54" si="54">SUM(V44:Y44)</f>
        <v>0</v>
      </c>
      <c r="AA44" s="48">
        <v>0</v>
      </c>
      <c r="AB44" s="49">
        <v>0</v>
      </c>
      <c r="AC44" s="49">
        <v>0</v>
      </c>
      <c r="AD44" s="50">
        <v>0</v>
      </c>
      <c r="AE44" s="2257">
        <f t="shared" ref="AE44:AE54" si="55">SUM(AA44:AD44)</f>
        <v>0</v>
      </c>
      <c r="AF44" s="48">
        <v>0</v>
      </c>
      <c r="AG44" s="49">
        <v>0</v>
      </c>
      <c r="AH44" s="49">
        <v>0</v>
      </c>
      <c r="AI44" s="50">
        <v>0</v>
      </c>
      <c r="AJ44" s="2257">
        <f t="shared" ref="AJ44:AJ54" si="56">SUM(AF44:AI44)</f>
        <v>0</v>
      </c>
      <c r="AK44" s="48">
        <v>0</v>
      </c>
      <c r="AL44" s="49">
        <v>0</v>
      </c>
      <c r="AM44" s="49">
        <v>0</v>
      </c>
      <c r="AN44" s="50">
        <v>0</v>
      </c>
      <c r="AO44" s="2257">
        <f t="shared" ref="AO44:AO54" si="57">SUM(AK44:AN44)</f>
        <v>0</v>
      </c>
      <c r="AP44" s="48">
        <v>0</v>
      </c>
      <c r="AQ44" s="49">
        <v>0</v>
      </c>
      <c r="AR44" s="49">
        <v>0</v>
      </c>
      <c r="AS44" s="50">
        <v>0</v>
      </c>
      <c r="AT44" s="2257">
        <f t="shared" ref="AT44:AT54" si="58">SUM(AP44:AS44)</f>
        <v>0</v>
      </c>
      <c r="AU44" s="114"/>
      <c r="AV44" s="90"/>
      <c r="AW44" s="39" t="s">
        <v>211</v>
      </c>
      <c r="AX44" s="71"/>
      <c r="AY44" s="43">
        <f>(IF(SUM(BO44:DA44)=0,IF(BM44=1,$BM$4,0),$BO$4))</f>
        <v>0</v>
      </c>
      <c r="AZ44" s="43"/>
      <c r="BA44" s="1923"/>
      <c r="BB44" s="44">
        <f>+BB41+1</f>
        <v>26</v>
      </c>
      <c r="BC44" s="219" t="s">
        <v>212</v>
      </c>
      <c r="BD44" s="46" t="s">
        <v>41</v>
      </c>
      <c r="BE44" s="47">
        <v>3</v>
      </c>
      <c r="BF44" s="220" t="s">
        <v>5673</v>
      </c>
      <c r="BG44" s="221" t="s">
        <v>5674</v>
      </c>
      <c r="BH44" s="221" t="s">
        <v>5675</v>
      </c>
      <c r="BI44" s="222" t="s">
        <v>5676</v>
      </c>
      <c r="BJ44" s="223" t="s">
        <v>5677</v>
      </c>
      <c r="BL44" s="200"/>
      <c r="BM44" s="2258">
        <f xml:space="preserve"> IF( AND( OR( C44 = DB44, C44=""), SUM(G44:AT44) &lt;&gt; 0), 1, 0 )</f>
        <v>0</v>
      </c>
      <c r="BO44" s="1061">
        <f xml:space="preserve"> IF( OR( $C$44 = $DB$44, $C$44 =""), 0, IF( ISNUMBER( G44 ), 0, 1 ))</f>
        <v>0</v>
      </c>
      <c r="BP44" s="1061">
        <f xml:space="preserve"> IF( OR( $C$44 = $DB$44, $C$44 =""), 0, IF( ISNUMBER( H44 ), 0, 1 ))</f>
        <v>0</v>
      </c>
      <c r="BQ44" s="1061">
        <f xml:space="preserve"> IF( OR( $C$44 = $DB$44, $C$44 =""), 0, IF( ISNUMBER( I44 ), 0, 1 ))</f>
        <v>0</v>
      </c>
      <c r="BR44" s="1061">
        <f xml:space="preserve"> IF( OR( $C$44 = $DB$44, $C$44 =""), 0, IF( ISNUMBER( J44 ), 0, 1 ))</f>
        <v>0</v>
      </c>
      <c r="BS44" s="1050"/>
      <c r="BT44" s="1061">
        <f xml:space="preserve"> IF( OR( $C$44 = $DB$44, $C$44 =""), 0, IF( ISNUMBER( L44 ), 0, 1 ))</f>
        <v>0</v>
      </c>
      <c r="BU44" s="1061">
        <f xml:space="preserve"> IF( OR( $C$44 = $DB$44, $C$44 =""), 0, IF( ISNUMBER( M44 ), 0, 1 ))</f>
        <v>0</v>
      </c>
      <c r="BV44" s="1061">
        <f xml:space="preserve"> IF( OR( $C$44 = $DB$44, $C$44 =""), 0, IF( ISNUMBER( N44 ), 0, 1 ))</f>
        <v>0</v>
      </c>
      <c r="BW44" s="1061">
        <f xml:space="preserve"> IF( OR( $C$44 = $DB$44, $C$44 =""), 0, IF( ISNUMBER( O44 ), 0, 1 ))</f>
        <v>0</v>
      </c>
      <c r="BX44" s="1050"/>
      <c r="BY44" s="1061">
        <f xml:space="preserve"> IF( OR( $C$44 = $DB$44, $C$44 =""), 0, IF( ISNUMBER( Q44 ), 0, 1 ))</f>
        <v>0</v>
      </c>
      <c r="BZ44" s="1061">
        <f xml:space="preserve"> IF( OR( $C$44 = $DB$44, $C$44 =""), 0, IF( ISNUMBER( R44 ), 0, 1 ))</f>
        <v>0</v>
      </c>
      <c r="CA44" s="1061">
        <f xml:space="preserve"> IF( OR( $C$44 = $DB$44, $C$44 =""), 0, IF( ISNUMBER( S44 ), 0, 1 ))</f>
        <v>0</v>
      </c>
      <c r="CB44" s="1061">
        <f xml:space="preserve"> IF( OR( $C$44 = $DB$44, $C$44 =""), 0, IF( ISNUMBER( T44 ), 0, 1 ))</f>
        <v>0</v>
      </c>
      <c r="CC44" s="1050"/>
      <c r="CD44" s="1061">
        <f xml:space="preserve"> IF( OR( $C$44 = $DB$44, $C$44 =""), 0, IF( ISNUMBER( V44 ), 0, 1 ))</f>
        <v>0</v>
      </c>
      <c r="CE44" s="1061">
        <f xml:space="preserve"> IF( OR( $C$44 = $DB$44, $C$44 =""), 0, IF( ISNUMBER( W44 ), 0, 1 ))</f>
        <v>0</v>
      </c>
      <c r="CF44" s="1061">
        <f xml:space="preserve"> IF( OR( $C$44 = $DB$44, $C$44 =""), 0, IF( ISNUMBER( X44 ), 0, 1 ))</f>
        <v>0</v>
      </c>
      <c r="CG44" s="1061">
        <f xml:space="preserve"> IF( OR( $C$44 = $DB$44, $C$44 =""), 0, IF( ISNUMBER( Y44 ), 0, 1 ))</f>
        <v>0</v>
      </c>
      <c r="CH44" s="1050"/>
      <c r="CI44" s="1061">
        <f xml:space="preserve"> IF( OR( $C$44 = $DB$44, $C$44 =""), 0, IF( ISNUMBER( AA44 ), 0, 1 ))</f>
        <v>0</v>
      </c>
      <c r="CJ44" s="1061">
        <f xml:space="preserve"> IF( OR( $C$44 = $DB$44, $C$44 =""), 0, IF( ISNUMBER( AB44 ), 0, 1 ))</f>
        <v>0</v>
      </c>
      <c r="CK44" s="1061">
        <f xml:space="preserve"> IF( OR( $C$44 = $DB$44, $C$44 =""), 0, IF( ISNUMBER( AC44 ), 0, 1 ))</f>
        <v>0</v>
      </c>
      <c r="CL44" s="1061">
        <f xml:space="preserve"> IF( OR( $C$44 = $DB$44, $C$44 =""), 0, IF( ISNUMBER( AD44 ), 0, 1 ))</f>
        <v>0</v>
      </c>
      <c r="CM44" s="1050"/>
      <c r="CN44" s="1061">
        <f xml:space="preserve"> IF( OR( $C$44 = $DB$44, $C$44 =""), 0, IF( ISNUMBER( AF44 ), 0, 1 ))</f>
        <v>0</v>
      </c>
      <c r="CO44" s="1061">
        <f xml:space="preserve"> IF( OR( $C$44 = $DB$44, $C$44 =""), 0, IF( ISNUMBER( AG44 ), 0, 1 ))</f>
        <v>0</v>
      </c>
      <c r="CP44" s="1061">
        <f xml:space="preserve"> IF( OR( $C$44 = $DB$44, $C$44 =""), 0, IF( ISNUMBER( AH44 ), 0, 1 ))</f>
        <v>0</v>
      </c>
      <c r="CQ44" s="1061">
        <f xml:space="preserve"> IF( OR( $C$44 = $DB$44, $C$44 =""), 0, IF( ISNUMBER( AI44 ), 0, 1 ))</f>
        <v>0</v>
      </c>
      <c r="CR44" s="1050"/>
      <c r="CS44" s="1061">
        <f xml:space="preserve"> IF( OR( $C$44 = $DB$44, $C$44 =""), 0, IF( ISNUMBER( AK44 ), 0, 1 ))</f>
        <v>0</v>
      </c>
      <c r="CT44" s="1061">
        <f xml:space="preserve"> IF( OR( $C$44 = $DB$44, $C$44 =""), 0, IF( ISNUMBER( AL44 ), 0, 1 ))</f>
        <v>0</v>
      </c>
      <c r="CU44" s="1061">
        <f xml:space="preserve"> IF( OR( $C$44 = $DB$44, $C$44 =""), 0, IF( ISNUMBER( AM44 ), 0, 1 ))</f>
        <v>0</v>
      </c>
      <c r="CV44" s="1061">
        <f xml:space="preserve"> IF( OR( $C$44 = $DB$44, $C$44 =""), 0, IF( ISNUMBER( AN44 ), 0, 1 ))</f>
        <v>0</v>
      </c>
      <c r="CW44" s="1050"/>
      <c r="CX44" s="1061">
        <f xml:space="preserve"> IF( OR( $C$44 = $DB$44, $C$44 =""), 0, IF( ISNUMBER( AP44 ), 0, 1 ))</f>
        <v>0</v>
      </c>
      <c r="CY44" s="1061">
        <f xml:space="preserve"> IF( OR( $C$44 = $DB$44, $C$44 =""), 0, IF( ISNUMBER( AQ44 ), 0, 1 ))</f>
        <v>0</v>
      </c>
      <c r="CZ44" s="1061">
        <f xml:space="preserve"> IF( OR( $C$44 = $DB$44, $C$44 =""), 0, IF( ISNUMBER( AR44 ), 0, 1 ))</f>
        <v>0</v>
      </c>
      <c r="DA44" s="1061">
        <f xml:space="preserve"> IF( OR( $C$44 = $DB$44, $C$44 =""), 0, IF( ISNUMBER( AS44 ), 0, 1 ))</f>
        <v>0</v>
      </c>
      <c r="DB44" s="2259" t="s">
        <v>218</v>
      </c>
      <c r="DC44" s="200"/>
    </row>
    <row r="45" spans="2:107" x14ac:dyDescent="0.2">
      <c r="B45" s="62">
        <f t="shared" ref="B45:B54" si="59">+B44+1</f>
        <v>27</v>
      </c>
      <c r="C45" s="209" t="s">
        <v>219</v>
      </c>
      <c r="D45" s="2260"/>
      <c r="E45" s="64" t="s">
        <v>41</v>
      </c>
      <c r="F45" s="65">
        <v>3</v>
      </c>
      <c r="G45" s="66"/>
      <c r="H45" s="67"/>
      <c r="I45" s="67"/>
      <c r="J45" s="68"/>
      <c r="K45" s="232">
        <f t="shared" si="51"/>
        <v>0</v>
      </c>
      <c r="L45" s="66"/>
      <c r="M45" s="67"/>
      <c r="N45" s="67"/>
      <c r="O45" s="68"/>
      <c r="P45" s="232">
        <f t="shared" si="52"/>
        <v>0</v>
      </c>
      <c r="Q45" s="66"/>
      <c r="R45" s="67"/>
      <c r="S45" s="67"/>
      <c r="T45" s="68"/>
      <c r="U45" s="232">
        <f t="shared" si="53"/>
        <v>0</v>
      </c>
      <c r="V45" s="66"/>
      <c r="W45" s="67"/>
      <c r="X45" s="67"/>
      <c r="Y45" s="68"/>
      <c r="Z45" s="232">
        <f t="shared" si="54"/>
        <v>0</v>
      </c>
      <c r="AA45" s="66"/>
      <c r="AB45" s="67"/>
      <c r="AC45" s="67"/>
      <c r="AD45" s="68"/>
      <c r="AE45" s="232">
        <f t="shared" si="55"/>
        <v>0</v>
      </c>
      <c r="AF45" s="66"/>
      <c r="AG45" s="67"/>
      <c r="AH45" s="67"/>
      <c r="AI45" s="68"/>
      <c r="AJ45" s="232">
        <f t="shared" si="56"/>
        <v>0</v>
      </c>
      <c r="AK45" s="66"/>
      <c r="AL45" s="67"/>
      <c r="AM45" s="67"/>
      <c r="AN45" s="68"/>
      <c r="AO45" s="232">
        <f t="shared" si="57"/>
        <v>0</v>
      </c>
      <c r="AP45" s="66"/>
      <c r="AQ45" s="67"/>
      <c r="AR45" s="67"/>
      <c r="AS45" s="68"/>
      <c r="AT45" s="232">
        <f t="shared" si="58"/>
        <v>0</v>
      </c>
      <c r="AU45" s="114"/>
      <c r="AV45" s="91"/>
      <c r="AW45" s="37" t="s">
        <v>211</v>
      </c>
      <c r="AX45" s="71"/>
      <c r="AY45" s="43">
        <f t="shared" ref="AY45:AY52" si="60">(IF(SUM(BO45:DA45)=0,IF(BM45=1,$BM$4,0),$BO$4))</f>
        <v>0</v>
      </c>
      <c r="AZ45" s="43"/>
      <c r="BA45" s="1923"/>
      <c r="BB45" s="62">
        <f t="shared" ref="BB45:BB53" si="61">+BB44+1</f>
        <v>27</v>
      </c>
      <c r="BC45" s="234" t="s">
        <v>220</v>
      </c>
      <c r="BD45" s="64" t="s">
        <v>41</v>
      </c>
      <c r="BE45" s="65">
        <v>3</v>
      </c>
      <c r="BF45" s="235" t="s">
        <v>5678</v>
      </c>
      <c r="BG45" s="236" t="s">
        <v>5679</v>
      </c>
      <c r="BH45" s="236" t="s">
        <v>5680</v>
      </c>
      <c r="BI45" s="237" t="s">
        <v>5681</v>
      </c>
      <c r="BJ45" s="238" t="s">
        <v>5682</v>
      </c>
      <c r="BL45" s="200"/>
      <c r="BM45" s="2258">
        <f t="shared" ref="BM45:BM53" si="62" xml:space="preserve"> IF( AND( OR( C45 = DB45, C45=""), SUM(G45:AT45) &lt;&gt; 0), 1, 0 )</f>
        <v>0</v>
      </c>
      <c r="BO45" s="1061">
        <f xml:space="preserve"> IF( OR( $C$45 = $DB$45, $C$45 =""), 0, IF( ISNUMBER( G45 ), 0, 1 ))</f>
        <v>0</v>
      </c>
      <c r="BP45" s="1061">
        <f xml:space="preserve"> IF( OR( $C$45 = $DB$45, $C$45 =""), 0, IF( ISNUMBER( H45 ), 0, 1 ))</f>
        <v>0</v>
      </c>
      <c r="BQ45" s="1061">
        <f xml:space="preserve"> IF( OR( $C$45 = $DB$45, $C$45 =""), 0, IF( ISNUMBER( I45 ), 0, 1 ))</f>
        <v>0</v>
      </c>
      <c r="BR45" s="1061">
        <f xml:space="preserve"> IF( OR( $C$45 = $DB$45, $C$45 =""), 0, IF( ISNUMBER( J45 ), 0, 1 ))</f>
        <v>0</v>
      </c>
      <c r="BS45" s="1050"/>
      <c r="BT45" s="1061">
        <f xml:space="preserve"> IF( OR( $C$45 = $DB$45, $C$45 =""), 0, IF( ISNUMBER( L45 ), 0, 1 ))</f>
        <v>0</v>
      </c>
      <c r="BU45" s="1061">
        <f xml:space="preserve"> IF( OR( $C$45 = $DB$45, $C$45 =""), 0, IF( ISNUMBER( M45 ), 0, 1 ))</f>
        <v>0</v>
      </c>
      <c r="BV45" s="1061">
        <f xml:space="preserve"> IF( OR( $C$45 = $DB$45, $C$45 =""), 0, IF( ISNUMBER( N45 ), 0, 1 ))</f>
        <v>0</v>
      </c>
      <c r="BW45" s="1061">
        <f xml:space="preserve"> IF( OR( $C$45 = $DB$45, $C$45 =""), 0, IF( ISNUMBER( O45 ), 0, 1 ))</f>
        <v>0</v>
      </c>
      <c r="BX45" s="1050"/>
      <c r="BY45" s="1061">
        <f xml:space="preserve"> IF( OR( $C$45 = $DB$45, $C$45 =""), 0, IF( ISNUMBER( Q45 ), 0, 1 ))</f>
        <v>0</v>
      </c>
      <c r="BZ45" s="1061">
        <f xml:space="preserve"> IF( OR( $C$45 = $DB$45, $C$45 =""), 0, IF( ISNUMBER( R45 ), 0, 1 ))</f>
        <v>0</v>
      </c>
      <c r="CA45" s="1061">
        <f xml:space="preserve"> IF( OR( $C$45 = $DB$45, $C$45 =""), 0, IF( ISNUMBER( S45 ), 0, 1 ))</f>
        <v>0</v>
      </c>
      <c r="CB45" s="1061">
        <f xml:space="preserve"> IF( OR( $C$45 = $DB$45, $C$45 =""), 0, IF( ISNUMBER( T45 ), 0, 1 ))</f>
        <v>0</v>
      </c>
      <c r="CC45" s="1050"/>
      <c r="CD45" s="1061">
        <f xml:space="preserve"> IF( OR( $C$45 = $DB$45, $C$45 =""), 0, IF( ISNUMBER( V45 ), 0, 1 ))</f>
        <v>0</v>
      </c>
      <c r="CE45" s="1061">
        <f xml:space="preserve"> IF( OR( $C$45 = $DB$45, $C$45 =""), 0, IF( ISNUMBER( W45 ), 0, 1 ))</f>
        <v>0</v>
      </c>
      <c r="CF45" s="1061">
        <f xml:space="preserve"> IF( OR( $C$45 = $DB$45, $C$45 =""), 0, IF( ISNUMBER( X45 ), 0, 1 ))</f>
        <v>0</v>
      </c>
      <c r="CG45" s="1061">
        <f xml:space="preserve"> IF( OR( $C$45 = $DB$45, $C$45 =""), 0, IF( ISNUMBER( Y45 ), 0, 1 ))</f>
        <v>0</v>
      </c>
      <c r="CH45" s="2250"/>
      <c r="CI45" s="1061">
        <f xml:space="preserve"> IF( OR( $C$45 = $DB$45, $C$45 =""), 0, IF( ISNUMBER( AA45 ), 0, 1 ))</f>
        <v>0</v>
      </c>
      <c r="CJ45" s="1061">
        <f xml:space="preserve"> IF( OR( $C$45 = $DB$45, $C$45 =""), 0, IF( ISNUMBER( AB45 ), 0, 1 ))</f>
        <v>0</v>
      </c>
      <c r="CK45" s="1061">
        <f xml:space="preserve"> IF( OR( $C$45 = $DB$45, $C$45 =""), 0, IF( ISNUMBER( AC45 ), 0, 1 ))</f>
        <v>0</v>
      </c>
      <c r="CL45" s="1061">
        <f xml:space="preserve"> IF( OR( $C$45 = $DB$45, $C$45 =""), 0, IF( ISNUMBER( AD45 ), 0, 1 ))</f>
        <v>0</v>
      </c>
      <c r="CM45" s="1050"/>
      <c r="CN45" s="1061">
        <f xml:space="preserve"> IF( OR( $C$45 = $DB$45, $C$45 =""), 0, IF( ISNUMBER( AF45 ), 0, 1 ))</f>
        <v>0</v>
      </c>
      <c r="CO45" s="1061">
        <f xml:space="preserve"> IF( OR( $C$45 = $DB$45, $C$45 =""), 0, IF( ISNUMBER( AG45 ), 0, 1 ))</f>
        <v>0</v>
      </c>
      <c r="CP45" s="1061">
        <f xml:space="preserve"> IF( OR( $C$45 = $DB$45, $C$45 =""), 0, IF( ISNUMBER( AH45 ), 0, 1 ))</f>
        <v>0</v>
      </c>
      <c r="CQ45" s="1061">
        <f xml:space="preserve"> IF( OR( $C$45 = $DB$45, $C$45 =""), 0, IF( ISNUMBER( AI45 ), 0, 1 ))</f>
        <v>0</v>
      </c>
      <c r="CR45" s="1050"/>
      <c r="CS45" s="1061">
        <f xml:space="preserve"> IF( OR( $C$45 = $DB$45, $C$45 =""), 0, IF( ISNUMBER( AK45 ), 0, 1 ))</f>
        <v>0</v>
      </c>
      <c r="CT45" s="1061">
        <f xml:space="preserve"> IF( OR( $C$45 = $DB$45, $C$45 =""), 0, IF( ISNUMBER( AL45 ), 0, 1 ))</f>
        <v>0</v>
      </c>
      <c r="CU45" s="1061">
        <f xml:space="preserve"> IF( OR( $C$45 = $DB$45, $C$45 =""), 0, IF( ISNUMBER( AM45 ), 0, 1 ))</f>
        <v>0</v>
      </c>
      <c r="CV45" s="1061">
        <f xml:space="preserve"> IF( OR( $C$45 = $DB$45, $C$45 =""), 0, IF( ISNUMBER( AN45 ), 0, 1 ))</f>
        <v>0</v>
      </c>
      <c r="CW45" s="1050"/>
      <c r="CX45" s="1061">
        <f xml:space="preserve"> IF( OR( $C$45 = $DB$45, $C$45 =""), 0, IF( ISNUMBER( AP45 ), 0, 1 ))</f>
        <v>0</v>
      </c>
      <c r="CY45" s="1061">
        <f xml:space="preserve"> IF( OR( $C$45 = $DB$45, $C$45 =""), 0, IF( ISNUMBER( AQ45 ), 0, 1 ))</f>
        <v>0</v>
      </c>
      <c r="CZ45" s="1061">
        <f xml:space="preserve"> IF( OR( $C$45 = $DB$45, $C$45 =""), 0, IF( ISNUMBER( AR45 ), 0, 1 ))</f>
        <v>0</v>
      </c>
      <c r="DA45" s="1061">
        <f xml:space="preserve"> IF( OR( $C$45 = $DB$45, $C$45 =""), 0, IF( ISNUMBER( AS45 ), 0, 1 ))</f>
        <v>0</v>
      </c>
      <c r="DB45" s="2259" t="s">
        <v>219</v>
      </c>
      <c r="DC45" s="200"/>
    </row>
    <row r="46" spans="2:107" x14ac:dyDescent="0.2">
      <c r="B46" s="62">
        <f t="shared" si="59"/>
        <v>28</v>
      </c>
      <c r="C46" s="209" t="s">
        <v>226</v>
      </c>
      <c r="D46" s="2260"/>
      <c r="E46" s="64" t="s">
        <v>41</v>
      </c>
      <c r="F46" s="65">
        <v>3</v>
      </c>
      <c r="G46" s="66">
        <v>-0.35899999999999999</v>
      </c>
      <c r="H46" s="67">
        <v>-1.2889999999999999</v>
      </c>
      <c r="I46" s="67">
        <v>-0.151</v>
      </c>
      <c r="J46" s="68">
        <v>-4.4939999999999998</v>
      </c>
      <c r="K46" s="232">
        <f t="shared" si="51"/>
        <v>-6.2929999999999993</v>
      </c>
      <c r="L46" s="66">
        <v>0</v>
      </c>
      <c r="M46" s="67">
        <v>0</v>
      </c>
      <c r="N46" s="67">
        <v>0</v>
      </c>
      <c r="O46" s="68">
        <v>0</v>
      </c>
      <c r="P46" s="232">
        <f t="shared" si="52"/>
        <v>0</v>
      </c>
      <c r="Q46" s="66">
        <v>0</v>
      </c>
      <c r="R46" s="67">
        <v>0</v>
      </c>
      <c r="S46" s="67">
        <v>0</v>
      </c>
      <c r="T46" s="68">
        <v>0</v>
      </c>
      <c r="U46" s="232">
        <f t="shared" si="53"/>
        <v>0</v>
      </c>
      <c r="V46" s="66">
        <v>0</v>
      </c>
      <c r="W46" s="67">
        <v>0</v>
      </c>
      <c r="X46" s="67">
        <v>0</v>
      </c>
      <c r="Y46" s="68">
        <v>0</v>
      </c>
      <c r="Z46" s="232">
        <f t="shared" si="54"/>
        <v>0</v>
      </c>
      <c r="AA46" s="66">
        <v>0</v>
      </c>
      <c r="AB46" s="67">
        <v>0</v>
      </c>
      <c r="AC46" s="67">
        <v>0</v>
      </c>
      <c r="AD46" s="68">
        <v>0</v>
      </c>
      <c r="AE46" s="232">
        <f t="shared" si="55"/>
        <v>0</v>
      </c>
      <c r="AF46" s="66">
        <v>0</v>
      </c>
      <c r="AG46" s="67">
        <v>0</v>
      </c>
      <c r="AH46" s="67">
        <v>0</v>
      </c>
      <c r="AI46" s="68">
        <v>0</v>
      </c>
      <c r="AJ46" s="232">
        <f t="shared" si="56"/>
        <v>0</v>
      </c>
      <c r="AK46" s="66">
        <v>0</v>
      </c>
      <c r="AL46" s="67">
        <v>0</v>
      </c>
      <c r="AM46" s="67">
        <v>0</v>
      </c>
      <c r="AN46" s="68">
        <v>0</v>
      </c>
      <c r="AO46" s="232">
        <f t="shared" si="57"/>
        <v>0</v>
      </c>
      <c r="AP46" s="66">
        <v>0</v>
      </c>
      <c r="AQ46" s="67">
        <v>0</v>
      </c>
      <c r="AR46" s="67">
        <v>0</v>
      </c>
      <c r="AS46" s="68">
        <v>0</v>
      </c>
      <c r="AT46" s="232">
        <f t="shared" si="58"/>
        <v>0</v>
      </c>
      <c r="AU46" s="114"/>
      <c r="AV46" s="91"/>
      <c r="AW46" s="37" t="s">
        <v>211</v>
      </c>
      <c r="AX46" s="71"/>
      <c r="AY46" s="43">
        <f t="shared" si="60"/>
        <v>0</v>
      </c>
      <c r="AZ46" s="43"/>
      <c r="BA46" s="1923"/>
      <c r="BB46" s="62">
        <f t="shared" si="61"/>
        <v>28</v>
      </c>
      <c r="BC46" s="234" t="s">
        <v>227</v>
      </c>
      <c r="BD46" s="64" t="s">
        <v>41</v>
      </c>
      <c r="BE46" s="65">
        <v>3</v>
      </c>
      <c r="BF46" s="235" t="s">
        <v>5683</v>
      </c>
      <c r="BG46" s="236" t="s">
        <v>5684</v>
      </c>
      <c r="BH46" s="236" t="s">
        <v>5685</v>
      </c>
      <c r="BI46" s="237" t="s">
        <v>5686</v>
      </c>
      <c r="BJ46" s="238" t="s">
        <v>5687</v>
      </c>
      <c r="BL46" s="200"/>
      <c r="BM46" s="2258">
        <f t="shared" si="62"/>
        <v>0</v>
      </c>
      <c r="BO46" s="1061">
        <f xml:space="preserve"> IF( OR( $C$46 = $DB$46, $C$46 =""), 0, IF( ISNUMBER( G46 ), 0, 1 ))</f>
        <v>0</v>
      </c>
      <c r="BP46" s="1061">
        <f xml:space="preserve"> IF( OR( $C$46 = $DB$46, $C$46 =""), 0, IF( ISNUMBER( H46 ), 0, 1 ))</f>
        <v>0</v>
      </c>
      <c r="BQ46" s="1061">
        <f xml:space="preserve"> IF( OR( $C$46 = $DB$46, $C$46 =""), 0, IF( ISNUMBER( I46 ), 0, 1 ))</f>
        <v>0</v>
      </c>
      <c r="BR46" s="1061">
        <f xml:space="preserve"> IF( OR( $C$46 = $DB$46, $C$46 =""), 0, IF( ISNUMBER( J46 ), 0, 1 ))</f>
        <v>0</v>
      </c>
      <c r="BS46" s="1050"/>
      <c r="BT46" s="1061">
        <f xml:space="preserve"> IF( OR( $C$46 = $DB$46, $C$46 =""), 0, IF( ISNUMBER( L46 ), 0, 1 ))</f>
        <v>0</v>
      </c>
      <c r="BU46" s="1061">
        <f xml:space="preserve"> IF( OR( $C$46 = $DB$46, $C$46 =""), 0, IF( ISNUMBER( M46 ), 0, 1 ))</f>
        <v>0</v>
      </c>
      <c r="BV46" s="1061">
        <f xml:space="preserve"> IF( OR( $C$46 = $DB$46, $C$46 =""), 0, IF( ISNUMBER( N46 ), 0, 1 ))</f>
        <v>0</v>
      </c>
      <c r="BW46" s="1061">
        <f xml:space="preserve"> IF( OR( $C$46 = $DB$46, $C$46 =""), 0, IF( ISNUMBER( O46 ), 0, 1 ))</f>
        <v>0</v>
      </c>
      <c r="BX46" s="1050"/>
      <c r="BY46" s="1061">
        <f xml:space="preserve"> IF( OR( $C$46 = $DB$46, $C$46 =""), 0, IF( ISNUMBER( Q46 ), 0, 1 ))</f>
        <v>0</v>
      </c>
      <c r="BZ46" s="1061">
        <f xml:space="preserve"> IF( OR( $C$46 = $DB$46, $C$46 =""), 0, IF( ISNUMBER( R46 ), 0, 1 ))</f>
        <v>0</v>
      </c>
      <c r="CA46" s="1061">
        <f xml:space="preserve"> IF( OR( $C$46 = $DB$46, $C$46 =""), 0, IF( ISNUMBER( S46 ), 0, 1 ))</f>
        <v>0</v>
      </c>
      <c r="CB46" s="1061">
        <f xml:space="preserve"> IF( OR( $C$46 = $DB$46, $C$46 =""), 0, IF( ISNUMBER( T46 ), 0, 1 ))</f>
        <v>0</v>
      </c>
      <c r="CC46" s="1050"/>
      <c r="CD46" s="1061">
        <f xml:space="preserve"> IF( OR( $C$46 = $DB$46, $C$46 =""), 0, IF( ISNUMBER( V46 ), 0, 1 ))</f>
        <v>0</v>
      </c>
      <c r="CE46" s="1061">
        <f xml:space="preserve"> IF( OR( $C$46 = $DB$46, $C$46 =""), 0, IF( ISNUMBER( W46 ), 0, 1 ))</f>
        <v>0</v>
      </c>
      <c r="CF46" s="1061">
        <f xml:space="preserve"> IF( OR( $C$46 = $DB$46, $C$46 =""), 0, IF( ISNUMBER( X46 ), 0, 1 ))</f>
        <v>0</v>
      </c>
      <c r="CG46" s="1061">
        <f xml:space="preserve"> IF( OR( $C$46 = $DB$46, $C$46 =""), 0, IF( ISNUMBER( Y46 ), 0, 1 ))</f>
        <v>0</v>
      </c>
      <c r="CH46" s="2250"/>
      <c r="CI46" s="1061">
        <f xml:space="preserve"> IF( OR( $C$46 = $DB$46, $C$46 =""), 0, IF( ISNUMBER( AA46 ), 0, 1 ))</f>
        <v>0</v>
      </c>
      <c r="CJ46" s="1061">
        <f xml:space="preserve"> IF( OR( $C$46 = $DB$46, $C$46 =""), 0, IF( ISNUMBER( AB46 ), 0, 1 ))</f>
        <v>0</v>
      </c>
      <c r="CK46" s="1061">
        <f xml:space="preserve"> IF( OR( $C$46 = $DB$46, $C$46 =""), 0, IF( ISNUMBER( AC46 ), 0, 1 ))</f>
        <v>0</v>
      </c>
      <c r="CL46" s="1061">
        <f xml:space="preserve"> IF( OR( $C$46 = $DB$46, $C$46 =""), 0, IF( ISNUMBER( AD46 ), 0, 1 ))</f>
        <v>0</v>
      </c>
      <c r="CM46" s="1050"/>
      <c r="CN46" s="1061">
        <f xml:space="preserve"> IF( OR( $C$46 = $DB$46, $C$46 =""), 0, IF( ISNUMBER( AF46 ), 0, 1 ))</f>
        <v>0</v>
      </c>
      <c r="CO46" s="1061">
        <f xml:space="preserve"> IF( OR( $C$46 = $DB$46, $C$46 =""), 0, IF( ISNUMBER( AG46 ), 0, 1 ))</f>
        <v>0</v>
      </c>
      <c r="CP46" s="1061">
        <f xml:space="preserve"> IF( OR( $C$46 = $DB$46, $C$46 =""), 0, IF( ISNUMBER( AH46 ), 0, 1 ))</f>
        <v>0</v>
      </c>
      <c r="CQ46" s="1061">
        <f xml:space="preserve"> IF( OR( $C$46 = $DB$46, $C$46 =""), 0, IF( ISNUMBER( AI46 ), 0, 1 ))</f>
        <v>0</v>
      </c>
      <c r="CR46" s="1050"/>
      <c r="CS46" s="1061">
        <f xml:space="preserve"> IF( OR( $C$46 = $DB$46, $C$46 =""), 0, IF( ISNUMBER( AK46 ), 0, 1 ))</f>
        <v>0</v>
      </c>
      <c r="CT46" s="1061">
        <f xml:space="preserve"> IF( OR( $C$46 = $DB$46, $C$46 =""), 0, IF( ISNUMBER( AL46 ), 0, 1 ))</f>
        <v>0</v>
      </c>
      <c r="CU46" s="1061">
        <f xml:space="preserve"> IF( OR( $C$46 = $DB$46, $C$46 =""), 0, IF( ISNUMBER( AM46 ), 0, 1 ))</f>
        <v>0</v>
      </c>
      <c r="CV46" s="1061">
        <f xml:space="preserve"> IF( OR( $C$46 = $DB$46, $C$46 =""), 0, IF( ISNUMBER( AN46 ), 0, 1 ))</f>
        <v>0</v>
      </c>
      <c r="CW46" s="1050"/>
      <c r="CX46" s="1061">
        <f xml:space="preserve"> IF( OR( $C$46 = $DB$46, $C$46 =""), 0, IF( ISNUMBER( AP46 ), 0, 1 ))</f>
        <v>0</v>
      </c>
      <c r="CY46" s="1061">
        <f xml:space="preserve"> IF( OR( $C$46 = $DB$46, $C$46 =""), 0, IF( ISNUMBER( AQ46 ), 0, 1 ))</f>
        <v>0</v>
      </c>
      <c r="CZ46" s="1061">
        <f xml:space="preserve"> IF( OR( $C$46 = $DB$46, $C$46 =""), 0, IF( ISNUMBER( AR46 ), 0, 1 ))</f>
        <v>0</v>
      </c>
      <c r="DA46" s="1061">
        <f xml:space="preserve"> IF( OR( $C$46 = $DB$46, $C$46 =""), 0, IF( ISNUMBER( AS46 ), 0, 1 ))</f>
        <v>0</v>
      </c>
      <c r="DB46" s="2259" t="s">
        <v>233</v>
      </c>
      <c r="DC46" s="200"/>
    </row>
    <row r="47" spans="2:107" x14ac:dyDescent="0.2">
      <c r="B47" s="239">
        <f t="shared" si="59"/>
        <v>29</v>
      </c>
      <c r="C47" s="209" t="s">
        <v>234</v>
      </c>
      <c r="D47" s="2260"/>
      <c r="E47" s="64" t="s">
        <v>41</v>
      </c>
      <c r="F47" s="65">
        <v>3</v>
      </c>
      <c r="G47" s="66"/>
      <c r="H47" s="67"/>
      <c r="I47" s="67"/>
      <c r="J47" s="68"/>
      <c r="K47" s="232">
        <f t="shared" si="51"/>
        <v>0</v>
      </c>
      <c r="L47" s="66"/>
      <c r="M47" s="67"/>
      <c r="N47" s="67"/>
      <c r="O47" s="68"/>
      <c r="P47" s="232">
        <f t="shared" si="52"/>
        <v>0</v>
      </c>
      <c r="Q47" s="66"/>
      <c r="R47" s="67"/>
      <c r="S47" s="67"/>
      <c r="T47" s="68"/>
      <c r="U47" s="232">
        <f t="shared" si="53"/>
        <v>0</v>
      </c>
      <c r="V47" s="66"/>
      <c r="W47" s="67"/>
      <c r="X47" s="67"/>
      <c r="Y47" s="68"/>
      <c r="Z47" s="232">
        <f t="shared" si="54"/>
        <v>0</v>
      </c>
      <c r="AA47" s="66"/>
      <c r="AB47" s="67"/>
      <c r="AC47" s="67"/>
      <c r="AD47" s="68"/>
      <c r="AE47" s="232">
        <f t="shared" si="55"/>
        <v>0</v>
      </c>
      <c r="AF47" s="66"/>
      <c r="AG47" s="67"/>
      <c r="AH47" s="67"/>
      <c r="AI47" s="68"/>
      <c r="AJ47" s="232">
        <f t="shared" si="56"/>
        <v>0</v>
      </c>
      <c r="AK47" s="66"/>
      <c r="AL47" s="67"/>
      <c r="AM47" s="67"/>
      <c r="AN47" s="68"/>
      <c r="AO47" s="232">
        <f t="shared" si="57"/>
        <v>0</v>
      </c>
      <c r="AP47" s="66"/>
      <c r="AQ47" s="67"/>
      <c r="AR47" s="67"/>
      <c r="AS47" s="68"/>
      <c r="AT47" s="232">
        <f t="shared" si="58"/>
        <v>0</v>
      </c>
      <c r="AU47" s="114"/>
      <c r="AV47" s="91"/>
      <c r="AW47" s="37" t="s">
        <v>211</v>
      </c>
      <c r="AX47" s="71"/>
      <c r="AY47" s="43">
        <f t="shared" si="60"/>
        <v>0</v>
      </c>
      <c r="AZ47" s="43"/>
      <c r="BA47" s="1923"/>
      <c r="BB47" s="239">
        <f t="shared" si="61"/>
        <v>29</v>
      </c>
      <c r="BC47" s="234" t="s">
        <v>235</v>
      </c>
      <c r="BD47" s="64" t="s">
        <v>41</v>
      </c>
      <c r="BE47" s="65">
        <v>3</v>
      </c>
      <c r="BF47" s="235" t="s">
        <v>5688</v>
      </c>
      <c r="BG47" s="236" t="s">
        <v>5689</v>
      </c>
      <c r="BH47" s="236" t="s">
        <v>5690</v>
      </c>
      <c r="BI47" s="237" t="s">
        <v>5691</v>
      </c>
      <c r="BJ47" s="238" t="s">
        <v>5692</v>
      </c>
      <c r="BL47" s="200"/>
      <c r="BM47" s="2258">
        <f t="shared" si="62"/>
        <v>0</v>
      </c>
      <c r="BO47" s="1061">
        <f xml:space="preserve"> IF( OR( $C$47 = $DB$47, $C$47 =""), 0, IF( ISNUMBER( G47 ), 0, 1 ))</f>
        <v>0</v>
      </c>
      <c r="BP47" s="1061">
        <f xml:space="preserve"> IF( OR( $C$47 = $DB$47, $C$47 =""), 0, IF( ISNUMBER( H47 ), 0, 1 ))</f>
        <v>0</v>
      </c>
      <c r="BQ47" s="1061">
        <f xml:space="preserve"> IF( OR( $C$47 = $DB$47, $C$47 =""), 0, IF( ISNUMBER( I47 ), 0, 1 ))</f>
        <v>0</v>
      </c>
      <c r="BR47" s="1061">
        <f xml:space="preserve"> IF( OR( $C$47 = $DB$47, $C$47 =""), 0, IF( ISNUMBER( J47 ), 0, 1 ))</f>
        <v>0</v>
      </c>
      <c r="BS47" s="1050"/>
      <c r="BT47" s="1061">
        <f xml:space="preserve"> IF( OR( $C$47 = $DB$47, $C$47 =""), 0, IF( ISNUMBER( L47 ), 0, 1 ))</f>
        <v>0</v>
      </c>
      <c r="BU47" s="1061">
        <f xml:space="preserve"> IF( OR( $C$47 = $DB$47, $C$47 =""), 0, IF( ISNUMBER( M47 ), 0, 1 ))</f>
        <v>0</v>
      </c>
      <c r="BV47" s="1061">
        <f xml:space="preserve"> IF( OR( $C$47 = $DB$47, $C$47 =""), 0, IF( ISNUMBER( N47 ), 0, 1 ))</f>
        <v>0</v>
      </c>
      <c r="BW47" s="1061">
        <f xml:space="preserve"> IF( OR( $C$47 = $DB$47, $C$47 =""), 0, IF( ISNUMBER( O47 ), 0, 1 ))</f>
        <v>0</v>
      </c>
      <c r="BX47" s="1050"/>
      <c r="BY47" s="1061">
        <f xml:space="preserve"> IF( OR( $C$47 = $DB$47, $C$47 =""), 0, IF( ISNUMBER( Q47 ), 0, 1 ))</f>
        <v>0</v>
      </c>
      <c r="BZ47" s="1061">
        <f xml:space="preserve"> IF( OR( $C$47 = $DB$47, $C$47 =""), 0, IF( ISNUMBER( R47 ), 0, 1 ))</f>
        <v>0</v>
      </c>
      <c r="CA47" s="1061">
        <f xml:space="preserve"> IF( OR( $C$47 = $DB$47, $C$47 =""), 0, IF( ISNUMBER( S47 ), 0, 1 ))</f>
        <v>0</v>
      </c>
      <c r="CB47" s="1061">
        <f xml:space="preserve"> IF( OR( $C$47 = $DB$47, $C$47 =""), 0, IF( ISNUMBER( T47 ), 0, 1 ))</f>
        <v>0</v>
      </c>
      <c r="CC47" s="1050"/>
      <c r="CD47" s="1061">
        <f xml:space="preserve"> IF( OR( $C$47 = $DB$47, $C$47 =""), 0, IF( ISNUMBER( V47 ), 0, 1 ))</f>
        <v>0</v>
      </c>
      <c r="CE47" s="1061">
        <f xml:space="preserve"> IF( OR( $C$47 = $DB$47, $C$47 =""), 0, IF( ISNUMBER( W47 ), 0, 1 ))</f>
        <v>0</v>
      </c>
      <c r="CF47" s="1061">
        <f xml:space="preserve"> IF( OR( $C$47 = $DB$47, $C$47 =""), 0, IF( ISNUMBER( X47 ), 0, 1 ))</f>
        <v>0</v>
      </c>
      <c r="CG47" s="1061">
        <f xml:space="preserve"> IF( OR( $C$47 = $DB$47, $C$47 =""), 0, IF( ISNUMBER( Y47 ), 0, 1 ))</f>
        <v>0</v>
      </c>
      <c r="CH47" s="1050"/>
      <c r="CI47" s="1061">
        <f xml:space="preserve"> IF( OR( $C$47 = $DB$47, $C$47 =""), 0, IF( ISNUMBER( AA47 ), 0, 1 ))</f>
        <v>0</v>
      </c>
      <c r="CJ47" s="1061">
        <f xml:space="preserve"> IF( OR( $C$47 = $DB$47, $C$47 =""), 0, IF( ISNUMBER( AB47 ), 0, 1 ))</f>
        <v>0</v>
      </c>
      <c r="CK47" s="1061">
        <f xml:space="preserve"> IF( OR( $C$47 = $DB$47, $C$47 =""), 0, IF( ISNUMBER( AC47 ), 0, 1 ))</f>
        <v>0</v>
      </c>
      <c r="CL47" s="1061">
        <f xml:space="preserve"> IF( OR( $C$47 = $DB$47, $C$47 =""), 0, IF( ISNUMBER( AD47 ), 0, 1 ))</f>
        <v>0</v>
      </c>
      <c r="CM47" s="1050"/>
      <c r="CN47" s="1061">
        <f xml:space="preserve"> IF( OR( $C$47 = $DB$47, $C$47 =""), 0, IF( ISNUMBER( AF47 ), 0, 1 ))</f>
        <v>0</v>
      </c>
      <c r="CO47" s="1061">
        <f xml:space="preserve"> IF( OR( $C$47 = $DB$47, $C$47 =""), 0, IF( ISNUMBER( AG47 ), 0, 1 ))</f>
        <v>0</v>
      </c>
      <c r="CP47" s="1061">
        <f xml:space="preserve"> IF( OR( $C$47 = $DB$47, $C$47 =""), 0, IF( ISNUMBER( AH47 ), 0, 1 ))</f>
        <v>0</v>
      </c>
      <c r="CQ47" s="1061">
        <f xml:space="preserve"> IF( OR( $C$47 = $DB$47, $C$47 =""), 0, IF( ISNUMBER( AI47 ), 0, 1 ))</f>
        <v>0</v>
      </c>
      <c r="CR47" s="1050"/>
      <c r="CS47" s="1061">
        <f xml:space="preserve"> IF( OR( $C$47 = $DB$47, $C$47 =""), 0, IF( ISNUMBER( AK47 ), 0, 1 ))</f>
        <v>0</v>
      </c>
      <c r="CT47" s="1061">
        <f xml:space="preserve"> IF( OR( $C$47 = $DB$47, $C$47 =""), 0, IF( ISNUMBER( AL47 ), 0, 1 ))</f>
        <v>0</v>
      </c>
      <c r="CU47" s="1061">
        <f xml:space="preserve"> IF( OR( $C$47 = $DB$47, $C$47 =""), 0, IF( ISNUMBER( AM47 ), 0, 1 ))</f>
        <v>0</v>
      </c>
      <c r="CV47" s="1061">
        <f xml:space="preserve"> IF( OR( $C$47 = $DB$47, $C$47 =""), 0, IF( ISNUMBER( AN47 ), 0, 1 ))</f>
        <v>0</v>
      </c>
      <c r="CW47" s="1050"/>
      <c r="CX47" s="1061">
        <f xml:space="preserve"> IF( OR( $C$47 = $DB$47, $C$47 =""), 0, IF( ISNUMBER( AP47 ), 0, 1 ))</f>
        <v>0</v>
      </c>
      <c r="CY47" s="1061">
        <f xml:space="preserve"> IF( OR( $C$47 = $DB$47, $C$47 =""), 0, IF( ISNUMBER( AQ47 ), 0, 1 ))</f>
        <v>0</v>
      </c>
      <c r="CZ47" s="1061">
        <f xml:space="preserve"> IF( OR( $C$47 = $DB$47, $C$47 =""), 0, IF( ISNUMBER( AR47 ), 0, 1 ))</f>
        <v>0</v>
      </c>
      <c r="DA47" s="1061">
        <f xml:space="preserve"> IF( OR( $C$47 = $DB$47, $C$47 =""), 0, IF( ISNUMBER( AS47 ), 0, 1 ))</f>
        <v>0</v>
      </c>
      <c r="DB47" s="2259" t="s">
        <v>234</v>
      </c>
      <c r="DC47" s="200"/>
    </row>
    <row r="48" spans="2:107" x14ac:dyDescent="0.2">
      <c r="B48" s="62">
        <f t="shared" si="59"/>
        <v>30</v>
      </c>
      <c r="C48" s="209" t="s">
        <v>241</v>
      </c>
      <c r="D48" s="2260"/>
      <c r="E48" s="64" t="s">
        <v>41</v>
      </c>
      <c r="F48" s="65">
        <v>3</v>
      </c>
      <c r="G48" s="66"/>
      <c r="H48" s="67"/>
      <c r="I48" s="67"/>
      <c r="J48" s="68"/>
      <c r="K48" s="232">
        <f t="shared" si="51"/>
        <v>0</v>
      </c>
      <c r="L48" s="66"/>
      <c r="M48" s="67"/>
      <c r="N48" s="67"/>
      <c r="O48" s="68"/>
      <c r="P48" s="232">
        <f t="shared" si="52"/>
        <v>0</v>
      </c>
      <c r="Q48" s="66"/>
      <c r="R48" s="67"/>
      <c r="S48" s="67"/>
      <c r="T48" s="68"/>
      <c r="U48" s="232">
        <f t="shared" si="53"/>
        <v>0</v>
      </c>
      <c r="V48" s="66"/>
      <c r="W48" s="67"/>
      <c r="X48" s="67"/>
      <c r="Y48" s="68"/>
      <c r="Z48" s="232">
        <f t="shared" si="54"/>
        <v>0</v>
      </c>
      <c r="AA48" s="66"/>
      <c r="AB48" s="67"/>
      <c r="AC48" s="67"/>
      <c r="AD48" s="68"/>
      <c r="AE48" s="232">
        <f t="shared" si="55"/>
        <v>0</v>
      </c>
      <c r="AF48" s="66"/>
      <c r="AG48" s="67"/>
      <c r="AH48" s="67"/>
      <c r="AI48" s="68"/>
      <c r="AJ48" s="232">
        <f t="shared" si="56"/>
        <v>0</v>
      </c>
      <c r="AK48" s="66"/>
      <c r="AL48" s="67"/>
      <c r="AM48" s="67"/>
      <c r="AN48" s="68"/>
      <c r="AO48" s="232">
        <f t="shared" si="57"/>
        <v>0</v>
      </c>
      <c r="AP48" s="66"/>
      <c r="AQ48" s="67"/>
      <c r="AR48" s="67"/>
      <c r="AS48" s="68"/>
      <c r="AT48" s="232">
        <f t="shared" si="58"/>
        <v>0</v>
      </c>
      <c r="AU48" s="114"/>
      <c r="AV48" s="91"/>
      <c r="AW48" s="37" t="s">
        <v>211</v>
      </c>
      <c r="AX48" s="71"/>
      <c r="AY48" s="43">
        <f t="shared" si="60"/>
        <v>0</v>
      </c>
      <c r="AZ48" s="43"/>
      <c r="BA48" s="1923"/>
      <c r="BB48" s="62">
        <f t="shared" si="61"/>
        <v>30</v>
      </c>
      <c r="BC48" s="234" t="s">
        <v>242</v>
      </c>
      <c r="BD48" s="64" t="s">
        <v>41</v>
      </c>
      <c r="BE48" s="65">
        <v>3</v>
      </c>
      <c r="BF48" s="235" t="s">
        <v>5693</v>
      </c>
      <c r="BG48" s="236" t="s">
        <v>5694</v>
      </c>
      <c r="BH48" s="236" t="s">
        <v>5695</v>
      </c>
      <c r="BI48" s="237" t="s">
        <v>5696</v>
      </c>
      <c r="BJ48" s="238" t="s">
        <v>5697</v>
      </c>
      <c r="BL48" s="200"/>
      <c r="BM48" s="2258">
        <f t="shared" si="62"/>
        <v>0</v>
      </c>
      <c r="BO48" s="1061">
        <f xml:space="preserve"> IF( OR( $C$48 = $DB$48, $C$48 =""), 0, IF( ISNUMBER( G48 ), 0, 1 ))</f>
        <v>0</v>
      </c>
      <c r="BP48" s="1061">
        <f xml:space="preserve"> IF( OR( $C$48 = $DB$48, $C$48 =""), 0, IF( ISNUMBER( H48 ), 0, 1 ))</f>
        <v>0</v>
      </c>
      <c r="BQ48" s="1061">
        <f xml:space="preserve"> IF( OR( $C$48 = $DB$48, $C$48 =""), 0, IF( ISNUMBER( I48 ), 0, 1 ))</f>
        <v>0</v>
      </c>
      <c r="BR48" s="1061">
        <f xml:space="preserve"> IF( OR( $C$48 = $DB$48, $C$48 =""), 0, IF( ISNUMBER( J48 ), 0, 1 ))</f>
        <v>0</v>
      </c>
      <c r="BS48" s="1050"/>
      <c r="BT48" s="1061">
        <f xml:space="preserve"> IF( OR( $C$48 = $DB$48, $C$48 =""), 0, IF( ISNUMBER( L48 ), 0, 1 ))</f>
        <v>0</v>
      </c>
      <c r="BU48" s="1061">
        <f xml:space="preserve"> IF( OR( $C$48 = $DB$48, $C$48 =""), 0, IF( ISNUMBER( M48 ), 0, 1 ))</f>
        <v>0</v>
      </c>
      <c r="BV48" s="1061">
        <f xml:space="preserve"> IF( OR( $C$48 = $DB$48, $C$48 =""), 0, IF( ISNUMBER( N48 ), 0, 1 ))</f>
        <v>0</v>
      </c>
      <c r="BW48" s="1061">
        <f xml:space="preserve"> IF( OR( $C$48 = $DB$48, $C$48 =""), 0, IF( ISNUMBER( O48 ), 0, 1 ))</f>
        <v>0</v>
      </c>
      <c r="BX48" s="1050"/>
      <c r="BY48" s="1061">
        <f xml:space="preserve"> IF( OR( $C$48 = $DB$48, $C$48 =""), 0, IF( ISNUMBER( Q48 ), 0, 1 ))</f>
        <v>0</v>
      </c>
      <c r="BZ48" s="1061">
        <f xml:space="preserve"> IF( OR( $C$48 = $DB$48, $C$48 =""), 0, IF( ISNUMBER( R48 ), 0, 1 ))</f>
        <v>0</v>
      </c>
      <c r="CA48" s="1061">
        <f xml:space="preserve"> IF( OR( $C$48 = $DB$48, $C$48 =""), 0, IF( ISNUMBER( S48 ), 0, 1 ))</f>
        <v>0</v>
      </c>
      <c r="CB48" s="1061">
        <f xml:space="preserve"> IF( OR( $C$48 = $DB$48, $C$48 =""), 0, IF( ISNUMBER( T48 ), 0, 1 ))</f>
        <v>0</v>
      </c>
      <c r="CC48" s="1050"/>
      <c r="CD48" s="1061">
        <f xml:space="preserve"> IF( OR( $C$48 = $DB$48, $C$48 =""), 0, IF( ISNUMBER( V48 ), 0, 1 ))</f>
        <v>0</v>
      </c>
      <c r="CE48" s="1061">
        <f xml:space="preserve"> IF( OR( $C$48 = $DB$48, $C$48 =""), 0, IF( ISNUMBER( W48 ), 0, 1 ))</f>
        <v>0</v>
      </c>
      <c r="CF48" s="1061">
        <f xml:space="preserve"> IF( OR( $C$48 = $DB$48, $C$48 =""), 0, IF( ISNUMBER( X48 ), 0, 1 ))</f>
        <v>0</v>
      </c>
      <c r="CG48" s="1061">
        <f xml:space="preserve"> IF( OR( $C$48 = $DB$48, $C$48 =""), 0, IF( ISNUMBER( Y48 ), 0, 1 ))</f>
        <v>0</v>
      </c>
      <c r="CH48" s="1050"/>
      <c r="CI48" s="1061">
        <f xml:space="preserve"> IF( OR( $C$48 = $DB$48, $C$48 =""), 0, IF( ISNUMBER( AA48 ), 0, 1 ))</f>
        <v>0</v>
      </c>
      <c r="CJ48" s="1061">
        <f xml:space="preserve"> IF( OR( $C$48 = $DB$48, $C$48 =""), 0, IF( ISNUMBER( AB48 ), 0, 1 ))</f>
        <v>0</v>
      </c>
      <c r="CK48" s="1061">
        <f xml:space="preserve"> IF( OR( $C$48 = $DB$48, $C$48 =""), 0, IF( ISNUMBER( AC48 ), 0, 1 ))</f>
        <v>0</v>
      </c>
      <c r="CL48" s="1061">
        <f xml:space="preserve"> IF( OR( $C$48 = $DB$48, $C$48 =""), 0, IF( ISNUMBER( AD48 ), 0, 1 ))</f>
        <v>0</v>
      </c>
      <c r="CM48" s="1050"/>
      <c r="CN48" s="1061">
        <f xml:space="preserve"> IF( OR( $C$48 = $DB$48, $C$48 =""), 0, IF( ISNUMBER( AF48 ), 0, 1 ))</f>
        <v>0</v>
      </c>
      <c r="CO48" s="1061">
        <f xml:space="preserve"> IF( OR( $C$48 = $DB$48, $C$48 =""), 0, IF( ISNUMBER( AG48 ), 0, 1 ))</f>
        <v>0</v>
      </c>
      <c r="CP48" s="1061">
        <f xml:space="preserve"> IF( OR( $C$48 = $DB$48, $C$48 =""), 0, IF( ISNUMBER( AH48 ), 0, 1 ))</f>
        <v>0</v>
      </c>
      <c r="CQ48" s="1061">
        <f xml:space="preserve"> IF( OR( $C$48 = $DB$48, $C$48 =""), 0, IF( ISNUMBER( AI48 ), 0, 1 ))</f>
        <v>0</v>
      </c>
      <c r="CR48" s="1050"/>
      <c r="CS48" s="1061">
        <f xml:space="preserve"> IF( OR( $C$48 = $DB$48, $C$48 =""), 0, IF( ISNUMBER( AK48 ), 0, 1 ))</f>
        <v>0</v>
      </c>
      <c r="CT48" s="1061">
        <f xml:space="preserve"> IF( OR( $C$48 = $DB$48, $C$48 =""), 0, IF( ISNUMBER( AL48 ), 0, 1 ))</f>
        <v>0</v>
      </c>
      <c r="CU48" s="1061">
        <f xml:space="preserve"> IF( OR( $C$48 = $DB$48, $C$48 =""), 0, IF( ISNUMBER( AM48 ), 0, 1 ))</f>
        <v>0</v>
      </c>
      <c r="CV48" s="1061">
        <f xml:space="preserve"> IF( OR( $C$48 = $DB$48, $C$48 =""), 0, IF( ISNUMBER( AN48 ), 0, 1 ))</f>
        <v>0</v>
      </c>
      <c r="CW48" s="1050"/>
      <c r="CX48" s="1061">
        <f xml:space="preserve"> IF( OR( $C$48 = $DB$48, $C$48 =""), 0, IF( ISNUMBER( AP48 ), 0, 1 ))</f>
        <v>0</v>
      </c>
      <c r="CY48" s="1061">
        <f xml:space="preserve"> IF( OR( $C$48 = $DB$48, $C$48 =""), 0, IF( ISNUMBER( AQ48 ), 0, 1 ))</f>
        <v>0</v>
      </c>
      <c r="CZ48" s="1061">
        <f xml:space="preserve"> IF( OR( $C$48 = $DB$48, $C$48 =""), 0, IF( ISNUMBER( AR48 ), 0, 1 ))</f>
        <v>0</v>
      </c>
      <c r="DA48" s="1061">
        <f xml:space="preserve"> IF( OR( $C$48 = $DB$48, $C$48 =""), 0, IF( ISNUMBER( AS48 ), 0, 1 ))</f>
        <v>0</v>
      </c>
      <c r="DB48" s="2259" t="s">
        <v>241</v>
      </c>
      <c r="DC48" s="200"/>
    </row>
    <row r="49" spans="2:107" x14ac:dyDescent="0.2">
      <c r="B49" s="62">
        <f t="shared" si="59"/>
        <v>31</v>
      </c>
      <c r="C49" s="209" t="s">
        <v>248</v>
      </c>
      <c r="D49" s="2261"/>
      <c r="E49" s="64" t="s">
        <v>41</v>
      </c>
      <c r="F49" s="65">
        <v>3</v>
      </c>
      <c r="G49" s="66"/>
      <c r="H49" s="67"/>
      <c r="I49" s="67"/>
      <c r="J49" s="68"/>
      <c r="K49" s="232">
        <f>SUM(G49:J49)</f>
        <v>0</v>
      </c>
      <c r="L49" s="66"/>
      <c r="M49" s="67"/>
      <c r="N49" s="67"/>
      <c r="O49" s="68"/>
      <c r="P49" s="232">
        <f>SUM(L49:O49)</f>
        <v>0</v>
      </c>
      <c r="Q49" s="66"/>
      <c r="R49" s="67"/>
      <c r="S49" s="67"/>
      <c r="T49" s="68"/>
      <c r="U49" s="232">
        <f>SUM(Q49:T49)</f>
        <v>0</v>
      </c>
      <c r="V49" s="66"/>
      <c r="W49" s="67"/>
      <c r="X49" s="67"/>
      <c r="Y49" s="68"/>
      <c r="Z49" s="232">
        <f>SUM(V49:Y49)</f>
        <v>0</v>
      </c>
      <c r="AA49" s="66"/>
      <c r="AB49" s="67"/>
      <c r="AC49" s="67"/>
      <c r="AD49" s="68"/>
      <c r="AE49" s="232">
        <f>SUM(AA49:AD49)</f>
        <v>0</v>
      </c>
      <c r="AF49" s="66"/>
      <c r="AG49" s="67"/>
      <c r="AH49" s="67"/>
      <c r="AI49" s="68"/>
      <c r="AJ49" s="232">
        <f>SUM(AF49:AI49)</f>
        <v>0</v>
      </c>
      <c r="AK49" s="66"/>
      <c r="AL49" s="67"/>
      <c r="AM49" s="67"/>
      <c r="AN49" s="68"/>
      <c r="AO49" s="232">
        <f>SUM(AK49:AN49)</f>
        <v>0</v>
      </c>
      <c r="AP49" s="66"/>
      <c r="AQ49" s="67"/>
      <c r="AR49" s="67"/>
      <c r="AS49" s="68"/>
      <c r="AT49" s="232">
        <f>SUM(AP49:AS49)</f>
        <v>0</v>
      </c>
      <c r="AU49" s="114"/>
      <c r="AV49" s="91"/>
      <c r="AW49" s="37" t="s">
        <v>211</v>
      </c>
      <c r="AX49" s="71"/>
      <c r="AY49" s="43">
        <f t="shared" si="60"/>
        <v>0</v>
      </c>
      <c r="AZ49" s="43"/>
      <c r="BA49" s="1923"/>
      <c r="BB49" s="62">
        <f t="shared" si="61"/>
        <v>31</v>
      </c>
      <c r="BC49" s="234" t="s">
        <v>249</v>
      </c>
      <c r="BD49" s="64" t="s">
        <v>41</v>
      </c>
      <c r="BE49" s="65">
        <v>4</v>
      </c>
      <c r="BF49" s="235" t="s">
        <v>5698</v>
      </c>
      <c r="BG49" s="236" t="s">
        <v>5699</v>
      </c>
      <c r="BH49" s="236" t="s">
        <v>5700</v>
      </c>
      <c r="BI49" s="237" t="s">
        <v>5701</v>
      </c>
      <c r="BJ49" s="238" t="s">
        <v>5702</v>
      </c>
      <c r="BL49" s="200"/>
      <c r="BM49" s="2258">
        <f t="shared" si="62"/>
        <v>0</v>
      </c>
      <c r="BN49" s="1923"/>
      <c r="BO49" s="1061">
        <f xml:space="preserve"> IF( OR( $C$49 = $DB$49, $C$49 =""), 0, IF( ISNUMBER( G49 ), 0, 1 ))</f>
        <v>0</v>
      </c>
      <c r="BP49" s="1061">
        <f xml:space="preserve"> IF( OR( $C$49 = $DB$49, $C$49 =""), 0, IF( ISNUMBER( H49 ), 0, 1 ))</f>
        <v>0</v>
      </c>
      <c r="BQ49" s="1061">
        <f xml:space="preserve"> IF( OR( $C$49 = $DB$49, $C$49 =""), 0, IF( ISNUMBER( I49 ), 0, 1 ))</f>
        <v>0</v>
      </c>
      <c r="BR49" s="1061">
        <f xml:space="preserve"> IF( OR( $C$49 = $DB$49, $C$49 =""), 0, IF( ISNUMBER( J49 ), 0, 1 ))</f>
        <v>0</v>
      </c>
      <c r="BS49" s="1050"/>
      <c r="BT49" s="1061">
        <f xml:space="preserve"> IF( OR( $C$49 = $DB$49, $C$49 =""), 0, IF( ISNUMBER( L49 ), 0, 1 ))</f>
        <v>0</v>
      </c>
      <c r="BU49" s="1061">
        <f xml:space="preserve"> IF( OR( $C$49 = $DB$49, $C$49 =""), 0, IF( ISNUMBER( M49 ), 0, 1 ))</f>
        <v>0</v>
      </c>
      <c r="BV49" s="1061">
        <f xml:space="preserve"> IF( OR( $C$49 = $DB$49, $C$49 =""), 0, IF( ISNUMBER( N49 ), 0, 1 ))</f>
        <v>0</v>
      </c>
      <c r="BW49" s="1061">
        <f xml:space="preserve"> IF( OR( $C$49 = $DB$49, $C$49 =""), 0, IF( ISNUMBER( O49 ), 0, 1 ))</f>
        <v>0</v>
      </c>
      <c r="BX49" s="1050"/>
      <c r="BY49" s="1061">
        <f xml:space="preserve"> IF( OR( $C$49 = $DB$49, $C$49 =""), 0, IF( ISNUMBER( Q49 ), 0, 1 ))</f>
        <v>0</v>
      </c>
      <c r="BZ49" s="1061">
        <f xml:space="preserve"> IF( OR( $C$49 = $DB$49, $C$49 =""), 0, IF( ISNUMBER( R49 ), 0, 1 ))</f>
        <v>0</v>
      </c>
      <c r="CA49" s="1061">
        <f xml:space="preserve"> IF( OR( $C$49 = $DB$49, $C$49 =""), 0, IF( ISNUMBER( S49 ), 0, 1 ))</f>
        <v>0</v>
      </c>
      <c r="CB49" s="1061">
        <f xml:space="preserve"> IF( OR( $C$49 = $DB$49, $C$49 =""), 0, IF( ISNUMBER( T49 ), 0, 1 ))</f>
        <v>0</v>
      </c>
      <c r="CC49" s="1050"/>
      <c r="CD49" s="1061">
        <f xml:space="preserve"> IF( OR( $C$49 = $DB$49, $C$49 =""), 0, IF( ISNUMBER( V49 ), 0, 1 ))</f>
        <v>0</v>
      </c>
      <c r="CE49" s="1061">
        <f xml:space="preserve"> IF( OR( $C$49 = $DB$49, $C$49 =""), 0, IF( ISNUMBER( W49 ), 0, 1 ))</f>
        <v>0</v>
      </c>
      <c r="CF49" s="1061">
        <f xml:space="preserve"> IF( OR( $C$49 = $DB$49, $C$49 =""), 0, IF( ISNUMBER( X49 ), 0, 1 ))</f>
        <v>0</v>
      </c>
      <c r="CG49" s="1061">
        <f xml:space="preserve"> IF( OR( $C$49 = $DB$49, $C$49 =""), 0, IF( ISNUMBER( Y49 ), 0, 1 ))</f>
        <v>0</v>
      </c>
      <c r="CH49" s="1050"/>
      <c r="CI49" s="1061">
        <f xml:space="preserve"> IF( OR( $C$49 = $DB$49, $C$49 =""), 0, IF( ISNUMBER( AA49 ), 0, 1 ))</f>
        <v>0</v>
      </c>
      <c r="CJ49" s="1061">
        <f xml:space="preserve"> IF( OR( $C$49 = $DB$49, $C$49 =""), 0, IF( ISNUMBER( AB49 ), 0, 1 ))</f>
        <v>0</v>
      </c>
      <c r="CK49" s="1061">
        <f xml:space="preserve"> IF( OR( $C$49 = $DB$49, $C$49 =""), 0, IF( ISNUMBER( AC49 ), 0, 1 ))</f>
        <v>0</v>
      </c>
      <c r="CL49" s="1061">
        <f xml:space="preserve"> IF( OR( $C$49 = $DB$49, $C$49 =""), 0, IF( ISNUMBER( AD49 ), 0, 1 ))</f>
        <v>0</v>
      </c>
      <c r="CM49" s="1050"/>
      <c r="CN49" s="1061">
        <f xml:space="preserve"> IF( OR( $C$49 = $DB$49, $C$49 =""), 0, IF( ISNUMBER( AF49 ), 0, 1 ))</f>
        <v>0</v>
      </c>
      <c r="CO49" s="1061">
        <f xml:space="preserve"> IF( OR( $C$49 = $DB$49, $C$49 =""), 0, IF( ISNUMBER( AG49 ), 0, 1 ))</f>
        <v>0</v>
      </c>
      <c r="CP49" s="1061">
        <f xml:space="preserve"> IF( OR( $C$49 = $DB$49, $C$49 =""), 0, IF( ISNUMBER( AH49 ), 0, 1 ))</f>
        <v>0</v>
      </c>
      <c r="CQ49" s="1061">
        <f xml:space="preserve"> IF( OR( $C$49 = $DB$49, $C$49 =""), 0, IF( ISNUMBER( AI49 ), 0, 1 ))</f>
        <v>0</v>
      </c>
      <c r="CR49" s="1050"/>
      <c r="CS49" s="1061">
        <f xml:space="preserve"> IF( OR( $C$49 = $DB$49, $C$49 =""), 0, IF( ISNUMBER( AK49 ), 0, 1 ))</f>
        <v>0</v>
      </c>
      <c r="CT49" s="1061">
        <f xml:space="preserve"> IF( OR( $C$49 = $DB$49, $C$49 =""), 0, IF( ISNUMBER( AL49 ), 0, 1 ))</f>
        <v>0</v>
      </c>
      <c r="CU49" s="1061">
        <f xml:space="preserve"> IF( OR( $C$49 = $DB$49, $C$49 =""), 0, IF( ISNUMBER( AM49 ), 0, 1 ))</f>
        <v>0</v>
      </c>
      <c r="CV49" s="1061">
        <f xml:space="preserve"> IF( OR( $C$49 = $DB$49, $C$49 =""), 0, IF( ISNUMBER( AN49 ), 0, 1 ))</f>
        <v>0</v>
      </c>
      <c r="CW49" s="1050"/>
      <c r="CX49" s="1061">
        <f xml:space="preserve"> IF( OR( $C$49 = $DB$49, $C$49 =""), 0, IF( ISNUMBER( AP49 ), 0, 1 ))</f>
        <v>0</v>
      </c>
      <c r="CY49" s="1061">
        <f xml:space="preserve"> IF( OR( $C$49 = $DB$49, $C$49 =""), 0, IF( ISNUMBER( AQ49 ), 0, 1 ))</f>
        <v>0</v>
      </c>
      <c r="CZ49" s="1061">
        <f xml:space="preserve"> IF( OR( $C$49 = $DB$49, $C$49 =""), 0, IF( ISNUMBER( AR49 ), 0, 1 ))</f>
        <v>0</v>
      </c>
      <c r="DA49" s="1061">
        <f xml:space="preserve"> IF( OR( $C$49 = $DB$49, $C$49 =""), 0, IF( ISNUMBER( AS49 ), 0, 1 ))</f>
        <v>0</v>
      </c>
      <c r="DB49" s="2259" t="s">
        <v>248</v>
      </c>
      <c r="DC49" s="200"/>
    </row>
    <row r="50" spans="2:107" x14ac:dyDescent="0.2">
      <c r="B50" s="62">
        <f t="shared" si="59"/>
        <v>32</v>
      </c>
      <c r="C50" s="209" t="s">
        <v>255</v>
      </c>
      <c r="D50" s="2261"/>
      <c r="E50" s="64" t="s">
        <v>41</v>
      </c>
      <c r="F50" s="65">
        <v>3</v>
      </c>
      <c r="G50" s="66"/>
      <c r="H50" s="67"/>
      <c r="I50" s="67"/>
      <c r="J50" s="68"/>
      <c r="K50" s="232">
        <f>SUM(G50:J50)</f>
        <v>0</v>
      </c>
      <c r="L50" s="66"/>
      <c r="M50" s="67"/>
      <c r="N50" s="67"/>
      <c r="O50" s="68"/>
      <c r="P50" s="232">
        <f>SUM(L50:O50)</f>
        <v>0</v>
      </c>
      <c r="Q50" s="66"/>
      <c r="R50" s="67"/>
      <c r="S50" s="67"/>
      <c r="T50" s="68"/>
      <c r="U50" s="232">
        <f>SUM(Q50:T50)</f>
        <v>0</v>
      </c>
      <c r="V50" s="66"/>
      <c r="W50" s="67"/>
      <c r="X50" s="67"/>
      <c r="Y50" s="68"/>
      <c r="Z50" s="232">
        <f>SUM(V50:Y50)</f>
        <v>0</v>
      </c>
      <c r="AA50" s="66"/>
      <c r="AB50" s="67"/>
      <c r="AC50" s="67"/>
      <c r="AD50" s="68"/>
      <c r="AE50" s="232">
        <f>SUM(AA50:AD50)</f>
        <v>0</v>
      </c>
      <c r="AF50" s="66"/>
      <c r="AG50" s="67"/>
      <c r="AH50" s="67"/>
      <c r="AI50" s="68"/>
      <c r="AJ50" s="232">
        <f>SUM(AF50:AI50)</f>
        <v>0</v>
      </c>
      <c r="AK50" s="66"/>
      <c r="AL50" s="67"/>
      <c r="AM50" s="67"/>
      <c r="AN50" s="68"/>
      <c r="AO50" s="232">
        <f>SUM(AK50:AN50)</f>
        <v>0</v>
      </c>
      <c r="AP50" s="66"/>
      <c r="AQ50" s="67"/>
      <c r="AR50" s="67"/>
      <c r="AS50" s="68"/>
      <c r="AT50" s="232">
        <f>SUM(AP50:AS50)</f>
        <v>0</v>
      </c>
      <c r="AU50" s="114"/>
      <c r="AV50" s="91"/>
      <c r="AW50" s="37" t="s">
        <v>211</v>
      </c>
      <c r="AX50" s="71"/>
      <c r="AY50" s="43">
        <f t="shared" si="60"/>
        <v>0</v>
      </c>
      <c r="AZ50" s="43"/>
      <c r="BA50" s="1923"/>
      <c r="BB50" s="62">
        <f t="shared" si="61"/>
        <v>32</v>
      </c>
      <c r="BC50" s="234" t="s">
        <v>256</v>
      </c>
      <c r="BD50" s="64" t="s">
        <v>41</v>
      </c>
      <c r="BE50" s="65">
        <v>5</v>
      </c>
      <c r="BF50" s="235" t="s">
        <v>5703</v>
      </c>
      <c r="BG50" s="236" t="s">
        <v>5704</v>
      </c>
      <c r="BH50" s="236" t="s">
        <v>5705</v>
      </c>
      <c r="BI50" s="237" t="s">
        <v>5706</v>
      </c>
      <c r="BJ50" s="238" t="s">
        <v>5707</v>
      </c>
      <c r="BL50" s="200"/>
      <c r="BM50" s="2258">
        <f t="shared" si="62"/>
        <v>0</v>
      </c>
      <c r="BN50" s="1923"/>
      <c r="BO50" s="1061">
        <f xml:space="preserve"> IF( OR( $C$50 = $DB$50, $C$50 =""), 0, IF( ISNUMBER( G50 ), 0, 1 ))</f>
        <v>0</v>
      </c>
      <c r="BP50" s="1061">
        <f xml:space="preserve"> IF( OR( $C$50 = $DB$50, $C$50 =""), 0, IF( ISNUMBER( H50 ), 0, 1 ))</f>
        <v>0</v>
      </c>
      <c r="BQ50" s="1061">
        <f xml:space="preserve"> IF( OR( $C$50 = $DB$50, $C$50 =""), 0, IF( ISNUMBER( I50 ), 0, 1 ))</f>
        <v>0</v>
      </c>
      <c r="BR50" s="1061">
        <f xml:space="preserve"> IF( OR( $C$50 = $DB$50, $C$50 =""), 0, IF( ISNUMBER( J50 ), 0, 1 ))</f>
        <v>0</v>
      </c>
      <c r="BS50" s="1050"/>
      <c r="BT50" s="1061">
        <f xml:space="preserve"> IF( OR( $C$50 = $DB$50, $C$50 =""), 0, IF( ISNUMBER( L50 ), 0, 1 ))</f>
        <v>0</v>
      </c>
      <c r="BU50" s="1061">
        <f xml:space="preserve"> IF( OR( $C$50 = $DB$50, $C$50 =""), 0, IF( ISNUMBER( M50 ), 0, 1 ))</f>
        <v>0</v>
      </c>
      <c r="BV50" s="1061">
        <f xml:space="preserve"> IF( OR( $C$50 = $DB$50, $C$50 =""), 0, IF( ISNUMBER( N50 ), 0, 1 ))</f>
        <v>0</v>
      </c>
      <c r="BW50" s="1061">
        <f xml:space="preserve"> IF( OR( $C$50 = $DB$50, $C$50 =""), 0, IF( ISNUMBER( O50 ), 0, 1 ))</f>
        <v>0</v>
      </c>
      <c r="BX50" s="1050"/>
      <c r="BY50" s="1061">
        <f xml:space="preserve"> IF( OR( $C$50 = $DB$50, $C$50 =""), 0, IF( ISNUMBER( Q50 ), 0, 1 ))</f>
        <v>0</v>
      </c>
      <c r="BZ50" s="1061">
        <f xml:space="preserve"> IF( OR( $C$50 = $DB$50, $C$50 =""), 0, IF( ISNUMBER( R50 ), 0, 1 ))</f>
        <v>0</v>
      </c>
      <c r="CA50" s="1061">
        <f xml:space="preserve"> IF( OR( $C$50 = $DB$50, $C$50 =""), 0, IF( ISNUMBER( S50 ), 0, 1 ))</f>
        <v>0</v>
      </c>
      <c r="CB50" s="1061">
        <f xml:space="preserve"> IF( OR( $C$50 = $DB$50, $C$50 =""), 0, IF( ISNUMBER( T50 ), 0, 1 ))</f>
        <v>0</v>
      </c>
      <c r="CC50" s="1050"/>
      <c r="CD50" s="1061">
        <f xml:space="preserve"> IF( OR( $C$50 = $DB$50, $C$50 =""), 0, IF( ISNUMBER( V50 ), 0, 1 ))</f>
        <v>0</v>
      </c>
      <c r="CE50" s="1061">
        <f xml:space="preserve"> IF( OR( $C$50 = $DB$50, $C$50 =""), 0, IF( ISNUMBER( W50 ), 0, 1 ))</f>
        <v>0</v>
      </c>
      <c r="CF50" s="1061">
        <f xml:space="preserve"> IF( OR( $C$50 = $DB$50, $C$50 =""), 0, IF( ISNUMBER( X50 ), 0, 1 ))</f>
        <v>0</v>
      </c>
      <c r="CG50" s="1061">
        <f xml:space="preserve"> IF( OR( $C$50 = $DB$50, $C$50 =""), 0, IF( ISNUMBER( Y50 ), 0, 1 ))</f>
        <v>0</v>
      </c>
      <c r="CH50" s="1050"/>
      <c r="CI50" s="1061">
        <f xml:space="preserve"> IF( OR( $C$50 = $DB$50, $C$50 =""), 0, IF( ISNUMBER( AA50 ), 0, 1 ))</f>
        <v>0</v>
      </c>
      <c r="CJ50" s="1061">
        <f xml:space="preserve"> IF( OR( $C$50 = $DB$50, $C$50 =""), 0, IF( ISNUMBER( AB50 ), 0, 1 ))</f>
        <v>0</v>
      </c>
      <c r="CK50" s="1061">
        <f xml:space="preserve"> IF( OR( $C$50 = $DB$50, $C$50 =""), 0, IF( ISNUMBER( AC50 ), 0, 1 ))</f>
        <v>0</v>
      </c>
      <c r="CL50" s="1061">
        <f xml:space="preserve"> IF( OR( $C$50 = $DB$50, $C$50 =""), 0, IF( ISNUMBER( AD50 ), 0, 1 ))</f>
        <v>0</v>
      </c>
      <c r="CM50" s="1050"/>
      <c r="CN50" s="1061">
        <f xml:space="preserve"> IF( OR( $C$50 = $DB$50, $C$50 =""), 0, IF( ISNUMBER( AF50 ), 0, 1 ))</f>
        <v>0</v>
      </c>
      <c r="CO50" s="1061">
        <f xml:space="preserve"> IF( OR( $C$50 = $DB$50, $C$50 =""), 0, IF( ISNUMBER( AG50 ), 0, 1 ))</f>
        <v>0</v>
      </c>
      <c r="CP50" s="1061">
        <f xml:space="preserve"> IF( OR( $C$50 = $DB$50, $C$50 =""), 0, IF( ISNUMBER( AH50 ), 0, 1 ))</f>
        <v>0</v>
      </c>
      <c r="CQ50" s="1061">
        <f xml:space="preserve"> IF( OR( $C$50 = $DB$50, $C$50 =""), 0, IF( ISNUMBER( AI50 ), 0, 1 ))</f>
        <v>0</v>
      </c>
      <c r="CR50" s="1050"/>
      <c r="CS50" s="1061">
        <f xml:space="preserve"> IF( OR( $C$50 = $DB$50, $C$50 =""), 0, IF( ISNUMBER( AK50 ), 0, 1 ))</f>
        <v>0</v>
      </c>
      <c r="CT50" s="1061">
        <f xml:space="preserve"> IF( OR( $C$50 = $DB$50, $C$50 =""), 0, IF( ISNUMBER( AL50 ), 0, 1 ))</f>
        <v>0</v>
      </c>
      <c r="CU50" s="1061">
        <f xml:space="preserve"> IF( OR( $C$50 = $DB$50, $C$50 =""), 0, IF( ISNUMBER( AM50 ), 0, 1 ))</f>
        <v>0</v>
      </c>
      <c r="CV50" s="1061">
        <f xml:space="preserve"> IF( OR( $C$50 = $DB$50, $C$50 =""), 0, IF( ISNUMBER( AN50 ), 0, 1 ))</f>
        <v>0</v>
      </c>
      <c r="CW50" s="1050"/>
      <c r="CX50" s="1061">
        <f xml:space="preserve"> IF( OR( $C$50 = $DB$50, $C$50 =""), 0, IF( ISNUMBER( AP50 ), 0, 1 ))</f>
        <v>0</v>
      </c>
      <c r="CY50" s="1061">
        <f xml:space="preserve"> IF( OR( $C$50 = $DB$50, $C$50 =""), 0, IF( ISNUMBER( AQ50 ), 0, 1 ))</f>
        <v>0</v>
      </c>
      <c r="CZ50" s="1061">
        <f xml:space="preserve"> IF( OR( $C$50 = $DB$50, $C$50 =""), 0, IF( ISNUMBER( AR50 ), 0, 1 ))</f>
        <v>0</v>
      </c>
      <c r="DA50" s="1061">
        <f xml:space="preserve"> IF( OR( $C$50 = $DB$50, $C$50 =""), 0, IF( ISNUMBER( AS50 ), 0, 1 ))</f>
        <v>0</v>
      </c>
      <c r="DB50" s="2259" t="s">
        <v>255</v>
      </c>
      <c r="DC50" s="200"/>
    </row>
    <row r="51" spans="2:107" x14ac:dyDescent="0.2">
      <c r="B51" s="62">
        <f t="shared" si="59"/>
        <v>33</v>
      </c>
      <c r="C51" s="209" t="s">
        <v>262</v>
      </c>
      <c r="D51" s="2261"/>
      <c r="E51" s="64" t="s">
        <v>41</v>
      </c>
      <c r="F51" s="65">
        <v>3</v>
      </c>
      <c r="G51" s="66"/>
      <c r="H51" s="67"/>
      <c r="I51" s="67"/>
      <c r="J51" s="68"/>
      <c r="K51" s="232">
        <f>SUM(G51:J51)</f>
        <v>0</v>
      </c>
      <c r="L51" s="66"/>
      <c r="M51" s="67"/>
      <c r="N51" s="67"/>
      <c r="O51" s="68"/>
      <c r="P51" s="232">
        <f>SUM(L51:O51)</f>
        <v>0</v>
      </c>
      <c r="Q51" s="66"/>
      <c r="R51" s="67"/>
      <c r="S51" s="67"/>
      <c r="T51" s="68"/>
      <c r="U51" s="232">
        <f>SUM(Q51:T51)</f>
        <v>0</v>
      </c>
      <c r="V51" s="66"/>
      <c r="W51" s="67"/>
      <c r="X51" s="67"/>
      <c r="Y51" s="68"/>
      <c r="Z51" s="232">
        <f>SUM(V51:Y51)</f>
        <v>0</v>
      </c>
      <c r="AA51" s="66"/>
      <c r="AB51" s="67"/>
      <c r="AC51" s="67"/>
      <c r="AD51" s="68"/>
      <c r="AE51" s="232">
        <f>SUM(AA51:AD51)</f>
        <v>0</v>
      </c>
      <c r="AF51" s="66"/>
      <c r="AG51" s="67"/>
      <c r="AH51" s="67"/>
      <c r="AI51" s="68"/>
      <c r="AJ51" s="232">
        <f>SUM(AF51:AI51)</f>
        <v>0</v>
      </c>
      <c r="AK51" s="66"/>
      <c r="AL51" s="67"/>
      <c r="AM51" s="67"/>
      <c r="AN51" s="68"/>
      <c r="AO51" s="232">
        <f>SUM(AK51:AN51)</f>
        <v>0</v>
      </c>
      <c r="AP51" s="66"/>
      <c r="AQ51" s="67"/>
      <c r="AR51" s="67"/>
      <c r="AS51" s="68"/>
      <c r="AT51" s="232">
        <f>SUM(AP51:AS51)</f>
        <v>0</v>
      </c>
      <c r="AU51" s="114"/>
      <c r="AV51" s="91"/>
      <c r="AW51" s="37" t="s">
        <v>211</v>
      </c>
      <c r="AX51" s="71"/>
      <c r="AY51" s="43">
        <f t="shared" si="60"/>
        <v>0</v>
      </c>
      <c r="AZ51" s="43"/>
      <c r="BA51" s="1923"/>
      <c r="BB51" s="62">
        <f t="shared" si="61"/>
        <v>33</v>
      </c>
      <c r="BC51" s="234" t="s">
        <v>263</v>
      </c>
      <c r="BD51" s="64" t="s">
        <v>41</v>
      </c>
      <c r="BE51" s="65">
        <v>6</v>
      </c>
      <c r="BF51" s="235" t="s">
        <v>5708</v>
      </c>
      <c r="BG51" s="236" t="s">
        <v>5709</v>
      </c>
      <c r="BH51" s="236" t="s">
        <v>5710</v>
      </c>
      <c r="BI51" s="237" t="s">
        <v>5711</v>
      </c>
      <c r="BJ51" s="238" t="s">
        <v>5712</v>
      </c>
      <c r="BL51" s="200"/>
      <c r="BM51" s="2258">
        <f t="shared" si="62"/>
        <v>0</v>
      </c>
      <c r="BN51" s="1923"/>
      <c r="BO51" s="1061">
        <f xml:space="preserve"> IF( OR( $C$51 = $DB$51, $C$51 =""), 0, IF( ISNUMBER( G51 ), 0, 1 ))</f>
        <v>0</v>
      </c>
      <c r="BP51" s="1061">
        <f xml:space="preserve"> IF( OR( $C$51 = $DB$51, $C$51 =""), 0, IF( ISNUMBER( H51 ), 0, 1 ))</f>
        <v>0</v>
      </c>
      <c r="BQ51" s="1061">
        <f xml:space="preserve"> IF( OR( $C$51 = $DB$51, $C$51 =""), 0, IF( ISNUMBER( I51 ), 0, 1 ))</f>
        <v>0</v>
      </c>
      <c r="BR51" s="1061">
        <f xml:space="preserve"> IF( OR( $C$51 = $DB$51, $C$51 =""), 0, IF( ISNUMBER( J51 ), 0, 1 ))</f>
        <v>0</v>
      </c>
      <c r="BS51" s="1050"/>
      <c r="BT51" s="1061">
        <f xml:space="preserve"> IF( OR( $C$51 = $DB$51, $C$51 =""), 0, IF( ISNUMBER( L51 ), 0, 1 ))</f>
        <v>0</v>
      </c>
      <c r="BU51" s="1061">
        <f xml:space="preserve"> IF( OR( $C$51 = $DB$51, $C$51 =""), 0, IF( ISNUMBER( M51 ), 0, 1 ))</f>
        <v>0</v>
      </c>
      <c r="BV51" s="1061">
        <f xml:space="preserve"> IF( OR( $C$51 = $DB$51, $C$51 =""), 0, IF( ISNUMBER( N51 ), 0, 1 ))</f>
        <v>0</v>
      </c>
      <c r="BW51" s="1061">
        <f xml:space="preserve"> IF( OR( $C$51 = $DB$51, $C$51 =""), 0, IF( ISNUMBER( O51 ), 0, 1 ))</f>
        <v>0</v>
      </c>
      <c r="BX51" s="1050"/>
      <c r="BY51" s="1061">
        <f xml:space="preserve"> IF( OR( $C$51 = $DB$51, $C$51 =""), 0, IF( ISNUMBER( Q51 ), 0, 1 ))</f>
        <v>0</v>
      </c>
      <c r="BZ51" s="1061">
        <f xml:space="preserve"> IF( OR( $C$51 = $DB$51, $C$51 =""), 0, IF( ISNUMBER( R51 ), 0, 1 ))</f>
        <v>0</v>
      </c>
      <c r="CA51" s="1061">
        <f xml:space="preserve"> IF( OR( $C$51 = $DB$51, $C$51 =""), 0, IF( ISNUMBER( S51 ), 0, 1 ))</f>
        <v>0</v>
      </c>
      <c r="CB51" s="1061">
        <f xml:space="preserve"> IF( OR( $C$51 = $DB$51, $C$51 =""), 0, IF( ISNUMBER( T51 ), 0, 1 ))</f>
        <v>0</v>
      </c>
      <c r="CC51" s="1050"/>
      <c r="CD51" s="1061">
        <f xml:space="preserve"> IF( OR( $C$51 = $DB$51, $C$51 =""), 0, IF( ISNUMBER( V51 ), 0, 1 ))</f>
        <v>0</v>
      </c>
      <c r="CE51" s="1061">
        <f xml:space="preserve"> IF( OR( $C$51 = $DB$51, $C$51 =""), 0, IF( ISNUMBER( W51 ), 0, 1 ))</f>
        <v>0</v>
      </c>
      <c r="CF51" s="1061">
        <f xml:space="preserve"> IF( OR( $C$51 = $DB$51, $C$51 =""), 0, IF( ISNUMBER( X51 ), 0, 1 ))</f>
        <v>0</v>
      </c>
      <c r="CG51" s="1061">
        <f xml:space="preserve"> IF( OR( $C$51 = $DB$51, $C$51 =""), 0, IF( ISNUMBER( Y51 ), 0, 1 ))</f>
        <v>0</v>
      </c>
      <c r="CH51" s="1050"/>
      <c r="CI51" s="1061">
        <f xml:space="preserve"> IF( OR( $C$51 = $DB$51, $C$51 =""), 0, IF( ISNUMBER( AA51 ), 0, 1 ))</f>
        <v>0</v>
      </c>
      <c r="CJ51" s="1061">
        <f xml:space="preserve"> IF( OR( $C$51 = $DB$51, $C$51 =""), 0, IF( ISNUMBER( AB51 ), 0, 1 ))</f>
        <v>0</v>
      </c>
      <c r="CK51" s="1061">
        <f xml:space="preserve"> IF( OR( $C$51 = $DB$51, $C$51 =""), 0, IF( ISNUMBER( AC51 ), 0, 1 ))</f>
        <v>0</v>
      </c>
      <c r="CL51" s="1061">
        <f xml:space="preserve"> IF( OR( $C$51 = $DB$51, $C$51 =""), 0, IF( ISNUMBER( AD51 ), 0, 1 ))</f>
        <v>0</v>
      </c>
      <c r="CM51" s="1050"/>
      <c r="CN51" s="1061">
        <f xml:space="preserve"> IF( OR( $C$51 = $DB$51, $C$51 =""), 0, IF( ISNUMBER( AF51 ), 0, 1 ))</f>
        <v>0</v>
      </c>
      <c r="CO51" s="1061">
        <f xml:space="preserve"> IF( OR( $C$51 = $DB$51, $C$51 =""), 0, IF( ISNUMBER( AG51 ), 0, 1 ))</f>
        <v>0</v>
      </c>
      <c r="CP51" s="1061">
        <f xml:space="preserve"> IF( OR( $C$51 = $DB$51, $C$51 =""), 0, IF( ISNUMBER( AH51 ), 0, 1 ))</f>
        <v>0</v>
      </c>
      <c r="CQ51" s="1061">
        <f xml:space="preserve"> IF( OR( $C$51 = $DB$51, $C$51 =""), 0, IF( ISNUMBER( AI51 ), 0, 1 ))</f>
        <v>0</v>
      </c>
      <c r="CR51" s="1050"/>
      <c r="CS51" s="1061">
        <f xml:space="preserve"> IF( OR( $C$51 = $DB$51, $C$51 =""), 0, IF( ISNUMBER( AK51 ), 0, 1 ))</f>
        <v>0</v>
      </c>
      <c r="CT51" s="1061">
        <f xml:space="preserve"> IF( OR( $C$51 = $DB$51, $C$51 =""), 0, IF( ISNUMBER( AL51 ), 0, 1 ))</f>
        <v>0</v>
      </c>
      <c r="CU51" s="1061">
        <f xml:space="preserve"> IF( OR( $C$51 = $DB$51, $C$51 =""), 0, IF( ISNUMBER( AM51 ), 0, 1 ))</f>
        <v>0</v>
      </c>
      <c r="CV51" s="1061">
        <f xml:space="preserve"> IF( OR( $C$51 = $DB$51, $C$51 =""), 0, IF( ISNUMBER( AN51 ), 0, 1 ))</f>
        <v>0</v>
      </c>
      <c r="CW51" s="1050"/>
      <c r="CX51" s="1061">
        <f xml:space="preserve"> IF( OR( $C$51 = $DB$51, $C$51 =""), 0, IF( ISNUMBER( AP51 ), 0, 1 ))</f>
        <v>0</v>
      </c>
      <c r="CY51" s="1061">
        <f xml:space="preserve"> IF( OR( $C$51 = $DB$51, $C$51 =""), 0, IF( ISNUMBER( AQ51 ), 0, 1 ))</f>
        <v>0</v>
      </c>
      <c r="CZ51" s="1061">
        <f xml:space="preserve"> IF( OR( $C$51 = $DB$51, $C$51 =""), 0, IF( ISNUMBER( AR51 ), 0, 1 ))</f>
        <v>0</v>
      </c>
      <c r="DA51" s="1061">
        <f xml:space="preserve"> IF( OR( $C$51 = $DB$51, $C$51 =""), 0, IF( ISNUMBER( AS51 ), 0, 1 ))</f>
        <v>0</v>
      </c>
      <c r="DB51" s="2259" t="s">
        <v>262</v>
      </c>
      <c r="DC51" s="200"/>
    </row>
    <row r="52" spans="2:107" x14ac:dyDescent="0.2">
      <c r="B52" s="62">
        <f t="shared" si="59"/>
        <v>34</v>
      </c>
      <c r="C52" s="209" t="s">
        <v>269</v>
      </c>
      <c r="D52" s="2261"/>
      <c r="E52" s="64" t="s">
        <v>41</v>
      </c>
      <c r="F52" s="65">
        <v>3</v>
      </c>
      <c r="G52" s="66"/>
      <c r="H52" s="67"/>
      <c r="I52" s="67"/>
      <c r="J52" s="68"/>
      <c r="K52" s="232">
        <f>SUM(G52:J52)</f>
        <v>0</v>
      </c>
      <c r="L52" s="66"/>
      <c r="M52" s="67"/>
      <c r="N52" s="67"/>
      <c r="O52" s="68"/>
      <c r="P52" s="232">
        <f>SUM(L52:O52)</f>
        <v>0</v>
      </c>
      <c r="Q52" s="66"/>
      <c r="R52" s="67"/>
      <c r="S52" s="67"/>
      <c r="T52" s="68"/>
      <c r="U52" s="232">
        <f>SUM(Q52:T52)</f>
        <v>0</v>
      </c>
      <c r="V52" s="66"/>
      <c r="W52" s="67"/>
      <c r="X52" s="67"/>
      <c r="Y52" s="68"/>
      <c r="Z52" s="232">
        <f>SUM(V52:Y52)</f>
        <v>0</v>
      </c>
      <c r="AA52" s="66"/>
      <c r="AB52" s="67"/>
      <c r="AC52" s="67"/>
      <c r="AD52" s="68"/>
      <c r="AE52" s="232">
        <f>SUM(AA52:AD52)</f>
        <v>0</v>
      </c>
      <c r="AF52" s="66"/>
      <c r="AG52" s="67"/>
      <c r="AH52" s="67"/>
      <c r="AI52" s="68"/>
      <c r="AJ52" s="232">
        <f>SUM(AF52:AI52)</f>
        <v>0</v>
      </c>
      <c r="AK52" s="66"/>
      <c r="AL52" s="67"/>
      <c r="AM52" s="67"/>
      <c r="AN52" s="68"/>
      <c r="AO52" s="232">
        <f>SUM(AK52:AN52)</f>
        <v>0</v>
      </c>
      <c r="AP52" s="66"/>
      <c r="AQ52" s="67"/>
      <c r="AR52" s="67"/>
      <c r="AS52" s="68"/>
      <c r="AT52" s="232">
        <f>SUM(AP52:AS52)</f>
        <v>0</v>
      </c>
      <c r="AU52" s="114"/>
      <c r="AV52" s="91"/>
      <c r="AW52" s="37" t="s">
        <v>211</v>
      </c>
      <c r="AX52" s="71"/>
      <c r="AY52" s="43">
        <f t="shared" si="60"/>
        <v>0</v>
      </c>
      <c r="AZ52" s="43"/>
      <c r="BA52" s="1923"/>
      <c r="BB52" s="62">
        <f t="shared" si="61"/>
        <v>34</v>
      </c>
      <c r="BC52" s="234" t="s">
        <v>270</v>
      </c>
      <c r="BD52" s="64" t="s">
        <v>41</v>
      </c>
      <c r="BE52" s="65">
        <v>7</v>
      </c>
      <c r="BF52" s="235" t="s">
        <v>5713</v>
      </c>
      <c r="BG52" s="236" t="s">
        <v>5714</v>
      </c>
      <c r="BH52" s="236" t="s">
        <v>5715</v>
      </c>
      <c r="BI52" s="237" t="s">
        <v>5716</v>
      </c>
      <c r="BJ52" s="238" t="s">
        <v>5717</v>
      </c>
      <c r="BL52" s="200"/>
      <c r="BM52" s="2258">
        <f t="shared" si="62"/>
        <v>0</v>
      </c>
      <c r="BN52" s="1923"/>
      <c r="BO52" s="1061">
        <f xml:space="preserve"> IF( OR( $C$52 = $DB$52, $C$52 =""), 0, IF( ISNUMBER( G52 ), 0, 1 ))</f>
        <v>0</v>
      </c>
      <c r="BP52" s="1061">
        <f xml:space="preserve"> IF( OR( $C$52 = $DB$52, $C$52 =""), 0, IF( ISNUMBER( H52 ), 0, 1 ))</f>
        <v>0</v>
      </c>
      <c r="BQ52" s="1061">
        <f xml:space="preserve"> IF( OR( $C$52 = $DB$52, $C$52 =""), 0, IF( ISNUMBER( I52 ), 0, 1 ))</f>
        <v>0</v>
      </c>
      <c r="BR52" s="1061">
        <f xml:space="preserve"> IF( OR( $C$52 = $DB$52, $C$52 =""), 0, IF( ISNUMBER( J52 ), 0, 1 ))</f>
        <v>0</v>
      </c>
      <c r="BS52" s="1050"/>
      <c r="BT52" s="1061">
        <f xml:space="preserve"> IF( OR( $C$52 = $DB$52, $C$52 =""), 0, IF( ISNUMBER( L52 ), 0, 1 ))</f>
        <v>0</v>
      </c>
      <c r="BU52" s="1061">
        <f xml:space="preserve"> IF( OR( $C$52 = $DB$52, $C$52 =""), 0, IF( ISNUMBER( M52 ), 0, 1 ))</f>
        <v>0</v>
      </c>
      <c r="BV52" s="1061">
        <f xml:space="preserve"> IF( OR( $C$52 = $DB$52, $C$52 =""), 0, IF( ISNUMBER( N52 ), 0, 1 ))</f>
        <v>0</v>
      </c>
      <c r="BW52" s="1061">
        <f xml:space="preserve"> IF( OR( $C$52 = $DB$52, $C$52 =""), 0, IF( ISNUMBER( O52 ), 0, 1 ))</f>
        <v>0</v>
      </c>
      <c r="BX52" s="1050"/>
      <c r="BY52" s="1061">
        <f xml:space="preserve"> IF( OR( $C$52 = $DB$52, $C$52 =""), 0, IF( ISNUMBER( Q52 ), 0, 1 ))</f>
        <v>0</v>
      </c>
      <c r="BZ52" s="1061">
        <f xml:space="preserve"> IF( OR( $C$52 = $DB$52, $C$52 =""), 0, IF( ISNUMBER( R52 ), 0, 1 ))</f>
        <v>0</v>
      </c>
      <c r="CA52" s="1061">
        <f xml:space="preserve"> IF( OR( $C$52 = $DB$52, $C$52 =""), 0, IF( ISNUMBER( S52 ), 0, 1 ))</f>
        <v>0</v>
      </c>
      <c r="CB52" s="1061">
        <f xml:space="preserve"> IF( OR( $C$52 = $DB$52, $C$52 =""), 0, IF( ISNUMBER( T52 ), 0, 1 ))</f>
        <v>0</v>
      </c>
      <c r="CC52" s="1050"/>
      <c r="CD52" s="1061">
        <f xml:space="preserve"> IF( OR( $C$52 = $DB$52, $C$52 =""), 0, IF( ISNUMBER( V52 ), 0, 1 ))</f>
        <v>0</v>
      </c>
      <c r="CE52" s="1061">
        <f xml:space="preserve"> IF( OR( $C$52 = $DB$52, $C$52 =""), 0, IF( ISNUMBER( W52 ), 0, 1 ))</f>
        <v>0</v>
      </c>
      <c r="CF52" s="1061">
        <f xml:space="preserve"> IF( OR( $C$52 = $DB$52, $C$52 =""), 0, IF( ISNUMBER( X52 ), 0, 1 ))</f>
        <v>0</v>
      </c>
      <c r="CG52" s="1061">
        <f xml:space="preserve"> IF( OR( $C$52 = $DB$52, $C$52 =""), 0, IF( ISNUMBER( Y52 ), 0, 1 ))</f>
        <v>0</v>
      </c>
      <c r="CH52" s="1050"/>
      <c r="CI52" s="1061">
        <f xml:space="preserve"> IF( OR( $C$52 = $DB$52, $C$52 =""), 0, IF( ISNUMBER( AA52 ), 0, 1 ))</f>
        <v>0</v>
      </c>
      <c r="CJ52" s="1061">
        <f xml:space="preserve"> IF( OR( $C$52 = $DB$52, $C$52 =""), 0, IF( ISNUMBER( AB52 ), 0, 1 ))</f>
        <v>0</v>
      </c>
      <c r="CK52" s="1061">
        <f xml:space="preserve"> IF( OR( $C$52 = $DB$52, $C$52 =""), 0, IF( ISNUMBER( AC52 ), 0, 1 ))</f>
        <v>0</v>
      </c>
      <c r="CL52" s="1061">
        <f xml:space="preserve"> IF( OR( $C$52 = $DB$52, $C$52 =""), 0, IF( ISNUMBER( AD52 ), 0, 1 ))</f>
        <v>0</v>
      </c>
      <c r="CM52" s="1050"/>
      <c r="CN52" s="1061">
        <f xml:space="preserve"> IF( OR( $C$52 = $DB$52, $C$52 =""), 0, IF( ISNUMBER( AF52 ), 0, 1 ))</f>
        <v>0</v>
      </c>
      <c r="CO52" s="1061">
        <f xml:space="preserve"> IF( OR( $C$52 = $DB$52, $C$52 =""), 0, IF( ISNUMBER( AG52 ), 0, 1 ))</f>
        <v>0</v>
      </c>
      <c r="CP52" s="1061">
        <f xml:space="preserve"> IF( OR( $C$52 = $DB$52, $C$52 =""), 0, IF( ISNUMBER( AH52 ), 0, 1 ))</f>
        <v>0</v>
      </c>
      <c r="CQ52" s="1061">
        <f xml:space="preserve"> IF( OR( $C$52 = $DB$52, $C$52 =""), 0, IF( ISNUMBER( AI52 ), 0, 1 ))</f>
        <v>0</v>
      </c>
      <c r="CR52" s="1050"/>
      <c r="CS52" s="1061">
        <f xml:space="preserve"> IF( OR( $C$52 = $DB$52, $C$52 =""), 0, IF( ISNUMBER( AK52 ), 0, 1 ))</f>
        <v>0</v>
      </c>
      <c r="CT52" s="1061">
        <f xml:space="preserve"> IF( OR( $C$52 = $DB$52, $C$52 =""), 0, IF( ISNUMBER( AL52 ), 0, 1 ))</f>
        <v>0</v>
      </c>
      <c r="CU52" s="1061">
        <f xml:space="preserve"> IF( OR( $C$52 = $DB$52, $C$52 =""), 0, IF( ISNUMBER( AM52 ), 0, 1 ))</f>
        <v>0</v>
      </c>
      <c r="CV52" s="1061">
        <f xml:space="preserve"> IF( OR( $C$52 = $DB$52, $C$52 =""), 0, IF( ISNUMBER( AN52 ), 0, 1 ))</f>
        <v>0</v>
      </c>
      <c r="CW52" s="1050"/>
      <c r="CX52" s="1061">
        <f xml:space="preserve"> IF( OR( $C$52 = $DB$52, $C$52 =""), 0, IF( ISNUMBER( AP52 ), 0, 1 ))</f>
        <v>0</v>
      </c>
      <c r="CY52" s="1061">
        <f xml:space="preserve"> IF( OR( $C$52 = $DB$52, $C$52 =""), 0, IF( ISNUMBER( AQ52 ), 0, 1 ))</f>
        <v>0</v>
      </c>
      <c r="CZ52" s="1061">
        <f xml:space="preserve"> IF( OR( $C$52 = $DB$52, $C$52 =""), 0, IF( ISNUMBER( AR52 ), 0, 1 ))</f>
        <v>0</v>
      </c>
      <c r="DA52" s="1061">
        <f xml:space="preserve"> IF( OR( $C$52 = $DB$52, $C$52 =""), 0, IF( ISNUMBER( AS52 ), 0, 1 ))</f>
        <v>0</v>
      </c>
      <c r="DB52" s="2259" t="s">
        <v>269</v>
      </c>
      <c r="DC52" s="200"/>
    </row>
    <row r="53" spans="2:107" x14ac:dyDescent="0.2">
      <c r="B53" s="62">
        <f t="shared" si="59"/>
        <v>35</v>
      </c>
      <c r="C53" s="209" t="s">
        <v>276</v>
      </c>
      <c r="D53" s="2261"/>
      <c r="E53" s="64" t="s">
        <v>41</v>
      </c>
      <c r="F53" s="65">
        <v>3</v>
      </c>
      <c r="G53" s="66"/>
      <c r="H53" s="67"/>
      <c r="I53" s="67"/>
      <c r="J53" s="68"/>
      <c r="K53" s="232">
        <f>SUM(G53:J53)</f>
        <v>0</v>
      </c>
      <c r="L53" s="66"/>
      <c r="M53" s="67"/>
      <c r="N53" s="67"/>
      <c r="O53" s="68"/>
      <c r="P53" s="232">
        <f>SUM(L53:O53)</f>
        <v>0</v>
      </c>
      <c r="Q53" s="66"/>
      <c r="R53" s="67"/>
      <c r="S53" s="67"/>
      <c r="T53" s="68"/>
      <c r="U53" s="232">
        <f>SUM(Q53:T53)</f>
        <v>0</v>
      </c>
      <c r="V53" s="66"/>
      <c r="W53" s="67"/>
      <c r="X53" s="67"/>
      <c r="Y53" s="68"/>
      <c r="Z53" s="232">
        <f>SUM(V53:Y53)</f>
        <v>0</v>
      </c>
      <c r="AA53" s="66"/>
      <c r="AB53" s="67"/>
      <c r="AC53" s="67"/>
      <c r="AD53" s="68"/>
      <c r="AE53" s="232">
        <f>SUM(AA53:AD53)</f>
        <v>0</v>
      </c>
      <c r="AF53" s="66"/>
      <c r="AG53" s="67"/>
      <c r="AH53" s="67"/>
      <c r="AI53" s="68"/>
      <c r="AJ53" s="232">
        <f>SUM(AF53:AI53)</f>
        <v>0</v>
      </c>
      <c r="AK53" s="66"/>
      <c r="AL53" s="67"/>
      <c r="AM53" s="67"/>
      <c r="AN53" s="68"/>
      <c r="AO53" s="232">
        <f>SUM(AK53:AN53)</f>
        <v>0</v>
      </c>
      <c r="AP53" s="66"/>
      <c r="AQ53" s="67"/>
      <c r="AR53" s="67"/>
      <c r="AS53" s="68"/>
      <c r="AT53" s="232">
        <f>SUM(AP53:AS53)</f>
        <v>0</v>
      </c>
      <c r="AU53" s="114"/>
      <c r="AV53" s="91"/>
      <c r="AW53" s="37" t="s">
        <v>211</v>
      </c>
      <c r="AX53" s="71"/>
      <c r="AY53" s="43">
        <f>(IF(SUM(BO53:DA53)=0,IF(BM53=1,$BM$4,0),$BO$4))</f>
        <v>0</v>
      </c>
      <c r="AZ53" s="43"/>
      <c r="BA53" s="1923"/>
      <c r="BB53" s="62">
        <f t="shared" si="61"/>
        <v>35</v>
      </c>
      <c r="BC53" s="234" t="s">
        <v>277</v>
      </c>
      <c r="BD53" s="64" t="s">
        <v>41</v>
      </c>
      <c r="BE53" s="65">
        <v>8</v>
      </c>
      <c r="BF53" s="235" t="s">
        <v>5718</v>
      </c>
      <c r="BG53" s="236" t="s">
        <v>5719</v>
      </c>
      <c r="BH53" s="236" t="s">
        <v>5720</v>
      </c>
      <c r="BI53" s="237" t="s">
        <v>5721</v>
      </c>
      <c r="BJ53" s="238" t="s">
        <v>5722</v>
      </c>
      <c r="BL53" s="1034"/>
      <c r="BM53" s="2258">
        <f t="shared" si="62"/>
        <v>0</v>
      </c>
      <c r="BN53" s="1923"/>
      <c r="BO53" s="1061">
        <f xml:space="preserve"> IF( OR( $C$53 = $DB$53, $C$53 =""), 0, IF( ISNUMBER( G53 ), 0, 1 ))</f>
        <v>0</v>
      </c>
      <c r="BP53" s="1061">
        <f xml:space="preserve"> IF( OR( $C$53 = $DB$53, $C$53 =""), 0, IF( ISNUMBER( H53 ), 0, 1 ))</f>
        <v>0</v>
      </c>
      <c r="BQ53" s="1061">
        <f xml:space="preserve"> IF( OR( $C$53 = $DB$53, $C$53 =""), 0, IF( ISNUMBER( I53 ), 0, 1 ))</f>
        <v>0</v>
      </c>
      <c r="BR53" s="1061">
        <f xml:space="preserve"> IF( OR( $C$53 = $DB$53, $C$53 =""), 0, IF( ISNUMBER( J53 ), 0, 1 ))</f>
        <v>0</v>
      </c>
      <c r="BS53" s="1050"/>
      <c r="BT53" s="1061">
        <f xml:space="preserve"> IF( OR( $C$53 = $DB$53, $C$53 =""), 0, IF( ISNUMBER( L53 ), 0, 1 ))</f>
        <v>0</v>
      </c>
      <c r="BU53" s="1061">
        <f xml:space="preserve"> IF( OR( $C$53 = $DB$53, $C$53 =""), 0, IF( ISNUMBER( M53 ), 0, 1 ))</f>
        <v>0</v>
      </c>
      <c r="BV53" s="1061">
        <f xml:space="preserve"> IF( OR( $C$53 = $DB$53, $C$53 =""), 0, IF( ISNUMBER( N53 ), 0, 1 ))</f>
        <v>0</v>
      </c>
      <c r="BW53" s="1061">
        <f xml:space="preserve"> IF( OR( $C$53 = $DB$53, $C$53 =""), 0, IF( ISNUMBER( O53 ), 0, 1 ))</f>
        <v>0</v>
      </c>
      <c r="BX53" s="1050"/>
      <c r="BY53" s="1061">
        <f xml:space="preserve"> IF( OR( $C$53 = $DB$53, $C$53 =""), 0, IF( ISNUMBER( Q53 ), 0, 1 ))</f>
        <v>0</v>
      </c>
      <c r="BZ53" s="1061">
        <f xml:space="preserve"> IF( OR( $C$53 = $DB$53, $C$53 =""), 0, IF( ISNUMBER( R53 ), 0, 1 ))</f>
        <v>0</v>
      </c>
      <c r="CA53" s="1061">
        <f xml:space="preserve"> IF( OR( $C$53 = $DB$53, $C$53 =""), 0, IF( ISNUMBER( S53 ), 0, 1 ))</f>
        <v>0</v>
      </c>
      <c r="CB53" s="1061">
        <f xml:space="preserve"> IF( OR( $C$53 = $DB$53, $C$53 =""), 0, IF( ISNUMBER( T53 ), 0, 1 ))</f>
        <v>0</v>
      </c>
      <c r="CC53" s="1050"/>
      <c r="CD53" s="1061">
        <f xml:space="preserve"> IF( OR( $C$53 = $DB$53, $C$53 =""), 0, IF( ISNUMBER( V53 ), 0, 1 ))</f>
        <v>0</v>
      </c>
      <c r="CE53" s="1061">
        <f xml:space="preserve"> IF( OR( $C$53 = $DB$53, $C$53 =""), 0, IF( ISNUMBER( W53 ), 0, 1 ))</f>
        <v>0</v>
      </c>
      <c r="CF53" s="1061">
        <f xml:space="preserve"> IF( OR( $C$53 = $DB$53, $C$53 =""), 0, IF( ISNUMBER( X53 ), 0, 1 ))</f>
        <v>0</v>
      </c>
      <c r="CG53" s="1061">
        <f xml:space="preserve"> IF( OR( $C$53 = $DB$53, $C$53 =""), 0, IF( ISNUMBER( Y53 ), 0, 1 ))</f>
        <v>0</v>
      </c>
      <c r="CH53" s="1050"/>
      <c r="CI53" s="1061">
        <f xml:space="preserve"> IF( OR( $C$53 = $DB$53, $C$53 =""), 0, IF( ISNUMBER( AA53 ), 0, 1 ))</f>
        <v>0</v>
      </c>
      <c r="CJ53" s="1061">
        <f xml:space="preserve"> IF( OR( $C$53 = $DB$53, $C$53 =""), 0, IF( ISNUMBER( AB53 ), 0, 1 ))</f>
        <v>0</v>
      </c>
      <c r="CK53" s="1061">
        <f xml:space="preserve"> IF( OR( $C$53 = $DB$53, $C$53 =""), 0, IF( ISNUMBER( AC53 ), 0, 1 ))</f>
        <v>0</v>
      </c>
      <c r="CL53" s="1061">
        <f xml:space="preserve"> IF( OR( $C$53 = $DB$53, $C$53 =""), 0, IF( ISNUMBER( AD53 ), 0, 1 ))</f>
        <v>0</v>
      </c>
      <c r="CM53" s="1050"/>
      <c r="CN53" s="1061">
        <f xml:space="preserve"> IF( OR( $C$53 = $DB$53, $C$53 =""), 0, IF( ISNUMBER( AF53 ), 0, 1 ))</f>
        <v>0</v>
      </c>
      <c r="CO53" s="1061">
        <f xml:space="preserve"> IF( OR( $C$53 = $DB$53, $C$53 =""), 0, IF( ISNUMBER( AG53 ), 0, 1 ))</f>
        <v>0</v>
      </c>
      <c r="CP53" s="1061">
        <f xml:space="preserve"> IF( OR( $C$53 = $DB$53, $C$53 =""), 0, IF( ISNUMBER( AH53 ), 0, 1 ))</f>
        <v>0</v>
      </c>
      <c r="CQ53" s="1061">
        <f xml:space="preserve"> IF( OR( $C$53 = $DB$53, $C$53 =""), 0, IF( ISNUMBER( AI53 ), 0, 1 ))</f>
        <v>0</v>
      </c>
      <c r="CR53" s="1050"/>
      <c r="CS53" s="1061">
        <f xml:space="preserve"> IF( OR( $C$53 = $DB$53, $C$53 =""), 0, IF( ISNUMBER( AK53 ), 0, 1 ))</f>
        <v>0</v>
      </c>
      <c r="CT53" s="1061">
        <f xml:space="preserve"> IF( OR( $C$53 = $DB$53, $C$53 =""), 0, IF( ISNUMBER( AL53 ), 0, 1 ))</f>
        <v>0</v>
      </c>
      <c r="CU53" s="1061">
        <f xml:space="preserve"> IF( OR( $C$53 = $DB$53, $C$53 =""), 0, IF( ISNUMBER( AM53 ), 0, 1 ))</f>
        <v>0</v>
      </c>
      <c r="CV53" s="1061">
        <f xml:space="preserve"> IF( OR( $C$53 = $DB$53, $C$53 =""), 0, IF( ISNUMBER( AN53 ), 0, 1 ))</f>
        <v>0</v>
      </c>
      <c r="CW53" s="1050"/>
      <c r="CX53" s="1061">
        <f xml:space="preserve"> IF( OR( $C$53 = $DB$53, $C$53 =""), 0, IF( ISNUMBER( AP53 ), 0, 1 ))</f>
        <v>0</v>
      </c>
      <c r="CY53" s="1061">
        <f xml:space="preserve"> IF( OR( $C$53 = $DB$53, $C$53 =""), 0, IF( ISNUMBER( AQ53 ), 0, 1 ))</f>
        <v>0</v>
      </c>
      <c r="CZ53" s="1061">
        <f xml:space="preserve"> IF( OR( $C$53 = $DB$53, $C$53 =""), 0, IF( ISNUMBER( AR53 ), 0, 1 ))</f>
        <v>0</v>
      </c>
      <c r="DA53" s="1061">
        <f xml:space="preserve"> IF( OR( $C$53 = $DB$53, $C$53 =""), 0, IF( ISNUMBER( AS53 ), 0, 1 ))</f>
        <v>0</v>
      </c>
      <c r="DB53" s="2259" t="s">
        <v>276</v>
      </c>
      <c r="DC53" s="1034"/>
    </row>
    <row r="54" spans="2:107" ht="15" thickBot="1" x14ac:dyDescent="0.25">
      <c r="B54" s="98">
        <f t="shared" si="59"/>
        <v>36</v>
      </c>
      <c r="C54" s="99" t="s">
        <v>283</v>
      </c>
      <c r="D54" s="242"/>
      <c r="E54" s="100" t="s">
        <v>41</v>
      </c>
      <c r="F54" s="101">
        <v>3</v>
      </c>
      <c r="G54" s="2262">
        <f>SUM(G44:G53)</f>
        <v>9.2001940000000004E-2</v>
      </c>
      <c r="H54" s="2263">
        <f>SUM(H44:H53)</f>
        <v>-1.27318317</v>
      </c>
      <c r="I54" s="2263">
        <f>SUM(I44:I53)</f>
        <v>-0.151</v>
      </c>
      <c r="J54" s="2264">
        <f>SUM(J44:J53)</f>
        <v>-4.4939999999999998</v>
      </c>
      <c r="K54" s="2265">
        <f t="shared" si="51"/>
        <v>-5.8261812299999995</v>
      </c>
      <c r="L54" s="2262">
        <f>SUM(L44:L53)</f>
        <v>0.26700000000000002</v>
      </c>
      <c r="M54" s="2263">
        <f>SUM(M44:M53)</f>
        <v>0</v>
      </c>
      <c r="N54" s="2263">
        <f>SUM(N44:N53)</f>
        <v>0</v>
      </c>
      <c r="O54" s="2264">
        <f>SUM(O44:O53)</f>
        <v>0</v>
      </c>
      <c r="P54" s="2265">
        <f t="shared" si="52"/>
        <v>0.26700000000000002</v>
      </c>
      <c r="Q54" s="2262">
        <f>SUM(Q44:Q53)</f>
        <v>0</v>
      </c>
      <c r="R54" s="2263">
        <f>SUM(R44:R53)</f>
        <v>1E-3</v>
      </c>
      <c r="S54" s="2263">
        <f>SUM(S44:S53)</f>
        <v>0</v>
      </c>
      <c r="T54" s="2264">
        <f>SUM(T44:T53)</f>
        <v>0</v>
      </c>
      <c r="U54" s="2265">
        <f t="shared" si="53"/>
        <v>1E-3</v>
      </c>
      <c r="V54" s="2262">
        <f>SUM(V44:V53)</f>
        <v>0</v>
      </c>
      <c r="W54" s="2263">
        <f>SUM(W44:W53)</f>
        <v>0</v>
      </c>
      <c r="X54" s="2263">
        <f>SUM(X44:X53)</f>
        <v>0</v>
      </c>
      <c r="Y54" s="2264">
        <f>SUM(Y44:Y53)</f>
        <v>0</v>
      </c>
      <c r="Z54" s="2265">
        <f t="shared" si="54"/>
        <v>0</v>
      </c>
      <c r="AA54" s="2262">
        <f>SUM(AA44:AA53)</f>
        <v>0</v>
      </c>
      <c r="AB54" s="2263">
        <f>SUM(AB44:AB53)</f>
        <v>0</v>
      </c>
      <c r="AC54" s="2263">
        <f>SUM(AC44:AC53)</f>
        <v>0</v>
      </c>
      <c r="AD54" s="2264">
        <f>SUM(AD44:AD53)</f>
        <v>0</v>
      </c>
      <c r="AE54" s="2265">
        <f t="shared" si="55"/>
        <v>0</v>
      </c>
      <c r="AF54" s="2262">
        <f>SUM(AF44:AF53)</f>
        <v>0</v>
      </c>
      <c r="AG54" s="2263">
        <f>SUM(AG44:AG53)</f>
        <v>0</v>
      </c>
      <c r="AH54" s="2263">
        <f>SUM(AH44:AH53)</f>
        <v>0</v>
      </c>
      <c r="AI54" s="2264">
        <f>SUM(AI44:AI53)</f>
        <v>0</v>
      </c>
      <c r="AJ54" s="2265">
        <f t="shared" si="56"/>
        <v>0</v>
      </c>
      <c r="AK54" s="2262">
        <f>SUM(AK44:AK53)</f>
        <v>0</v>
      </c>
      <c r="AL54" s="2263">
        <f>SUM(AL44:AL53)</f>
        <v>0</v>
      </c>
      <c r="AM54" s="2263">
        <f>SUM(AM44:AM53)</f>
        <v>0</v>
      </c>
      <c r="AN54" s="2264">
        <f>SUM(AN44:AN53)</f>
        <v>0</v>
      </c>
      <c r="AO54" s="2265">
        <f t="shared" si="57"/>
        <v>0</v>
      </c>
      <c r="AP54" s="2262">
        <f>SUM(AP44:AP53)</f>
        <v>0</v>
      </c>
      <c r="AQ54" s="2263">
        <f>SUM(AQ44:AQ53)</f>
        <v>0</v>
      </c>
      <c r="AR54" s="2263">
        <f>SUM(AR44:AR53)</f>
        <v>0</v>
      </c>
      <c r="AS54" s="2264">
        <f>SUM(AS44:AS53)</f>
        <v>0</v>
      </c>
      <c r="AT54" s="2265">
        <f t="shared" si="58"/>
        <v>0</v>
      </c>
      <c r="AU54" s="114"/>
      <c r="AV54" s="194" t="s">
        <v>284</v>
      </c>
      <c r="AW54" s="195"/>
      <c r="AX54" s="168"/>
      <c r="AY54" s="43"/>
      <c r="AZ54" s="43"/>
      <c r="BA54" s="1923"/>
      <c r="BB54" s="98">
        <v>36</v>
      </c>
      <c r="BC54" s="99" t="s">
        <v>283</v>
      </c>
      <c r="BD54" s="100" t="s">
        <v>41</v>
      </c>
      <c r="BE54" s="101">
        <v>3</v>
      </c>
      <c r="BF54" s="253" t="s">
        <v>5723</v>
      </c>
      <c r="BG54" s="254" t="s">
        <v>5724</v>
      </c>
      <c r="BH54" s="254" t="s">
        <v>5725</v>
      </c>
      <c r="BI54" s="255" t="s">
        <v>5726</v>
      </c>
      <c r="BJ54" s="256" t="s">
        <v>5727</v>
      </c>
      <c r="BL54" s="1034"/>
      <c r="DC54" s="1034"/>
    </row>
    <row r="55" spans="2:107" ht="15" thickBot="1" x14ac:dyDescent="0.25">
      <c r="B55" s="202"/>
      <c r="C55" s="203"/>
      <c r="D55" s="33"/>
      <c r="E55" s="33"/>
      <c r="F55" s="33"/>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4"/>
      <c r="AV55" s="123"/>
      <c r="AW55" s="123"/>
      <c r="AX55" s="123"/>
      <c r="AY55" s="43"/>
      <c r="AZ55" s="43"/>
      <c r="BA55" s="1923"/>
      <c r="BB55" s="202"/>
      <c r="BC55" s="203"/>
      <c r="BD55" s="33"/>
      <c r="BE55" s="33"/>
      <c r="BF55" s="204"/>
      <c r="BG55" s="204"/>
      <c r="BH55" s="204"/>
      <c r="BI55" s="204"/>
      <c r="BJ55" s="204"/>
      <c r="BL55" s="1034"/>
      <c r="DC55" s="1034"/>
    </row>
    <row r="56" spans="2:107" ht="15" thickBot="1" x14ac:dyDescent="0.25">
      <c r="B56" s="40" t="s">
        <v>290</v>
      </c>
      <c r="C56" s="206" t="s">
        <v>291</v>
      </c>
      <c r="D56" s="33"/>
      <c r="E56" s="42"/>
      <c r="F56" s="42"/>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4"/>
      <c r="AV56" s="118"/>
      <c r="AW56" s="118"/>
      <c r="AX56" s="118"/>
      <c r="AY56" s="43"/>
      <c r="AZ56" s="43"/>
      <c r="BA56" s="1923"/>
      <c r="BB56" s="40" t="s">
        <v>290</v>
      </c>
      <c r="BC56" s="206" t="s">
        <v>291</v>
      </c>
      <c r="BD56" s="42"/>
      <c r="BE56" s="42"/>
      <c r="BF56" s="207"/>
      <c r="BG56" s="207"/>
      <c r="BH56" s="207"/>
      <c r="BI56" s="207"/>
      <c r="BJ56" s="207"/>
      <c r="BL56" s="1034"/>
      <c r="DC56" s="1034"/>
    </row>
    <row r="57" spans="2:107" ht="15" thickBot="1" x14ac:dyDescent="0.25">
      <c r="B57" s="257">
        <f>+B54+1</f>
        <v>37</v>
      </c>
      <c r="C57" s="258" t="s">
        <v>292</v>
      </c>
      <c r="D57" s="259"/>
      <c r="E57" s="259" t="s">
        <v>41</v>
      </c>
      <c r="F57" s="260">
        <v>3</v>
      </c>
      <c r="G57" s="261">
        <f>G41+G54</f>
        <v>41.315001940000009</v>
      </c>
      <c r="H57" s="262">
        <f>H41+H54</f>
        <v>14.988816830000001</v>
      </c>
      <c r="I57" s="262">
        <f>I41+I54</f>
        <v>110.69300000000001</v>
      </c>
      <c r="J57" s="263">
        <f>J41+J54</f>
        <v>202.59800000000001</v>
      </c>
      <c r="K57" s="264">
        <f>SUM(G57:J57)</f>
        <v>369.59481877000002</v>
      </c>
      <c r="L57" s="261">
        <f>L41+L54</f>
        <v>40.884000000000007</v>
      </c>
      <c r="M57" s="262">
        <f>M41+M54</f>
        <v>14.975</v>
      </c>
      <c r="N57" s="262">
        <f>N41+N54</f>
        <v>103.348</v>
      </c>
      <c r="O57" s="263">
        <f>O41+O54</f>
        <v>265.66499999999996</v>
      </c>
      <c r="P57" s="264">
        <f>SUM(L57:O57)</f>
        <v>424.87199999999996</v>
      </c>
      <c r="Q57" s="261">
        <f>Q41+Q54</f>
        <v>40.481000000000002</v>
      </c>
      <c r="R57" s="262">
        <f>R41+R54</f>
        <v>14.904999999999999</v>
      </c>
      <c r="S57" s="262">
        <f>S41+S54</f>
        <v>91.709000000000017</v>
      </c>
      <c r="T57" s="263">
        <f>T41+T54</f>
        <v>265.59899999999999</v>
      </c>
      <c r="U57" s="264">
        <f>SUM(Q57:T57)</f>
        <v>412.69400000000002</v>
      </c>
      <c r="V57" s="261">
        <f>V41+V54</f>
        <v>48.572000000000003</v>
      </c>
      <c r="W57" s="262">
        <f>W41+W54</f>
        <v>13.213000000000001</v>
      </c>
      <c r="X57" s="262">
        <f>X41+X54</f>
        <v>104.32600000000001</v>
      </c>
      <c r="Y57" s="263">
        <f>Y41+Y54</f>
        <v>185.25799999999998</v>
      </c>
      <c r="Z57" s="264">
        <f>SUM(V57:Y57)</f>
        <v>351.36900000000003</v>
      </c>
      <c r="AA57" s="261">
        <f>AA41+AA54</f>
        <v>43.164000000000001</v>
      </c>
      <c r="AB57" s="262">
        <f>AB41+AB54</f>
        <v>14.888000000000002</v>
      </c>
      <c r="AC57" s="262">
        <f>AC41+AC54</f>
        <v>110.318</v>
      </c>
      <c r="AD57" s="263">
        <f>AD41+AD54</f>
        <v>182.34499999999997</v>
      </c>
      <c r="AE57" s="264">
        <f>SUM(AA57:AD57)</f>
        <v>350.71499999999997</v>
      </c>
      <c r="AF57" s="261">
        <f>AF41+AF54</f>
        <v>54.023999999999994</v>
      </c>
      <c r="AG57" s="262">
        <f>AG41+AG54</f>
        <v>14.396000000000001</v>
      </c>
      <c r="AH57" s="262">
        <f>AH41+AH54</f>
        <v>104.887</v>
      </c>
      <c r="AI57" s="263">
        <f>AI41+AI54</f>
        <v>183.11699999999999</v>
      </c>
      <c r="AJ57" s="264">
        <f>SUM(AF57:AI57)</f>
        <v>356.42399999999998</v>
      </c>
      <c r="AK57" s="261">
        <f>AK41+AK54</f>
        <v>47.777000000000001</v>
      </c>
      <c r="AL57" s="262">
        <f>AL41+AL54</f>
        <v>14.859</v>
      </c>
      <c r="AM57" s="262">
        <f>AM41+AM54</f>
        <v>90.14500000000001</v>
      </c>
      <c r="AN57" s="263">
        <f>AN41+AN54</f>
        <v>186.33499999999998</v>
      </c>
      <c r="AO57" s="264">
        <f>SUM(AK57:AN57)</f>
        <v>339.11599999999999</v>
      </c>
      <c r="AP57" s="261">
        <f>AP41+AP54</f>
        <v>36.339999999999996</v>
      </c>
      <c r="AQ57" s="262">
        <f>AQ41+AQ54</f>
        <v>14.485999999999999</v>
      </c>
      <c r="AR57" s="262">
        <f>AR41+AR54</f>
        <v>75.953000000000003</v>
      </c>
      <c r="AS57" s="263">
        <f>AS41+AS54</f>
        <v>184.11699999999999</v>
      </c>
      <c r="AT57" s="264">
        <f>SUM(AP57:AS57)</f>
        <v>310.89599999999996</v>
      </c>
      <c r="AU57" s="114"/>
      <c r="AV57" s="265" t="s">
        <v>293</v>
      </c>
      <c r="AW57" s="266"/>
      <c r="AX57" s="168"/>
      <c r="AY57" s="43"/>
      <c r="AZ57" s="43"/>
      <c r="BA57" s="1923"/>
      <c r="BB57" s="257">
        <f>+BB54+1</f>
        <v>37</v>
      </c>
      <c r="BC57" s="258" t="s">
        <v>294</v>
      </c>
      <c r="BD57" s="259" t="s">
        <v>41</v>
      </c>
      <c r="BE57" s="260">
        <v>3</v>
      </c>
      <c r="BF57" s="267" t="s">
        <v>5728</v>
      </c>
      <c r="BG57" s="268" t="s">
        <v>5729</v>
      </c>
      <c r="BH57" s="268" t="s">
        <v>5730</v>
      </c>
      <c r="BI57" s="269" t="s">
        <v>5731</v>
      </c>
      <c r="BJ57" s="270" t="s">
        <v>5732</v>
      </c>
      <c r="BL57" s="1034"/>
      <c r="DC57" s="1034"/>
    </row>
    <row r="58" spans="2:107" x14ac:dyDescent="0.2">
      <c r="B58" s="114"/>
      <c r="C58" s="114"/>
      <c r="D58" s="271"/>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272"/>
      <c r="AL58" s="273"/>
      <c r="AM58" s="114"/>
      <c r="AN58" s="114"/>
      <c r="AO58" s="114"/>
      <c r="AP58" s="114"/>
      <c r="AQ58" s="114"/>
      <c r="AR58" s="114"/>
      <c r="AS58" s="114"/>
      <c r="AT58" s="114"/>
    </row>
    <row r="59" spans="2:107" x14ac:dyDescent="0.2">
      <c r="B59" s="277" t="s">
        <v>300</v>
      </c>
      <c r="C59" s="278"/>
      <c r="D59" s="279"/>
      <c r="E59" s="279"/>
      <c r="F59" s="279"/>
      <c r="G59" s="35"/>
      <c r="H59" s="280"/>
      <c r="I59" s="280"/>
      <c r="J59" s="280"/>
      <c r="K59" s="280"/>
      <c r="L59" s="280"/>
      <c r="M59" s="280"/>
      <c r="N59" s="280"/>
      <c r="O59" s="280"/>
      <c r="P59" s="280"/>
      <c r="Q59" s="280"/>
      <c r="R59" s="114"/>
      <c r="S59" s="114"/>
      <c r="T59" s="114"/>
      <c r="U59" s="114"/>
      <c r="V59" s="114"/>
      <c r="W59" s="114"/>
      <c r="X59" s="114"/>
      <c r="Y59" s="114"/>
      <c r="Z59" s="114"/>
      <c r="AA59" s="114"/>
      <c r="AB59" s="114"/>
      <c r="AC59" s="114"/>
      <c r="AD59" s="114"/>
      <c r="AE59" s="114"/>
      <c r="AF59" s="114"/>
      <c r="AG59" s="114"/>
      <c r="AH59" s="114"/>
      <c r="AI59" s="114"/>
      <c r="AJ59" s="114"/>
      <c r="AK59" s="281"/>
      <c r="AL59" s="14"/>
      <c r="AM59" s="114"/>
      <c r="AN59" s="114"/>
      <c r="AO59" s="114"/>
      <c r="AP59" s="114"/>
      <c r="AQ59" s="114"/>
      <c r="AR59" s="114"/>
      <c r="AS59" s="114"/>
      <c r="AT59" s="114"/>
    </row>
    <row r="60" spans="2:107" x14ac:dyDescent="0.2">
      <c r="B60" s="282"/>
      <c r="C60" s="283" t="s">
        <v>301</v>
      </c>
      <c r="D60" s="279"/>
      <c r="E60" s="279"/>
      <c r="F60" s="279"/>
      <c r="G60" s="35"/>
      <c r="H60" s="280"/>
      <c r="I60" s="280"/>
      <c r="J60" s="280"/>
      <c r="K60" s="280"/>
      <c r="L60" s="280"/>
      <c r="M60" s="280"/>
      <c r="N60" s="280"/>
      <c r="O60" s="280"/>
      <c r="P60" s="280"/>
      <c r="Q60" s="280"/>
      <c r="R60" s="114"/>
      <c r="S60" s="114"/>
      <c r="T60" s="114"/>
      <c r="U60" s="114"/>
      <c r="V60" s="114"/>
      <c r="W60" s="114"/>
      <c r="X60" s="114"/>
      <c r="Y60" s="114"/>
      <c r="Z60" s="114"/>
      <c r="AA60" s="114"/>
      <c r="AB60" s="114"/>
      <c r="AC60" s="114"/>
      <c r="AD60" s="114"/>
      <c r="AE60" s="114"/>
      <c r="AF60" s="114"/>
      <c r="AG60" s="114"/>
      <c r="AH60" s="114"/>
      <c r="AI60" s="114"/>
      <c r="AJ60" s="114"/>
      <c r="AK60" s="281"/>
      <c r="AL60" s="14"/>
      <c r="AM60" s="114"/>
      <c r="AN60" s="114"/>
      <c r="AO60" s="114"/>
      <c r="AP60" s="114"/>
      <c r="AQ60" s="114"/>
      <c r="AR60" s="114"/>
      <c r="AS60" s="114"/>
      <c r="AT60" s="114"/>
    </row>
    <row r="61" spans="2:107" x14ac:dyDescent="0.2">
      <c r="B61" s="284"/>
      <c r="C61" s="283" t="s">
        <v>302</v>
      </c>
      <c r="D61" s="279"/>
      <c r="E61" s="279"/>
      <c r="F61" s="279"/>
      <c r="G61" s="35"/>
      <c r="H61" s="280"/>
      <c r="I61" s="280"/>
      <c r="J61" s="280"/>
      <c r="K61" s="280"/>
      <c r="L61" s="280"/>
      <c r="M61" s="280"/>
      <c r="N61" s="280"/>
      <c r="O61" s="280"/>
      <c r="P61" s="280"/>
      <c r="Q61" s="280"/>
      <c r="R61" s="114"/>
      <c r="S61" s="114"/>
      <c r="T61" s="114"/>
      <c r="U61" s="114"/>
      <c r="V61" s="114"/>
      <c r="W61" s="114"/>
      <c r="X61" s="114"/>
      <c r="Y61" s="114"/>
      <c r="Z61" s="114"/>
      <c r="AA61" s="114"/>
      <c r="AB61" s="114"/>
      <c r="AC61" s="114"/>
      <c r="AD61" s="114"/>
      <c r="AE61" s="114"/>
      <c r="AF61" s="114"/>
      <c r="AG61" s="114"/>
      <c r="AH61" s="114"/>
      <c r="AI61" s="114"/>
      <c r="AJ61" s="114"/>
      <c r="AK61" s="281"/>
      <c r="AL61" s="14"/>
      <c r="AM61" s="114"/>
      <c r="AN61" s="114"/>
      <c r="AO61" s="114"/>
      <c r="AP61" s="114"/>
      <c r="AQ61" s="114"/>
      <c r="AR61" s="114"/>
      <c r="AS61" s="114"/>
      <c r="AT61" s="114"/>
    </row>
    <row r="62" spans="2:107" x14ac:dyDescent="0.2">
      <c r="B62" s="285"/>
      <c r="C62" s="283" t="s">
        <v>303</v>
      </c>
      <c r="D62" s="279"/>
      <c r="E62" s="279"/>
      <c r="F62" s="279"/>
      <c r="G62" s="35"/>
      <c r="H62" s="280"/>
      <c r="I62" s="280"/>
      <c r="J62" s="280"/>
      <c r="K62" s="280"/>
      <c r="L62" s="280"/>
      <c r="M62" s="280"/>
      <c r="N62" s="280"/>
      <c r="O62" s="280"/>
      <c r="P62" s="280"/>
      <c r="Q62" s="280"/>
      <c r="R62" s="114"/>
      <c r="S62" s="114"/>
      <c r="T62" s="114"/>
      <c r="U62" s="114"/>
      <c r="V62" s="114"/>
      <c r="W62" s="114"/>
      <c r="X62" s="114"/>
      <c r="Y62" s="114"/>
      <c r="Z62" s="114"/>
      <c r="AA62" s="114"/>
      <c r="AB62" s="114"/>
      <c r="AC62" s="114"/>
      <c r="AD62" s="114"/>
      <c r="AE62" s="114"/>
      <c r="AF62" s="114"/>
      <c r="AG62" s="114"/>
      <c r="AH62" s="114"/>
      <c r="AI62" s="114"/>
      <c r="AJ62" s="114"/>
      <c r="AK62" s="281"/>
      <c r="AL62" s="14"/>
      <c r="AM62" s="114"/>
      <c r="AN62" s="114"/>
      <c r="AO62" s="114"/>
      <c r="AP62" s="114"/>
      <c r="AQ62" s="114"/>
      <c r="AR62" s="114"/>
      <c r="AS62" s="114"/>
      <c r="AT62" s="114"/>
    </row>
    <row r="63" spans="2:107" x14ac:dyDescent="0.2">
      <c r="B63" s="286"/>
      <c r="C63" s="283" t="s">
        <v>304</v>
      </c>
      <c r="D63" s="279"/>
      <c r="E63" s="279"/>
      <c r="F63" s="279"/>
      <c r="G63" s="35"/>
      <c r="H63" s="280"/>
      <c r="I63" s="280"/>
      <c r="J63" s="280"/>
      <c r="K63" s="280"/>
      <c r="L63" s="280"/>
      <c r="M63" s="280"/>
      <c r="N63" s="280"/>
      <c r="O63" s="280"/>
      <c r="P63" s="280"/>
      <c r="Q63" s="280"/>
      <c r="R63" s="114"/>
      <c r="S63" s="114"/>
      <c r="T63" s="114"/>
      <c r="U63" s="114"/>
      <c r="V63" s="114"/>
      <c r="W63" s="114"/>
      <c r="X63" s="114"/>
      <c r="Y63" s="114"/>
      <c r="Z63" s="114"/>
      <c r="AA63" s="114"/>
      <c r="AB63" s="114"/>
      <c r="AC63" s="114"/>
      <c r="AD63" s="114"/>
      <c r="AE63" s="114"/>
      <c r="AF63" s="114"/>
      <c r="AG63" s="114"/>
      <c r="AH63" s="114"/>
      <c r="AI63" s="114"/>
      <c r="AJ63" s="114"/>
      <c r="AK63" s="281"/>
      <c r="AL63" s="14"/>
      <c r="AM63" s="114"/>
      <c r="AN63" s="114"/>
      <c r="AO63" s="114"/>
      <c r="AP63" s="114"/>
      <c r="AQ63" s="114"/>
      <c r="AR63" s="114"/>
      <c r="AS63" s="114"/>
      <c r="AT63" s="114"/>
    </row>
    <row r="64" spans="2:107" ht="15" thickBot="1" x14ac:dyDescent="0.25">
      <c r="B64" s="287"/>
      <c r="C64" s="283"/>
      <c r="D64" s="279"/>
      <c r="E64" s="279"/>
      <c r="F64" s="279"/>
      <c r="G64" s="35"/>
      <c r="H64" s="280"/>
      <c r="I64" s="280"/>
      <c r="J64" s="280"/>
      <c r="K64" s="280"/>
      <c r="L64" s="280"/>
      <c r="M64" s="280"/>
      <c r="N64" s="280"/>
      <c r="O64" s="280"/>
      <c r="P64" s="280"/>
      <c r="Q64" s="280"/>
      <c r="R64" s="114"/>
      <c r="S64" s="114"/>
      <c r="T64" s="114"/>
      <c r="U64" s="114"/>
      <c r="V64" s="114"/>
      <c r="W64" s="114"/>
      <c r="X64" s="114"/>
      <c r="Y64" s="114"/>
      <c r="Z64" s="114"/>
      <c r="AA64" s="114"/>
      <c r="AB64" s="114"/>
      <c r="AC64" s="114"/>
      <c r="AD64" s="114"/>
      <c r="AE64" s="114"/>
      <c r="AF64" s="114"/>
      <c r="AG64" s="114"/>
      <c r="AH64" s="114"/>
      <c r="AI64" s="114"/>
      <c r="AJ64" s="114"/>
      <c r="AK64" s="281"/>
      <c r="AL64" s="14"/>
      <c r="AM64" s="114"/>
      <c r="AN64" s="114"/>
      <c r="AO64" s="114"/>
      <c r="AP64" s="114"/>
      <c r="AQ64" s="114"/>
      <c r="AR64" s="114"/>
      <c r="AS64" s="114"/>
      <c r="AT64" s="114"/>
      <c r="BN64" s="1097"/>
      <c r="BO64" s="1097"/>
      <c r="BP64" s="1097"/>
      <c r="BQ64" s="1097"/>
      <c r="BR64" s="1097"/>
      <c r="BS64" s="1097"/>
      <c r="BT64" s="1097"/>
      <c r="BU64" s="1097"/>
      <c r="BV64" s="1097"/>
      <c r="BW64" s="1097"/>
      <c r="BX64" s="1097"/>
      <c r="BY64" s="1097"/>
      <c r="BZ64" s="1097"/>
      <c r="CA64" s="1097"/>
      <c r="CB64" s="1097"/>
      <c r="CC64" s="1097"/>
      <c r="CD64" s="1097"/>
      <c r="CE64" s="1097"/>
      <c r="CF64" s="1097"/>
      <c r="CG64" s="1097"/>
      <c r="CH64" s="1097"/>
      <c r="CI64" s="1097"/>
      <c r="CJ64" s="1097"/>
      <c r="CK64" s="1097"/>
      <c r="CL64" s="1097"/>
      <c r="CM64" s="1097"/>
      <c r="CN64" s="1097"/>
      <c r="CO64" s="1097"/>
      <c r="CP64" s="1097"/>
      <c r="CQ64" s="1097"/>
      <c r="CR64" s="1097"/>
      <c r="CS64" s="1097"/>
      <c r="CT64" s="1097"/>
      <c r="CU64" s="1097"/>
      <c r="CV64" s="1097"/>
      <c r="CW64" s="1097"/>
      <c r="CX64" s="1097"/>
      <c r="CY64" s="1097"/>
      <c r="CZ64" s="1097"/>
      <c r="DA64" s="1097"/>
      <c r="DB64" s="1097"/>
    </row>
    <row r="65" spans="2:106" ht="16.5" thickBot="1" x14ac:dyDescent="0.25">
      <c r="B65" s="3494" t="s">
        <v>5733</v>
      </c>
      <c r="C65" s="3495"/>
      <c r="D65" s="3495"/>
      <c r="E65" s="3495"/>
      <c r="F65" s="3495"/>
      <c r="G65" s="3495"/>
      <c r="H65" s="3495"/>
      <c r="I65" s="3495"/>
      <c r="J65" s="3495"/>
      <c r="K65" s="3495"/>
      <c r="L65" s="3495"/>
      <c r="M65" s="3495"/>
      <c r="N65" s="3495"/>
      <c r="O65" s="3495"/>
      <c r="P65" s="3495"/>
      <c r="Q65" s="3495"/>
      <c r="R65" s="3495"/>
      <c r="S65" s="3495"/>
      <c r="T65" s="3495"/>
      <c r="U65" s="3496"/>
      <c r="V65" s="114"/>
      <c r="W65" s="114"/>
      <c r="X65" s="114"/>
      <c r="Y65" s="114"/>
      <c r="Z65" s="114"/>
      <c r="AA65" s="114"/>
      <c r="AB65" s="114"/>
      <c r="AC65" s="114"/>
      <c r="AD65" s="114"/>
      <c r="AE65" s="114"/>
      <c r="AF65" s="114"/>
      <c r="AG65" s="114"/>
      <c r="AH65" s="114"/>
      <c r="AI65" s="114"/>
      <c r="AJ65" s="114"/>
      <c r="AK65" s="281"/>
      <c r="AL65" s="14"/>
      <c r="AM65" s="114"/>
      <c r="AN65" s="114"/>
      <c r="AO65" s="114"/>
      <c r="AP65" s="114"/>
      <c r="AQ65" s="114"/>
      <c r="AR65" s="114"/>
      <c r="AS65" s="114"/>
      <c r="AT65" s="114"/>
      <c r="BN65" s="1097"/>
      <c r="BO65" s="1097"/>
      <c r="BP65" s="1097"/>
      <c r="BQ65" s="1097"/>
      <c r="BR65" s="1097"/>
      <c r="BS65" s="1097"/>
      <c r="BT65" s="1097"/>
      <c r="BU65" s="1097"/>
      <c r="BV65" s="1097"/>
      <c r="BW65" s="1097"/>
      <c r="BX65" s="1097"/>
      <c r="BY65" s="1097"/>
      <c r="BZ65" s="1097"/>
      <c r="CA65" s="1097"/>
      <c r="CB65" s="1097"/>
      <c r="CC65" s="1097"/>
      <c r="CD65" s="1097"/>
      <c r="CE65" s="1097"/>
      <c r="CF65" s="1097"/>
      <c r="CG65" s="1097"/>
      <c r="CH65" s="1097"/>
      <c r="CI65" s="1097"/>
      <c r="CJ65" s="1097"/>
      <c r="CK65" s="1097"/>
      <c r="CL65" s="1097"/>
      <c r="CM65" s="1097"/>
      <c r="CN65" s="1097"/>
      <c r="CO65" s="1097"/>
      <c r="CP65" s="1097"/>
      <c r="CQ65" s="1097"/>
      <c r="CR65" s="1097"/>
      <c r="CS65" s="1097"/>
      <c r="CT65" s="1097"/>
      <c r="CU65" s="1097"/>
      <c r="CV65" s="1097"/>
      <c r="CW65" s="1097"/>
      <c r="CX65" s="1097"/>
      <c r="CY65" s="1097"/>
      <c r="CZ65" s="1097"/>
      <c r="DA65" s="1097"/>
      <c r="DB65" s="1097"/>
    </row>
    <row r="66" spans="2:106" ht="16.5" thickBot="1" x14ac:dyDescent="0.3">
      <c r="B66" s="288"/>
      <c r="C66" s="289"/>
      <c r="D66" s="290"/>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81"/>
      <c r="AL66" s="14"/>
      <c r="AM66" s="14"/>
      <c r="AN66" s="14"/>
      <c r="AO66" s="14"/>
      <c r="AP66" s="14"/>
      <c r="AQ66" s="14"/>
      <c r="AR66" s="14"/>
      <c r="AS66" s="14"/>
      <c r="AT66" s="14"/>
      <c r="BN66" s="1097"/>
      <c r="BO66" s="1097"/>
      <c r="BP66" s="1097"/>
      <c r="BQ66" s="1097"/>
      <c r="BR66" s="1097"/>
      <c r="BS66" s="1097"/>
      <c r="BT66" s="1097"/>
      <c r="BU66" s="1097"/>
      <c r="BV66" s="1097"/>
      <c r="BW66" s="1097"/>
      <c r="BX66" s="1097"/>
      <c r="BY66" s="1097"/>
      <c r="BZ66" s="1097"/>
      <c r="CA66" s="1097"/>
      <c r="CB66" s="1097"/>
      <c r="CC66" s="1097"/>
      <c r="CD66" s="1097"/>
      <c r="CE66" s="1097"/>
      <c r="CF66" s="1097"/>
      <c r="CG66" s="1097"/>
      <c r="CH66" s="1097"/>
      <c r="CI66" s="1097"/>
      <c r="CJ66" s="1097"/>
      <c r="CK66" s="1097"/>
      <c r="CL66" s="1097"/>
      <c r="CM66" s="1097"/>
      <c r="CN66" s="1097"/>
      <c r="CO66" s="1097"/>
      <c r="CP66" s="1097"/>
      <c r="CQ66" s="1097"/>
      <c r="CR66" s="1097"/>
      <c r="CS66" s="1097"/>
      <c r="CT66" s="1097"/>
      <c r="CU66" s="1097"/>
      <c r="CV66" s="1097"/>
      <c r="CW66" s="1097"/>
      <c r="CX66" s="1097"/>
      <c r="CY66" s="1097"/>
      <c r="CZ66" s="1097"/>
      <c r="DA66" s="1097"/>
      <c r="DB66" s="1097"/>
    </row>
    <row r="67" spans="2:106" ht="89.25" customHeight="1" thickBot="1" x14ac:dyDescent="0.3">
      <c r="B67" s="3480" t="s">
        <v>5734</v>
      </c>
      <c r="C67" s="3481"/>
      <c r="D67" s="3481"/>
      <c r="E67" s="3481"/>
      <c r="F67" s="3481"/>
      <c r="G67" s="3481"/>
      <c r="H67" s="3481"/>
      <c r="I67" s="3481"/>
      <c r="J67" s="3481"/>
      <c r="K67" s="3481"/>
      <c r="L67" s="3481"/>
      <c r="M67" s="3481"/>
      <c r="N67" s="3481"/>
      <c r="O67" s="3481"/>
      <c r="P67" s="3481"/>
      <c r="Q67" s="3481"/>
      <c r="R67" s="3481"/>
      <c r="S67" s="3481"/>
      <c r="T67" s="3481"/>
      <c r="U67" s="3482"/>
      <c r="V67" s="291"/>
      <c r="W67" s="291"/>
      <c r="X67" s="291"/>
      <c r="Y67" s="291"/>
      <c r="Z67" s="291"/>
      <c r="AA67" s="291"/>
      <c r="AB67" s="291"/>
      <c r="AC67" s="291"/>
      <c r="AD67" s="291"/>
      <c r="AE67" s="291"/>
      <c r="AF67" s="291"/>
      <c r="AG67" s="291"/>
      <c r="AH67" s="291"/>
      <c r="AI67" s="291"/>
      <c r="AJ67" s="291"/>
      <c r="AK67" s="281"/>
      <c r="AL67" s="14"/>
      <c r="AM67" s="14"/>
      <c r="AN67" s="14"/>
      <c r="AO67" s="14"/>
      <c r="AP67" s="14"/>
      <c r="AQ67" s="14"/>
      <c r="AR67" s="14"/>
      <c r="AS67" s="14"/>
      <c r="AT67" s="14"/>
      <c r="BN67" s="1097"/>
      <c r="BO67" s="1097"/>
      <c r="BP67" s="1097"/>
      <c r="BQ67" s="1097"/>
      <c r="BR67" s="1097"/>
      <c r="BS67" s="1097"/>
      <c r="BT67" s="1097"/>
      <c r="BU67" s="1097"/>
      <c r="BV67" s="1097"/>
      <c r="BW67" s="1097"/>
      <c r="BX67" s="1097"/>
      <c r="BY67" s="1097"/>
      <c r="BZ67" s="1097"/>
      <c r="CA67" s="1097"/>
      <c r="CB67" s="1097"/>
      <c r="CC67" s="1097"/>
      <c r="CD67" s="1097"/>
      <c r="CE67" s="1097"/>
      <c r="CF67" s="1097"/>
      <c r="CG67" s="1097"/>
      <c r="CH67" s="1097"/>
      <c r="CI67" s="1097"/>
      <c r="CJ67" s="1097"/>
      <c r="CK67" s="1097"/>
      <c r="CL67" s="1097"/>
      <c r="CM67" s="1097"/>
      <c r="CN67" s="1097"/>
      <c r="CO67" s="1097"/>
      <c r="CP67" s="1097"/>
      <c r="CQ67" s="1097"/>
      <c r="CR67" s="1097"/>
      <c r="CS67" s="1097"/>
      <c r="CT67" s="1097"/>
      <c r="CU67" s="1097"/>
      <c r="CV67" s="1097"/>
      <c r="CW67" s="1097"/>
      <c r="CX67" s="1097"/>
      <c r="CY67" s="1097"/>
      <c r="CZ67" s="1097"/>
      <c r="DA67" s="1097"/>
      <c r="DB67" s="1097"/>
    </row>
    <row r="68" spans="2:106" ht="16.5" thickBot="1" x14ac:dyDescent="0.3">
      <c r="B68" s="288"/>
      <c r="C68" s="289"/>
      <c r="D68" s="290"/>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81"/>
      <c r="AL68" s="14"/>
      <c r="AM68" s="14"/>
      <c r="AN68" s="14"/>
      <c r="AO68" s="14"/>
      <c r="AP68" s="14"/>
      <c r="AQ68" s="14"/>
      <c r="AR68" s="14"/>
      <c r="AS68" s="14"/>
      <c r="AT68" s="14"/>
      <c r="BN68" s="1097"/>
      <c r="BO68" s="1097"/>
      <c r="BP68" s="1097"/>
      <c r="BQ68" s="1097"/>
      <c r="BR68" s="1097"/>
      <c r="BS68" s="1097"/>
      <c r="BT68" s="1097"/>
      <c r="BU68" s="1097"/>
      <c r="BV68" s="1097"/>
      <c r="BW68" s="1097"/>
      <c r="BX68" s="1097"/>
      <c r="BY68" s="1097"/>
      <c r="BZ68" s="1097"/>
      <c r="CA68" s="1097"/>
      <c r="CB68" s="1097"/>
      <c r="CC68" s="1097"/>
      <c r="CD68" s="1097"/>
      <c r="CE68" s="1097"/>
      <c r="CF68" s="1097"/>
      <c r="CG68" s="1097"/>
      <c r="CH68" s="1097"/>
      <c r="CI68" s="1097"/>
      <c r="CJ68" s="1097"/>
      <c r="CK68" s="1097"/>
      <c r="CL68" s="1097"/>
      <c r="CM68" s="1097"/>
      <c r="CN68" s="1097"/>
      <c r="CO68" s="1097"/>
      <c r="CP68" s="1097"/>
      <c r="CQ68" s="1097"/>
      <c r="CR68" s="1097"/>
      <c r="CS68" s="1097"/>
      <c r="CT68" s="1097"/>
      <c r="CU68" s="1097"/>
      <c r="CV68" s="1097"/>
      <c r="CW68" s="1097"/>
      <c r="CX68" s="1097"/>
      <c r="CY68" s="1097"/>
      <c r="CZ68" s="1097"/>
      <c r="DA68" s="1097"/>
      <c r="DB68" s="1097"/>
    </row>
    <row r="69" spans="2:106" x14ac:dyDescent="0.25">
      <c r="B69" s="292" t="s">
        <v>307</v>
      </c>
      <c r="C69" s="3476" t="s">
        <v>308</v>
      </c>
      <c r="D69" s="3476"/>
      <c r="E69" s="3476"/>
      <c r="F69" s="3476"/>
      <c r="G69" s="3476"/>
      <c r="H69" s="3476"/>
      <c r="I69" s="3476"/>
      <c r="J69" s="3476"/>
      <c r="K69" s="3476"/>
      <c r="L69" s="3476"/>
      <c r="M69" s="3476"/>
      <c r="N69" s="3476"/>
      <c r="O69" s="3476"/>
      <c r="P69" s="3476"/>
      <c r="Q69" s="3476"/>
      <c r="R69" s="3476"/>
      <c r="S69" s="3476"/>
      <c r="T69" s="3476"/>
      <c r="U69" s="3477"/>
      <c r="V69" s="293"/>
      <c r="W69" s="293"/>
      <c r="X69" s="293"/>
      <c r="Y69" s="293"/>
      <c r="Z69" s="293"/>
      <c r="AA69" s="293"/>
      <c r="AB69" s="293"/>
      <c r="AC69" s="293"/>
      <c r="AD69" s="293"/>
      <c r="AE69" s="293"/>
      <c r="AF69" s="293"/>
      <c r="AG69" s="293"/>
      <c r="AH69" s="293"/>
      <c r="AI69" s="293"/>
      <c r="AJ69" s="293"/>
      <c r="AK69" s="281"/>
      <c r="AL69" s="14"/>
      <c r="AM69" s="14"/>
      <c r="AN69" s="14"/>
      <c r="AO69" s="14"/>
      <c r="AP69" s="14"/>
      <c r="AQ69" s="14"/>
      <c r="AR69" s="14"/>
      <c r="AS69" s="14"/>
      <c r="AT69" s="14"/>
      <c r="BN69" s="1097"/>
      <c r="BO69" s="1097"/>
      <c r="BP69" s="1097"/>
      <c r="BQ69" s="1097"/>
      <c r="BR69" s="1097"/>
      <c r="BS69" s="1097"/>
      <c r="BT69" s="1097"/>
      <c r="BU69" s="1097"/>
      <c r="BV69" s="1097"/>
      <c r="BW69" s="1097"/>
      <c r="BX69" s="1097"/>
      <c r="BY69" s="1097"/>
      <c r="BZ69" s="1097"/>
      <c r="CA69" s="1097"/>
      <c r="CB69" s="1097"/>
      <c r="CC69" s="1097"/>
      <c r="CD69" s="1097"/>
      <c r="CE69" s="1097"/>
      <c r="CF69" s="1097"/>
      <c r="CG69" s="1097"/>
      <c r="CH69" s="1097"/>
      <c r="CI69" s="1097"/>
      <c r="CJ69" s="1097"/>
      <c r="CK69" s="1097"/>
      <c r="CL69" s="1097"/>
      <c r="CM69" s="1097"/>
      <c r="CN69" s="1097"/>
      <c r="CO69" s="1097"/>
      <c r="CP69" s="1097"/>
      <c r="CQ69" s="1097"/>
      <c r="CR69" s="1097"/>
      <c r="CS69" s="1097"/>
      <c r="CT69" s="1097"/>
      <c r="CU69" s="1097"/>
      <c r="CV69" s="1097"/>
      <c r="CW69" s="1097"/>
      <c r="CX69" s="1097"/>
      <c r="CY69" s="1097"/>
      <c r="CZ69" s="1097"/>
      <c r="DA69" s="1097"/>
      <c r="DB69" s="1097"/>
    </row>
    <row r="70" spans="2:106" x14ac:dyDescent="0.25">
      <c r="B70" s="294" t="s">
        <v>309</v>
      </c>
      <c r="C70" s="295" t="str">
        <f>$C$8</f>
        <v>Operating expenditure (excluding Atypical expenditure)</v>
      </c>
      <c r="D70" s="295"/>
      <c r="E70" s="295"/>
      <c r="F70" s="295"/>
      <c r="G70" s="295"/>
      <c r="H70" s="295"/>
      <c r="I70" s="295"/>
      <c r="J70" s="295"/>
      <c r="K70" s="295"/>
      <c r="L70" s="295"/>
      <c r="M70" s="295"/>
      <c r="N70" s="295"/>
      <c r="O70" s="295"/>
      <c r="P70" s="295"/>
      <c r="Q70" s="295"/>
      <c r="R70" s="295"/>
      <c r="S70" s="295"/>
      <c r="T70" s="295"/>
      <c r="U70" s="296"/>
      <c r="V70" s="293"/>
      <c r="W70" s="293"/>
      <c r="X70" s="293"/>
      <c r="Y70" s="293"/>
      <c r="Z70" s="293"/>
      <c r="AA70" s="293"/>
      <c r="AB70" s="293"/>
      <c r="AC70" s="293"/>
      <c r="AD70" s="293"/>
      <c r="AE70" s="293"/>
      <c r="AF70" s="293"/>
      <c r="AG70" s="293"/>
      <c r="AH70" s="293"/>
      <c r="AI70" s="293"/>
      <c r="AJ70" s="293"/>
      <c r="AK70" s="281"/>
      <c r="AL70" s="14"/>
      <c r="AM70" s="14"/>
      <c r="AN70" s="14"/>
      <c r="AO70" s="14"/>
      <c r="AP70" s="14"/>
      <c r="AQ70" s="14"/>
      <c r="AR70" s="14"/>
      <c r="AS70" s="14"/>
      <c r="AT70" s="14"/>
      <c r="BN70" s="1097"/>
      <c r="BO70" s="1097"/>
      <c r="BP70" s="1097"/>
      <c r="BQ70" s="1097"/>
      <c r="BR70" s="1097"/>
      <c r="BS70" s="1097"/>
      <c r="BT70" s="1097"/>
      <c r="BU70" s="1097"/>
      <c r="BV70" s="1097"/>
      <c r="BW70" s="1097"/>
      <c r="BX70" s="1097"/>
      <c r="BY70" s="1097"/>
      <c r="BZ70" s="1097"/>
      <c r="CA70" s="1097"/>
      <c r="CB70" s="1097"/>
      <c r="CC70" s="1097"/>
      <c r="CD70" s="1097"/>
      <c r="CE70" s="1097"/>
      <c r="CF70" s="1097"/>
      <c r="CG70" s="1097"/>
      <c r="CH70" s="1097"/>
      <c r="CI70" s="1097"/>
      <c r="CJ70" s="1097"/>
      <c r="CK70" s="1097"/>
      <c r="CL70" s="1097"/>
      <c r="CM70" s="1097"/>
      <c r="CN70" s="1097"/>
      <c r="CO70" s="1097"/>
      <c r="CP70" s="1097"/>
      <c r="CQ70" s="1097"/>
      <c r="CR70" s="1097"/>
      <c r="CS70" s="1097"/>
      <c r="CT70" s="1097"/>
      <c r="CU70" s="1097"/>
      <c r="CV70" s="1097"/>
      <c r="CW70" s="1097"/>
      <c r="CX70" s="1097"/>
      <c r="CY70" s="1097"/>
      <c r="CZ70" s="1097"/>
      <c r="DA70" s="1097"/>
      <c r="DB70" s="1097"/>
    </row>
    <row r="71" spans="2:106" x14ac:dyDescent="0.25">
      <c r="B71" s="297">
        <v>1</v>
      </c>
      <c r="C71" s="3472" t="s">
        <v>310</v>
      </c>
      <c r="D71" s="3472"/>
      <c r="E71" s="3472"/>
      <c r="F71" s="3472"/>
      <c r="G71" s="3472"/>
      <c r="H71" s="3472"/>
      <c r="I71" s="3472"/>
      <c r="J71" s="3472"/>
      <c r="K71" s="3472"/>
      <c r="L71" s="3472"/>
      <c r="M71" s="3472"/>
      <c r="N71" s="3472"/>
      <c r="O71" s="3472"/>
      <c r="P71" s="3472"/>
      <c r="Q71" s="3472"/>
      <c r="R71" s="3472"/>
      <c r="S71" s="3472"/>
      <c r="T71" s="3472"/>
      <c r="U71" s="3473"/>
      <c r="V71" s="298"/>
      <c r="W71" s="298"/>
      <c r="X71" s="298"/>
      <c r="Y71" s="298"/>
      <c r="Z71" s="298"/>
      <c r="AA71" s="298"/>
      <c r="AB71" s="298"/>
      <c r="AC71" s="298"/>
      <c r="AD71" s="298"/>
      <c r="AE71" s="298"/>
      <c r="AF71" s="298"/>
      <c r="AG71" s="298"/>
      <c r="AH71" s="298"/>
      <c r="AI71" s="298"/>
      <c r="AJ71" s="298"/>
      <c r="AK71" s="299"/>
      <c r="AL71" s="300"/>
      <c r="AM71" s="14"/>
      <c r="AN71" s="14"/>
      <c r="AO71" s="14"/>
      <c r="AP71" s="14"/>
      <c r="AQ71" s="14"/>
      <c r="AR71" s="14"/>
      <c r="AS71" s="14"/>
      <c r="AT71" s="14"/>
      <c r="BN71" s="1097"/>
      <c r="BO71" s="1097"/>
      <c r="BP71" s="1097"/>
      <c r="BQ71" s="1097"/>
      <c r="BR71" s="1097"/>
      <c r="BS71" s="1097"/>
      <c r="BT71" s="1097"/>
      <c r="BU71" s="1097"/>
      <c r="BV71" s="1097"/>
      <c r="BW71" s="1097"/>
      <c r="BX71" s="1097"/>
      <c r="BY71" s="1097"/>
      <c r="BZ71" s="1097"/>
      <c r="CA71" s="1097"/>
      <c r="CB71" s="1097"/>
      <c r="CC71" s="1097"/>
      <c r="CD71" s="1097"/>
      <c r="CE71" s="1097"/>
      <c r="CF71" s="1097"/>
      <c r="CG71" s="1097"/>
      <c r="CH71" s="1097"/>
      <c r="CI71" s="1097"/>
      <c r="CJ71" s="1097"/>
      <c r="CK71" s="1097"/>
      <c r="CL71" s="1097"/>
      <c r="CM71" s="1097"/>
      <c r="CN71" s="1097"/>
      <c r="CO71" s="1097"/>
      <c r="CP71" s="1097"/>
      <c r="CQ71" s="1097"/>
      <c r="CR71" s="1097"/>
      <c r="CS71" s="1097"/>
      <c r="CT71" s="1097"/>
      <c r="CU71" s="1097"/>
      <c r="CV71" s="1097"/>
      <c r="CW71" s="1097"/>
      <c r="CX71" s="1097"/>
      <c r="CY71" s="1097"/>
      <c r="CZ71" s="1097"/>
      <c r="DA71" s="1097"/>
      <c r="DB71" s="1097"/>
    </row>
    <row r="72" spans="2:106" x14ac:dyDescent="0.25">
      <c r="B72" s="297">
        <f>+B71+1</f>
        <v>2</v>
      </c>
      <c r="C72" s="3472" t="s">
        <v>311</v>
      </c>
      <c r="D72" s="3472"/>
      <c r="E72" s="3472"/>
      <c r="F72" s="3472"/>
      <c r="G72" s="3472"/>
      <c r="H72" s="3472"/>
      <c r="I72" s="3472"/>
      <c r="J72" s="3472"/>
      <c r="K72" s="3472"/>
      <c r="L72" s="3472"/>
      <c r="M72" s="3472"/>
      <c r="N72" s="3472"/>
      <c r="O72" s="3472"/>
      <c r="P72" s="3472"/>
      <c r="Q72" s="3472"/>
      <c r="R72" s="3472"/>
      <c r="S72" s="3472"/>
      <c r="T72" s="3472"/>
      <c r="U72" s="3473"/>
      <c r="V72" s="298"/>
      <c r="W72" s="298"/>
      <c r="X72" s="298"/>
      <c r="Y72" s="298"/>
      <c r="Z72" s="298"/>
      <c r="AA72" s="298"/>
      <c r="AB72" s="298"/>
      <c r="AC72" s="298"/>
      <c r="AD72" s="298"/>
      <c r="AE72" s="298"/>
      <c r="AF72" s="298"/>
      <c r="AG72" s="298"/>
      <c r="AH72" s="298"/>
      <c r="AI72" s="298"/>
      <c r="AJ72" s="298"/>
      <c r="AK72" s="299"/>
      <c r="AL72" s="300"/>
      <c r="AM72" s="14"/>
      <c r="AN72" s="14"/>
      <c r="AO72" s="14"/>
      <c r="AP72" s="14"/>
      <c r="AQ72" s="14"/>
      <c r="AR72" s="14"/>
      <c r="AS72" s="14"/>
      <c r="AT72" s="14"/>
      <c r="BN72" s="1097"/>
      <c r="BO72" s="1097"/>
      <c r="BP72" s="1097"/>
      <c r="BQ72" s="1097"/>
      <c r="BR72" s="1097"/>
      <c r="BS72" s="1097"/>
      <c r="BT72" s="1097"/>
      <c r="BU72" s="1097"/>
      <c r="BV72" s="1097"/>
      <c r="BW72" s="1097"/>
      <c r="BX72" s="1097"/>
      <c r="BY72" s="1097"/>
      <c r="BZ72" s="1097"/>
      <c r="CA72" s="1097"/>
      <c r="CB72" s="1097"/>
      <c r="CC72" s="1097"/>
      <c r="CD72" s="1097"/>
      <c r="CE72" s="1097"/>
      <c r="CF72" s="1097"/>
      <c r="CG72" s="1097"/>
      <c r="CH72" s="1097"/>
      <c r="CI72" s="1097"/>
      <c r="CJ72" s="1097"/>
      <c r="CK72" s="1097"/>
      <c r="CL72" s="1097"/>
      <c r="CM72" s="1097"/>
      <c r="CN72" s="1097"/>
      <c r="CO72" s="1097"/>
      <c r="CP72" s="1097"/>
      <c r="CQ72" s="1097"/>
      <c r="CR72" s="1097"/>
      <c r="CS72" s="1097"/>
      <c r="CT72" s="1097"/>
      <c r="CU72" s="1097"/>
      <c r="CV72" s="1097"/>
      <c r="CW72" s="1097"/>
      <c r="CX72" s="1097"/>
      <c r="CY72" s="1097"/>
      <c r="CZ72" s="1097"/>
      <c r="DA72" s="1097"/>
      <c r="DB72" s="1097"/>
    </row>
    <row r="73" spans="2:106" x14ac:dyDescent="0.25">
      <c r="B73" s="297">
        <f t="shared" ref="B73:B81" si="63">+B72+1</f>
        <v>3</v>
      </c>
      <c r="C73" s="3472" t="s">
        <v>5735</v>
      </c>
      <c r="D73" s="3472"/>
      <c r="E73" s="3472"/>
      <c r="F73" s="3472"/>
      <c r="G73" s="3472"/>
      <c r="H73" s="3472"/>
      <c r="I73" s="3472"/>
      <c r="J73" s="3472"/>
      <c r="K73" s="3472"/>
      <c r="L73" s="3472"/>
      <c r="M73" s="3472"/>
      <c r="N73" s="3472"/>
      <c r="O73" s="3472"/>
      <c r="P73" s="3472"/>
      <c r="Q73" s="3472"/>
      <c r="R73" s="3472"/>
      <c r="S73" s="3472"/>
      <c r="T73" s="3472"/>
      <c r="U73" s="3473"/>
      <c r="V73" s="298"/>
      <c r="W73" s="298"/>
      <c r="X73" s="298"/>
      <c r="Y73" s="298"/>
      <c r="Z73" s="298"/>
      <c r="AA73" s="298"/>
      <c r="AB73" s="298"/>
      <c r="AC73" s="298"/>
      <c r="AD73" s="298"/>
      <c r="AE73" s="298"/>
      <c r="AF73" s="298"/>
      <c r="AG73" s="298"/>
      <c r="AH73" s="298"/>
      <c r="AI73" s="298"/>
      <c r="AJ73" s="298"/>
      <c r="AK73" s="299"/>
      <c r="AL73" s="300"/>
      <c r="AM73" s="14"/>
      <c r="AN73" s="14"/>
      <c r="AO73" s="14"/>
      <c r="AP73" s="14"/>
      <c r="AQ73" s="14"/>
      <c r="AR73" s="14"/>
      <c r="AS73" s="14"/>
      <c r="AT73" s="14"/>
      <c r="BN73" s="1097"/>
      <c r="BO73" s="1097"/>
      <c r="BP73" s="1097"/>
      <c r="BQ73" s="1097"/>
      <c r="BR73" s="1097"/>
      <c r="BS73" s="1097"/>
      <c r="BT73" s="1097"/>
      <c r="BU73" s="1097"/>
      <c r="BV73" s="1097"/>
      <c r="BW73" s="1097"/>
      <c r="BX73" s="1097"/>
      <c r="BY73" s="1097"/>
      <c r="BZ73" s="1097"/>
      <c r="CA73" s="1097"/>
      <c r="CB73" s="1097"/>
      <c r="CC73" s="1097"/>
      <c r="CD73" s="1097"/>
      <c r="CE73" s="1097"/>
      <c r="CF73" s="1097"/>
      <c r="CG73" s="1097"/>
      <c r="CH73" s="1097"/>
      <c r="CI73" s="1097"/>
      <c r="CJ73" s="1097"/>
      <c r="CK73" s="1097"/>
      <c r="CL73" s="1097"/>
      <c r="CM73" s="1097"/>
      <c r="CN73" s="1097"/>
      <c r="CO73" s="1097"/>
      <c r="CP73" s="1097"/>
      <c r="CQ73" s="1097"/>
      <c r="CR73" s="1097"/>
      <c r="CS73" s="1097"/>
      <c r="CT73" s="1097"/>
      <c r="CU73" s="1097"/>
      <c r="CV73" s="1097"/>
      <c r="CW73" s="1097"/>
      <c r="CX73" s="1097"/>
      <c r="CY73" s="1097"/>
      <c r="CZ73" s="1097"/>
      <c r="DA73" s="1097"/>
      <c r="DB73" s="1097"/>
    </row>
    <row r="74" spans="2:106" x14ac:dyDescent="0.25">
      <c r="B74" s="297">
        <f t="shared" si="63"/>
        <v>4</v>
      </c>
      <c r="C74" s="3472" t="s">
        <v>313</v>
      </c>
      <c r="D74" s="3472"/>
      <c r="E74" s="3472"/>
      <c r="F74" s="3472"/>
      <c r="G74" s="3472"/>
      <c r="H74" s="3472"/>
      <c r="I74" s="3472"/>
      <c r="J74" s="3472"/>
      <c r="K74" s="3472"/>
      <c r="L74" s="3472"/>
      <c r="M74" s="3472"/>
      <c r="N74" s="3472"/>
      <c r="O74" s="3472"/>
      <c r="P74" s="3472"/>
      <c r="Q74" s="3472"/>
      <c r="R74" s="3472"/>
      <c r="S74" s="3472"/>
      <c r="T74" s="3472"/>
      <c r="U74" s="3473"/>
      <c r="V74" s="301"/>
      <c r="W74" s="298"/>
      <c r="X74" s="298"/>
      <c r="Y74" s="298"/>
      <c r="Z74" s="298"/>
      <c r="AA74" s="298"/>
      <c r="AB74" s="298"/>
      <c r="AC74" s="298"/>
      <c r="AD74" s="298"/>
      <c r="AE74" s="298"/>
      <c r="AF74" s="298"/>
      <c r="AG74" s="298"/>
      <c r="AH74" s="298"/>
      <c r="AI74" s="298"/>
      <c r="AJ74" s="298"/>
      <c r="AK74" s="299"/>
      <c r="AL74" s="300"/>
      <c r="AM74" s="14"/>
      <c r="AN74" s="14"/>
      <c r="AO74" s="14"/>
      <c r="AP74" s="14"/>
      <c r="AQ74" s="14"/>
      <c r="AR74" s="14"/>
      <c r="AS74" s="14"/>
      <c r="AT74" s="14"/>
      <c r="BN74" s="1097"/>
      <c r="BO74" s="1097"/>
      <c r="BP74" s="1097"/>
      <c r="BQ74" s="1097"/>
      <c r="BR74" s="1097"/>
      <c r="BS74" s="1097"/>
      <c r="BT74" s="1097"/>
      <c r="BU74" s="1097"/>
      <c r="BV74" s="1097"/>
      <c r="BW74" s="1097"/>
      <c r="BX74" s="1097"/>
      <c r="BY74" s="1097"/>
      <c r="BZ74" s="1097"/>
      <c r="CA74" s="1097"/>
      <c r="CB74" s="1097"/>
      <c r="CC74" s="1097"/>
      <c r="CD74" s="1097"/>
      <c r="CE74" s="1097"/>
      <c r="CF74" s="1097"/>
      <c r="CG74" s="1097"/>
      <c r="CH74" s="1097"/>
      <c r="CI74" s="1097"/>
      <c r="CJ74" s="1097"/>
      <c r="CK74" s="1097"/>
      <c r="CL74" s="1097"/>
      <c r="CM74" s="1097"/>
      <c r="CN74" s="1097"/>
      <c r="CO74" s="1097"/>
      <c r="CP74" s="1097"/>
      <c r="CQ74" s="1097"/>
      <c r="CR74" s="1097"/>
      <c r="CS74" s="1097"/>
      <c r="CT74" s="1097"/>
      <c r="CU74" s="1097"/>
      <c r="CV74" s="1097"/>
      <c r="CW74" s="1097"/>
      <c r="CX74" s="1097"/>
      <c r="CY74" s="1097"/>
      <c r="CZ74" s="1097"/>
      <c r="DA74" s="1097"/>
      <c r="DB74" s="1097"/>
    </row>
    <row r="75" spans="2:106" x14ac:dyDescent="0.25">
      <c r="B75" s="297">
        <f t="shared" si="63"/>
        <v>5</v>
      </c>
      <c r="C75" s="3478" t="s">
        <v>314</v>
      </c>
      <c r="D75" s="3478"/>
      <c r="E75" s="3478"/>
      <c r="F75" s="3478"/>
      <c r="G75" s="3478"/>
      <c r="H75" s="3478"/>
      <c r="I75" s="3478"/>
      <c r="J75" s="3478"/>
      <c r="K75" s="3478"/>
      <c r="L75" s="3478"/>
      <c r="M75" s="3478"/>
      <c r="N75" s="3478"/>
      <c r="O75" s="3478"/>
      <c r="P75" s="3478"/>
      <c r="Q75" s="3478"/>
      <c r="R75" s="3478"/>
      <c r="S75" s="3478"/>
      <c r="T75" s="3478"/>
      <c r="U75" s="3479"/>
      <c r="V75" s="301"/>
      <c r="W75" s="298"/>
      <c r="X75" s="298"/>
      <c r="Y75" s="298"/>
      <c r="Z75" s="298"/>
      <c r="AA75" s="298"/>
      <c r="AB75" s="298"/>
      <c r="AC75" s="298"/>
      <c r="AD75" s="298"/>
      <c r="AE75" s="298"/>
      <c r="AF75" s="298"/>
      <c r="AG75" s="298"/>
      <c r="AH75" s="298"/>
      <c r="AI75" s="298"/>
      <c r="AJ75" s="298"/>
      <c r="AK75" s="299"/>
      <c r="AL75" s="300"/>
      <c r="AM75" s="14"/>
      <c r="AN75" s="14"/>
      <c r="AO75" s="14"/>
      <c r="AP75" s="14"/>
      <c r="AQ75" s="14"/>
      <c r="AR75" s="14"/>
      <c r="AS75" s="14"/>
      <c r="AT75" s="14"/>
      <c r="BN75" s="1097"/>
      <c r="BO75" s="1097"/>
      <c r="BP75" s="1097"/>
      <c r="BQ75" s="1097"/>
      <c r="BR75" s="1097"/>
      <c r="BS75" s="1097"/>
      <c r="BT75" s="1097"/>
      <c r="BU75" s="1097"/>
      <c r="BV75" s="1097"/>
      <c r="BW75" s="1097"/>
      <c r="BX75" s="1097"/>
      <c r="BY75" s="1097"/>
      <c r="BZ75" s="1097"/>
      <c r="CA75" s="1097"/>
      <c r="CB75" s="1097"/>
      <c r="CC75" s="1097"/>
      <c r="CD75" s="1097"/>
      <c r="CE75" s="1097"/>
      <c r="CF75" s="1097"/>
      <c r="CG75" s="1097"/>
      <c r="CH75" s="1097"/>
      <c r="CI75" s="1097"/>
      <c r="CJ75" s="1097"/>
      <c r="CK75" s="1097"/>
      <c r="CL75" s="1097"/>
      <c r="CM75" s="1097"/>
      <c r="CN75" s="1097"/>
      <c r="CO75" s="1097"/>
      <c r="CP75" s="1097"/>
      <c r="CQ75" s="1097"/>
      <c r="CR75" s="1097"/>
      <c r="CS75" s="1097"/>
      <c r="CT75" s="1097"/>
      <c r="CU75" s="1097"/>
      <c r="CV75" s="1097"/>
      <c r="CW75" s="1097"/>
      <c r="CX75" s="1097"/>
      <c r="CY75" s="1097"/>
      <c r="CZ75" s="1097"/>
      <c r="DA75" s="1097"/>
      <c r="DB75" s="1097"/>
    </row>
    <row r="76" spans="2:106" x14ac:dyDescent="0.25">
      <c r="B76" s="297">
        <f t="shared" si="63"/>
        <v>6</v>
      </c>
      <c r="C76" s="3478" t="s">
        <v>315</v>
      </c>
      <c r="D76" s="3478"/>
      <c r="E76" s="3478"/>
      <c r="F76" s="3478"/>
      <c r="G76" s="3478"/>
      <c r="H76" s="3478"/>
      <c r="I76" s="3478"/>
      <c r="J76" s="3478"/>
      <c r="K76" s="3478"/>
      <c r="L76" s="3478"/>
      <c r="M76" s="3478"/>
      <c r="N76" s="3478"/>
      <c r="O76" s="3478"/>
      <c r="P76" s="3478"/>
      <c r="Q76" s="3478"/>
      <c r="R76" s="3478"/>
      <c r="S76" s="3478"/>
      <c r="T76" s="3478"/>
      <c r="U76" s="3479"/>
      <c r="V76" s="301"/>
      <c r="W76" s="298"/>
      <c r="X76" s="298"/>
      <c r="Y76" s="298"/>
      <c r="Z76" s="298"/>
      <c r="AA76" s="298"/>
      <c r="AB76" s="298"/>
      <c r="AC76" s="298"/>
      <c r="AD76" s="298"/>
      <c r="AE76" s="298"/>
      <c r="AF76" s="298"/>
      <c r="AG76" s="298"/>
      <c r="AH76" s="298"/>
      <c r="AI76" s="298"/>
      <c r="AJ76" s="298"/>
      <c r="AK76" s="299"/>
      <c r="AL76" s="300"/>
      <c r="AM76" s="14"/>
      <c r="AN76" s="14"/>
      <c r="AO76" s="14"/>
      <c r="AP76" s="14"/>
      <c r="AQ76" s="14"/>
      <c r="AR76" s="14"/>
      <c r="AS76" s="14"/>
      <c r="AT76" s="14"/>
      <c r="BN76" s="1097"/>
      <c r="BO76" s="1097"/>
      <c r="BP76" s="1097"/>
      <c r="BQ76" s="1097"/>
      <c r="BR76" s="1097"/>
      <c r="BS76" s="1097"/>
      <c r="BT76" s="1097"/>
      <c r="BU76" s="1097"/>
      <c r="BV76" s="1097"/>
      <c r="BW76" s="1097"/>
      <c r="BX76" s="1097"/>
      <c r="BY76" s="1097"/>
      <c r="BZ76" s="1097"/>
      <c r="CA76" s="1097"/>
      <c r="CB76" s="1097"/>
      <c r="CC76" s="1097"/>
      <c r="CD76" s="1097"/>
      <c r="CE76" s="1097"/>
      <c r="CF76" s="1097"/>
      <c r="CG76" s="1097"/>
      <c r="CH76" s="1097"/>
      <c r="CI76" s="1097"/>
      <c r="CJ76" s="1097"/>
      <c r="CK76" s="1097"/>
      <c r="CL76" s="1097"/>
      <c r="CM76" s="1097"/>
      <c r="CN76" s="1097"/>
      <c r="CO76" s="1097"/>
      <c r="CP76" s="1097"/>
      <c r="CQ76" s="1097"/>
      <c r="CR76" s="1097"/>
      <c r="CS76" s="1097"/>
      <c r="CT76" s="1097"/>
      <c r="CU76" s="1097"/>
      <c r="CV76" s="1097"/>
      <c r="CW76" s="1097"/>
      <c r="CX76" s="1097"/>
      <c r="CY76" s="1097"/>
      <c r="CZ76" s="1097"/>
      <c r="DA76" s="1097"/>
      <c r="DB76" s="1097"/>
    </row>
    <row r="77" spans="2:106" x14ac:dyDescent="0.25">
      <c r="B77" s="297">
        <f t="shared" si="63"/>
        <v>7</v>
      </c>
      <c r="C77" s="3478" t="s">
        <v>316</v>
      </c>
      <c r="D77" s="3478"/>
      <c r="E77" s="3478"/>
      <c r="F77" s="3478"/>
      <c r="G77" s="3478"/>
      <c r="H77" s="3478"/>
      <c r="I77" s="3478"/>
      <c r="J77" s="3478"/>
      <c r="K77" s="3478"/>
      <c r="L77" s="3478"/>
      <c r="M77" s="3478"/>
      <c r="N77" s="3478"/>
      <c r="O77" s="3478"/>
      <c r="P77" s="3478"/>
      <c r="Q77" s="3478"/>
      <c r="R77" s="3478"/>
      <c r="S77" s="3478"/>
      <c r="T77" s="3478"/>
      <c r="U77" s="3479"/>
      <c r="V77" s="301"/>
      <c r="W77" s="298"/>
      <c r="X77" s="298"/>
      <c r="Y77" s="298"/>
      <c r="Z77" s="298"/>
      <c r="AA77" s="298"/>
      <c r="AB77" s="298"/>
      <c r="AC77" s="298"/>
      <c r="AD77" s="298"/>
      <c r="AE77" s="298"/>
      <c r="AF77" s="298"/>
      <c r="AG77" s="298"/>
      <c r="AH77" s="298"/>
      <c r="AI77" s="298"/>
      <c r="AJ77" s="298"/>
      <c r="AK77" s="299"/>
      <c r="AL77" s="300"/>
      <c r="AM77" s="14"/>
      <c r="AN77" s="14"/>
      <c r="AO77" s="14"/>
      <c r="AP77" s="14"/>
      <c r="AQ77" s="14"/>
      <c r="AR77" s="14"/>
      <c r="AS77" s="14"/>
      <c r="AT77" s="14"/>
      <c r="BN77" s="1097"/>
      <c r="BO77" s="1097"/>
      <c r="BP77" s="1097"/>
      <c r="BQ77" s="1097"/>
      <c r="BR77" s="1097"/>
      <c r="BS77" s="1097"/>
      <c r="BT77" s="1097"/>
      <c r="BU77" s="1097"/>
      <c r="BV77" s="1097"/>
      <c r="BW77" s="1097"/>
      <c r="BX77" s="1097"/>
      <c r="BY77" s="1097"/>
      <c r="BZ77" s="1097"/>
      <c r="CA77" s="1097"/>
      <c r="CB77" s="1097"/>
      <c r="CC77" s="1097"/>
      <c r="CD77" s="1097"/>
      <c r="CE77" s="1097"/>
      <c r="CF77" s="1097"/>
      <c r="CG77" s="1097"/>
      <c r="CH77" s="1097"/>
      <c r="CI77" s="1097"/>
      <c r="CJ77" s="1097"/>
      <c r="CK77" s="1097"/>
      <c r="CL77" s="1097"/>
      <c r="CM77" s="1097"/>
      <c r="CN77" s="1097"/>
      <c r="CO77" s="1097"/>
      <c r="CP77" s="1097"/>
      <c r="CQ77" s="1097"/>
      <c r="CR77" s="1097"/>
      <c r="CS77" s="1097"/>
      <c r="CT77" s="1097"/>
      <c r="CU77" s="1097"/>
      <c r="CV77" s="1097"/>
      <c r="CW77" s="1097"/>
      <c r="CX77" s="1097"/>
      <c r="CY77" s="1097"/>
      <c r="CZ77" s="1097"/>
      <c r="DA77" s="1097"/>
      <c r="DB77" s="1097"/>
    </row>
    <row r="78" spans="2:106" x14ac:dyDescent="0.25">
      <c r="B78" s="297">
        <f t="shared" si="63"/>
        <v>8</v>
      </c>
      <c r="C78" s="3472" t="s">
        <v>317</v>
      </c>
      <c r="D78" s="3472"/>
      <c r="E78" s="3472"/>
      <c r="F78" s="3472"/>
      <c r="G78" s="3472"/>
      <c r="H78" s="3472"/>
      <c r="I78" s="3472"/>
      <c r="J78" s="3472"/>
      <c r="K78" s="3472"/>
      <c r="L78" s="3472"/>
      <c r="M78" s="3472"/>
      <c r="N78" s="3472"/>
      <c r="O78" s="3472"/>
      <c r="P78" s="3472"/>
      <c r="Q78" s="3472"/>
      <c r="R78" s="3472"/>
      <c r="S78" s="3472"/>
      <c r="T78" s="3472"/>
      <c r="U78" s="3473"/>
      <c r="V78" s="301"/>
      <c r="W78" s="298"/>
      <c r="X78" s="298"/>
      <c r="Y78" s="298"/>
      <c r="Z78" s="298"/>
      <c r="AA78" s="298"/>
      <c r="AB78" s="298"/>
      <c r="AC78" s="298"/>
      <c r="AD78" s="298"/>
      <c r="AE78" s="298"/>
      <c r="AF78" s="298"/>
      <c r="AG78" s="298"/>
      <c r="AH78" s="298"/>
      <c r="AI78" s="298"/>
      <c r="AJ78" s="298"/>
      <c r="AK78" s="299"/>
      <c r="AL78" s="300"/>
      <c r="AM78" s="14"/>
      <c r="AN78" s="14"/>
      <c r="AO78" s="14"/>
      <c r="AP78" s="14"/>
      <c r="AQ78" s="14"/>
      <c r="AR78" s="14"/>
      <c r="AS78" s="14"/>
      <c r="AT78" s="14"/>
      <c r="BN78" s="1097"/>
      <c r="BO78" s="1097"/>
      <c r="BP78" s="1097"/>
      <c r="BQ78" s="1097"/>
      <c r="BR78" s="1097"/>
      <c r="BS78" s="1097"/>
      <c r="BT78" s="1097"/>
      <c r="BU78" s="1097"/>
      <c r="BV78" s="1097"/>
      <c r="BW78" s="1097"/>
      <c r="BX78" s="1097"/>
      <c r="BY78" s="1097"/>
      <c r="BZ78" s="1097"/>
      <c r="CA78" s="1097"/>
      <c r="CB78" s="1097"/>
      <c r="CC78" s="1097"/>
      <c r="CD78" s="1097"/>
      <c r="CE78" s="1097"/>
      <c r="CF78" s="1097"/>
      <c r="CG78" s="1097"/>
      <c r="CH78" s="1097"/>
      <c r="CI78" s="1097"/>
      <c r="CJ78" s="1097"/>
      <c r="CK78" s="1097"/>
      <c r="CL78" s="1097"/>
      <c r="CM78" s="1097"/>
      <c r="CN78" s="1097"/>
      <c r="CO78" s="1097"/>
      <c r="CP78" s="1097"/>
      <c r="CQ78" s="1097"/>
      <c r="CR78" s="1097"/>
      <c r="CS78" s="1097"/>
      <c r="CT78" s="1097"/>
      <c r="CU78" s="1097"/>
      <c r="CV78" s="1097"/>
      <c r="CW78" s="1097"/>
      <c r="CX78" s="1097"/>
      <c r="CY78" s="1097"/>
      <c r="CZ78" s="1097"/>
      <c r="DA78" s="1097"/>
      <c r="DB78" s="1097"/>
    </row>
    <row r="79" spans="2:106" x14ac:dyDescent="0.25">
      <c r="B79" s="297">
        <f t="shared" si="63"/>
        <v>9</v>
      </c>
      <c r="C79" s="3472" t="s">
        <v>5736</v>
      </c>
      <c r="D79" s="3472"/>
      <c r="E79" s="3472"/>
      <c r="F79" s="3472"/>
      <c r="G79" s="3472"/>
      <c r="H79" s="3472"/>
      <c r="I79" s="3472"/>
      <c r="J79" s="3472"/>
      <c r="K79" s="3472"/>
      <c r="L79" s="3472"/>
      <c r="M79" s="3472"/>
      <c r="N79" s="3472"/>
      <c r="O79" s="3472"/>
      <c r="P79" s="3472"/>
      <c r="Q79" s="3472"/>
      <c r="R79" s="3472"/>
      <c r="S79" s="3472"/>
      <c r="T79" s="3472"/>
      <c r="U79" s="3473"/>
      <c r="V79" s="301"/>
      <c r="W79" s="298"/>
      <c r="X79" s="298"/>
      <c r="Y79" s="298"/>
      <c r="Z79" s="298"/>
      <c r="AA79" s="298"/>
      <c r="AB79" s="298"/>
      <c r="AC79" s="298"/>
      <c r="AD79" s="298"/>
      <c r="AE79" s="298"/>
      <c r="AF79" s="298"/>
      <c r="AG79" s="298"/>
      <c r="AH79" s="298"/>
      <c r="AI79" s="298"/>
      <c r="AJ79" s="298"/>
      <c r="AK79" s="300"/>
      <c r="AL79" s="300"/>
      <c r="AM79" s="14"/>
      <c r="AN79" s="14"/>
      <c r="AO79" s="14"/>
      <c r="AP79" s="14"/>
      <c r="AQ79" s="14"/>
      <c r="AR79" s="14"/>
      <c r="AS79" s="14"/>
      <c r="AT79" s="14"/>
      <c r="BN79" s="1097"/>
      <c r="BO79" s="1097"/>
      <c r="BP79" s="1097"/>
      <c r="BQ79" s="1097"/>
      <c r="BR79" s="1097"/>
      <c r="BS79" s="1097"/>
      <c r="BT79" s="1097"/>
      <c r="BU79" s="1097"/>
      <c r="BV79" s="1097"/>
      <c r="BW79" s="1097"/>
      <c r="BX79" s="1097"/>
      <c r="BY79" s="1097"/>
      <c r="BZ79" s="1097"/>
      <c r="CA79" s="1097"/>
      <c r="CB79" s="1097"/>
      <c r="CC79" s="1097"/>
      <c r="CD79" s="1097"/>
      <c r="CE79" s="1097"/>
      <c r="CF79" s="1097"/>
      <c r="CG79" s="1097"/>
      <c r="CH79" s="1097"/>
      <c r="CI79" s="1097"/>
      <c r="CJ79" s="1097"/>
      <c r="CK79" s="1097"/>
      <c r="CL79" s="1097"/>
      <c r="CM79" s="1097"/>
      <c r="CN79" s="1097"/>
      <c r="CO79" s="1097"/>
      <c r="CP79" s="1097"/>
      <c r="CQ79" s="1097"/>
      <c r="CR79" s="1097"/>
      <c r="CS79" s="1097"/>
      <c r="CT79" s="1097"/>
      <c r="CU79" s="1097"/>
      <c r="CV79" s="1097"/>
      <c r="CW79" s="1097"/>
      <c r="CX79" s="1097"/>
      <c r="CY79" s="1097"/>
      <c r="CZ79" s="1097"/>
      <c r="DA79" s="1097"/>
      <c r="DB79" s="1097"/>
    </row>
    <row r="80" spans="2:106" x14ac:dyDescent="0.25">
      <c r="B80" s="297">
        <f t="shared" si="63"/>
        <v>10</v>
      </c>
      <c r="C80" s="3472" t="s">
        <v>319</v>
      </c>
      <c r="D80" s="3472"/>
      <c r="E80" s="3472"/>
      <c r="F80" s="3472"/>
      <c r="G80" s="3472"/>
      <c r="H80" s="3472"/>
      <c r="I80" s="3472"/>
      <c r="J80" s="3472"/>
      <c r="K80" s="3472"/>
      <c r="L80" s="3472"/>
      <c r="M80" s="3472"/>
      <c r="N80" s="3472"/>
      <c r="O80" s="3472"/>
      <c r="P80" s="3472"/>
      <c r="Q80" s="3472"/>
      <c r="R80" s="3472"/>
      <c r="S80" s="3472"/>
      <c r="T80" s="3472"/>
      <c r="U80" s="3473"/>
      <c r="V80" s="301"/>
      <c r="W80" s="298"/>
      <c r="X80" s="298"/>
      <c r="Y80" s="298"/>
      <c r="Z80" s="298"/>
      <c r="AA80" s="298"/>
      <c r="AB80" s="298"/>
      <c r="AC80" s="298"/>
      <c r="AD80" s="298"/>
      <c r="AE80" s="298"/>
      <c r="AF80" s="298"/>
      <c r="AG80" s="298"/>
      <c r="AH80" s="298"/>
      <c r="AI80" s="298"/>
      <c r="AJ80" s="298"/>
      <c r="AK80" s="300"/>
      <c r="AL80" s="300"/>
      <c r="AM80" s="14"/>
      <c r="AN80" s="14"/>
      <c r="AO80" s="14"/>
      <c r="AP80" s="14"/>
      <c r="AQ80" s="14"/>
      <c r="AR80" s="14"/>
      <c r="AS80" s="14"/>
      <c r="AT80" s="14"/>
      <c r="BN80" s="1097"/>
      <c r="BO80" s="1097"/>
      <c r="BP80" s="1097"/>
      <c r="BQ80" s="1097"/>
      <c r="BR80" s="1097"/>
      <c r="BS80" s="1097"/>
      <c r="BT80" s="1097"/>
      <c r="BU80" s="1097"/>
      <c r="BV80" s="1097"/>
      <c r="BW80" s="1097"/>
      <c r="BX80" s="1097"/>
      <c r="BY80" s="1097"/>
      <c r="BZ80" s="1097"/>
      <c r="CA80" s="1097"/>
      <c r="CB80" s="1097"/>
      <c r="CC80" s="1097"/>
      <c r="CD80" s="1097"/>
      <c r="CE80" s="1097"/>
      <c r="CF80" s="1097"/>
      <c r="CG80" s="1097"/>
      <c r="CH80" s="1097"/>
      <c r="CI80" s="1097"/>
      <c r="CJ80" s="1097"/>
      <c r="CK80" s="1097"/>
      <c r="CL80" s="1097"/>
      <c r="CM80" s="1097"/>
      <c r="CN80" s="1097"/>
      <c r="CO80" s="1097"/>
      <c r="CP80" s="1097"/>
      <c r="CQ80" s="1097"/>
      <c r="CR80" s="1097"/>
      <c r="CS80" s="1097"/>
      <c r="CT80" s="1097"/>
      <c r="CU80" s="1097"/>
      <c r="CV80" s="1097"/>
      <c r="CW80" s="1097"/>
      <c r="CX80" s="1097"/>
      <c r="CY80" s="1097"/>
      <c r="CZ80" s="1097"/>
      <c r="DA80" s="1097"/>
      <c r="DB80" s="1097"/>
    </row>
    <row r="81" spans="2:106" x14ac:dyDescent="0.25">
      <c r="B81" s="297">
        <f t="shared" si="63"/>
        <v>11</v>
      </c>
      <c r="C81" s="3472" t="s">
        <v>5737</v>
      </c>
      <c r="D81" s="3472"/>
      <c r="E81" s="3472"/>
      <c r="F81" s="3472"/>
      <c r="G81" s="3472"/>
      <c r="H81" s="3472"/>
      <c r="I81" s="3472"/>
      <c r="J81" s="3472"/>
      <c r="K81" s="3472"/>
      <c r="L81" s="3472"/>
      <c r="M81" s="3472"/>
      <c r="N81" s="3472"/>
      <c r="O81" s="3472"/>
      <c r="P81" s="3472"/>
      <c r="Q81" s="3472"/>
      <c r="R81" s="3472"/>
      <c r="S81" s="3472"/>
      <c r="T81" s="3472"/>
      <c r="U81" s="3473"/>
      <c r="V81" s="301"/>
      <c r="W81" s="298"/>
      <c r="X81" s="298"/>
      <c r="Y81" s="298"/>
      <c r="Z81" s="298"/>
      <c r="AA81" s="298"/>
      <c r="AB81" s="298"/>
      <c r="AC81" s="298"/>
      <c r="AD81" s="298"/>
      <c r="AE81" s="298"/>
      <c r="AF81" s="298"/>
      <c r="AG81" s="298"/>
      <c r="AH81" s="298"/>
      <c r="AI81" s="298"/>
      <c r="AJ81" s="298"/>
      <c r="AK81" s="300"/>
      <c r="AL81" s="300"/>
      <c r="AM81" s="14"/>
      <c r="AN81" s="14"/>
      <c r="AO81" s="14"/>
      <c r="AP81" s="14"/>
      <c r="AQ81" s="14"/>
      <c r="AR81" s="14"/>
      <c r="AS81" s="14"/>
      <c r="AT81" s="14"/>
      <c r="BN81" s="1097"/>
      <c r="BO81" s="1097"/>
      <c r="BP81" s="1097"/>
      <c r="BQ81" s="1097"/>
      <c r="BR81" s="1097"/>
      <c r="BS81" s="1097"/>
      <c r="BT81" s="1097"/>
      <c r="BU81" s="1097"/>
      <c r="BV81" s="1097"/>
      <c r="BW81" s="1097"/>
      <c r="BX81" s="1097"/>
      <c r="BY81" s="1097"/>
      <c r="BZ81" s="1097"/>
      <c r="CA81" s="1097"/>
      <c r="CB81" s="1097"/>
      <c r="CC81" s="1097"/>
      <c r="CD81" s="1097"/>
      <c r="CE81" s="1097"/>
      <c r="CF81" s="1097"/>
      <c r="CG81" s="1097"/>
      <c r="CH81" s="1097"/>
      <c r="CI81" s="1097"/>
      <c r="CJ81" s="1097"/>
      <c r="CK81" s="1097"/>
      <c r="CL81" s="1097"/>
      <c r="CM81" s="1097"/>
      <c r="CN81" s="1097"/>
      <c r="CO81" s="1097"/>
      <c r="CP81" s="1097"/>
      <c r="CQ81" s="1097"/>
      <c r="CR81" s="1097"/>
      <c r="CS81" s="1097"/>
      <c r="CT81" s="1097"/>
      <c r="CU81" s="1097"/>
      <c r="CV81" s="1097"/>
      <c r="CW81" s="1097"/>
      <c r="CX81" s="1097"/>
      <c r="CY81" s="1097"/>
      <c r="CZ81" s="1097"/>
      <c r="DA81" s="1097"/>
      <c r="DB81" s="1097"/>
    </row>
    <row r="82" spans="2:106" x14ac:dyDescent="0.25">
      <c r="B82" s="294" t="s">
        <v>321</v>
      </c>
      <c r="C82" s="295" t="str">
        <f>$C$23</f>
        <v>Capital Expenditure (excluding Atypical expenditure)</v>
      </c>
      <c r="D82" s="295"/>
      <c r="E82" s="295"/>
      <c r="F82" s="295"/>
      <c r="G82" s="295"/>
      <c r="H82" s="295"/>
      <c r="I82" s="295"/>
      <c r="J82" s="295"/>
      <c r="K82" s="295"/>
      <c r="L82" s="295"/>
      <c r="M82" s="295"/>
      <c r="N82" s="295"/>
      <c r="O82" s="295"/>
      <c r="P82" s="295"/>
      <c r="Q82" s="295"/>
      <c r="R82" s="295"/>
      <c r="S82" s="295"/>
      <c r="T82" s="295"/>
      <c r="U82" s="296"/>
      <c r="V82" s="301"/>
      <c r="W82" s="298"/>
      <c r="X82" s="298"/>
      <c r="Y82" s="298"/>
      <c r="Z82" s="298"/>
      <c r="AA82" s="298"/>
      <c r="AB82" s="298"/>
      <c r="AC82" s="298"/>
      <c r="AD82" s="298"/>
      <c r="AE82" s="298"/>
      <c r="AF82" s="298"/>
      <c r="AG82" s="298"/>
      <c r="AH82" s="298"/>
      <c r="AI82" s="298"/>
      <c r="AJ82" s="298"/>
      <c r="AK82" s="300"/>
      <c r="AL82" s="300"/>
      <c r="AM82" s="14"/>
      <c r="AN82" s="14"/>
      <c r="AO82" s="14"/>
      <c r="AP82" s="14"/>
      <c r="AQ82" s="14"/>
      <c r="AR82" s="14"/>
      <c r="AS82" s="14"/>
      <c r="AT82" s="14"/>
      <c r="BN82" s="1097"/>
      <c r="BO82" s="1097"/>
      <c r="BP82" s="1097"/>
      <c r="BQ82" s="1097"/>
      <c r="BR82" s="1097"/>
      <c r="BS82" s="1097"/>
      <c r="BT82" s="1097"/>
      <c r="BU82" s="1097"/>
      <c r="BV82" s="1097"/>
      <c r="BW82" s="1097"/>
      <c r="BX82" s="1097"/>
      <c r="BY82" s="1097"/>
      <c r="BZ82" s="1097"/>
      <c r="CA82" s="1097"/>
      <c r="CB82" s="1097"/>
      <c r="CC82" s="1097"/>
      <c r="CD82" s="1097"/>
      <c r="CE82" s="1097"/>
      <c r="CF82" s="1097"/>
      <c r="CG82" s="1097"/>
      <c r="CH82" s="1097"/>
      <c r="CI82" s="1097"/>
      <c r="CJ82" s="1097"/>
      <c r="CK82" s="1097"/>
      <c r="CL82" s="1097"/>
      <c r="CM82" s="1097"/>
      <c r="CN82" s="1097"/>
      <c r="CO82" s="1097"/>
      <c r="CP82" s="1097"/>
      <c r="CQ82" s="1097"/>
      <c r="CR82" s="1097"/>
      <c r="CS82" s="1097"/>
      <c r="CT82" s="1097"/>
      <c r="CU82" s="1097"/>
      <c r="CV82" s="1097"/>
      <c r="CW82" s="1097"/>
      <c r="CX82" s="1097"/>
      <c r="CY82" s="1097"/>
      <c r="CZ82" s="1097"/>
      <c r="DA82" s="1097"/>
      <c r="DB82" s="1097"/>
    </row>
    <row r="83" spans="2:106" ht="30" customHeight="1" x14ac:dyDescent="0.25">
      <c r="B83" s="297">
        <f>+B81+1</f>
        <v>12</v>
      </c>
      <c r="C83" s="3472" t="s">
        <v>322</v>
      </c>
      <c r="D83" s="3472"/>
      <c r="E83" s="3472"/>
      <c r="F83" s="3472"/>
      <c r="G83" s="3472"/>
      <c r="H83" s="3472"/>
      <c r="I83" s="3472"/>
      <c r="J83" s="3472"/>
      <c r="K83" s="3472"/>
      <c r="L83" s="3472"/>
      <c r="M83" s="3472"/>
      <c r="N83" s="3472"/>
      <c r="O83" s="3472"/>
      <c r="P83" s="3472"/>
      <c r="Q83" s="3472"/>
      <c r="R83" s="3472"/>
      <c r="S83" s="3472"/>
      <c r="T83" s="3472"/>
      <c r="U83" s="3473"/>
      <c r="V83" s="301"/>
      <c r="W83" s="298"/>
      <c r="X83" s="298"/>
      <c r="Y83" s="298"/>
      <c r="Z83" s="298"/>
      <c r="AA83" s="298"/>
      <c r="AB83" s="298"/>
      <c r="AC83" s="298"/>
      <c r="AD83" s="298"/>
      <c r="AE83" s="298"/>
      <c r="AF83" s="298"/>
      <c r="AG83" s="298"/>
      <c r="AH83" s="298"/>
      <c r="AI83" s="298"/>
      <c r="AJ83" s="298"/>
      <c r="AK83" s="300"/>
      <c r="AL83" s="300"/>
      <c r="AM83" s="14"/>
      <c r="AN83" s="14"/>
      <c r="AO83" s="14"/>
      <c r="AP83" s="14"/>
      <c r="AQ83" s="14"/>
      <c r="AR83" s="14"/>
      <c r="AS83" s="14"/>
      <c r="AT83" s="14"/>
      <c r="BN83" s="1097"/>
      <c r="BO83" s="1097"/>
      <c r="BP83" s="1097"/>
      <c r="BQ83" s="1097"/>
      <c r="BR83" s="1097"/>
      <c r="BS83" s="1097"/>
      <c r="BT83" s="1097"/>
      <c r="BU83" s="1097"/>
      <c r="BV83" s="1097"/>
      <c r="BW83" s="1097"/>
      <c r="BX83" s="1097"/>
      <c r="BY83" s="1097"/>
      <c r="BZ83" s="1097"/>
      <c r="CA83" s="1097"/>
      <c r="CB83" s="1097"/>
      <c r="CC83" s="1097"/>
      <c r="CD83" s="1097"/>
      <c r="CE83" s="1097"/>
      <c r="CF83" s="1097"/>
      <c r="CG83" s="1097"/>
      <c r="CH83" s="1097"/>
      <c r="CI83" s="1097"/>
      <c r="CJ83" s="1097"/>
      <c r="CK83" s="1097"/>
      <c r="CL83" s="1097"/>
      <c r="CM83" s="1097"/>
      <c r="CN83" s="1097"/>
      <c r="CO83" s="1097"/>
      <c r="CP83" s="1097"/>
      <c r="CQ83" s="1097"/>
      <c r="CR83" s="1097"/>
      <c r="CS83" s="1097"/>
      <c r="CT83" s="1097"/>
      <c r="CU83" s="1097"/>
      <c r="CV83" s="1097"/>
      <c r="CW83" s="1097"/>
      <c r="CX83" s="1097"/>
      <c r="CY83" s="1097"/>
      <c r="CZ83" s="1097"/>
      <c r="DA83" s="1097"/>
      <c r="DB83" s="1097"/>
    </row>
    <row r="84" spans="2:106" ht="30" customHeight="1" x14ac:dyDescent="0.25">
      <c r="B84" s="297">
        <f>+B83+1</f>
        <v>13</v>
      </c>
      <c r="C84" s="3472" t="s">
        <v>323</v>
      </c>
      <c r="D84" s="3472"/>
      <c r="E84" s="3472"/>
      <c r="F84" s="3472"/>
      <c r="G84" s="3472"/>
      <c r="H84" s="3472"/>
      <c r="I84" s="3472"/>
      <c r="J84" s="3472"/>
      <c r="K84" s="3472"/>
      <c r="L84" s="3472"/>
      <c r="M84" s="3472"/>
      <c r="N84" s="3472"/>
      <c r="O84" s="3472"/>
      <c r="P84" s="3472"/>
      <c r="Q84" s="3472"/>
      <c r="R84" s="3472"/>
      <c r="S84" s="3472"/>
      <c r="T84" s="3472"/>
      <c r="U84" s="3473"/>
      <c r="V84" s="301"/>
      <c r="W84" s="298"/>
      <c r="X84" s="298"/>
      <c r="Y84" s="298"/>
      <c r="Z84" s="298"/>
      <c r="AA84" s="298"/>
      <c r="AB84" s="298"/>
      <c r="AC84" s="298"/>
      <c r="AD84" s="298"/>
      <c r="AE84" s="298"/>
      <c r="AF84" s="298"/>
      <c r="AG84" s="298"/>
      <c r="AH84" s="298"/>
      <c r="AI84" s="298"/>
      <c r="AJ84" s="298"/>
      <c r="AK84" s="300"/>
      <c r="AL84" s="300"/>
      <c r="AM84" s="14"/>
      <c r="AN84" s="14"/>
      <c r="AO84" s="14"/>
      <c r="AP84" s="14"/>
      <c r="AQ84" s="14"/>
      <c r="AR84" s="14"/>
      <c r="AS84" s="14"/>
      <c r="AT84" s="14"/>
      <c r="BN84" s="1097"/>
      <c r="BO84" s="1097"/>
      <c r="BP84" s="1097"/>
      <c r="BQ84" s="1097"/>
      <c r="BR84" s="1097"/>
      <c r="BS84" s="1097"/>
      <c r="BT84" s="1097"/>
      <c r="BU84" s="1097"/>
      <c r="BV84" s="1097"/>
      <c r="BW84" s="1097"/>
      <c r="BX84" s="1097"/>
      <c r="BY84" s="1097"/>
      <c r="BZ84" s="1097"/>
      <c r="CA84" s="1097"/>
      <c r="CB84" s="1097"/>
      <c r="CC84" s="1097"/>
      <c r="CD84" s="1097"/>
      <c r="CE84" s="1097"/>
      <c r="CF84" s="1097"/>
      <c r="CG84" s="1097"/>
      <c r="CH84" s="1097"/>
      <c r="CI84" s="1097"/>
      <c r="CJ84" s="1097"/>
      <c r="CK84" s="1097"/>
      <c r="CL84" s="1097"/>
      <c r="CM84" s="1097"/>
      <c r="CN84" s="1097"/>
      <c r="CO84" s="1097"/>
      <c r="CP84" s="1097"/>
      <c r="CQ84" s="1097"/>
      <c r="CR84" s="1097"/>
      <c r="CS84" s="1097"/>
      <c r="CT84" s="1097"/>
      <c r="CU84" s="1097"/>
      <c r="CV84" s="1097"/>
      <c r="CW84" s="1097"/>
      <c r="CX84" s="1097"/>
      <c r="CY84" s="1097"/>
      <c r="CZ84" s="1097"/>
      <c r="DA84" s="1097"/>
      <c r="DB84" s="1097"/>
    </row>
    <row r="85" spans="2:106" x14ac:dyDescent="0.25">
      <c r="B85" s="297">
        <f t="shared" ref="B85:B94" si="64">+B84+1</f>
        <v>14</v>
      </c>
      <c r="C85" s="3472" t="s">
        <v>5738</v>
      </c>
      <c r="D85" s="3472"/>
      <c r="E85" s="3472"/>
      <c r="F85" s="3472"/>
      <c r="G85" s="3472"/>
      <c r="H85" s="3472"/>
      <c r="I85" s="3472"/>
      <c r="J85" s="3472"/>
      <c r="K85" s="3472"/>
      <c r="L85" s="3472"/>
      <c r="M85" s="3472"/>
      <c r="N85" s="3472"/>
      <c r="O85" s="3472"/>
      <c r="P85" s="3472"/>
      <c r="Q85" s="3472"/>
      <c r="R85" s="3472"/>
      <c r="S85" s="3472"/>
      <c r="T85" s="3472"/>
      <c r="U85" s="3473"/>
      <c r="V85" s="301"/>
      <c r="W85" s="298"/>
      <c r="X85" s="298"/>
      <c r="Y85" s="298"/>
      <c r="Z85" s="298"/>
      <c r="AA85" s="298"/>
      <c r="AB85" s="298"/>
      <c r="AC85" s="298"/>
      <c r="AD85" s="298"/>
      <c r="AE85" s="298"/>
      <c r="AF85" s="298"/>
      <c r="AG85" s="298"/>
      <c r="AH85" s="298"/>
      <c r="AI85" s="298"/>
      <c r="AJ85" s="298"/>
      <c r="AK85" s="300"/>
      <c r="AL85" s="300"/>
      <c r="AM85" s="14"/>
      <c r="AN85" s="14"/>
      <c r="AO85" s="14"/>
      <c r="AP85" s="14"/>
      <c r="AQ85" s="14"/>
      <c r="AR85" s="14"/>
      <c r="AS85" s="14"/>
      <c r="AT85" s="14"/>
      <c r="BN85" s="1097"/>
      <c r="BO85" s="1097"/>
      <c r="BP85" s="1097"/>
      <c r="BQ85" s="1097"/>
      <c r="BR85" s="1097"/>
      <c r="BS85" s="1097"/>
      <c r="BT85" s="1097"/>
      <c r="BU85" s="1097"/>
      <c r="BV85" s="1097"/>
      <c r="BW85" s="1097"/>
      <c r="BX85" s="1097"/>
      <c r="BY85" s="1097"/>
      <c r="BZ85" s="1097"/>
      <c r="CA85" s="1097"/>
      <c r="CB85" s="1097"/>
      <c r="CC85" s="1097"/>
      <c r="CD85" s="1097"/>
      <c r="CE85" s="1097"/>
      <c r="CF85" s="1097"/>
      <c r="CG85" s="1097"/>
      <c r="CH85" s="1097"/>
      <c r="CI85" s="1097"/>
      <c r="CJ85" s="1097"/>
      <c r="CK85" s="1097"/>
      <c r="CL85" s="1097"/>
      <c r="CM85" s="1097"/>
      <c r="CN85" s="1097"/>
      <c r="CO85" s="1097"/>
      <c r="CP85" s="1097"/>
      <c r="CQ85" s="1097"/>
      <c r="CR85" s="1097"/>
      <c r="CS85" s="1097"/>
      <c r="CT85" s="1097"/>
      <c r="CU85" s="1097"/>
      <c r="CV85" s="1097"/>
      <c r="CW85" s="1097"/>
      <c r="CX85" s="1097"/>
      <c r="CY85" s="1097"/>
      <c r="CZ85" s="1097"/>
      <c r="DA85" s="1097"/>
      <c r="DB85" s="1097"/>
    </row>
    <row r="86" spans="2:106" x14ac:dyDescent="0.25">
      <c r="B86" s="297">
        <f t="shared" si="64"/>
        <v>15</v>
      </c>
      <c r="C86" s="3472" t="s">
        <v>5739</v>
      </c>
      <c r="D86" s="3472"/>
      <c r="E86" s="3472"/>
      <c r="F86" s="3472"/>
      <c r="G86" s="3472"/>
      <c r="H86" s="3472"/>
      <c r="I86" s="3472"/>
      <c r="J86" s="3472"/>
      <c r="K86" s="3472"/>
      <c r="L86" s="3472"/>
      <c r="M86" s="3472"/>
      <c r="N86" s="3472"/>
      <c r="O86" s="3472"/>
      <c r="P86" s="3472"/>
      <c r="Q86" s="3472"/>
      <c r="R86" s="3472"/>
      <c r="S86" s="3472"/>
      <c r="T86" s="3472"/>
      <c r="U86" s="3473"/>
      <c r="V86" s="301"/>
      <c r="W86" s="298"/>
      <c r="X86" s="298"/>
      <c r="Y86" s="298"/>
      <c r="Z86" s="298"/>
      <c r="AA86" s="298"/>
      <c r="AB86" s="298"/>
      <c r="AC86" s="298"/>
      <c r="AD86" s="298"/>
      <c r="AE86" s="298"/>
      <c r="AF86" s="298"/>
      <c r="AG86" s="298"/>
      <c r="AH86" s="298"/>
      <c r="AI86" s="298"/>
      <c r="AJ86" s="298"/>
      <c r="AK86" s="300"/>
      <c r="AL86" s="300"/>
      <c r="AM86" s="14"/>
      <c r="AN86" s="14"/>
      <c r="AO86" s="14"/>
      <c r="AP86" s="14"/>
      <c r="AQ86" s="14"/>
      <c r="AR86" s="14"/>
      <c r="AS86" s="14"/>
      <c r="AT86" s="14"/>
      <c r="BN86" s="1097"/>
      <c r="BO86" s="1097"/>
      <c r="BP86" s="1097"/>
      <c r="BQ86" s="1097"/>
      <c r="BR86" s="1097"/>
      <c r="BS86" s="1097"/>
      <c r="BT86" s="1097"/>
      <c r="BU86" s="1097"/>
      <c r="BV86" s="1097"/>
      <c r="BW86" s="1097"/>
      <c r="BX86" s="1097"/>
      <c r="BY86" s="1097"/>
      <c r="BZ86" s="1097"/>
      <c r="CA86" s="1097"/>
      <c r="CB86" s="1097"/>
      <c r="CC86" s="1097"/>
      <c r="CD86" s="1097"/>
      <c r="CE86" s="1097"/>
      <c r="CF86" s="1097"/>
      <c r="CG86" s="1097"/>
      <c r="CH86" s="1097"/>
      <c r="CI86" s="1097"/>
      <c r="CJ86" s="1097"/>
      <c r="CK86" s="1097"/>
      <c r="CL86" s="1097"/>
      <c r="CM86" s="1097"/>
      <c r="CN86" s="1097"/>
      <c r="CO86" s="1097"/>
      <c r="CP86" s="1097"/>
      <c r="CQ86" s="1097"/>
      <c r="CR86" s="1097"/>
      <c r="CS86" s="1097"/>
      <c r="CT86" s="1097"/>
      <c r="CU86" s="1097"/>
      <c r="CV86" s="1097"/>
      <c r="CW86" s="1097"/>
      <c r="CX86" s="1097"/>
      <c r="CY86" s="1097"/>
      <c r="CZ86" s="1097"/>
      <c r="DA86" s="1097"/>
      <c r="DB86" s="1097"/>
    </row>
    <row r="87" spans="2:106" ht="45" customHeight="1" x14ac:dyDescent="0.25">
      <c r="B87" s="297">
        <f t="shared" si="64"/>
        <v>16</v>
      </c>
      <c r="C87" s="3472" t="s">
        <v>326</v>
      </c>
      <c r="D87" s="3472"/>
      <c r="E87" s="3472"/>
      <c r="F87" s="3472"/>
      <c r="G87" s="3472"/>
      <c r="H87" s="3472"/>
      <c r="I87" s="3472"/>
      <c r="J87" s="3472"/>
      <c r="K87" s="3472"/>
      <c r="L87" s="3472"/>
      <c r="M87" s="3472"/>
      <c r="N87" s="3472"/>
      <c r="O87" s="3472"/>
      <c r="P87" s="3472"/>
      <c r="Q87" s="3472"/>
      <c r="R87" s="3472"/>
      <c r="S87" s="3472"/>
      <c r="T87" s="3472"/>
      <c r="U87" s="3473"/>
      <c r="V87" s="301"/>
      <c r="W87" s="298"/>
      <c r="X87" s="298"/>
      <c r="Y87" s="298"/>
      <c r="Z87" s="298"/>
      <c r="AA87" s="298"/>
      <c r="AB87" s="298"/>
      <c r="AC87" s="298"/>
      <c r="AD87" s="298"/>
      <c r="AE87" s="298"/>
      <c r="AF87" s="298"/>
      <c r="AG87" s="298"/>
      <c r="AH87" s="298"/>
      <c r="AI87" s="298"/>
      <c r="AJ87" s="298"/>
      <c r="AK87" s="300"/>
      <c r="AL87" s="300"/>
      <c r="AM87" s="14"/>
      <c r="AN87" s="14"/>
      <c r="AO87" s="14"/>
      <c r="AP87" s="14"/>
      <c r="AQ87" s="14"/>
      <c r="AR87" s="14"/>
      <c r="AS87" s="14"/>
      <c r="AT87" s="14"/>
      <c r="BN87" s="1097"/>
      <c r="BO87" s="1097"/>
      <c r="BP87" s="1097"/>
      <c r="BQ87" s="1097"/>
      <c r="BR87" s="1097"/>
      <c r="BS87" s="1097"/>
      <c r="BT87" s="1097"/>
      <c r="BU87" s="1097"/>
      <c r="BV87" s="1097"/>
      <c r="BW87" s="1097"/>
      <c r="BX87" s="1097"/>
      <c r="BY87" s="1097"/>
      <c r="BZ87" s="1097"/>
      <c r="CA87" s="1097"/>
      <c r="CB87" s="1097"/>
      <c r="CC87" s="1097"/>
      <c r="CD87" s="1097"/>
      <c r="CE87" s="1097"/>
      <c r="CF87" s="1097"/>
      <c r="CG87" s="1097"/>
      <c r="CH87" s="1097"/>
      <c r="CI87" s="1097"/>
      <c r="CJ87" s="1097"/>
      <c r="CK87" s="1097"/>
      <c r="CL87" s="1097"/>
      <c r="CM87" s="1097"/>
      <c r="CN87" s="1097"/>
      <c r="CO87" s="1097"/>
      <c r="CP87" s="1097"/>
      <c r="CQ87" s="1097"/>
      <c r="CR87" s="1097"/>
      <c r="CS87" s="1097"/>
      <c r="CT87" s="1097"/>
      <c r="CU87" s="1097"/>
      <c r="CV87" s="1097"/>
      <c r="CW87" s="1097"/>
      <c r="CX87" s="1097"/>
      <c r="CY87" s="1097"/>
      <c r="CZ87" s="1097"/>
      <c r="DA87" s="1097"/>
      <c r="DB87" s="1097"/>
    </row>
    <row r="88" spans="2:106" x14ac:dyDescent="0.25">
      <c r="B88" s="297">
        <f t="shared" si="64"/>
        <v>17</v>
      </c>
      <c r="C88" s="3472" t="s">
        <v>5740</v>
      </c>
      <c r="D88" s="3472"/>
      <c r="E88" s="3472"/>
      <c r="F88" s="3472"/>
      <c r="G88" s="3472"/>
      <c r="H88" s="3472"/>
      <c r="I88" s="3472"/>
      <c r="J88" s="3472"/>
      <c r="K88" s="3472"/>
      <c r="L88" s="3472"/>
      <c r="M88" s="3472"/>
      <c r="N88" s="3472"/>
      <c r="O88" s="3472"/>
      <c r="P88" s="3472"/>
      <c r="Q88" s="3472"/>
      <c r="R88" s="3472"/>
      <c r="S88" s="3472"/>
      <c r="T88" s="3472"/>
      <c r="U88" s="3473"/>
      <c r="V88" s="301"/>
      <c r="W88" s="298"/>
      <c r="X88" s="298"/>
      <c r="Y88" s="298"/>
      <c r="Z88" s="298"/>
      <c r="AA88" s="298"/>
      <c r="AB88" s="298"/>
      <c r="AC88" s="298"/>
      <c r="AD88" s="298"/>
      <c r="AE88" s="298"/>
      <c r="AF88" s="298"/>
      <c r="AG88" s="298"/>
      <c r="AH88" s="298"/>
      <c r="AI88" s="298"/>
      <c r="AJ88" s="298"/>
      <c r="AK88" s="300"/>
      <c r="AL88" s="300"/>
      <c r="AM88" s="14"/>
      <c r="AN88" s="14"/>
      <c r="AO88" s="14"/>
      <c r="AP88" s="14"/>
      <c r="AQ88" s="14"/>
      <c r="AR88" s="14"/>
      <c r="AS88" s="14"/>
      <c r="AT88" s="14"/>
      <c r="BN88" s="1097"/>
      <c r="BO88" s="1097"/>
      <c r="BP88" s="1097"/>
      <c r="BQ88" s="1097"/>
      <c r="BR88" s="1097"/>
      <c r="BS88" s="1097"/>
      <c r="BT88" s="1097"/>
      <c r="BU88" s="1097"/>
      <c r="BV88" s="1097"/>
      <c r="BW88" s="1097"/>
      <c r="BX88" s="1097"/>
      <c r="BY88" s="1097"/>
      <c r="BZ88" s="1097"/>
      <c r="CA88" s="1097"/>
      <c r="CB88" s="1097"/>
      <c r="CC88" s="1097"/>
      <c r="CD88" s="1097"/>
      <c r="CE88" s="1097"/>
      <c r="CF88" s="1097"/>
      <c r="CG88" s="1097"/>
      <c r="CH88" s="1097"/>
      <c r="CI88" s="1097"/>
      <c r="CJ88" s="1097"/>
      <c r="CK88" s="1097"/>
      <c r="CL88" s="1097"/>
      <c r="CM88" s="1097"/>
      <c r="CN88" s="1097"/>
      <c r="CO88" s="1097"/>
      <c r="CP88" s="1097"/>
      <c r="CQ88" s="1097"/>
      <c r="CR88" s="1097"/>
      <c r="CS88" s="1097"/>
      <c r="CT88" s="1097"/>
      <c r="CU88" s="1097"/>
      <c r="CV88" s="1097"/>
      <c r="CW88" s="1097"/>
      <c r="CX88" s="1097"/>
      <c r="CY88" s="1097"/>
      <c r="CZ88" s="1097"/>
      <c r="DA88" s="1097"/>
      <c r="DB88" s="1097"/>
    </row>
    <row r="89" spans="2:106" x14ac:dyDescent="0.25">
      <c r="B89" s="297">
        <f t="shared" si="64"/>
        <v>18</v>
      </c>
      <c r="C89" s="3472" t="s">
        <v>328</v>
      </c>
      <c r="D89" s="3472"/>
      <c r="E89" s="3472"/>
      <c r="F89" s="3472"/>
      <c r="G89" s="3472"/>
      <c r="H89" s="3472"/>
      <c r="I89" s="3472"/>
      <c r="J89" s="3472"/>
      <c r="K89" s="3472"/>
      <c r="L89" s="3472"/>
      <c r="M89" s="3472"/>
      <c r="N89" s="3472"/>
      <c r="O89" s="3472"/>
      <c r="P89" s="3472"/>
      <c r="Q89" s="3472"/>
      <c r="R89" s="3472"/>
      <c r="S89" s="3472"/>
      <c r="T89" s="3472"/>
      <c r="U89" s="3473"/>
      <c r="V89" s="301"/>
      <c r="W89" s="298"/>
      <c r="X89" s="298"/>
      <c r="Y89" s="298"/>
      <c r="Z89" s="298"/>
      <c r="AA89" s="298"/>
      <c r="AB89" s="298"/>
      <c r="AC89" s="298"/>
      <c r="AD89" s="298"/>
      <c r="AE89" s="298"/>
      <c r="AF89" s="298"/>
      <c r="AG89" s="298"/>
      <c r="AH89" s="298"/>
      <c r="AI89" s="298"/>
      <c r="AJ89" s="298"/>
      <c r="AK89" s="300"/>
      <c r="AL89" s="300"/>
      <c r="AM89" s="14"/>
      <c r="AN89" s="14"/>
      <c r="AO89" s="14"/>
      <c r="AP89" s="14"/>
      <c r="AQ89" s="14"/>
      <c r="AR89" s="14"/>
      <c r="AS89" s="14"/>
      <c r="AT89" s="14"/>
      <c r="BN89" s="1097"/>
      <c r="BO89" s="1097"/>
      <c r="BP89" s="1097"/>
      <c r="BQ89" s="1097"/>
      <c r="BR89" s="1097"/>
      <c r="BS89" s="1097"/>
      <c r="BT89" s="1097"/>
      <c r="BU89" s="1097"/>
      <c r="BV89" s="1097"/>
      <c r="BW89" s="1097"/>
      <c r="BX89" s="1097"/>
      <c r="BY89" s="1097"/>
      <c r="BZ89" s="1097"/>
      <c r="CA89" s="1097"/>
      <c r="CB89" s="1097"/>
      <c r="CC89" s="1097"/>
      <c r="CD89" s="1097"/>
      <c r="CE89" s="1097"/>
      <c r="CF89" s="1097"/>
      <c r="CG89" s="1097"/>
      <c r="CH89" s="1097"/>
      <c r="CI89" s="1097"/>
      <c r="CJ89" s="1097"/>
      <c r="CK89" s="1097"/>
      <c r="CL89" s="1097"/>
      <c r="CM89" s="1097"/>
      <c r="CN89" s="1097"/>
      <c r="CO89" s="1097"/>
      <c r="CP89" s="1097"/>
      <c r="CQ89" s="1097"/>
      <c r="CR89" s="1097"/>
      <c r="CS89" s="1097"/>
      <c r="CT89" s="1097"/>
      <c r="CU89" s="1097"/>
      <c r="CV89" s="1097"/>
      <c r="CW89" s="1097"/>
      <c r="CX89" s="1097"/>
      <c r="CY89" s="1097"/>
      <c r="CZ89" s="1097"/>
      <c r="DA89" s="1097"/>
      <c r="DB89" s="1097"/>
    </row>
    <row r="90" spans="2:106" x14ac:dyDescent="0.25">
      <c r="B90" s="297">
        <f t="shared" si="64"/>
        <v>19</v>
      </c>
      <c r="C90" s="3472" t="s">
        <v>5741</v>
      </c>
      <c r="D90" s="3472"/>
      <c r="E90" s="3472"/>
      <c r="F90" s="3472"/>
      <c r="G90" s="3472"/>
      <c r="H90" s="3472"/>
      <c r="I90" s="3472"/>
      <c r="J90" s="3472"/>
      <c r="K90" s="3472"/>
      <c r="L90" s="3472"/>
      <c r="M90" s="3472"/>
      <c r="N90" s="3472"/>
      <c r="O90" s="3472"/>
      <c r="P90" s="3472"/>
      <c r="Q90" s="3472"/>
      <c r="R90" s="3472"/>
      <c r="S90" s="3472"/>
      <c r="T90" s="3472"/>
      <c r="U90" s="3473"/>
      <c r="V90" s="301"/>
      <c r="W90" s="298"/>
      <c r="X90" s="298"/>
      <c r="Y90" s="298"/>
      <c r="Z90" s="298"/>
      <c r="AA90" s="298"/>
      <c r="AB90" s="298"/>
      <c r="AC90" s="298"/>
      <c r="AD90" s="298"/>
      <c r="AE90" s="298"/>
      <c r="AF90" s="298"/>
      <c r="AG90" s="298"/>
      <c r="AH90" s="298"/>
      <c r="AI90" s="298"/>
      <c r="AJ90" s="298"/>
      <c r="AK90" s="300"/>
      <c r="AL90" s="300"/>
      <c r="AM90" s="14"/>
      <c r="AN90" s="14"/>
      <c r="AO90" s="14"/>
      <c r="AP90" s="14"/>
      <c r="AQ90" s="14"/>
      <c r="AR90" s="14"/>
      <c r="AS90" s="14"/>
      <c r="AT90" s="14"/>
      <c r="BN90" s="1097"/>
      <c r="BO90" s="1097"/>
      <c r="BP90" s="1097"/>
      <c r="BQ90" s="1097"/>
      <c r="BR90" s="1097"/>
      <c r="BS90" s="1097"/>
      <c r="BT90" s="1097"/>
      <c r="BU90" s="1097"/>
      <c r="BV90" s="1097"/>
      <c r="BW90" s="1097"/>
      <c r="BX90" s="1097"/>
      <c r="BY90" s="1097"/>
      <c r="BZ90" s="1097"/>
      <c r="CA90" s="1097"/>
      <c r="CB90" s="1097"/>
      <c r="CC90" s="1097"/>
      <c r="CD90" s="1097"/>
      <c r="CE90" s="1097"/>
      <c r="CF90" s="1097"/>
      <c r="CG90" s="1097"/>
      <c r="CH90" s="1097"/>
      <c r="CI90" s="1097"/>
      <c r="CJ90" s="1097"/>
      <c r="CK90" s="1097"/>
      <c r="CL90" s="1097"/>
      <c r="CM90" s="1097"/>
      <c r="CN90" s="1097"/>
      <c r="CO90" s="1097"/>
      <c r="CP90" s="1097"/>
      <c r="CQ90" s="1097"/>
      <c r="CR90" s="1097"/>
      <c r="CS90" s="1097"/>
      <c r="CT90" s="1097"/>
      <c r="CU90" s="1097"/>
      <c r="CV90" s="1097"/>
      <c r="CW90" s="1097"/>
      <c r="CX90" s="1097"/>
      <c r="CY90" s="1097"/>
      <c r="CZ90" s="1097"/>
      <c r="DA90" s="1097"/>
      <c r="DB90" s="1097"/>
    </row>
    <row r="91" spans="2:106" x14ac:dyDescent="0.25">
      <c r="B91" s="294" t="s">
        <v>330</v>
      </c>
      <c r="C91" s="295" t="str">
        <f>$C$33</f>
        <v>Totex</v>
      </c>
      <c r="D91" s="295"/>
      <c r="E91" s="295"/>
      <c r="F91" s="295"/>
      <c r="G91" s="295"/>
      <c r="H91" s="295"/>
      <c r="I91" s="295"/>
      <c r="J91" s="295"/>
      <c r="K91" s="295"/>
      <c r="L91" s="295"/>
      <c r="M91" s="295"/>
      <c r="N91" s="295"/>
      <c r="O91" s="295"/>
      <c r="P91" s="295"/>
      <c r="Q91" s="295"/>
      <c r="R91" s="295"/>
      <c r="S91" s="295"/>
      <c r="T91" s="295"/>
      <c r="U91" s="296"/>
      <c r="V91" s="301"/>
      <c r="W91" s="298"/>
      <c r="X91" s="298"/>
      <c r="Y91" s="298"/>
      <c r="Z91" s="298"/>
      <c r="AA91" s="298"/>
      <c r="AB91" s="298"/>
      <c r="AC91" s="298"/>
      <c r="AD91" s="298"/>
      <c r="AE91" s="298"/>
      <c r="AF91" s="298"/>
      <c r="AG91" s="298"/>
      <c r="AH91" s="298"/>
      <c r="AI91" s="298"/>
      <c r="AJ91" s="298"/>
      <c r="AK91" s="300"/>
      <c r="AL91" s="300"/>
      <c r="AM91" s="14"/>
      <c r="AN91" s="14"/>
      <c r="AO91" s="14"/>
      <c r="AP91" s="14"/>
      <c r="AQ91" s="14"/>
      <c r="AR91" s="14"/>
      <c r="AS91" s="14"/>
      <c r="AT91" s="14"/>
      <c r="BN91" s="1097"/>
      <c r="BO91" s="1097"/>
      <c r="BP91" s="1097"/>
      <c r="BQ91" s="1097"/>
      <c r="BR91" s="1097"/>
      <c r="BS91" s="1097"/>
      <c r="BT91" s="1097"/>
      <c r="BU91" s="1097"/>
      <c r="BV91" s="1097"/>
      <c r="BW91" s="1097"/>
      <c r="BX91" s="1097"/>
      <c r="BY91" s="1097"/>
      <c r="BZ91" s="1097"/>
      <c r="CA91" s="1097"/>
      <c r="CB91" s="1097"/>
      <c r="CC91" s="1097"/>
      <c r="CD91" s="1097"/>
      <c r="CE91" s="1097"/>
      <c r="CF91" s="1097"/>
      <c r="CG91" s="1097"/>
      <c r="CH91" s="1097"/>
      <c r="CI91" s="1097"/>
      <c r="CJ91" s="1097"/>
      <c r="CK91" s="1097"/>
      <c r="CL91" s="1097"/>
      <c r="CM91" s="1097"/>
      <c r="CN91" s="1097"/>
      <c r="CO91" s="1097"/>
      <c r="CP91" s="1097"/>
      <c r="CQ91" s="1097"/>
      <c r="CR91" s="1097"/>
      <c r="CS91" s="1097"/>
      <c r="CT91" s="1097"/>
      <c r="CU91" s="1097"/>
      <c r="CV91" s="1097"/>
      <c r="CW91" s="1097"/>
      <c r="CX91" s="1097"/>
      <c r="CY91" s="1097"/>
      <c r="CZ91" s="1097"/>
      <c r="DA91" s="1097"/>
      <c r="DB91" s="1097"/>
    </row>
    <row r="92" spans="2:106" x14ac:dyDescent="0.25">
      <c r="B92" s="297">
        <f>+B90+1</f>
        <v>20</v>
      </c>
      <c r="C92" s="3472" t="s">
        <v>331</v>
      </c>
      <c r="D92" s="3472"/>
      <c r="E92" s="3472"/>
      <c r="F92" s="3472"/>
      <c r="G92" s="3472"/>
      <c r="H92" s="3472"/>
      <c r="I92" s="3472"/>
      <c r="J92" s="3472"/>
      <c r="K92" s="3472"/>
      <c r="L92" s="3472"/>
      <c r="M92" s="3472"/>
      <c r="N92" s="3472"/>
      <c r="O92" s="3472"/>
      <c r="P92" s="3472"/>
      <c r="Q92" s="3472"/>
      <c r="R92" s="3472"/>
      <c r="S92" s="3472"/>
      <c r="T92" s="3472"/>
      <c r="U92" s="3473"/>
      <c r="V92" s="301"/>
      <c r="W92" s="298"/>
      <c r="X92" s="298"/>
      <c r="Y92" s="298"/>
      <c r="Z92" s="298"/>
      <c r="AA92" s="298"/>
      <c r="AB92" s="298"/>
      <c r="AC92" s="298"/>
      <c r="AD92" s="298"/>
      <c r="AE92" s="298"/>
      <c r="AF92" s="298"/>
      <c r="AG92" s="298"/>
      <c r="AH92" s="298"/>
      <c r="AI92" s="298"/>
      <c r="AJ92" s="298"/>
      <c r="AK92" s="300"/>
      <c r="AL92" s="300"/>
      <c r="AM92" s="14"/>
      <c r="AN92" s="14"/>
      <c r="AO92" s="14"/>
      <c r="AP92" s="14"/>
      <c r="AQ92" s="14"/>
      <c r="AR92" s="14"/>
      <c r="AS92" s="14"/>
      <c r="AT92" s="14"/>
      <c r="BN92" s="1097"/>
      <c r="BO92" s="1097"/>
      <c r="BP92" s="1097"/>
      <c r="BQ92" s="1097"/>
      <c r="BR92" s="1097"/>
      <c r="BS92" s="1097"/>
      <c r="BT92" s="1097"/>
      <c r="BU92" s="1097"/>
      <c r="BV92" s="1097"/>
      <c r="BW92" s="1097"/>
      <c r="BX92" s="1097"/>
      <c r="BY92" s="1097"/>
      <c r="BZ92" s="1097"/>
      <c r="CA92" s="1097"/>
      <c r="CB92" s="1097"/>
      <c r="CC92" s="1097"/>
      <c r="CD92" s="1097"/>
      <c r="CE92" s="1097"/>
      <c r="CF92" s="1097"/>
      <c r="CG92" s="1097"/>
      <c r="CH92" s="1097"/>
      <c r="CI92" s="1097"/>
      <c r="CJ92" s="1097"/>
      <c r="CK92" s="1097"/>
      <c r="CL92" s="1097"/>
      <c r="CM92" s="1097"/>
      <c r="CN92" s="1097"/>
      <c r="CO92" s="1097"/>
      <c r="CP92" s="1097"/>
      <c r="CQ92" s="1097"/>
      <c r="CR92" s="1097"/>
      <c r="CS92" s="1097"/>
      <c r="CT92" s="1097"/>
      <c r="CU92" s="1097"/>
      <c r="CV92" s="1097"/>
      <c r="CW92" s="1097"/>
      <c r="CX92" s="1097"/>
      <c r="CY92" s="1097"/>
      <c r="CZ92" s="1097"/>
      <c r="DA92" s="1097"/>
      <c r="DB92" s="1097"/>
    </row>
    <row r="93" spans="2:106" x14ac:dyDescent="0.25">
      <c r="B93" s="297">
        <f>+B92+1</f>
        <v>21</v>
      </c>
      <c r="C93" s="3472" t="s">
        <v>332</v>
      </c>
      <c r="D93" s="3472"/>
      <c r="E93" s="3472"/>
      <c r="F93" s="3472"/>
      <c r="G93" s="3472"/>
      <c r="H93" s="3472"/>
      <c r="I93" s="3472"/>
      <c r="J93" s="3472"/>
      <c r="K93" s="3472"/>
      <c r="L93" s="3472"/>
      <c r="M93" s="3472"/>
      <c r="N93" s="3472"/>
      <c r="O93" s="3472"/>
      <c r="P93" s="3472"/>
      <c r="Q93" s="3472"/>
      <c r="R93" s="3472"/>
      <c r="S93" s="3472"/>
      <c r="T93" s="3472"/>
      <c r="U93" s="3473"/>
      <c r="V93" s="301"/>
      <c r="W93" s="298"/>
      <c r="X93" s="298"/>
      <c r="Y93" s="298"/>
      <c r="Z93" s="298"/>
      <c r="AA93" s="298"/>
      <c r="AB93" s="298"/>
      <c r="AC93" s="298"/>
      <c r="AD93" s="298"/>
      <c r="AE93" s="298"/>
      <c r="AF93" s="298"/>
      <c r="AG93" s="298"/>
      <c r="AH93" s="298"/>
      <c r="AI93" s="298"/>
      <c r="AJ93" s="298"/>
      <c r="AK93" s="300"/>
      <c r="AL93" s="300"/>
      <c r="AM93" s="14"/>
      <c r="AN93" s="14"/>
      <c r="AO93" s="14"/>
      <c r="AP93" s="14"/>
      <c r="AQ93" s="14"/>
      <c r="AR93" s="14"/>
      <c r="AS93" s="14"/>
      <c r="AT93" s="14"/>
      <c r="BN93" s="1097"/>
      <c r="BO93" s="1097"/>
      <c r="BP93" s="1097"/>
      <c r="BQ93" s="1097"/>
      <c r="BR93" s="1097"/>
      <c r="BS93" s="1097"/>
      <c r="BT93" s="1097"/>
      <c r="BU93" s="1097"/>
      <c r="BV93" s="1097"/>
      <c r="BW93" s="1097"/>
      <c r="BX93" s="1097"/>
      <c r="BY93" s="1097"/>
      <c r="BZ93" s="1097"/>
      <c r="CA93" s="1097"/>
      <c r="CB93" s="1097"/>
      <c r="CC93" s="1097"/>
      <c r="CD93" s="1097"/>
      <c r="CE93" s="1097"/>
      <c r="CF93" s="1097"/>
      <c r="CG93" s="1097"/>
      <c r="CH93" s="1097"/>
      <c r="CI93" s="1097"/>
      <c r="CJ93" s="1097"/>
      <c r="CK93" s="1097"/>
      <c r="CL93" s="1097"/>
      <c r="CM93" s="1097"/>
      <c r="CN93" s="1097"/>
      <c r="CO93" s="1097"/>
      <c r="CP93" s="1097"/>
      <c r="CQ93" s="1097"/>
      <c r="CR93" s="1097"/>
      <c r="CS93" s="1097"/>
      <c r="CT93" s="1097"/>
      <c r="CU93" s="1097"/>
      <c r="CV93" s="1097"/>
      <c r="CW93" s="1097"/>
      <c r="CX93" s="1097"/>
      <c r="CY93" s="1097"/>
      <c r="CZ93" s="1097"/>
      <c r="DA93" s="1097"/>
      <c r="DB93" s="1097"/>
    </row>
    <row r="94" spans="2:106" x14ac:dyDescent="0.25">
      <c r="B94" s="297">
        <f t="shared" si="64"/>
        <v>22</v>
      </c>
      <c r="C94" s="3472" t="s">
        <v>5742</v>
      </c>
      <c r="D94" s="3472"/>
      <c r="E94" s="3472"/>
      <c r="F94" s="3472"/>
      <c r="G94" s="3472"/>
      <c r="H94" s="3472"/>
      <c r="I94" s="3472"/>
      <c r="J94" s="3472"/>
      <c r="K94" s="3472"/>
      <c r="L94" s="3472"/>
      <c r="M94" s="3472"/>
      <c r="N94" s="3472"/>
      <c r="O94" s="3472"/>
      <c r="P94" s="3472"/>
      <c r="Q94" s="3472"/>
      <c r="R94" s="3472"/>
      <c r="S94" s="3472"/>
      <c r="T94" s="3472"/>
      <c r="U94" s="3473"/>
      <c r="V94" s="301"/>
      <c r="W94" s="298"/>
      <c r="X94" s="298"/>
      <c r="Y94" s="298"/>
      <c r="Z94" s="298"/>
      <c r="AA94" s="298"/>
      <c r="AB94" s="298"/>
      <c r="AC94" s="298"/>
      <c r="AD94" s="298"/>
      <c r="AE94" s="298"/>
      <c r="AF94" s="298"/>
      <c r="AG94" s="298"/>
      <c r="AH94" s="298"/>
      <c r="AI94" s="298"/>
      <c r="AJ94" s="298"/>
      <c r="AK94" s="300"/>
      <c r="AL94" s="300"/>
      <c r="AM94" s="14"/>
      <c r="AN94" s="14"/>
      <c r="AO94" s="14"/>
      <c r="AP94" s="14"/>
      <c r="AQ94" s="14"/>
      <c r="AR94" s="14"/>
      <c r="AS94" s="14"/>
      <c r="AT94" s="14"/>
      <c r="BN94" s="1097"/>
      <c r="BO94" s="1097"/>
      <c r="BP94" s="1097"/>
      <c r="BQ94" s="1097"/>
      <c r="BR94" s="1097"/>
      <c r="BS94" s="1097"/>
      <c r="BT94" s="1097"/>
      <c r="BU94" s="1097"/>
      <c r="BV94" s="1097"/>
      <c r="BW94" s="1097"/>
      <c r="BX94" s="1097"/>
      <c r="BY94" s="1097"/>
      <c r="BZ94" s="1097"/>
      <c r="CA94" s="1097"/>
      <c r="CB94" s="1097"/>
      <c r="CC94" s="1097"/>
      <c r="CD94" s="1097"/>
      <c r="CE94" s="1097"/>
      <c r="CF94" s="1097"/>
      <c r="CG94" s="1097"/>
      <c r="CH94" s="1097"/>
      <c r="CI94" s="1097"/>
      <c r="CJ94" s="1097"/>
      <c r="CK94" s="1097"/>
      <c r="CL94" s="1097"/>
      <c r="CM94" s="1097"/>
      <c r="CN94" s="1097"/>
      <c r="CO94" s="1097"/>
      <c r="CP94" s="1097"/>
      <c r="CQ94" s="1097"/>
      <c r="CR94" s="1097"/>
      <c r="CS94" s="1097"/>
      <c r="CT94" s="1097"/>
      <c r="CU94" s="1097"/>
      <c r="CV94" s="1097"/>
      <c r="CW94" s="1097"/>
      <c r="CX94" s="1097"/>
      <c r="CY94" s="1097"/>
      <c r="CZ94" s="1097"/>
      <c r="DA94" s="1097"/>
      <c r="DB94" s="1097"/>
    </row>
    <row r="95" spans="2:106" x14ac:dyDescent="0.25">
      <c r="B95" s="294" t="s">
        <v>334</v>
      </c>
      <c r="C95" s="295" t="str">
        <f>$C$38</f>
        <v>Cash Expenditure (excluding Atypical expenditure)</v>
      </c>
      <c r="D95" s="295"/>
      <c r="E95" s="295"/>
      <c r="F95" s="295"/>
      <c r="G95" s="295"/>
      <c r="H95" s="295"/>
      <c r="I95" s="295"/>
      <c r="J95" s="295"/>
      <c r="K95" s="295"/>
      <c r="L95" s="295"/>
      <c r="M95" s="295"/>
      <c r="N95" s="295"/>
      <c r="O95" s="295"/>
      <c r="P95" s="295"/>
      <c r="Q95" s="295"/>
      <c r="R95" s="295"/>
      <c r="S95" s="295"/>
      <c r="T95" s="295"/>
      <c r="U95" s="296"/>
      <c r="V95" s="301"/>
      <c r="W95" s="298"/>
      <c r="X95" s="298"/>
      <c r="Y95" s="298"/>
      <c r="Z95" s="298"/>
      <c r="AA95" s="298"/>
      <c r="AB95" s="298"/>
      <c r="AC95" s="298"/>
      <c r="AD95" s="298"/>
      <c r="AE95" s="298"/>
      <c r="AF95" s="298"/>
      <c r="AG95" s="298"/>
      <c r="AH95" s="298"/>
      <c r="AI95" s="298"/>
      <c r="AJ95" s="298"/>
      <c r="AK95" s="300"/>
      <c r="AL95" s="300"/>
      <c r="AM95" s="14"/>
      <c r="AN95" s="14"/>
      <c r="AO95" s="14"/>
      <c r="AP95" s="14"/>
      <c r="AQ95" s="14"/>
      <c r="AR95" s="14"/>
      <c r="AS95" s="14"/>
      <c r="AT95" s="14"/>
      <c r="BN95" s="1097"/>
      <c r="BO95" s="1097"/>
      <c r="BP95" s="1097"/>
      <c r="BQ95" s="1097"/>
      <c r="BR95" s="1097"/>
      <c r="BS95" s="1097"/>
      <c r="BT95" s="1097"/>
      <c r="BU95" s="1097"/>
      <c r="BV95" s="1097"/>
      <c r="BW95" s="1097"/>
      <c r="BX95" s="1097"/>
      <c r="BY95" s="1097"/>
      <c r="BZ95" s="1097"/>
      <c r="CA95" s="1097"/>
      <c r="CB95" s="1097"/>
      <c r="CC95" s="1097"/>
      <c r="CD95" s="1097"/>
      <c r="CE95" s="1097"/>
      <c r="CF95" s="1097"/>
      <c r="CG95" s="1097"/>
      <c r="CH95" s="1097"/>
      <c r="CI95" s="1097"/>
      <c r="CJ95" s="1097"/>
      <c r="CK95" s="1097"/>
      <c r="CL95" s="1097"/>
      <c r="CM95" s="1097"/>
      <c r="CN95" s="1097"/>
      <c r="CO95" s="1097"/>
      <c r="CP95" s="1097"/>
      <c r="CQ95" s="1097"/>
      <c r="CR95" s="1097"/>
      <c r="CS95" s="1097"/>
      <c r="CT95" s="1097"/>
      <c r="CU95" s="1097"/>
      <c r="CV95" s="1097"/>
      <c r="CW95" s="1097"/>
      <c r="CX95" s="1097"/>
      <c r="CY95" s="1097"/>
      <c r="CZ95" s="1097"/>
      <c r="DA95" s="1097"/>
      <c r="DB95" s="1097"/>
    </row>
    <row r="96" spans="2:106" x14ac:dyDescent="0.25">
      <c r="B96" s="297">
        <f>+B94+1</f>
        <v>23</v>
      </c>
      <c r="C96" s="3472" t="s">
        <v>335</v>
      </c>
      <c r="D96" s="3472"/>
      <c r="E96" s="3472"/>
      <c r="F96" s="3472"/>
      <c r="G96" s="3472"/>
      <c r="H96" s="3472"/>
      <c r="I96" s="3472"/>
      <c r="J96" s="3472"/>
      <c r="K96" s="3472"/>
      <c r="L96" s="3472"/>
      <c r="M96" s="3472"/>
      <c r="N96" s="3472"/>
      <c r="O96" s="3472"/>
      <c r="P96" s="3472"/>
      <c r="Q96" s="3472"/>
      <c r="R96" s="3472"/>
      <c r="S96" s="3472"/>
      <c r="T96" s="3472"/>
      <c r="U96" s="3473"/>
      <c r="V96" s="301"/>
      <c r="W96" s="298"/>
      <c r="X96" s="298"/>
      <c r="Y96" s="298"/>
      <c r="Z96" s="298"/>
      <c r="AA96" s="298"/>
      <c r="AB96" s="298"/>
      <c r="AC96" s="298"/>
      <c r="AD96" s="298"/>
      <c r="AE96" s="298"/>
      <c r="AF96" s="298"/>
      <c r="AG96" s="298"/>
      <c r="AH96" s="298"/>
      <c r="AI96" s="298"/>
      <c r="AJ96" s="298"/>
      <c r="AK96" s="300"/>
      <c r="AL96" s="300"/>
      <c r="AM96" s="14"/>
      <c r="AN96" s="14"/>
      <c r="AO96" s="14"/>
      <c r="AP96" s="14"/>
      <c r="AQ96" s="14"/>
      <c r="AR96" s="14"/>
      <c r="AS96" s="14"/>
      <c r="AT96" s="14"/>
      <c r="BN96" s="1097"/>
      <c r="BO96" s="1097"/>
      <c r="BP96" s="1097"/>
      <c r="BQ96" s="1097"/>
      <c r="BR96" s="1097"/>
      <c r="BS96" s="1097"/>
      <c r="BT96" s="1097"/>
      <c r="BU96" s="1097"/>
      <c r="BV96" s="1097"/>
      <c r="BW96" s="1097"/>
      <c r="BX96" s="1097"/>
      <c r="BY96" s="1097"/>
      <c r="BZ96" s="1097"/>
      <c r="CA96" s="1097"/>
      <c r="CB96" s="1097"/>
      <c r="CC96" s="1097"/>
      <c r="CD96" s="1097"/>
      <c r="CE96" s="1097"/>
      <c r="CF96" s="1097"/>
      <c r="CG96" s="1097"/>
      <c r="CH96" s="1097"/>
      <c r="CI96" s="1097"/>
      <c r="CJ96" s="1097"/>
      <c r="CK96" s="1097"/>
      <c r="CL96" s="1097"/>
      <c r="CM96" s="1097"/>
      <c r="CN96" s="1097"/>
      <c r="CO96" s="1097"/>
      <c r="CP96" s="1097"/>
      <c r="CQ96" s="1097"/>
      <c r="CR96" s="1097"/>
      <c r="CS96" s="1097"/>
      <c r="CT96" s="1097"/>
      <c r="CU96" s="1097"/>
      <c r="CV96" s="1097"/>
      <c r="CW96" s="1097"/>
      <c r="CX96" s="1097"/>
      <c r="CY96" s="1097"/>
      <c r="CZ96" s="1097"/>
      <c r="DA96" s="1097"/>
      <c r="DB96" s="1097"/>
    </row>
    <row r="97" spans="1:106" x14ac:dyDescent="0.25">
      <c r="B97" s="297">
        <f>+B96+1</f>
        <v>24</v>
      </c>
      <c r="C97" s="3472" t="s">
        <v>336</v>
      </c>
      <c r="D97" s="3472"/>
      <c r="E97" s="3472"/>
      <c r="F97" s="3472"/>
      <c r="G97" s="3472"/>
      <c r="H97" s="3472"/>
      <c r="I97" s="3472"/>
      <c r="J97" s="3472"/>
      <c r="K97" s="3472"/>
      <c r="L97" s="3472"/>
      <c r="M97" s="3472"/>
      <c r="N97" s="3472"/>
      <c r="O97" s="3472"/>
      <c r="P97" s="3472"/>
      <c r="Q97" s="3472"/>
      <c r="R97" s="3472"/>
      <c r="S97" s="3472"/>
      <c r="T97" s="3472"/>
      <c r="U97" s="3473"/>
      <c r="V97" s="301"/>
      <c r="W97" s="298"/>
      <c r="X97" s="298"/>
      <c r="Y97" s="298"/>
      <c r="Z97" s="298"/>
      <c r="AA97" s="298"/>
      <c r="AB97" s="298"/>
      <c r="AC97" s="298"/>
      <c r="AD97" s="298"/>
      <c r="AE97" s="298"/>
      <c r="AF97" s="298"/>
      <c r="AG97" s="298"/>
      <c r="AH97" s="298"/>
      <c r="AI97" s="298"/>
      <c r="AJ97" s="298"/>
      <c r="AK97" s="300"/>
      <c r="AL97" s="300"/>
      <c r="AM97" s="14"/>
      <c r="AN97" s="14"/>
      <c r="AO97" s="14"/>
      <c r="AP97" s="14"/>
      <c r="AQ97" s="14"/>
      <c r="AR97" s="14"/>
      <c r="AS97" s="14"/>
      <c r="AT97" s="14"/>
      <c r="BN97" s="1097"/>
      <c r="BO97" s="1097"/>
      <c r="BP97" s="1097"/>
      <c r="BQ97" s="1097"/>
      <c r="BR97" s="1097"/>
      <c r="BS97" s="1097"/>
      <c r="BT97" s="1097"/>
      <c r="BU97" s="1097"/>
      <c r="BV97" s="1097"/>
      <c r="BW97" s="1097"/>
      <c r="BX97" s="1097"/>
      <c r="BY97" s="1097"/>
      <c r="BZ97" s="1097"/>
      <c r="CA97" s="1097"/>
      <c r="CB97" s="1097"/>
      <c r="CC97" s="1097"/>
      <c r="CD97" s="1097"/>
      <c r="CE97" s="1097"/>
      <c r="CF97" s="1097"/>
      <c r="CG97" s="1097"/>
      <c r="CH97" s="1097"/>
      <c r="CI97" s="1097"/>
      <c r="CJ97" s="1097"/>
      <c r="CK97" s="1097"/>
      <c r="CL97" s="1097"/>
      <c r="CM97" s="1097"/>
      <c r="CN97" s="1097"/>
      <c r="CO97" s="1097"/>
      <c r="CP97" s="1097"/>
      <c r="CQ97" s="1097"/>
      <c r="CR97" s="1097"/>
      <c r="CS97" s="1097"/>
      <c r="CT97" s="1097"/>
      <c r="CU97" s="1097"/>
      <c r="CV97" s="1097"/>
      <c r="CW97" s="1097"/>
      <c r="CX97" s="1097"/>
      <c r="CY97" s="1097"/>
      <c r="CZ97" s="1097"/>
      <c r="DA97" s="1097"/>
      <c r="DB97" s="1097"/>
    </row>
    <row r="98" spans="1:106" x14ac:dyDescent="0.25">
      <c r="B98" s="297">
        <f>+B97+1</f>
        <v>25</v>
      </c>
      <c r="C98" s="3472" t="s">
        <v>5743</v>
      </c>
      <c r="D98" s="3472"/>
      <c r="E98" s="3472"/>
      <c r="F98" s="3472"/>
      <c r="G98" s="3472"/>
      <c r="H98" s="3472"/>
      <c r="I98" s="3472"/>
      <c r="J98" s="3472"/>
      <c r="K98" s="3472"/>
      <c r="L98" s="3472"/>
      <c r="M98" s="3472"/>
      <c r="N98" s="3472"/>
      <c r="O98" s="3472"/>
      <c r="P98" s="3472"/>
      <c r="Q98" s="3472"/>
      <c r="R98" s="3472"/>
      <c r="S98" s="3472"/>
      <c r="T98" s="3472"/>
      <c r="U98" s="3473"/>
      <c r="V98" s="301"/>
      <c r="W98" s="298"/>
      <c r="X98" s="298"/>
      <c r="Y98" s="298"/>
      <c r="Z98" s="298"/>
      <c r="AA98" s="298"/>
      <c r="AB98" s="298"/>
      <c r="AC98" s="298"/>
      <c r="AD98" s="298"/>
      <c r="AE98" s="298"/>
      <c r="AF98" s="298"/>
      <c r="AG98" s="298"/>
      <c r="AH98" s="298"/>
      <c r="AI98" s="298"/>
      <c r="AJ98" s="298"/>
      <c r="AK98" s="300"/>
      <c r="AL98" s="300"/>
      <c r="AM98" s="14"/>
      <c r="AN98" s="14"/>
      <c r="AO98" s="14"/>
      <c r="AP98" s="14"/>
      <c r="AQ98" s="14"/>
      <c r="AR98" s="14"/>
      <c r="AS98" s="14"/>
      <c r="AT98" s="14"/>
      <c r="BN98" s="1097"/>
      <c r="BO98" s="1097"/>
      <c r="BP98" s="1097"/>
      <c r="BQ98" s="1097"/>
      <c r="BR98" s="1097"/>
      <c r="BS98" s="1097"/>
      <c r="BT98" s="1097"/>
      <c r="BU98" s="1097"/>
      <c r="BV98" s="1097"/>
      <c r="BW98" s="1097"/>
      <c r="BX98" s="1097"/>
      <c r="BY98" s="1097"/>
      <c r="BZ98" s="1097"/>
      <c r="CA98" s="1097"/>
      <c r="CB98" s="1097"/>
      <c r="CC98" s="1097"/>
      <c r="CD98" s="1097"/>
      <c r="CE98" s="1097"/>
      <c r="CF98" s="1097"/>
      <c r="CG98" s="1097"/>
      <c r="CH98" s="1097"/>
      <c r="CI98" s="1097"/>
      <c r="CJ98" s="1097"/>
      <c r="CK98" s="1097"/>
      <c r="CL98" s="1097"/>
      <c r="CM98" s="1097"/>
      <c r="CN98" s="1097"/>
      <c r="CO98" s="1097"/>
      <c r="CP98" s="1097"/>
      <c r="CQ98" s="1097"/>
      <c r="CR98" s="1097"/>
      <c r="CS98" s="1097"/>
      <c r="CT98" s="1097"/>
      <c r="CU98" s="1097"/>
      <c r="CV98" s="1097"/>
      <c r="CW98" s="1097"/>
      <c r="CX98" s="1097"/>
      <c r="CY98" s="1097"/>
      <c r="CZ98" s="1097"/>
      <c r="DA98" s="1097"/>
      <c r="DB98" s="1097"/>
    </row>
    <row r="99" spans="1:106" x14ac:dyDescent="0.25">
      <c r="B99" s="294" t="s">
        <v>338</v>
      </c>
      <c r="C99" s="295" t="str">
        <f>$C$43</f>
        <v>Atypical expenditure</v>
      </c>
      <c r="D99" s="295"/>
      <c r="E99" s="295"/>
      <c r="F99" s="295"/>
      <c r="G99" s="295"/>
      <c r="H99" s="295"/>
      <c r="I99" s="295"/>
      <c r="J99" s="295"/>
      <c r="K99" s="295"/>
      <c r="L99" s="295"/>
      <c r="M99" s="295"/>
      <c r="N99" s="295"/>
      <c r="O99" s="295"/>
      <c r="P99" s="295"/>
      <c r="Q99" s="295"/>
      <c r="R99" s="295"/>
      <c r="S99" s="295"/>
      <c r="T99" s="295"/>
      <c r="U99" s="296"/>
      <c r="V99" s="301"/>
      <c r="W99" s="298"/>
      <c r="X99" s="298"/>
      <c r="Y99" s="298"/>
      <c r="Z99" s="298"/>
      <c r="AA99" s="298"/>
      <c r="AB99" s="298"/>
      <c r="AC99" s="298"/>
      <c r="AD99" s="298"/>
      <c r="AE99" s="298"/>
      <c r="AF99" s="298"/>
      <c r="AG99" s="298"/>
      <c r="AH99" s="298"/>
      <c r="AI99" s="298"/>
      <c r="AJ99" s="298"/>
      <c r="AK99" s="300"/>
      <c r="AL99" s="300"/>
      <c r="AM99" s="14"/>
      <c r="AN99" s="14"/>
      <c r="AO99" s="14"/>
      <c r="AP99" s="14"/>
      <c r="AQ99" s="14"/>
      <c r="AR99" s="14"/>
      <c r="AS99" s="14"/>
      <c r="AT99" s="14"/>
      <c r="BN99" s="1097"/>
      <c r="BO99" s="1097"/>
      <c r="BP99" s="1097"/>
      <c r="BQ99" s="1097"/>
      <c r="BR99" s="1097"/>
      <c r="BS99" s="1097"/>
      <c r="BT99" s="1097"/>
      <c r="BU99" s="1097"/>
      <c r="BV99" s="1097"/>
      <c r="BW99" s="1097"/>
      <c r="BX99" s="1097"/>
      <c r="BY99" s="1097"/>
      <c r="BZ99" s="1097"/>
      <c r="CA99" s="1097"/>
      <c r="CB99" s="1097"/>
      <c r="CC99" s="1097"/>
      <c r="CD99" s="1097"/>
      <c r="CE99" s="1097"/>
      <c r="CF99" s="1097"/>
      <c r="CG99" s="1097"/>
      <c r="CH99" s="1097"/>
      <c r="CI99" s="1097"/>
      <c r="CJ99" s="1097"/>
      <c r="CK99" s="1097"/>
      <c r="CL99" s="1097"/>
      <c r="CM99" s="1097"/>
      <c r="CN99" s="1097"/>
      <c r="CO99" s="1097"/>
      <c r="CP99" s="1097"/>
      <c r="CQ99" s="1097"/>
      <c r="CR99" s="1097"/>
      <c r="CS99" s="1097"/>
      <c r="CT99" s="1097"/>
      <c r="CU99" s="1097"/>
      <c r="CV99" s="1097"/>
      <c r="CW99" s="1097"/>
      <c r="CX99" s="1097"/>
      <c r="CY99" s="1097"/>
      <c r="CZ99" s="1097"/>
      <c r="DA99" s="1097"/>
      <c r="DB99" s="1097"/>
    </row>
    <row r="100" spans="1:106" x14ac:dyDescent="0.25">
      <c r="B100" s="302" t="s">
        <v>339</v>
      </c>
      <c r="C100" s="3472" t="s">
        <v>340</v>
      </c>
      <c r="D100" s="3472"/>
      <c r="E100" s="3472"/>
      <c r="F100" s="3472"/>
      <c r="G100" s="3472"/>
      <c r="H100" s="3472"/>
      <c r="I100" s="3472"/>
      <c r="J100" s="3472"/>
      <c r="K100" s="3472"/>
      <c r="L100" s="3472"/>
      <c r="M100" s="3472"/>
      <c r="N100" s="3472"/>
      <c r="O100" s="3472"/>
      <c r="P100" s="3472"/>
      <c r="Q100" s="3472"/>
      <c r="R100" s="3472"/>
      <c r="S100" s="3472"/>
      <c r="T100" s="3472"/>
      <c r="U100" s="3473"/>
      <c r="V100" s="301"/>
      <c r="W100" s="298"/>
      <c r="X100" s="298"/>
      <c r="Y100" s="298"/>
      <c r="Z100" s="298"/>
      <c r="AA100" s="298"/>
      <c r="AB100" s="298"/>
      <c r="AC100" s="298"/>
      <c r="AD100" s="298"/>
      <c r="AE100" s="298"/>
      <c r="AF100" s="298"/>
      <c r="AG100" s="298"/>
      <c r="AH100" s="298"/>
      <c r="AI100" s="298"/>
      <c r="AJ100" s="298"/>
      <c r="AK100" s="300"/>
      <c r="AL100" s="300"/>
      <c r="AM100" s="14"/>
      <c r="AN100" s="14"/>
      <c r="AO100" s="14"/>
      <c r="AP100" s="14"/>
      <c r="AQ100" s="14"/>
      <c r="AR100" s="14"/>
      <c r="AS100" s="14"/>
      <c r="AT100" s="14"/>
      <c r="BN100" s="1097"/>
      <c r="BO100" s="1097"/>
      <c r="BP100" s="1097"/>
      <c r="BQ100" s="1097"/>
      <c r="BR100" s="1097"/>
      <c r="BS100" s="1097"/>
      <c r="BT100" s="1097"/>
      <c r="BU100" s="1097"/>
      <c r="BV100" s="1097"/>
      <c r="BW100" s="1097"/>
      <c r="BX100" s="1097"/>
      <c r="BY100" s="1097"/>
      <c r="BZ100" s="1097"/>
      <c r="CA100" s="1097"/>
      <c r="CB100" s="1097"/>
      <c r="CC100" s="1097"/>
      <c r="CD100" s="1097"/>
      <c r="CE100" s="1097"/>
      <c r="CF100" s="1097"/>
      <c r="CG100" s="1097"/>
      <c r="CH100" s="1097"/>
      <c r="CI100" s="1097"/>
      <c r="CJ100" s="1097"/>
      <c r="CK100" s="1097"/>
      <c r="CL100" s="1097"/>
      <c r="CM100" s="1097"/>
      <c r="CN100" s="1097"/>
      <c r="CO100" s="1097"/>
      <c r="CP100" s="1097"/>
      <c r="CQ100" s="1097"/>
      <c r="CR100" s="1097"/>
      <c r="CS100" s="1097"/>
      <c r="CT100" s="1097"/>
      <c r="CU100" s="1097"/>
      <c r="CV100" s="1097"/>
      <c r="CW100" s="1097"/>
      <c r="CX100" s="1097"/>
      <c r="CY100" s="1097"/>
      <c r="CZ100" s="1097"/>
      <c r="DA100" s="1097"/>
      <c r="DB100" s="1097"/>
    </row>
    <row r="101" spans="1:106" x14ac:dyDescent="0.25">
      <c r="B101" s="303">
        <v>36</v>
      </c>
      <c r="C101" s="3472" t="s">
        <v>5744</v>
      </c>
      <c r="D101" s="3472"/>
      <c r="E101" s="3472"/>
      <c r="F101" s="3472"/>
      <c r="G101" s="3472"/>
      <c r="H101" s="3472"/>
      <c r="I101" s="3472"/>
      <c r="J101" s="3472"/>
      <c r="K101" s="3472"/>
      <c r="L101" s="3472"/>
      <c r="M101" s="3472"/>
      <c r="N101" s="3472"/>
      <c r="O101" s="3472"/>
      <c r="P101" s="3472"/>
      <c r="Q101" s="3472"/>
      <c r="R101" s="3472"/>
      <c r="S101" s="3472"/>
      <c r="T101" s="3472"/>
      <c r="U101" s="3473"/>
      <c r="V101" s="301"/>
      <c r="W101" s="298"/>
      <c r="X101" s="298"/>
      <c r="Y101" s="298"/>
      <c r="Z101" s="298"/>
      <c r="AA101" s="298"/>
      <c r="AB101" s="298"/>
      <c r="AC101" s="298"/>
      <c r="AD101" s="298"/>
      <c r="AE101" s="298"/>
      <c r="AF101" s="298"/>
      <c r="AG101" s="298"/>
      <c r="AH101" s="298"/>
      <c r="AI101" s="298"/>
      <c r="AJ101" s="298"/>
      <c r="AK101" s="300"/>
      <c r="AL101" s="300"/>
      <c r="AM101" s="14"/>
      <c r="AN101" s="14"/>
      <c r="AO101" s="14"/>
      <c r="AP101" s="14"/>
      <c r="AQ101" s="14"/>
      <c r="AR101" s="14"/>
      <c r="AS101" s="14"/>
      <c r="AT101" s="14"/>
      <c r="BN101" s="1097"/>
      <c r="BO101" s="1097"/>
      <c r="BP101" s="1097"/>
      <c r="BQ101" s="1097"/>
      <c r="BR101" s="1097"/>
      <c r="BS101" s="1097"/>
      <c r="BT101" s="1097"/>
      <c r="BU101" s="1097"/>
      <c r="BV101" s="1097"/>
      <c r="BW101" s="1097"/>
      <c r="BX101" s="1097"/>
      <c r="BY101" s="1097"/>
      <c r="BZ101" s="1097"/>
      <c r="CA101" s="1097"/>
      <c r="CB101" s="1097"/>
      <c r="CC101" s="1097"/>
      <c r="CD101" s="1097"/>
      <c r="CE101" s="1097"/>
      <c r="CF101" s="1097"/>
      <c r="CG101" s="1097"/>
      <c r="CH101" s="1097"/>
      <c r="CI101" s="1097"/>
      <c r="CJ101" s="1097"/>
      <c r="CK101" s="1097"/>
      <c r="CL101" s="1097"/>
      <c r="CM101" s="1097"/>
      <c r="CN101" s="1097"/>
      <c r="CO101" s="1097"/>
      <c r="CP101" s="1097"/>
      <c r="CQ101" s="1097"/>
      <c r="CR101" s="1097"/>
      <c r="CS101" s="1097"/>
      <c r="CT101" s="1097"/>
      <c r="CU101" s="1097"/>
      <c r="CV101" s="1097"/>
      <c r="CW101" s="1097"/>
      <c r="CX101" s="1097"/>
      <c r="CY101" s="1097"/>
      <c r="CZ101" s="1097"/>
      <c r="DA101" s="1097"/>
      <c r="DB101" s="1097"/>
    </row>
    <row r="102" spans="1:106" x14ac:dyDescent="0.25">
      <c r="B102" s="294" t="s">
        <v>342</v>
      </c>
      <c r="C102" s="295" t="str">
        <f>$C$56</f>
        <v xml:space="preserve">Total expenditure </v>
      </c>
      <c r="D102" s="295"/>
      <c r="E102" s="295"/>
      <c r="F102" s="295"/>
      <c r="G102" s="295"/>
      <c r="H102" s="295"/>
      <c r="I102" s="295"/>
      <c r="J102" s="295"/>
      <c r="K102" s="295"/>
      <c r="L102" s="295"/>
      <c r="M102" s="295"/>
      <c r="N102" s="295"/>
      <c r="O102" s="295"/>
      <c r="P102" s="295"/>
      <c r="Q102" s="295"/>
      <c r="R102" s="295"/>
      <c r="S102" s="295"/>
      <c r="T102" s="295"/>
      <c r="U102" s="296"/>
      <c r="V102" s="301"/>
      <c r="W102" s="298"/>
      <c r="X102" s="298"/>
      <c r="Y102" s="298"/>
      <c r="Z102" s="298"/>
      <c r="AA102" s="298"/>
      <c r="AB102" s="298"/>
      <c r="AC102" s="298"/>
      <c r="AD102" s="298"/>
      <c r="AE102" s="298"/>
      <c r="AF102" s="298"/>
      <c r="AG102" s="298"/>
      <c r="AH102" s="298"/>
      <c r="AI102" s="298"/>
      <c r="AJ102" s="298"/>
      <c r="AK102" s="300"/>
      <c r="AL102" s="300"/>
      <c r="AM102" s="14"/>
      <c r="AN102" s="14"/>
      <c r="AO102" s="14"/>
      <c r="AP102" s="14"/>
      <c r="AQ102" s="14"/>
      <c r="AR102" s="14"/>
      <c r="AS102" s="14"/>
      <c r="AT102" s="14"/>
      <c r="BN102" s="1097"/>
      <c r="BO102" s="1097"/>
      <c r="BP102" s="1097"/>
      <c r="BQ102" s="1097"/>
      <c r="BR102" s="1097"/>
      <c r="BS102" s="1097"/>
      <c r="BT102" s="1097"/>
      <c r="BU102" s="1097"/>
      <c r="BV102" s="1097"/>
      <c r="BW102" s="1097"/>
      <c r="BX102" s="1097"/>
      <c r="BY102" s="1097"/>
      <c r="BZ102" s="1097"/>
      <c r="CA102" s="1097"/>
      <c r="CB102" s="1097"/>
      <c r="CC102" s="1097"/>
      <c r="CD102" s="1097"/>
      <c r="CE102" s="1097"/>
      <c r="CF102" s="1097"/>
      <c r="CG102" s="1097"/>
      <c r="CH102" s="1097"/>
      <c r="CI102" s="1097"/>
      <c r="CJ102" s="1097"/>
      <c r="CK102" s="1097"/>
      <c r="CL102" s="1097"/>
      <c r="CM102" s="1097"/>
      <c r="CN102" s="1097"/>
      <c r="CO102" s="1097"/>
      <c r="CP102" s="1097"/>
      <c r="CQ102" s="1097"/>
      <c r="CR102" s="1097"/>
      <c r="CS102" s="1097"/>
      <c r="CT102" s="1097"/>
      <c r="CU102" s="1097"/>
      <c r="CV102" s="1097"/>
      <c r="CW102" s="1097"/>
      <c r="CX102" s="1097"/>
      <c r="CY102" s="1097"/>
      <c r="CZ102" s="1097"/>
      <c r="DA102" s="1097"/>
      <c r="DB102" s="1097"/>
    </row>
    <row r="103" spans="1:106" ht="15" thickBot="1" x14ac:dyDescent="0.3">
      <c r="B103" s="304">
        <v>37</v>
      </c>
      <c r="C103" s="3474" t="s">
        <v>5745</v>
      </c>
      <c r="D103" s="3474"/>
      <c r="E103" s="3474"/>
      <c r="F103" s="3474"/>
      <c r="G103" s="3474"/>
      <c r="H103" s="3474"/>
      <c r="I103" s="3474"/>
      <c r="J103" s="3474"/>
      <c r="K103" s="3474"/>
      <c r="L103" s="3474"/>
      <c r="M103" s="3474"/>
      <c r="N103" s="3474"/>
      <c r="O103" s="3474"/>
      <c r="P103" s="3474"/>
      <c r="Q103" s="3474"/>
      <c r="R103" s="3474"/>
      <c r="S103" s="3474"/>
      <c r="T103" s="3474"/>
      <c r="U103" s="3475"/>
      <c r="V103" s="301"/>
      <c r="W103" s="298"/>
      <c r="X103" s="298"/>
      <c r="Y103" s="298"/>
      <c r="Z103" s="298"/>
      <c r="AA103" s="298"/>
      <c r="AB103" s="298"/>
      <c r="AC103" s="298"/>
      <c r="AD103" s="298"/>
      <c r="AE103" s="298"/>
      <c r="AF103" s="298"/>
      <c r="AG103" s="298"/>
      <c r="AH103" s="298"/>
      <c r="AI103" s="298"/>
      <c r="AJ103" s="298"/>
      <c r="AK103" s="300"/>
      <c r="AL103" s="300"/>
      <c r="AM103" s="14"/>
      <c r="AN103" s="14"/>
      <c r="AO103" s="14"/>
      <c r="AP103" s="14"/>
      <c r="AQ103" s="14"/>
      <c r="AR103" s="14"/>
      <c r="AS103" s="14"/>
      <c r="AT103" s="14"/>
      <c r="BN103" s="1097"/>
      <c r="BO103" s="1097"/>
      <c r="BP103" s="1097"/>
      <c r="BQ103" s="1097"/>
      <c r="BR103" s="1097"/>
      <c r="BS103" s="1097"/>
      <c r="BT103" s="1097"/>
      <c r="BU103" s="1097"/>
      <c r="BV103" s="1097"/>
      <c r="BW103" s="1097"/>
      <c r="BX103" s="1097"/>
      <c r="BY103" s="1097"/>
      <c r="BZ103" s="1097"/>
      <c r="CA103" s="1097"/>
      <c r="CB103" s="1097"/>
      <c r="CC103" s="1097"/>
      <c r="CD103" s="1097"/>
      <c r="CE103" s="1097"/>
      <c r="CF103" s="1097"/>
      <c r="CG103" s="1097"/>
      <c r="CH103" s="1097"/>
      <c r="CI103" s="1097"/>
      <c r="CJ103" s="1097"/>
      <c r="CK103" s="1097"/>
      <c r="CL103" s="1097"/>
      <c r="CM103" s="1097"/>
      <c r="CN103" s="1097"/>
      <c r="CO103" s="1097"/>
      <c r="CP103" s="1097"/>
      <c r="CQ103" s="1097"/>
      <c r="CR103" s="1097"/>
      <c r="CS103" s="1097"/>
      <c r="CT103" s="1097"/>
      <c r="CU103" s="1097"/>
      <c r="CV103" s="1097"/>
      <c r="CW103" s="1097"/>
      <c r="CX103" s="1097"/>
      <c r="CY103" s="1097"/>
      <c r="CZ103" s="1097"/>
      <c r="DA103" s="1097"/>
      <c r="DB103" s="1097"/>
    </row>
    <row r="104" spans="1:106" x14ac:dyDescent="0.2">
      <c r="B104" s="1522"/>
      <c r="C104" s="1522"/>
      <c r="D104" s="1522"/>
      <c r="E104" s="1522"/>
      <c r="F104" s="1522"/>
      <c r="G104" s="1522"/>
      <c r="H104" s="1522"/>
      <c r="I104" s="1522"/>
      <c r="J104" s="1522"/>
      <c r="K104" s="1522"/>
      <c r="L104" s="1522"/>
      <c r="M104" s="1522"/>
      <c r="N104" s="1522"/>
      <c r="O104" s="1522"/>
      <c r="P104" s="1522"/>
      <c r="Q104" s="1522"/>
      <c r="R104" s="1522"/>
      <c r="S104" s="1522"/>
      <c r="T104" s="1522"/>
      <c r="U104" s="1522"/>
      <c r="V104" s="1522"/>
      <c r="W104" s="1522"/>
      <c r="X104" s="1522"/>
      <c r="Y104" s="1522"/>
      <c r="Z104" s="1522"/>
      <c r="AA104" s="1522"/>
      <c r="AB104" s="1522"/>
      <c r="AC104" s="1522"/>
      <c r="AD104" s="1522"/>
      <c r="AE104" s="1522"/>
      <c r="AF104" s="1522"/>
      <c r="AG104" s="1522"/>
      <c r="AH104" s="1522"/>
      <c r="AI104" s="1522"/>
      <c r="AJ104" s="1522"/>
      <c r="AK104" s="1522"/>
      <c r="AL104" s="1522"/>
      <c r="AM104" s="1522"/>
      <c r="AN104" s="1522"/>
      <c r="AO104" s="1522"/>
      <c r="AP104" s="1522"/>
      <c r="AQ104" s="1522"/>
      <c r="AR104" s="1522"/>
      <c r="AS104" s="1522"/>
      <c r="AT104" s="1522"/>
    </row>
    <row r="105" spans="1:106" x14ac:dyDescent="0.2">
      <c r="A105" s="1391"/>
      <c r="B105" s="1391"/>
      <c r="C105" s="1391"/>
      <c r="D105" s="1391"/>
      <c r="E105" s="1391"/>
      <c r="F105" s="1391"/>
      <c r="G105" s="1391"/>
      <c r="H105" s="1391"/>
      <c r="I105" s="1391"/>
      <c r="J105" s="1391"/>
      <c r="K105" s="1391"/>
      <c r="L105" s="1391"/>
      <c r="M105" s="1391"/>
      <c r="N105" s="1391"/>
      <c r="O105" s="1391"/>
      <c r="P105" s="1391"/>
      <c r="Q105" s="1391"/>
      <c r="R105" s="1391"/>
      <c r="S105" s="1391"/>
      <c r="T105" s="1391"/>
      <c r="U105" s="1391"/>
      <c r="V105" s="1391"/>
      <c r="W105" s="1391"/>
      <c r="X105" s="1391"/>
      <c r="Y105" s="1391"/>
      <c r="Z105" s="1391"/>
      <c r="AA105" s="1391"/>
      <c r="AB105" s="1391"/>
      <c r="AC105" s="1391"/>
      <c r="AD105" s="1391"/>
      <c r="AE105" s="1391"/>
      <c r="AF105" s="1391"/>
      <c r="AG105" s="1391"/>
      <c r="AH105" s="1391"/>
      <c r="AI105" s="1391"/>
      <c r="AJ105" s="1391"/>
      <c r="AK105" s="1391"/>
      <c r="AL105" s="1391"/>
      <c r="AM105" s="1391"/>
      <c r="AN105" s="1391"/>
      <c r="AO105" s="1391"/>
      <c r="AP105" s="1391"/>
      <c r="AQ105" s="1391"/>
      <c r="AR105" s="1391"/>
      <c r="AS105" s="1391"/>
      <c r="AT105" s="1391"/>
    </row>
  </sheetData>
  <sheetProtection autoFilter="0"/>
  <mergeCells count="54">
    <mergeCell ref="AV1:AZ1"/>
    <mergeCell ref="G3:K3"/>
    <mergeCell ref="L3:P3"/>
    <mergeCell ref="Q3:U3"/>
    <mergeCell ref="V3:Z3"/>
    <mergeCell ref="AA3:AE3"/>
    <mergeCell ref="AF3:AJ3"/>
    <mergeCell ref="AK3:AO3"/>
    <mergeCell ref="AP3:AT3"/>
    <mergeCell ref="B67:U67"/>
    <mergeCell ref="BF3:BJ3"/>
    <mergeCell ref="B4:C4"/>
    <mergeCell ref="BB4:BC4"/>
    <mergeCell ref="B6:F6"/>
    <mergeCell ref="G6:K6"/>
    <mergeCell ref="L6:P6"/>
    <mergeCell ref="Q6:U6"/>
    <mergeCell ref="V6:Z6"/>
    <mergeCell ref="AA6:AE6"/>
    <mergeCell ref="AF6:AJ6"/>
    <mergeCell ref="AK6:AO6"/>
    <mergeCell ref="AP6:AT6"/>
    <mergeCell ref="BB6:BE6"/>
    <mergeCell ref="BF6:BJ6"/>
    <mergeCell ref="B65:U65"/>
    <mergeCell ref="C81:U81"/>
    <mergeCell ref="C69:U69"/>
    <mergeCell ref="C71:U71"/>
    <mergeCell ref="C72:U72"/>
    <mergeCell ref="C73:U73"/>
    <mergeCell ref="C74:U74"/>
    <mergeCell ref="C75:U75"/>
    <mergeCell ref="C76:U76"/>
    <mergeCell ref="C77:U77"/>
    <mergeCell ref="C78:U78"/>
    <mergeCell ref="C79:U79"/>
    <mergeCell ref="C80:U80"/>
    <mergeCell ref="C96:U96"/>
    <mergeCell ref="C83:U83"/>
    <mergeCell ref="C84:U84"/>
    <mergeCell ref="C85:U85"/>
    <mergeCell ref="C86:U86"/>
    <mergeCell ref="C87:U87"/>
    <mergeCell ref="C88:U88"/>
    <mergeCell ref="C89:U89"/>
    <mergeCell ref="C90:U90"/>
    <mergeCell ref="C92:U92"/>
    <mergeCell ref="C93:U93"/>
    <mergeCell ref="C94:U94"/>
    <mergeCell ref="C97:U97"/>
    <mergeCell ref="C98:U98"/>
    <mergeCell ref="C100:U100"/>
    <mergeCell ref="C101:U101"/>
    <mergeCell ref="C103:U103"/>
  </mergeCells>
  <conditionalFormatting sqref="AY8:AZ8 AZ9:AZ31 AZ35:AZ57">
    <cfRule type="cellIs" dxfId="226" priority="5" operator="equal">
      <formula>0</formula>
    </cfRule>
  </conditionalFormatting>
  <conditionalFormatting sqref="AY9:AY31 AY35:AY57">
    <cfRule type="cellIs" dxfId="225" priority="4" operator="equal">
      <formula>0</formula>
    </cfRule>
  </conditionalFormatting>
  <conditionalFormatting sqref="AZ32:AZ34">
    <cfRule type="cellIs" dxfId="224" priority="3" operator="equal">
      <formula>0</formula>
    </cfRule>
  </conditionalFormatting>
  <conditionalFormatting sqref="AY32:AY33">
    <cfRule type="cellIs" dxfId="223" priority="2" operator="equal">
      <formula>0</formula>
    </cfRule>
  </conditionalFormatting>
  <conditionalFormatting sqref="AY34">
    <cfRule type="cellIs" dxfId="222"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71F92-DBA0-4999-858D-80DAE6AA3E23}">
  <sheetPr>
    <tabColor rgb="FF0078C9"/>
  </sheetPr>
  <dimension ref="A1:DD86"/>
  <sheetViews>
    <sheetView zoomScale="83" zoomScaleNormal="83" workbookViewId="0">
      <selection activeCell="AV34" sqref="AV34"/>
    </sheetView>
  </sheetViews>
  <sheetFormatPr defaultColWidth="0" defaultRowHeight="14.25" zeroHeight="1" x14ac:dyDescent="0.25"/>
  <cols>
    <col min="1" max="1" width="1.85546875" style="1923" customWidth="1"/>
    <col min="2" max="2" width="7.5703125" style="1923" customWidth="1"/>
    <col min="3" max="3" width="100.140625" style="1923" bestFit="1" customWidth="1"/>
    <col min="4" max="4" width="9.85546875" style="1923" customWidth="1"/>
    <col min="5" max="6" width="6.42578125" style="1923" customWidth="1"/>
    <col min="7" max="46" width="11" style="1923" customWidth="1"/>
    <col min="47" max="47" width="3" style="1923" customWidth="1"/>
    <col min="48" max="48" width="30.42578125" style="1923" bestFit="1" customWidth="1"/>
    <col min="49" max="49" width="57.28515625" style="1923" customWidth="1"/>
    <col min="50" max="50" width="3" style="1923" customWidth="1"/>
    <col min="51" max="51" width="65.85546875" style="1923" customWidth="1"/>
    <col min="52" max="52" width="9.28515625" style="1923" customWidth="1"/>
    <col min="53" max="53" width="11" style="1923" customWidth="1"/>
    <col min="54" max="54" width="7.5703125" style="1923" customWidth="1"/>
    <col min="55" max="55" width="95.5703125" style="1923" bestFit="1" customWidth="1"/>
    <col min="56" max="57" width="6.42578125" style="1923" customWidth="1"/>
    <col min="58" max="62" width="17.85546875" style="1923" customWidth="1"/>
    <col min="63" max="63" width="11" style="1923" customWidth="1"/>
    <col min="64" max="64" width="1.28515625" style="2268" hidden="1" customWidth="1"/>
    <col min="65" max="65" width="14.28515625" style="1923" hidden="1" customWidth="1"/>
    <col min="66" max="66" width="4.5703125" style="1923" hidden="1" customWidth="1"/>
    <col min="67" max="105" width="9.28515625" style="1923" hidden="1" customWidth="1"/>
    <col min="106" max="106" width="72.7109375" style="1923" hidden="1" customWidth="1"/>
    <col min="107" max="107" width="1.85546875" style="2268" hidden="1" customWidth="1"/>
    <col min="108" max="108" width="4.5703125" style="1923" hidden="1" customWidth="1"/>
    <col min="109" max="16384" width="11" style="1923" hidden="1"/>
  </cols>
  <sheetData>
    <row r="1" spans="2:106" ht="20.25" x14ac:dyDescent="0.25">
      <c r="B1" s="1" t="s">
        <v>5746</v>
      </c>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4" t="str">
        <f>[2]AppValidation!$D$2</f>
        <v>Yorkshire Water</v>
      </c>
      <c r="AU1" s="2267"/>
      <c r="AV1" s="476" t="s">
        <v>1</v>
      </c>
      <c r="AW1" s="476"/>
      <c r="AX1" s="476"/>
      <c r="AY1" s="476"/>
      <c r="BB1" s="1" t="s">
        <v>2</v>
      </c>
      <c r="BC1" s="1"/>
      <c r="BD1" s="1"/>
      <c r="BE1" s="1"/>
      <c r="BF1" s="1"/>
      <c r="BG1" s="1"/>
      <c r="BH1" s="1"/>
      <c r="BI1" s="1"/>
      <c r="BJ1" s="3" t="str">
        <f>LEFT($B$1,4)</f>
        <v>WS2a</v>
      </c>
    </row>
    <row r="2" spans="2:106" ht="15" thickBot="1" x14ac:dyDescent="0.3">
      <c r="B2" s="16"/>
      <c r="C2" s="474"/>
      <c r="D2" s="47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Y2" s="305"/>
      <c r="BB2" s="16"/>
      <c r="BC2" s="474"/>
      <c r="BD2" s="305"/>
      <c r="BE2" s="305"/>
      <c r="BF2" s="305"/>
      <c r="BG2" s="305"/>
      <c r="BH2" s="305"/>
      <c r="BI2" s="305"/>
      <c r="BJ2" s="305"/>
    </row>
    <row r="3" spans="2:106" ht="15" customHeight="1" thickBot="1" x14ac:dyDescent="0.3">
      <c r="G3" s="3500" t="s">
        <v>5747</v>
      </c>
      <c r="H3" s="3501"/>
      <c r="I3" s="3501"/>
      <c r="J3" s="3501"/>
      <c r="K3" s="3509"/>
      <c r="L3" s="3500" t="s">
        <v>5748</v>
      </c>
      <c r="M3" s="3501"/>
      <c r="N3" s="3501"/>
      <c r="O3" s="3501"/>
      <c r="P3" s="3509"/>
      <c r="Q3" s="3503" t="s">
        <v>5749</v>
      </c>
      <c r="R3" s="3504"/>
      <c r="S3" s="3504"/>
      <c r="T3" s="3504"/>
      <c r="U3" s="3505"/>
      <c r="V3" s="3503" t="s">
        <v>5750</v>
      </c>
      <c r="W3" s="3504"/>
      <c r="X3" s="3504"/>
      <c r="Y3" s="3504"/>
      <c r="Z3" s="3505"/>
      <c r="AA3" s="3503" t="s">
        <v>5751</v>
      </c>
      <c r="AB3" s="3504"/>
      <c r="AC3" s="3504"/>
      <c r="AD3" s="3504"/>
      <c r="AE3" s="3505"/>
      <c r="AF3" s="3503" t="s">
        <v>5752</v>
      </c>
      <c r="AG3" s="3504"/>
      <c r="AH3" s="3504"/>
      <c r="AI3" s="3504"/>
      <c r="AJ3" s="3505"/>
      <c r="AK3" s="3503" t="s">
        <v>5753</v>
      </c>
      <c r="AL3" s="3504"/>
      <c r="AM3" s="3504"/>
      <c r="AN3" s="3504"/>
      <c r="AO3" s="3505"/>
      <c r="AP3" s="3503" t="s">
        <v>5754</v>
      </c>
      <c r="AQ3" s="3504"/>
      <c r="AR3" s="3504"/>
      <c r="AS3" s="3504"/>
      <c r="AT3" s="3505"/>
      <c r="AU3" s="14"/>
      <c r="AV3" s="14"/>
      <c r="AW3" s="14"/>
      <c r="AY3" s="14"/>
      <c r="BF3" s="3500" t="s">
        <v>5755</v>
      </c>
      <c r="BG3" s="3501"/>
      <c r="BH3" s="3501"/>
      <c r="BI3" s="3501"/>
      <c r="BJ3" s="3509"/>
      <c r="BM3" s="2269"/>
      <c r="BN3" s="2269"/>
      <c r="BO3" s="2269" t="s">
        <v>12</v>
      </c>
      <c r="BP3" s="2269"/>
      <c r="BQ3" s="2269"/>
      <c r="BR3" s="2269"/>
      <c r="BS3" s="2269"/>
      <c r="BT3" s="2269"/>
      <c r="BU3" s="2269"/>
      <c r="BV3" s="2269"/>
      <c r="BW3" s="2269"/>
      <c r="BX3" s="2269"/>
      <c r="BY3" s="2269"/>
      <c r="BZ3" s="2269"/>
      <c r="CA3" s="2269"/>
      <c r="CB3" s="2269"/>
      <c r="CC3" s="2269"/>
      <c r="CD3" s="2269"/>
      <c r="CE3" s="2269"/>
      <c r="CF3" s="2269"/>
      <c r="CG3" s="2269"/>
      <c r="CH3" s="2269"/>
      <c r="CI3" s="2269"/>
      <c r="CJ3" s="2269"/>
      <c r="CK3" s="2269"/>
      <c r="CL3" s="2269"/>
      <c r="CM3" s="2269"/>
      <c r="CN3" s="2269"/>
      <c r="CO3" s="2269"/>
      <c r="CP3" s="2269"/>
      <c r="CQ3" s="2269"/>
      <c r="CR3" s="2269"/>
      <c r="CS3" s="2269"/>
      <c r="CT3" s="2269"/>
      <c r="CU3" s="2269"/>
      <c r="CV3" s="2269"/>
      <c r="CW3" s="2269"/>
      <c r="CX3" s="2269"/>
      <c r="CY3" s="2269"/>
      <c r="CZ3" s="2269"/>
      <c r="DA3" s="2269"/>
      <c r="DB3" s="2269"/>
    </row>
    <row r="4" spans="2:106" ht="69.75" customHeight="1" thickBot="1" x14ac:dyDescent="0.3">
      <c r="B4" s="465" t="s">
        <v>14</v>
      </c>
      <c r="C4" s="464"/>
      <c r="D4" s="642" t="s">
        <v>15</v>
      </c>
      <c r="E4" s="463" t="s">
        <v>16</v>
      </c>
      <c r="F4" s="462" t="s">
        <v>17</v>
      </c>
      <c r="G4" s="2270" t="s">
        <v>18</v>
      </c>
      <c r="H4" s="460" t="s">
        <v>19</v>
      </c>
      <c r="I4" s="460" t="s">
        <v>20</v>
      </c>
      <c r="J4" s="2271" t="s">
        <v>21</v>
      </c>
      <c r="K4" s="2272" t="s">
        <v>22</v>
      </c>
      <c r="L4" s="2270" t="s">
        <v>18</v>
      </c>
      <c r="M4" s="460" t="s">
        <v>19</v>
      </c>
      <c r="N4" s="460" t="s">
        <v>20</v>
      </c>
      <c r="O4" s="2271" t="s">
        <v>21</v>
      </c>
      <c r="P4" s="2272" t="s">
        <v>22</v>
      </c>
      <c r="Q4" s="2270" t="s">
        <v>18</v>
      </c>
      <c r="R4" s="460" t="s">
        <v>19</v>
      </c>
      <c r="S4" s="460" t="s">
        <v>20</v>
      </c>
      <c r="T4" s="2271" t="s">
        <v>21</v>
      </c>
      <c r="U4" s="2272" t="s">
        <v>22</v>
      </c>
      <c r="V4" s="2270" t="s">
        <v>18</v>
      </c>
      <c r="W4" s="460" t="s">
        <v>19</v>
      </c>
      <c r="X4" s="460" t="s">
        <v>20</v>
      </c>
      <c r="Y4" s="2271" t="s">
        <v>21</v>
      </c>
      <c r="Z4" s="2272" t="s">
        <v>22</v>
      </c>
      <c r="AA4" s="2270" t="s">
        <v>18</v>
      </c>
      <c r="AB4" s="460" t="s">
        <v>19</v>
      </c>
      <c r="AC4" s="460" t="s">
        <v>20</v>
      </c>
      <c r="AD4" s="2271" t="s">
        <v>21</v>
      </c>
      <c r="AE4" s="2272" t="s">
        <v>22</v>
      </c>
      <c r="AF4" s="2270" t="s">
        <v>18</v>
      </c>
      <c r="AG4" s="460" t="s">
        <v>19</v>
      </c>
      <c r="AH4" s="460" t="s">
        <v>20</v>
      </c>
      <c r="AI4" s="2271" t="s">
        <v>21</v>
      </c>
      <c r="AJ4" s="2272" t="s">
        <v>22</v>
      </c>
      <c r="AK4" s="2270" t="s">
        <v>18</v>
      </c>
      <c r="AL4" s="460" t="s">
        <v>19</v>
      </c>
      <c r="AM4" s="460" t="s">
        <v>20</v>
      </c>
      <c r="AN4" s="2271" t="s">
        <v>21</v>
      </c>
      <c r="AO4" s="2272" t="s">
        <v>22</v>
      </c>
      <c r="AP4" s="2270" t="s">
        <v>18</v>
      </c>
      <c r="AQ4" s="460" t="s">
        <v>19</v>
      </c>
      <c r="AR4" s="460" t="s">
        <v>20</v>
      </c>
      <c r="AS4" s="2271" t="s">
        <v>21</v>
      </c>
      <c r="AT4" s="2272" t="s">
        <v>22</v>
      </c>
      <c r="AU4" s="14"/>
      <c r="AV4" s="1551" t="s">
        <v>23</v>
      </c>
      <c r="AW4" s="27" t="s">
        <v>24</v>
      </c>
      <c r="AY4" s="1919" t="s">
        <v>25</v>
      </c>
      <c r="BB4" s="465" t="s">
        <v>14</v>
      </c>
      <c r="BC4" s="464"/>
      <c r="BD4" s="463" t="s">
        <v>16</v>
      </c>
      <c r="BE4" s="462" t="s">
        <v>17</v>
      </c>
      <c r="BF4" s="2270" t="s">
        <v>18</v>
      </c>
      <c r="BG4" s="460" t="s">
        <v>19</v>
      </c>
      <c r="BH4" s="460" t="s">
        <v>20</v>
      </c>
      <c r="BI4" s="2271" t="s">
        <v>21</v>
      </c>
      <c r="BJ4" s="2272" t="s">
        <v>22</v>
      </c>
      <c r="BM4" s="2247" t="s">
        <v>5756</v>
      </c>
      <c r="BN4" s="2273"/>
      <c r="BO4" s="2247" t="s">
        <v>27</v>
      </c>
    </row>
    <row r="5" spans="2:106" ht="15" customHeight="1" thickBot="1" x14ac:dyDescent="0.3">
      <c r="B5" s="647"/>
      <c r="C5" s="647"/>
      <c r="D5" s="648"/>
      <c r="E5" s="455"/>
      <c r="F5" s="455"/>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32"/>
      <c r="AV5" s="28"/>
      <c r="AW5" s="28"/>
      <c r="AY5" s="28"/>
      <c r="AZ5" s="28"/>
      <c r="BB5" s="647"/>
      <c r="BC5" s="647"/>
      <c r="BD5" s="455"/>
      <c r="BE5" s="455"/>
      <c r="BF5" s="34"/>
      <c r="BG5" s="34"/>
      <c r="BH5" s="34"/>
      <c r="BI5" s="34"/>
      <c r="BJ5" s="34"/>
    </row>
    <row r="6" spans="2:106" ht="15" customHeight="1" thickBot="1" x14ac:dyDescent="0.3">
      <c r="B6" s="3506" t="s">
        <v>30</v>
      </c>
      <c r="C6" s="3507"/>
      <c r="D6" s="3507"/>
      <c r="E6" s="3507"/>
      <c r="F6" s="3508"/>
      <c r="G6" s="3491" t="s">
        <v>31</v>
      </c>
      <c r="H6" s="3492"/>
      <c r="I6" s="3492"/>
      <c r="J6" s="3492"/>
      <c r="K6" s="3493"/>
      <c r="L6" s="3491" t="s">
        <v>31</v>
      </c>
      <c r="M6" s="3492"/>
      <c r="N6" s="3492"/>
      <c r="O6" s="3492"/>
      <c r="P6" s="3493"/>
      <c r="Q6" s="3491" t="s">
        <v>31</v>
      </c>
      <c r="R6" s="3492"/>
      <c r="S6" s="3492"/>
      <c r="T6" s="3492"/>
      <c r="U6" s="3493"/>
      <c r="V6" s="3491" t="s">
        <v>32</v>
      </c>
      <c r="W6" s="3492"/>
      <c r="X6" s="3492"/>
      <c r="Y6" s="3492"/>
      <c r="Z6" s="3493"/>
      <c r="AA6" s="3491" t="s">
        <v>32</v>
      </c>
      <c r="AB6" s="3492"/>
      <c r="AC6" s="3492"/>
      <c r="AD6" s="3492"/>
      <c r="AE6" s="3493"/>
      <c r="AF6" s="3491" t="s">
        <v>32</v>
      </c>
      <c r="AG6" s="3492"/>
      <c r="AH6" s="3492"/>
      <c r="AI6" s="3492"/>
      <c r="AJ6" s="3493"/>
      <c r="AK6" s="3491" t="s">
        <v>32</v>
      </c>
      <c r="AL6" s="3492"/>
      <c r="AM6" s="3492"/>
      <c r="AN6" s="3492"/>
      <c r="AO6" s="3493"/>
      <c r="AP6" s="3491" t="s">
        <v>32</v>
      </c>
      <c r="AQ6" s="3492"/>
      <c r="AR6" s="3492"/>
      <c r="AS6" s="3492"/>
      <c r="AT6" s="3493"/>
      <c r="AU6" s="332"/>
      <c r="AV6" s="28"/>
      <c r="AW6" s="28"/>
      <c r="AY6" s="28"/>
      <c r="AZ6" s="28"/>
      <c r="BB6" s="3506" t="s">
        <v>30</v>
      </c>
      <c r="BC6" s="3507"/>
      <c r="BD6" s="3507"/>
      <c r="BE6" s="3508"/>
      <c r="BF6" s="3491" t="s">
        <v>33</v>
      </c>
      <c r="BG6" s="3492"/>
      <c r="BH6" s="3492"/>
      <c r="BI6" s="3492"/>
      <c r="BJ6" s="3493"/>
    </row>
    <row r="7" spans="2:106" ht="15" thickBot="1" x14ac:dyDescent="0.3">
      <c r="B7" s="647"/>
      <c r="C7" s="647"/>
      <c r="D7" s="648"/>
      <c r="E7" s="455"/>
      <c r="F7" s="455"/>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32"/>
      <c r="AV7" s="28"/>
      <c r="AW7" s="28"/>
      <c r="AY7" s="28"/>
      <c r="AZ7" s="28"/>
      <c r="BB7" s="647"/>
      <c r="BC7" s="647"/>
      <c r="BD7" s="455"/>
      <c r="BE7" s="455"/>
      <c r="BF7" s="34"/>
      <c r="BG7" s="34"/>
      <c r="BH7" s="34"/>
      <c r="BI7" s="34"/>
      <c r="BJ7" s="34"/>
    </row>
    <row r="8" spans="2:106" ht="15" thickBot="1" x14ac:dyDescent="0.3">
      <c r="B8" s="422" t="s">
        <v>36</v>
      </c>
      <c r="C8" s="421" t="s">
        <v>5757</v>
      </c>
      <c r="D8" s="321"/>
      <c r="E8" s="453"/>
      <c r="F8" s="453"/>
      <c r="G8" s="453"/>
      <c r="H8" s="453"/>
      <c r="I8" s="453"/>
      <c r="J8" s="453"/>
      <c r="K8" s="454"/>
      <c r="L8" s="453"/>
      <c r="M8" s="453"/>
      <c r="N8" s="453"/>
      <c r="O8" s="453"/>
      <c r="P8" s="454"/>
      <c r="Q8" s="453"/>
      <c r="R8" s="453"/>
      <c r="S8" s="453"/>
      <c r="T8" s="453"/>
      <c r="U8" s="454"/>
      <c r="V8" s="453"/>
      <c r="W8" s="453"/>
      <c r="X8" s="453"/>
      <c r="Y8" s="453"/>
      <c r="Z8" s="454"/>
      <c r="AA8" s="453"/>
      <c r="AB8" s="453"/>
      <c r="AC8" s="453"/>
      <c r="AD8" s="453"/>
      <c r="AE8" s="454"/>
      <c r="AF8" s="453"/>
      <c r="AG8" s="453"/>
      <c r="AH8" s="453"/>
      <c r="AI8" s="453"/>
      <c r="AJ8" s="454"/>
      <c r="AK8" s="332"/>
      <c r="AL8" s="332"/>
      <c r="AM8" s="332"/>
      <c r="AN8" s="332"/>
      <c r="AO8" s="454"/>
      <c r="AP8" s="332"/>
      <c r="AQ8" s="332"/>
      <c r="AR8" s="332"/>
      <c r="AS8" s="332"/>
      <c r="AT8" s="454"/>
      <c r="AU8" s="332"/>
      <c r="AV8" s="332"/>
      <c r="AW8" s="332"/>
      <c r="AY8" s="43"/>
      <c r="AZ8" s="43"/>
      <c r="BB8" s="422" t="s">
        <v>36</v>
      </c>
      <c r="BC8" s="421" t="s">
        <v>5757</v>
      </c>
      <c r="BD8" s="453"/>
      <c r="BE8" s="453"/>
      <c r="BF8" s="453"/>
      <c r="BG8" s="453"/>
      <c r="BH8" s="453"/>
      <c r="BI8" s="453"/>
      <c r="BJ8" s="454"/>
    </row>
    <row r="9" spans="2:106" ht="14.25" customHeight="1" x14ac:dyDescent="0.25">
      <c r="B9" s="416">
        <v>1</v>
      </c>
      <c r="C9" s="447" t="s">
        <v>631</v>
      </c>
      <c r="D9" s="46" t="s">
        <v>40</v>
      </c>
      <c r="E9" s="2274" t="s">
        <v>41</v>
      </c>
      <c r="F9" s="2275">
        <v>3</v>
      </c>
      <c r="G9" s="420">
        <v>0</v>
      </c>
      <c r="H9" s="419">
        <v>0</v>
      </c>
      <c r="I9" s="419">
        <v>0</v>
      </c>
      <c r="J9" s="2276">
        <v>0</v>
      </c>
      <c r="K9" s="545">
        <f t="shared" ref="K9:K47" si="0">SUM(G9:J9)</f>
        <v>0</v>
      </c>
      <c r="L9" s="420">
        <v>2.468</v>
      </c>
      <c r="M9" s="419">
        <v>0</v>
      </c>
      <c r="N9" s="419">
        <v>0</v>
      </c>
      <c r="O9" s="2276">
        <v>0</v>
      </c>
      <c r="P9" s="545">
        <f t="shared" ref="P9:P47" si="1">SUM(L9:O9)</f>
        <v>2.468</v>
      </c>
      <c r="Q9" s="420">
        <v>1.788</v>
      </c>
      <c r="R9" s="419">
        <v>3.1E-2</v>
      </c>
      <c r="S9" s="419">
        <v>0.20499999999999999</v>
      </c>
      <c r="T9" s="2276">
        <v>0.495</v>
      </c>
      <c r="U9" s="545">
        <f t="shared" ref="U9:U47" si="2">SUM(Q9:T9)</f>
        <v>2.5190000000000001</v>
      </c>
      <c r="V9" s="420">
        <v>0.308</v>
      </c>
      <c r="W9" s="419">
        <v>2E-3</v>
      </c>
      <c r="X9" s="419">
        <v>0</v>
      </c>
      <c r="Y9" s="2276">
        <v>0</v>
      </c>
      <c r="Z9" s="545">
        <f t="shared" ref="Z9:Z47" si="3">SUM(V9:Y9)</f>
        <v>0.31</v>
      </c>
      <c r="AA9" s="420">
        <v>0.35099999999999998</v>
      </c>
      <c r="AB9" s="419">
        <v>4.3999999999999997E-2</v>
      </c>
      <c r="AC9" s="419">
        <v>0.38800000000000001</v>
      </c>
      <c r="AD9" s="2276">
        <v>0.72599999999999998</v>
      </c>
      <c r="AE9" s="545">
        <f t="shared" ref="AE9:AE47" si="4">SUM(AA9:AD9)</f>
        <v>1.5089999999999999</v>
      </c>
      <c r="AF9" s="420">
        <v>0</v>
      </c>
      <c r="AG9" s="419">
        <v>0</v>
      </c>
      <c r="AH9" s="419">
        <v>0</v>
      </c>
      <c r="AI9" s="2276">
        <v>0</v>
      </c>
      <c r="AJ9" s="545">
        <f t="shared" ref="AJ9:AJ47" si="5">SUM(AF9:AI9)</f>
        <v>0</v>
      </c>
      <c r="AK9" s="420">
        <v>0.23699999999999999</v>
      </c>
      <c r="AL9" s="419">
        <v>1E-3</v>
      </c>
      <c r="AM9" s="419">
        <v>0</v>
      </c>
      <c r="AN9" s="2276">
        <v>0</v>
      </c>
      <c r="AO9" s="545">
        <f t="shared" ref="AO9:AO47" si="6">SUM(AK9:AN9)</f>
        <v>0.23799999999999999</v>
      </c>
      <c r="AP9" s="420">
        <v>0.46300000000000002</v>
      </c>
      <c r="AQ9" s="419">
        <v>0.19700000000000001</v>
      </c>
      <c r="AR9" s="419">
        <v>1.734</v>
      </c>
      <c r="AS9" s="2276">
        <v>3.2509999999999999</v>
      </c>
      <c r="AT9" s="545">
        <f t="shared" ref="AT9:AT47" si="7">SUM(AP9:AS9)</f>
        <v>5.6449999999999996</v>
      </c>
      <c r="AU9" s="2277"/>
      <c r="AV9" s="1400"/>
      <c r="AW9" s="1158"/>
      <c r="AY9" s="43">
        <f t="shared" ref="AY9:AY31" si="8">IF(SUM(BO9:DA9)=0,0,$BO$4)</f>
        <v>0</v>
      </c>
      <c r="AZ9" s="43"/>
      <c r="BB9" s="416">
        <v>1</v>
      </c>
      <c r="BC9" s="447" t="s">
        <v>631</v>
      </c>
      <c r="BD9" s="2274" t="s">
        <v>41</v>
      </c>
      <c r="BE9" s="2275">
        <v>3</v>
      </c>
      <c r="BF9" s="414" t="s">
        <v>5758</v>
      </c>
      <c r="BG9" s="413" t="s">
        <v>5759</v>
      </c>
      <c r="BH9" s="413" t="s">
        <v>5760</v>
      </c>
      <c r="BI9" s="2278" t="s">
        <v>5761</v>
      </c>
      <c r="BJ9" s="508" t="s">
        <v>5762</v>
      </c>
      <c r="BM9" s="2279"/>
      <c r="BN9" s="2279"/>
      <c r="BO9" s="2280">
        <f t="shared" ref="BO9:BR31" si="9">IF(ISNUMBER(G9),0,1)</f>
        <v>0</v>
      </c>
      <c r="BP9" s="2280">
        <f t="shared" si="9"/>
        <v>0</v>
      </c>
      <c r="BQ9" s="2280">
        <f t="shared" si="9"/>
        <v>0</v>
      </c>
      <c r="BR9" s="2280">
        <f t="shared" si="9"/>
        <v>0</v>
      </c>
      <c r="BS9" s="2281"/>
      <c r="BT9" s="2280">
        <f t="shared" ref="BT9:BW31" si="10">IF(ISNUMBER(L9),0,1)</f>
        <v>0</v>
      </c>
      <c r="BU9" s="2280">
        <f t="shared" si="10"/>
        <v>0</v>
      </c>
      <c r="BV9" s="2280">
        <f t="shared" si="10"/>
        <v>0</v>
      </c>
      <c r="BW9" s="2280">
        <f t="shared" si="10"/>
        <v>0</v>
      </c>
      <c r="BX9" s="2281"/>
      <c r="BY9" s="2280">
        <f t="shared" ref="BY9:CB31" si="11">IF(ISNUMBER(Q9),0,1)</f>
        <v>0</v>
      </c>
      <c r="BZ9" s="2280">
        <f t="shared" si="11"/>
        <v>0</v>
      </c>
      <c r="CA9" s="2280">
        <f t="shared" si="11"/>
        <v>0</v>
      </c>
      <c r="CB9" s="2280">
        <f t="shared" si="11"/>
        <v>0</v>
      </c>
      <c r="CC9" s="2281"/>
      <c r="CD9" s="2280">
        <f t="shared" ref="CD9:CG31" si="12">IF(ISNUMBER(V9),0,1)</f>
        <v>0</v>
      </c>
      <c r="CE9" s="2280">
        <f t="shared" si="12"/>
        <v>0</v>
      </c>
      <c r="CF9" s="2280">
        <f t="shared" si="12"/>
        <v>0</v>
      </c>
      <c r="CG9" s="2280">
        <f t="shared" si="12"/>
        <v>0</v>
      </c>
      <c r="CH9" s="2281"/>
      <c r="CI9" s="2280">
        <f t="shared" ref="CI9:CL31" si="13">IF(ISNUMBER(AA9),0,1)</f>
        <v>0</v>
      </c>
      <c r="CJ9" s="2280">
        <f t="shared" si="13"/>
        <v>0</v>
      </c>
      <c r="CK9" s="2280">
        <f t="shared" si="13"/>
        <v>0</v>
      </c>
      <c r="CL9" s="2280">
        <f t="shared" si="13"/>
        <v>0</v>
      </c>
      <c r="CM9" s="2281"/>
      <c r="CN9" s="2280">
        <f t="shared" ref="CN9:CQ31" si="14">IF(ISNUMBER(AF9),0,1)</f>
        <v>0</v>
      </c>
      <c r="CO9" s="2280">
        <f t="shared" si="14"/>
        <v>0</v>
      </c>
      <c r="CP9" s="2280">
        <f t="shared" si="14"/>
        <v>0</v>
      </c>
      <c r="CQ9" s="2280">
        <f t="shared" si="14"/>
        <v>0</v>
      </c>
      <c r="CR9" s="2281"/>
      <c r="CS9" s="2280">
        <f t="shared" ref="CS9:CV31" si="15">IF(ISNUMBER(AK9),0,1)</f>
        <v>0</v>
      </c>
      <c r="CT9" s="2280">
        <f t="shared" si="15"/>
        <v>0</v>
      </c>
      <c r="CU9" s="2280">
        <f t="shared" si="15"/>
        <v>0</v>
      </c>
      <c r="CV9" s="2280">
        <f t="shared" si="15"/>
        <v>0</v>
      </c>
      <c r="CW9" s="2281"/>
      <c r="CX9" s="2280">
        <f t="shared" ref="CX9:DA31" si="16">IF(ISNUMBER(AP9),0,1)</f>
        <v>0</v>
      </c>
      <c r="CY9" s="2280">
        <f t="shared" si="16"/>
        <v>0</v>
      </c>
      <c r="CZ9" s="2280">
        <f t="shared" si="16"/>
        <v>0</v>
      </c>
      <c r="DA9" s="2280">
        <f t="shared" si="16"/>
        <v>0</v>
      </c>
      <c r="DB9" s="2279"/>
    </row>
    <row r="10" spans="2:106" ht="14.25" customHeight="1" x14ac:dyDescent="0.25">
      <c r="B10" s="379">
        <f>B9+1</f>
        <v>2</v>
      </c>
      <c r="C10" s="447" t="s">
        <v>625</v>
      </c>
      <c r="D10" s="64" t="s">
        <v>49</v>
      </c>
      <c r="E10" s="356" t="s">
        <v>41</v>
      </c>
      <c r="F10" s="438">
        <v>3</v>
      </c>
      <c r="G10" s="378">
        <v>4.5999999999999999E-2</v>
      </c>
      <c r="H10" s="360">
        <v>3.5999999999999997E-2</v>
      </c>
      <c r="I10" s="360">
        <v>0.23899999999999999</v>
      </c>
      <c r="J10" s="2282">
        <v>0.57799999999999996</v>
      </c>
      <c r="K10" s="554">
        <f t="shared" si="0"/>
        <v>0.89899999999999991</v>
      </c>
      <c r="L10" s="378">
        <v>0.375</v>
      </c>
      <c r="M10" s="360">
        <v>0.106</v>
      </c>
      <c r="N10" s="360">
        <v>0.70599999999999996</v>
      </c>
      <c r="O10" s="2282">
        <v>1.7070000000000001</v>
      </c>
      <c r="P10" s="554">
        <f t="shared" si="1"/>
        <v>2.8940000000000001</v>
      </c>
      <c r="Q10" s="378">
        <v>0.41499999999999998</v>
      </c>
      <c r="R10" s="360">
        <v>9.0999999999999998E-2</v>
      </c>
      <c r="S10" s="360">
        <v>0.60299999999999998</v>
      </c>
      <c r="T10" s="2282">
        <v>1.4590000000000001</v>
      </c>
      <c r="U10" s="554">
        <f t="shared" si="2"/>
        <v>2.5680000000000001</v>
      </c>
      <c r="V10" s="378">
        <v>0</v>
      </c>
      <c r="W10" s="360">
        <v>0</v>
      </c>
      <c r="X10" s="360">
        <v>0</v>
      </c>
      <c r="Y10" s="2282">
        <v>0</v>
      </c>
      <c r="Z10" s="554">
        <f t="shared" si="3"/>
        <v>0</v>
      </c>
      <c r="AA10" s="378">
        <v>0</v>
      </c>
      <c r="AB10" s="360">
        <v>0</v>
      </c>
      <c r="AC10" s="360">
        <v>0</v>
      </c>
      <c r="AD10" s="2282">
        <v>0</v>
      </c>
      <c r="AE10" s="554">
        <f t="shared" si="4"/>
        <v>0</v>
      </c>
      <c r="AF10" s="378">
        <v>0</v>
      </c>
      <c r="AG10" s="360">
        <v>0</v>
      </c>
      <c r="AH10" s="360">
        <v>0</v>
      </c>
      <c r="AI10" s="2282">
        <v>0</v>
      </c>
      <c r="AJ10" s="554">
        <f t="shared" si="5"/>
        <v>0</v>
      </c>
      <c r="AK10" s="378">
        <v>0</v>
      </c>
      <c r="AL10" s="360">
        <v>0</v>
      </c>
      <c r="AM10" s="360">
        <v>0</v>
      </c>
      <c r="AN10" s="2282">
        <v>0</v>
      </c>
      <c r="AO10" s="554">
        <f t="shared" si="6"/>
        <v>0</v>
      </c>
      <c r="AP10" s="378">
        <v>0</v>
      </c>
      <c r="AQ10" s="360">
        <v>0</v>
      </c>
      <c r="AR10" s="360">
        <v>0</v>
      </c>
      <c r="AS10" s="2282">
        <v>0</v>
      </c>
      <c r="AT10" s="554">
        <f t="shared" si="7"/>
        <v>0</v>
      </c>
      <c r="AU10" s="2277"/>
      <c r="AV10" s="2283"/>
      <c r="AW10" s="2284"/>
      <c r="AY10" s="43">
        <f t="shared" si="8"/>
        <v>0</v>
      </c>
      <c r="AZ10" s="43"/>
      <c r="BB10" s="379">
        <f>+BB9+1</f>
        <v>2</v>
      </c>
      <c r="BC10" s="447" t="s">
        <v>625</v>
      </c>
      <c r="BD10" s="356" t="s">
        <v>41</v>
      </c>
      <c r="BE10" s="438">
        <v>3</v>
      </c>
      <c r="BF10" s="377" t="s">
        <v>5763</v>
      </c>
      <c r="BG10" s="353" t="s">
        <v>5764</v>
      </c>
      <c r="BH10" s="353" t="s">
        <v>5765</v>
      </c>
      <c r="BI10" s="2285" t="s">
        <v>5766</v>
      </c>
      <c r="BJ10" s="171" t="s">
        <v>5767</v>
      </c>
      <c r="BM10" s="2279"/>
      <c r="BN10" s="2279"/>
      <c r="BO10" s="2280">
        <f t="shared" si="9"/>
        <v>0</v>
      </c>
      <c r="BP10" s="2280">
        <f t="shared" si="9"/>
        <v>0</v>
      </c>
      <c r="BQ10" s="2280">
        <f t="shared" si="9"/>
        <v>0</v>
      </c>
      <c r="BR10" s="2280">
        <f t="shared" si="9"/>
        <v>0</v>
      </c>
      <c r="BS10" s="2281"/>
      <c r="BT10" s="2280">
        <f t="shared" si="10"/>
        <v>0</v>
      </c>
      <c r="BU10" s="2280">
        <f t="shared" si="10"/>
        <v>0</v>
      </c>
      <c r="BV10" s="2280">
        <f t="shared" si="10"/>
        <v>0</v>
      </c>
      <c r="BW10" s="2280">
        <f t="shared" si="10"/>
        <v>0</v>
      </c>
      <c r="BX10" s="2281"/>
      <c r="BY10" s="2280">
        <f t="shared" si="11"/>
        <v>0</v>
      </c>
      <c r="BZ10" s="2280">
        <f t="shared" si="11"/>
        <v>0</v>
      </c>
      <c r="CA10" s="2280">
        <f t="shared" si="11"/>
        <v>0</v>
      </c>
      <c r="CB10" s="2280">
        <f t="shared" si="11"/>
        <v>0</v>
      </c>
      <c r="CC10" s="2281"/>
      <c r="CD10" s="2280">
        <f t="shared" si="12"/>
        <v>0</v>
      </c>
      <c r="CE10" s="2280">
        <f t="shared" si="12"/>
        <v>0</v>
      </c>
      <c r="CF10" s="2280">
        <f t="shared" si="12"/>
        <v>0</v>
      </c>
      <c r="CG10" s="2280">
        <f t="shared" si="12"/>
        <v>0</v>
      </c>
      <c r="CH10" s="2281"/>
      <c r="CI10" s="2280">
        <f t="shared" si="13"/>
        <v>0</v>
      </c>
      <c r="CJ10" s="2280">
        <f t="shared" si="13"/>
        <v>0</v>
      </c>
      <c r="CK10" s="2280">
        <f t="shared" si="13"/>
        <v>0</v>
      </c>
      <c r="CL10" s="2280">
        <f t="shared" si="13"/>
        <v>0</v>
      </c>
      <c r="CM10" s="2281"/>
      <c r="CN10" s="2280">
        <f t="shared" si="14"/>
        <v>0</v>
      </c>
      <c r="CO10" s="2280">
        <f t="shared" si="14"/>
        <v>0</v>
      </c>
      <c r="CP10" s="2280">
        <f t="shared" si="14"/>
        <v>0</v>
      </c>
      <c r="CQ10" s="2280">
        <f t="shared" si="14"/>
        <v>0</v>
      </c>
      <c r="CR10" s="2281"/>
      <c r="CS10" s="2280">
        <f t="shared" si="15"/>
        <v>0</v>
      </c>
      <c r="CT10" s="2280">
        <f t="shared" si="15"/>
        <v>0</v>
      </c>
      <c r="CU10" s="2280">
        <f t="shared" si="15"/>
        <v>0</v>
      </c>
      <c r="CV10" s="2280">
        <f t="shared" si="15"/>
        <v>0</v>
      </c>
      <c r="CW10" s="2281"/>
      <c r="CX10" s="2280">
        <f t="shared" si="16"/>
        <v>0</v>
      </c>
      <c r="CY10" s="2280">
        <f t="shared" si="16"/>
        <v>0</v>
      </c>
      <c r="CZ10" s="2280">
        <f t="shared" si="16"/>
        <v>0</v>
      </c>
      <c r="DA10" s="2280">
        <f t="shared" si="16"/>
        <v>0</v>
      </c>
      <c r="DB10" s="2279"/>
    </row>
    <row r="11" spans="2:106" ht="14.25" customHeight="1" x14ac:dyDescent="0.25">
      <c r="B11" s="382">
        <f t="shared" ref="B11:B46" si="17">B10+1</f>
        <v>3</v>
      </c>
      <c r="C11" s="392" t="s">
        <v>619</v>
      </c>
      <c r="D11" s="64" t="s">
        <v>56</v>
      </c>
      <c r="E11" s="391" t="s">
        <v>41</v>
      </c>
      <c r="F11" s="2286">
        <v>3</v>
      </c>
      <c r="G11" s="378">
        <v>0</v>
      </c>
      <c r="H11" s="360">
        <v>0</v>
      </c>
      <c r="I11" s="360">
        <v>0</v>
      </c>
      <c r="J11" s="361">
        <v>0</v>
      </c>
      <c r="K11" s="554">
        <f t="shared" si="0"/>
        <v>0</v>
      </c>
      <c r="L11" s="378">
        <v>0</v>
      </c>
      <c r="M11" s="360">
        <v>0</v>
      </c>
      <c r="N11" s="360">
        <v>0</v>
      </c>
      <c r="O11" s="361">
        <v>0</v>
      </c>
      <c r="P11" s="554">
        <f t="shared" si="1"/>
        <v>0</v>
      </c>
      <c r="Q11" s="378">
        <v>0</v>
      </c>
      <c r="R11" s="360">
        <v>0</v>
      </c>
      <c r="S11" s="360">
        <v>0</v>
      </c>
      <c r="T11" s="361">
        <v>0</v>
      </c>
      <c r="U11" s="554">
        <f t="shared" si="2"/>
        <v>0</v>
      </c>
      <c r="V11" s="378">
        <v>0</v>
      </c>
      <c r="W11" s="360">
        <v>0</v>
      </c>
      <c r="X11" s="360">
        <v>0</v>
      </c>
      <c r="Y11" s="361">
        <v>0</v>
      </c>
      <c r="Z11" s="554">
        <f t="shared" si="3"/>
        <v>0</v>
      </c>
      <c r="AA11" s="378">
        <v>3.7120000000000002</v>
      </c>
      <c r="AB11" s="360">
        <v>4.0000000000000001E-3</v>
      </c>
      <c r="AC11" s="360">
        <v>0.04</v>
      </c>
      <c r="AD11" s="361">
        <v>7.3999999999999996E-2</v>
      </c>
      <c r="AE11" s="554">
        <f t="shared" si="4"/>
        <v>3.83</v>
      </c>
      <c r="AF11" s="378">
        <v>6.0000000000000001E-3</v>
      </c>
      <c r="AG11" s="360">
        <v>4.0000000000000001E-3</v>
      </c>
      <c r="AH11" s="360">
        <v>0.03</v>
      </c>
      <c r="AI11" s="361">
        <v>5.7000000000000002E-2</v>
      </c>
      <c r="AJ11" s="554">
        <f t="shared" si="5"/>
        <v>9.7000000000000003E-2</v>
      </c>
      <c r="AK11" s="378">
        <v>2.5009999999999999</v>
      </c>
      <c r="AL11" s="360">
        <v>0</v>
      </c>
      <c r="AM11" s="360">
        <v>0</v>
      </c>
      <c r="AN11" s="361">
        <v>0</v>
      </c>
      <c r="AO11" s="554">
        <f t="shared" si="6"/>
        <v>2.5009999999999999</v>
      </c>
      <c r="AP11" s="378">
        <v>1.5409999999999999</v>
      </c>
      <c r="AQ11" s="360">
        <v>0</v>
      </c>
      <c r="AR11" s="360">
        <v>0</v>
      </c>
      <c r="AS11" s="361">
        <v>0</v>
      </c>
      <c r="AT11" s="554">
        <f t="shared" si="7"/>
        <v>1.5409999999999999</v>
      </c>
      <c r="AU11" s="2277"/>
      <c r="AV11" s="1434"/>
      <c r="AW11" s="1463"/>
      <c r="AY11" s="43">
        <f t="shared" si="8"/>
        <v>0</v>
      </c>
      <c r="AZ11" s="43"/>
      <c r="BB11" s="382">
        <f t="shared" ref="BB11:BB47" si="18">+BB10+1</f>
        <v>3</v>
      </c>
      <c r="BC11" s="392" t="s">
        <v>619</v>
      </c>
      <c r="BD11" s="391" t="s">
        <v>41</v>
      </c>
      <c r="BE11" s="2286">
        <v>3</v>
      </c>
      <c r="BF11" s="377" t="s">
        <v>5768</v>
      </c>
      <c r="BG11" s="353" t="s">
        <v>5769</v>
      </c>
      <c r="BH11" s="353" t="s">
        <v>5770</v>
      </c>
      <c r="BI11" s="354" t="s">
        <v>5771</v>
      </c>
      <c r="BJ11" s="171" t="s">
        <v>5772</v>
      </c>
      <c r="BM11" s="2279"/>
      <c r="BN11" s="2279"/>
      <c r="BO11" s="2280">
        <f t="shared" si="9"/>
        <v>0</v>
      </c>
      <c r="BP11" s="2280">
        <f t="shared" si="9"/>
        <v>0</v>
      </c>
      <c r="BQ11" s="2280">
        <f t="shared" si="9"/>
        <v>0</v>
      </c>
      <c r="BR11" s="2280">
        <f t="shared" si="9"/>
        <v>0</v>
      </c>
      <c r="BS11" s="2281"/>
      <c r="BT11" s="2280">
        <f t="shared" si="10"/>
        <v>0</v>
      </c>
      <c r="BU11" s="2280">
        <f t="shared" si="10"/>
        <v>0</v>
      </c>
      <c r="BV11" s="2280">
        <f t="shared" si="10"/>
        <v>0</v>
      </c>
      <c r="BW11" s="2280">
        <f t="shared" si="10"/>
        <v>0</v>
      </c>
      <c r="BX11" s="2281"/>
      <c r="BY11" s="2280">
        <f t="shared" si="11"/>
        <v>0</v>
      </c>
      <c r="BZ11" s="2280">
        <f t="shared" si="11"/>
        <v>0</v>
      </c>
      <c r="CA11" s="2280">
        <f t="shared" si="11"/>
        <v>0</v>
      </c>
      <c r="CB11" s="2280">
        <f t="shared" si="11"/>
        <v>0</v>
      </c>
      <c r="CC11" s="2281"/>
      <c r="CD11" s="2280">
        <f t="shared" si="12"/>
        <v>0</v>
      </c>
      <c r="CE11" s="2280">
        <f t="shared" si="12"/>
        <v>0</v>
      </c>
      <c r="CF11" s="2280">
        <f t="shared" si="12"/>
        <v>0</v>
      </c>
      <c r="CG11" s="2280">
        <f t="shared" si="12"/>
        <v>0</v>
      </c>
      <c r="CH11" s="2281"/>
      <c r="CI11" s="2280">
        <f t="shared" si="13"/>
        <v>0</v>
      </c>
      <c r="CJ11" s="2280">
        <f t="shared" si="13"/>
        <v>0</v>
      </c>
      <c r="CK11" s="2280">
        <f t="shared" si="13"/>
        <v>0</v>
      </c>
      <c r="CL11" s="2280">
        <f t="shared" si="13"/>
        <v>0</v>
      </c>
      <c r="CM11" s="2281"/>
      <c r="CN11" s="2280">
        <f t="shared" si="14"/>
        <v>0</v>
      </c>
      <c r="CO11" s="2280">
        <f t="shared" si="14"/>
        <v>0</v>
      </c>
      <c r="CP11" s="2280">
        <f t="shared" si="14"/>
        <v>0</v>
      </c>
      <c r="CQ11" s="2280">
        <f t="shared" si="14"/>
        <v>0</v>
      </c>
      <c r="CR11" s="2281"/>
      <c r="CS11" s="2280">
        <f t="shared" si="15"/>
        <v>0</v>
      </c>
      <c r="CT11" s="2280">
        <f t="shared" si="15"/>
        <v>0</v>
      </c>
      <c r="CU11" s="2280">
        <f t="shared" si="15"/>
        <v>0</v>
      </c>
      <c r="CV11" s="2280">
        <f t="shared" si="15"/>
        <v>0</v>
      </c>
      <c r="CW11" s="2281"/>
      <c r="CX11" s="2280">
        <f t="shared" si="16"/>
        <v>0</v>
      </c>
      <c r="CY11" s="2280">
        <f t="shared" si="16"/>
        <v>0</v>
      </c>
      <c r="CZ11" s="2280">
        <f t="shared" si="16"/>
        <v>0</v>
      </c>
      <c r="DA11" s="2280">
        <f t="shared" si="16"/>
        <v>0</v>
      </c>
      <c r="DB11" s="2279"/>
    </row>
    <row r="12" spans="2:106" ht="14.25" customHeight="1" x14ac:dyDescent="0.25">
      <c r="B12" s="382">
        <f t="shared" si="17"/>
        <v>4</v>
      </c>
      <c r="C12" s="392" t="s">
        <v>613</v>
      </c>
      <c r="D12" s="64" t="s">
        <v>64</v>
      </c>
      <c r="E12" s="391" t="s">
        <v>41</v>
      </c>
      <c r="F12" s="2286">
        <v>3</v>
      </c>
      <c r="G12" s="378">
        <v>0</v>
      </c>
      <c r="H12" s="360">
        <v>0</v>
      </c>
      <c r="I12" s="360">
        <v>0</v>
      </c>
      <c r="J12" s="361">
        <v>0</v>
      </c>
      <c r="K12" s="554">
        <f t="shared" si="0"/>
        <v>0</v>
      </c>
      <c r="L12" s="378">
        <v>0</v>
      </c>
      <c r="M12" s="360">
        <v>0</v>
      </c>
      <c r="N12" s="360">
        <v>0</v>
      </c>
      <c r="O12" s="361">
        <v>0.18099999999999999</v>
      </c>
      <c r="P12" s="554">
        <f t="shared" si="1"/>
        <v>0.18099999999999999</v>
      </c>
      <c r="Q12" s="378">
        <v>0</v>
      </c>
      <c r="R12" s="360">
        <v>0</v>
      </c>
      <c r="S12" s="360">
        <v>0</v>
      </c>
      <c r="T12" s="361">
        <v>0.251</v>
      </c>
      <c r="U12" s="554">
        <f t="shared" si="2"/>
        <v>0.251</v>
      </c>
      <c r="V12" s="378">
        <v>0</v>
      </c>
      <c r="W12" s="360">
        <v>0</v>
      </c>
      <c r="X12" s="360">
        <v>0</v>
      </c>
      <c r="Y12" s="361">
        <v>0</v>
      </c>
      <c r="Z12" s="554">
        <f t="shared" si="3"/>
        <v>0</v>
      </c>
      <c r="AA12" s="378">
        <v>0</v>
      </c>
      <c r="AB12" s="360">
        <v>0</v>
      </c>
      <c r="AC12" s="360">
        <v>0</v>
      </c>
      <c r="AD12" s="361">
        <v>0</v>
      </c>
      <c r="AE12" s="554">
        <f t="shared" si="4"/>
        <v>0</v>
      </c>
      <c r="AF12" s="378">
        <v>0</v>
      </c>
      <c r="AG12" s="360">
        <v>0</v>
      </c>
      <c r="AH12" s="360">
        <v>0</v>
      </c>
      <c r="AI12" s="361">
        <v>0</v>
      </c>
      <c r="AJ12" s="554">
        <f t="shared" si="5"/>
        <v>0</v>
      </c>
      <c r="AK12" s="378">
        <v>0</v>
      </c>
      <c r="AL12" s="360">
        <v>0</v>
      </c>
      <c r="AM12" s="360">
        <v>0</v>
      </c>
      <c r="AN12" s="361">
        <v>0</v>
      </c>
      <c r="AO12" s="554">
        <f t="shared" si="6"/>
        <v>0</v>
      </c>
      <c r="AP12" s="378">
        <v>0</v>
      </c>
      <c r="AQ12" s="360">
        <v>0</v>
      </c>
      <c r="AR12" s="360">
        <v>0</v>
      </c>
      <c r="AS12" s="361">
        <v>0</v>
      </c>
      <c r="AT12" s="554">
        <f t="shared" si="7"/>
        <v>0</v>
      </c>
      <c r="AU12" s="2277"/>
      <c r="AV12" s="1434"/>
      <c r="AW12" s="1463"/>
      <c r="AY12" s="43">
        <f t="shared" si="8"/>
        <v>0</v>
      </c>
      <c r="AZ12" s="43"/>
      <c r="BB12" s="382">
        <f t="shared" si="18"/>
        <v>4</v>
      </c>
      <c r="BC12" s="392" t="s">
        <v>613</v>
      </c>
      <c r="BD12" s="391" t="s">
        <v>41</v>
      </c>
      <c r="BE12" s="2286">
        <v>3</v>
      </c>
      <c r="BF12" s="377" t="s">
        <v>5773</v>
      </c>
      <c r="BG12" s="353" t="s">
        <v>5774</v>
      </c>
      <c r="BH12" s="353" t="s">
        <v>5775</v>
      </c>
      <c r="BI12" s="354" t="s">
        <v>5776</v>
      </c>
      <c r="BJ12" s="171" t="s">
        <v>5777</v>
      </c>
      <c r="BM12" s="2279"/>
      <c r="BN12" s="2279"/>
      <c r="BO12" s="2280">
        <f t="shared" si="9"/>
        <v>0</v>
      </c>
      <c r="BP12" s="2280">
        <f t="shared" si="9"/>
        <v>0</v>
      </c>
      <c r="BQ12" s="2280">
        <f t="shared" si="9"/>
        <v>0</v>
      </c>
      <c r="BR12" s="2280">
        <f t="shared" si="9"/>
        <v>0</v>
      </c>
      <c r="BS12" s="2281"/>
      <c r="BT12" s="2280">
        <f t="shared" si="10"/>
        <v>0</v>
      </c>
      <c r="BU12" s="2280">
        <f t="shared" si="10"/>
        <v>0</v>
      </c>
      <c r="BV12" s="2280">
        <f t="shared" si="10"/>
        <v>0</v>
      </c>
      <c r="BW12" s="2280">
        <f t="shared" si="10"/>
        <v>0</v>
      </c>
      <c r="BX12" s="2281"/>
      <c r="BY12" s="2280">
        <f t="shared" si="11"/>
        <v>0</v>
      </c>
      <c r="BZ12" s="2280">
        <f t="shared" si="11"/>
        <v>0</v>
      </c>
      <c r="CA12" s="2280">
        <f t="shared" si="11"/>
        <v>0</v>
      </c>
      <c r="CB12" s="2280">
        <f t="shared" si="11"/>
        <v>0</v>
      </c>
      <c r="CC12" s="2281"/>
      <c r="CD12" s="2280">
        <f t="shared" si="12"/>
        <v>0</v>
      </c>
      <c r="CE12" s="2280">
        <f t="shared" si="12"/>
        <v>0</v>
      </c>
      <c r="CF12" s="2280">
        <f t="shared" si="12"/>
        <v>0</v>
      </c>
      <c r="CG12" s="2280">
        <f t="shared" si="12"/>
        <v>0</v>
      </c>
      <c r="CH12" s="2281"/>
      <c r="CI12" s="2280">
        <f t="shared" si="13"/>
        <v>0</v>
      </c>
      <c r="CJ12" s="2280">
        <f t="shared" si="13"/>
        <v>0</v>
      </c>
      <c r="CK12" s="2280">
        <f t="shared" si="13"/>
        <v>0</v>
      </c>
      <c r="CL12" s="2280">
        <f t="shared" si="13"/>
        <v>0</v>
      </c>
      <c r="CM12" s="2281"/>
      <c r="CN12" s="2280">
        <f t="shared" si="14"/>
        <v>0</v>
      </c>
      <c r="CO12" s="2280">
        <f t="shared" si="14"/>
        <v>0</v>
      </c>
      <c r="CP12" s="2280">
        <f t="shared" si="14"/>
        <v>0</v>
      </c>
      <c r="CQ12" s="2280">
        <f t="shared" si="14"/>
        <v>0</v>
      </c>
      <c r="CR12" s="2281"/>
      <c r="CS12" s="2280">
        <f t="shared" si="15"/>
        <v>0</v>
      </c>
      <c r="CT12" s="2280">
        <f t="shared" si="15"/>
        <v>0</v>
      </c>
      <c r="CU12" s="2280">
        <f t="shared" si="15"/>
        <v>0</v>
      </c>
      <c r="CV12" s="2280">
        <f t="shared" si="15"/>
        <v>0</v>
      </c>
      <c r="CW12" s="2281"/>
      <c r="CX12" s="2280">
        <f t="shared" si="16"/>
        <v>0</v>
      </c>
      <c r="CY12" s="2280">
        <f t="shared" si="16"/>
        <v>0</v>
      </c>
      <c r="CZ12" s="2280">
        <f t="shared" si="16"/>
        <v>0</v>
      </c>
      <c r="DA12" s="2280">
        <f t="shared" si="16"/>
        <v>0</v>
      </c>
      <c r="DB12" s="2279"/>
    </row>
    <row r="13" spans="2:106" ht="14.25" customHeight="1" x14ac:dyDescent="0.25">
      <c r="B13" s="382">
        <f t="shared" si="17"/>
        <v>5</v>
      </c>
      <c r="C13" s="392" t="s">
        <v>607</v>
      </c>
      <c r="D13" s="432"/>
      <c r="E13" s="391" t="s">
        <v>41</v>
      </c>
      <c r="F13" s="2286">
        <v>3</v>
      </c>
      <c r="G13" s="378">
        <v>0</v>
      </c>
      <c r="H13" s="360">
        <v>0</v>
      </c>
      <c r="I13" s="360">
        <v>0</v>
      </c>
      <c r="J13" s="361">
        <v>0</v>
      </c>
      <c r="K13" s="554">
        <f t="shared" si="0"/>
        <v>0</v>
      </c>
      <c r="L13" s="378">
        <v>0</v>
      </c>
      <c r="M13" s="360">
        <v>0</v>
      </c>
      <c r="N13" s="360">
        <v>0</v>
      </c>
      <c r="O13" s="361">
        <v>0</v>
      </c>
      <c r="P13" s="554">
        <f t="shared" si="1"/>
        <v>0</v>
      </c>
      <c r="Q13" s="378">
        <v>0</v>
      </c>
      <c r="R13" s="360">
        <v>0</v>
      </c>
      <c r="S13" s="360">
        <v>0</v>
      </c>
      <c r="T13" s="361">
        <v>0</v>
      </c>
      <c r="U13" s="554">
        <f t="shared" si="2"/>
        <v>0</v>
      </c>
      <c r="V13" s="378">
        <v>0</v>
      </c>
      <c r="W13" s="360">
        <v>0</v>
      </c>
      <c r="X13" s="360">
        <v>0</v>
      </c>
      <c r="Y13" s="361">
        <v>0</v>
      </c>
      <c r="Z13" s="554">
        <f t="shared" si="3"/>
        <v>0</v>
      </c>
      <c r="AA13" s="378">
        <v>0</v>
      </c>
      <c r="AB13" s="360">
        <v>0</v>
      </c>
      <c r="AC13" s="360">
        <v>0</v>
      </c>
      <c r="AD13" s="361">
        <v>0</v>
      </c>
      <c r="AE13" s="554">
        <f t="shared" si="4"/>
        <v>0</v>
      </c>
      <c r="AF13" s="378">
        <v>0</v>
      </c>
      <c r="AG13" s="360">
        <v>0</v>
      </c>
      <c r="AH13" s="360">
        <v>0</v>
      </c>
      <c r="AI13" s="361">
        <v>0</v>
      </c>
      <c r="AJ13" s="554">
        <f t="shared" si="5"/>
        <v>0</v>
      </c>
      <c r="AK13" s="378">
        <v>0</v>
      </c>
      <c r="AL13" s="360">
        <v>0</v>
      </c>
      <c r="AM13" s="360">
        <v>0</v>
      </c>
      <c r="AN13" s="361">
        <v>0</v>
      </c>
      <c r="AO13" s="554">
        <f t="shared" si="6"/>
        <v>0</v>
      </c>
      <c r="AP13" s="378">
        <v>0</v>
      </c>
      <c r="AQ13" s="360">
        <v>0</v>
      </c>
      <c r="AR13" s="360">
        <v>16.814</v>
      </c>
      <c r="AS13" s="361">
        <v>0</v>
      </c>
      <c r="AT13" s="554">
        <f t="shared" si="7"/>
        <v>16.814</v>
      </c>
      <c r="AU13" s="2277"/>
      <c r="AV13" s="1434"/>
      <c r="AW13" s="1463"/>
      <c r="AY13" s="43">
        <f t="shared" si="8"/>
        <v>0</v>
      </c>
      <c r="AZ13" s="43"/>
      <c r="BB13" s="382">
        <f t="shared" si="18"/>
        <v>5</v>
      </c>
      <c r="BC13" s="392" t="s">
        <v>607</v>
      </c>
      <c r="BD13" s="391" t="s">
        <v>41</v>
      </c>
      <c r="BE13" s="2286">
        <v>3</v>
      </c>
      <c r="BF13" s="377" t="s">
        <v>5778</v>
      </c>
      <c r="BG13" s="353" t="s">
        <v>5779</v>
      </c>
      <c r="BH13" s="353" t="s">
        <v>5780</v>
      </c>
      <c r="BI13" s="354" t="s">
        <v>5781</v>
      </c>
      <c r="BJ13" s="171" t="s">
        <v>5782</v>
      </c>
      <c r="BM13" s="2279"/>
      <c r="BN13" s="2279"/>
      <c r="BO13" s="2280">
        <f t="shared" si="9"/>
        <v>0</v>
      </c>
      <c r="BP13" s="2280">
        <f t="shared" si="9"/>
        <v>0</v>
      </c>
      <c r="BQ13" s="2280">
        <f t="shared" si="9"/>
        <v>0</v>
      </c>
      <c r="BR13" s="2280">
        <f t="shared" si="9"/>
        <v>0</v>
      </c>
      <c r="BS13" s="2281"/>
      <c r="BT13" s="2280">
        <f t="shared" si="10"/>
        <v>0</v>
      </c>
      <c r="BU13" s="2280">
        <f t="shared" si="10"/>
        <v>0</v>
      </c>
      <c r="BV13" s="2280">
        <f t="shared" si="10"/>
        <v>0</v>
      </c>
      <c r="BW13" s="2280">
        <f t="shared" si="10"/>
        <v>0</v>
      </c>
      <c r="BX13" s="2281"/>
      <c r="BY13" s="2280">
        <f t="shared" si="11"/>
        <v>0</v>
      </c>
      <c r="BZ13" s="2280">
        <f t="shared" si="11"/>
        <v>0</v>
      </c>
      <c r="CA13" s="2280">
        <f t="shared" si="11"/>
        <v>0</v>
      </c>
      <c r="CB13" s="2280">
        <f t="shared" si="11"/>
        <v>0</v>
      </c>
      <c r="CC13" s="2281"/>
      <c r="CD13" s="2280">
        <f t="shared" si="12"/>
        <v>0</v>
      </c>
      <c r="CE13" s="2280">
        <f t="shared" si="12"/>
        <v>0</v>
      </c>
      <c r="CF13" s="2280">
        <f t="shared" si="12"/>
        <v>0</v>
      </c>
      <c r="CG13" s="2280">
        <f t="shared" si="12"/>
        <v>0</v>
      </c>
      <c r="CH13" s="2281"/>
      <c r="CI13" s="2280">
        <f t="shared" si="13"/>
        <v>0</v>
      </c>
      <c r="CJ13" s="2280">
        <f t="shared" si="13"/>
        <v>0</v>
      </c>
      <c r="CK13" s="2280">
        <f t="shared" si="13"/>
        <v>0</v>
      </c>
      <c r="CL13" s="2280">
        <f t="shared" si="13"/>
        <v>0</v>
      </c>
      <c r="CM13" s="2281"/>
      <c r="CN13" s="2280">
        <f t="shared" si="14"/>
        <v>0</v>
      </c>
      <c r="CO13" s="2280">
        <f t="shared" si="14"/>
        <v>0</v>
      </c>
      <c r="CP13" s="2280">
        <f t="shared" si="14"/>
        <v>0</v>
      </c>
      <c r="CQ13" s="2280">
        <f t="shared" si="14"/>
        <v>0</v>
      </c>
      <c r="CR13" s="2281"/>
      <c r="CS13" s="2280">
        <f t="shared" si="15"/>
        <v>0</v>
      </c>
      <c r="CT13" s="2280">
        <f t="shared" si="15"/>
        <v>0</v>
      </c>
      <c r="CU13" s="2280">
        <f t="shared" si="15"/>
        <v>0</v>
      </c>
      <c r="CV13" s="2280">
        <f t="shared" si="15"/>
        <v>0</v>
      </c>
      <c r="CW13" s="2281"/>
      <c r="CX13" s="2280">
        <f t="shared" si="16"/>
        <v>0</v>
      </c>
      <c r="CY13" s="2280">
        <f t="shared" si="16"/>
        <v>0</v>
      </c>
      <c r="CZ13" s="2280">
        <f t="shared" si="16"/>
        <v>0</v>
      </c>
      <c r="DA13" s="2280">
        <f t="shared" si="16"/>
        <v>0</v>
      </c>
      <c r="DB13" s="2279"/>
    </row>
    <row r="14" spans="2:106" ht="14.25" customHeight="1" x14ac:dyDescent="0.25">
      <c r="B14" s="382">
        <f t="shared" si="17"/>
        <v>6</v>
      </c>
      <c r="C14" s="392" t="s">
        <v>601</v>
      </c>
      <c r="D14" s="432"/>
      <c r="E14" s="391" t="s">
        <v>41</v>
      </c>
      <c r="F14" s="2286">
        <v>3</v>
      </c>
      <c r="G14" s="378">
        <v>0</v>
      </c>
      <c r="H14" s="360">
        <v>0</v>
      </c>
      <c r="I14" s="360">
        <v>0</v>
      </c>
      <c r="J14" s="361">
        <v>0.33</v>
      </c>
      <c r="K14" s="554">
        <f t="shared" si="0"/>
        <v>0.33</v>
      </c>
      <c r="L14" s="378">
        <v>0</v>
      </c>
      <c r="M14" s="360">
        <v>0</v>
      </c>
      <c r="N14" s="360">
        <v>0</v>
      </c>
      <c r="O14" s="361">
        <v>0</v>
      </c>
      <c r="P14" s="554">
        <f t="shared" si="1"/>
        <v>0</v>
      </c>
      <c r="Q14" s="378">
        <v>0</v>
      </c>
      <c r="R14" s="360">
        <v>0</v>
      </c>
      <c r="S14" s="360">
        <v>0</v>
      </c>
      <c r="T14" s="361">
        <v>0.80200000000000005</v>
      </c>
      <c r="U14" s="554">
        <f t="shared" si="2"/>
        <v>0.80200000000000005</v>
      </c>
      <c r="V14" s="378">
        <v>0</v>
      </c>
      <c r="W14" s="360">
        <v>0</v>
      </c>
      <c r="X14" s="360">
        <v>0</v>
      </c>
      <c r="Y14" s="361">
        <v>0</v>
      </c>
      <c r="Z14" s="554">
        <f t="shared" si="3"/>
        <v>0</v>
      </c>
      <c r="AA14" s="378">
        <v>0</v>
      </c>
      <c r="AB14" s="360">
        <v>0</v>
      </c>
      <c r="AC14" s="360">
        <v>0</v>
      </c>
      <c r="AD14" s="361">
        <v>0</v>
      </c>
      <c r="AE14" s="554">
        <f t="shared" si="4"/>
        <v>0</v>
      </c>
      <c r="AF14" s="378">
        <v>0</v>
      </c>
      <c r="AG14" s="360">
        <v>0</v>
      </c>
      <c r="AH14" s="360">
        <v>0</v>
      </c>
      <c r="AI14" s="361">
        <v>4.4569999999999999</v>
      </c>
      <c r="AJ14" s="554">
        <f t="shared" si="5"/>
        <v>4.4569999999999999</v>
      </c>
      <c r="AK14" s="378">
        <v>0</v>
      </c>
      <c r="AL14" s="360">
        <v>0</v>
      </c>
      <c r="AM14" s="360">
        <v>0</v>
      </c>
      <c r="AN14" s="361">
        <v>1.0359999999999998</v>
      </c>
      <c r="AO14" s="554">
        <f t="shared" si="6"/>
        <v>1.0359999999999998</v>
      </c>
      <c r="AP14" s="378">
        <v>0</v>
      </c>
      <c r="AQ14" s="360">
        <v>0</v>
      </c>
      <c r="AR14" s="360">
        <v>0</v>
      </c>
      <c r="AS14" s="361">
        <v>6.968</v>
      </c>
      <c r="AT14" s="554">
        <f t="shared" si="7"/>
        <v>6.968</v>
      </c>
      <c r="AU14" s="2277"/>
      <c r="AV14" s="1434"/>
      <c r="AW14" s="1463"/>
      <c r="AY14" s="43">
        <f t="shared" si="8"/>
        <v>0</v>
      </c>
      <c r="AZ14" s="43"/>
      <c r="BB14" s="382">
        <f t="shared" si="18"/>
        <v>6</v>
      </c>
      <c r="BC14" s="392" t="s">
        <v>601</v>
      </c>
      <c r="BD14" s="391" t="s">
        <v>41</v>
      </c>
      <c r="BE14" s="2286">
        <v>3</v>
      </c>
      <c r="BF14" s="377" t="s">
        <v>5783</v>
      </c>
      <c r="BG14" s="353" t="s">
        <v>5784</v>
      </c>
      <c r="BH14" s="353" t="s">
        <v>5785</v>
      </c>
      <c r="BI14" s="354" t="s">
        <v>5786</v>
      </c>
      <c r="BJ14" s="171" t="s">
        <v>5787</v>
      </c>
      <c r="BM14" s="2279"/>
      <c r="BN14" s="2279"/>
      <c r="BO14" s="2280">
        <f t="shared" si="9"/>
        <v>0</v>
      </c>
      <c r="BP14" s="2280">
        <f t="shared" si="9"/>
        <v>0</v>
      </c>
      <c r="BQ14" s="2280">
        <f t="shared" si="9"/>
        <v>0</v>
      </c>
      <c r="BR14" s="2280">
        <f t="shared" si="9"/>
        <v>0</v>
      </c>
      <c r="BS14" s="2281"/>
      <c r="BT14" s="2280">
        <f t="shared" si="10"/>
        <v>0</v>
      </c>
      <c r="BU14" s="2280">
        <f t="shared" si="10"/>
        <v>0</v>
      </c>
      <c r="BV14" s="2280">
        <f t="shared" si="10"/>
        <v>0</v>
      </c>
      <c r="BW14" s="2280">
        <f t="shared" si="10"/>
        <v>0</v>
      </c>
      <c r="BX14" s="2281"/>
      <c r="BY14" s="2280">
        <f t="shared" si="11"/>
        <v>0</v>
      </c>
      <c r="BZ14" s="2280">
        <f t="shared" si="11"/>
        <v>0</v>
      </c>
      <c r="CA14" s="2280">
        <f t="shared" si="11"/>
        <v>0</v>
      </c>
      <c r="CB14" s="2280">
        <f t="shared" si="11"/>
        <v>0</v>
      </c>
      <c r="CC14" s="2281"/>
      <c r="CD14" s="2280">
        <f t="shared" si="12"/>
        <v>0</v>
      </c>
      <c r="CE14" s="2280">
        <f t="shared" si="12"/>
        <v>0</v>
      </c>
      <c r="CF14" s="2280">
        <f t="shared" si="12"/>
        <v>0</v>
      </c>
      <c r="CG14" s="2280">
        <f t="shared" si="12"/>
        <v>0</v>
      </c>
      <c r="CH14" s="2281"/>
      <c r="CI14" s="2280">
        <f t="shared" si="13"/>
        <v>0</v>
      </c>
      <c r="CJ14" s="2280">
        <f t="shared" si="13"/>
        <v>0</v>
      </c>
      <c r="CK14" s="2280">
        <f t="shared" si="13"/>
        <v>0</v>
      </c>
      <c r="CL14" s="2280">
        <f t="shared" si="13"/>
        <v>0</v>
      </c>
      <c r="CM14" s="2281"/>
      <c r="CN14" s="2280">
        <f t="shared" si="14"/>
        <v>0</v>
      </c>
      <c r="CO14" s="2280">
        <f t="shared" si="14"/>
        <v>0</v>
      </c>
      <c r="CP14" s="2280">
        <f t="shared" si="14"/>
        <v>0</v>
      </c>
      <c r="CQ14" s="2280">
        <f t="shared" si="14"/>
        <v>0</v>
      </c>
      <c r="CR14" s="2281"/>
      <c r="CS14" s="2280">
        <f t="shared" si="15"/>
        <v>0</v>
      </c>
      <c r="CT14" s="2280">
        <f t="shared" si="15"/>
        <v>0</v>
      </c>
      <c r="CU14" s="2280">
        <f t="shared" si="15"/>
        <v>0</v>
      </c>
      <c r="CV14" s="2280">
        <f t="shared" si="15"/>
        <v>0</v>
      </c>
      <c r="CW14" s="2281"/>
      <c r="CX14" s="2280">
        <f t="shared" si="16"/>
        <v>0</v>
      </c>
      <c r="CY14" s="2280">
        <f t="shared" si="16"/>
        <v>0</v>
      </c>
      <c r="CZ14" s="2280">
        <f t="shared" si="16"/>
        <v>0</v>
      </c>
      <c r="DA14" s="2280">
        <f t="shared" si="16"/>
        <v>0</v>
      </c>
      <c r="DB14" s="2279"/>
    </row>
    <row r="15" spans="2:106" ht="14.25" customHeight="1" x14ac:dyDescent="0.25">
      <c r="B15" s="382">
        <f t="shared" si="17"/>
        <v>7</v>
      </c>
      <c r="C15" s="392" t="s">
        <v>595</v>
      </c>
      <c r="D15" s="432"/>
      <c r="E15" s="391" t="s">
        <v>41</v>
      </c>
      <c r="F15" s="2286">
        <v>3</v>
      </c>
      <c r="G15" s="378">
        <v>0</v>
      </c>
      <c r="H15" s="360">
        <v>0</v>
      </c>
      <c r="I15" s="360">
        <v>0</v>
      </c>
      <c r="J15" s="361">
        <v>0</v>
      </c>
      <c r="K15" s="554">
        <f t="shared" si="0"/>
        <v>0</v>
      </c>
      <c r="L15" s="378">
        <v>0</v>
      </c>
      <c r="M15" s="360">
        <v>0</v>
      </c>
      <c r="N15" s="360">
        <v>0</v>
      </c>
      <c r="O15" s="361">
        <v>0</v>
      </c>
      <c r="P15" s="554">
        <f t="shared" si="1"/>
        <v>0</v>
      </c>
      <c r="Q15" s="378">
        <v>0</v>
      </c>
      <c r="R15" s="360">
        <v>0</v>
      </c>
      <c r="S15" s="360">
        <v>0</v>
      </c>
      <c r="T15" s="361">
        <v>0</v>
      </c>
      <c r="U15" s="554">
        <f t="shared" si="2"/>
        <v>0</v>
      </c>
      <c r="V15" s="378">
        <v>0</v>
      </c>
      <c r="W15" s="360">
        <v>0</v>
      </c>
      <c r="X15" s="360">
        <v>0</v>
      </c>
      <c r="Y15" s="361">
        <v>0</v>
      </c>
      <c r="Z15" s="554">
        <f t="shared" si="3"/>
        <v>0</v>
      </c>
      <c r="AA15" s="378">
        <v>0</v>
      </c>
      <c r="AB15" s="360">
        <v>0</v>
      </c>
      <c r="AC15" s="360">
        <v>0</v>
      </c>
      <c r="AD15" s="361">
        <v>0</v>
      </c>
      <c r="AE15" s="554">
        <f t="shared" si="4"/>
        <v>0</v>
      </c>
      <c r="AF15" s="378">
        <v>0</v>
      </c>
      <c r="AG15" s="360">
        <v>0</v>
      </c>
      <c r="AH15" s="360">
        <v>0</v>
      </c>
      <c r="AI15" s="361">
        <v>0</v>
      </c>
      <c r="AJ15" s="554">
        <f t="shared" si="5"/>
        <v>0</v>
      </c>
      <c r="AK15" s="378">
        <v>0</v>
      </c>
      <c r="AL15" s="360">
        <v>0</v>
      </c>
      <c r="AM15" s="360">
        <v>0</v>
      </c>
      <c r="AN15" s="361">
        <v>0</v>
      </c>
      <c r="AO15" s="554">
        <f t="shared" si="6"/>
        <v>0</v>
      </c>
      <c r="AP15" s="378">
        <v>0</v>
      </c>
      <c r="AQ15" s="360">
        <v>0</v>
      </c>
      <c r="AR15" s="360">
        <v>0</v>
      </c>
      <c r="AS15" s="361">
        <v>0</v>
      </c>
      <c r="AT15" s="554">
        <f t="shared" si="7"/>
        <v>0</v>
      </c>
      <c r="AU15" s="2277"/>
      <c r="AV15" s="1434"/>
      <c r="AW15" s="1463"/>
      <c r="AY15" s="43">
        <f t="shared" si="8"/>
        <v>0</v>
      </c>
      <c r="AZ15" s="43"/>
      <c r="BB15" s="382">
        <f t="shared" si="18"/>
        <v>7</v>
      </c>
      <c r="BC15" s="392" t="s">
        <v>595</v>
      </c>
      <c r="BD15" s="391" t="s">
        <v>41</v>
      </c>
      <c r="BE15" s="2286">
        <v>3</v>
      </c>
      <c r="BF15" s="377" t="s">
        <v>5788</v>
      </c>
      <c r="BG15" s="353" t="s">
        <v>5789</v>
      </c>
      <c r="BH15" s="353" t="s">
        <v>5790</v>
      </c>
      <c r="BI15" s="354" t="s">
        <v>5791</v>
      </c>
      <c r="BJ15" s="171" t="s">
        <v>5792</v>
      </c>
      <c r="BM15" s="2279"/>
      <c r="BN15" s="2279"/>
      <c r="BO15" s="2280">
        <f t="shared" si="9"/>
        <v>0</v>
      </c>
      <c r="BP15" s="2280">
        <f t="shared" si="9"/>
        <v>0</v>
      </c>
      <c r="BQ15" s="2280">
        <f t="shared" si="9"/>
        <v>0</v>
      </c>
      <c r="BR15" s="2280">
        <f t="shared" si="9"/>
        <v>0</v>
      </c>
      <c r="BS15" s="2281"/>
      <c r="BT15" s="2280">
        <f t="shared" si="10"/>
        <v>0</v>
      </c>
      <c r="BU15" s="2280">
        <f t="shared" si="10"/>
        <v>0</v>
      </c>
      <c r="BV15" s="2280">
        <f t="shared" si="10"/>
        <v>0</v>
      </c>
      <c r="BW15" s="2280">
        <f t="shared" si="10"/>
        <v>0</v>
      </c>
      <c r="BX15" s="2281"/>
      <c r="BY15" s="2280">
        <f t="shared" si="11"/>
        <v>0</v>
      </c>
      <c r="BZ15" s="2280">
        <f t="shared" si="11"/>
        <v>0</v>
      </c>
      <c r="CA15" s="2280">
        <f t="shared" si="11"/>
        <v>0</v>
      </c>
      <c r="CB15" s="2280">
        <f t="shared" si="11"/>
        <v>0</v>
      </c>
      <c r="CC15" s="2281"/>
      <c r="CD15" s="2280">
        <f t="shared" si="12"/>
        <v>0</v>
      </c>
      <c r="CE15" s="2280">
        <f t="shared" si="12"/>
        <v>0</v>
      </c>
      <c r="CF15" s="2280">
        <f t="shared" si="12"/>
        <v>0</v>
      </c>
      <c r="CG15" s="2280">
        <f t="shared" si="12"/>
        <v>0</v>
      </c>
      <c r="CH15" s="2281"/>
      <c r="CI15" s="2280">
        <f t="shared" si="13"/>
        <v>0</v>
      </c>
      <c r="CJ15" s="2280">
        <f t="shared" si="13"/>
        <v>0</v>
      </c>
      <c r="CK15" s="2280">
        <f t="shared" si="13"/>
        <v>0</v>
      </c>
      <c r="CL15" s="2280">
        <f t="shared" si="13"/>
        <v>0</v>
      </c>
      <c r="CM15" s="2281"/>
      <c r="CN15" s="2280">
        <f t="shared" si="14"/>
        <v>0</v>
      </c>
      <c r="CO15" s="2280">
        <f t="shared" si="14"/>
        <v>0</v>
      </c>
      <c r="CP15" s="2280">
        <f t="shared" si="14"/>
        <v>0</v>
      </c>
      <c r="CQ15" s="2280">
        <f t="shared" si="14"/>
        <v>0</v>
      </c>
      <c r="CR15" s="2281"/>
      <c r="CS15" s="2280">
        <f t="shared" si="15"/>
        <v>0</v>
      </c>
      <c r="CT15" s="2280">
        <f t="shared" si="15"/>
        <v>0</v>
      </c>
      <c r="CU15" s="2280">
        <f t="shared" si="15"/>
        <v>0</v>
      </c>
      <c r="CV15" s="2280">
        <f t="shared" si="15"/>
        <v>0</v>
      </c>
      <c r="CW15" s="2281"/>
      <c r="CX15" s="2280">
        <f t="shared" si="16"/>
        <v>0</v>
      </c>
      <c r="CY15" s="2280">
        <f t="shared" si="16"/>
        <v>0</v>
      </c>
      <c r="CZ15" s="2280">
        <f t="shared" si="16"/>
        <v>0</v>
      </c>
      <c r="DA15" s="2280">
        <f t="shared" si="16"/>
        <v>0</v>
      </c>
      <c r="DB15" s="2279"/>
    </row>
    <row r="16" spans="2:106" ht="14.25" customHeight="1" x14ac:dyDescent="0.25">
      <c r="B16" s="382">
        <f t="shared" si="17"/>
        <v>8</v>
      </c>
      <c r="C16" s="392" t="s">
        <v>589</v>
      </c>
      <c r="D16" s="432"/>
      <c r="E16" s="391" t="s">
        <v>41</v>
      </c>
      <c r="F16" s="2286">
        <v>3</v>
      </c>
      <c r="G16" s="378">
        <v>0</v>
      </c>
      <c r="H16" s="360">
        <v>0</v>
      </c>
      <c r="I16" s="360">
        <v>0</v>
      </c>
      <c r="J16" s="361">
        <v>0</v>
      </c>
      <c r="K16" s="554">
        <f t="shared" si="0"/>
        <v>0</v>
      </c>
      <c r="L16" s="378">
        <v>0</v>
      </c>
      <c r="M16" s="360">
        <v>0</v>
      </c>
      <c r="N16" s="360">
        <v>0</v>
      </c>
      <c r="O16" s="361">
        <v>0</v>
      </c>
      <c r="P16" s="554">
        <f t="shared" si="1"/>
        <v>0</v>
      </c>
      <c r="Q16" s="378">
        <v>0</v>
      </c>
      <c r="R16" s="360">
        <v>0</v>
      </c>
      <c r="S16" s="360">
        <v>0</v>
      </c>
      <c r="T16" s="361">
        <v>0</v>
      </c>
      <c r="U16" s="554">
        <f t="shared" si="2"/>
        <v>0</v>
      </c>
      <c r="V16" s="378">
        <v>0</v>
      </c>
      <c r="W16" s="360">
        <v>0</v>
      </c>
      <c r="X16" s="360">
        <v>0</v>
      </c>
      <c r="Y16" s="361">
        <v>0</v>
      </c>
      <c r="Z16" s="554">
        <f t="shared" si="3"/>
        <v>0</v>
      </c>
      <c r="AA16" s="378">
        <v>6.5000000000000002E-2</v>
      </c>
      <c r="AB16" s="360">
        <v>0</v>
      </c>
      <c r="AC16" s="360">
        <v>0</v>
      </c>
      <c r="AD16" s="361">
        <v>0</v>
      </c>
      <c r="AE16" s="554">
        <f t="shared" si="4"/>
        <v>6.5000000000000002E-2</v>
      </c>
      <c r="AF16" s="378">
        <v>0</v>
      </c>
      <c r="AG16" s="360">
        <v>0</v>
      </c>
      <c r="AH16" s="360">
        <v>0</v>
      </c>
      <c r="AI16" s="361">
        <v>0</v>
      </c>
      <c r="AJ16" s="554">
        <f t="shared" si="5"/>
        <v>0</v>
      </c>
      <c r="AK16" s="378">
        <v>0</v>
      </c>
      <c r="AL16" s="360">
        <v>0</v>
      </c>
      <c r="AM16" s="360">
        <v>0</v>
      </c>
      <c r="AN16" s="361">
        <v>0</v>
      </c>
      <c r="AO16" s="554">
        <f t="shared" si="6"/>
        <v>0</v>
      </c>
      <c r="AP16" s="378">
        <v>0.27600000000000002</v>
      </c>
      <c r="AQ16" s="360">
        <v>0</v>
      </c>
      <c r="AR16" s="360">
        <v>0</v>
      </c>
      <c r="AS16" s="361">
        <v>0</v>
      </c>
      <c r="AT16" s="554">
        <f t="shared" si="7"/>
        <v>0.27600000000000002</v>
      </c>
      <c r="AU16" s="2277"/>
      <c r="AV16" s="1434"/>
      <c r="AW16" s="1463"/>
      <c r="AY16" s="43">
        <f t="shared" si="8"/>
        <v>0</v>
      </c>
      <c r="AZ16" s="43"/>
      <c r="BB16" s="382">
        <f t="shared" si="18"/>
        <v>8</v>
      </c>
      <c r="BC16" s="392" t="s">
        <v>589</v>
      </c>
      <c r="BD16" s="391" t="s">
        <v>41</v>
      </c>
      <c r="BE16" s="2286">
        <v>3</v>
      </c>
      <c r="BF16" s="377" t="s">
        <v>5793</v>
      </c>
      <c r="BG16" s="353" t="s">
        <v>5794</v>
      </c>
      <c r="BH16" s="353" t="s">
        <v>5795</v>
      </c>
      <c r="BI16" s="354" t="s">
        <v>5796</v>
      </c>
      <c r="BJ16" s="171" t="s">
        <v>5797</v>
      </c>
      <c r="BM16" s="2279"/>
      <c r="BN16" s="2279"/>
      <c r="BO16" s="2280">
        <f t="shared" si="9"/>
        <v>0</v>
      </c>
      <c r="BP16" s="2280">
        <f t="shared" si="9"/>
        <v>0</v>
      </c>
      <c r="BQ16" s="2280">
        <f t="shared" si="9"/>
        <v>0</v>
      </c>
      <c r="BR16" s="2280">
        <f t="shared" si="9"/>
        <v>0</v>
      </c>
      <c r="BS16" s="2281"/>
      <c r="BT16" s="2280">
        <f t="shared" si="10"/>
        <v>0</v>
      </c>
      <c r="BU16" s="2280">
        <f t="shared" si="10"/>
        <v>0</v>
      </c>
      <c r="BV16" s="2280">
        <f t="shared" si="10"/>
        <v>0</v>
      </c>
      <c r="BW16" s="2280">
        <f t="shared" si="10"/>
        <v>0</v>
      </c>
      <c r="BX16" s="2281"/>
      <c r="BY16" s="2280">
        <f t="shared" si="11"/>
        <v>0</v>
      </c>
      <c r="BZ16" s="2280">
        <f t="shared" si="11"/>
        <v>0</v>
      </c>
      <c r="CA16" s="2280">
        <f t="shared" si="11"/>
        <v>0</v>
      </c>
      <c r="CB16" s="2280">
        <f t="shared" si="11"/>
        <v>0</v>
      </c>
      <c r="CC16" s="2281"/>
      <c r="CD16" s="2280">
        <f t="shared" si="12"/>
        <v>0</v>
      </c>
      <c r="CE16" s="2280">
        <f t="shared" si="12"/>
        <v>0</v>
      </c>
      <c r="CF16" s="2280">
        <f t="shared" si="12"/>
        <v>0</v>
      </c>
      <c r="CG16" s="2280">
        <f t="shared" si="12"/>
        <v>0</v>
      </c>
      <c r="CH16" s="2281"/>
      <c r="CI16" s="2280">
        <f t="shared" si="13"/>
        <v>0</v>
      </c>
      <c r="CJ16" s="2280">
        <f t="shared" si="13"/>
        <v>0</v>
      </c>
      <c r="CK16" s="2280">
        <f t="shared" si="13"/>
        <v>0</v>
      </c>
      <c r="CL16" s="2280">
        <f t="shared" si="13"/>
        <v>0</v>
      </c>
      <c r="CM16" s="2281"/>
      <c r="CN16" s="2280">
        <f t="shared" si="14"/>
        <v>0</v>
      </c>
      <c r="CO16" s="2280">
        <f t="shared" si="14"/>
        <v>0</v>
      </c>
      <c r="CP16" s="2280">
        <f t="shared" si="14"/>
        <v>0</v>
      </c>
      <c r="CQ16" s="2280">
        <f t="shared" si="14"/>
        <v>0</v>
      </c>
      <c r="CR16" s="2281"/>
      <c r="CS16" s="2280">
        <f t="shared" si="15"/>
        <v>0</v>
      </c>
      <c r="CT16" s="2280">
        <f t="shared" si="15"/>
        <v>0</v>
      </c>
      <c r="CU16" s="2280">
        <f t="shared" si="15"/>
        <v>0</v>
      </c>
      <c r="CV16" s="2280">
        <f t="shared" si="15"/>
        <v>0</v>
      </c>
      <c r="CW16" s="2281"/>
      <c r="CX16" s="2280">
        <f t="shared" si="16"/>
        <v>0</v>
      </c>
      <c r="CY16" s="2280">
        <f t="shared" si="16"/>
        <v>0</v>
      </c>
      <c r="CZ16" s="2280">
        <f t="shared" si="16"/>
        <v>0</v>
      </c>
      <c r="DA16" s="2280">
        <f t="shared" si="16"/>
        <v>0</v>
      </c>
      <c r="DB16" s="2279"/>
    </row>
    <row r="17" spans="2:106" ht="14.25" customHeight="1" x14ac:dyDescent="0.25">
      <c r="B17" s="382">
        <f t="shared" si="17"/>
        <v>9</v>
      </c>
      <c r="C17" s="392" t="s">
        <v>583</v>
      </c>
      <c r="D17" s="432"/>
      <c r="E17" s="391" t="s">
        <v>41</v>
      </c>
      <c r="F17" s="2286">
        <v>3</v>
      </c>
      <c r="G17" s="378">
        <v>0</v>
      </c>
      <c r="H17" s="360">
        <v>0</v>
      </c>
      <c r="I17" s="360">
        <v>0</v>
      </c>
      <c r="J17" s="361">
        <v>0</v>
      </c>
      <c r="K17" s="554">
        <f t="shared" si="0"/>
        <v>0</v>
      </c>
      <c r="L17" s="378">
        <v>0</v>
      </c>
      <c r="M17" s="360">
        <v>0</v>
      </c>
      <c r="N17" s="360">
        <v>0</v>
      </c>
      <c r="O17" s="361">
        <v>0</v>
      </c>
      <c r="P17" s="554">
        <f t="shared" si="1"/>
        <v>0</v>
      </c>
      <c r="Q17" s="378">
        <v>0</v>
      </c>
      <c r="R17" s="360">
        <v>0</v>
      </c>
      <c r="S17" s="360">
        <v>0</v>
      </c>
      <c r="T17" s="361">
        <v>0</v>
      </c>
      <c r="U17" s="554">
        <f t="shared" si="2"/>
        <v>0</v>
      </c>
      <c r="V17" s="378">
        <v>0</v>
      </c>
      <c r="W17" s="360">
        <v>0</v>
      </c>
      <c r="X17" s="360">
        <v>0</v>
      </c>
      <c r="Y17" s="361">
        <v>0</v>
      </c>
      <c r="Z17" s="554">
        <f t="shared" si="3"/>
        <v>0</v>
      </c>
      <c r="AA17" s="378">
        <v>0</v>
      </c>
      <c r="AB17" s="360">
        <v>0</v>
      </c>
      <c r="AC17" s="360">
        <v>0</v>
      </c>
      <c r="AD17" s="361">
        <v>0</v>
      </c>
      <c r="AE17" s="554">
        <f t="shared" si="4"/>
        <v>0</v>
      </c>
      <c r="AF17" s="378">
        <v>0</v>
      </c>
      <c r="AG17" s="360">
        <v>0</v>
      </c>
      <c r="AH17" s="360">
        <v>0</v>
      </c>
      <c r="AI17" s="361">
        <v>0</v>
      </c>
      <c r="AJ17" s="554">
        <f t="shared" si="5"/>
        <v>0</v>
      </c>
      <c r="AK17" s="378">
        <v>0</v>
      </c>
      <c r="AL17" s="360">
        <v>0</v>
      </c>
      <c r="AM17" s="360">
        <v>0</v>
      </c>
      <c r="AN17" s="361">
        <v>0</v>
      </c>
      <c r="AO17" s="554">
        <f t="shared" si="6"/>
        <v>0</v>
      </c>
      <c r="AP17" s="378">
        <v>0</v>
      </c>
      <c r="AQ17" s="360">
        <v>0</v>
      </c>
      <c r="AR17" s="360">
        <v>0</v>
      </c>
      <c r="AS17" s="361">
        <v>0</v>
      </c>
      <c r="AT17" s="554">
        <f t="shared" si="7"/>
        <v>0</v>
      </c>
      <c r="AU17" s="2277"/>
      <c r="AV17" s="1434"/>
      <c r="AW17" s="1463"/>
      <c r="AY17" s="43">
        <f t="shared" si="8"/>
        <v>0</v>
      </c>
      <c r="AZ17" s="43"/>
      <c r="BB17" s="382">
        <f t="shared" si="18"/>
        <v>9</v>
      </c>
      <c r="BC17" s="392" t="s">
        <v>583</v>
      </c>
      <c r="BD17" s="391" t="s">
        <v>41</v>
      </c>
      <c r="BE17" s="2286">
        <v>3</v>
      </c>
      <c r="BF17" s="377" t="s">
        <v>5798</v>
      </c>
      <c r="BG17" s="353" t="s">
        <v>5799</v>
      </c>
      <c r="BH17" s="353" t="s">
        <v>5800</v>
      </c>
      <c r="BI17" s="354" t="s">
        <v>5801</v>
      </c>
      <c r="BJ17" s="171" t="s">
        <v>5802</v>
      </c>
      <c r="BM17" s="2279"/>
      <c r="BN17" s="2279"/>
      <c r="BO17" s="2280">
        <f t="shared" si="9"/>
        <v>0</v>
      </c>
      <c r="BP17" s="2280">
        <f t="shared" si="9"/>
        <v>0</v>
      </c>
      <c r="BQ17" s="2280">
        <f t="shared" si="9"/>
        <v>0</v>
      </c>
      <c r="BR17" s="2280">
        <f t="shared" si="9"/>
        <v>0</v>
      </c>
      <c r="BS17" s="2281"/>
      <c r="BT17" s="2280">
        <f t="shared" si="10"/>
        <v>0</v>
      </c>
      <c r="BU17" s="2280">
        <f t="shared" si="10"/>
        <v>0</v>
      </c>
      <c r="BV17" s="2280">
        <f t="shared" si="10"/>
        <v>0</v>
      </c>
      <c r="BW17" s="2280">
        <f t="shared" si="10"/>
        <v>0</v>
      </c>
      <c r="BX17" s="2281"/>
      <c r="BY17" s="2280">
        <f t="shared" si="11"/>
        <v>0</v>
      </c>
      <c r="BZ17" s="2280">
        <f t="shared" si="11"/>
        <v>0</v>
      </c>
      <c r="CA17" s="2280">
        <f t="shared" si="11"/>
        <v>0</v>
      </c>
      <c r="CB17" s="2280">
        <f t="shared" si="11"/>
        <v>0</v>
      </c>
      <c r="CC17" s="2281"/>
      <c r="CD17" s="2280">
        <f t="shared" si="12"/>
        <v>0</v>
      </c>
      <c r="CE17" s="2280">
        <f t="shared" si="12"/>
        <v>0</v>
      </c>
      <c r="CF17" s="2280">
        <f t="shared" si="12"/>
        <v>0</v>
      </c>
      <c r="CG17" s="2280">
        <f t="shared" si="12"/>
        <v>0</v>
      </c>
      <c r="CH17" s="2281"/>
      <c r="CI17" s="2280">
        <f t="shared" si="13"/>
        <v>0</v>
      </c>
      <c r="CJ17" s="2280">
        <f t="shared" si="13"/>
        <v>0</v>
      </c>
      <c r="CK17" s="2280">
        <f t="shared" si="13"/>
        <v>0</v>
      </c>
      <c r="CL17" s="2280">
        <f t="shared" si="13"/>
        <v>0</v>
      </c>
      <c r="CM17" s="2281"/>
      <c r="CN17" s="2280">
        <f t="shared" si="14"/>
        <v>0</v>
      </c>
      <c r="CO17" s="2280">
        <f t="shared" si="14"/>
        <v>0</v>
      </c>
      <c r="CP17" s="2280">
        <f t="shared" si="14"/>
        <v>0</v>
      </c>
      <c r="CQ17" s="2280">
        <f t="shared" si="14"/>
        <v>0</v>
      </c>
      <c r="CR17" s="2281"/>
      <c r="CS17" s="2280">
        <f t="shared" si="15"/>
        <v>0</v>
      </c>
      <c r="CT17" s="2280">
        <f t="shared" si="15"/>
        <v>0</v>
      </c>
      <c r="CU17" s="2280">
        <f t="shared" si="15"/>
        <v>0</v>
      </c>
      <c r="CV17" s="2280">
        <f t="shared" si="15"/>
        <v>0</v>
      </c>
      <c r="CW17" s="2281"/>
      <c r="CX17" s="2280">
        <f t="shared" si="16"/>
        <v>0</v>
      </c>
      <c r="CY17" s="2280">
        <f t="shared" si="16"/>
        <v>0</v>
      </c>
      <c r="CZ17" s="2280">
        <f t="shared" si="16"/>
        <v>0</v>
      </c>
      <c r="DA17" s="2280">
        <f t="shared" si="16"/>
        <v>0</v>
      </c>
      <c r="DB17" s="2279"/>
    </row>
    <row r="18" spans="2:106" ht="14.25" customHeight="1" x14ac:dyDescent="0.25">
      <c r="B18" s="382">
        <f t="shared" si="17"/>
        <v>10</v>
      </c>
      <c r="C18" s="684" t="s">
        <v>577</v>
      </c>
      <c r="D18" s="432"/>
      <c r="E18" s="391" t="s">
        <v>41</v>
      </c>
      <c r="F18" s="2286">
        <v>3</v>
      </c>
      <c r="G18" s="378">
        <v>0</v>
      </c>
      <c r="H18" s="360">
        <v>0</v>
      </c>
      <c r="I18" s="360">
        <v>0</v>
      </c>
      <c r="J18" s="361">
        <v>0</v>
      </c>
      <c r="K18" s="554">
        <f t="shared" si="0"/>
        <v>0</v>
      </c>
      <c r="L18" s="378">
        <v>0</v>
      </c>
      <c r="M18" s="360">
        <v>0</v>
      </c>
      <c r="N18" s="360">
        <v>0</v>
      </c>
      <c r="O18" s="361">
        <v>0</v>
      </c>
      <c r="P18" s="554">
        <f t="shared" si="1"/>
        <v>0</v>
      </c>
      <c r="Q18" s="378">
        <v>0</v>
      </c>
      <c r="R18" s="360">
        <v>0</v>
      </c>
      <c r="S18" s="360">
        <v>0</v>
      </c>
      <c r="T18" s="361">
        <v>0</v>
      </c>
      <c r="U18" s="554">
        <f t="shared" si="2"/>
        <v>0</v>
      </c>
      <c r="V18" s="378">
        <v>0</v>
      </c>
      <c r="W18" s="360">
        <v>0</v>
      </c>
      <c r="X18" s="360">
        <v>0</v>
      </c>
      <c r="Y18" s="361">
        <v>0</v>
      </c>
      <c r="Z18" s="554">
        <f t="shared" si="3"/>
        <v>0</v>
      </c>
      <c r="AA18" s="378">
        <v>0</v>
      </c>
      <c r="AB18" s="360">
        <v>0</v>
      </c>
      <c r="AC18" s="360">
        <v>0</v>
      </c>
      <c r="AD18" s="361">
        <v>0</v>
      </c>
      <c r="AE18" s="554">
        <f t="shared" si="4"/>
        <v>0</v>
      </c>
      <c r="AF18" s="378">
        <v>0</v>
      </c>
      <c r="AG18" s="360">
        <v>0</v>
      </c>
      <c r="AH18" s="360">
        <v>0</v>
      </c>
      <c r="AI18" s="361">
        <v>0</v>
      </c>
      <c r="AJ18" s="554">
        <f t="shared" si="5"/>
        <v>0</v>
      </c>
      <c r="AK18" s="378">
        <v>0</v>
      </c>
      <c r="AL18" s="360">
        <v>0</v>
      </c>
      <c r="AM18" s="360">
        <v>0</v>
      </c>
      <c r="AN18" s="361">
        <v>0</v>
      </c>
      <c r="AO18" s="554">
        <f t="shared" si="6"/>
        <v>0</v>
      </c>
      <c r="AP18" s="378">
        <v>0</v>
      </c>
      <c r="AQ18" s="360">
        <v>0</v>
      </c>
      <c r="AR18" s="360">
        <v>0</v>
      </c>
      <c r="AS18" s="361">
        <v>0</v>
      </c>
      <c r="AT18" s="554">
        <f t="shared" si="7"/>
        <v>0</v>
      </c>
      <c r="AU18" s="2277"/>
      <c r="AV18" s="1434"/>
      <c r="AW18" s="1463"/>
      <c r="AY18" s="43">
        <f t="shared" si="8"/>
        <v>0</v>
      </c>
      <c r="AZ18" s="43"/>
      <c r="BB18" s="382">
        <f t="shared" si="18"/>
        <v>10</v>
      </c>
      <c r="BC18" s="392" t="s">
        <v>577</v>
      </c>
      <c r="BD18" s="391" t="s">
        <v>41</v>
      </c>
      <c r="BE18" s="2286">
        <v>3</v>
      </c>
      <c r="BF18" s="377" t="s">
        <v>5803</v>
      </c>
      <c r="BG18" s="353" t="s">
        <v>5804</v>
      </c>
      <c r="BH18" s="353" t="s">
        <v>5805</v>
      </c>
      <c r="BI18" s="354" t="s">
        <v>5806</v>
      </c>
      <c r="BJ18" s="171" t="s">
        <v>5807</v>
      </c>
      <c r="BM18" s="2279"/>
      <c r="BN18" s="2279"/>
      <c r="BO18" s="2280">
        <f t="shared" si="9"/>
        <v>0</v>
      </c>
      <c r="BP18" s="2280">
        <f t="shared" si="9"/>
        <v>0</v>
      </c>
      <c r="BQ18" s="2280">
        <f t="shared" si="9"/>
        <v>0</v>
      </c>
      <c r="BR18" s="2280">
        <f t="shared" si="9"/>
        <v>0</v>
      </c>
      <c r="BS18" s="2281"/>
      <c r="BT18" s="2280">
        <f t="shared" si="10"/>
        <v>0</v>
      </c>
      <c r="BU18" s="2280">
        <f t="shared" si="10"/>
        <v>0</v>
      </c>
      <c r="BV18" s="2280">
        <f t="shared" si="10"/>
        <v>0</v>
      </c>
      <c r="BW18" s="2280">
        <f t="shared" si="10"/>
        <v>0</v>
      </c>
      <c r="BX18" s="2281"/>
      <c r="BY18" s="2280">
        <f t="shared" si="11"/>
        <v>0</v>
      </c>
      <c r="BZ18" s="2280">
        <f t="shared" si="11"/>
        <v>0</v>
      </c>
      <c r="CA18" s="2280">
        <f t="shared" si="11"/>
        <v>0</v>
      </c>
      <c r="CB18" s="2280">
        <f t="shared" si="11"/>
        <v>0</v>
      </c>
      <c r="CC18" s="2281"/>
      <c r="CD18" s="2280">
        <f t="shared" si="12"/>
        <v>0</v>
      </c>
      <c r="CE18" s="2280">
        <f t="shared" si="12"/>
        <v>0</v>
      </c>
      <c r="CF18" s="2280">
        <f t="shared" si="12"/>
        <v>0</v>
      </c>
      <c r="CG18" s="2280">
        <f t="shared" si="12"/>
        <v>0</v>
      </c>
      <c r="CH18" s="2281"/>
      <c r="CI18" s="2280">
        <f t="shared" si="13"/>
        <v>0</v>
      </c>
      <c r="CJ18" s="2280">
        <f t="shared" si="13"/>
        <v>0</v>
      </c>
      <c r="CK18" s="2280">
        <f t="shared" si="13"/>
        <v>0</v>
      </c>
      <c r="CL18" s="2280">
        <f t="shared" si="13"/>
        <v>0</v>
      </c>
      <c r="CM18" s="2281"/>
      <c r="CN18" s="2280">
        <f t="shared" si="14"/>
        <v>0</v>
      </c>
      <c r="CO18" s="2280">
        <f t="shared" si="14"/>
        <v>0</v>
      </c>
      <c r="CP18" s="2280">
        <f t="shared" si="14"/>
        <v>0</v>
      </c>
      <c r="CQ18" s="2280">
        <f t="shared" si="14"/>
        <v>0</v>
      </c>
      <c r="CR18" s="2281"/>
      <c r="CS18" s="2280">
        <f t="shared" si="15"/>
        <v>0</v>
      </c>
      <c r="CT18" s="2280">
        <f t="shared" si="15"/>
        <v>0</v>
      </c>
      <c r="CU18" s="2280">
        <f t="shared" si="15"/>
        <v>0</v>
      </c>
      <c r="CV18" s="2280">
        <f t="shared" si="15"/>
        <v>0</v>
      </c>
      <c r="CW18" s="2281"/>
      <c r="CX18" s="2280">
        <f t="shared" si="16"/>
        <v>0</v>
      </c>
      <c r="CY18" s="2280">
        <f t="shared" si="16"/>
        <v>0</v>
      </c>
      <c r="CZ18" s="2280">
        <f t="shared" si="16"/>
        <v>0</v>
      </c>
      <c r="DA18" s="2280">
        <f t="shared" si="16"/>
        <v>0</v>
      </c>
      <c r="DB18" s="2279"/>
    </row>
    <row r="19" spans="2:106" ht="14.25" customHeight="1" x14ac:dyDescent="0.25">
      <c r="B19" s="382">
        <f t="shared" si="17"/>
        <v>11</v>
      </c>
      <c r="C19" s="684" t="s">
        <v>571</v>
      </c>
      <c r="D19" s="432"/>
      <c r="E19" s="391" t="s">
        <v>41</v>
      </c>
      <c r="F19" s="2286">
        <v>3</v>
      </c>
      <c r="G19" s="378">
        <v>0</v>
      </c>
      <c r="H19" s="360">
        <v>0</v>
      </c>
      <c r="I19" s="360">
        <v>0</v>
      </c>
      <c r="J19" s="361">
        <v>7.3869999999999996</v>
      </c>
      <c r="K19" s="554">
        <f t="shared" si="0"/>
        <v>7.3869999999999996</v>
      </c>
      <c r="L19" s="378">
        <v>0</v>
      </c>
      <c r="M19" s="360">
        <v>0</v>
      </c>
      <c r="N19" s="360">
        <v>0</v>
      </c>
      <c r="O19" s="361">
        <v>14.369</v>
      </c>
      <c r="P19" s="554">
        <f t="shared" si="1"/>
        <v>14.369</v>
      </c>
      <c r="Q19" s="378">
        <v>0</v>
      </c>
      <c r="R19" s="360">
        <v>0</v>
      </c>
      <c r="S19" s="360">
        <v>0</v>
      </c>
      <c r="T19" s="361">
        <v>8.6509999999999998</v>
      </c>
      <c r="U19" s="554">
        <f t="shared" si="2"/>
        <v>8.6509999999999998</v>
      </c>
      <c r="V19" s="378">
        <v>0</v>
      </c>
      <c r="W19" s="360">
        <v>0</v>
      </c>
      <c r="X19" s="360">
        <v>0</v>
      </c>
      <c r="Y19" s="361">
        <v>0</v>
      </c>
      <c r="Z19" s="554">
        <f t="shared" si="3"/>
        <v>0</v>
      </c>
      <c r="AA19" s="378">
        <v>0</v>
      </c>
      <c r="AB19" s="360">
        <v>0</v>
      </c>
      <c r="AC19" s="360">
        <v>0</v>
      </c>
      <c r="AD19" s="361">
        <v>0</v>
      </c>
      <c r="AE19" s="554">
        <f t="shared" si="4"/>
        <v>0</v>
      </c>
      <c r="AF19" s="378">
        <v>0</v>
      </c>
      <c r="AG19" s="360">
        <v>0</v>
      </c>
      <c r="AH19" s="360">
        <v>0</v>
      </c>
      <c r="AI19" s="361">
        <v>0</v>
      </c>
      <c r="AJ19" s="554">
        <f t="shared" si="5"/>
        <v>0</v>
      </c>
      <c r="AK19" s="378">
        <v>0</v>
      </c>
      <c r="AL19" s="360">
        <v>0</v>
      </c>
      <c r="AM19" s="360">
        <v>0</v>
      </c>
      <c r="AN19" s="361">
        <v>1.6240000000000001</v>
      </c>
      <c r="AO19" s="554">
        <f t="shared" si="6"/>
        <v>1.6240000000000001</v>
      </c>
      <c r="AP19" s="378">
        <v>0</v>
      </c>
      <c r="AQ19" s="360">
        <v>0</v>
      </c>
      <c r="AR19" s="360">
        <v>0</v>
      </c>
      <c r="AS19" s="361">
        <v>9.1280000000000001</v>
      </c>
      <c r="AT19" s="554">
        <f t="shared" si="7"/>
        <v>9.1280000000000001</v>
      </c>
      <c r="AU19" s="2277"/>
      <c r="AV19" s="1434"/>
      <c r="AW19" s="1463"/>
      <c r="AY19" s="43">
        <f t="shared" si="8"/>
        <v>0</v>
      </c>
      <c r="AZ19" s="43"/>
      <c r="BB19" s="382">
        <f t="shared" si="18"/>
        <v>11</v>
      </c>
      <c r="BC19" s="392" t="s">
        <v>571</v>
      </c>
      <c r="BD19" s="391" t="s">
        <v>41</v>
      </c>
      <c r="BE19" s="2286">
        <v>3</v>
      </c>
      <c r="BF19" s="377" t="s">
        <v>5808</v>
      </c>
      <c r="BG19" s="353" t="s">
        <v>5809</v>
      </c>
      <c r="BH19" s="353" t="s">
        <v>5810</v>
      </c>
      <c r="BI19" s="354" t="s">
        <v>5811</v>
      </c>
      <c r="BJ19" s="171" t="s">
        <v>5812</v>
      </c>
      <c r="BM19" s="2279"/>
      <c r="BN19" s="2279"/>
      <c r="BO19" s="2280">
        <f t="shared" si="9"/>
        <v>0</v>
      </c>
      <c r="BP19" s="2280">
        <f t="shared" si="9"/>
        <v>0</v>
      </c>
      <c r="BQ19" s="2280">
        <f t="shared" si="9"/>
        <v>0</v>
      </c>
      <c r="BR19" s="2280">
        <f t="shared" si="9"/>
        <v>0</v>
      </c>
      <c r="BS19" s="2281"/>
      <c r="BT19" s="2280">
        <f t="shared" si="10"/>
        <v>0</v>
      </c>
      <c r="BU19" s="2280">
        <f t="shared" si="10"/>
        <v>0</v>
      </c>
      <c r="BV19" s="2280">
        <f t="shared" si="10"/>
        <v>0</v>
      </c>
      <c r="BW19" s="2280">
        <f t="shared" si="10"/>
        <v>0</v>
      </c>
      <c r="BX19" s="2281"/>
      <c r="BY19" s="2280">
        <f t="shared" si="11"/>
        <v>0</v>
      </c>
      <c r="BZ19" s="2280">
        <f t="shared" si="11"/>
        <v>0</v>
      </c>
      <c r="CA19" s="2280">
        <f t="shared" si="11"/>
        <v>0</v>
      </c>
      <c r="CB19" s="2280">
        <f t="shared" si="11"/>
        <v>0</v>
      </c>
      <c r="CC19" s="2281"/>
      <c r="CD19" s="2280">
        <f t="shared" si="12"/>
        <v>0</v>
      </c>
      <c r="CE19" s="2280">
        <f t="shared" si="12"/>
        <v>0</v>
      </c>
      <c r="CF19" s="2280">
        <f t="shared" si="12"/>
        <v>0</v>
      </c>
      <c r="CG19" s="2280">
        <f t="shared" si="12"/>
        <v>0</v>
      </c>
      <c r="CH19" s="2281"/>
      <c r="CI19" s="2280">
        <f t="shared" si="13"/>
        <v>0</v>
      </c>
      <c r="CJ19" s="2280">
        <f t="shared" si="13"/>
        <v>0</v>
      </c>
      <c r="CK19" s="2280">
        <f t="shared" si="13"/>
        <v>0</v>
      </c>
      <c r="CL19" s="2280">
        <f t="shared" si="13"/>
        <v>0</v>
      </c>
      <c r="CM19" s="2281"/>
      <c r="CN19" s="2280">
        <f t="shared" si="14"/>
        <v>0</v>
      </c>
      <c r="CO19" s="2280">
        <f t="shared" si="14"/>
        <v>0</v>
      </c>
      <c r="CP19" s="2280">
        <f t="shared" si="14"/>
        <v>0</v>
      </c>
      <c r="CQ19" s="2280">
        <f t="shared" si="14"/>
        <v>0</v>
      </c>
      <c r="CR19" s="2281"/>
      <c r="CS19" s="2280">
        <f t="shared" si="15"/>
        <v>0</v>
      </c>
      <c r="CT19" s="2280">
        <f t="shared" si="15"/>
        <v>0</v>
      </c>
      <c r="CU19" s="2280">
        <f t="shared" si="15"/>
        <v>0</v>
      </c>
      <c r="CV19" s="2280">
        <f t="shared" si="15"/>
        <v>0</v>
      </c>
      <c r="CW19" s="2281"/>
      <c r="CX19" s="2280">
        <f t="shared" si="16"/>
        <v>0</v>
      </c>
      <c r="CY19" s="2280">
        <f t="shared" si="16"/>
        <v>0</v>
      </c>
      <c r="CZ19" s="2280">
        <f t="shared" si="16"/>
        <v>0</v>
      </c>
      <c r="DA19" s="2280">
        <f t="shared" si="16"/>
        <v>0</v>
      </c>
      <c r="DB19" s="2279"/>
    </row>
    <row r="20" spans="2:106" ht="14.25" customHeight="1" x14ac:dyDescent="0.25">
      <c r="B20" s="382">
        <f t="shared" si="17"/>
        <v>12</v>
      </c>
      <c r="C20" s="684" t="s">
        <v>565</v>
      </c>
      <c r="D20" s="432"/>
      <c r="E20" s="391" t="s">
        <v>41</v>
      </c>
      <c r="F20" s="2286">
        <v>3</v>
      </c>
      <c r="G20" s="378">
        <v>0</v>
      </c>
      <c r="H20" s="360">
        <v>0</v>
      </c>
      <c r="I20" s="360">
        <v>0</v>
      </c>
      <c r="J20" s="361">
        <v>8.1910000000000007</v>
      </c>
      <c r="K20" s="554">
        <f t="shared" si="0"/>
        <v>8.1910000000000007</v>
      </c>
      <c r="L20" s="378">
        <v>0</v>
      </c>
      <c r="M20" s="360">
        <v>0</v>
      </c>
      <c r="N20" s="360">
        <v>0</v>
      </c>
      <c r="O20" s="361">
        <v>6.8620000000000001</v>
      </c>
      <c r="P20" s="554">
        <f t="shared" si="1"/>
        <v>6.8620000000000001</v>
      </c>
      <c r="Q20" s="378">
        <v>0</v>
      </c>
      <c r="R20" s="360">
        <v>0</v>
      </c>
      <c r="S20" s="360">
        <v>0</v>
      </c>
      <c r="T20" s="361">
        <v>6.8620000000000001</v>
      </c>
      <c r="U20" s="554">
        <f t="shared" si="2"/>
        <v>6.8620000000000001</v>
      </c>
      <c r="V20" s="378">
        <v>0</v>
      </c>
      <c r="W20" s="360">
        <v>0</v>
      </c>
      <c r="X20" s="360">
        <v>0</v>
      </c>
      <c r="Y20" s="361">
        <v>0</v>
      </c>
      <c r="Z20" s="554">
        <f t="shared" si="3"/>
        <v>0</v>
      </c>
      <c r="AA20" s="378">
        <v>0</v>
      </c>
      <c r="AB20" s="360">
        <v>0</v>
      </c>
      <c r="AC20" s="360">
        <v>0</v>
      </c>
      <c r="AD20" s="361">
        <v>0</v>
      </c>
      <c r="AE20" s="554">
        <f t="shared" si="4"/>
        <v>0</v>
      </c>
      <c r="AF20" s="378">
        <v>0</v>
      </c>
      <c r="AG20" s="360">
        <v>0</v>
      </c>
      <c r="AH20" s="360">
        <v>0</v>
      </c>
      <c r="AI20" s="361">
        <v>0</v>
      </c>
      <c r="AJ20" s="554">
        <f t="shared" si="5"/>
        <v>0</v>
      </c>
      <c r="AK20" s="378">
        <v>0</v>
      </c>
      <c r="AL20" s="360">
        <v>0</v>
      </c>
      <c r="AM20" s="360">
        <v>0</v>
      </c>
      <c r="AN20" s="361">
        <v>0</v>
      </c>
      <c r="AO20" s="554">
        <f t="shared" si="6"/>
        <v>0</v>
      </c>
      <c r="AP20" s="378">
        <v>0</v>
      </c>
      <c r="AQ20" s="360">
        <v>0</v>
      </c>
      <c r="AR20" s="360">
        <v>0</v>
      </c>
      <c r="AS20" s="361">
        <v>30.422000000000001</v>
      </c>
      <c r="AT20" s="554">
        <f t="shared" si="7"/>
        <v>30.422000000000001</v>
      </c>
      <c r="AU20" s="2277"/>
      <c r="AV20" s="1434"/>
      <c r="AW20" s="1463"/>
      <c r="AY20" s="43">
        <f t="shared" si="8"/>
        <v>0</v>
      </c>
      <c r="AZ20" s="43"/>
      <c r="BB20" s="382">
        <f t="shared" si="18"/>
        <v>12</v>
      </c>
      <c r="BC20" s="392" t="s">
        <v>565</v>
      </c>
      <c r="BD20" s="391" t="s">
        <v>41</v>
      </c>
      <c r="BE20" s="2286">
        <v>3</v>
      </c>
      <c r="BF20" s="377" t="s">
        <v>5813</v>
      </c>
      <c r="BG20" s="353" t="s">
        <v>5814</v>
      </c>
      <c r="BH20" s="353" t="s">
        <v>5815</v>
      </c>
      <c r="BI20" s="354" t="s">
        <v>5816</v>
      </c>
      <c r="BJ20" s="171" t="s">
        <v>5817</v>
      </c>
      <c r="BM20" s="2279"/>
      <c r="BN20" s="2279"/>
      <c r="BO20" s="2280">
        <f t="shared" si="9"/>
        <v>0</v>
      </c>
      <c r="BP20" s="2280">
        <f t="shared" si="9"/>
        <v>0</v>
      </c>
      <c r="BQ20" s="2280">
        <f t="shared" si="9"/>
        <v>0</v>
      </c>
      <c r="BR20" s="2280">
        <f t="shared" si="9"/>
        <v>0</v>
      </c>
      <c r="BS20" s="2281"/>
      <c r="BT20" s="2280">
        <f t="shared" si="10"/>
        <v>0</v>
      </c>
      <c r="BU20" s="2280">
        <f t="shared" si="10"/>
        <v>0</v>
      </c>
      <c r="BV20" s="2280">
        <f t="shared" si="10"/>
        <v>0</v>
      </c>
      <c r="BW20" s="2280">
        <f t="shared" si="10"/>
        <v>0</v>
      </c>
      <c r="BX20" s="2281"/>
      <c r="BY20" s="2280">
        <f t="shared" si="11"/>
        <v>0</v>
      </c>
      <c r="BZ20" s="2280">
        <f t="shared" si="11"/>
        <v>0</v>
      </c>
      <c r="CA20" s="2280">
        <f t="shared" si="11"/>
        <v>0</v>
      </c>
      <c r="CB20" s="2280">
        <f t="shared" si="11"/>
        <v>0</v>
      </c>
      <c r="CC20" s="2281"/>
      <c r="CD20" s="2280">
        <f t="shared" si="12"/>
        <v>0</v>
      </c>
      <c r="CE20" s="2280">
        <f t="shared" si="12"/>
        <v>0</v>
      </c>
      <c r="CF20" s="2280">
        <f t="shared" si="12"/>
        <v>0</v>
      </c>
      <c r="CG20" s="2280">
        <f t="shared" si="12"/>
        <v>0</v>
      </c>
      <c r="CH20" s="2281"/>
      <c r="CI20" s="2280">
        <f t="shared" si="13"/>
        <v>0</v>
      </c>
      <c r="CJ20" s="2280">
        <f t="shared" si="13"/>
        <v>0</v>
      </c>
      <c r="CK20" s="2280">
        <f t="shared" si="13"/>
        <v>0</v>
      </c>
      <c r="CL20" s="2280">
        <f t="shared" si="13"/>
        <v>0</v>
      </c>
      <c r="CM20" s="2281"/>
      <c r="CN20" s="2280">
        <f t="shared" si="14"/>
        <v>0</v>
      </c>
      <c r="CO20" s="2280">
        <f t="shared" si="14"/>
        <v>0</v>
      </c>
      <c r="CP20" s="2280">
        <f t="shared" si="14"/>
        <v>0</v>
      </c>
      <c r="CQ20" s="2280">
        <f t="shared" si="14"/>
        <v>0</v>
      </c>
      <c r="CR20" s="2281"/>
      <c r="CS20" s="2280">
        <f t="shared" si="15"/>
        <v>0</v>
      </c>
      <c r="CT20" s="2280">
        <f t="shared" si="15"/>
        <v>0</v>
      </c>
      <c r="CU20" s="2280">
        <f t="shared" si="15"/>
        <v>0</v>
      </c>
      <c r="CV20" s="2280">
        <f t="shared" si="15"/>
        <v>0</v>
      </c>
      <c r="CW20" s="2281"/>
      <c r="CX20" s="2280">
        <f t="shared" si="16"/>
        <v>0</v>
      </c>
      <c r="CY20" s="2280">
        <f t="shared" si="16"/>
        <v>0</v>
      </c>
      <c r="CZ20" s="2280">
        <f t="shared" si="16"/>
        <v>0</v>
      </c>
      <c r="DA20" s="2280">
        <f t="shared" si="16"/>
        <v>0</v>
      </c>
      <c r="DB20" s="2279"/>
    </row>
    <row r="21" spans="2:106" ht="14.25" customHeight="1" x14ac:dyDescent="0.25">
      <c r="B21" s="382">
        <f t="shared" si="17"/>
        <v>13</v>
      </c>
      <c r="C21" s="684" t="s">
        <v>559</v>
      </c>
      <c r="D21" s="432"/>
      <c r="E21" s="391" t="s">
        <v>41</v>
      </c>
      <c r="F21" s="2286">
        <v>3</v>
      </c>
      <c r="G21" s="378">
        <v>0</v>
      </c>
      <c r="H21" s="360">
        <v>0</v>
      </c>
      <c r="I21" s="360">
        <v>25.789000000000001</v>
      </c>
      <c r="J21" s="361">
        <v>0</v>
      </c>
      <c r="K21" s="554">
        <f t="shared" si="0"/>
        <v>25.789000000000001</v>
      </c>
      <c r="L21" s="378">
        <v>-2.9000000000000001E-2</v>
      </c>
      <c r="M21" s="360">
        <v>0</v>
      </c>
      <c r="N21" s="360">
        <v>12.586</v>
      </c>
      <c r="O21" s="361">
        <v>0</v>
      </c>
      <c r="P21" s="554">
        <f t="shared" si="1"/>
        <v>12.557</v>
      </c>
      <c r="Q21" s="378">
        <v>1.347</v>
      </c>
      <c r="R21" s="360">
        <v>0</v>
      </c>
      <c r="S21" s="360">
        <v>22.184999999999999</v>
      </c>
      <c r="T21" s="361">
        <v>0</v>
      </c>
      <c r="U21" s="554">
        <f t="shared" si="2"/>
        <v>23.532</v>
      </c>
      <c r="V21" s="378">
        <v>0</v>
      </c>
      <c r="W21" s="360">
        <v>0</v>
      </c>
      <c r="X21" s="360">
        <v>0</v>
      </c>
      <c r="Y21" s="361">
        <v>0</v>
      </c>
      <c r="Z21" s="554">
        <f t="shared" si="3"/>
        <v>0</v>
      </c>
      <c r="AA21" s="378">
        <v>0</v>
      </c>
      <c r="AB21" s="360">
        <v>0</v>
      </c>
      <c r="AC21" s="360">
        <v>0</v>
      </c>
      <c r="AD21" s="361">
        <v>0</v>
      </c>
      <c r="AE21" s="554">
        <f t="shared" si="4"/>
        <v>0</v>
      </c>
      <c r="AF21" s="378">
        <v>0</v>
      </c>
      <c r="AG21" s="360">
        <v>0</v>
      </c>
      <c r="AH21" s="360">
        <v>0</v>
      </c>
      <c r="AI21" s="361">
        <v>0</v>
      </c>
      <c r="AJ21" s="554">
        <f t="shared" si="5"/>
        <v>0</v>
      </c>
      <c r="AK21" s="378">
        <v>0</v>
      </c>
      <c r="AL21" s="360">
        <v>0</v>
      </c>
      <c r="AM21" s="360">
        <v>0</v>
      </c>
      <c r="AN21" s="361">
        <v>0</v>
      </c>
      <c r="AO21" s="554">
        <f t="shared" si="6"/>
        <v>0</v>
      </c>
      <c r="AP21" s="378">
        <v>0</v>
      </c>
      <c r="AQ21" s="360">
        <v>0</v>
      </c>
      <c r="AR21" s="360">
        <v>60.428999999999995</v>
      </c>
      <c r="AS21" s="361">
        <v>0</v>
      </c>
      <c r="AT21" s="554">
        <f t="shared" si="7"/>
        <v>60.428999999999995</v>
      </c>
      <c r="AU21" s="2277"/>
      <c r="AV21" s="1434"/>
      <c r="AW21" s="1463"/>
      <c r="AY21" s="43">
        <f t="shared" si="8"/>
        <v>0</v>
      </c>
      <c r="AZ21" s="43"/>
      <c r="BB21" s="382">
        <f t="shared" si="18"/>
        <v>13</v>
      </c>
      <c r="BC21" s="392" t="s">
        <v>559</v>
      </c>
      <c r="BD21" s="391" t="s">
        <v>41</v>
      </c>
      <c r="BE21" s="2286">
        <v>3</v>
      </c>
      <c r="BF21" s="377" t="s">
        <v>5818</v>
      </c>
      <c r="BG21" s="353" t="s">
        <v>5819</v>
      </c>
      <c r="BH21" s="353" t="s">
        <v>5820</v>
      </c>
      <c r="BI21" s="354" t="s">
        <v>5821</v>
      </c>
      <c r="BJ21" s="171" t="s">
        <v>5822</v>
      </c>
      <c r="BM21" s="2279"/>
      <c r="BN21" s="2279"/>
      <c r="BO21" s="2280">
        <f t="shared" si="9"/>
        <v>0</v>
      </c>
      <c r="BP21" s="2280">
        <f t="shared" si="9"/>
        <v>0</v>
      </c>
      <c r="BQ21" s="2280">
        <f t="shared" si="9"/>
        <v>0</v>
      </c>
      <c r="BR21" s="2280">
        <f t="shared" si="9"/>
        <v>0</v>
      </c>
      <c r="BS21" s="2281"/>
      <c r="BT21" s="2280">
        <f t="shared" si="10"/>
        <v>0</v>
      </c>
      <c r="BU21" s="2280">
        <f t="shared" si="10"/>
        <v>0</v>
      </c>
      <c r="BV21" s="2280">
        <f t="shared" si="10"/>
        <v>0</v>
      </c>
      <c r="BW21" s="2280">
        <f t="shared" si="10"/>
        <v>0</v>
      </c>
      <c r="BX21" s="2281"/>
      <c r="BY21" s="2280">
        <f t="shared" si="11"/>
        <v>0</v>
      </c>
      <c r="BZ21" s="2280">
        <f t="shared" si="11"/>
        <v>0</v>
      </c>
      <c r="CA21" s="2280">
        <f t="shared" si="11"/>
        <v>0</v>
      </c>
      <c r="CB21" s="2280">
        <f t="shared" si="11"/>
        <v>0</v>
      </c>
      <c r="CC21" s="2281"/>
      <c r="CD21" s="2280">
        <f t="shared" si="12"/>
        <v>0</v>
      </c>
      <c r="CE21" s="2280">
        <f t="shared" si="12"/>
        <v>0</v>
      </c>
      <c r="CF21" s="2280">
        <f t="shared" si="12"/>
        <v>0</v>
      </c>
      <c r="CG21" s="2280">
        <f t="shared" si="12"/>
        <v>0</v>
      </c>
      <c r="CH21" s="2281"/>
      <c r="CI21" s="2280">
        <f t="shared" si="13"/>
        <v>0</v>
      </c>
      <c r="CJ21" s="2280">
        <f t="shared" si="13"/>
        <v>0</v>
      </c>
      <c r="CK21" s="2280">
        <f t="shared" si="13"/>
        <v>0</v>
      </c>
      <c r="CL21" s="2280">
        <f t="shared" si="13"/>
        <v>0</v>
      </c>
      <c r="CM21" s="2281"/>
      <c r="CN21" s="2280">
        <f t="shared" si="14"/>
        <v>0</v>
      </c>
      <c r="CO21" s="2280">
        <f t="shared" si="14"/>
        <v>0</v>
      </c>
      <c r="CP21" s="2280">
        <f t="shared" si="14"/>
        <v>0</v>
      </c>
      <c r="CQ21" s="2280">
        <f t="shared" si="14"/>
        <v>0</v>
      </c>
      <c r="CR21" s="2281"/>
      <c r="CS21" s="2280">
        <f t="shared" si="15"/>
        <v>0</v>
      </c>
      <c r="CT21" s="2280">
        <f t="shared" si="15"/>
        <v>0</v>
      </c>
      <c r="CU21" s="2280">
        <f t="shared" si="15"/>
        <v>0</v>
      </c>
      <c r="CV21" s="2280">
        <f t="shared" si="15"/>
        <v>0</v>
      </c>
      <c r="CW21" s="2281"/>
      <c r="CX21" s="2280">
        <f t="shared" si="16"/>
        <v>0</v>
      </c>
      <c r="CY21" s="2280">
        <f t="shared" si="16"/>
        <v>0</v>
      </c>
      <c r="CZ21" s="2280">
        <f t="shared" si="16"/>
        <v>0</v>
      </c>
      <c r="DA21" s="2280">
        <f t="shared" si="16"/>
        <v>0</v>
      </c>
      <c r="DB21" s="2279"/>
    </row>
    <row r="22" spans="2:106" ht="14.25" customHeight="1" x14ac:dyDescent="0.25">
      <c r="B22" s="382">
        <f t="shared" si="17"/>
        <v>14</v>
      </c>
      <c r="C22" s="2287" t="s">
        <v>553</v>
      </c>
      <c r="D22" s="432"/>
      <c r="E22" s="356" t="s">
        <v>41</v>
      </c>
      <c r="F22" s="438">
        <v>3</v>
      </c>
      <c r="G22" s="378">
        <v>0</v>
      </c>
      <c r="H22" s="360">
        <v>0</v>
      </c>
      <c r="I22" s="360">
        <v>0</v>
      </c>
      <c r="J22" s="2282">
        <v>0</v>
      </c>
      <c r="K22" s="554">
        <f t="shared" si="0"/>
        <v>0</v>
      </c>
      <c r="L22" s="378">
        <v>0</v>
      </c>
      <c r="M22" s="360">
        <v>0</v>
      </c>
      <c r="N22" s="360">
        <v>0.66200000000000003</v>
      </c>
      <c r="O22" s="2282">
        <v>0</v>
      </c>
      <c r="P22" s="554">
        <f t="shared" si="1"/>
        <v>0.66200000000000003</v>
      </c>
      <c r="Q22" s="378">
        <v>0</v>
      </c>
      <c r="R22" s="360">
        <v>0</v>
      </c>
      <c r="S22" s="360">
        <v>0</v>
      </c>
      <c r="T22" s="2282">
        <v>0</v>
      </c>
      <c r="U22" s="554">
        <f t="shared" si="2"/>
        <v>0</v>
      </c>
      <c r="V22" s="378">
        <v>0</v>
      </c>
      <c r="W22" s="360">
        <v>0</v>
      </c>
      <c r="X22" s="360">
        <v>0</v>
      </c>
      <c r="Y22" s="2282">
        <v>0</v>
      </c>
      <c r="Z22" s="554">
        <f t="shared" si="3"/>
        <v>0</v>
      </c>
      <c r="AA22" s="378">
        <v>0</v>
      </c>
      <c r="AB22" s="360">
        <v>0</v>
      </c>
      <c r="AC22" s="360">
        <v>0</v>
      </c>
      <c r="AD22" s="2282">
        <v>0</v>
      </c>
      <c r="AE22" s="554">
        <f t="shared" si="4"/>
        <v>0</v>
      </c>
      <c r="AF22" s="378">
        <v>0</v>
      </c>
      <c r="AG22" s="360">
        <v>0</v>
      </c>
      <c r="AH22" s="360">
        <v>0</v>
      </c>
      <c r="AI22" s="2282">
        <v>0</v>
      </c>
      <c r="AJ22" s="554">
        <f t="shared" si="5"/>
        <v>0</v>
      </c>
      <c r="AK22" s="378">
        <v>0</v>
      </c>
      <c r="AL22" s="360">
        <v>0</v>
      </c>
      <c r="AM22" s="360">
        <v>0</v>
      </c>
      <c r="AN22" s="2282">
        <v>0</v>
      </c>
      <c r="AO22" s="554">
        <f t="shared" si="6"/>
        <v>0</v>
      </c>
      <c r="AP22" s="378">
        <v>0</v>
      </c>
      <c r="AQ22" s="360">
        <v>0</v>
      </c>
      <c r="AR22" s="360">
        <v>0</v>
      </c>
      <c r="AS22" s="2282">
        <v>0</v>
      </c>
      <c r="AT22" s="554">
        <f t="shared" si="7"/>
        <v>0</v>
      </c>
      <c r="AU22" s="2277"/>
      <c r="AV22" s="1434"/>
      <c r="AW22" s="1463"/>
      <c r="AY22" s="43">
        <f t="shared" si="8"/>
        <v>0</v>
      </c>
      <c r="AZ22" s="43"/>
      <c r="BB22" s="382">
        <f t="shared" si="18"/>
        <v>14</v>
      </c>
      <c r="BC22" s="2288" t="s">
        <v>553</v>
      </c>
      <c r="BD22" s="356" t="s">
        <v>41</v>
      </c>
      <c r="BE22" s="438">
        <v>3</v>
      </c>
      <c r="BF22" s="377" t="s">
        <v>5823</v>
      </c>
      <c r="BG22" s="353" t="s">
        <v>5824</v>
      </c>
      <c r="BH22" s="353" t="s">
        <v>5825</v>
      </c>
      <c r="BI22" s="2285" t="s">
        <v>5826</v>
      </c>
      <c r="BJ22" s="171" t="s">
        <v>5827</v>
      </c>
      <c r="BM22" s="2279"/>
      <c r="BN22" s="2279"/>
      <c r="BO22" s="2280">
        <f t="shared" si="9"/>
        <v>0</v>
      </c>
      <c r="BP22" s="2280">
        <f t="shared" si="9"/>
        <v>0</v>
      </c>
      <c r="BQ22" s="2280">
        <f t="shared" si="9"/>
        <v>0</v>
      </c>
      <c r="BR22" s="2280">
        <f t="shared" si="9"/>
        <v>0</v>
      </c>
      <c r="BS22" s="2281"/>
      <c r="BT22" s="2280">
        <f t="shared" si="10"/>
        <v>0</v>
      </c>
      <c r="BU22" s="2280">
        <f t="shared" si="10"/>
        <v>0</v>
      </c>
      <c r="BV22" s="2280">
        <f t="shared" si="10"/>
        <v>0</v>
      </c>
      <c r="BW22" s="2280">
        <f t="shared" si="10"/>
        <v>0</v>
      </c>
      <c r="BX22" s="2281"/>
      <c r="BY22" s="2280">
        <f t="shared" si="11"/>
        <v>0</v>
      </c>
      <c r="BZ22" s="2280">
        <f t="shared" si="11"/>
        <v>0</v>
      </c>
      <c r="CA22" s="2280">
        <f t="shared" si="11"/>
        <v>0</v>
      </c>
      <c r="CB22" s="2280">
        <f t="shared" si="11"/>
        <v>0</v>
      </c>
      <c r="CC22" s="2281"/>
      <c r="CD22" s="2280">
        <f t="shared" si="12"/>
        <v>0</v>
      </c>
      <c r="CE22" s="2280">
        <f t="shared" si="12"/>
        <v>0</v>
      </c>
      <c r="CF22" s="2280">
        <f t="shared" si="12"/>
        <v>0</v>
      </c>
      <c r="CG22" s="2280">
        <f t="shared" si="12"/>
        <v>0</v>
      </c>
      <c r="CH22" s="2281"/>
      <c r="CI22" s="2280">
        <f t="shared" si="13"/>
        <v>0</v>
      </c>
      <c r="CJ22" s="2280">
        <f t="shared" si="13"/>
        <v>0</v>
      </c>
      <c r="CK22" s="2280">
        <f t="shared" si="13"/>
        <v>0</v>
      </c>
      <c r="CL22" s="2280">
        <f t="shared" si="13"/>
        <v>0</v>
      </c>
      <c r="CM22" s="2281"/>
      <c r="CN22" s="2280">
        <f t="shared" si="14"/>
        <v>0</v>
      </c>
      <c r="CO22" s="2280">
        <f t="shared" si="14"/>
        <v>0</v>
      </c>
      <c r="CP22" s="2280">
        <f t="shared" si="14"/>
        <v>0</v>
      </c>
      <c r="CQ22" s="2280">
        <f t="shared" si="14"/>
        <v>0</v>
      </c>
      <c r="CR22" s="2281"/>
      <c r="CS22" s="2280">
        <f t="shared" si="15"/>
        <v>0</v>
      </c>
      <c r="CT22" s="2280">
        <f t="shared" si="15"/>
        <v>0</v>
      </c>
      <c r="CU22" s="2280">
        <f t="shared" si="15"/>
        <v>0</v>
      </c>
      <c r="CV22" s="2280">
        <f t="shared" si="15"/>
        <v>0</v>
      </c>
      <c r="CW22" s="2281"/>
      <c r="CX22" s="2280">
        <f t="shared" si="16"/>
        <v>0</v>
      </c>
      <c r="CY22" s="2280">
        <f t="shared" si="16"/>
        <v>0</v>
      </c>
      <c r="CZ22" s="2280">
        <f t="shared" si="16"/>
        <v>0</v>
      </c>
      <c r="DA22" s="2280">
        <f t="shared" si="16"/>
        <v>0</v>
      </c>
      <c r="DB22" s="2279"/>
    </row>
    <row r="23" spans="2:106" ht="14.25" customHeight="1" x14ac:dyDescent="0.25">
      <c r="B23" s="382">
        <f t="shared" si="17"/>
        <v>15</v>
      </c>
      <c r="C23" s="684" t="s">
        <v>547</v>
      </c>
      <c r="D23" s="432"/>
      <c r="E23" s="356" t="s">
        <v>41</v>
      </c>
      <c r="F23" s="438">
        <v>3</v>
      </c>
      <c r="G23" s="378">
        <v>4.7E-2</v>
      </c>
      <c r="H23" s="360">
        <v>3.6999999999999998E-2</v>
      </c>
      <c r="I23" s="360">
        <v>0.245</v>
      </c>
      <c r="J23" s="2282">
        <v>0.59299999999999997</v>
      </c>
      <c r="K23" s="554">
        <f t="shared" si="0"/>
        <v>0.92199999999999993</v>
      </c>
      <c r="L23" s="378">
        <v>4.5999999999999999E-2</v>
      </c>
      <c r="M23" s="360">
        <v>3.5999999999999997E-2</v>
      </c>
      <c r="N23" s="360">
        <v>0.24</v>
      </c>
      <c r="O23" s="2282">
        <v>0.58099999999999996</v>
      </c>
      <c r="P23" s="554">
        <f t="shared" si="1"/>
        <v>0.90299999999999991</v>
      </c>
      <c r="Q23" s="378">
        <v>3.3000000000000002E-2</v>
      </c>
      <c r="R23" s="360">
        <v>2.5999999999999999E-2</v>
      </c>
      <c r="S23" s="360">
        <v>0.17100000000000001</v>
      </c>
      <c r="T23" s="2282">
        <v>0.41399999999999998</v>
      </c>
      <c r="U23" s="554">
        <f t="shared" si="2"/>
        <v>0.64400000000000002</v>
      </c>
      <c r="V23" s="378">
        <v>0</v>
      </c>
      <c r="W23" s="360">
        <v>0</v>
      </c>
      <c r="X23" s="360">
        <v>2.3E-2</v>
      </c>
      <c r="Y23" s="2282">
        <v>0.04</v>
      </c>
      <c r="Z23" s="554">
        <f t="shared" si="3"/>
        <v>6.3E-2</v>
      </c>
      <c r="AA23" s="378">
        <v>0</v>
      </c>
      <c r="AB23" s="360">
        <v>0</v>
      </c>
      <c r="AC23" s="360">
        <v>5.0999999999999997E-2</v>
      </c>
      <c r="AD23" s="2282">
        <v>9.0999999999999998E-2</v>
      </c>
      <c r="AE23" s="554">
        <f t="shared" si="4"/>
        <v>0.14199999999999999</v>
      </c>
      <c r="AF23" s="378">
        <v>0</v>
      </c>
      <c r="AG23" s="360">
        <v>0</v>
      </c>
      <c r="AH23" s="360">
        <v>5.1999999999999998E-2</v>
      </c>
      <c r="AI23" s="2282">
        <v>9.1999999999999998E-2</v>
      </c>
      <c r="AJ23" s="554">
        <f t="shared" si="5"/>
        <v>0.14399999999999999</v>
      </c>
      <c r="AK23" s="378">
        <v>0</v>
      </c>
      <c r="AL23" s="360">
        <v>0</v>
      </c>
      <c r="AM23" s="360">
        <v>5.1999999999999998E-2</v>
      </c>
      <c r="AN23" s="2282">
        <v>9.1999999999999998E-2</v>
      </c>
      <c r="AO23" s="554">
        <f t="shared" si="6"/>
        <v>0.14399999999999999</v>
      </c>
      <c r="AP23" s="378">
        <v>0</v>
      </c>
      <c r="AQ23" s="360">
        <v>0</v>
      </c>
      <c r="AR23" s="360">
        <v>5.2999999999999999E-2</v>
      </c>
      <c r="AS23" s="2282">
        <v>9.2999999999999999E-2</v>
      </c>
      <c r="AT23" s="554">
        <f t="shared" si="7"/>
        <v>0.14599999999999999</v>
      </c>
      <c r="AU23" s="2277"/>
      <c r="AV23" s="1434"/>
      <c r="AW23" s="1463"/>
      <c r="AY23" s="43">
        <f t="shared" si="8"/>
        <v>0</v>
      </c>
      <c r="AZ23" s="43"/>
      <c r="BB23" s="382">
        <f t="shared" si="18"/>
        <v>15</v>
      </c>
      <c r="BC23" s="392" t="s">
        <v>547</v>
      </c>
      <c r="BD23" s="356" t="s">
        <v>41</v>
      </c>
      <c r="BE23" s="438">
        <v>3</v>
      </c>
      <c r="BF23" s="377" t="s">
        <v>5828</v>
      </c>
      <c r="BG23" s="353" t="s">
        <v>5829</v>
      </c>
      <c r="BH23" s="353" t="s">
        <v>5830</v>
      </c>
      <c r="BI23" s="2285" t="s">
        <v>5831</v>
      </c>
      <c r="BJ23" s="171" t="s">
        <v>5832</v>
      </c>
      <c r="BM23" s="2279"/>
      <c r="BN23" s="2279"/>
      <c r="BO23" s="2280">
        <f t="shared" si="9"/>
        <v>0</v>
      </c>
      <c r="BP23" s="2280">
        <f t="shared" si="9"/>
        <v>0</v>
      </c>
      <c r="BQ23" s="2280">
        <f t="shared" si="9"/>
        <v>0</v>
      </c>
      <c r="BR23" s="2280">
        <f t="shared" si="9"/>
        <v>0</v>
      </c>
      <c r="BS23" s="2281"/>
      <c r="BT23" s="2280">
        <f t="shared" si="10"/>
        <v>0</v>
      </c>
      <c r="BU23" s="2280">
        <f t="shared" si="10"/>
        <v>0</v>
      </c>
      <c r="BV23" s="2280">
        <f t="shared" si="10"/>
        <v>0</v>
      </c>
      <c r="BW23" s="2280">
        <f t="shared" si="10"/>
        <v>0</v>
      </c>
      <c r="BX23" s="2281"/>
      <c r="BY23" s="2280">
        <f t="shared" si="11"/>
        <v>0</v>
      </c>
      <c r="BZ23" s="2280">
        <f t="shared" si="11"/>
        <v>0</v>
      </c>
      <c r="CA23" s="2280">
        <f t="shared" si="11"/>
        <v>0</v>
      </c>
      <c r="CB23" s="2280">
        <f t="shared" si="11"/>
        <v>0</v>
      </c>
      <c r="CC23" s="2281"/>
      <c r="CD23" s="2280">
        <f t="shared" si="12"/>
        <v>0</v>
      </c>
      <c r="CE23" s="2280">
        <f t="shared" si="12"/>
        <v>0</v>
      </c>
      <c r="CF23" s="2280">
        <f t="shared" si="12"/>
        <v>0</v>
      </c>
      <c r="CG23" s="2280">
        <f t="shared" si="12"/>
        <v>0</v>
      </c>
      <c r="CH23" s="2281"/>
      <c r="CI23" s="2280">
        <f t="shared" si="13"/>
        <v>0</v>
      </c>
      <c r="CJ23" s="2280">
        <f t="shared" si="13"/>
        <v>0</v>
      </c>
      <c r="CK23" s="2280">
        <f t="shared" si="13"/>
        <v>0</v>
      </c>
      <c r="CL23" s="2280">
        <f t="shared" si="13"/>
        <v>0</v>
      </c>
      <c r="CM23" s="2281"/>
      <c r="CN23" s="2280">
        <f t="shared" si="14"/>
        <v>0</v>
      </c>
      <c r="CO23" s="2280">
        <f t="shared" si="14"/>
        <v>0</v>
      </c>
      <c r="CP23" s="2280">
        <f t="shared" si="14"/>
        <v>0</v>
      </c>
      <c r="CQ23" s="2280">
        <f t="shared" si="14"/>
        <v>0</v>
      </c>
      <c r="CR23" s="2281"/>
      <c r="CS23" s="2280">
        <f t="shared" si="15"/>
        <v>0</v>
      </c>
      <c r="CT23" s="2280">
        <f t="shared" si="15"/>
        <v>0</v>
      </c>
      <c r="CU23" s="2280">
        <f t="shared" si="15"/>
        <v>0</v>
      </c>
      <c r="CV23" s="2280">
        <f t="shared" si="15"/>
        <v>0</v>
      </c>
      <c r="CW23" s="2281"/>
      <c r="CX23" s="2280">
        <f t="shared" si="16"/>
        <v>0</v>
      </c>
      <c r="CY23" s="2280">
        <f t="shared" si="16"/>
        <v>0</v>
      </c>
      <c r="CZ23" s="2280">
        <f t="shared" si="16"/>
        <v>0</v>
      </c>
      <c r="DA23" s="2280">
        <f t="shared" si="16"/>
        <v>0</v>
      </c>
      <c r="DB23" s="2279"/>
    </row>
    <row r="24" spans="2:106" ht="14.25" customHeight="1" x14ac:dyDescent="0.25">
      <c r="B24" s="382">
        <f t="shared" si="17"/>
        <v>16</v>
      </c>
      <c r="C24" s="684" t="s">
        <v>541</v>
      </c>
      <c r="D24" s="432"/>
      <c r="E24" s="356" t="s">
        <v>41</v>
      </c>
      <c r="F24" s="438">
        <v>3</v>
      </c>
      <c r="G24" s="378">
        <v>0</v>
      </c>
      <c r="H24" s="360">
        <v>0</v>
      </c>
      <c r="I24" s="360">
        <v>0</v>
      </c>
      <c r="J24" s="2282">
        <v>0</v>
      </c>
      <c r="K24" s="554">
        <f t="shared" si="0"/>
        <v>0</v>
      </c>
      <c r="L24" s="378">
        <v>0</v>
      </c>
      <c r="M24" s="360">
        <v>0</v>
      </c>
      <c r="N24" s="360">
        <v>0</v>
      </c>
      <c r="O24" s="2282">
        <v>0</v>
      </c>
      <c r="P24" s="554">
        <f t="shared" si="1"/>
        <v>0</v>
      </c>
      <c r="Q24" s="378">
        <v>0</v>
      </c>
      <c r="R24" s="360">
        <v>0</v>
      </c>
      <c r="S24" s="360">
        <v>0</v>
      </c>
      <c r="T24" s="2282">
        <v>0</v>
      </c>
      <c r="U24" s="554">
        <f t="shared" si="2"/>
        <v>0</v>
      </c>
      <c r="V24" s="378">
        <v>0</v>
      </c>
      <c r="W24" s="360">
        <v>0</v>
      </c>
      <c r="X24" s="360">
        <v>0</v>
      </c>
      <c r="Y24" s="2282">
        <v>0</v>
      </c>
      <c r="Z24" s="554">
        <f t="shared" si="3"/>
        <v>0</v>
      </c>
      <c r="AA24" s="378">
        <v>0</v>
      </c>
      <c r="AB24" s="360">
        <v>0</v>
      </c>
      <c r="AC24" s="360">
        <v>0</v>
      </c>
      <c r="AD24" s="2282">
        <v>0</v>
      </c>
      <c r="AE24" s="554">
        <f t="shared" si="4"/>
        <v>0</v>
      </c>
      <c r="AF24" s="378">
        <v>0</v>
      </c>
      <c r="AG24" s="360">
        <v>0</v>
      </c>
      <c r="AH24" s="360">
        <v>0</v>
      </c>
      <c r="AI24" s="2282">
        <v>0</v>
      </c>
      <c r="AJ24" s="554">
        <f t="shared" si="5"/>
        <v>0</v>
      </c>
      <c r="AK24" s="378">
        <v>0</v>
      </c>
      <c r="AL24" s="360">
        <v>0</v>
      </c>
      <c r="AM24" s="360">
        <v>0</v>
      </c>
      <c r="AN24" s="2282">
        <v>0</v>
      </c>
      <c r="AO24" s="554">
        <f t="shared" si="6"/>
        <v>0</v>
      </c>
      <c r="AP24" s="378">
        <v>0</v>
      </c>
      <c r="AQ24" s="360">
        <v>0</v>
      </c>
      <c r="AR24" s="360">
        <v>0</v>
      </c>
      <c r="AS24" s="2282">
        <v>0</v>
      </c>
      <c r="AT24" s="554">
        <f t="shared" si="7"/>
        <v>0</v>
      </c>
      <c r="AU24" s="2277"/>
      <c r="AV24" s="1434"/>
      <c r="AW24" s="1463"/>
      <c r="AY24" s="43">
        <f t="shared" si="8"/>
        <v>0</v>
      </c>
      <c r="AZ24" s="43"/>
      <c r="BB24" s="382">
        <f t="shared" si="18"/>
        <v>16</v>
      </c>
      <c r="BC24" s="392" t="s">
        <v>541</v>
      </c>
      <c r="BD24" s="356" t="s">
        <v>41</v>
      </c>
      <c r="BE24" s="438">
        <v>3</v>
      </c>
      <c r="BF24" s="377" t="s">
        <v>5833</v>
      </c>
      <c r="BG24" s="353" t="s">
        <v>5834</v>
      </c>
      <c r="BH24" s="353" t="s">
        <v>5835</v>
      </c>
      <c r="BI24" s="2285" t="s">
        <v>5836</v>
      </c>
      <c r="BJ24" s="171" t="s">
        <v>5837</v>
      </c>
      <c r="BM24" s="2279"/>
      <c r="BN24" s="2279"/>
      <c r="BO24" s="2280">
        <f t="shared" si="9"/>
        <v>0</v>
      </c>
      <c r="BP24" s="2280">
        <f t="shared" si="9"/>
        <v>0</v>
      </c>
      <c r="BQ24" s="2280">
        <f t="shared" si="9"/>
        <v>0</v>
      </c>
      <c r="BR24" s="2280">
        <f t="shared" si="9"/>
        <v>0</v>
      </c>
      <c r="BS24" s="2281"/>
      <c r="BT24" s="2280">
        <f t="shared" si="10"/>
        <v>0</v>
      </c>
      <c r="BU24" s="2280">
        <f t="shared" si="10"/>
        <v>0</v>
      </c>
      <c r="BV24" s="2280">
        <f t="shared" si="10"/>
        <v>0</v>
      </c>
      <c r="BW24" s="2280">
        <f t="shared" si="10"/>
        <v>0</v>
      </c>
      <c r="BX24" s="2281"/>
      <c r="BY24" s="2280">
        <f t="shared" si="11"/>
        <v>0</v>
      </c>
      <c r="BZ24" s="2280">
        <f t="shared" si="11"/>
        <v>0</v>
      </c>
      <c r="CA24" s="2280">
        <f t="shared" si="11"/>
        <v>0</v>
      </c>
      <c r="CB24" s="2280">
        <f t="shared" si="11"/>
        <v>0</v>
      </c>
      <c r="CC24" s="2281"/>
      <c r="CD24" s="2280">
        <f t="shared" si="12"/>
        <v>0</v>
      </c>
      <c r="CE24" s="2280">
        <f t="shared" si="12"/>
        <v>0</v>
      </c>
      <c r="CF24" s="2280">
        <f t="shared" si="12"/>
        <v>0</v>
      </c>
      <c r="CG24" s="2280">
        <f t="shared" si="12"/>
        <v>0</v>
      </c>
      <c r="CH24" s="2281"/>
      <c r="CI24" s="2280">
        <f t="shared" si="13"/>
        <v>0</v>
      </c>
      <c r="CJ24" s="2280">
        <f t="shared" si="13"/>
        <v>0</v>
      </c>
      <c r="CK24" s="2280">
        <f t="shared" si="13"/>
        <v>0</v>
      </c>
      <c r="CL24" s="2280">
        <f t="shared" si="13"/>
        <v>0</v>
      </c>
      <c r="CM24" s="2281"/>
      <c r="CN24" s="2280">
        <f t="shared" si="14"/>
        <v>0</v>
      </c>
      <c r="CO24" s="2280">
        <f t="shared" si="14"/>
        <v>0</v>
      </c>
      <c r="CP24" s="2280">
        <f t="shared" si="14"/>
        <v>0</v>
      </c>
      <c r="CQ24" s="2280">
        <f t="shared" si="14"/>
        <v>0</v>
      </c>
      <c r="CR24" s="2281"/>
      <c r="CS24" s="2280">
        <f t="shared" si="15"/>
        <v>0</v>
      </c>
      <c r="CT24" s="2280">
        <f t="shared" si="15"/>
        <v>0</v>
      </c>
      <c r="CU24" s="2280">
        <f t="shared" si="15"/>
        <v>0</v>
      </c>
      <c r="CV24" s="2280">
        <f t="shared" si="15"/>
        <v>0</v>
      </c>
      <c r="CW24" s="2281"/>
      <c r="CX24" s="2280">
        <f t="shared" si="16"/>
        <v>0</v>
      </c>
      <c r="CY24" s="2280">
        <f t="shared" si="16"/>
        <v>0</v>
      </c>
      <c r="CZ24" s="2280">
        <f t="shared" si="16"/>
        <v>0</v>
      </c>
      <c r="DA24" s="2280">
        <f t="shared" si="16"/>
        <v>0</v>
      </c>
      <c r="DB24" s="2279"/>
    </row>
    <row r="25" spans="2:106" ht="14.25" customHeight="1" x14ac:dyDescent="0.25">
      <c r="B25" s="382">
        <f t="shared" si="17"/>
        <v>17</v>
      </c>
      <c r="C25" s="392" t="s">
        <v>535</v>
      </c>
      <c r="D25" s="432"/>
      <c r="E25" s="356" t="s">
        <v>41</v>
      </c>
      <c r="F25" s="438">
        <v>3</v>
      </c>
      <c r="G25" s="378">
        <v>0</v>
      </c>
      <c r="H25" s="360">
        <v>0</v>
      </c>
      <c r="I25" s="360">
        <v>0</v>
      </c>
      <c r="J25" s="2282">
        <v>0</v>
      </c>
      <c r="K25" s="554">
        <f t="shared" si="0"/>
        <v>0</v>
      </c>
      <c r="L25" s="378">
        <v>0</v>
      </c>
      <c r="M25" s="360">
        <v>0</v>
      </c>
      <c r="N25" s="360">
        <v>0</v>
      </c>
      <c r="O25" s="2282">
        <v>0</v>
      </c>
      <c r="P25" s="554">
        <f t="shared" si="1"/>
        <v>0</v>
      </c>
      <c r="Q25" s="378">
        <v>0</v>
      </c>
      <c r="R25" s="360">
        <v>0</v>
      </c>
      <c r="S25" s="360">
        <v>0</v>
      </c>
      <c r="T25" s="2282">
        <v>0</v>
      </c>
      <c r="U25" s="554">
        <f t="shared" si="2"/>
        <v>0</v>
      </c>
      <c r="V25" s="378">
        <v>0</v>
      </c>
      <c r="W25" s="360">
        <v>0</v>
      </c>
      <c r="X25" s="360">
        <v>0</v>
      </c>
      <c r="Y25" s="2282">
        <v>0</v>
      </c>
      <c r="Z25" s="554">
        <f t="shared" si="3"/>
        <v>0</v>
      </c>
      <c r="AA25" s="378">
        <v>2.657</v>
      </c>
      <c r="AB25" s="360">
        <v>0</v>
      </c>
      <c r="AC25" s="360">
        <v>0</v>
      </c>
      <c r="AD25" s="2282">
        <v>0</v>
      </c>
      <c r="AE25" s="554">
        <f t="shared" si="4"/>
        <v>2.657</v>
      </c>
      <c r="AF25" s="378">
        <v>0.155</v>
      </c>
      <c r="AG25" s="360">
        <v>0</v>
      </c>
      <c r="AH25" s="360">
        <v>0</v>
      </c>
      <c r="AI25" s="2282">
        <v>0</v>
      </c>
      <c r="AJ25" s="554">
        <f t="shared" si="5"/>
        <v>0.155</v>
      </c>
      <c r="AK25" s="378">
        <v>3.343</v>
      </c>
      <c r="AL25" s="360">
        <v>0</v>
      </c>
      <c r="AM25" s="360">
        <v>0</v>
      </c>
      <c r="AN25" s="2282">
        <v>0</v>
      </c>
      <c r="AO25" s="554">
        <f t="shared" si="6"/>
        <v>3.343</v>
      </c>
      <c r="AP25" s="378">
        <v>11.413</v>
      </c>
      <c r="AQ25" s="360">
        <v>0</v>
      </c>
      <c r="AR25" s="360">
        <v>0</v>
      </c>
      <c r="AS25" s="2282">
        <v>0</v>
      </c>
      <c r="AT25" s="554">
        <f t="shared" si="7"/>
        <v>11.413</v>
      </c>
      <c r="AU25" s="2277"/>
      <c r="AV25" s="1434"/>
      <c r="AW25" s="1463"/>
      <c r="AY25" s="43">
        <f t="shared" si="8"/>
        <v>0</v>
      </c>
      <c r="AZ25" s="43"/>
      <c r="BB25" s="382">
        <f t="shared" si="18"/>
        <v>17</v>
      </c>
      <c r="BC25" s="392" t="s">
        <v>535</v>
      </c>
      <c r="BD25" s="356" t="s">
        <v>41</v>
      </c>
      <c r="BE25" s="438">
        <v>3</v>
      </c>
      <c r="BF25" s="377" t="s">
        <v>5838</v>
      </c>
      <c r="BG25" s="353" t="s">
        <v>5839</v>
      </c>
      <c r="BH25" s="353" t="s">
        <v>5840</v>
      </c>
      <c r="BI25" s="2285" t="s">
        <v>5841</v>
      </c>
      <c r="BJ25" s="171" t="s">
        <v>5842</v>
      </c>
      <c r="BM25" s="2279"/>
      <c r="BN25" s="2279"/>
      <c r="BO25" s="2280">
        <f t="shared" si="9"/>
        <v>0</v>
      </c>
      <c r="BP25" s="2280">
        <f t="shared" si="9"/>
        <v>0</v>
      </c>
      <c r="BQ25" s="2280">
        <f t="shared" si="9"/>
        <v>0</v>
      </c>
      <c r="BR25" s="2280">
        <f t="shared" si="9"/>
        <v>0</v>
      </c>
      <c r="BS25" s="2281"/>
      <c r="BT25" s="2280">
        <f t="shared" si="10"/>
        <v>0</v>
      </c>
      <c r="BU25" s="2280">
        <f t="shared" si="10"/>
        <v>0</v>
      </c>
      <c r="BV25" s="2280">
        <f t="shared" si="10"/>
        <v>0</v>
      </c>
      <c r="BW25" s="2280">
        <f t="shared" si="10"/>
        <v>0</v>
      </c>
      <c r="BX25" s="2281"/>
      <c r="BY25" s="2280">
        <f t="shared" si="11"/>
        <v>0</v>
      </c>
      <c r="BZ25" s="2280">
        <f t="shared" si="11"/>
        <v>0</v>
      </c>
      <c r="CA25" s="2280">
        <f t="shared" si="11"/>
        <v>0</v>
      </c>
      <c r="CB25" s="2280">
        <f t="shared" si="11"/>
        <v>0</v>
      </c>
      <c r="CC25" s="2281"/>
      <c r="CD25" s="2280">
        <f t="shared" si="12"/>
        <v>0</v>
      </c>
      <c r="CE25" s="2280">
        <f t="shared" si="12"/>
        <v>0</v>
      </c>
      <c r="CF25" s="2280">
        <f t="shared" si="12"/>
        <v>0</v>
      </c>
      <c r="CG25" s="2280">
        <f t="shared" si="12"/>
        <v>0</v>
      </c>
      <c r="CH25" s="2281"/>
      <c r="CI25" s="2280">
        <f t="shared" si="13"/>
        <v>0</v>
      </c>
      <c r="CJ25" s="2280">
        <f t="shared" si="13"/>
        <v>0</v>
      </c>
      <c r="CK25" s="2280">
        <f t="shared" si="13"/>
        <v>0</v>
      </c>
      <c r="CL25" s="2280">
        <f t="shared" si="13"/>
        <v>0</v>
      </c>
      <c r="CM25" s="2281"/>
      <c r="CN25" s="2280">
        <f t="shared" si="14"/>
        <v>0</v>
      </c>
      <c r="CO25" s="2280">
        <f t="shared" si="14"/>
        <v>0</v>
      </c>
      <c r="CP25" s="2280">
        <f t="shared" si="14"/>
        <v>0</v>
      </c>
      <c r="CQ25" s="2280">
        <f t="shared" si="14"/>
        <v>0</v>
      </c>
      <c r="CR25" s="2281"/>
      <c r="CS25" s="2280">
        <f t="shared" si="15"/>
        <v>0</v>
      </c>
      <c r="CT25" s="2280">
        <f t="shared" si="15"/>
        <v>0</v>
      </c>
      <c r="CU25" s="2280">
        <f t="shared" si="15"/>
        <v>0</v>
      </c>
      <c r="CV25" s="2280">
        <f t="shared" si="15"/>
        <v>0</v>
      </c>
      <c r="CW25" s="2281"/>
      <c r="CX25" s="2280">
        <f t="shared" si="16"/>
        <v>0</v>
      </c>
      <c r="CY25" s="2280">
        <f t="shared" si="16"/>
        <v>0</v>
      </c>
      <c r="CZ25" s="2280">
        <f t="shared" si="16"/>
        <v>0</v>
      </c>
      <c r="DA25" s="2280">
        <f t="shared" si="16"/>
        <v>0</v>
      </c>
      <c r="DB25" s="2279"/>
    </row>
    <row r="26" spans="2:106" ht="14.25" customHeight="1" x14ac:dyDescent="0.25">
      <c r="B26" s="382">
        <f t="shared" si="17"/>
        <v>18</v>
      </c>
      <c r="C26" s="392" t="s">
        <v>529</v>
      </c>
      <c r="D26" s="432"/>
      <c r="E26" s="391" t="s">
        <v>41</v>
      </c>
      <c r="F26" s="2286">
        <v>3</v>
      </c>
      <c r="G26" s="378">
        <v>0</v>
      </c>
      <c r="H26" s="360">
        <v>0</v>
      </c>
      <c r="I26" s="360">
        <v>0</v>
      </c>
      <c r="J26" s="361">
        <v>0</v>
      </c>
      <c r="K26" s="554">
        <f t="shared" si="0"/>
        <v>0</v>
      </c>
      <c r="L26" s="378">
        <v>0</v>
      </c>
      <c r="M26" s="360">
        <v>0</v>
      </c>
      <c r="N26" s="360">
        <v>0</v>
      </c>
      <c r="O26" s="361">
        <v>0</v>
      </c>
      <c r="P26" s="554">
        <f t="shared" si="1"/>
        <v>0</v>
      </c>
      <c r="Q26" s="378">
        <v>0</v>
      </c>
      <c r="R26" s="360">
        <v>0</v>
      </c>
      <c r="S26" s="360">
        <v>0</v>
      </c>
      <c r="T26" s="361">
        <v>0</v>
      </c>
      <c r="U26" s="554">
        <f t="shared" si="2"/>
        <v>0</v>
      </c>
      <c r="V26" s="378">
        <v>0</v>
      </c>
      <c r="W26" s="360">
        <v>0</v>
      </c>
      <c r="X26" s="360">
        <v>0</v>
      </c>
      <c r="Y26" s="361">
        <v>0</v>
      </c>
      <c r="Z26" s="554">
        <f t="shared" si="3"/>
        <v>0</v>
      </c>
      <c r="AA26" s="378">
        <v>3.34</v>
      </c>
      <c r="AB26" s="360">
        <v>0.03</v>
      </c>
      <c r="AC26" s="360">
        <v>0.26700000000000002</v>
      </c>
      <c r="AD26" s="361">
        <v>0.499</v>
      </c>
      <c r="AE26" s="554">
        <f t="shared" si="4"/>
        <v>4.1359999999999992</v>
      </c>
      <c r="AF26" s="378">
        <v>0.23499999999999999</v>
      </c>
      <c r="AG26" s="360">
        <v>0.13300000000000001</v>
      </c>
      <c r="AH26" s="360">
        <v>1.1860000000000002</v>
      </c>
      <c r="AI26" s="2289">
        <v>2.226</v>
      </c>
      <c r="AJ26" s="554">
        <f t="shared" si="5"/>
        <v>3.7800000000000002</v>
      </c>
      <c r="AK26" s="378">
        <v>0.71099999999999997</v>
      </c>
      <c r="AL26" s="360">
        <v>0</v>
      </c>
      <c r="AM26" s="360">
        <v>0</v>
      </c>
      <c r="AN26" s="361">
        <v>0</v>
      </c>
      <c r="AO26" s="554">
        <f t="shared" si="6"/>
        <v>0.71099999999999997</v>
      </c>
      <c r="AP26" s="378">
        <v>0.92900000000000005</v>
      </c>
      <c r="AQ26" s="360">
        <v>0</v>
      </c>
      <c r="AR26" s="360">
        <v>0</v>
      </c>
      <c r="AS26" s="361">
        <v>0</v>
      </c>
      <c r="AT26" s="554">
        <f t="shared" si="7"/>
        <v>0.92900000000000005</v>
      </c>
      <c r="AU26" s="2277"/>
      <c r="AV26" s="1434"/>
      <c r="AW26" s="1463"/>
      <c r="AY26" s="43">
        <f t="shared" si="8"/>
        <v>0</v>
      </c>
      <c r="AZ26" s="43"/>
      <c r="BB26" s="382">
        <f t="shared" si="18"/>
        <v>18</v>
      </c>
      <c r="BC26" s="392" t="s">
        <v>529</v>
      </c>
      <c r="BD26" s="391" t="s">
        <v>41</v>
      </c>
      <c r="BE26" s="2286">
        <v>3</v>
      </c>
      <c r="BF26" s="377" t="s">
        <v>5843</v>
      </c>
      <c r="BG26" s="353" t="s">
        <v>5844</v>
      </c>
      <c r="BH26" s="353" t="s">
        <v>5845</v>
      </c>
      <c r="BI26" s="354" t="s">
        <v>5846</v>
      </c>
      <c r="BJ26" s="171" t="s">
        <v>5847</v>
      </c>
      <c r="BM26" s="2279"/>
      <c r="BN26" s="2279"/>
      <c r="BO26" s="2280">
        <f t="shared" si="9"/>
        <v>0</v>
      </c>
      <c r="BP26" s="2280">
        <f t="shared" si="9"/>
        <v>0</v>
      </c>
      <c r="BQ26" s="2280">
        <f t="shared" si="9"/>
        <v>0</v>
      </c>
      <c r="BR26" s="2280">
        <f t="shared" si="9"/>
        <v>0</v>
      </c>
      <c r="BS26" s="2281"/>
      <c r="BT26" s="2280">
        <f t="shared" si="10"/>
        <v>0</v>
      </c>
      <c r="BU26" s="2280">
        <f t="shared" si="10"/>
        <v>0</v>
      </c>
      <c r="BV26" s="2280">
        <f t="shared" si="10"/>
        <v>0</v>
      </c>
      <c r="BW26" s="2280">
        <f t="shared" si="10"/>
        <v>0</v>
      </c>
      <c r="BX26" s="2281"/>
      <c r="BY26" s="2280">
        <f t="shared" si="11"/>
        <v>0</v>
      </c>
      <c r="BZ26" s="2280">
        <f t="shared" si="11"/>
        <v>0</v>
      </c>
      <c r="CA26" s="2280">
        <f t="shared" si="11"/>
        <v>0</v>
      </c>
      <c r="CB26" s="2280">
        <f t="shared" si="11"/>
        <v>0</v>
      </c>
      <c r="CC26" s="2281"/>
      <c r="CD26" s="2280">
        <f t="shared" si="12"/>
        <v>0</v>
      </c>
      <c r="CE26" s="2280">
        <f t="shared" si="12"/>
        <v>0</v>
      </c>
      <c r="CF26" s="2280">
        <f t="shared" si="12"/>
        <v>0</v>
      </c>
      <c r="CG26" s="2280">
        <f t="shared" si="12"/>
        <v>0</v>
      </c>
      <c r="CH26" s="2281"/>
      <c r="CI26" s="2280">
        <f t="shared" si="13"/>
        <v>0</v>
      </c>
      <c r="CJ26" s="2280">
        <f t="shared" si="13"/>
        <v>0</v>
      </c>
      <c r="CK26" s="2280">
        <f t="shared" si="13"/>
        <v>0</v>
      </c>
      <c r="CL26" s="2280">
        <f t="shared" si="13"/>
        <v>0</v>
      </c>
      <c r="CM26" s="2281"/>
      <c r="CN26" s="2280">
        <f t="shared" si="14"/>
        <v>0</v>
      </c>
      <c r="CO26" s="2280">
        <f t="shared" si="14"/>
        <v>0</v>
      </c>
      <c r="CP26" s="2280">
        <f t="shared" si="14"/>
        <v>0</v>
      </c>
      <c r="CQ26" s="2280">
        <f t="shared" si="14"/>
        <v>0</v>
      </c>
      <c r="CR26" s="2281"/>
      <c r="CS26" s="2280">
        <f t="shared" si="15"/>
        <v>0</v>
      </c>
      <c r="CT26" s="2280">
        <f t="shared" si="15"/>
        <v>0</v>
      </c>
      <c r="CU26" s="2280">
        <f t="shared" si="15"/>
        <v>0</v>
      </c>
      <c r="CV26" s="2280">
        <f t="shared" si="15"/>
        <v>0</v>
      </c>
      <c r="CW26" s="2281"/>
      <c r="CX26" s="2280">
        <f t="shared" si="16"/>
        <v>0</v>
      </c>
      <c r="CY26" s="2280">
        <f t="shared" si="16"/>
        <v>0</v>
      </c>
      <c r="CZ26" s="2280">
        <f t="shared" si="16"/>
        <v>0</v>
      </c>
      <c r="DA26" s="2280">
        <f t="shared" si="16"/>
        <v>0</v>
      </c>
      <c r="DB26" s="2279"/>
    </row>
    <row r="27" spans="2:106" ht="14.25" customHeight="1" x14ac:dyDescent="0.25">
      <c r="B27" s="382">
        <f t="shared" si="17"/>
        <v>19</v>
      </c>
      <c r="C27" s="392" t="s">
        <v>523</v>
      </c>
      <c r="D27" s="432"/>
      <c r="E27" s="391" t="s">
        <v>41</v>
      </c>
      <c r="F27" s="2286">
        <v>3</v>
      </c>
      <c r="G27" s="378">
        <v>0</v>
      </c>
      <c r="H27" s="360">
        <v>0</v>
      </c>
      <c r="I27" s="360">
        <v>0</v>
      </c>
      <c r="J27" s="361">
        <v>0</v>
      </c>
      <c r="K27" s="554">
        <f t="shared" si="0"/>
        <v>0</v>
      </c>
      <c r="L27" s="378">
        <v>0</v>
      </c>
      <c r="M27" s="360">
        <v>0</v>
      </c>
      <c r="N27" s="360">
        <v>0</v>
      </c>
      <c r="O27" s="361">
        <v>0</v>
      </c>
      <c r="P27" s="554">
        <f t="shared" si="1"/>
        <v>0</v>
      </c>
      <c r="Q27" s="378">
        <v>0</v>
      </c>
      <c r="R27" s="360">
        <v>0</v>
      </c>
      <c r="S27" s="360">
        <v>0</v>
      </c>
      <c r="T27" s="361">
        <v>0</v>
      </c>
      <c r="U27" s="554">
        <f t="shared" si="2"/>
        <v>0</v>
      </c>
      <c r="V27" s="378">
        <v>0</v>
      </c>
      <c r="W27" s="360">
        <v>0</v>
      </c>
      <c r="X27" s="360">
        <v>0</v>
      </c>
      <c r="Y27" s="361">
        <v>0</v>
      </c>
      <c r="Z27" s="554">
        <f t="shared" si="3"/>
        <v>0</v>
      </c>
      <c r="AA27" s="378">
        <v>0</v>
      </c>
      <c r="AB27" s="360">
        <v>0</v>
      </c>
      <c r="AC27" s="360">
        <v>0</v>
      </c>
      <c r="AD27" s="361">
        <v>0</v>
      </c>
      <c r="AE27" s="554">
        <f t="shared" si="4"/>
        <v>0</v>
      </c>
      <c r="AF27" s="378">
        <v>0</v>
      </c>
      <c r="AG27" s="360">
        <v>0</v>
      </c>
      <c r="AH27" s="360">
        <v>0</v>
      </c>
      <c r="AI27" s="361">
        <v>0</v>
      </c>
      <c r="AJ27" s="554">
        <f t="shared" si="5"/>
        <v>0</v>
      </c>
      <c r="AK27" s="378">
        <v>0</v>
      </c>
      <c r="AL27" s="360">
        <v>0</v>
      </c>
      <c r="AM27" s="360">
        <v>0</v>
      </c>
      <c r="AN27" s="361">
        <v>0</v>
      </c>
      <c r="AO27" s="554">
        <f t="shared" si="6"/>
        <v>0</v>
      </c>
      <c r="AP27" s="378">
        <v>0</v>
      </c>
      <c r="AQ27" s="360">
        <v>0</v>
      </c>
      <c r="AR27" s="360">
        <v>0</v>
      </c>
      <c r="AS27" s="361">
        <v>0</v>
      </c>
      <c r="AT27" s="554">
        <f t="shared" si="7"/>
        <v>0</v>
      </c>
      <c r="AU27" s="2277"/>
      <c r="AV27" s="1434"/>
      <c r="AW27" s="1463"/>
      <c r="AY27" s="43">
        <f t="shared" si="8"/>
        <v>0</v>
      </c>
      <c r="AZ27" s="43"/>
      <c r="BB27" s="382">
        <f t="shared" si="18"/>
        <v>19</v>
      </c>
      <c r="BC27" s="392" t="s">
        <v>523</v>
      </c>
      <c r="BD27" s="391" t="s">
        <v>41</v>
      </c>
      <c r="BE27" s="2286">
        <v>3</v>
      </c>
      <c r="BF27" s="377" t="s">
        <v>5848</v>
      </c>
      <c r="BG27" s="353" t="s">
        <v>5849</v>
      </c>
      <c r="BH27" s="353" t="s">
        <v>5850</v>
      </c>
      <c r="BI27" s="354" t="s">
        <v>5851</v>
      </c>
      <c r="BJ27" s="171" t="s">
        <v>5852</v>
      </c>
      <c r="BM27" s="2279"/>
      <c r="BN27" s="2279"/>
      <c r="BO27" s="2280">
        <f t="shared" si="9"/>
        <v>0</v>
      </c>
      <c r="BP27" s="2280">
        <f t="shared" si="9"/>
        <v>0</v>
      </c>
      <c r="BQ27" s="2280">
        <f t="shared" si="9"/>
        <v>0</v>
      </c>
      <c r="BR27" s="2280">
        <f t="shared" si="9"/>
        <v>0</v>
      </c>
      <c r="BS27" s="2281"/>
      <c r="BT27" s="2280">
        <f t="shared" si="10"/>
        <v>0</v>
      </c>
      <c r="BU27" s="2280">
        <f t="shared" si="10"/>
        <v>0</v>
      </c>
      <c r="BV27" s="2280">
        <f t="shared" si="10"/>
        <v>0</v>
      </c>
      <c r="BW27" s="2280">
        <f t="shared" si="10"/>
        <v>0</v>
      </c>
      <c r="BX27" s="2281"/>
      <c r="BY27" s="2280">
        <f t="shared" si="11"/>
        <v>0</v>
      </c>
      <c r="BZ27" s="2280">
        <f t="shared" si="11"/>
        <v>0</v>
      </c>
      <c r="CA27" s="2280">
        <f t="shared" si="11"/>
        <v>0</v>
      </c>
      <c r="CB27" s="2280">
        <f t="shared" si="11"/>
        <v>0</v>
      </c>
      <c r="CC27" s="2281"/>
      <c r="CD27" s="2280">
        <f t="shared" si="12"/>
        <v>0</v>
      </c>
      <c r="CE27" s="2280">
        <f t="shared" si="12"/>
        <v>0</v>
      </c>
      <c r="CF27" s="2280">
        <f t="shared" si="12"/>
        <v>0</v>
      </c>
      <c r="CG27" s="2280">
        <f t="shared" si="12"/>
        <v>0</v>
      </c>
      <c r="CH27" s="2281"/>
      <c r="CI27" s="2280">
        <f t="shared" si="13"/>
        <v>0</v>
      </c>
      <c r="CJ27" s="2280">
        <f t="shared" si="13"/>
        <v>0</v>
      </c>
      <c r="CK27" s="2280">
        <f t="shared" si="13"/>
        <v>0</v>
      </c>
      <c r="CL27" s="2280">
        <f t="shared" si="13"/>
        <v>0</v>
      </c>
      <c r="CM27" s="2281"/>
      <c r="CN27" s="2280">
        <f t="shared" si="14"/>
        <v>0</v>
      </c>
      <c r="CO27" s="2280">
        <f t="shared" si="14"/>
        <v>0</v>
      </c>
      <c r="CP27" s="2280">
        <f t="shared" si="14"/>
        <v>0</v>
      </c>
      <c r="CQ27" s="2280">
        <f t="shared" si="14"/>
        <v>0</v>
      </c>
      <c r="CR27" s="2281"/>
      <c r="CS27" s="2280">
        <f t="shared" si="15"/>
        <v>0</v>
      </c>
      <c r="CT27" s="2280">
        <f t="shared" si="15"/>
        <v>0</v>
      </c>
      <c r="CU27" s="2280">
        <f t="shared" si="15"/>
        <v>0</v>
      </c>
      <c r="CV27" s="2280">
        <f t="shared" si="15"/>
        <v>0</v>
      </c>
      <c r="CW27" s="2281"/>
      <c r="CX27" s="2280">
        <f t="shared" si="16"/>
        <v>0</v>
      </c>
      <c r="CY27" s="2280">
        <f t="shared" si="16"/>
        <v>0</v>
      </c>
      <c r="CZ27" s="2280">
        <f t="shared" si="16"/>
        <v>0</v>
      </c>
      <c r="DA27" s="2280">
        <f t="shared" si="16"/>
        <v>0</v>
      </c>
      <c r="DB27" s="2279"/>
    </row>
    <row r="28" spans="2:106" ht="14.25" customHeight="1" x14ac:dyDescent="0.25">
      <c r="B28" s="382">
        <f t="shared" si="17"/>
        <v>20</v>
      </c>
      <c r="C28" s="392" t="s">
        <v>517</v>
      </c>
      <c r="D28" s="432"/>
      <c r="E28" s="391" t="s">
        <v>41</v>
      </c>
      <c r="F28" s="2286">
        <v>3</v>
      </c>
      <c r="G28" s="378">
        <v>0</v>
      </c>
      <c r="H28" s="360">
        <v>0</v>
      </c>
      <c r="I28" s="360">
        <v>0</v>
      </c>
      <c r="J28" s="361">
        <v>0</v>
      </c>
      <c r="K28" s="554">
        <f t="shared" si="0"/>
        <v>0</v>
      </c>
      <c r="L28" s="378">
        <v>0</v>
      </c>
      <c r="M28" s="360">
        <v>0</v>
      </c>
      <c r="N28" s="360">
        <v>0</v>
      </c>
      <c r="O28" s="361">
        <v>0</v>
      </c>
      <c r="P28" s="554">
        <f t="shared" si="1"/>
        <v>0</v>
      </c>
      <c r="Q28" s="378">
        <v>0</v>
      </c>
      <c r="R28" s="360">
        <v>0</v>
      </c>
      <c r="S28" s="360">
        <v>0</v>
      </c>
      <c r="T28" s="361">
        <v>0</v>
      </c>
      <c r="U28" s="554">
        <f t="shared" si="2"/>
        <v>0</v>
      </c>
      <c r="V28" s="378">
        <v>0</v>
      </c>
      <c r="W28" s="360">
        <v>0</v>
      </c>
      <c r="X28" s="360">
        <v>0</v>
      </c>
      <c r="Y28" s="361">
        <v>0</v>
      </c>
      <c r="Z28" s="554">
        <f t="shared" si="3"/>
        <v>0</v>
      </c>
      <c r="AA28" s="378">
        <v>0</v>
      </c>
      <c r="AB28" s="360">
        <v>0</v>
      </c>
      <c r="AC28" s="360">
        <v>0</v>
      </c>
      <c r="AD28" s="361">
        <v>0</v>
      </c>
      <c r="AE28" s="554">
        <f t="shared" si="4"/>
        <v>0</v>
      </c>
      <c r="AF28" s="378">
        <v>0</v>
      </c>
      <c r="AG28" s="360">
        <v>0</v>
      </c>
      <c r="AH28" s="360">
        <v>0</v>
      </c>
      <c r="AI28" s="361">
        <v>0</v>
      </c>
      <c r="AJ28" s="554">
        <f t="shared" si="5"/>
        <v>0</v>
      </c>
      <c r="AK28" s="378">
        <v>0</v>
      </c>
      <c r="AL28" s="360">
        <v>0</v>
      </c>
      <c r="AM28" s="360">
        <v>0</v>
      </c>
      <c r="AN28" s="361">
        <v>0</v>
      </c>
      <c r="AO28" s="554">
        <f t="shared" si="6"/>
        <v>0</v>
      </c>
      <c r="AP28" s="378">
        <v>0</v>
      </c>
      <c r="AQ28" s="360">
        <v>0</v>
      </c>
      <c r="AR28" s="360">
        <v>0</v>
      </c>
      <c r="AS28" s="361">
        <v>0</v>
      </c>
      <c r="AT28" s="554">
        <f t="shared" si="7"/>
        <v>0</v>
      </c>
      <c r="AU28" s="2277"/>
      <c r="AV28" s="1434"/>
      <c r="AW28" s="1463"/>
      <c r="AY28" s="43">
        <f t="shared" si="8"/>
        <v>0</v>
      </c>
      <c r="AZ28" s="43"/>
      <c r="BB28" s="382">
        <f t="shared" si="18"/>
        <v>20</v>
      </c>
      <c r="BC28" s="392" t="s">
        <v>517</v>
      </c>
      <c r="BD28" s="391" t="s">
        <v>41</v>
      </c>
      <c r="BE28" s="2286">
        <v>3</v>
      </c>
      <c r="BF28" s="377" t="s">
        <v>5853</v>
      </c>
      <c r="BG28" s="353" t="s">
        <v>5854</v>
      </c>
      <c r="BH28" s="353" t="s">
        <v>5855</v>
      </c>
      <c r="BI28" s="354" t="s">
        <v>5856</v>
      </c>
      <c r="BJ28" s="171" t="s">
        <v>5857</v>
      </c>
      <c r="BM28" s="2279"/>
      <c r="BN28" s="2279"/>
      <c r="BO28" s="2280">
        <f t="shared" si="9"/>
        <v>0</v>
      </c>
      <c r="BP28" s="2280">
        <f t="shared" si="9"/>
        <v>0</v>
      </c>
      <c r="BQ28" s="2280">
        <f t="shared" si="9"/>
        <v>0</v>
      </c>
      <c r="BR28" s="2280">
        <f t="shared" si="9"/>
        <v>0</v>
      </c>
      <c r="BS28" s="2281"/>
      <c r="BT28" s="2280">
        <f t="shared" si="10"/>
        <v>0</v>
      </c>
      <c r="BU28" s="2280">
        <f t="shared" si="10"/>
        <v>0</v>
      </c>
      <c r="BV28" s="2280">
        <f t="shared" si="10"/>
        <v>0</v>
      </c>
      <c r="BW28" s="2280">
        <f t="shared" si="10"/>
        <v>0</v>
      </c>
      <c r="BX28" s="2281"/>
      <c r="BY28" s="2280">
        <f t="shared" si="11"/>
        <v>0</v>
      </c>
      <c r="BZ28" s="2280">
        <f t="shared" si="11"/>
        <v>0</v>
      </c>
      <c r="CA28" s="2280">
        <f t="shared" si="11"/>
        <v>0</v>
      </c>
      <c r="CB28" s="2280">
        <f t="shared" si="11"/>
        <v>0</v>
      </c>
      <c r="CC28" s="2281"/>
      <c r="CD28" s="2280">
        <f t="shared" si="12"/>
        <v>0</v>
      </c>
      <c r="CE28" s="2280">
        <f t="shared" si="12"/>
        <v>0</v>
      </c>
      <c r="CF28" s="2280">
        <f t="shared" si="12"/>
        <v>0</v>
      </c>
      <c r="CG28" s="2280">
        <f t="shared" si="12"/>
        <v>0</v>
      </c>
      <c r="CH28" s="2281"/>
      <c r="CI28" s="2280">
        <f t="shared" si="13"/>
        <v>0</v>
      </c>
      <c r="CJ28" s="2280">
        <f t="shared" si="13"/>
        <v>0</v>
      </c>
      <c r="CK28" s="2280">
        <f t="shared" si="13"/>
        <v>0</v>
      </c>
      <c r="CL28" s="2280">
        <f t="shared" si="13"/>
        <v>0</v>
      </c>
      <c r="CM28" s="2281"/>
      <c r="CN28" s="2280">
        <f t="shared" si="14"/>
        <v>0</v>
      </c>
      <c r="CO28" s="2280">
        <f t="shared" si="14"/>
        <v>0</v>
      </c>
      <c r="CP28" s="2280">
        <f t="shared" si="14"/>
        <v>0</v>
      </c>
      <c r="CQ28" s="2280">
        <f t="shared" si="14"/>
        <v>0</v>
      </c>
      <c r="CR28" s="2281"/>
      <c r="CS28" s="2280">
        <f t="shared" si="15"/>
        <v>0</v>
      </c>
      <c r="CT28" s="2280">
        <f t="shared" si="15"/>
        <v>0</v>
      </c>
      <c r="CU28" s="2280">
        <f t="shared" si="15"/>
        <v>0</v>
      </c>
      <c r="CV28" s="2280">
        <f t="shared" si="15"/>
        <v>0</v>
      </c>
      <c r="CW28" s="2281"/>
      <c r="CX28" s="2280">
        <f t="shared" si="16"/>
        <v>0</v>
      </c>
      <c r="CY28" s="2280">
        <f t="shared" si="16"/>
        <v>0</v>
      </c>
      <c r="CZ28" s="2280">
        <f t="shared" si="16"/>
        <v>0</v>
      </c>
      <c r="DA28" s="2280">
        <f t="shared" si="16"/>
        <v>0</v>
      </c>
      <c r="DB28" s="2279"/>
    </row>
    <row r="29" spans="2:106" ht="14.25" customHeight="1" x14ac:dyDescent="0.25">
      <c r="B29" s="382">
        <f t="shared" si="17"/>
        <v>21</v>
      </c>
      <c r="C29" s="392" t="s">
        <v>511</v>
      </c>
      <c r="D29" s="432"/>
      <c r="E29" s="391" t="s">
        <v>41</v>
      </c>
      <c r="F29" s="2286">
        <v>3</v>
      </c>
      <c r="G29" s="378">
        <v>0</v>
      </c>
      <c r="H29" s="360">
        <v>0</v>
      </c>
      <c r="I29" s="360">
        <v>0</v>
      </c>
      <c r="J29" s="361">
        <v>6.1669999999999998</v>
      </c>
      <c r="K29" s="554">
        <f t="shared" si="0"/>
        <v>6.1669999999999998</v>
      </c>
      <c r="L29" s="378">
        <v>0</v>
      </c>
      <c r="M29" s="360">
        <v>0</v>
      </c>
      <c r="N29" s="360">
        <v>0</v>
      </c>
      <c r="O29" s="361">
        <v>5.52</v>
      </c>
      <c r="P29" s="554">
        <f t="shared" si="1"/>
        <v>5.52</v>
      </c>
      <c r="Q29" s="378">
        <v>0</v>
      </c>
      <c r="R29" s="360">
        <v>0</v>
      </c>
      <c r="S29" s="360">
        <v>0</v>
      </c>
      <c r="T29" s="361">
        <v>4.423</v>
      </c>
      <c r="U29" s="554">
        <f t="shared" si="2"/>
        <v>4.423</v>
      </c>
      <c r="V29" s="378">
        <v>0</v>
      </c>
      <c r="W29" s="360">
        <v>0</v>
      </c>
      <c r="X29" s="360">
        <v>0</v>
      </c>
      <c r="Y29" s="361">
        <v>0</v>
      </c>
      <c r="Z29" s="554">
        <f t="shared" si="3"/>
        <v>0</v>
      </c>
      <c r="AA29" s="378">
        <v>0</v>
      </c>
      <c r="AB29" s="360">
        <v>0</v>
      </c>
      <c r="AC29" s="360">
        <v>0</v>
      </c>
      <c r="AD29" s="361">
        <v>0</v>
      </c>
      <c r="AE29" s="554">
        <f t="shared" si="4"/>
        <v>0</v>
      </c>
      <c r="AF29" s="378">
        <v>0</v>
      </c>
      <c r="AG29" s="360">
        <v>0</v>
      </c>
      <c r="AH29" s="360">
        <v>0</v>
      </c>
      <c r="AI29" s="361">
        <v>0</v>
      </c>
      <c r="AJ29" s="554">
        <f t="shared" si="5"/>
        <v>0</v>
      </c>
      <c r="AK29" s="378">
        <v>0</v>
      </c>
      <c r="AL29" s="360">
        <v>0</v>
      </c>
      <c r="AM29" s="360">
        <v>0</v>
      </c>
      <c r="AN29" s="361">
        <v>0</v>
      </c>
      <c r="AO29" s="554">
        <f t="shared" si="6"/>
        <v>0</v>
      </c>
      <c r="AP29" s="378">
        <v>0</v>
      </c>
      <c r="AQ29" s="360">
        <v>0</v>
      </c>
      <c r="AR29" s="360">
        <v>0</v>
      </c>
      <c r="AS29" s="361">
        <v>22.081999999999997</v>
      </c>
      <c r="AT29" s="554">
        <f t="shared" si="7"/>
        <v>22.081999999999997</v>
      </c>
      <c r="AU29" s="2277"/>
      <c r="AV29" s="1434"/>
      <c r="AW29" s="1463"/>
      <c r="AY29" s="43">
        <f t="shared" si="8"/>
        <v>0</v>
      </c>
      <c r="AZ29" s="43"/>
      <c r="BB29" s="382">
        <f t="shared" si="18"/>
        <v>21</v>
      </c>
      <c r="BC29" s="392" t="s">
        <v>511</v>
      </c>
      <c r="BD29" s="391" t="s">
        <v>41</v>
      </c>
      <c r="BE29" s="2286">
        <v>3</v>
      </c>
      <c r="BF29" s="377" t="s">
        <v>5858</v>
      </c>
      <c r="BG29" s="353" t="s">
        <v>5859</v>
      </c>
      <c r="BH29" s="353" t="s">
        <v>5860</v>
      </c>
      <c r="BI29" s="354" t="s">
        <v>5861</v>
      </c>
      <c r="BJ29" s="171" t="s">
        <v>5862</v>
      </c>
      <c r="BM29" s="2279"/>
      <c r="BN29" s="2279"/>
      <c r="BO29" s="2280">
        <f t="shared" si="9"/>
        <v>0</v>
      </c>
      <c r="BP29" s="2280">
        <f t="shared" si="9"/>
        <v>0</v>
      </c>
      <c r="BQ29" s="2280">
        <f t="shared" si="9"/>
        <v>0</v>
      </c>
      <c r="BR29" s="2280">
        <f t="shared" si="9"/>
        <v>0</v>
      </c>
      <c r="BS29" s="2281"/>
      <c r="BT29" s="2280">
        <f t="shared" si="10"/>
        <v>0</v>
      </c>
      <c r="BU29" s="2280">
        <f t="shared" si="10"/>
        <v>0</v>
      </c>
      <c r="BV29" s="2280">
        <f t="shared" si="10"/>
        <v>0</v>
      </c>
      <c r="BW29" s="2280">
        <f t="shared" si="10"/>
        <v>0</v>
      </c>
      <c r="BX29" s="2281"/>
      <c r="BY29" s="2280">
        <f t="shared" si="11"/>
        <v>0</v>
      </c>
      <c r="BZ29" s="2280">
        <f t="shared" si="11"/>
        <v>0</v>
      </c>
      <c r="CA29" s="2280">
        <f t="shared" si="11"/>
        <v>0</v>
      </c>
      <c r="CB29" s="2280">
        <f t="shared" si="11"/>
        <v>0</v>
      </c>
      <c r="CC29" s="2281"/>
      <c r="CD29" s="2280">
        <f t="shared" si="12"/>
        <v>0</v>
      </c>
      <c r="CE29" s="2280">
        <f t="shared" si="12"/>
        <v>0</v>
      </c>
      <c r="CF29" s="2280">
        <f t="shared" si="12"/>
        <v>0</v>
      </c>
      <c r="CG29" s="2280">
        <f t="shared" si="12"/>
        <v>0</v>
      </c>
      <c r="CH29" s="2281"/>
      <c r="CI29" s="2280">
        <f t="shared" si="13"/>
        <v>0</v>
      </c>
      <c r="CJ29" s="2280">
        <f t="shared" si="13"/>
        <v>0</v>
      </c>
      <c r="CK29" s="2280">
        <f t="shared" si="13"/>
        <v>0</v>
      </c>
      <c r="CL29" s="2280">
        <f t="shared" si="13"/>
        <v>0</v>
      </c>
      <c r="CM29" s="2281"/>
      <c r="CN29" s="2280">
        <f t="shared" si="14"/>
        <v>0</v>
      </c>
      <c r="CO29" s="2280">
        <f t="shared" si="14"/>
        <v>0</v>
      </c>
      <c r="CP29" s="2280">
        <f t="shared" si="14"/>
        <v>0</v>
      </c>
      <c r="CQ29" s="2280">
        <f t="shared" si="14"/>
        <v>0</v>
      </c>
      <c r="CR29" s="2281"/>
      <c r="CS29" s="2280">
        <f t="shared" si="15"/>
        <v>0</v>
      </c>
      <c r="CT29" s="2280">
        <f t="shared" si="15"/>
        <v>0</v>
      </c>
      <c r="CU29" s="2280">
        <f t="shared" si="15"/>
        <v>0</v>
      </c>
      <c r="CV29" s="2280">
        <f t="shared" si="15"/>
        <v>0</v>
      </c>
      <c r="CW29" s="2281"/>
      <c r="CX29" s="2280">
        <f t="shared" si="16"/>
        <v>0</v>
      </c>
      <c r="CY29" s="2280">
        <f t="shared" si="16"/>
        <v>0</v>
      </c>
      <c r="CZ29" s="2280">
        <f t="shared" si="16"/>
        <v>0</v>
      </c>
      <c r="DA29" s="2280">
        <f t="shared" si="16"/>
        <v>0</v>
      </c>
      <c r="DB29" s="2279"/>
    </row>
    <row r="30" spans="2:106" ht="14.25" customHeight="1" x14ac:dyDescent="0.25">
      <c r="B30" s="382">
        <f t="shared" si="17"/>
        <v>22</v>
      </c>
      <c r="C30" s="392" t="s">
        <v>505</v>
      </c>
      <c r="D30" s="432"/>
      <c r="E30" s="391" t="s">
        <v>41</v>
      </c>
      <c r="F30" s="391">
        <v>3</v>
      </c>
      <c r="G30" s="378">
        <v>0</v>
      </c>
      <c r="H30" s="360">
        <v>0</v>
      </c>
      <c r="I30" s="360">
        <v>0</v>
      </c>
      <c r="J30" s="361">
        <v>0</v>
      </c>
      <c r="K30" s="554">
        <f t="shared" si="0"/>
        <v>0</v>
      </c>
      <c r="L30" s="378">
        <v>0</v>
      </c>
      <c r="M30" s="360">
        <v>0</v>
      </c>
      <c r="N30" s="360">
        <v>0</v>
      </c>
      <c r="O30" s="361">
        <v>0</v>
      </c>
      <c r="P30" s="554">
        <f t="shared" si="1"/>
        <v>0</v>
      </c>
      <c r="Q30" s="378">
        <v>0</v>
      </c>
      <c r="R30" s="360">
        <v>0</v>
      </c>
      <c r="S30" s="360">
        <v>0</v>
      </c>
      <c r="T30" s="361">
        <v>0</v>
      </c>
      <c r="U30" s="554">
        <f t="shared" si="2"/>
        <v>0</v>
      </c>
      <c r="V30" s="378">
        <v>0</v>
      </c>
      <c r="W30" s="360">
        <v>0</v>
      </c>
      <c r="X30" s="360">
        <v>0</v>
      </c>
      <c r="Y30" s="361">
        <v>0</v>
      </c>
      <c r="Z30" s="554">
        <f t="shared" si="3"/>
        <v>0</v>
      </c>
      <c r="AA30" s="378">
        <v>0</v>
      </c>
      <c r="AB30" s="360">
        <v>0</v>
      </c>
      <c r="AC30" s="360">
        <v>0</v>
      </c>
      <c r="AD30" s="361">
        <v>0</v>
      </c>
      <c r="AE30" s="554">
        <f t="shared" si="4"/>
        <v>0</v>
      </c>
      <c r="AF30" s="378">
        <v>0</v>
      </c>
      <c r="AG30" s="360">
        <v>0</v>
      </c>
      <c r="AH30" s="360">
        <v>0</v>
      </c>
      <c r="AI30" s="361">
        <v>0</v>
      </c>
      <c r="AJ30" s="554">
        <f t="shared" si="5"/>
        <v>0</v>
      </c>
      <c r="AK30" s="378">
        <v>0</v>
      </c>
      <c r="AL30" s="360">
        <v>0</v>
      </c>
      <c r="AM30" s="360">
        <v>0</v>
      </c>
      <c r="AN30" s="361">
        <v>0</v>
      </c>
      <c r="AO30" s="554">
        <f t="shared" si="6"/>
        <v>0</v>
      </c>
      <c r="AP30" s="378">
        <v>0</v>
      </c>
      <c r="AQ30" s="360">
        <v>0</v>
      </c>
      <c r="AR30" s="360">
        <v>0</v>
      </c>
      <c r="AS30" s="361">
        <v>0</v>
      </c>
      <c r="AT30" s="554">
        <f t="shared" si="7"/>
        <v>0</v>
      </c>
      <c r="AU30" s="2277"/>
      <c r="AV30" s="1434"/>
      <c r="AW30" s="1463"/>
      <c r="AY30" s="43">
        <f t="shared" si="8"/>
        <v>0</v>
      </c>
      <c r="AZ30" s="43"/>
      <c r="BB30" s="382">
        <f t="shared" si="18"/>
        <v>22</v>
      </c>
      <c r="BC30" s="392" t="s">
        <v>505</v>
      </c>
      <c r="BD30" s="391" t="s">
        <v>41</v>
      </c>
      <c r="BE30" s="391">
        <v>3</v>
      </c>
      <c r="BF30" s="377" t="s">
        <v>5863</v>
      </c>
      <c r="BG30" s="353" t="s">
        <v>5864</v>
      </c>
      <c r="BH30" s="353" t="s">
        <v>5865</v>
      </c>
      <c r="BI30" s="354" t="s">
        <v>5866</v>
      </c>
      <c r="BJ30" s="171" t="s">
        <v>5867</v>
      </c>
      <c r="BM30" s="2279"/>
      <c r="BN30" s="2279"/>
      <c r="BO30" s="2280">
        <f t="shared" si="9"/>
        <v>0</v>
      </c>
      <c r="BP30" s="2280">
        <f t="shared" si="9"/>
        <v>0</v>
      </c>
      <c r="BQ30" s="2280">
        <f t="shared" si="9"/>
        <v>0</v>
      </c>
      <c r="BR30" s="2280">
        <f t="shared" si="9"/>
        <v>0</v>
      </c>
      <c r="BS30" s="2281"/>
      <c r="BT30" s="2280">
        <f t="shared" si="10"/>
        <v>0</v>
      </c>
      <c r="BU30" s="2280">
        <f t="shared" si="10"/>
        <v>0</v>
      </c>
      <c r="BV30" s="2280">
        <f t="shared" si="10"/>
        <v>0</v>
      </c>
      <c r="BW30" s="2280">
        <f t="shared" si="10"/>
        <v>0</v>
      </c>
      <c r="BX30" s="2281"/>
      <c r="BY30" s="2280">
        <f t="shared" si="11"/>
        <v>0</v>
      </c>
      <c r="BZ30" s="2280">
        <f t="shared" si="11"/>
        <v>0</v>
      </c>
      <c r="CA30" s="2280">
        <f t="shared" si="11"/>
        <v>0</v>
      </c>
      <c r="CB30" s="2280">
        <f t="shared" si="11"/>
        <v>0</v>
      </c>
      <c r="CC30" s="2281"/>
      <c r="CD30" s="2280">
        <f t="shared" si="12"/>
        <v>0</v>
      </c>
      <c r="CE30" s="2280">
        <f t="shared" si="12"/>
        <v>0</v>
      </c>
      <c r="CF30" s="2280">
        <f t="shared" si="12"/>
        <v>0</v>
      </c>
      <c r="CG30" s="2280">
        <f t="shared" si="12"/>
        <v>0</v>
      </c>
      <c r="CH30" s="2281"/>
      <c r="CI30" s="2280">
        <f t="shared" si="13"/>
        <v>0</v>
      </c>
      <c r="CJ30" s="2280">
        <f t="shared" si="13"/>
        <v>0</v>
      </c>
      <c r="CK30" s="2280">
        <f t="shared" si="13"/>
        <v>0</v>
      </c>
      <c r="CL30" s="2280">
        <f t="shared" si="13"/>
        <v>0</v>
      </c>
      <c r="CM30" s="2281"/>
      <c r="CN30" s="2280">
        <f t="shared" si="14"/>
        <v>0</v>
      </c>
      <c r="CO30" s="2280">
        <f t="shared" si="14"/>
        <v>0</v>
      </c>
      <c r="CP30" s="2280">
        <f t="shared" si="14"/>
        <v>0</v>
      </c>
      <c r="CQ30" s="2280">
        <f t="shared" si="14"/>
        <v>0</v>
      </c>
      <c r="CR30" s="2281"/>
      <c r="CS30" s="2280">
        <f t="shared" si="15"/>
        <v>0</v>
      </c>
      <c r="CT30" s="2280">
        <f t="shared" si="15"/>
        <v>0</v>
      </c>
      <c r="CU30" s="2280">
        <f t="shared" si="15"/>
        <v>0</v>
      </c>
      <c r="CV30" s="2280">
        <f t="shared" si="15"/>
        <v>0</v>
      </c>
      <c r="CW30" s="2281"/>
      <c r="CX30" s="2280">
        <f t="shared" si="16"/>
        <v>0</v>
      </c>
      <c r="CY30" s="2280">
        <f t="shared" si="16"/>
        <v>0</v>
      </c>
      <c r="CZ30" s="2280">
        <f t="shared" si="16"/>
        <v>0</v>
      </c>
      <c r="DA30" s="2280">
        <f t="shared" si="16"/>
        <v>0</v>
      </c>
      <c r="DB30" s="2279"/>
    </row>
    <row r="31" spans="2:106" ht="14.25" customHeight="1" x14ac:dyDescent="0.25">
      <c r="B31" s="382">
        <f t="shared" si="17"/>
        <v>23</v>
      </c>
      <c r="C31" s="392" t="s">
        <v>499</v>
      </c>
      <c r="D31" s="432"/>
      <c r="E31" s="391" t="s">
        <v>41</v>
      </c>
      <c r="F31" s="391">
        <v>3</v>
      </c>
      <c r="G31" s="378">
        <v>0</v>
      </c>
      <c r="H31" s="360">
        <v>0</v>
      </c>
      <c r="I31" s="360">
        <v>0</v>
      </c>
      <c r="J31" s="361">
        <v>0</v>
      </c>
      <c r="K31" s="554">
        <f t="shared" si="0"/>
        <v>0</v>
      </c>
      <c r="L31" s="378">
        <v>0</v>
      </c>
      <c r="M31" s="360">
        <v>0</v>
      </c>
      <c r="N31" s="360">
        <v>0</v>
      </c>
      <c r="O31" s="361">
        <v>0</v>
      </c>
      <c r="P31" s="554">
        <f t="shared" si="1"/>
        <v>0</v>
      </c>
      <c r="Q31" s="378">
        <v>0</v>
      </c>
      <c r="R31" s="360">
        <v>0</v>
      </c>
      <c r="S31" s="360">
        <v>0</v>
      </c>
      <c r="T31" s="361">
        <v>0</v>
      </c>
      <c r="U31" s="554">
        <f t="shared" si="2"/>
        <v>0</v>
      </c>
      <c r="V31" s="378">
        <v>0</v>
      </c>
      <c r="W31" s="360">
        <v>0</v>
      </c>
      <c r="X31" s="360">
        <v>0</v>
      </c>
      <c r="Y31" s="361">
        <v>0</v>
      </c>
      <c r="Z31" s="554">
        <f t="shared" si="3"/>
        <v>0</v>
      </c>
      <c r="AA31" s="378">
        <v>0</v>
      </c>
      <c r="AB31" s="360">
        <v>0</v>
      </c>
      <c r="AC31" s="360">
        <v>0</v>
      </c>
      <c r="AD31" s="361">
        <v>0</v>
      </c>
      <c r="AE31" s="554">
        <f t="shared" si="4"/>
        <v>0</v>
      </c>
      <c r="AF31" s="378">
        <v>0</v>
      </c>
      <c r="AG31" s="360">
        <v>0</v>
      </c>
      <c r="AH31" s="360">
        <v>0</v>
      </c>
      <c r="AI31" s="361">
        <v>0</v>
      </c>
      <c r="AJ31" s="554">
        <f t="shared" si="5"/>
        <v>0</v>
      </c>
      <c r="AK31" s="378">
        <v>0</v>
      </c>
      <c r="AL31" s="360">
        <v>0</v>
      </c>
      <c r="AM31" s="360">
        <v>0</v>
      </c>
      <c r="AN31" s="361">
        <v>0</v>
      </c>
      <c r="AO31" s="554">
        <f t="shared" si="6"/>
        <v>0</v>
      </c>
      <c r="AP31" s="378">
        <v>0</v>
      </c>
      <c r="AQ31" s="360">
        <v>0</v>
      </c>
      <c r="AR31" s="360">
        <v>0</v>
      </c>
      <c r="AS31" s="361">
        <v>0</v>
      </c>
      <c r="AT31" s="554">
        <f t="shared" si="7"/>
        <v>0</v>
      </c>
      <c r="AU31" s="2277"/>
      <c r="AV31" s="1434"/>
      <c r="AW31" s="1463"/>
      <c r="AY31" s="43">
        <f t="shared" si="8"/>
        <v>0</v>
      </c>
      <c r="AZ31" s="43"/>
      <c r="BB31" s="382">
        <f t="shared" si="18"/>
        <v>23</v>
      </c>
      <c r="BC31" s="392" t="s">
        <v>499</v>
      </c>
      <c r="BD31" s="391" t="s">
        <v>41</v>
      </c>
      <c r="BE31" s="391">
        <v>3</v>
      </c>
      <c r="BF31" s="377" t="s">
        <v>5868</v>
      </c>
      <c r="BG31" s="353" t="s">
        <v>5869</v>
      </c>
      <c r="BH31" s="353" t="s">
        <v>5870</v>
      </c>
      <c r="BI31" s="354" t="s">
        <v>5871</v>
      </c>
      <c r="BJ31" s="171" t="s">
        <v>5872</v>
      </c>
      <c r="BM31" s="2279"/>
      <c r="BN31" s="2290"/>
      <c r="BO31" s="2280">
        <f t="shared" si="9"/>
        <v>0</v>
      </c>
      <c r="BP31" s="2280">
        <f t="shared" si="9"/>
        <v>0</v>
      </c>
      <c r="BQ31" s="2280">
        <f t="shared" si="9"/>
        <v>0</v>
      </c>
      <c r="BR31" s="2280">
        <f t="shared" si="9"/>
        <v>0</v>
      </c>
      <c r="BS31" s="2281"/>
      <c r="BT31" s="2280">
        <f t="shared" si="10"/>
        <v>0</v>
      </c>
      <c r="BU31" s="2280">
        <f t="shared" si="10"/>
        <v>0</v>
      </c>
      <c r="BV31" s="2280">
        <f t="shared" si="10"/>
        <v>0</v>
      </c>
      <c r="BW31" s="2280">
        <f t="shared" si="10"/>
        <v>0</v>
      </c>
      <c r="BX31" s="2281"/>
      <c r="BY31" s="2280">
        <f t="shared" si="11"/>
        <v>0</v>
      </c>
      <c r="BZ31" s="2280">
        <f t="shared" si="11"/>
        <v>0</v>
      </c>
      <c r="CA31" s="2280">
        <f t="shared" si="11"/>
        <v>0</v>
      </c>
      <c r="CB31" s="2280">
        <f t="shared" si="11"/>
        <v>0</v>
      </c>
      <c r="CC31" s="2281"/>
      <c r="CD31" s="2280">
        <f t="shared" si="12"/>
        <v>0</v>
      </c>
      <c r="CE31" s="2280">
        <f t="shared" si="12"/>
        <v>0</v>
      </c>
      <c r="CF31" s="2280">
        <f t="shared" si="12"/>
        <v>0</v>
      </c>
      <c r="CG31" s="2280">
        <f t="shared" si="12"/>
        <v>0</v>
      </c>
      <c r="CH31" s="2281"/>
      <c r="CI31" s="2280">
        <f t="shared" si="13"/>
        <v>0</v>
      </c>
      <c r="CJ31" s="2280">
        <f t="shared" si="13"/>
        <v>0</v>
      </c>
      <c r="CK31" s="2280">
        <f t="shared" si="13"/>
        <v>0</v>
      </c>
      <c r="CL31" s="2280">
        <f t="shared" si="13"/>
        <v>0</v>
      </c>
      <c r="CM31" s="2281"/>
      <c r="CN31" s="2280">
        <f t="shared" si="14"/>
        <v>0</v>
      </c>
      <c r="CO31" s="2280">
        <f t="shared" si="14"/>
        <v>0</v>
      </c>
      <c r="CP31" s="2280">
        <f t="shared" si="14"/>
        <v>0</v>
      </c>
      <c r="CQ31" s="2280">
        <f t="shared" si="14"/>
        <v>0</v>
      </c>
      <c r="CR31" s="2281"/>
      <c r="CS31" s="2280">
        <f t="shared" si="15"/>
        <v>0</v>
      </c>
      <c r="CT31" s="2280">
        <f t="shared" si="15"/>
        <v>0</v>
      </c>
      <c r="CU31" s="2280">
        <f t="shared" si="15"/>
        <v>0</v>
      </c>
      <c r="CV31" s="2280">
        <f t="shared" si="15"/>
        <v>0</v>
      </c>
      <c r="CW31" s="2281"/>
      <c r="CX31" s="2280">
        <f t="shared" si="16"/>
        <v>0</v>
      </c>
      <c r="CY31" s="2280">
        <f t="shared" si="16"/>
        <v>0</v>
      </c>
      <c r="CZ31" s="2280">
        <f t="shared" si="16"/>
        <v>0</v>
      </c>
      <c r="DA31" s="2280">
        <f t="shared" si="16"/>
        <v>0</v>
      </c>
      <c r="DB31" s="2279"/>
    </row>
    <row r="32" spans="2:106" ht="14.25" customHeight="1" x14ac:dyDescent="0.25">
      <c r="B32" s="382">
        <f t="shared" si="17"/>
        <v>24</v>
      </c>
      <c r="C32" s="363" t="s">
        <v>493</v>
      </c>
      <c r="D32" s="432"/>
      <c r="E32" s="391" t="s">
        <v>41</v>
      </c>
      <c r="F32" s="2286">
        <v>3</v>
      </c>
      <c r="G32" s="378">
        <v>0.1</v>
      </c>
      <c r="H32" s="360">
        <v>0</v>
      </c>
      <c r="I32" s="360">
        <v>0</v>
      </c>
      <c r="J32" s="361">
        <v>0</v>
      </c>
      <c r="K32" s="554">
        <f t="shared" si="0"/>
        <v>0.1</v>
      </c>
      <c r="L32" s="378">
        <v>0.33600000000000002</v>
      </c>
      <c r="M32" s="360">
        <v>0</v>
      </c>
      <c r="N32" s="360">
        <v>0</v>
      </c>
      <c r="O32" s="361">
        <v>0</v>
      </c>
      <c r="P32" s="554">
        <f t="shared" si="1"/>
        <v>0.33600000000000002</v>
      </c>
      <c r="Q32" s="378">
        <v>1.5229999999999999</v>
      </c>
      <c r="R32" s="360">
        <v>0</v>
      </c>
      <c r="S32" s="360">
        <v>0</v>
      </c>
      <c r="T32" s="361">
        <v>0</v>
      </c>
      <c r="U32" s="554">
        <f t="shared" si="2"/>
        <v>1.5229999999999999</v>
      </c>
      <c r="V32" s="378">
        <v>0</v>
      </c>
      <c r="W32" s="360">
        <v>0</v>
      </c>
      <c r="X32" s="360">
        <v>0</v>
      </c>
      <c r="Y32" s="361">
        <v>0</v>
      </c>
      <c r="Z32" s="554">
        <f t="shared" si="3"/>
        <v>0</v>
      </c>
      <c r="AA32" s="378">
        <v>0</v>
      </c>
      <c r="AB32" s="360">
        <v>0</v>
      </c>
      <c r="AC32" s="360">
        <v>0</v>
      </c>
      <c r="AD32" s="361">
        <v>0</v>
      </c>
      <c r="AE32" s="554">
        <f t="shared" si="4"/>
        <v>0</v>
      </c>
      <c r="AF32" s="378">
        <v>0</v>
      </c>
      <c r="AG32" s="360">
        <v>0</v>
      </c>
      <c r="AH32" s="360">
        <v>0</v>
      </c>
      <c r="AI32" s="361">
        <v>0</v>
      </c>
      <c r="AJ32" s="554">
        <f t="shared" si="5"/>
        <v>0</v>
      </c>
      <c r="AK32" s="378">
        <v>0</v>
      </c>
      <c r="AL32" s="360">
        <v>0</v>
      </c>
      <c r="AM32" s="360">
        <v>0</v>
      </c>
      <c r="AN32" s="361">
        <v>0</v>
      </c>
      <c r="AO32" s="554">
        <f t="shared" si="6"/>
        <v>0</v>
      </c>
      <c r="AP32" s="378">
        <v>0</v>
      </c>
      <c r="AQ32" s="360">
        <v>0</v>
      </c>
      <c r="AR32" s="360">
        <v>0</v>
      </c>
      <c r="AS32" s="361">
        <v>0</v>
      </c>
      <c r="AT32" s="554">
        <f t="shared" si="7"/>
        <v>0</v>
      </c>
      <c r="AU32" s="2277"/>
      <c r="AV32" s="1434"/>
      <c r="AW32" s="1463" t="s">
        <v>388</v>
      </c>
      <c r="AY32" s="43">
        <f>(IF(SUM(BO32:DA32)=0,IF(BM32=1,$BM$4,0),$BO$4))</f>
        <v>0</v>
      </c>
      <c r="AZ32" s="43"/>
      <c r="BB32" s="382">
        <f t="shared" si="18"/>
        <v>24</v>
      </c>
      <c r="BC32" s="357" t="s">
        <v>5873</v>
      </c>
      <c r="BD32" s="391" t="s">
        <v>41</v>
      </c>
      <c r="BE32" s="2286">
        <v>3</v>
      </c>
      <c r="BF32" s="377" t="s">
        <v>5874</v>
      </c>
      <c r="BG32" s="353" t="s">
        <v>5875</v>
      </c>
      <c r="BH32" s="353" t="s">
        <v>5876</v>
      </c>
      <c r="BI32" s="354" t="s">
        <v>5877</v>
      </c>
      <c r="BJ32" s="171" t="s">
        <v>5878</v>
      </c>
      <c r="BM32" s="2291">
        <f xml:space="preserve"> IF( AND( OR( C32 = DB32, C32=""), SUM(G32:AT32) &lt;&gt; 0), 1, 0 )</f>
        <v>0</v>
      </c>
      <c r="BN32" s="2279"/>
      <c r="BO32" s="2291">
        <f xml:space="preserve"> IF( OR( $C$32 = $DB$32, $C$32 =""), 0, IF( ISNUMBER( G32 ), 0, 1 ))</f>
        <v>0</v>
      </c>
      <c r="BP32" s="2291">
        <f xml:space="preserve"> IF( OR( $C$32 = $DB$32, $C$32 =""), 0, IF( ISNUMBER( H32 ), 0, 1 ))</f>
        <v>0</v>
      </c>
      <c r="BQ32" s="2291">
        <f xml:space="preserve"> IF( OR( $C$32 = $DB$32, $C$32 =""), 0, IF( ISNUMBER( I32 ), 0, 1 ))</f>
        <v>0</v>
      </c>
      <c r="BR32" s="2291">
        <f xml:space="preserve"> IF( OR( $C$32 = $DB$32, $C$32 =""), 0, IF( ISNUMBER( J32 ), 0, 1 ))</f>
        <v>0</v>
      </c>
      <c r="BS32" s="2279"/>
      <c r="BT32" s="2291">
        <f xml:space="preserve"> IF( OR( $C$32 = $DB$32, $C$32 =""), 0, IF( ISNUMBER( L32 ), 0, 1 ))</f>
        <v>0</v>
      </c>
      <c r="BU32" s="2291">
        <f xml:space="preserve"> IF( OR( $C$32 = $DB$32, $C$32 =""), 0, IF( ISNUMBER( M32 ), 0, 1 ))</f>
        <v>0</v>
      </c>
      <c r="BV32" s="2291">
        <f xml:space="preserve"> IF( OR( $C$32 = $DB$32, $C$32 =""), 0, IF( ISNUMBER( N32 ), 0, 1 ))</f>
        <v>0</v>
      </c>
      <c r="BW32" s="2291">
        <f xml:space="preserve"> IF( OR( $C$32 = $DB$32, $C$32 =""), 0, IF( ISNUMBER( O32 ), 0, 1 ))</f>
        <v>0</v>
      </c>
      <c r="BX32" s="2279"/>
      <c r="BY32" s="2291">
        <f xml:space="preserve"> IF( OR( $C$32 = $DB$32, $C$32 =""), 0, IF( ISNUMBER( Q32 ), 0, 1 ))</f>
        <v>0</v>
      </c>
      <c r="BZ32" s="2291">
        <f xml:space="preserve"> IF( OR( $C$32 = $DB$32, $C$32 =""), 0, IF( ISNUMBER( R32 ), 0, 1 ))</f>
        <v>0</v>
      </c>
      <c r="CA32" s="2291">
        <f xml:space="preserve"> IF( OR( $C$32 = $DB$32, $C$32 =""), 0, IF( ISNUMBER( S32 ), 0, 1 ))</f>
        <v>0</v>
      </c>
      <c r="CB32" s="2291">
        <f xml:space="preserve"> IF( OR( $C$32 = $DB$32, $C$32 =""), 0, IF( ISNUMBER( T32 ), 0, 1 ))</f>
        <v>0</v>
      </c>
      <c r="CC32" s="2279"/>
      <c r="CD32" s="2291">
        <f xml:space="preserve"> IF( OR( $C$32 = $DB$32, $C$32 =""), 0, IF( ISNUMBER( V32 ), 0, 1 ))</f>
        <v>0</v>
      </c>
      <c r="CE32" s="2291">
        <f xml:space="preserve"> IF( OR( $C$32 = $DB$32, $C$32 =""), 0, IF( ISNUMBER( W32 ), 0, 1 ))</f>
        <v>0</v>
      </c>
      <c r="CF32" s="2291">
        <f xml:space="preserve"> IF( OR( $C$32 = $DB$32, $C$32 =""), 0, IF( ISNUMBER( X32 ), 0, 1 ))</f>
        <v>0</v>
      </c>
      <c r="CG32" s="2291">
        <f xml:space="preserve"> IF( OR( $C$32 = $DB$32, $C$32 =""), 0, IF( ISNUMBER( Y32 ), 0, 1 ))</f>
        <v>0</v>
      </c>
      <c r="CH32" s="2279"/>
      <c r="CI32" s="2291">
        <f xml:space="preserve"> IF( OR( $C$32 = $DB$32, $C$32 =""), 0, IF( ISNUMBER( AA32 ), 0, 1 ))</f>
        <v>0</v>
      </c>
      <c r="CJ32" s="2291">
        <f xml:space="preserve"> IF( OR( $C$32 = $DB$32, $C$32 =""), 0, IF( ISNUMBER( AB32 ), 0, 1 ))</f>
        <v>0</v>
      </c>
      <c r="CK32" s="2291">
        <f xml:space="preserve"> IF( OR( $C$32 = $DB$32, $C$32 =""), 0, IF( ISNUMBER( AC32 ), 0, 1 ))</f>
        <v>0</v>
      </c>
      <c r="CL32" s="2291">
        <f xml:space="preserve"> IF( OR( $C$32 = $DB$32, $C$32 =""), 0, IF( ISNUMBER( AD32 ), 0, 1 ))</f>
        <v>0</v>
      </c>
      <c r="CM32" s="2279"/>
      <c r="CN32" s="2291">
        <f xml:space="preserve"> IF( OR( $C$32 = $DB$32, $C$32 =""), 0, IF( ISNUMBER( AF32 ), 0, 1 ))</f>
        <v>0</v>
      </c>
      <c r="CO32" s="2291">
        <f xml:space="preserve"> IF( OR( $C$32 = $DB$32, $C$32 =""), 0, IF( ISNUMBER( AG32 ), 0, 1 ))</f>
        <v>0</v>
      </c>
      <c r="CP32" s="2291">
        <f xml:space="preserve"> IF( OR( $C$32 = $DB$32, $C$32 =""), 0, IF( ISNUMBER( AH32 ), 0, 1 ))</f>
        <v>0</v>
      </c>
      <c r="CQ32" s="2291">
        <f xml:space="preserve"> IF( OR( $C$32 = $DB$32, $C$32 =""), 0, IF( ISNUMBER( AI32 ), 0, 1 ))</f>
        <v>0</v>
      </c>
      <c r="CR32" s="2279"/>
      <c r="CS32" s="2291">
        <f xml:space="preserve"> IF( OR( $C$32 = $DB$32, $C$32 =""), 0, IF( ISNUMBER( AK32 ), 0, 1 ))</f>
        <v>0</v>
      </c>
      <c r="CT32" s="2291">
        <f xml:space="preserve"> IF( OR( $C$32 = $DB$32, $C$32 =""), 0, IF( ISNUMBER( AL32 ), 0, 1 ))</f>
        <v>0</v>
      </c>
      <c r="CU32" s="2291">
        <f xml:space="preserve"> IF( OR( $C$32 = $DB$32, $C$32 =""), 0, IF( ISNUMBER( AM32 ), 0, 1 ))</f>
        <v>0</v>
      </c>
      <c r="CV32" s="2291">
        <f xml:space="preserve"> IF( OR( $C$32 = $DB$32, $C$32 =""), 0, IF( ISNUMBER( AN32 ), 0, 1 ))</f>
        <v>0</v>
      </c>
      <c r="CW32" s="2279"/>
      <c r="CX32" s="2291">
        <f xml:space="preserve"> IF( OR( $C$32 = $DB$32, $C$32 =""), 0, IF( ISNUMBER( AP32 ), 0, 1 ))</f>
        <v>0</v>
      </c>
      <c r="CY32" s="2291">
        <f xml:space="preserve"> IF( OR( $C$32 = $DB$32, $C$32 =""), 0, IF( ISNUMBER( AQ32 ), 0, 1 ))</f>
        <v>0</v>
      </c>
      <c r="CZ32" s="2291">
        <f xml:space="preserve"> IF( OR( $C$32 = $DB$32, $C$32 =""), 0, IF( ISNUMBER( AR32 ), 0, 1 ))</f>
        <v>0</v>
      </c>
      <c r="DA32" s="2291">
        <f xml:space="preserve"> IF( OR( $C$32 = $DB$32, $C$32 =""), 0, IF( ISNUMBER( AS32 ), 0, 1 ))</f>
        <v>0</v>
      </c>
      <c r="DB32" s="2279" t="s">
        <v>738</v>
      </c>
    </row>
    <row r="33" spans="2:106" ht="14.25" customHeight="1" x14ac:dyDescent="0.25">
      <c r="B33" s="382">
        <f t="shared" si="17"/>
        <v>25</v>
      </c>
      <c r="C33" s="363" t="s">
        <v>485</v>
      </c>
      <c r="D33" s="432"/>
      <c r="E33" s="391" t="s">
        <v>41</v>
      </c>
      <c r="F33" s="2286">
        <v>3</v>
      </c>
      <c r="G33" s="378">
        <v>0</v>
      </c>
      <c r="H33" s="360">
        <v>0</v>
      </c>
      <c r="I33" s="360">
        <v>0</v>
      </c>
      <c r="J33" s="361">
        <v>0</v>
      </c>
      <c r="K33" s="554">
        <f t="shared" si="0"/>
        <v>0</v>
      </c>
      <c r="L33" s="378">
        <v>0</v>
      </c>
      <c r="M33" s="360">
        <v>0</v>
      </c>
      <c r="N33" s="360">
        <v>0</v>
      </c>
      <c r="O33" s="361">
        <v>0</v>
      </c>
      <c r="P33" s="554">
        <f t="shared" si="1"/>
        <v>0</v>
      </c>
      <c r="Q33" s="378">
        <v>0</v>
      </c>
      <c r="R33" s="360">
        <v>0</v>
      </c>
      <c r="S33" s="360">
        <v>0</v>
      </c>
      <c r="T33" s="361">
        <v>0</v>
      </c>
      <c r="U33" s="554">
        <f t="shared" si="2"/>
        <v>0</v>
      </c>
      <c r="V33" s="378">
        <v>0</v>
      </c>
      <c r="W33" s="360">
        <v>0</v>
      </c>
      <c r="X33" s="360">
        <v>0</v>
      </c>
      <c r="Y33" s="361">
        <v>0</v>
      </c>
      <c r="Z33" s="554">
        <f t="shared" si="3"/>
        <v>0</v>
      </c>
      <c r="AA33" s="378">
        <v>0</v>
      </c>
      <c r="AB33" s="360">
        <v>0</v>
      </c>
      <c r="AC33" s="360">
        <v>0</v>
      </c>
      <c r="AD33" s="361">
        <v>0</v>
      </c>
      <c r="AE33" s="554">
        <f t="shared" si="4"/>
        <v>0</v>
      </c>
      <c r="AF33" s="378">
        <v>0</v>
      </c>
      <c r="AG33" s="360">
        <v>0</v>
      </c>
      <c r="AH33" s="360">
        <v>0</v>
      </c>
      <c r="AI33" s="361">
        <v>0</v>
      </c>
      <c r="AJ33" s="554">
        <f t="shared" si="5"/>
        <v>0</v>
      </c>
      <c r="AK33" s="378">
        <v>0</v>
      </c>
      <c r="AL33" s="360">
        <v>0</v>
      </c>
      <c r="AM33" s="360">
        <v>0</v>
      </c>
      <c r="AN33" s="361">
        <v>0</v>
      </c>
      <c r="AO33" s="554">
        <f t="shared" si="6"/>
        <v>0</v>
      </c>
      <c r="AP33" s="378">
        <v>0</v>
      </c>
      <c r="AQ33" s="360">
        <v>0</v>
      </c>
      <c r="AR33" s="360">
        <v>0</v>
      </c>
      <c r="AS33" s="361">
        <v>0</v>
      </c>
      <c r="AT33" s="554">
        <f t="shared" si="7"/>
        <v>0</v>
      </c>
      <c r="AU33" s="2277"/>
      <c r="AV33" s="1434"/>
      <c r="AW33" s="1463" t="s">
        <v>388</v>
      </c>
      <c r="AY33" s="43">
        <f t="shared" ref="AY33:AY46" si="19">(IF(SUM(BO33:DA33)=0,IF(BM33=1,$BM$4,0),$BO$4))</f>
        <v>0</v>
      </c>
      <c r="AZ33" s="43"/>
      <c r="BB33" s="382">
        <f t="shared" si="18"/>
        <v>25</v>
      </c>
      <c r="BC33" s="357" t="s">
        <v>5879</v>
      </c>
      <c r="BD33" s="391" t="s">
        <v>41</v>
      </c>
      <c r="BE33" s="2286">
        <v>3</v>
      </c>
      <c r="BF33" s="377" t="s">
        <v>5880</v>
      </c>
      <c r="BG33" s="353" t="s">
        <v>5881</v>
      </c>
      <c r="BH33" s="353" t="s">
        <v>5882</v>
      </c>
      <c r="BI33" s="354" t="s">
        <v>5883</v>
      </c>
      <c r="BJ33" s="171" t="s">
        <v>5884</v>
      </c>
      <c r="BM33" s="2291">
        <f t="shared" ref="BM33:BM46" si="20" xml:space="preserve"> IF( AND( OR( C33 = DB33, C33=""), SUM(G33:AT33) &lt;&gt; 0), 1, 0 )</f>
        <v>0</v>
      </c>
      <c r="BN33" s="2279"/>
      <c r="BO33" s="2291">
        <f xml:space="preserve"> IF( OR( $C$33 = $DB$33, $C$33 =""), 0, IF( ISNUMBER( G33 ), 0, 1 ))</f>
        <v>0</v>
      </c>
      <c r="BP33" s="2291">
        <f xml:space="preserve"> IF( OR( $C$33 = $DB$33, $C$33 =""), 0, IF( ISNUMBER( H33 ), 0, 1 ))</f>
        <v>0</v>
      </c>
      <c r="BQ33" s="2291">
        <f xml:space="preserve"> IF( OR( $C$33 = $DB$33, $C$33 =""), 0, IF( ISNUMBER( I33 ), 0, 1 ))</f>
        <v>0</v>
      </c>
      <c r="BR33" s="2291">
        <f xml:space="preserve"> IF( OR( $C$33 = $DB$33, $C$33 =""), 0, IF( ISNUMBER( J33 ), 0, 1 ))</f>
        <v>0</v>
      </c>
      <c r="BS33" s="2279"/>
      <c r="BT33" s="2291">
        <f xml:space="preserve"> IF( OR( $C$33 = $DB$33, $C$33 =""), 0, IF( ISNUMBER( L33 ), 0, 1 ))</f>
        <v>0</v>
      </c>
      <c r="BU33" s="2291">
        <f xml:space="preserve"> IF( OR( $C$33 = $DB$33, $C$33 =""), 0, IF( ISNUMBER( M33 ), 0, 1 ))</f>
        <v>0</v>
      </c>
      <c r="BV33" s="2291">
        <f xml:space="preserve"> IF( OR( $C$33 = $DB$33, $C$33 =""), 0, IF( ISNUMBER( N33 ), 0, 1 ))</f>
        <v>0</v>
      </c>
      <c r="BW33" s="2291">
        <f xml:space="preserve"> IF( OR( $C$33 = $DB$33, $C$33 =""), 0, IF( ISNUMBER( O33 ), 0, 1 ))</f>
        <v>0</v>
      </c>
      <c r="BX33" s="2279"/>
      <c r="BY33" s="2291">
        <f xml:space="preserve"> IF( OR( $C$33 = $DB$33, $C$33 =""), 0, IF( ISNUMBER( Q33 ), 0, 1 ))</f>
        <v>0</v>
      </c>
      <c r="BZ33" s="2291">
        <f xml:space="preserve"> IF( OR( $C$33 = $DB$33, $C$33 =""), 0, IF( ISNUMBER( R33 ), 0, 1 ))</f>
        <v>0</v>
      </c>
      <c r="CA33" s="2291">
        <f xml:space="preserve"> IF( OR( $C$33 = $DB$33, $C$33 =""), 0, IF( ISNUMBER( S33 ), 0, 1 ))</f>
        <v>0</v>
      </c>
      <c r="CB33" s="2291">
        <f xml:space="preserve"> IF( OR( $C$33 = $DB$33, $C$33 =""), 0, IF( ISNUMBER( T33 ), 0, 1 ))</f>
        <v>0</v>
      </c>
      <c r="CC33" s="2279"/>
      <c r="CD33" s="2291">
        <f xml:space="preserve"> IF( OR( $C$33 = $DB$33, $C$33 =""), 0, IF( ISNUMBER( V33 ), 0, 1 ))</f>
        <v>0</v>
      </c>
      <c r="CE33" s="2291">
        <f xml:space="preserve"> IF( OR( $C$33 = $DB$33, $C$33 =""), 0, IF( ISNUMBER( W33 ), 0, 1 ))</f>
        <v>0</v>
      </c>
      <c r="CF33" s="2291">
        <f xml:space="preserve"> IF( OR( $C$33 = $DB$33, $C$33 =""), 0, IF( ISNUMBER( X33 ), 0, 1 ))</f>
        <v>0</v>
      </c>
      <c r="CG33" s="2291">
        <f xml:space="preserve"> IF( OR( $C$33 = $DB$33, $C$33 =""), 0, IF( ISNUMBER( Y33 ), 0, 1 ))</f>
        <v>0</v>
      </c>
      <c r="CH33" s="2279"/>
      <c r="CI33" s="2291">
        <f xml:space="preserve"> IF( OR( $C$33 = $DB$33, $C$33 =""), 0, IF( ISNUMBER( AA33 ), 0, 1 ))</f>
        <v>0</v>
      </c>
      <c r="CJ33" s="2291">
        <f xml:space="preserve"> IF( OR( $C$33 = $DB$33, $C$33 =""), 0, IF( ISNUMBER( AB33 ), 0, 1 ))</f>
        <v>0</v>
      </c>
      <c r="CK33" s="2291">
        <f xml:space="preserve"> IF( OR( $C$33 = $DB$33, $C$33 =""), 0, IF( ISNUMBER( AC33 ), 0, 1 ))</f>
        <v>0</v>
      </c>
      <c r="CL33" s="2291">
        <f xml:space="preserve"> IF( OR( $C$33 = $DB$33, $C$33 =""), 0, IF( ISNUMBER( AD33 ), 0, 1 ))</f>
        <v>0</v>
      </c>
      <c r="CM33" s="2279"/>
      <c r="CN33" s="2291">
        <f xml:space="preserve"> IF( OR( $C$33 = $DB$33, $C$33 =""), 0, IF( ISNUMBER( AF33 ), 0, 1 ))</f>
        <v>0</v>
      </c>
      <c r="CO33" s="2291">
        <f xml:space="preserve"> IF( OR( $C$33 = $DB$33, $C$33 =""), 0, IF( ISNUMBER( AG33 ), 0, 1 ))</f>
        <v>0</v>
      </c>
      <c r="CP33" s="2291">
        <f xml:space="preserve"> IF( OR( $C$33 = $DB$33, $C$33 =""), 0, IF( ISNUMBER( AH33 ), 0, 1 ))</f>
        <v>0</v>
      </c>
      <c r="CQ33" s="2291">
        <f xml:space="preserve"> IF( OR( $C$33 = $DB$33, $C$33 =""), 0, IF( ISNUMBER( AI33 ), 0, 1 ))</f>
        <v>0</v>
      </c>
      <c r="CR33" s="2279"/>
      <c r="CS33" s="2291">
        <f xml:space="preserve"> IF( OR( $C$33 = $DB$33, $C$33 =""), 0, IF( ISNUMBER( AK33 ), 0, 1 ))</f>
        <v>0</v>
      </c>
      <c r="CT33" s="2291">
        <f xml:space="preserve"> IF( OR( $C$33 = $DB$33, $C$33 =""), 0, IF( ISNUMBER( AL33 ), 0, 1 ))</f>
        <v>0</v>
      </c>
      <c r="CU33" s="2291">
        <f xml:space="preserve"> IF( OR( $C$33 = $DB$33, $C$33 =""), 0, IF( ISNUMBER( AM33 ), 0, 1 ))</f>
        <v>0</v>
      </c>
      <c r="CV33" s="2291">
        <f xml:space="preserve"> IF( OR( $C$33 = $DB$33, $C$33 =""), 0, IF( ISNUMBER( AN33 ), 0, 1 ))</f>
        <v>0</v>
      </c>
      <c r="CW33" s="2279"/>
      <c r="CX33" s="2291">
        <f xml:space="preserve"> IF( OR( $C$33 = $DB$33, $C$33 =""), 0, IF( ISNUMBER( AP33 ), 0, 1 ))</f>
        <v>0</v>
      </c>
      <c r="CY33" s="2291">
        <f xml:space="preserve"> IF( OR( $C$33 = $DB$33, $C$33 =""), 0, IF( ISNUMBER( AQ33 ), 0, 1 ))</f>
        <v>0</v>
      </c>
      <c r="CZ33" s="2291">
        <f xml:space="preserve"> IF( OR( $C$33 = $DB$33, $C$33 =""), 0, IF( ISNUMBER( AR33 ), 0, 1 ))</f>
        <v>0</v>
      </c>
      <c r="DA33" s="2291">
        <f xml:space="preserve"> IF( OR( $C$33 = $DB$33, $C$33 =""), 0, IF( ISNUMBER( AS33 ), 0, 1 ))</f>
        <v>0</v>
      </c>
      <c r="DB33" s="2279" t="s">
        <v>731</v>
      </c>
    </row>
    <row r="34" spans="2:106" ht="14.25" customHeight="1" x14ac:dyDescent="0.25">
      <c r="B34" s="382">
        <f t="shared" si="17"/>
        <v>26</v>
      </c>
      <c r="C34" s="363" t="s">
        <v>477</v>
      </c>
      <c r="D34" s="432"/>
      <c r="E34" s="391" t="s">
        <v>41</v>
      </c>
      <c r="F34" s="2286">
        <v>3</v>
      </c>
      <c r="G34" s="378">
        <v>0</v>
      </c>
      <c r="H34" s="360">
        <v>0</v>
      </c>
      <c r="I34" s="360">
        <v>0</v>
      </c>
      <c r="J34" s="361">
        <v>1.415</v>
      </c>
      <c r="K34" s="554">
        <f t="shared" si="0"/>
        <v>1.415</v>
      </c>
      <c r="L34" s="378">
        <v>0</v>
      </c>
      <c r="M34" s="360">
        <v>0</v>
      </c>
      <c r="N34" s="360">
        <v>0</v>
      </c>
      <c r="O34" s="361">
        <v>31.431000000000001</v>
      </c>
      <c r="P34" s="554">
        <f t="shared" si="1"/>
        <v>31.431000000000001</v>
      </c>
      <c r="Q34" s="378">
        <v>0</v>
      </c>
      <c r="R34" s="360">
        <v>0</v>
      </c>
      <c r="S34" s="360">
        <v>0</v>
      </c>
      <c r="T34" s="361">
        <v>42.826999999999998</v>
      </c>
      <c r="U34" s="554">
        <f t="shared" si="2"/>
        <v>42.826999999999998</v>
      </c>
      <c r="V34" s="378">
        <v>0</v>
      </c>
      <c r="W34" s="360">
        <v>0</v>
      </c>
      <c r="X34" s="360">
        <v>0</v>
      </c>
      <c r="Y34" s="2292">
        <v>0</v>
      </c>
      <c r="Z34" s="554">
        <f t="shared" si="3"/>
        <v>0</v>
      </c>
      <c r="AA34" s="378">
        <v>0</v>
      </c>
      <c r="AB34" s="360">
        <v>0</v>
      </c>
      <c r="AC34" s="360">
        <v>0</v>
      </c>
      <c r="AD34" s="2292">
        <v>0</v>
      </c>
      <c r="AE34" s="554">
        <f t="shared" si="4"/>
        <v>0</v>
      </c>
      <c r="AF34" s="378">
        <v>0</v>
      </c>
      <c r="AG34" s="360">
        <v>0</v>
      </c>
      <c r="AH34" s="360">
        <v>0</v>
      </c>
      <c r="AI34" s="2292">
        <v>0</v>
      </c>
      <c r="AJ34" s="554">
        <f t="shared" si="5"/>
        <v>0</v>
      </c>
      <c r="AK34" s="378">
        <v>0</v>
      </c>
      <c r="AL34" s="360">
        <v>0</v>
      </c>
      <c r="AM34" s="360">
        <v>0</v>
      </c>
      <c r="AN34" s="2292">
        <v>0</v>
      </c>
      <c r="AO34" s="554">
        <f t="shared" si="6"/>
        <v>0</v>
      </c>
      <c r="AP34" s="378">
        <v>0</v>
      </c>
      <c r="AQ34" s="360">
        <v>0</v>
      </c>
      <c r="AR34" s="360">
        <v>0</v>
      </c>
      <c r="AS34" s="2292">
        <v>0</v>
      </c>
      <c r="AT34" s="554">
        <f t="shared" si="7"/>
        <v>0</v>
      </c>
      <c r="AU34" s="2277"/>
      <c r="AV34" s="380"/>
      <c r="AW34" s="1463" t="s">
        <v>388</v>
      </c>
      <c r="AY34" s="43">
        <f t="shared" si="19"/>
        <v>0</v>
      </c>
      <c r="AZ34" s="43"/>
      <c r="BB34" s="382">
        <f t="shared" si="18"/>
        <v>26</v>
      </c>
      <c r="BC34" s="357" t="s">
        <v>5885</v>
      </c>
      <c r="BD34" s="391" t="s">
        <v>41</v>
      </c>
      <c r="BE34" s="2286">
        <v>3</v>
      </c>
      <c r="BF34" s="377" t="s">
        <v>5886</v>
      </c>
      <c r="BG34" s="353" t="s">
        <v>5887</v>
      </c>
      <c r="BH34" s="353" t="s">
        <v>5888</v>
      </c>
      <c r="BI34" s="354" t="s">
        <v>5889</v>
      </c>
      <c r="BJ34" s="171" t="s">
        <v>5890</v>
      </c>
      <c r="BM34" s="2291">
        <f t="shared" si="20"/>
        <v>0</v>
      </c>
      <c r="BN34" s="2279"/>
      <c r="BO34" s="2291">
        <f xml:space="preserve"> IF( OR( $C$34 = $DB$34, $C$34 =""), 0, IF( ISNUMBER( G34 ), 0, 1 ))</f>
        <v>0</v>
      </c>
      <c r="BP34" s="2291">
        <f xml:space="preserve"> IF( OR( $C$34 = $DB$34, $C$34 =""), 0, IF( ISNUMBER( H34 ), 0, 1 ))</f>
        <v>0</v>
      </c>
      <c r="BQ34" s="2291">
        <f xml:space="preserve"> IF( OR( $C$34 = $DB$34, $C$34 =""), 0, IF( ISNUMBER( I34 ), 0, 1 ))</f>
        <v>0</v>
      </c>
      <c r="BR34" s="2291">
        <f xml:space="preserve"> IF( OR( $C$34 = $DB$34, $C$34 =""), 0, IF( ISNUMBER( J34 ), 0, 1 ))</f>
        <v>0</v>
      </c>
      <c r="BS34" s="2279"/>
      <c r="BT34" s="2291">
        <f xml:space="preserve"> IF( OR( $C$34 = $DB$34, $C$34 =""), 0, IF( ISNUMBER( L34 ), 0, 1 ))</f>
        <v>0</v>
      </c>
      <c r="BU34" s="2291">
        <f xml:space="preserve"> IF( OR( $C$34 = $DB$34, $C$34 =""), 0, IF( ISNUMBER( M34 ), 0, 1 ))</f>
        <v>0</v>
      </c>
      <c r="BV34" s="2291">
        <f xml:space="preserve"> IF( OR( $C$34 = $DB$34, $C$34 =""), 0, IF( ISNUMBER( N34 ), 0, 1 ))</f>
        <v>0</v>
      </c>
      <c r="BW34" s="2291">
        <f xml:space="preserve"> IF( OR( $C$34 = $DB$34, $C$34 =""), 0, IF( ISNUMBER( O34 ), 0, 1 ))</f>
        <v>0</v>
      </c>
      <c r="BX34" s="2279"/>
      <c r="BY34" s="2291">
        <f xml:space="preserve"> IF( OR( $C$34 = $DB$34, $C$34 =""), 0, IF( ISNUMBER( Q34 ), 0, 1 ))</f>
        <v>0</v>
      </c>
      <c r="BZ34" s="2291">
        <f xml:space="preserve"> IF( OR( $C$34 = $DB$34, $C$34 =""), 0, IF( ISNUMBER( R34 ), 0, 1 ))</f>
        <v>0</v>
      </c>
      <c r="CA34" s="2291">
        <f xml:space="preserve"> IF( OR( $C$34 = $DB$34, $C$34 =""), 0, IF( ISNUMBER( S34 ), 0, 1 ))</f>
        <v>0</v>
      </c>
      <c r="CB34" s="2291">
        <f xml:space="preserve"> IF( OR( $C$34 = $DB$34, $C$34 =""), 0, IF( ISNUMBER( T34 ), 0, 1 ))</f>
        <v>0</v>
      </c>
      <c r="CC34" s="2279"/>
      <c r="CD34" s="2291">
        <f xml:space="preserve"> IF( OR( $C$34 = $DB$34, $C$34 =""), 0, IF( ISNUMBER( V34 ), 0, 1 ))</f>
        <v>0</v>
      </c>
      <c r="CE34" s="2291">
        <f xml:space="preserve"> IF( OR( $C$34 = $DB$34, $C$34 =""), 0, IF( ISNUMBER( W34 ), 0, 1 ))</f>
        <v>0</v>
      </c>
      <c r="CF34" s="2291">
        <f xml:space="preserve"> IF( OR( $C$34 = $DB$34, $C$34 =""), 0, IF( ISNUMBER( X34 ), 0, 1 ))</f>
        <v>0</v>
      </c>
      <c r="CG34" s="2291">
        <f xml:space="preserve"> IF( OR( $C$34 = $DB$34, $C$34 =""), 0, IF( ISNUMBER( Y34 ), 0, 1 ))</f>
        <v>0</v>
      </c>
      <c r="CH34" s="2279"/>
      <c r="CI34" s="2291">
        <f xml:space="preserve"> IF( OR( $C$34 = $DB$34, $C$34 =""), 0, IF( ISNUMBER( AA34 ), 0, 1 ))</f>
        <v>0</v>
      </c>
      <c r="CJ34" s="2291">
        <f xml:space="preserve"> IF( OR( $C$34 = $DB$34, $C$34 =""), 0, IF( ISNUMBER( AB34 ), 0, 1 ))</f>
        <v>0</v>
      </c>
      <c r="CK34" s="2291">
        <f xml:space="preserve"> IF( OR( $C$34 = $DB$34, $C$34 =""), 0, IF( ISNUMBER( AC34 ), 0, 1 ))</f>
        <v>0</v>
      </c>
      <c r="CL34" s="2291">
        <f xml:space="preserve"> IF( OR( $C$34 = $DB$34, $C$34 =""), 0, IF( ISNUMBER( AD34 ), 0, 1 ))</f>
        <v>0</v>
      </c>
      <c r="CM34" s="2279"/>
      <c r="CN34" s="2291">
        <f xml:space="preserve"> IF( OR( $C$34 = $DB$34, $C$34 =""), 0, IF( ISNUMBER( AF34 ), 0, 1 ))</f>
        <v>0</v>
      </c>
      <c r="CO34" s="2291">
        <f xml:space="preserve"> IF( OR( $C$34 = $DB$34, $C$34 =""), 0, IF( ISNUMBER( AG34 ), 0, 1 ))</f>
        <v>0</v>
      </c>
      <c r="CP34" s="2291">
        <f xml:space="preserve"> IF( OR( $C$34 = $DB$34, $C$34 =""), 0, IF( ISNUMBER( AH34 ), 0, 1 ))</f>
        <v>0</v>
      </c>
      <c r="CQ34" s="2291">
        <f xml:space="preserve"> IF( OR( $C$34 = $DB$34, $C$34 =""), 0, IF( ISNUMBER( AI34 ), 0, 1 ))</f>
        <v>0</v>
      </c>
      <c r="CR34" s="2279"/>
      <c r="CS34" s="2291">
        <f xml:space="preserve"> IF( OR( $C$34 = $DB$34, $C$34 =""), 0, IF( ISNUMBER( AK34 ), 0, 1 ))</f>
        <v>0</v>
      </c>
      <c r="CT34" s="2291">
        <f xml:space="preserve"> IF( OR( $C$34 = $DB$34, $C$34 =""), 0, IF( ISNUMBER( AL34 ), 0, 1 ))</f>
        <v>0</v>
      </c>
      <c r="CU34" s="2291">
        <f xml:space="preserve"> IF( OR( $C$34 = $DB$34, $C$34 =""), 0, IF( ISNUMBER( AM34 ), 0, 1 ))</f>
        <v>0</v>
      </c>
      <c r="CV34" s="2291">
        <f xml:space="preserve"> IF( OR( $C$34 = $DB$34, $C$34 =""), 0, IF( ISNUMBER( AN34 ), 0, 1 ))</f>
        <v>0</v>
      </c>
      <c r="CW34" s="2279"/>
      <c r="CX34" s="2291">
        <f xml:space="preserve"> IF( OR( $C$34 = $DB$34, $C$34 =""), 0, IF( ISNUMBER( AP34 ), 0, 1 ))</f>
        <v>0</v>
      </c>
      <c r="CY34" s="2291">
        <f xml:space="preserve"> IF( OR( $C$34 = $DB$34, $C$34 =""), 0, IF( ISNUMBER( AQ34 ), 0, 1 ))</f>
        <v>0</v>
      </c>
      <c r="CZ34" s="2291">
        <f xml:space="preserve"> IF( OR( $C$34 = $DB$34, $C$34 =""), 0, IF( ISNUMBER( AR34 ), 0, 1 ))</f>
        <v>0</v>
      </c>
      <c r="DA34" s="2291">
        <f xml:space="preserve"> IF( OR( $C$34 = $DB$34, $C$34 =""), 0, IF( ISNUMBER( AS34 ), 0, 1 ))</f>
        <v>0</v>
      </c>
      <c r="DB34" s="2279" t="s">
        <v>724</v>
      </c>
    </row>
    <row r="35" spans="2:106" ht="14.25" customHeight="1" x14ac:dyDescent="0.25">
      <c r="B35" s="382">
        <f t="shared" si="17"/>
        <v>27</v>
      </c>
      <c r="C35" s="363" t="s">
        <v>469</v>
      </c>
      <c r="D35" s="432"/>
      <c r="E35" s="391" t="s">
        <v>41</v>
      </c>
      <c r="F35" s="2286">
        <v>3</v>
      </c>
      <c r="G35" s="378">
        <v>0</v>
      </c>
      <c r="H35" s="360">
        <v>0</v>
      </c>
      <c r="I35" s="360">
        <v>0</v>
      </c>
      <c r="J35" s="361">
        <v>0</v>
      </c>
      <c r="K35" s="554">
        <f t="shared" si="0"/>
        <v>0</v>
      </c>
      <c r="L35" s="378">
        <v>0</v>
      </c>
      <c r="M35" s="360">
        <v>0</v>
      </c>
      <c r="N35" s="360">
        <v>0</v>
      </c>
      <c r="O35" s="361">
        <v>4.4039999999999999</v>
      </c>
      <c r="P35" s="554">
        <f t="shared" si="1"/>
        <v>4.4039999999999999</v>
      </c>
      <c r="Q35" s="378">
        <v>0</v>
      </c>
      <c r="R35" s="360">
        <v>0</v>
      </c>
      <c r="S35" s="360">
        <v>0</v>
      </c>
      <c r="T35" s="361">
        <v>5.2030000000000003</v>
      </c>
      <c r="U35" s="554">
        <f t="shared" si="2"/>
        <v>5.2030000000000003</v>
      </c>
      <c r="V35" s="378">
        <v>0</v>
      </c>
      <c r="W35" s="360">
        <v>0</v>
      </c>
      <c r="X35" s="360">
        <v>0</v>
      </c>
      <c r="Y35" s="2292">
        <v>0</v>
      </c>
      <c r="Z35" s="554">
        <f t="shared" si="3"/>
        <v>0</v>
      </c>
      <c r="AA35" s="378">
        <v>0</v>
      </c>
      <c r="AB35" s="360">
        <v>0</v>
      </c>
      <c r="AC35" s="360">
        <v>0</v>
      </c>
      <c r="AD35" s="2292">
        <v>0</v>
      </c>
      <c r="AE35" s="554">
        <f t="shared" si="4"/>
        <v>0</v>
      </c>
      <c r="AF35" s="378">
        <v>0</v>
      </c>
      <c r="AG35" s="360">
        <v>0</v>
      </c>
      <c r="AH35" s="360">
        <v>0</v>
      </c>
      <c r="AI35" s="2292">
        <v>0</v>
      </c>
      <c r="AJ35" s="554">
        <f t="shared" si="5"/>
        <v>0</v>
      </c>
      <c r="AK35" s="378">
        <v>0</v>
      </c>
      <c r="AL35" s="360">
        <v>0</v>
      </c>
      <c r="AM35" s="360">
        <v>0</v>
      </c>
      <c r="AN35" s="2292">
        <v>0</v>
      </c>
      <c r="AO35" s="554">
        <f t="shared" si="6"/>
        <v>0</v>
      </c>
      <c r="AP35" s="378">
        <v>0</v>
      </c>
      <c r="AQ35" s="360">
        <v>0</v>
      </c>
      <c r="AR35" s="360">
        <v>0</v>
      </c>
      <c r="AS35" s="2292">
        <v>0</v>
      </c>
      <c r="AT35" s="554">
        <f t="shared" si="7"/>
        <v>0</v>
      </c>
      <c r="AU35" s="2277"/>
      <c r="AV35" s="380"/>
      <c r="AW35" s="1463" t="s">
        <v>388</v>
      </c>
      <c r="AY35" s="43">
        <f t="shared" si="19"/>
        <v>0</v>
      </c>
      <c r="AZ35" s="43"/>
      <c r="BB35" s="382">
        <f t="shared" si="18"/>
        <v>27</v>
      </c>
      <c r="BC35" s="357" t="s">
        <v>5891</v>
      </c>
      <c r="BD35" s="391" t="s">
        <v>41</v>
      </c>
      <c r="BE35" s="2286">
        <v>3</v>
      </c>
      <c r="BF35" s="377" t="s">
        <v>5892</v>
      </c>
      <c r="BG35" s="353" t="s">
        <v>5893</v>
      </c>
      <c r="BH35" s="353" t="s">
        <v>5894</v>
      </c>
      <c r="BI35" s="354" t="s">
        <v>5895</v>
      </c>
      <c r="BJ35" s="171" t="s">
        <v>5896</v>
      </c>
      <c r="BM35" s="2291">
        <f t="shared" si="20"/>
        <v>0</v>
      </c>
      <c r="BN35" s="2279"/>
      <c r="BO35" s="2291">
        <f xml:space="preserve"> IF( OR( $C$35 = $DB$35, $C$35 =""), 0, IF( ISNUMBER( G35 ), 0, 1 ))</f>
        <v>0</v>
      </c>
      <c r="BP35" s="2291">
        <f xml:space="preserve"> IF( OR( $C$35 = $DB$35, $C$35 =""), 0, IF( ISNUMBER( H35 ), 0, 1 ))</f>
        <v>0</v>
      </c>
      <c r="BQ35" s="2291">
        <f xml:space="preserve"> IF( OR( $C$35 = $DB$35, $C$35 =""), 0, IF( ISNUMBER( I35 ), 0, 1 ))</f>
        <v>0</v>
      </c>
      <c r="BR35" s="2291">
        <f xml:space="preserve"> IF( OR( $C$35 = $DB$35, $C$35 =""), 0, IF( ISNUMBER( J35 ), 0, 1 ))</f>
        <v>0</v>
      </c>
      <c r="BS35" s="2279"/>
      <c r="BT35" s="2291">
        <f xml:space="preserve"> IF( OR( $C$35 = $DB$35, $C$35 =""), 0, IF( ISNUMBER( L35 ), 0, 1 ))</f>
        <v>0</v>
      </c>
      <c r="BU35" s="2291">
        <f xml:space="preserve"> IF( OR( $C$35 = $DB$35, $C$35 =""), 0, IF( ISNUMBER( M35 ), 0, 1 ))</f>
        <v>0</v>
      </c>
      <c r="BV35" s="2291">
        <f xml:space="preserve"> IF( OR( $C$35 = $DB$35, $C$35 =""), 0, IF( ISNUMBER( N35 ), 0, 1 ))</f>
        <v>0</v>
      </c>
      <c r="BW35" s="2291">
        <f xml:space="preserve"> IF( OR( $C$35 = $DB$35, $C$35 =""), 0, IF( ISNUMBER( O35 ), 0, 1 ))</f>
        <v>0</v>
      </c>
      <c r="BX35" s="2279"/>
      <c r="BY35" s="2291">
        <f xml:space="preserve"> IF( OR( $C$35 = $DB$35, $C$35 =""), 0, IF( ISNUMBER( Q35 ), 0, 1 ))</f>
        <v>0</v>
      </c>
      <c r="BZ35" s="2291">
        <f xml:space="preserve"> IF( OR( $C$35 = $DB$35, $C$35 =""), 0, IF( ISNUMBER( R35 ), 0, 1 ))</f>
        <v>0</v>
      </c>
      <c r="CA35" s="2291">
        <f xml:space="preserve"> IF( OR( $C$35 = $DB$35, $C$35 =""), 0, IF( ISNUMBER( S35 ), 0, 1 ))</f>
        <v>0</v>
      </c>
      <c r="CB35" s="2291">
        <f xml:space="preserve"> IF( OR( $C$35 = $DB$35, $C$35 =""), 0, IF( ISNUMBER( T35 ), 0, 1 ))</f>
        <v>0</v>
      </c>
      <c r="CC35" s="2279"/>
      <c r="CD35" s="2291">
        <f xml:space="preserve"> IF( OR( $C$35 = $DB$35, $C$35 =""), 0, IF( ISNUMBER( V35 ), 0, 1 ))</f>
        <v>0</v>
      </c>
      <c r="CE35" s="2291">
        <f xml:space="preserve"> IF( OR( $C$35 = $DB$35, $C$35 =""), 0, IF( ISNUMBER( W35 ), 0, 1 ))</f>
        <v>0</v>
      </c>
      <c r="CF35" s="2291">
        <f xml:space="preserve"> IF( OR( $C$35 = $DB$35, $C$35 =""), 0, IF( ISNUMBER( X35 ), 0, 1 ))</f>
        <v>0</v>
      </c>
      <c r="CG35" s="2291">
        <f xml:space="preserve"> IF( OR( $C$35 = $DB$35, $C$35 =""), 0, IF( ISNUMBER( Y35 ), 0, 1 ))</f>
        <v>0</v>
      </c>
      <c r="CH35" s="2279"/>
      <c r="CI35" s="2291">
        <f xml:space="preserve"> IF( OR( $C$35 = $DB$35, $C$35 =""), 0, IF( ISNUMBER( AA35 ), 0, 1 ))</f>
        <v>0</v>
      </c>
      <c r="CJ35" s="2291">
        <f xml:space="preserve"> IF( OR( $C$35 = $DB$35, $C$35 =""), 0, IF( ISNUMBER( AB35 ), 0, 1 ))</f>
        <v>0</v>
      </c>
      <c r="CK35" s="2291">
        <f xml:space="preserve"> IF( OR( $C$35 = $DB$35, $C$35 =""), 0, IF( ISNUMBER( AC35 ), 0, 1 ))</f>
        <v>0</v>
      </c>
      <c r="CL35" s="2291">
        <f xml:space="preserve"> IF( OR( $C$35 = $DB$35, $C$35 =""), 0, IF( ISNUMBER( AD35 ), 0, 1 ))</f>
        <v>0</v>
      </c>
      <c r="CM35" s="2279"/>
      <c r="CN35" s="2291">
        <f xml:space="preserve"> IF( OR( $C$35 = $DB$35, $C$35 =""), 0, IF( ISNUMBER( AF35 ), 0, 1 ))</f>
        <v>0</v>
      </c>
      <c r="CO35" s="2291">
        <f xml:space="preserve"> IF( OR( $C$35 = $DB$35, $C$35 =""), 0, IF( ISNUMBER( AG35 ), 0, 1 ))</f>
        <v>0</v>
      </c>
      <c r="CP35" s="2291">
        <f xml:space="preserve"> IF( OR( $C$35 = $DB$35, $C$35 =""), 0, IF( ISNUMBER( AH35 ), 0, 1 ))</f>
        <v>0</v>
      </c>
      <c r="CQ35" s="2291">
        <f xml:space="preserve"> IF( OR( $C$35 = $DB$35, $C$35 =""), 0, IF( ISNUMBER( AI35 ), 0, 1 ))</f>
        <v>0</v>
      </c>
      <c r="CR35" s="2279"/>
      <c r="CS35" s="2291">
        <f xml:space="preserve"> IF( OR( $C$35 = $DB$35, $C$35 =""), 0, IF( ISNUMBER( AK35 ), 0, 1 ))</f>
        <v>0</v>
      </c>
      <c r="CT35" s="2291">
        <f xml:space="preserve"> IF( OR( $C$35 = $DB$35, $C$35 =""), 0, IF( ISNUMBER( AL35 ), 0, 1 ))</f>
        <v>0</v>
      </c>
      <c r="CU35" s="2291">
        <f xml:space="preserve"> IF( OR( $C$35 = $DB$35, $C$35 =""), 0, IF( ISNUMBER( AM35 ), 0, 1 ))</f>
        <v>0</v>
      </c>
      <c r="CV35" s="2291">
        <f xml:space="preserve"> IF( OR( $C$35 = $DB$35, $C$35 =""), 0, IF( ISNUMBER( AN35 ), 0, 1 ))</f>
        <v>0</v>
      </c>
      <c r="CW35" s="2279"/>
      <c r="CX35" s="2291">
        <f xml:space="preserve"> IF( OR( $C$35 = $DB$35, $C$35 =""), 0, IF( ISNUMBER( AP35 ), 0, 1 ))</f>
        <v>0</v>
      </c>
      <c r="CY35" s="2291">
        <f xml:space="preserve"> IF( OR( $C$35 = $DB$35, $C$35 =""), 0, IF( ISNUMBER( AQ35 ), 0, 1 ))</f>
        <v>0</v>
      </c>
      <c r="CZ35" s="2291">
        <f xml:space="preserve"> IF( OR( $C$35 = $DB$35, $C$35 =""), 0, IF( ISNUMBER( AR35 ), 0, 1 ))</f>
        <v>0</v>
      </c>
      <c r="DA35" s="2291">
        <f xml:space="preserve"> IF( OR( $C$35 = $DB$35, $C$35 =""), 0, IF( ISNUMBER( AS35 ), 0, 1 ))</f>
        <v>0</v>
      </c>
      <c r="DB35" s="2279" t="s">
        <v>717</v>
      </c>
    </row>
    <row r="36" spans="2:106" ht="14.25" customHeight="1" x14ac:dyDescent="0.25">
      <c r="B36" s="382">
        <f t="shared" si="17"/>
        <v>28</v>
      </c>
      <c r="C36" s="363" t="s">
        <v>461</v>
      </c>
      <c r="D36" s="432"/>
      <c r="E36" s="391" t="s">
        <v>41</v>
      </c>
      <c r="F36" s="2286">
        <v>3</v>
      </c>
      <c r="G36" s="378">
        <v>0</v>
      </c>
      <c r="H36" s="360">
        <v>0</v>
      </c>
      <c r="I36" s="360">
        <v>0</v>
      </c>
      <c r="J36" s="361">
        <v>0</v>
      </c>
      <c r="K36" s="554">
        <f t="shared" si="0"/>
        <v>0</v>
      </c>
      <c r="L36" s="378">
        <v>0</v>
      </c>
      <c r="M36" s="360">
        <v>0</v>
      </c>
      <c r="N36" s="360">
        <v>0</v>
      </c>
      <c r="O36" s="361">
        <v>0</v>
      </c>
      <c r="P36" s="554">
        <f t="shared" si="1"/>
        <v>0</v>
      </c>
      <c r="Q36" s="378">
        <v>0</v>
      </c>
      <c r="R36" s="360">
        <v>0</v>
      </c>
      <c r="S36" s="360">
        <v>0</v>
      </c>
      <c r="T36" s="361">
        <v>0</v>
      </c>
      <c r="U36" s="554">
        <f t="shared" si="2"/>
        <v>0</v>
      </c>
      <c r="V36" s="378">
        <v>0</v>
      </c>
      <c r="W36" s="360">
        <v>0</v>
      </c>
      <c r="X36" s="360">
        <v>0</v>
      </c>
      <c r="Y36" s="361">
        <v>0</v>
      </c>
      <c r="Z36" s="554">
        <f t="shared" si="3"/>
        <v>0</v>
      </c>
      <c r="AA36" s="378">
        <v>0</v>
      </c>
      <c r="AB36" s="360">
        <v>0</v>
      </c>
      <c r="AC36" s="360">
        <v>0</v>
      </c>
      <c r="AD36" s="361">
        <v>0</v>
      </c>
      <c r="AE36" s="554">
        <f t="shared" si="4"/>
        <v>0</v>
      </c>
      <c r="AF36" s="378">
        <v>0</v>
      </c>
      <c r="AG36" s="360">
        <v>0</v>
      </c>
      <c r="AH36" s="360">
        <v>0</v>
      </c>
      <c r="AI36" s="361">
        <v>0</v>
      </c>
      <c r="AJ36" s="554">
        <f t="shared" si="5"/>
        <v>0</v>
      </c>
      <c r="AK36" s="378">
        <v>0</v>
      </c>
      <c r="AL36" s="360">
        <v>0</v>
      </c>
      <c r="AM36" s="360">
        <v>0</v>
      </c>
      <c r="AN36" s="361">
        <v>0</v>
      </c>
      <c r="AO36" s="554">
        <f t="shared" si="6"/>
        <v>0</v>
      </c>
      <c r="AP36" s="378">
        <v>0</v>
      </c>
      <c r="AQ36" s="360">
        <v>0</v>
      </c>
      <c r="AR36" s="360">
        <v>0</v>
      </c>
      <c r="AS36" s="361">
        <v>0</v>
      </c>
      <c r="AT36" s="554">
        <f t="shared" si="7"/>
        <v>0</v>
      </c>
      <c r="AU36" s="2277"/>
      <c r="AV36" s="1434"/>
      <c r="AW36" s="1463" t="s">
        <v>388</v>
      </c>
      <c r="AY36" s="43">
        <f t="shared" si="19"/>
        <v>0</v>
      </c>
      <c r="AZ36" s="43"/>
      <c r="BB36" s="382">
        <f t="shared" si="18"/>
        <v>28</v>
      </c>
      <c r="BC36" s="357" t="s">
        <v>5897</v>
      </c>
      <c r="BD36" s="391" t="s">
        <v>41</v>
      </c>
      <c r="BE36" s="2286">
        <v>3</v>
      </c>
      <c r="BF36" s="377" t="s">
        <v>5898</v>
      </c>
      <c r="BG36" s="353" t="s">
        <v>5899</v>
      </c>
      <c r="BH36" s="353" t="s">
        <v>5900</v>
      </c>
      <c r="BI36" s="354" t="s">
        <v>5901</v>
      </c>
      <c r="BJ36" s="171" t="s">
        <v>5902</v>
      </c>
      <c r="BM36" s="2291">
        <f t="shared" si="20"/>
        <v>0</v>
      </c>
      <c r="BN36" s="2279"/>
      <c r="BO36" s="2291">
        <f xml:space="preserve"> IF( OR( $C$36 = $DB$36, $C$36 =""), 0, IF( ISNUMBER( G36 ), 0, 1 ))</f>
        <v>0</v>
      </c>
      <c r="BP36" s="2291">
        <f xml:space="preserve"> IF( OR( $C$36 = $DB$36, $C$36 =""), 0, IF( ISNUMBER( H36 ), 0, 1 ))</f>
        <v>0</v>
      </c>
      <c r="BQ36" s="2291">
        <f xml:space="preserve"> IF( OR( $C$36 = $DB$36, $C$36 =""), 0, IF( ISNUMBER( I36 ), 0, 1 ))</f>
        <v>0</v>
      </c>
      <c r="BR36" s="2291">
        <f xml:space="preserve"> IF( OR( $C$36 = $DB$36, $C$36 =""), 0, IF( ISNUMBER( J36 ), 0, 1 ))</f>
        <v>0</v>
      </c>
      <c r="BS36" s="2279"/>
      <c r="BT36" s="2291">
        <f xml:space="preserve"> IF( OR( $C$36 = $DB$36, $C$36 =""), 0, IF( ISNUMBER( L36 ), 0, 1 ))</f>
        <v>0</v>
      </c>
      <c r="BU36" s="2291">
        <f xml:space="preserve"> IF( OR( $C$36 = $DB$36, $C$36 =""), 0, IF( ISNUMBER( M36 ), 0, 1 ))</f>
        <v>0</v>
      </c>
      <c r="BV36" s="2291">
        <f xml:space="preserve"> IF( OR( $C$36 = $DB$36, $C$36 =""), 0, IF( ISNUMBER( N36 ), 0, 1 ))</f>
        <v>0</v>
      </c>
      <c r="BW36" s="2291">
        <f xml:space="preserve"> IF( OR( $C$36 = $DB$36, $C$36 =""), 0, IF( ISNUMBER( O36 ), 0, 1 ))</f>
        <v>0</v>
      </c>
      <c r="BX36" s="2279"/>
      <c r="BY36" s="2291">
        <f xml:space="preserve"> IF( OR( $C$36 = $DB$36, $C$36 =""), 0, IF( ISNUMBER( Q36 ), 0, 1 ))</f>
        <v>0</v>
      </c>
      <c r="BZ36" s="2291">
        <f xml:space="preserve"> IF( OR( $C$36 = $DB$36, $C$36 =""), 0, IF( ISNUMBER( R36 ), 0, 1 ))</f>
        <v>0</v>
      </c>
      <c r="CA36" s="2291">
        <f xml:space="preserve"> IF( OR( $C$36 = $DB$36, $C$36 =""), 0, IF( ISNUMBER( S36 ), 0, 1 ))</f>
        <v>0</v>
      </c>
      <c r="CB36" s="2291">
        <f xml:space="preserve"> IF( OR( $C$36 = $DB$36, $C$36 =""), 0, IF( ISNUMBER( T36 ), 0, 1 ))</f>
        <v>0</v>
      </c>
      <c r="CC36" s="2279"/>
      <c r="CD36" s="2291">
        <f xml:space="preserve"> IF( OR( $C$36 = $DB$36, $C$36 =""), 0, IF( ISNUMBER( V36 ), 0, 1 ))</f>
        <v>0</v>
      </c>
      <c r="CE36" s="2291">
        <f xml:space="preserve"> IF( OR( $C$36 = $DB$36, $C$36 =""), 0, IF( ISNUMBER( W36 ), 0, 1 ))</f>
        <v>0</v>
      </c>
      <c r="CF36" s="2291">
        <f xml:space="preserve"> IF( OR( $C$36 = $DB$36, $C$36 =""), 0, IF( ISNUMBER( X36 ), 0, 1 ))</f>
        <v>0</v>
      </c>
      <c r="CG36" s="2291">
        <f xml:space="preserve"> IF( OR( $C$36 = $DB$36, $C$36 =""), 0, IF( ISNUMBER( Y36 ), 0, 1 ))</f>
        <v>0</v>
      </c>
      <c r="CH36" s="2279"/>
      <c r="CI36" s="2291">
        <f xml:space="preserve"> IF( OR( $C$36 = $DB$36, $C$36 =""), 0, IF( ISNUMBER( AA36 ), 0, 1 ))</f>
        <v>0</v>
      </c>
      <c r="CJ36" s="2291">
        <f xml:space="preserve"> IF( OR( $C$36 = $DB$36, $C$36 =""), 0, IF( ISNUMBER( AB36 ), 0, 1 ))</f>
        <v>0</v>
      </c>
      <c r="CK36" s="2291">
        <f xml:space="preserve"> IF( OR( $C$36 = $DB$36, $C$36 =""), 0, IF( ISNUMBER( AC36 ), 0, 1 ))</f>
        <v>0</v>
      </c>
      <c r="CL36" s="2291">
        <f xml:space="preserve"> IF( OR( $C$36 = $DB$36, $C$36 =""), 0, IF( ISNUMBER( AD36 ), 0, 1 ))</f>
        <v>0</v>
      </c>
      <c r="CM36" s="2279"/>
      <c r="CN36" s="2291">
        <f xml:space="preserve"> IF( OR( $C$36 = $DB$36, $C$36 =""), 0, IF( ISNUMBER( AF36 ), 0, 1 ))</f>
        <v>0</v>
      </c>
      <c r="CO36" s="2291">
        <f xml:space="preserve"> IF( OR( $C$36 = $DB$36, $C$36 =""), 0, IF( ISNUMBER( AG36 ), 0, 1 ))</f>
        <v>0</v>
      </c>
      <c r="CP36" s="2291">
        <f xml:space="preserve"> IF( OR( $C$36 = $DB$36, $C$36 =""), 0, IF( ISNUMBER( AH36 ), 0, 1 ))</f>
        <v>0</v>
      </c>
      <c r="CQ36" s="2291">
        <f xml:space="preserve"> IF( OR( $C$36 = $DB$36, $C$36 =""), 0, IF( ISNUMBER( AI36 ), 0, 1 ))</f>
        <v>0</v>
      </c>
      <c r="CR36" s="2279"/>
      <c r="CS36" s="2291">
        <f xml:space="preserve"> IF( OR( $C$36 = $DB$36, $C$36 =""), 0, IF( ISNUMBER( AK36 ), 0, 1 ))</f>
        <v>0</v>
      </c>
      <c r="CT36" s="2291">
        <f xml:space="preserve"> IF( OR( $C$36 = $DB$36, $C$36 =""), 0, IF( ISNUMBER( AL36 ), 0, 1 ))</f>
        <v>0</v>
      </c>
      <c r="CU36" s="2291">
        <f xml:space="preserve"> IF( OR( $C$36 = $DB$36, $C$36 =""), 0, IF( ISNUMBER( AM36 ), 0, 1 ))</f>
        <v>0</v>
      </c>
      <c r="CV36" s="2291">
        <f xml:space="preserve"> IF( OR( $C$36 = $DB$36, $C$36 =""), 0, IF( ISNUMBER( AN36 ), 0, 1 ))</f>
        <v>0</v>
      </c>
      <c r="CW36" s="2279"/>
      <c r="CX36" s="2291">
        <f xml:space="preserve"> IF( OR( $C$36 = $DB$36, $C$36 =""), 0, IF( ISNUMBER( AP36 ), 0, 1 ))</f>
        <v>0</v>
      </c>
      <c r="CY36" s="2291">
        <f xml:space="preserve"> IF( OR( $C$36 = $DB$36, $C$36 =""), 0, IF( ISNUMBER( AQ36 ), 0, 1 ))</f>
        <v>0</v>
      </c>
      <c r="CZ36" s="2291">
        <f xml:space="preserve"> IF( OR( $C$36 = $DB$36, $C$36 =""), 0, IF( ISNUMBER( AR36 ), 0, 1 ))</f>
        <v>0</v>
      </c>
      <c r="DA36" s="2291">
        <f xml:space="preserve"> IF( OR( $C$36 = $DB$36, $C$36 =""), 0, IF( ISNUMBER( AS36 ), 0, 1 ))</f>
        <v>0</v>
      </c>
      <c r="DB36" s="2279" t="s">
        <v>710</v>
      </c>
    </row>
    <row r="37" spans="2:106" ht="14.25" customHeight="1" x14ac:dyDescent="0.25">
      <c r="B37" s="382">
        <f t="shared" si="17"/>
        <v>29</v>
      </c>
      <c r="C37" s="363" t="s">
        <v>142</v>
      </c>
      <c r="D37" s="432"/>
      <c r="E37" s="391" t="s">
        <v>41</v>
      </c>
      <c r="F37" s="2286">
        <v>3</v>
      </c>
      <c r="G37" s="378">
        <v>0</v>
      </c>
      <c r="H37" s="360">
        <v>0</v>
      </c>
      <c r="I37" s="360">
        <v>0</v>
      </c>
      <c r="J37" s="361">
        <v>0</v>
      </c>
      <c r="K37" s="554">
        <f t="shared" si="0"/>
        <v>0</v>
      </c>
      <c r="L37" s="378">
        <v>0</v>
      </c>
      <c r="M37" s="360">
        <v>0</v>
      </c>
      <c r="N37" s="360">
        <v>0</v>
      </c>
      <c r="O37" s="361">
        <v>3.8740000000000001</v>
      </c>
      <c r="P37" s="554">
        <f t="shared" si="1"/>
        <v>3.8740000000000001</v>
      </c>
      <c r="Q37" s="378">
        <v>0</v>
      </c>
      <c r="R37" s="360">
        <v>0</v>
      </c>
      <c r="S37" s="360">
        <v>0</v>
      </c>
      <c r="T37" s="361">
        <v>2.2240000000000002</v>
      </c>
      <c r="U37" s="554">
        <f t="shared" si="2"/>
        <v>2.2240000000000002</v>
      </c>
      <c r="V37" s="378">
        <v>0</v>
      </c>
      <c r="W37" s="360">
        <v>0</v>
      </c>
      <c r="X37" s="360">
        <v>0</v>
      </c>
      <c r="Y37" s="361">
        <v>0</v>
      </c>
      <c r="Z37" s="554">
        <f t="shared" si="3"/>
        <v>0</v>
      </c>
      <c r="AA37" s="378">
        <v>0</v>
      </c>
      <c r="AB37" s="360">
        <v>0</v>
      </c>
      <c r="AC37" s="360">
        <v>0</v>
      </c>
      <c r="AD37" s="361">
        <v>0</v>
      </c>
      <c r="AE37" s="554">
        <f t="shared" si="4"/>
        <v>0</v>
      </c>
      <c r="AF37" s="378">
        <v>0</v>
      </c>
      <c r="AG37" s="360">
        <v>0</v>
      </c>
      <c r="AH37" s="360">
        <v>0</v>
      </c>
      <c r="AI37" s="361">
        <v>0</v>
      </c>
      <c r="AJ37" s="554">
        <f t="shared" si="5"/>
        <v>0</v>
      </c>
      <c r="AK37" s="378">
        <v>0</v>
      </c>
      <c r="AL37" s="360">
        <v>0</v>
      </c>
      <c r="AM37" s="360">
        <v>0</v>
      </c>
      <c r="AN37" s="361">
        <v>0</v>
      </c>
      <c r="AO37" s="554">
        <f t="shared" si="6"/>
        <v>0</v>
      </c>
      <c r="AP37" s="378">
        <v>0</v>
      </c>
      <c r="AQ37" s="360">
        <v>0</v>
      </c>
      <c r="AR37" s="360">
        <v>0</v>
      </c>
      <c r="AS37" s="361">
        <v>0</v>
      </c>
      <c r="AT37" s="554">
        <f t="shared" si="7"/>
        <v>0</v>
      </c>
      <c r="AU37" s="2277"/>
      <c r="AV37" s="1434"/>
      <c r="AW37" s="1463" t="s">
        <v>388</v>
      </c>
      <c r="AY37" s="43">
        <f t="shared" si="19"/>
        <v>0</v>
      </c>
      <c r="AZ37" s="43"/>
      <c r="BB37" s="382">
        <f t="shared" si="18"/>
        <v>29</v>
      </c>
      <c r="BC37" s="357" t="s">
        <v>5903</v>
      </c>
      <c r="BD37" s="391" t="s">
        <v>41</v>
      </c>
      <c r="BE37" s="2286">
        <v>3</v>
      </c>
      <c r="BF37" s="377" t="s">
        <v>5904</v>
      </c>
      <c r="BG37" s="353" t="s">
        <v>5905</v>
      </c>
      <c r="BH37" s="353" t="s">
        <v>5906</v>
      </c>
      <c r="BI37" s="354" t="s">
        <v>5907</v>
      </c>
      <c r="BJ37" s="171" t="s">
        <v>5908</v>
      </c>
      <c r="BM37" s="2291">
        <f t="shared" si="20"/>
        <v>0</v>
      </c>
      <c r="BN37" s="2279"/>
      <c r="BO37" s="2291">
        <f xml:space="preserve"> IF( OR( $C$37 = $DB$37, $C$37 =""), 0, IF( ISNUMBER( G37 ), 0, 1 ))</f>
        <v>0</v>
      </c>
      <c r="BP37" s="2291">
        <f xml:space="preserve"> IF( OR( $C$37 = $DB$37, $C$37 =""), 0, IF( ISNUMBER( H37 ), 0, 1 ))</f>
        <v>0</v>
      </c>
      <c r="BQ37" s="2291">
        <f xml:space="preserve"> IF( OR( $C$37 = $DB$37, $C$37 =""), 0, IF( ISNUMBER( I37 ), 0, 1 ))</f>
        <v>0</v>
      </c>
      <c r="BR37" s="2291">
        <f xml:space="preserve"> IF( OR( $C$37 = $DB$37, $C$37 =""), 0, IF( ISNUMBER( J37 ), 0, 1 ))</f>
        <v>0</v>
      </c>
      <c r="BS37" s="2279"/>
      <c r="BT37" s="2291">
        <f xml:space="preserve"> IF( OR( $C$37 = $DB$37, $C$37 =""), 0, IF( ISNUMBER( L37 ), 0, 1 ))</f>
        <v>0</v>
      </c>
      <c r="BU37" s="2291">
        <f xml:space="preserve"> IF( OR( $C$37 = $DB$37, $C$37 =""), 0, IF( ISNUMBER( M37 ), 0, 1 ))</f>
        <v>0</v>
      </c>
      <c r="BV37" s="2291">
        <f xml:space="preserve"> IF( OR( $C$37 = $DB$37, $C$37 =""), 0, IF( ISNUMBER( N37 ), 0, 1 ))</f>
        <v>0</v>
      </c>
      <c r="BW37" s="2291">
        <f xml:space="preserve"> IF( OR( $C$37 = $DB$37, $C$37 =""), 0, IF( ISNUMBER( O37 ), 0, 1 ))</f>
        <v>0</v>
      </c>
      <c r="BX37" s="2279"/>
      <c r="BY37" s="2291">
        <f xml:space="preserve"> IF( OR( $C$37 = $DB$37, $C$37 =""), 0, IF( ISNUMBER( Q37 ), 0, 1 ))</f>
        <v>0</v>
      </c>
      <c r="BZ37" s="2291">
        <f xml:space="preserve"> IF( OR( $C$37 = $DB$37, $C$37 =""), 0, IF( ISNUMBER( R37 ), 0, 1 ))</f>
        <v>0</v>
      </c>
      <c r="CA37" s="2291">
        <f xml:space="preserve"> IF( OR( $C$37 = $DB$37, $C$37 =""), 0, IF( ISNUMBER( S37 ), 0, 1 ))</f>
        <v>0</v>
      </c>
      <c r="CB37" s="2291">
        <f xml:space="preserve"> IF( OR( $C$37 = $DB$37, $C$37 =""), 0, IF( ISNUMBER( T37 ), 0, 1 ))</f>
        <v>0</v>
      </c>
      <c r="CC37" s="2279"/>
      <c r="CD37" s="2291">
        <f xml:space="preserve"> IF( OR( $C$37 = $DB$37, $C$37 =""), 0, IF( ISNUMBER( V37 ), 0, 1 ))</f>
        <v>0</v>
      </c>
      <c r="CE37" s="2291">
        <f xml:space="preserve"> IF( OR( $C$37 = $DB$37, $C$37 =""), 0, IF( ISNUMBER( W37 ), 0, 1 ))</f>
        <v>0</v>
      </c>
      <c r="CF37" s="2291">
        <f xml:space="preserve"> IF( OR( $C$37 = $DB$37, $C$37 =""), 0, IF( ISNUMBER( X37 ), 0, 1 ))</f>
        <v>0</v>
      </c>
      <c r="CG37" s="2291">
        <f xml:space="preserve"> IF( OR( $C$37 = $DB$37, $C$37 =""), 0, IF( ISNUMBER( Y37 ), 0, 1 ))</f>
        <v>0</v>
      </c>
      <c r="CH37" s="2279"/>
      <c r="CI37" s="2291">
        <f xml:space="preserve"> IF( OR( $C$37 = $DB$37, $C$37 =""), 0, IF( ISNUMBER( AA37 ), 0, 1 ))</f>
        <v>0</v>
      </c>
      <c r="CJ37" s="2291">
        <f xml:space="preserve"> IF( OR( $C$37 = $DB$37, $C$37 =""), 0, IF( ISNUMBER( AB37 ), 0, 1 ))</f>
        <v>0</v>
      </c>
      <c r="CK37" s="2291">
        <f xml:space="preserve"> IF( OR( $C$37 = $DB$37, $C$37 =""), 0, IF( ISNUMBER( AC37 ), 0, 1 ))</f>
        <v>0</v>
      </c>
      <c r="CL37" s="2291">
        <f xml:space="preserve"> IF( OR( $C$37 = $DB$37, $C$37 =""), 0, IF( ISNUMBER( AD37 ), 0, 1 ))</f>
        <v>0</v>
      </c>
      <c r="CM37" s="2279"/>
      <c r="CN37" s="2291">
        <f xml:space="preserve"> IF( OR( $C$37 = $DB$37, $C$37 =""), 0, IF( ISNUMBER( AF37 ), 0, 1 ))</f>
        <v>0</v>
      </c>
      <c r="CO37" s="2291">
        <f xml:space="preserve"> IF( OR( $C$37 = $DB$37, $C$37 =""), 0, IF( ISNUMBER( AG37 ), 0, 1 ))</f>
        <v>0</v>
      </c>
      <c r="CP37" s="2291">
        <f xml:space="preserve"> IF( OR( $C$37 = $DB$37, $C$37 =""), 0, IF( ISNUMBER( AH37 ), 0, 1 ))</f>
        <v>0</v>
      </c>
      <c r="CQ37" s="2291">
        <f xml:space="preserve"> IF( OR( $C$37 = $DB$37, $C$37 =""), 0, IF( ISNUMBER( AI37 ), 0, 1 ))</f>
        <v>0</v>
      </c>
      <c r="CR37" s="2279"/>
      <c r="CS37" s="2291">
        <f xml:space="preserve"> IF( OR( $C$37 = $DB$37, $C$37 =""), 0, IF( ISNUMBER( AK37 ), 0, 1 ))</f>
        <v>0</v>
      </c>
      <c r="CT37" s="2291">
        <f xml:space="preserve"> IF( OR( $C$37 = $DB$37, $C$37 =""), 0, IF( ISNUMBER( AL37 ), 0, 1 ))</f>
        <v>0</v>
      </c>
      <c r="CU37" s="2291">
        <f xml:space="preserve"> IF( OR( $C$37 = $DB$37, $C$37 =""), 0, IF( ISNUMBER( AM37 ), 0, 1 ))</f>
        <v>0</v>
      </c>
      <c r="CV37" s="2291">
        <f xml:space="preserve"> IF( OR( $C$37 = $DB$37, $C$37 =""), 0, IF( ISNUMBER( AN37 ), 0, 1 ))</f>
        <v>0</v>
      </c>
      <c r="CW37" s="2279"/>
      <c r="CX37" s="2291">
        <f xml:space="preserve"> IF( OR( $C$37 = $DB$37, $C$37 =""), 0, IF( ISNUMBER( AP37 ), 0, 1 ))</f>
        <v>0</v>
      </c>
      <c r="CY37" s="2291">
        <f xml:space="preserve"> IF( OR( $C$37 = $DB$37, $C$37 =""), 0, IF( ISNUMBER( AQ37 ), 0, 1 ))</f>
        <v>0</v>
      </c>
      <c r="CZ37" s="2291">
        <f xml:space="preserve"> IF( OR( $C$37 = $DB$37, $C$37 =""), 0, IF( ISNUMBER( AR37 ), 0, 1 ))</f>
        <v>0</v>
      </c>
      <c r="DA37" s="2291">
        <f xml:space="preserve"> IF( OR( $C$37 = $DB$37, $C$37 =""), 0, IF( ISNUMBER( AS37 ), 0, 1 ))</f>
        <v>0</v>
      </c>
      <c r="DB37" s="2279" t="s">
        <v>703</v>
      </c>
    </row>
    <row r="38" spans="2:106" ht="14.25" customHeight="1" x14ac:dyDescent="0.25">
      <c r="B38" s="382">
        <f t="shared" si="17"/>
        <v>30</v>
      </c>
      <c r="C38" s="363" t="s">
        <v>446</v>
      </c>
      <c r="D38" s="432"/>
      <c r="E38" s="391" t="s">
        <v>41</v>
      </c>
      <c r="F38" s="2286">
        <v>3</v>
      </c>
      <c r="G38" s="378">
        <v>0</v>
      </c>
      <c r="H38" s="360">
        <v>0</v>
      </c>
      <c r="I38" s="360">
        <v>0</v>
      </c>
      <c r="J38" s="361">
        <v>0</v>
      </c>
      <c r="K38" s="554">
        <f t="shared" si="0"/>
        <v>0</v>
      </c>
      <c r="L38" s="378">
        <v>0</v>
      </c>
      <c r="M38" s="360">
        <v>0</v>
      </c>
      <c r="N38" s="360">
        <v>0</v>
      </c>
      <c r="O38" s="361">
        <v>-0.28399999999999997</v>
      </c>
      <c r="P38" s="554">
        <f t="shared" si="1"/>
        <v>-0.28399999999999997</v>
      </c>
      <c r="Q38" s="378">
        <v>0</v>
      </c>
      <c r="R38" s="360">
        <v>0</v>
      </c>
      <c r="S38" s="360">
        <v>0</v>
      </c>
      <c r="T38" s="361">
        <v>-0.30299999999999999</v>
      </c>
      <c r="U38" s="554">
        <f t="shared" si="2"/>
        <v>-0.30299999999999999</v>
      </c>
      <c r="V38" s="378">
        <v>0</v>
      </c>
      <c r="W38" s="360">
        <v>0</v>
      </c>
      <c r="X38" s="360">
        <v>0</v>
      </c>
      <c r="Y38" s="361">
        <v>0</v>
      </c>
      <c r="Z38" s="554">
        <f t="shared" si="3"/>
        <v>0</v>
      </c>
      <c r="AA38" s="378">
        <v>0</v>
      </c>
      <c r="AB38" s="360">
        <v>0</v>
      </c>
      <c r="AC38" s="360">
        <v>0</v>
      </c>
      <c r="AD38" s="361">
        <v>0</v>
      </c>
      <c r="AE38" s="554">
        <f t="shared" si="4"/>
        <v>0</v>
      </c>
      <c r="AF38" s="378">
        <v>0</v>
      </c>
      <c r="AG38" s="360">
        <v>0</v>
      </c>
      <c r="AH38" s="360">
        <v>0</v>
      </c>
      <c r="AI38" s="361">
        <v>0</v>
      </c>
      <c r="AJ38" s="554">
        <f t="shared" si="5"/>
        <v>0</v>
      </c>
      <c r="AK38" s="378">
        <v>0</v>
      </c>
      <c r="AL38" s="360">
        <v>0</v>
      </c>
      <c r="AM38" s="360">
        <v>0</v>
      </c>
      <c r="AN38" s="361">
        <v>0</v>
      </c>
      <c r="AO38" s="554">
        <f t="shared" si="6"/>
        <v>0</v>
      </c>
      <c r="AP38" s="378">
        <v>0</v>
      </c>
      <c r="AQ38" s="360">
        <v>0</v>
      </c>
      <c r="AR38" s="360">
        <v>0</v>
      </c>
      <c r="AS38" s="361">
        <v>0</v>
      </c>
      <c r="AT38" s="554">
        <f t="shared" si="7"/>
        <v>0</v>
      </c>
      <c r="AU38" s="2277"/>
      <c r="AV38" s="1434"/>
      <c r="AW38" s="1463" t="s">
        <v>388</v>
      </c>
      <c r="AY38" s="43">
        <f t="shared" si="19"/>
        <v>0</v>
      </c>
      <c r="AZ38" s="43"/>
      <c r="BB38" s="382">
        <f t="shared" si="18"/>
        <v>30</v>
      </c>
      <c r="BC38" s="357" t="s">
        <v>5909</v>
      </c>
      <c r="BD38" s="391" t="s">
        <v>41</v>
      </c>
      <c r="BE38" s="2286">
        <v>3</v>
      </c>
      <c r="BF38" s="377" t="s">
        <v>5910</v>
      </c>
      <c r="BG38" s="353" t="s">
        <v>5911</v>
      </c>
      <c r="BH38" s="353" t="s">
        <v>5912</v>
      </c>
      <c r="BI38" s="354" t="s">
        <v>5913</v>
      </c>
      <c r="BJ38" s="171" t="s">
        <v>5914</v>
      </c>
      <c r="BM38" s="2291">
        <f t="shared" si="20"/>
        <v>0</v>
      </c>
      <c r="BN38" s="2279"/>
      <c r="BO38" s="2291">
        <f xml:space="preserve"> IF( OR( $C$38 = $DB$38, $C$38 =""), 0, IF( ISNUMBER( G38 ), 0, 1 ))</f>
        <v>0</v>
      </c>
      <c r="BP38" s="2291">
        <f xml:space="preserve"> IF( OR( $C$38 = $DB$38, $C$38 =""), 0, IF( ISNUMBER( H38 ), 0, 1 ))</f>
        <v>0</v>
      </c>
      <c r="BQ38" s="2291">
        <f xml:space="preserve"> IF( OR( $C$38 = $DB$38, $C$38 =""), 0, IF( ISNUMBER( I38 ), 0, 1 ))</f>
        <v>0</v>
      </c>
      <c r="BR38" s="2291">
        <f xml:space="preserve"> IF( OR( $C$38 = $DB$38, $C$38 =""), 0, IF( ISNUMBER( J38 ), 0, 1 ))</f>
        <v>0</v>
      </c>
      <c r="BS38" s="2279"/>
      <c r="BT38" s="2291">
        <f xml:space="preserve"> IF( OR( $C$38 = $DB$38, $C$38 =""), 0, IF( ISNUMBER( L38 ), 0, 1 ))</f>
        <v>0</v>
      </c>
      <c r="BU38" s="2291">
        <f xml:space="preserve"> IF( OR( $C$38 = $DB$38, $C$38 =""), 0, IF( ISNUMBER( M38 ), 0, 1 ))</f>
        <v>0</v>
      </c>
      <c r="BV38" s="2291">
        <f xml:space="preserve"> IF( OR( $C$38 = $DB$38, $C$38 =""), 0, IF( ISNUMBER( N38 ), 0, 1 ))</f>
        <v>0</v>
      </c>
      <c r="BW38" s="2291">
        <f xml:space="preserve"> IF( OR( $C$38 = $DB$38, $C$38 =""), 0, IF( ISNUMBER( O38 ), 0, 1 ))</f>
        <v>0</v>
      </c>
      <c r="BX38" s="2279"/>
      <c r="BY38" s="2291">
        <f xml:space="preserve"> IF( OR( $C$38 = $DB$38, $C$38 =""), 0, IF( ISNUMBER( Q38 ), 0, 1 ))</f>
        <v>0</v>
      </c>
      <c r="BZ38" s="2291">
        <f xml:space="preserve"> IF( OR( $C$38 = $DB$38, $C$38 =""), 0, IF( ISNUMBER( R38 ), 0, 1 ))</f>
        <v>0</v>
      </c>
      <c r="CA38" s="2291">
        <f xml:space="preserve"> IF( OR( $C$38 = $DB$38, $C$38 =""), 0, IF( ISNUMBER( S38 ), 0, 1 ))</f>
        <v>0</v>
      </c>
      <c r="CB38" s="2291">
        <f xml:space="preserve"> IF( OR( $C$38 = $DB$38, $C$38 =""), 0, IF( ISNUMBER( T38 ), 0, 1 ))</f>
        <v>0</v>
      </c>
      <c r="CC38" s="2279"/>
      <c r="CD38" s="2291">
        <f xml:space="preserve"> IF( OR( $C$38 = $DB$38, $C$38 =""), 0, IF( ISNUMBER( V38 ), 0, 1 ))</f>
        <v>0</v>
      </c>
      <c r="CE38" s="2291">
        <f xml:space="preserve"> IF( OR( $C$38 = $DB$38, $C$38 =""), 0, IF( ISNUMBER( W38 ), 0, 1 ))</f>
        <v>0</v>
      </c>
      <c r="CF38" s="2291">
        <f xml:space="preserve"> IF( OR( $C$38 = $DB$38, $C$38 =""), 0, IF( ISNUMBER( X38 ), 0, 1 ))</f>
        <v>0</v>
      </c>
      <c r="CG38" s="2291">
        <f xml:space="preserve"> IF( OR( $C$38 = $DB$38, $C$38 =""), 0, IF( ISNUMBER( Y38 ), 0, 1 ))</f>
        <v>0</v>
      </c>
      <c r="CH38" s="2279"/>
      <c r="CI38" s="2291">
        <f xml:space="preserve"> IF( OR( $C$38 = $DB$38, $C$38 =""), 0, IF( ISNUMBER( AA38 ), 0, 1 ))</f>
        <v>0</v>
      </c>
      <c r="CJ38" s="2291">
        <f xml:space="preserve"> IF( OR( $C$38 = $DB$38, $C$38 =""), 0, IF( ISNUMBER( AB38 ), 0, 1 ))</f>
        <v>0</v>
      </c>
      <c r="CK38" s="2291">
        <f xml:space="preserve"> IF( OR( $C$38 = $DB$38, $C$38 =""), 0, IF( ISNUMBER( AC38 ), 0, 1 ))</f>
        <v>0</v>
      </c>
      <c r="CL38" s="2291">
        <f xml:space="preserve"> IF( OR( $C$38 = $DB$38, $C$38 =""), 0, IF( ISNUMBER( AD38 ), 0, 1 ))</f>
        <v>0</v>
      </c>
      <c r="CM38" s="2279"/>
      <c r="CN38" s="2291">
        <f xml:space="preserve"> IF( OR( $C$38 = $DB$38, $C$38 =""), 0, IF( ISNUMBER( AF38 ), 0, 1 ))</f>
        <v>0</v>
      </c>
      <c r="CO38" s="2291">
        <f xml:space="preserve"> IF( OR( $C$38 = $DB$38, $C$38 =""), 0, IF( ISNUMBER( AG38 ), 0, 1 ))</f>
        <v>0</v>
      </c>
      <c r="CP38" s="2291">
        <f xml:space="preserve"> IF( OR( $C$38 = $DB$38, $C$38 =""), 0, IF( ISNUMBER( AH38 ), 0, 1 ))</f>
        <v>0</v>
      </c>
      <c r="CQ38" s="2291">
        <f xml:space="preserve"> IF( OR( $C$38 = $DB$38, $C$38 =""), 0, IF( ISNUMBER( AI38 ), 0, 1 ))</f>
        <v>0</v>
      </c>
      <c r="CR38" s="2279"/>
      <c r="CS38" s="2291">
        <f xml:space="preserve"> IF( OR( $C$38 = $DB$38, $C$38 =""), 0, IF( ISNUMBER( AK38 ), 0, 1 ))</f>
        <v>0</v>
      </c>
      <c r="CT38" s="2291">
        <f xml:space="preserve"> IF( OR( $C$38 = $DB$38, $C$38 =""), 0, IF( ISNUMBER( AL38 ), 0, 1 ))</f>
        <v>0</v>
      </c>
      <c r="CU38" s="2291">
        <f xml:space="preserve"> IF( OR( $C$38 = $DB$38, $C$38 =""), 0, IF( ISNUMBER( AM38 ), 0, 1 ))</f>
        <v>0</v>
      </c>
      <c r="CV38" s="2291">
        <f xml:space="preserve"> IF( OR( $C$38 = $DB$38, $C$38 =""), 0, IF( ISNUMBER( AN38 ), 0, 1 ))</f>
        <v>0</v>
      </c>
      <c r="CW38" s="2279"/>
      <c r="CX38" s="2291">
        <f xml:space="preserve"> IF( OR( $C$38 = $DB$38, $C$38 =""), 0, IF( ISNUMBER( AP38 ), 0, 1 ))</f>
        <v>0</v>
      </c>
      <c r="CY38" s="2291">
        <f xml:space="preserve"> IF( OR( $C$38 = $DB$38, $C$38 =""), 0, IF( ISNUMBER( AQ38 ), 0, 1 ))</f>
        <v>0</v>
      </c>
      <c r="CZ38" s="2291">
        <f xml:space="preserve"> IF( OR( $C$38 = $DB$38, $C$38 =""), 0, IF( ISNUMBER( AR38 ), 0, 1 ))</f>
        <v>0</v>
      </c>
      <c r="DA38" s="2291">
        <f xml:space="preserve"> IF( OR( $C$38 = $DB$38, $C$38 =""), 0, IF( ISNUMBER( AS38 ), 0, 1 ))</f>
        <v>0</v>
      </c>
      <c r="DB38" s="2279" t="s">
        <v>696</v>
      </c>
    </row>
    <row r="39" spans="2:106" ht="14.25" customHeight="1" x14ac:dyDescent="0.25">
      <c r="B39" s="379">
        <f t="shared" si="17"/>
        <v>31</v>
      </c>
      <c r="C39" s="439" t="s">
        <v>438</v>
      </c>
      <c r="D39" s="432"/>
      <c r="E39" s="391" t="s">
        <v>41</v>
      </c>
      <c r="F39" s="2286">
        <v>3</v>
      </c>
      <c r="G39" s="378">
        <v>0</v>
      </c>
      <c r="H39" s="360">
        <v>0</v>
      </c>
      <c r="I39" s="360">
        <v>0</v>
      </c>
      <c r="J39" s="361">
        <v>0</v>
      </c>
      <c r="K39" s="554">
        <f t="shared" si="0"/>
        <v>0</v>
      </c>
      <c r="L39" s="378">
        <v>0</v>
      </c>
      <c r="M39" s="360">
        <v>0</v>
      </c>
      <c r="N39" s="360">
        <v>0</v>
      </c>
      <c r="O39" s="361">
        <v>0</v>
      </c>
      <c r="P39" s="554">
        <f t="shared" si="1"/>
        <v>0</v>
      </c>
      <c r="Q39" s="378">
        <v>0</v>
      </c>
      <c r="R39" s="360">
        <v>0</v>
      </c>
      <c r="S39" s="360">
        <v>0</v>
      </c>
      <c r="T39" s="361">
        <v>0</v>
      </c>
      <c r="U39" s="554">
        <f t="shared" si="2"/>
        <v>0</v>
      </c>
      <c r="V39" s="378">
        <v>0</v>
      </c>
      <c r="W39" s="360">
        <v>0</v>
      </c>
      <c r="X39" s="360">
        <v>0</v>
      </c>
      <c r="Y39" s="361">
        <v>0</v>
      </c>
      <c r="Z39" s="554">
        <f t="shared" si="3"/>
        <v>0</v>
      </c>
      <c r="AA39" s="378">
        <v>0</v>
      </c>
      <c r="AB39" s="360">
        <v>0</v>
      </c>
      <c r="AC39" s="360">
        <v>0</v>
      </c>
      <c r="AD39" s="361">
        <v>0</v>
      </c>
      <c r="AE39" s="554">
        <f t="shared" si="4"/>
        <v>0</v>
      </c>
      <c r="AF39" s="378">
        <v>0</v>
      </c>
      <c r="AG39" s="360">
        <v>0</v>
      </c>
      <c r="AH39" s="360">
        <v>0</v>
      </c>
      <c r="AI39" s="361">
        <v>0</v>
      </c>
      <c r="AJ39" s="554">
        <f t="shared" si="5"/>
        <v>0</v>
      </c>
      <c r="AK39" s="378">
        <v>0</v>
      </c>
      <c r="AL39" s="360">
        <v>0</v>
      </c>
      <c r="AM39" s="360">
        <v>0</v>
      </c>
      <c r="AN39" s="361">
        <v>0</v>
      </c>
      <c r="AO39" s="554">
        <f t="shared" si="6"/>
        <v>0</v>
      </c>
      <c r="AP39" s="378">
        <v>0</v>
      </c>
      <c r="AQ39" s="360">
        <v>0</v>
      </c>
      <c r="AR39" s="360">
        <v>0</v>
      </c>
      <c r="AS39" s="361">
        <v>0</v>
      </c>
      <c r="AT39" s="554">
        <f t="shared" si="7"/>
        <v>0</v>
      </c>
      <c r="AU39" s="2277"/>
      <c r="AV39" s="380"/>
      <c r="AW39" s="1463" t="s">
        <v>388</v>
      </c>
      <c r="AY39" s="43">
        <f t="shared" si="19"/>
        <v>0</v>
      </c>
      <c r="AZ39" s="43"/>
      <c r="BB39" s="379">
        <f t="shared" si="18"/>
        <v>31</v>
      </c>
      <c r="BC39" s="357" t="s">
        <v>5915</v>
      </c>
      <c r="BD39" s="391" t="s">
        <v>41</v>
      </c>
      <c r="BE39" s="2286">
        <v>3</v>
      </c>
      <c r="BF39" s="377" t="s">
        <v>5916</v>
      </c>
      <c r="BG39" s="353" t="s">
        <v>5917</v>
      </c>
      <c r="BH39" s="353" t="s">
        <v>5918</v>
      </c>
      <c r="BI39" s="354" t="s">
        <v>5919</v>
      </c>
      <c r="BJ39" s="171" t="s">
        <v>5920</v>
      </c>
      <c r="BM39" s="2291">
        <f t="shared" si="20"/>
        <v>0</v>
      </c>
      <c r="BN39" s="2279"/>
      <c r="BO39" s="2291">
        <f xml:space="preserve"> IF( OR( $C$39 = $DB$39, $C$39 =""), 0, IF( ISNUMBER( G39 ), 0, 1 ))</f>
        <v>0</v>
      </c>
      <c r="BP39" s="2291">
        <f xml:space="preserve"> IF( OR( $C$39 = $DB$39, $C$39 =""), 0, IF( ISNUMBER( H39 ), 0, 1 ))</f>
        <v>0</v>
      </c>
      <c r="BQ39" s="2291">
        <f xml:space="preserve"> IF( OR( $C$39 = $DB$39, $C$39 =""), 0, IF( ISNUMBER( I39 ), 0, 1 ))</f>
        <v>0</v>
      </c>
      <c r="BR39" s="2291">
        <f xml:space="preserve"> IF( OR( $C$39 = $DB$39, $C$39 =""), 0, IF( ISNUMBER( J39 ), 0, 1 ))</f>
        <v>0</v>
      </c>
      <c r="BS39" s="2279"/>
      <c r="BT39" s="2291">
        <f xml:space="preserve"> IF( OR( $C$39 = $DB$39, $C$39 =""), 0, IF( ISNUMBER( L39 ), 0, 1 ))</f>
        <v>0</v>
      </c>
      <c r="BU39" s="2291">
        <f xml:space="preserve"> IF( OR( $C$39 = $DB$39, $C$39 =""), 0, IF( ISNUMBER( M39 ), 0, 1 ))</f>
        <v>0</v>
      </c>
      <c r="BV39" s="2291">
        <f xml:space="preserve"> IF( OR( $C$39 = $DB$39, $C$39 =""), 0, IF( ISNUMBER( N39 ), 0, 1 ))</f>
        <v>0</v>
      </c>
      <c r="BW39" s="2291">
        <f xml:space="preserve"> IF( OR( $C$39 = $DB$39, $C$39 =""), 0, IF( ISNUMBER( O39 ), 0, 1 ))</f>
        <v>0</v>
      </c>
      <c r="BX39" s="2279"/>
      <c r="BY39" s="2291">
        <f xml:space="preserve"> IF( OR( $C$39 = $DB$39, $C$39 =""), 0, IF( ISNUMBER( Q39 ), 0, 1 ))</f>
        <v>0</v>
      </c>
      <c r="BZ39" s="2291">
        <f xml:space="preserve"> IF( OR( $C$39 = $DB$39, $C$39 =""), 0, IF( ISNUMBER( R39 ), 0, 1 ))</f>
        <v>0</v>
      </c>
      <c r="CA39" s="2291">
        <f xml:space="preserve"> IF( OR( $C$39 = $DB$39, $C$39 =""), 0, IF( ISNUMBER( S39 ), 0, 1 ))</f>
        <v>0</v>
      </c>
      <c r="CB39" s="2291">
        <f xml:space="preserve"> IF( OR( $C$39 = $DB$39, $C$39 =""), 0, IF( ISNUMBER( T39 ), 0, 1 ))</f>
        <v>0</v>
      </c>
      <c r="CC39" s="2279"/>
      <c r="CD39" s="2291">
        <f xml:space="preserve"> IF( OR( $C$39 = $DB$39, $C$39 =""), 0, IF( ISNUMBER( V39 ), 0, 1 ))</f>
        <v>0</v>
      </c>
      <c r="CE39" s="2291">
        <f xml:space="preserve"> IF( OR( $C$39 = $DB$39, $C$39 =""), 0, IF( ISNUMBER( W39 ), 0, 1 ))</f>
        <v>0</v>
      </c>
      <c r="CF39" s="2291">
        <f xml:space="preserve"> IF( OR( $C$39 = $DB$39, $C$39 =""), 0, IF( ISNUMBER( X39 ), 0, 1 ))</f>
        <v>0</v>
      </c>
      <c r="CG39" s="2291">
        <f xml:space="preserve"> IF( OR( $C$39 = $DB$39, $C$39 =""), 0, IF( ISNUMBER( Y39 ), 0, 1 ))</f>
        <v>0</v>
      </c>
      <c r="CH39" s="2279"/>
      <c r="CI39" s="2291">
        <f xml:space="preserve"> IF( OR( $C$39 = $DB$39, $C$39 =""), 0, IF( ISNUMBER( AA39 ), 0, 1 ))</f>
        <v>0</v>
      </c>
      <c r="CJ39" s="2291">
        <f xml:space="preserve"> IF( OR( $C$39 = $DB$39, $C$39 =""), 0, IF( ISNUMBER( AB39 ), 0, 1 ))</f>
        <v>0</v>
      </c>
      <c r="CK39" s="2291">
        <f xml:space="preserve"> IF( OR( $C$39 = $DB$39, $C$39 =""), 0, IF( ISNUMBER( AC39 ), 0, 1 ))</f>
        <v>0</v>
      </c>
      <c r="CL39" s="2291">
        <f xml:space="preserve"> IF( OR( $C$39 = $DB$39, $C$39 =""), 0, IF( ISNUMBER( AD39 ), 0, 1 ))</f>
        <v>0</v>
      </c>
      <c r="CM39" s="2279"/>
      <c r="CN39" s="2291">
        <f xml:space="preserve"> IF( OR( $C$39 = $DB$39, $C$39 =""), 0, IF( ISNUMBER( AF39 ), 0, 1 ))</f>
        <v>0</v>
      </c>
      <c r="CO39" s="2291">
        <f xml:space="preserve"> IF( OR( $C$39 = $DB$39, $C$39 =""), 0, IF( ISNUMBER( AG39 ), 0, 1 ))</f>
        <v>0</v>
      </c>
      <c r="CP39" s="2291">
        <f xml:space="preserve"> IF( OR( $C$39 = $DB$39, $C$39 =""), 0, IF( ISNUMBER( AH39 ), 0, 1 ))</f>
        <v>0</v>
      </c>
      <c r="CQ39" s="2291">
        <f xml:space="preserve"> IF( OR( $C$39 = $DB$39, $C$39 =""), 0, IF( ISNUMBER( AI39 ), 0, 1 ))</f>
        <v>0</v>
      </c>
      <c r="CR39" s="2279"/>
      <c r="CS39" s="2291">
        <f xml:space="preserve"> IF( OR( $C$39 = $DB$39, $C$39 =""), 0, IF( ISNUMBER( AK39 ), 0, 1 ))</f>
        <v>0</v>
      </c>
      <c r="CT39" s="2291">
        <f xml:space="preserve"> IF( OR( $C$39 = $DB$39, $C$39 =""), 0, IF( ISNUMBER( AL39 ), 0, 1 ))</f>
        <v>0</v>
      </c>
      <c r="CU39" s="2291">
        <f xml:space="preserve"> IF( OR( $C$39 = $DB$39, $C$39 =""), 0, IF( ISNUMBER( AM39 ), 0, 1 ))</f>
        <v>0</v>
      </c>
      <c r="CV39" s="2291">
        <f xml:space="preserve"> IF( OR( $C$39 = $DB$39, $C$39 =""), 0, IF( ISNUMBER( AN39 ), 0, 1 ))</f>
        <v>0</v>
      </c>
      <c r="CW39" s="2279"/>
      <c r="CX39" s="2291">
        <f xml:space="preserve"> IF( OR( $C$39 = $DB$39, $C$39 =""), 0, IF( ISNUMBER( AP39 ), 0, 1 ))</f>
        <v>0</v>
      </c>
      <c r="CY39" s="2291">
        <f xml:space="preserve"> IF( OR( $C$39 = $DB$39, $C$39 =""), 0, IF( ISNUMBER( AQ39 ), 0, 1 ))</f>
        <v>0</v>
      </c>
      <c r="CZ39" s="2291">
        <f xml:space="preserve"> IF( OR( $C$39 = $DB$39, $C$39 =""), 0, IF( ISNUMBER( AR39 ), 0, 1 ))</f>
        <v>0</v>
      </c>
      <c r="DA39" s="2291">
        <f xml:space="preserve"> IF( OR( $C$39 = $DB$39, $C$39 =""), 0, IF( ISNUMBER( AS39 ), 0, 1 ))</f>
        <v>0</v>
      </c>
      <c r="DB39" s="2279" t="s">
        <v>689</v>
      </c>
    </row>
    <row r="40" spans="2:106" ht="14.25" customHeight="1" x14ac:dyDescent="0.25">
      <c r="B40" s="358">
        <f t="shared" si="17"/>
        <v>32</v>
      </c>
      <c r="C40" s="363" t="s">
        <v>682</v>
      </c>
      <c r="D40" s="432"/>
      <c r="E40" s="391" t="s">
        <v>41</v>
      </c>
      <c r="F40" s="2286">
        <v>3</v>
      </c>
      <c r="G40" s="378"/>
      <c r="H40" s="360"/>
      <c r="I40" s="360"/>
      <c r="J40" s="361"/>
      <c r="K40" s="554">
        <f t="shared" si="0"/>
        <v>0</v>
      </c>
      <c r="L40" s="378"/>
      <c r="M40" s="360"/>
      <c r="N40" s="360"/>
      <c r="O40" s="361"/>
      <c r="P40" s="554">
        <f t="shared" si="1"/>
        <v>0</v>
      </c>
      <c r="Q40" s="378"/>
      <c r="R40" s="360"/>
      <c r="S40" s="360"/>
      <c r="T40" s="361"/>
      <c r="U40" s="554">
        <f t="shared" si="2"/>
        <v>0</v>
      </c>
      <c r="V40" s="378"/>
      <c r="W40" s="360"/>
      <c r="X40" s="360"/>
      <c r="Y40" s="361"/>
      <c r="Z40" s="554">
        <f t="shared" si="3"/>
        <v>0</v>
      </c>
      <c r="AA40" s="378"/>
      <c r="AB40" s="360"/>
      <c r="AC40" s="360"/>
      <c r="AD40" s="361"/>
      <c r="AE40" s="554">
        <f t="shared" si="4"/>
        <v>0</v>
      </c>
      <c r="AF40" s="378"/>
      <c r="AG40" s="360"/>
      <c r="AH40" s="360"/>
      <c r="AI40" s="361"/>
      <c r="AJ40" s="554">
        <f t="shared" si="5"/>
        <v>0</v>
      </c>
      <c r="AK40" s="378"/>
      <c r="AL40" s="360"/>
      <c r="AM40" s="360"/>
      <c r="AN40" s="361"/>
      <c r="AO40" s="554">
        <f t="shared" si="6"/>
        <v>0</v>
      </c>
      <c r="AP40" s="378"/>
      <c r="AQ40" s="360"/>
      <c r="AR40" s="360"/>
      <c r="AS40" s="361"/>
      <c r="AT40" s="554">
        <f t="shared" si="7"/>
        <v>0</v>
      </c>
      <c r="AU40" s="2277"/>
      <c r="AV40" s="1434"/>
      <c r="AW40" s="1463" t="s">
        <v>388</v>
      </c>
      <c r="AY40" s="43">
        <f t="shared" si="19"/>
        <v>0</v>
      </c>
      <c r="AZ40" s="43"/>
      <c r="BB40" s="358">
        <f t="shared" si="18"/>
        <v>32</v>
      </c>
      <c r="BC40" s="357" t="s">
        <v>5921</v>
      </c>
      <c r="BD40" s="391" t="s">
        <v>41</v>
      </c>
      <c r="BE40" s="2286">
        <v>3</v>
      </c>
      <c r="BF40" s="377" t="s">
        <v>5922</v>
      </c>
      <c r="BG40" s="353" t="s">
        <v>5923</v>
      </c>
      <c r="BH40" s="353" t="s">
        <v>5924</v>
      </c>
      <c r="BI40" s="354" t="s">
        <v>5925</v>
      </c>
      <c r="BJ40" s="171" t="s">
        <v>5926</v>
      </c>
      <c r="BM40" s="2291">
        <f t="shared" si="20"/>
        <v>0</v>
      </c>
      <c r="BN40" s="2279"/>
      <c r="BO40" s="2291">
        <f xml:space="preserve"> IF( OR( $C$40 = $DB$40, $C$40 =""), 0, IF( ISNUMBER( G40 ), 0, 1 ))</f>
        <v>0</v>
      </c>
      <c r="BP40" s="2291">
        <f xml:space="preserve"> IF( OR( $C$40 = $DB$40, $C$40 =""), 0, IF( ISNUMBER( H40 ), 0, 1 ))</f>
        <v>0</v>
      </c>
      <c r="BQ40" s="2291">
        <f xml:space="preserve"> IF( OR( $C$40 = $DB$40, $C$40 =""), 0, IF( ISNUMBER( I40 ), 0, 1 ))</f>
        <v>0</v>
      </c>
      <c r="BR40" s="2291">
        <f xml:space="preserve"> IF( OR( $C$40 = $DB$40, $C$40 =""), 0, IF( ISNUMBER( J40 ), 0, 1 ))</f>
        <v>0</v>
      </c>
      <c r="BS40" s="2279"/>
      <c r="BT40" s="2291">
        <f xml:space="preserve"> IF( OR( $C$40 = $DB$40, $C$40 =""), 0, IF( ISNUMBER( L40 ), 0, 1 ))</f>
        <v>0</v>
      </c>
      <c r="BU40" s="2291">
        <f xml:space="preserve"> IF( OR( $C$40 = $DB$40, $C$40 =""), 0, IF( ISNUMBER( M40 ), 0, 1 ))</f>
        <v>0</v>
      </c>
      <c r="BV40" s="2291">
        <f xml:space="preserve"> IF( OR( $C$40 = $DB$40, $C$40 =""), 0, IF( ISNUMBER( N40 ), 0, 1 ))</f>
        <v>0</v>
      </c>
      <c r="BW40" s="2291">
        <f xml:space="preserve"> IF( OR( $C$40 = $DB$40, $C$40 =""), 0, IF( ISNUMBER( O40 ), 0, 1 ))</f>
        <v>0</v>
      </c>
      <c r="BX40" s="2279"/>
      <c r="BY40" s="2291">
        <f xml:space="preserve"> IF( OR( $C$40 = $DB$40, $C$40 =""), 0, IF( ISNUMBER( Q40 ), 0, 1 ))</f>
        <v>0</v>
      </c>
      <c r="BZ40" s="2291">
        <f xml:space="preserve"> IF( OR( $C$40 = $DB$40, $C$40 =""), 0, IF( ISNUMBER( R40 ), 0, 1 ))</f>
        <v>0</v>
      </c>
      <c r="CA40" s="2291">
        <f xml:space="preserve"> IF( OR( $C$40 = $DB$40, $C$40 =""), 0, IF( ISNUMBER( S40 ), 0, 1 ))</f>
        <v>0</v>
      </c>
      <c r="CB40" s="2291">
        <f xml:space="preserve"> IF( OR( $C$40 = $DB$40, $C$40 =""), 0, IF( ISNUMBER( T40 ), 0, 1 ))</f>
        <v>0</v>
      </c>
      <c r="CC40" s="2279"/>
      <c r="CD40" s="2291">
        <f xml:space="preserve"> IF( OR( $C$40 = $DB$40, $C$40 =""), 0, IF( ISNUMBER( V40 ), 0, 1 ))</f>
        <v>0</v>
      </c>
      <c r="CE40" s="2291">
        <f xml:space="preserve"> IF( OR( $C$40 = $DB$40, $C$40 =""), 0, IF( ISNUMBER( W40 ), 0, 1 ))</f>
        <v>0</v>
      </c>
      <c r="CF40" s="2291">
        <f xml:space="preserve"> IF( OR( $C$40 = $DB$40, $C$40 =""), 0, IF( ISNUMBER( X40 ), 0, 1 ))</f>
        <v>0</v>
      </c>
      <c r="CG40" s="2291">
        <f xml:space="preserve"> IF( OR( $C$40 = $DB$40, $C$40 =""), 0, IF( ISNUMBER( Y40 ), 0, 1 ))</f>
        <v>0</v>
      </c>
      <c r="CH40" s="2279"/>
      <c r="CI40" s="2291">
        <f xml:space="preserve"> IF( OR( $C$40 = $DB$40, $C$40 =""), 0, IF( ISNUMBER( AA40 ), 0, 1 ))</f>
        <v>0</v>
      </c>
      <c r="CJ40" s="2291">
        <f xml:space="preserve"> IF( OR( $C$40 = $DB$40, $C$40 =""), 0, IF( ISNUMBER( AB40 ), 0, 1 ))</f>
        <v>0</v>
      </c>
      <c r="CK40" s="2291">
        <f xml:space="preserve"> IF( OR( $C$40 = $DB$40, $C$40 =""), 0, IF( ISNUMBER( AC40 ), 0, 1 ))</f>
        <v>0</v>
      </c>
      <c r="CL40" s="2291">
        <f xml:space="preserve"> IF( OR( $C$40 = $DB$40, $C$40 =""), 0, IF( ISNUMBER( AD40 ), 0, 1 ))</f>
        <v>0</v>
      </c>
      <c r="CM40" s="2279"/>
      <c r="CN40" s="2291">
        <f xml:space="preserve"> IF( OR( $C$40 = $DB$40, $C$40 =""), 0, IF( ISNUMBER( AF40 ), 0, 1 ))</f>
        <v>0</v>
      </c>
      <c r="CO40" s="2291">
        <f xml:space="preserve"> IF( OR( $C$40 = $DB$40, $C$40 =""), 0, IF( ISNUMBER( AG40 ), 0, 1 ))</f>
        <v>0</v>
      </c>
      <c r="CP40" s="2291">
        <f xml:space="preserve"> IF( OR( $C$40 = $DB$40, $C$40 =""), 0, IF( ISNUMBER( AH40 ), 0, 1 ))</f>
        <v>0</v>
      </c>
      <c r="CQ40" s="2291">
        <f xml:space="preserve"> IF( OR( $C$40 = $DB$40, $C$40 =""), 0, IF( ISNUMBER( AI40 ), 0, 1 ))</f>
        <v>0</v>
      </c>
      <c r="CR40" s="2279"/>
      <c r="CS40" s="2291">
        <f xml:space="preserve"> IF( OR( $C$40 = $DB$40, $C$40 =""), 0, IF( ISNUMBER( AK40 ), 0, 1 ))</f>
        <v>0</v>
      </c>
      <c r="CT40" s="2291">
        <f xml:space="preserve"> IF( OR( $C$40 = $DB$40, $C$40 =""), 0, IF( ISNUMBER( AL40 ), 0, 1 ))</f>
        <v>0</v>
      </c>
      <c r="CU40" s="2291">
        <f xml:space="preserve"> IF( OR( $C$40 = $DB$40, $C$40 =""), 0, IF( ISNUMBER( AM40 ), 0, 1 ))</f>
        <v>0</v>
      </c>
      <c r="CV40" s="2291">
        <f xml:space="preserve"> IF( OR( $C$40 = $DB$40, $C$40 =""), 0, IF( ISNUMBER( AN40 ), 0, 1 ))</f>
        <v>0</v>
      </c>
      <c r="CW40" s="2279"/>
      <c r="CX40" s="2291">
        <f xml:space="preserve"> IF( OR( $C$40 = $DB$40, $C$40 =""), 0, IF( ISNUMBER( AP40 ), 0, 1 ))</f>
        <v>0</v>
      </c>
      <c r="CY40" s="2291">
        <f xml:space="preserve"> IF( OR( $C$40 = $DB$40, $C$40 =""), 0, IF( ISNUMBER( AQ40 ), 0, 1 ))</f>
        <v>0</v>
      </c>
      <c r="CZ40" s="2291">
        <f xml:space="preserve"> IF( OR( $C$40 = $DB$40, $C$40 =""), 0, IF( ISNUMBER( AR40 ), 0, 1 ))</f>
        <v>0</v>
      </c>
      <c r="DA40" s="2291">
        <f xml:space="preserve"> IF( OR( $C$40 = $DB$40, $C$40 =""), 0, IF( ISNUMBER( AS40 ), 0, 1 ))</f>
        <v>0</v>
      </c>
      <c r="DB40" s="2279" t="s">
        <v>682</v>
      </c>
    </row>
    <row r="41" spans="2:106" ht="14.25" customHeight="1" x14ac:dyDescent="0.25">
      <c r="B41" s="358">
        <f t="shared" si="17"/>
        <v>33</v>
      </c>
      <c r="C41" s="376" t="s">
        <v>675</v>
      </c>
      <c r="D41" s="437"/>
      <c r="E41" s="690" t="s">
        <v>41</v>
      </c>
      <c r="F41" s="2293">
        <v>3</v>
      </c>
      <c r="G41" s="374"/>
      <c r="H41" s="373"/>
      <c r="I41" s="373"/>
      <c r="J41" s="2294"/>
      <c r="K41" s="2295">
        <f t="shared" ref="K41:K46" si="21">SUM(G41:J41)</f>
        <v>0</v>
      </c>
      <c r="L41" s="374"/>
      <c r="M41" s="373"/>
      <c r="N41" s="373"/>
      <c r="O41" s="2294"/>
      <c r="P41" s="2295">
        <f t="shared" si="1"/>
        <v>0</v>
      </c>
      <c r="Q41" s="374"/>
      <c r="R41" s="373"/>
      <c r="S41" s="373"/>
      <c r="T41" s="2294"/>
      <c r="U41" s="2295">
        <f t="shared" si="2"/>
        <v>0</v>
      </c>
      <c r="V41" s="374"/>
      <c r="W41" s="373"/>
      <c r="X41" s="373"/>
      <c r="Y41" s="2294"/>
      <c r="Z41" s="2295">
        <f t="shared" si="3"/>
        <v>0</v>
      </c>
      <c r="AA41" s="374"/>
      <c r="AB41" s="373"/>
      <c r="AC41" s="373"/>
      <c r="AD41" s="2294"/>
      <c r="AE41" s="2295">
        <f t="shared" si="4"/>
        <v>0</v>
      </c>
      <c r="AF41" s="374"/>
      <c r="AG41" s="373"/>
      <c r="AH41" s="373"/>
      <c r="AI41" s="2294"/>
      <c r="AJ41" s="2295">
        <f t="shared" si="5"/>
        <v>0</v>
      </c>
      <c r="AK41" s="374"/>
      <c r="AL41" s="373"/>
      <c r="AM41" s="373"/>
      <c r="AN41" s="2294"/>
      <c r="AO41" s="2295">
        <f t="shared" si="6"/>
        <v>0</v>
      </c>
      <c r="AP41" s="374"/>
      <c r="AQ41" s="373"/>
      <c r="AR41" s="373"/>
      <c r="AS41" s="2294"/>
      <c r="AT41" s="2295">
        <f t="shared" si="7"/>
        <v>0</v>
      </c>
      <c r="AU41" s="2277"/>
      <c r="AV41" s="1434"/>
      <c r="AW41" s="1463" t="s">
        <v>388</v>
      </c>
      <c r="AY41" s="43">
        <f t="shared" si="19"/>
        <v>0</v>
      </c>
      <c r="AZ41" s="43"/>
      <c r="BB41" s="370">
        <f t="shared" si="18"/>
        <v>33</v>
      </c>
      <c r="BC41" s="369" t="s">
        <v>5927</v>
      </c>
      <c r="BD41" s="690" t="s">
        <v>41</v>
      </c>
      <c r="BE41" s="2293">
        <v>3</v>
      </c>
      <c r="BF41" s="366" t="s">
        <v>5928</v>
      </c>
      <c r="BG41" s="365" t="s">
        <v>5929</v>
      </c>
      <c r="BH41" s="365" t="s">
        <v>5930</v>
      </c>
      <c r="BI41" s="2296" t="s">
        <v>5931</v>
      </c>
      <c r="BJ41" s="2297" t="s">
        <v>5932</v>
      </c>
      <c r="BM41" s="2291">
        <f t="shared" si="20"/>
        <v>0</v>
      </c>
      <c r="BN41" s="2279"/>
      <c r="BO41" s="2291">
        <f xml:space="preserve"> IF( OR( $C$41 = $DB$41, $C$41 =""), 0, IF( ISNUMBER( G41 ), 0, 1 ))</f>
        <v>0</v>
      </c>
      <c r="BP41" s="2291">
        <f xml:space="preserve"> IF( OR( $C$41 = $DB$41, $C$41 =""), 0, IF( ISNUMBER( H41 ), 0, 1 ))</f>
        <v>0</v>
      </c>
      <c r="BQ41" s="2291">
        <f xml:space="preserve"> IF( OR( $C$41 = $DB$41, $C$41 =""), 0, IF( ISNUMBER( I41 ), 0, 1 ))</f>
        <v>0</v>
      </c>
      <c r="BR41" s="2291">
        <f xml:space="preserve"> IF( OR( $C$41 = $DB$41, $C$41 =""), 0, IF( ISNUMBER( J41 ), 0, 1 ))</f>
        <v>0</v>
      </c>
      <c r="BS41" s="2279"/>
      <c r="BT41" s="2291">
        <f xml:space="preserve"> IF( OR( $C$41 = $DB$41, $C$41 =""), 0, IF( ISNUMBER( L41 ), 0, 1 ))</f>
        <v>0</v>
      </c>
      <c r="BU41" s="2291">
        <f xml:space="preserve"> IF( OR( $C$41 = $DB$41, $C$41 =""), 0, IF( ISNUMBER( M41 ), 0, 1 ))</f>
        <v>0</v>
      </c>
      <c r="BV41" s="2291">
        <f xml:space="preserve"> IF( OR( $C$41 = $DB$41, $C$41 =""), 0, IF( ISNUMBER( N41 ), 0, 1 ))</f>
        <v>0</v>
      </c>
      <c r="BW41" s="2291">
        <f xml:space="preserve"> IF( OR( $C$41 = $DB$41, $C$41 =""), 0, IF( ISNUMBER( O41 ), 0, 1 ))</f>
        <v>0</v>
      </c>
      <c r="BX41" s="2279"/>
      <c r="BY41" s="2291">
        <f xml:space="preserve"> IF( OR( $C$41 = $DB$41, $C$41 =""), 0, IF( ISNUMBER( Q41 ), 0, 1 ))</f>
        <v>0</v>
      </c>
      <c r="BZ41" s="2291">
        <f xml:space="preserve"> IF( OR( $C$41 = $DB$41, $C$41 =""), 0, IF( ISNUMBER( R41 ), 0, 1 ))</f>
        <v>0</v>
      </c>
      <c r="CA41" s="2291">
        <f xml:space="preserve"> IF( OR( $C$41 = $DB$41, $C$41 =""), 0, IF( ISNUMBER( S41 ), 0, 1 ))</f>
        <v>0</v>
      </c>
      <c r="CB41" s="2291">
        <f xml:space="preserve"> IF( OR( $C$41 = $DB$41, $C$41 =""), 0, IF( ISNUMBER( T41 ), 0, 1 ))</f>
        <v>0</v>
      </c>
      <c r="CC41" s="2279"/>
      <c r="CD41" s="2291">
        <f xml:space="preserve"> IF( OR( $C$41 = $DB$41, $C$41 =""), 0, IF( ISNUMBER( V41 ), 0, 1 ))</f>
        <v>0</v>
      </c>
      <c r="CE41" s="2291">
        <f xml:space="preserve"> IF( OR( $C$41 = $DB$41, $C$41 =""), 0, IF( ISNUMBER( W41 ), 0, 1 ))</f>
        <v>0</v>
      </c>
      <c r="CF41" s="2291">
        <f xml:space="preserve"> IF( OR( $C$41 = $DB$41, $C$41 =""), 0, IF( ISNUMBER( X41 ), 0, 1 ))</f>
        <v>0</v>
      </c>
      <c r="CG41" s="2291">
        <f xml:space="preserve"> IF( OR( $C$41 = $DB$41, $C$41 =""), 0, IF( ISNUMBER( Y41 ), 0, 1 ))</f>
        <v>0</v>
      </c>
      <c r="CH41" s="2279"/>
      <c r="CI41" s="2291">
        <f xml:space="preserve"> IF( OR( $C$41 = $DB$41, $C$41 =""), 0, IF( ISNUMBER( AA41 ), 0, 1 ))</f>
        <v>0</v>
      </c>
      <c r="CJ41" s="2291">
        <f xml:space="preserve"> IF( OR( $C$41 = $DB$41, $C$41 =""), 0, IF( ISNUMBER( AB41 ), 0, 1 ))</f>
        <v>0</v>
      </c>
      <c r="CK41" s="2291">
        <f xml:space="preserve"> IF( OR( $C$41 = $DB$41, $C$41 =""), 0, IF( ISNUMBER( AC41 ), 0, 1 ))</f>
        <v>0</v>
      </c>
      <c r="CL41" s="2291">
        <f xml:space="preserve"> IF( OR( $C$41 = $DB$41, $C$41 =""), 0, IF( ISNUMBER( AD41 ), 0, 1 ))</f>
        <v>0</v>
      </c>
      <c r="CM41" s="2279"/>
      <c r="CN41" s="2291">
        <f xml:space="preserve"> IF( OR( $C$41 = $DB$41, $C$41 =""), 0, IF( ISNUMBER( AF41 ), 0, 1 ))</f>
        <v>0</v>
      </c>
      <c r="CO41" s="2291">
        <f xml:space="preserve"> IF( OR( $C$41 = $DB$41, $C$41 =""), 0, IF( ISNUMBER( AG41 ), 0, 1 ))</f>
        <v>0</v>
      </c>
      <c r="CP41" s="2291">
        <f xml:space="preserve"> IF( OR( $C$41 = $DB$41, $C$41 =""), 0, IF( ISNUMBER( AH41 ), 0, 1 ))</f>
        <v>0</v>
      </c>
      <c r="CQ41" s="2291">
        <f xml:space="preserve"> IF( OR( $C$41 = $DB$41, $C$41 =""), 0, IF( ISNUMBER( AI41 ), 0, 1 ))</f>
        <v>0</v>
      </c>
      <c r="CR41" s="2279"/>
      <c r="CS41" s="2291">
        <f xml:space="preserve"> IF( OR( $C$41 = $DB$41, $C$41 =""), 0, IF( ISNUMBER( AK41 ), 0, 1 ))</f>
        <v>0</v>
      </c>
      <c r="CT41" s="2291">
        <f xml:space="preserve"> IF( OR( $C$41 = $DB$41, $C$41 =""), 0, IF( ISNUMBER( AL41 ), 0, 1 ))</f>
        <v>0</v>
      </c>
      <c r="CU41" s="2291">
        <f xml:space="preserve"> IF( OR( $C$41 = $DB$41, $C$41 =""), 0, IF( ISNUMBER( AM41 ), 0, 1 ))</f>
        <v>0</v>
      </c>
      <c r="CV41" s="2291">
        <f xml:space="preserve"> IF( OR( $C$41 = $DB$41, $C$41 =""), 0, IF( ISNUMBER( AN41 ), 0, 1 ))</f>
        <v>0</v>
      </c>
      <c r="CW41" s="2279"/>
      <c r="CX41" s="2291">
        <f xml:space="preserve"> IF( OR( $C$41 = $DB$41, $C$41 =""), 0, IF( ISNUMBER( AP41 ), 0, 1 ))</f>
        <v>0</v>
      </c>
      <c r="CY41" s="2291">
        <f xml:space="preserve"> IF( OR( $C$41 = $DB$41, $C$41 =""), 0, IF( ISNUMBER( AQ41 ), 0, 1 ))</f>
        <v>0</v>
      </c>
      <c r="CZ41" s="2291">
        <f xml:space="preserve"> IF( OR( $C$41 = $DB$41, $C$41 =""), 0, IF( ISNUMBER( AR41 ), 0, 1 ))</f>
        <v>0</v>
      </c>
      <c r="DA41" s="2291">
        <f xml:space="preserve"> IF( OR( $C$41 = $DB$41, $C$41 =""), 0, IF( ISNUMBER( AS41 ), 0, 1 ))</f>
        <v>0</v>
      </c>
      <c r="DB41" s="2279" t="s">
        <v>675</v>
      </c>
    </row>
    <row r="42" spans="2:106" ht="14.25" customHeight="1" x14ac:dyDescent="0.25">
      <c r="B42" s="358">
        <f t="shared" si="17"/>
        <v>34</v>
      </c>
      <c r="C42" s="363" t="s">
        <v>668</v>
      </c>
      <c r="D42" s="437"/>
      <c r="E42" s="690" t="s">
        <v>41</v>
      </c>
      <c r="F42" s="2293">
        <v>3</v>
      </c>
      <c r="G42" s="374"/>
      <c r="H42" s="373"/>
      <c r="I42" s="373"/>
      <c r="J42" s="2294"/>
      <c r="K42" s="2295">
        <f t="shared" si="21"/>
        <v>0</v>
      </c>
      <c r="L42" s="374"/>
      <c r="M42" s="373"/>
      <c r="N42" s="373"/>
      <c r="O42" s="2294"/>
      <c r="P42" s="2295">
        <f>SUM(L42:O42)</f>
        <v>0</v>
      </c>
      <c r="Q42" s="374"/>
      <c r="R42" s="373"/>
      <c r="S42" s="373"/>
      <c r="T42" s="2294"/>
      <c r="U42" s="2295">
        <f>SUM(Q42:T42)</f>
        <v>0</v>
      </c>
      <c r="V42" s="374"/>
      <c r="W42" s="373"/>
      <c r="X42" s="373"/>
      <c r="Y42" s="2294"/>
      <c r="Z42" s="2295">
        <f>SUM(V42:Y42)</f>
        <v>0</v>
      </c>
      <c r="AA42" s="374"/>
      <c r="AB42" s="373"/>
      <c r="AC42" s="373"/>
      <c r="AD42" s="2294"/>
      <c r="AE42" s="2295">
        <f>SUM(AA42:AD42)</f>
        <v>0</v>
      </c>
      <c r="AF42" s="374"/>
      <c r="AG42" s="373"/>
      <c r="AH42" s="373"/>
      <c r="AI42" s="2294"/>
      <c r="AJ42" s="2295">
        <f>SUM(AF42:AI42)</f>
        <v>0</v>
      </c>
      <c r="AK42" s="374"/>
      <c r="AL42" s="373"/>
      <c r="AM42" s="373"/>
      <c r="AN42" s="2294"/>
      <c r="AO42" s="2295">
        <f>SUM(AK42:AN42)</f>
        <v>0</v>
      </c>
      <c r="AP42" s="374"/>
      <c r="AQ42" s="373"/>
      <c r="AR42" s="373"/>
      <c r="AS42" s="2294"/>
      <c r="AT42" s="2295">
        <f>SUM(AP42:AS42)</f>
        <v>0</v>
      </c>
      <c r="AU42" s="2277"/>
      <c r="AV42" s="1434"/>
      <c r="AW42" s="1463" t="s">
        <v>388</v>
      </c>
      <c r="AY42" s="43">
        <f t="shared" si="19"/>
        <v>0</v>
      </c>
      <c r="AZ42" s="43"/>
      <c r="BB42" s="370">
        <f t="shared" si="18"/>
        <v>34</v>
      </c>
      <c r="BC42" s="369" t="s">
        <v>5933</v>
      </c>
      <c r="BD42" s="690" t="s">
        <v>41</v>
      </c>
      <c r="BE42" s="2293">
        <v>3</v>
      </c>
      <c r="BF42" s="366" t="s">
        <v>5934</v>
      </c>
      <c r="BG42" s="365" t="s">
        <v>5935</v>
      </c>
      <c r="BH42" s="365" t="s">
        <v>5936</v>
      </c>
      <c r="BI42" s="365" t="s">
        <v>5937</v>
      </c>
      <c r="BJ42" s="2298" t="s">
        <v>5938</v>
      </c>
      <c r="BM42" s="2291">
        <f t="shared" si="20"/>
        <v>0</v>
      </c>
      <c r="BN42" s="2279"/>
      <c r="BO42" s="2291">
        <f xml:space="preserve"> IF( OR( $C$42 = $DB$42, $C$42 =""), 0, IF( ISNUMBER( G42 ), 0, 1 ))</f>
        <v>0</v>
      </c>
      <c r="BP42" s="2291">
        <f xml:space="preserve"> IF( OR( $C$42 = $DB$42, $C$42 =""), 0, IF( ISNUMBER( H42 ), 0, 1 ))</f>
        <v>0</v>
      </c>
      <c r="BQ42" s="2291">
        <f xml:space="preserve"> IF( OR( $C$42 = $DB$42, $C$42 =""), 0, IF( ISNUMBER( I42 ), 0, 1 ))</f>
        <v>0</v>
      </c>
      <c r="BR42" s="2291">
        <f xml:space="preserve"> IF( OR( $C$42 = $DB$42, $C$42 =""), 0, IF( ISNUMBER( J42 ), 0, 1 ))</f>
        <v>0</v>
      </c>
      <c r="BS42" s="2279"/>
      <c r="BT42" s="2291">
        <f xml:space="preserve"> IF( OR( $C$42 = $DB$42, $C$42 =""), 0, IF( ISNUMBER( L42 ), 0, 1 ))</f>
        <v>0</v>
      </c>
      <c r="BU42" s="2291">
        <f xml:space="preserve"> IF( OR( $C$42 = $DB$42, $C$42 =""), 0, IF( ISNUMBER( M42 ), 0, 1 ))</f>
        <v>0</v>
      </c>
      <c r="BV42" s="2291">
        <f xml:space="preserve"> IF( OR( $C$42 = $DB$42, $C$42 =""), 0, IF( ISNUMBER( N42 ), 0, 1 ))</f>
        <v>0</v>
      </c>
      <c r="BW42" s="2291">
        <f xml:space="preserve"> IF( OR( $C$42 = $DB$42, $C$42 =""), 0, IF( ISNUMBER( O42 ), 0, 1 ))</f>
        <v>0</v>
      </c>
      <c r="BX42" s="2279"/>
      <c r="BY42" s="2291">
        <f xml:space="preserve"> IF( OR( $C$42 = $DB$42, $C$42 =""), 0, IF( ISNUMBER( Q42 ), 0, 1 ))</f>
        <v>0</v>
      </c>
      <c r="BZ42" s="2291">
        <f xml:space="preserve"> IF( OR( $C$42 = $DB$42, $C$42 =""), 0, IF( ISNUMBER( R42 ), 0, 1 ))</f>
        <v>0</v>
      </c>
      <c r="CA42" s="2291">
        <f xml:space="preserve"> IF( OR( $C$42 = $DB$42, $C$42 =""), 0, IF( ISNUMBER( S42 ), 0, 1 ))</f>
        <v>0</v>
      </c>
      <c r="CB42" s="2291">
        <f xml:space="preserve"> IF( OR( $C$42 = $DB$42, $C$42 =""), 0, IF( ISNUMBER( T42 ), 0, 1 ))</f>
        <v>0</v>
      </c>
      <c r="CC42" s="2279"/>
      <c r="CD42" s="2291">
        <f xml:space="preserve"> IF( OR( $C$42 = $DB$42, $C$42 =""), 0, IF( ISNUMBER( V42 ), 0, 1 ))</f>
        <v>0</v>
      </c>
      <c r="CE42" s="2291">
        <f xml:space="preserve"> IF( OR( $C$42 = $DB$42, $C$42 =""), 0, IF( ISNUMBER( W42 ), 0, 1 ))</f>
        <v>0</v>
      </c>
      <c r="CF42" s="2291">
        <f xml:space="preserve"> IF( OR( $C$42 = $DB$42, $C$42 =""), 0, IF( ISNUMBER( X42 ), 0, 1 ))</f>
        <v>0</v>
      </c>
      <c r="CG42" s="2291">
        <f xml:space="preserve"> IF( OR( $C$42 = $DB$42, $C$42 =""), 0, IF( ISNUMBER( Y42 ), 0, 1 ))</f>
        <v>0</v>
      </c>
      <c r="CH42" s="2279"/>
      <c r="CI42" s="2291">
        <f xml:space="preserve"> IF( OR( $C$42 = $DB$42, $C$42 =""), 0, IF( ISNUMBER( AA42 ), 0, 1 ))</f>
        <v>0</v>
      </c>
      <c r="CJ42" s="2291">
        <f xml:space="preserve"> IF( OR( $C$42 = $DB$42, $C$42 =""), 0, IF( ISNUMBER( AB42 ), 0, 1 ))</f>
        <v>0</v>
      </c>
      <c r="CK42" s="2291">
        <f xml:space="preserve"> IF( OR( $C$42 = $DB$42, $C$42 =""), 0, IF( ISNUMBER( AC42 ), 0, 1 ))</f>
        <v>0</v>
      </c>
      <c r="CL42" s="2291">
        <f xml:space="preserve"> IF( OR( $C$42 = $DB$42, $C$42 =""), 0, IF( ISNUMBER( AD42 ), 0, 1 ))</f>
        <v>0</v>
      </c>
      <c r="CM42" s="2279"/>
      <c r="CN42" s="2291">
        <f xml:space="preserve"> IF( OR( $C$42 = $DB$42, $C$42 =""), 0, IF( ISNUMBER( AF42 ), 0, 1 ))</f>
        <v>0</v>
      </c>
      <c r="CO42" s="2291">
        <f xml:space="preserve"> IF( OR( $C$42 = $DB$42, $C$42 =""), 0, IF( ISNUMBER( AG42 ), 0, 1 ))</f>
        <v>0</v>
      </c>
      <c r="CP42" s="2291">
        <f xml:space="preserve"> IF( OR( $C$42 = $DB$42, $C$42 =""), 0, IF( ISNUMBER( AH42 ), 0, 1 ))</f>
        <v>0</v>
      </c>
      <c r="CQ42" s="2291">
        <f xml:space="preserve"> IF( OR( $C$42 = $DB$42, $C$42 =""), 0, IF( ISNUMBER( AI42 ), 0, 1 ))</f>
        <v>0</v>
      </c>
      <c r="CR42" s="2279"/>
      <c r="CS42" s="2291">
        <f xml:space="preserve"> IF( OR( $C$42 = $DB$42, $C$42 =""), 0, IF( ISNUMBER( AK42 ), 0, 1 ))</f>
        <v>0</v>
      </c>
      <c r="CT42" s="2291">
        <f xml:space="preserve"> IF( OR( $C$42 = $DB$42, $C$42 =""), 0, IF( ISNUMBER( AL42 ), 0, 1 ))</f>
        <v>0</v>
      </c>
      <c r="CU42" s="2291">
        <f xml:space="preserve"> IF( OR( $C$42 = $DB$42, $C$42 =""), 0, IF( ISNUMBER( AM42 ), 0, 1 ))</f>
        <v>0</v>
      </c>
      <c r="CV42" s="2291">
        <f xml:space="preserve"> IF( OR( $C$42 = $DB$42, $C$42 =""), 0, IF( ISNUMBER( AN42 ), 0, 1 ))</f>
        <v>0</v>
      </c>
      <c r="CW42" s="2279"/>
      <c r="CX42" s="2291">
        <f xml:space="preserve"> IF( OR( $C$42 = $DB$42, $C$42 =""), 0, IF( ISNUMBER( AP42 ), 0, 1 ))</f>
        <v>0</v>
      </c>
      <c r="CY42" s="2291">
        <f xml:space="preserve"> IF( OR( $C$42 = $DB$42, $C$42 =""), 0, IF( ISNUMBER( AQ42 ), 0, 1 ))</f>
        <v>0</v>
      </c>
      <c r="CZ42" s="2291">
        <f xml:space="preserve"> IF( OR( $C$42 = $DB$42, $C$42 =""), 0, IF( ISNUMBER( AR42 ), 0, 1 ))</f>
        <v>0</v>
      </c>
      <c r="DA42" s="2291">
        <f xml:space="preserve"> IF( OR( $C$42 = $DB$42, $C$42 =""), 0, IF( ISNUMBER( AS42 ), 0, 1 ))</f>
        <v>0</v>
      </c>
      <c r="DB42" s="2279" t="s">
        <v>668</v>
      </c>
    </row>
    <row r="43" spans="2:106" ht="14.25" customHeight="1" x14ac:dyDescent="0.25">
      <c r="B43" s="358">
        <f t="shared" si="17"/>
        <v>35</v>
      </c>
      <c r="C43" s="363" t="s">
        <v>661</v>
      </c>
      <c r="D43" s="437"/>
      <c r="E43" s="690" t="s">
        <v>41</v>
      </c>
      <c r="F43" s="2293">
        <v>3</v>
      </c>
      <c r="G43" s="374"/>
      <c r="H43" s="373"/>
      <c r="I43" s="373"/>
      <c r="J43" s="2294"/>
      <c r="K43" s="2295">
        <f t="shared" si="21"/>
        <v>0</v>
      </c>
      <c r="L43" s="374"/>
      <c r="M43" s="373"/>
      <c r="N43" s="373"/>
      <c r="O43" s="2294"/>
      <c r="P43" s="2295">
        <f>SUM(L43:O43)</f>
        <v>0</v>
      </c>
      <c r="Q43" s="374"/>
      <c r="R43" s="373"/>
      <c r="S43" s="373"/>
      <c r="T43" s="2294"/>
      <c r="U43" s="2295">
        <f>SUM(Q43:T43)</f>
        <v>0</v>
      </c>
      <c r="V43" s="374"/>
      <c r="W43" s="373"/>
      <c r="X43" s="373"/>
      <c r="Y43" s="2294"/>
      <c r="Z43" s="2295">
        <f>SUM(V43:Y43)</f>
        <v>0</v>
      </c>
      <c r="AA43" s="374"/>
      <c r="AB43" s="373"/>
      <c r="AC43" s="373"/>
      <c r="AD43" s="2294"/>
      <c r="AE43" s="2295">
        <f>SUM(AA43:AD43)</f>
        <v>0</v>
      </c>
      <c r="AF43" s="374"/>
      <c r="AG43" s="373"/>
      <c r="AH43" s="373"/>
      <c r="AI43" s="2294"/>
      <c r="AJ43" s="2295">
        <f>SUM(AF43:AI43)</f>
        <v>0</v>
      </c>
      <c r="AK43" s="374"/>
      <c r="AL43" s="373"/>
      <c r="AM43" s="373"/>
      <c r="AN43" s="2294"/>
      <c r="AO43" s="2295">
        <f>SUM(AK43:AN43)</f>
        <v>0</v>
      </c>
      <c r="AP43" s="374"/>
      <c r="AQ43" s="373"/>
      <c r="AR43" s="373"/>
      <c r="AS43" s="2294"/>
      <c r="AT43" s="2295">
        <f>SUM(AP43:AS43)</f>
        <v>0</v>
      </c>
      <c r="AU43" s="2277"/>
      <c r="AV43" s="1434"/>
      <c r="AW43" s="1463" t="s">
        <v>388</v>
      </c>
      <c r="AY43" s="43">
        <f t="shared" si="19"/>
        <v>0</v>
      </c>
      <c r="AZ43" s="43"/>
      <c r="BB43" s="370">
        <f t="shared" si="18"/>
        <v>35</v>
      </c>
      <c r="BC43" s="369" t="s">
        <v>5939</v>
      </c>
      <c r="BD43" s="690" t="s">
        <v>41</v>
      </c>
      <c r="BE43" s="2293">
        <v>3</v>
      </c>
      <c r="BF43" s="366" t="s">
        <v>5940</v>
      </c>
      <c r="BG43" s="365" t="s">
        <v>5941</v>
      </c>
      <c r="BH43" s="365" t="s">
        <v>5942</v>
      </c>
      <c r="BI43" s="365" t="s">
        <v>5943</v>
      </c>
      <c r="BJ43" s="2298" t="s">
        <v>5944</v>
      </c>
      <c r="BM43" s="2291">
        <f t="shared" si="20"/>
        <v>0</v>
      </c>
      <c r="BN43" s="2279"/>
      <c r="BO43" s="2291">
        <f xml:space="preserve"> IF( OR( $C$43 = $DB$43, $C$43 =""), 0, IF( ISNUMBER( G43 ), 0, 1 ))</f>
        <v>0</v>
      </c>
      <c r="BP43" s="2291">
        <f xml:space="preserve"> IF( OR( $C$43 = $DB$43, $C$43 =""), 0, IF( ISNUMBER( H43 ), 0, 1 ))</f>
        <v>0</v>
      </c>
      <c r="BQ43" s="2291">
        <f xml:space="preserve"> IF( OR( $C$43 = $DB$43, $C$43 =""), 0, IF( ISNUMBER( I43 ), 0, 1 ))</f>
        <v>0</v>
      </c>
      <c r="BR43" s="2291">
        <f xml:space="preserve"> IF( OR( $C$43 = $DB$43, $C$43 =""), 0, IF( ISNUMBER( J43 ), 0, 1 ))</f>
        <v>0</v>
      </c>
      <c r="BS43" s="2279"/>
      <c r="BT43" s="2291">
        <f xml:space="preserve"> IF( OR( $C$43 = $DB$43, $C$43 =""), 0, IF( ISNUMBER( L43 ), 0, 1 ))</f>
        <v>0</v>
      </c>
      <c r="BU43" s="2291">
        <f xml:space="preserve"> IF( OR( $C$43 = $DB$43, $C$43 =""), 0, IF( ISNUMBER( M43 ), 0, 1 ))</f>
        <v>0</v>
      </c>
      <c r="BV43" s="2291">
        <f xml:space="preserve"> IF( OR( $C$43 = $DB$43, $C$43 =""), 0, IF( ISNUMBER( N43 ), 0, 1 ))</f>
        <v>0</v>
      </c>
      <c r="BW43" s="2291">
        <f xml:space="preserve"> IF( OR( $C$43 = $DB$43, $C$43 =""), 0, IF( ISNUMBER( O43 ), 0, 1 ))</f>
        <v>0</v>
      </c>
      <c r="BX43" s="2279"/>
      <c r="BY43" s="2291">
        <f xml:space="preserve"> IF( OR( $C$43 = $DB$43, $C$43 =""), 0, IF( ISNUMBER( Q43 ), 0, 1 ))</f>
        <v>0</v>
      </c>
      <c r="BZ43" s="2291">
        <f xml:space="preserve"> IF( OR( $C$43 = $DB$43, $C$43 =""), 0, IF( ISNUMBER( R43 ), 0, 1 ))</f>
        <v>0</v>
      </c>
      <c r="CA43" s="2291">
        <f xml:space="preserve"> IF( OR( $C$43 = $DB$43, $C$43 =""), 0, IF( ISNUMBER( S43 ), 0, 1 ))</f>
        <v>0</v>
      </c>
      <c r="CB43" s="2291">
        <f xml:space="preserve"> IF( OR( $C$43 = $DB$43, $C$43 =""), 0, IF( ISNUMBER( T43 ), 0, 1 ))</f>
        <v>0</v>
      </c>
      <c r="CC43" s="2279"/>
      <c r="CD43" s="2291">
        <f xml:space="preserve"> IF( OR( $C$43 = $DB$43, $C$43 =""), 0, IF( ISNUMBER( V43 ), 0, 1 ))</f>
        <v>0</v>
      </c>
      <c r="CE43" s="2291">
        <f xml:space="preserve"> IF( OR( $C$43 = $DB$43, $C$43 =""), 0, IF( ISNUMBER( W43 ), 0, 1 ))</f>
        <v>0</v>
      </c>
      <c r="CF43" s="2291">
        <f xml:space="preserve"> IF( OR( $C$43 = $DB$43, $C$43 =""), 0, IF( ISNUMBER( X43 ), 0, 1 ))</f>
        <v>0</v>
      </c>
      <c r="CG43" s="2291">
        <f xml:space="preserve"> IF( OR( $C$43 = $DB$43, $C$43 =""), 0, IF( ISNUMBER( Y43 ), 0, 1 ))</f>
        <v>0</v>
      </c>
      <c r="CH43" s="2279"/>
      <c r="CI43" s="2291">
        <f xml:space="preserve"> IF( OR( $C$43 = $DB$43, $C$43 =""), 0, IF( ISNUMBER( AA43 ), 0, 1 ))</f>
        <v>0</v>
      </c>
      <c r="CJ43" s="2291">
        <f xml:space="preserve"> IF( OR( $C$43 = $DB$43, $C$43 =""), 0, IF( ISNUMBER( AB43 ), 0, 1 ))</f>
        <v>0</v>
      </c>
      <c r="CK43" s="2291">
        <f xml:space="preserve"> IF( OR( $C$43 = $DB$43, $C$43 =""), 0, IF( ISNUMBER( AC43 ), 0, 1 ))</f>
        <v>0</v>
      </c>
      <c r="CL43" s="2291">
        <f xml:space="preserve"> IF( OR( $C$43 = $DB$43, $C$43 =""), 0, IF( ISNUMBER( AD43 ), 0, 1 ))</f>
        <v>0</v>
      </c>
      <c r="CM43" s="2279"/>
      <c r="CN43" s="2291">
        <f xml:space="preserve"> IF( OR( $C$43 = $DB$43, $C$43 =""), 0, IF( ISNUMBER( AF43 ), 0, 1 ))</f>
        <v>0</v>
      </c>
      <c r="CO43" s="2291">
        <f xml:space="preserve"> IF( OR( $C$43 = $DB$43, $C$43 =""), 0, IF( ISNUMBER( AG43 ), 0, 1 ))</f>
        <v>0</v>
      </c>
      <c r="CP43" s="2291">
        <f xml:space="preserve"> IF( OR( $C$43 = $DB$43, $C$43 =""), 0, IF( ISNUMBER( AH43 ), 0, 1 ))</f>
        <v>0</v>
      </c>
      <c r="CQ43" s="2291">
        <f xml:space="preserve"> IF( OR( $C$43 = $DB$43, $C$43 =""), 0, IF( ISNUMBER( AI43 ), 0, 1 ))</f>
        <v>0</v>
      </c>
      <c r="CR43" s="2279"/>
      <c r="CS43" s="2291">
        <f xml:space="preserve"> IF( OR( $C$43 = $DB$43, $C$43 =""), 0, IF( ISNUMBER( AK43 ), 0, 1 ))</f>
        <v>0</v>
      </c>
      <c r="CT43" s="2291">
        <f xml:space="preserve"> IF( OR( $C$43 = $DB$43, $C$43 =""), 0, IF( ISNUMBER( AL43 ), 0, 1 ))</f>
        <v>0</v>
      </c>
      <c r="CU43" s="2291">
        <f xml:space="preserve"> IF( OR( $C$43 = $DB$43, $C$43 =""), 0, IF( ISNUMBER( AM43 ), 0, 1 ))</f>
        <v>0</v>
      </c>
      <c r="CV43" s="2291">
        <f xml:space="preserve"> IF( OR( $C$43 = $DB$43, $C$43 =""), 0, IF( ISNUMBER( AN43 ), 0, 1 ))</f>
        <v>0</v>
      </c>
      <c r="CW43" s="2279"/>
      <c r="CX43" s="2291">
        <f xml:space="preserve"> IF( OR( $C$43 = $DB$43, $C$43 =""), 0, IF( ISNUMBER( AP43 ), 0, 1 ))</f>
        <v>0</v>
      </c>
      <c r="CY43" s="2291">
        <f xml:space="preserve"> IF( OR( $C$43 = $DB$43, $C$43 =""), 0, IF( ISNUMBER( AQ43 ), 0, 1 ))</f>
        <v>0</v>
      </c>
      <c r="CZ43" s="2291">
        <f xml:space="preserve"> IF( OR( $C$43 = $DB$43, $C$43 =""), 0, IF( ISNUMBER( AR43 ), 0, 1 ))</f>
        <v>0</v>
      </c>
      <c r="DA43" s="2291">
        <f xml:space="preserve"> IF( OR( $C$43 = $DB$43, $C$43 =""), 0, IF( ISNUMBER( AS43 ), 0, 1 ))</f>
        <v>0</v>
      </c>
      <c r="DB43" s="2279" t="s">
        <v>661</v>
      </c>
    </row>
    <row r="44" spans="2:106" ht="14.25" customHeight="1" x14ac:dyDescent="0.25">
      <c r="B44" s="358">
        <f t="shared" si="17"/>
        <v>36</v>
      </c>
      <c r="C44" s="363" t="s">
        <v>654</v>
      </c>
      <c r="D44" s="437"/>
      <c r="E44" s="690" t="s">
        <v>41</v>
      </c>
      <c r="F44" s="2293">
        <v>3</v>
      </c>
      <c r="G44" s="374"/>
      <c r="H44" s="373"/>
      <c r="I44" s="373"/>
      <c r="J44" s="2294"/>
      <c r="K44" s="2295">
        <f t="shared" si="21"/>
        <v>0</v>
      </c>
      <c r="L44" s="374"/>
      <c r="M44" s="373"/>
      <c r="N44" s="373"/>
      <c r="O44" s="2294"/>
      <c r="P44" s="2295">
        <f>SUM(L44:O44)</f>
        <v>0</v>
      </c>
      <c r="Q44" s="374"/>
      <c r="R44" s="373"/>
      <c r="S44" s="373"/>
      <c r="T44" s="2294"/>
      <c r="U44" s="2295">
        <f>SUM(Q44:T44)</f>
        <v>0</v>
      </c>
      <c r="V44" s="374"/>
      <c r="W44" s="373"/>
      <c r="X44" s="373"/>
      <c r="Y44" s="2294"/>
      <c r="Z44" s="2295">
        <f>SUM(V44:Y44)</f>
        <v>0</v>
      </c>
      <c r="AA44" s="374"/>
      <c r="AB44" s="373"/>
      <c r="AC44" s="373"/>
      <c r="AD44" s="2294"/>
      <c r="AE44" s="2295">
        <f>SUM(AA44:AD44)</f>
        <v>0</v>
      </c>
      <c r="AF44" s="374"/>
      <c r="AG44" s="373"/>
      <c r="AH44" s="373"/>
      <c r="AI44" s="2294"/>
      <c r="AJ44" s="2295">
        <f>SUM(AF44:AI44)</f>
        <v>0</v>
      </c>
      <c r="AK44" s="374"/>
      <c r="AL44" s="373"/>
      <c r="AM44" s="373"/>
      <c r="AN44" s="2294"/>
      <c r="AO44" s="2295">
        <f>SUM(AK44:AN44)</f>
        <v>0</v>
      </c>
      <c r="AP44" s="374"/>
      <c r="AQ44" s="373"/>
      <c r="AR44" s="373"/>
      <c r="AS44" s="2294"/>
      <c r="AT44" s="2295">
        <f>SUM(AP44:AS44)</f>
        <v>0</v>
      </c>
      <c r="AU44" s="2277"/>
      <c r="AV44" s="1434"/>
      <c r="AW44" s="1463" t="s">
        <v>388</v>
      </c>
      <c r="AY44" s="43">
        <f t="shared" si="19"/>
        <v>0</v>
      </c>
      <c r="AZ44" s="43"/>
      <c r="BB44" s="370">
        <f t="shared" si="18"/>
        <v>36</v>
      </c>
      <c r="BC44" s="369" t="s">
        <v>5945</v>
      </c>
      <c r="BD44" s="690" t="s">
        <v>41</v>
      </c>
      <c r="BE44" s="2293">
        <v>3</v>
      </c>
      <c r="BF44" s="366" t="s">
        <v>5946</v>
      </c>
      <c r="BG44" s="365" t="s">
        <v>5947</v>
      </c>
      <c r="BH44" s="365" t="s">
        <v>5948</v>
      </c>
      <c r="BI44" s="365" t="s">
        <v>5949</v>
      </c>
      <c r="BJ44" s="2298" t="s">
        <v>5950</v>
      </c>
      <c r="BM44" s="2291">
        <f t="shared" si="20"/>
        <v>0</v>
      </c>
      <c r="BN44" s="2279"/>
      <c r="BO44" s="2291">
        <f xml:space="preserve"> IF( OR( $C$44 = $DB$44, $C$44 =""), 0, IF( ISNUMBER( G44 ), 0, 1 ))</f>
        <v>0</v>
      </c>
      <c r="BP44" s="2291">
        <f xml:space="preserve"> IF( OR( $C$44 = $DB$44, $C$44 =""), 0, IF( ISNUMBER( H44 ), 0, 1 ))</f>
        <v>0</v>
      </c>
      <c r="BQ44" s="2291">
        <f xml:space="preserve"> IF( OR( $C$44 = $DB$44, $C$44 =""), 0, IF( ISNUMBER( I44 ), 0, 1 ))</f>
        <v>0</v>
      </c>
      <c r="BR44" s="2291">
        <f xml:space="preserve"> IF( OR( $C$44 = $DB$44, $C$44 =""), 0, IF( ISNUMBER( J44 ), 0, 1 ))</f>
        <v>0</v>
      </c>
      <c r="BS44" s="2279"/>
      <c r="BT44" s="2291">
        <f xml:space="preserve"> IF( OR( $C$44 = $DB$44, $C$44 =""), 0, IF( ISNUMBER( L44 ), 0, 1 ))</f>
        <v>0</v>
      </c>
      <c r="BU44" s="2291">
        <f xml:space="preserve"> IF( OR( $C$44 = $DB$44, $C$44 =""), 0, IF( ISNUMBER( M44 ), 0, 1 ))</f>
        <v>0</v>
      </c>
      <c r="BV44" s="2291">
        <f xml:space="preserve"> IF( OR( $C$44 = $DB$44, $C$44 =""), 0, IF( ISNUMBER( N44 ), 0, 1 ))</f>
        <v>0</v>
      </c>
      <c r="BW44" s="2291">
        <f xml:space="preserve"> IF( OR( $C$44 = $DB$44, $C$44 =""), 0, IF( ISNUMBER( O44 ), 0, 1 ))</f>
        <v>0</v>
      </c>
      <c r="BX44" s="2279"/>
      <c r="BY44" s="2291">
        <f xml:space="preserve"> IF( OR( $C$44 = $DB$44, $C$44 =""), 0, IF( ISNUMBER( Q44 ), 0, 1 ))</f>
        <v>0</v>
      </c>
      <c r="BZ44" s="2291">
        <f xml:space="preserve"> IF( OR( $C$44 = $DB$44, $C$44 =""), 0, IF( ISNUMBER( R44 ), 0, 1 ))</f>
        <v>0</v>
      </c>
      <c r="CA44" s="2291">
        <f xml:space="preserve"> IF( OR( $C$44 = $DB$44, $C$44 =""), 0, IF( ISNUMBER( S44 ), 0, 1 ))</f>
        <v>0</v>
      </c>
      <c r="CB44" s="2291">
        <f xml:space="preserve"> IF( OR( $C$44 = $DB$44, $C$44 =""), 0, IF( ISNUMBER( T44 ), 0, 1 ))</f>
        <v>0</v>
      </c>
      <c r="CC44" s="2279"/>
      <c r="CD44" s="2291">
        <f xml:space="preserve"> IF( OR( $C$44 = $DB$44, $C$44 =""), 0, IF( ISNUMBER( V44 ), 0, 1 ))</f>
        <v>0</v>
      </c>
      <c r="CE44" s="2291">
        <f xml:space="preserve"> IF( OR( $C$44 = $DB$44, $C$44 =""), 0, IF( ISNUMBER( W44 ), 0, 1 ))</f>
        <v>0</v>
      </c>
      <c r="CF44" s="2291">
        <f xml:space="preserve"> IF( OR( $C$44 = $DB$44, $C$44 =""), 0, IF( ISNUMBER( X44 ), 0, 1 ))</f>
        <v>0</v>
      </c>
      <c r="CG44" s="2291">
        <f xml:space="preserve"> IF( OR( $C$44 = $DB$44, $C$44 =""), 0, IF( ISNUMBER( Y44 ), 0, 1 ))</f>
        <v>0</v>
      </c>
      <c r="CH44" s="2279"/>
      <c r="CI44" s="2291">
        <f xml:space="preserve"> IF( OR( $C$44 = $DB$44, $C$44 =""), 0, IF( ISNUMBER( AA44 ), 0, 1 ))</f>
        <v>0</v>
      </c>
      <c r="CJ44" s="2291">
        <f xml:space="preserve"> IF( OR( $C$44 = $DB$44, $C$44 =""), 0, IF( ISNUMBER( AB44 ), 0, 1 ))</f>
        <v>0</v>
      </c>
      <c r="CK44" s="2291">
        <f xml:space="preserve"> IF( OR( $C$44 = $DB$44, $C$44 =""), 0, IF( ISNUMBER( AC44 ), 0, 1 ))</f>
        <v>0</v>
      </c>
      <c r="CL44" s="2291">
        <f xml:space="preserve"> IF( OR( $C$44 = $DB$44, $C$44 =""), 0, IF( ISNUMBER( AD44 ), 0, 1 ))</f>
        <v>0</v>
      </c>
      <c r="CM44" s="2279"/>
      <c r="CN44" s="2291">
        <f xml:space="preserve"> IF( OR( $C$44 = $DB$44, $C$44 =""), 0, IF( ISNUMBER( AF44 ), 0, 1 ))</f>
        <v>0</v>
      </c>
      <c r="CO44" s="2291">
        <f xml:space="preserve"> IF( OR( $C$44 = $DB$44, $C$44 =""), 0, IF( ISNUMBER( AG44 ), 0, 1 ))</f>
        <v>0</v>
      </c>
      <c r="CP44" s="2291">
        <f xml:space="preserve"> IF( OR( $C$44 = $DB$44, $C$44 =""), 0, IF( ISNUMBER( AH44 ), 0, 1 ))</f>
        <v>0</v>
      </c>
      <c r="CQ44" s="2291">
        <f xml:space="preserve"> IF( OR( $C$44 = $DB$44, $C$44 =""), 0, IF( ISNUMBER( AI44 ), 0, 1 ))</f>
        <v>0</v>
      </c>
      <c r="CR44" s="2279"/>
      <c r="CS44" s="2291">
        <f xml:space="preserve"> IF( OR( $C$44 = $DB$44, $C$44 =""), 0, IF( ISNUMBER( AK44 ), 0, 1 ))</f>
        <v>0</v>
      </c>
      <c r="CT44" s="2291">
        <f xml:space="preserve"> IF( OR( $C$44 = $DB$44, $C$44 =""), 0, IF( ISNUMBER( AL44 ), 0, 1 ))</f>
        <v>0</v>
      </c>
      <c r="CU44" s="2291">
        <f xml:space="preserve"> IF( OR( $C$44 = $DB$44, $C$44 =""), 0, IF( ISNUMBER( AM44 ), 0, 1 ))</f>
        <v>0</v>
      </c>
      <c r="CV44" s="2291">
        <f xml:space="preserve"> IF( OR( $C$44 = $DB$44, $C$44 =""), 0, IF( ISNUMBER( AN44 ), 0, 1 ))</f>
        <v>0</v>
      </c>
      <c r="CW44" s="2279"/>
      <c r="CX44" s="2291">
        <f xml:space="preserve"> IF( OR( $C$44 = $DB$44, $C$44 =""), 0, IF( ISNUMBER( AP44 ), 0, 1 ))</f>
        <v>0</v>
      </c>
      <c r="CY44" s="2291">
        <f xml:space="preserve"> IF( OR( $C$44 = $DB$44, $C$44 =""), 0, IF( ISNUMBER( AQ44 ), 0, 1 ))</f>
        <v>0</v>
      </c>
      <c r="CZ44" s="2291">
        <f xml:space="preserve"> IF( OR( $C$44 = $DB$44, $C$44 =""), 0, IF( ISNUMBER( AR44 ), 0, 1 ))</f>
        <v>0</v>
      </c>
      <c r="DA44" s="2291">
        <f xml:space="preserve"> IF( OR( $C$44 = $DB$44, $C$44 =""), 0, IF( ISNUMBER( AS44 ), 0, 1 ))</f>
        <v>0</v>
      </c>
      <c r="DB44" s="2279" t="s">
        <v>654</v>
      </c>
    </row>
    <row r="45" spans="2:106" ht="14.25" customHeight="1" x14ac:dyDescent="0.25">
      <c r="B45" s="358">
        <f t="shared" si="17"/>
        <v>37</v>
      </c>
      <c r="C45" s="363" t="s">
        <v>647</v>
      </c>
      <c r="D45" s="437"/>
      <c r="E45" s="690" t="s">
        <v>41</v>
      </c>
      <c r="F45" s="2293">
        <v>3</v>
      </c>
      <c r="G45" s="374"/>
      <c r="H45" s="373"/>
      <c r="I45" s="373"/>
      <c r="J45" s="2294"/>
      <c r="K45" s="2295">
        <f t="shared" si="21"/>
        <v>0</v>
      </c>
      <c r="L45" s="374"/>
      <c r="M45" s="373"/>
      <c r="N45" s="373"/>
      <c r="O45" s="2294"/>
      <c r="P45" s="2295">
        <f>SUM(L45:O45)</f>
        <v>0</v>
      </c>
      <c r="Q45" s="374"/>
      <c r="R45" s="373"/>
      <c r="S45" s="373"/>
      <c r="T45" s="2294"/>
      <c r="U45" s="2295">
        <f>SUM(Q45:T45)</f>
        <v>0</v>
      </c>
      <c r="V45" s="374"/>
      <c r="W45" s="373"/>
      <c r="X45" s="373"/>
      <c r="Y45" s="2294"/>
      <c r="Z45" s="2295">
        <f>SUM(V45:Y45)</f>
        <v>0</v>
      </c>
      <c r="AA45" s="374"/>
      <c r="AB45" s="373"/>
      <c r="AC45" s="373"/>
      <c r="AD45" s="2294"/>
      <c r="AE45" s="2295">
        <f>SUM(AA45:AD45)</f>
        <v>0</v>
      </c>
      <c r="AF45" s="374"/>
      <c r="AG45" s="373"/>
      <c r="AH45" s="373"/>
      <c r="AI45" s="2294"/>
      <c r="AJ45" s="2295">
        <f>SUM(AF45:AI45)</f>
        <v>0</v>
      </c>
      <c r="AK45" s="374"/>
      <c r="AL45" s="373"/>
      <c r="AM45" s="373"/>
      <c r="AN45" s="2294"/>
      <c r="AO45" s="2295">
        <f>SUM(AK45:AN45)</f>
        <v>0</v>
      </c>
      <c r="AP45" s="374"/>
      <c r="AQ45" s="373"/>
      <c r="AR45" s="373"/>
      <c r="AS45" s="2294"/>
      <c r="AT45" s="2295">
        <f>SUM(AP45:AS45)</f>
        <v>0</v>
      </c>
      <c r="AU45" s="2277"/>
      <c r="AV45" s="1434"/>
      <c r="AW45" s="1463" t="s">
        <v>388</v>
      </c>
      <c r="AY45" s="43">
        <f t="shared" si="19"/>
        <v>0</v>
      </c>
      <c r="AZ45" s="43"/>
      <c r="BB45" s="370">
        <f t="shared" si="18"/>
        <v>37</v>
      </c>
      <c r="BC45" s="369" t="s">
        <v>5951</v>
      </c>
      <c r="BD45" s="690" t="s">
        <v>41</v>
      </c>
      <c r="BE45" s="2293">
        <v>3</v>
      </c>
      <c r="BF45" s="366" t="s">
        <v>5952</v>
      </c>
      <c r="BG45" s="365" t="s">
        <v>5953</v>
      </c>
      <c r="BH45" s="365" t="s">
        <v>5954</v>
      </c>
      <c r="BI45" s="365" t="s">
        <v>5955</v>
      </c>
      <c r="BJ45" s="2298" t="s">
        <v>5956</v>
      </c>
      <c r="BM45" s="2291">
        <f t="shared" si="20"/>
        <v>0</v>
      </c>
      <c r="BN45" s="2279"/>
      <c r="BO45" s="2291">
        <f xml:space="preserve"> IF( OR( $C$45 = $DB$45, $C$45 =""), 0, IF( ISNUMBER( G45 ), 0, 1 ))</f>
        <v>0</v>
      </c>
      <c r="BP45" s="2291">
        <f xml:space="preserve"> IF( OR( $C$45 = $DB$45, $C$45 =""), 0, IF( ISNUMBER( H45 ), 0, 1 ))</f>
        <v>0</v>
      </c>
      <c r="BQ45" s="2291">
        <f xml:space="preserve"> IF( OR( $C$45 = $DB$45, $C$45 =""), 0, IF( ISNUMBER( I45 ), 0, 1 ))</f>
        <v>0</v>
      </c>
      <c r="BR45" s="2291">
        <f xml:space="preserve"> IF( OR( $C$45 = $DB$45, $C$45 =""), 0, IF( ISNUMBER( J45 ), 0, 1 ))</f>
        <v>0</v>
      </c>
      <c r="BS45" s="2279"/>
      <c r="BT45" s="2291">
        <f xml:space="preserve"> IF( OR( $C$45 = $DB$45, $C$45 =""), 0, IF( ISNUMBER( L45 ), 0, 1 ))</f>
        <v>0</v>
      </c>
      <c r="BU45" s="2291">
        <f xml:space="preserve"> IF( OR( $C$45 = $DB$45, $C$45 =""), 0, IF( ISNUMBER( M45 ), 0, 1 ))</f>
        <v>0</v>
      </c>
      <c r="BV45" s="2291">
        <f xml:space="preserve"> IF( OR( $C$45 = $DB$45, $C$45 =""), 0, IF( ISNUMBER( N45 ), 0, 1 ))</f>
        <v>0</v>
      </c>
      <c r="BW45" s="2291">
        <f xml:space="preserve"> IF( OR( $C$45 = $DB$45, $C$45 =""), 0, IF( ISNUMBER( O45 ), 0, 1 ))</f>
        <v>0</v>
      </c>
      <c r="BX45" s="2279"/>
      <c r="BY45" s="2291">
        <f xml:space="preserve"> IF( OR( $C$45 = $DB$45, $C$45 =""), 0, IF( ISNUMBER( Q45 ), 0, 1 ))</f>
        <v>0</v>
      </c>
      <c r="BZ45" s="2291">
        <f xml:space="preserve"> IF( OR( $C$45 = $DB$45, $C$45 =""), 0, IF( ISNUMBER( R45 ), 0, 1 ))</f>
        <v>0</v>
      </c>
      <c r="CA45" s="2291">
        <f xml:space="preserve"> IF( OR( $C$45 = $DB$45, $C$45 =""), 0, IF( ISNUMBER( S45 ), 0, 1 ))</f>
        <v>0</v>
      </c>
      <c r="CB45" s="2291">
        <f xml:space="preserve"> IF( OR( $C$45 = $DB$45, $C$45 =""), 0, IF( ISNUMBER( T45 ), 0, 1 ))</f>
        <v>0</v>
      </c>
      <c r="CC45" s="2279"/>
      <c r="CD45" s="2291">
        <f xml:space="preserve"> IF( OR( $C$45 = $DB$45, $C$45 =""), 0, IF( ISNUMBER( V45 ), 0, 1 ))</f>
        <v>0</v>
      </c>
      <c r="CE45" s="2291">
        <f xml:space="preserve"> IF( OR( $C$45 = $DB$45, $C$45 =""), 0, IF( ISNUMBER( W45 ), 0, 1 ))</f>
        <v>0</v>
      </c>
      <c r="CF45" s="2291">
        <f xml:space="preserve"> IF( OR( $C$45 = $DB$45, $C$45 =""), 0, IF( ISNUMBER( X45 ), 0, 1 ))</f>
        <v>0</v>
      </c>
      <c r="CG45" s="2291">
        <f xml:space="preserve"> IF( OR( $C$45 = $DB$45, $C$45 =""), 0, IF( ISNUMBER( Y45 ), 0, 1 ))</f>
        <v>0</v>
      </c>
      <c r="CH45" s="2279"/>
      <c r="CI45" s="2291">
        <f xml:space="preserve"> IF( OR( $C$45 = $DB$45, $C$45 =""), 0, IF( ISNUMBER( AA45 ), 0, 1 ))</f>
        <v>0</v>
      </c>
      <c r="CJ45" s="2291">
        <f xml:space="preserve"> IF( OR( $C$45 = $DB$45, $C$45 =""), 0, IF( ISNUMBER( AB45 ), 0, 1 ))</f>
        <v>0</v>
      </c>
      <c r="CK45" s="2291">
        <f xml:space="preserve"> IF( OR( $C$45 = $DB$45, $C$45 =""), 0, IF( ISNUMBER( AC45 ), 0, 1 ))</f>
        <v>0</v>
      </c>
      <c r="CL45" s="2291">
        <f xml:space="preserve"> IF( OR( $C$45 = $DB$45, $C$45 =""), 0, IF( ISNUMBER( AD45 ), 0, 1 ))</f>
        <v>0</v>
      </c>
      <c r="CM45" s="2279"/>
      <c r="CN45" s="2291">
        <f xml:space="preserve"> IF( OR( $C$45 = $DB$45, $C$45 =""), 0, IF( ISNUMBER( AF45 ), 0, 1 ))</f>
        <v>0</v>
      </c>
      <c r="CO45" s="2291">
        <f xml:space="preserve"> IF( OR( $C$45 = $DB$45, $C$45 =""), 0, IF( ISNUMBER( AG45 ), 0, 1 ))</f>
        <v>0</v>
      </c>
      <c r="CP45" s="2291">
        <f xml:space="preserve"> IF( OR( $C$45 = $DB$45, $C$45 =""), 0, IF( ISNUMBER( AH45 ), 0, 1 ))</f>
        <v>0</v>
      </c>
      <c r="CQ45" s="2291">
        <f xml:space="preserve"> IF( OR( $C$45 = $DB$45, $C$45 =""), 0, IF( ISNUMBER( AI45 ), 0, 1 ))</f>
        <v>0</v>
      </c>
      <c r="CR45" s="2279"/>
      <c r="CS45" s="2291">
        <f xml:space="preserve"> IF( OR( $C$45 = $DB$45, $C$45 =""), 0, IF( ISNUMBER( AK45 ), 0, 1 ))</f>
        <v>0</v>
      </c>
      <c r="CT45" s="2291">
        <f xml:space="preserve"> IF( OR( $C$45 = $DB$45, $C$45 =""), 0, IF( ISNUMBER( AL45 ), 0, 1 ))</f>
        <v>0</v>
      </c>
      <c r="CU45" s="2291">
        <f xml:space="preserve"> IF( OR( $C$45 = $DB$45, $C$45 =""), 0, IF( ISNUMBER( AM45 ), 0, 1 ))</f>
        <v>0</v>
      </c>
      <c r="CV45" s="2291">
        <f xml:space="preserve"> IF( OR( $C$45 = $DB$45, $C$45 =""), 0, IF( ISNUMBER( AN45 ), 0, 1 ))</f>
        <v>0</v>
      </c>
      <c r="CW45" s="2279"/>
      <c r="CX45" s="2291">
        <f xml:space="preserve"> IF( OR( $C$45 = $DB$45, $C$45 =""), 0, IF( ISNUMBER( AP45 ), 0, 1 ))</f>
        <v>0</v>
      </c>
      <c r="CY45" s="2291">
        <f xml:space="preserve"> IF( OR( $C$45 = $DB$45, $C$45 =""), 0, IF( ISNUMBER( AQ45 ), 0, 1 ))</f>
        <v>0</v>
      </c>
      <c r="CZ45" s="2291">
        <f xml:space="preserve"> IF( OR( $C$45 = $DB$45, $C$45 =""), 0, IF( ISNUMBER( AR45 ), 0, 1 ))</f>
        <v>0</v>
      </c>
      <c r="DA45" s="2291">
        <f xml:space="preserve"> IF( OR( $C$45 = $DB$45, $C$45 =""), 0, IF( ISNUMBER( AS45 ), 0, 1 ))</f>
        <v>0</v>
      </c>
      <c r="DB45" s="2279" t="s">
        <v>647</v>
      </c>
    </row>
    <row r="46" spans="2:106" ht="13.5" customHeight="1" thickBot="1" x14ac:dyDescent="0.3">
      <c r="B46" s="358">
        <f t="shared" si="17"/>
        <v>38</v>
      </c>
      <c r="C46" s="351" t="s">
        <v>640</v>
      </c>
      <c r="D46" s="437"/>
      <c r="E46" s="690" t="s">
        <v>41</v>
      </c>
      <c r="F46" s="2293">
        <v>3</v>
      </c>
      <c r="G46" s="374"/>
      <c r="H46" s="373"/>
      <c r="I46" s="373"/>
      <c r="J46" s="2294"/>
      <c r="K46" s="2295">
        <f t="shared" si="21"/>
        <v>0</v>
      </c>
      <c r="L46" s="374"/>
      <c r="M46" s="373"/>
      <c r="N46" s="373"/>
      <c r="O46" s="2294"/>
      <c r="P46" s="2295">
        <f>SUM(L46:O46)</f>
        <v>0</v>
      </c>
      <c r="Q46" s="374"/>
      <c r="R46" s="373"/>
      <c r="S46" s="373"/>
      <c r="T46" s="2294"/>
      <c r="U46" s="2295">
        <f>SUM(Q46:T46)</f>
        <v>0</v>
      </c>
      <c r="V46" s="374"/>
      <c r="W46" s="373"/>
      <c r="X46" s="373"/>
      <c r="Y46" s="2294"/>
      <c r="Z46" s="2295">
        <f>SUM(V46:Y46)</f>
        <v>0</v>
      </c>
      <c r="AA46" s="374"/>
      <c r="AB46" s="373"/>
      <c r="AC46" s="373"/>
      <c r="AD46" s="2294"/>
      <c r="AE46" s="2295">
        <f>SUM(AA46:AD46)</f>
        <v>0</v>
      </c>
      <c r="AF46" s="374"/>
      <c r="AG46" s="373"/>
      <c r="AH46" s="373"/>
      <c r="AI46" s="2294"/>
      <c r="AJ46" s="2295">
        <f>SUM(AF46:AI46)</f>
        <v>0</v>
      </c>
      <c r="AK46" s="374"/>
      <c r="AL46" s="373"/>
      <c r="AM46" s="373"/>
      <c r="AN46" s="2294"/>
      <c r="AO46" s="2295">
        <f>SUM(AK46:AN46)</f>
        <v>0</v>
      </c>
      <c r="AP46" s="374"/>
      <c r="AQ46" s="373"/>
      <c r="AR46" s="373"/>
      <c r="AS46" s="2294"/>
      <c r="AT46" s="2295">
        <f>SUM(AP46:AS46)</f>
        <v>0</v>
      </c>
      <c r="AU46" s="2277"/>
      <c r="AV46" s="1434"/>
      <c r="AW46" s="1463" t="s">
        <v>388</v>
      </c>
      <c r="AY46" s="43">
        <f t="shared" si="19"/>
        <v>0</v>
      </c>
      <c r="AZ46" s="43"/>
      <c r="BB46" s="370">
        <f t="shared" si="18"/>
        <v>38</v>
      </c>
      <c r="BC46" s="369" t="s">
        <v>5957</v>
      </c>
      <c r="BD46" s="690" t="s">
        <v>41</v>
      </c>
      <c r="BE46" s="2293">
        <v>3</v>
      </c>
      <c r="BF46" s="366" t="s">
        <v>5958</v>
      </c>
      <c r="BG46" s="2299" t="s">
        <v>5959</v>
      </c>
      <c r="BH46" s="2299" t="s">
        <v>5960</v>
      </c>
      <c r="BI46" s="2299" t="s">
        <v>5961</v>
      </c>
      <c r="BJ46" s="2300" t="s">
        <v>5962</v>
      </c>
      <c r="BM46" s="2291">
        <f t="shared" si="20"/>
        <v>0</v>
      </c>
      <c r="BN46" s="2279"/>
      <c r="BO46" s="2291">
        <f xml:space="preserve"> IF( OR( $C$46 = $DB$46, $C$46 =""), 0, IF( ISNUMBER( G46 ), 0, 1 ))</f>
        <v>0</v>
      </c>
      <c r="BP46" s="2291">
        <f xml:space="preserve"> IF( OR( $C$46 = $DB$46, $C$46 =""), 0, IF( ISNUMBER( H46 ), 0, 1 ))</f>
        <v>0</v>
      </c>
      <c r="BQ46" s="2291">
        <f xml:space="preserve"> IF( OR( $C$46 = $DB$46, $C$46 =""), 0, IF( ISNUMBER( I46 ), 0, 1 ))</f>
        <v>0</v>
      </c>
      <c r="BR46" s="2291">
        <f xml:space="preserve"> IF( OR( $C$46 = $DB$46, $C$46 =""), 0, IF( ISNUMBER( J46 ), 0, 1 ))</f>
        <v>0</v>
      </c>
      <c r="BS46" s="2279"/>
      <c r="BT46" s="2291">
        <f xml:space="preserve"> IF( OR( $C$46 = $DB$46, $C$46 =""), 0, IF( ISNUMBER( L46 ), 0, 1 ))</f>
        <v>0</v>
      </c>
      <c r="BU46" s="2291">
        <f xml:space="preserve"> IF( OR( $C$46 = $DB$46, $C$46 =""), 0, IF( ISNUMBER( M46 ), 0, 1 ))</f>
        <v>0</v>
      </c>
      <c r="BV46" s="2291">
        <f xml:space="preserve"> IF( OR( $C$46 = $DB$46, $C$46 =""), 0, IF( ISNUMBER( N46 ), 0, 1 ))</f>
        <v>0</v>
      </c>
      <c r="BW46" s="2291">
        <f xml:space="preserve"> IF( OR( $C$46 = $DB$46, $C$46 =""), 0, IF( ISNUMBER( O46 ), 0, 1 ))</f>
        <v>0</v>
      </c>
      <c r="BX46" s="2279"/>
      <c r="BY46" s="2291">
        <f xml:space="preserve"> IF( OR( $C$46 = $DB$46, $C$46 =""), 0, IF( ISNUMBER( Q46 ), 0, 1 ))</f>
        <v>0</v>
      </c>
      <c r="BZ46" s="2291">
        <f xml:space="preserve"> IF( OR( $C$46 = $DB$46, $C$46 =""), 0, IF( ISNUMBER( R46 ), 0, 1 ))</f>
        <v>0</v>
      </c>
      <c r="CA46" s="2291">
        <f xml:space="preserve"> IF( OR( $C$46 = $DB$46, $C$46 =""), 0, IF( ISNUMBER( S46 ), 0, 1 ))</f>
        <v>0</v>
      </c>
      <c r="CB46" s="2291">
        <f xml:space="preserve"> IF( OR( $C$46 = $DB$46, $C$46 =""), 0, IF( ISNUMBER( T46 ), 0, 1 ))</f>
        <v>0</v>
      </c>
      <c r="CC46" s="2279"/>
      <c r="CD46" s="2291">
        <f xml:space="preserve"> IF( OR( $C$46 = $DB$46, $C$46 =""), 0, IF( ISNUMBER( V46 ), 0, 1 ))</f>
        <v>0</v>
      </c>
      <c r="CE46" s="2291">
        <f xml:space="preserve"> IF( OR( $C$46 = $DB$46, $C$46 =""), 0, IF( ISNUMBER( W46 ), 0, 1 ))</f>
        <v>0</v>
      </c>
      <c r="CF46" s="2291">
        <f xml:space="preserve"> IF( OR( $C$46 = $DB$46, $C$46 =""), 0, IF( ISNUMBER( X46 ), 0, 1 ))</f>
        <v>0</v>
      </c>
      <c r="CG46" s="2291">
        <f xml:space="preserve"> IF( OR( $C$46 = $DB$46, $C$46 =""), 0, IF( ISNUMBER( Y46 ), 0, 1 ))</f>
        <v>0</v>
      </c>
      <c r="CH46" s="2279"/>
      <c r="CI46" s="2291">
        <f xml:space="preserve"> IF( OR( $C$46 = $DB$46, $C$46 =""), 0, IF( ISNUMBER( AA46 ), 0, 1 ))</f>
        <v>0</v>
      </c>
      <c r="CJ46" s="2291">
        <f xml:space="preserve"> IF( OR( $C$46 = $DB$46, $C$46 =""), 0, IF( ISNUMBER( AB46 ), 0, 1 ))</f>
        <v>0</v>
      </c>
      <c r="CK46" s="2291">
        <f xml:space="preserve"> IF( OR( $C$46 = $DB$46, $C$46 =""), 0, IF( ISNUMBER( AC46 ), 0, 1 ))</f>
        <v>0</v>
      </c>
      <c r="CL46" s="2291">
        <f xml:space="preserve"> IF( OR( $C$46 = $DB$46, $C$46 =""), 0, IF( ISNUMBER( AD46 ), 0, 1 ))</f>
        <v>0</v>
      </c>
      <c r="CM46" s="2279"/>
      <c r="CN46" s="2291">
        <f xml:space="preserve"> IF( OR( $C$46 = $DB$46, $C$46 =""), 0, IF( ISNUMBER( AF46 ), 0, 1 ))</f>
        <v>0</v>
      </c>
      <c r="CO46" s="2291">
        <f xml:space="preserve"> IF( OR( $C$46 = $DB$46, $C$46 =""), 0, IF( ISNUMBER( AG46 ), 0, 1 ))</f>
        <v>0</v>
      </c>
      <c r="CP46" s="2291">
        <f xml:space="preserve"> IF( OR( $C$46 = $DB$46, $C$46 =""), 0, IF( ISNUMBER( AH46 ), 0, 1 ))</f>
        <v>0</v>
      </c>
      <c r="CQ46" s="2291">
        <f xml:space="preserve"> IF( OR( $C$46 = $DB$46, $C$46 =""), 0, IF( ISNUMBER( AI46 ), 0, 1 ))</f>
        <v>0</v>
      </c>
      <c r="CR46" s="2279"/>
      <c r="CS46" s="2291">
        <f xml:space="preserve"> IF( OR( $C$46 = $DB$46, $C$46 =""), 0, IF( ISNUMBER( AK46 ), 0, 1 ))</f>
        <v>0</v>
      </c>
      <c r="CT46" s="2291">
        <f xml:space="preserve"> IF( OR( $C$46 = $DB$46, $C$46 =""), 0, IF( ISNUMBER( AL46 ), 0, 1 ))</f>
        <v>0</v>
      </c>
      <c r="CU46" s="2291">
        <f xml:space="preserve"> IF( OR( $C$46 = $DB$46, $C$46 =""), 0, IF( ISNUMBER( AM46 ), 0, 1 ))</f>
        <v>0</v>
      </c>
      <c r="CV46" s="2291">
        <f xml:space="preserve"> IF( OR( $C$46 = $DB$46, $C$46 =""), 0, IF( ISNUMBER( AN46 ), 0, 1 ))</f>
        <v>0</v>
      </c>
      <c r="CW46" s="2279"/>
      <c r="CX46" s="2291">
        <f xml:space="preserve"> IF( OR( $C$46 = $DB$46, $C$46 =""), 0, IF( ISNUMBER( AP46 ), 0, 1 ))</f>
        <v>0</v>
      </c>
      <c r="CY46" s="2291">
        <f xml:space="preserve"> IF( OR( $C$46 = $DB$46, $C$46 =""), 0, IF( ISNUMBER( AQ46 ), 0, 1 ))</f>
        <v>0</v>
      </c>
      <c r="CZ46" s="2291">
        <f xml:space="preserve"> IF( OR( $C$46 = $DB$46, $C$46 =""), 0, IF( ISNUMBER( AR46 ), 0, 1 ))</f>
        <v>0</v>
      </c>
      <c r="DA46" s="2291">
        <f xml:space="preserve"> IF( OR( $C$46 = $DB$46, $C$46 =""), 0, IF( ISNUMBER( AS46 ), 0, 1 ))</f>
        <v>0</v>
      </c>
      <c r="DB46" s="2279" t="s">
        <v>640</v>
      </c>
    </row>
    <row r="47" spans="2:106" ht="14.25" customHeight="1" thickBot="1" x14ac:dyDescent="0.3">
      <c r="B47" s="702">
        <f>B46+1</f>
        <v>39</v>
      </c>
      <c r="C47" s="330" t="s">
        <v>5963</v>
      </c>
      <c r="D47" s="2301"/>
      <c r="E47" s="329" t="s">
        <v>41</v>
      </c>
      <c r="F47" s="328">
        <v>3</v>
      </c>
      <c r="G47" s="335">
        <f>SUM(G9:G46)</f>
        <v>0.193</v>
      </c>
      <c r="H47" s="334">
        <f>SUM(H9:H46)</f>
        <v>7.2999999999999995E-2</v>
      </c>
      <c r="I47" s="334">
        <f>SUM(I9:I46)</f>
        <v>26.273000000000003</v>
      </c>
      <c r="J47" s="2302">
        <f>SUM(J9:J46)</f>
        <v>24.661000000000001</v>
      </c>
      <c r="K47" s="2303">
        <f t="shared" si="0"/>
        <v>51.2</v>
      </c>
      <c r="L47" s="335">
        <f>SUM(L9:L46)</f>
        <v>3.1959999999999997</v>
      </c>
      <c r="M47" s="334">
        <f>SUM(M9:M46)</f>
        <v>0.14199999999999999</v>
      </c>
      <c r="N47" s="334">
        <f>SUM(N9:N46)</f>
        <v>14.194000000000001</v>
      </c>
      <c r="O47" s="2302">
        <f>SUM(O9:O46)</f>
        <v>68.644999999999982</v>
      </c>
      <c r="P47" s="2303">
        <f t="shared" si="1"/>
        <v>86.176999999999978</v>
      </c>
      <c r="Q47" s="335">
        <f>SUM(Q9:Q46)</f>
        <v>5.1059999999999999</v>
      </c>
      <c r="R47" s="334">
        <f>SUM(R9:R46)</f>
        <v>0.14799999999999999</v>
      </c>
      <c r="S47" s="334">
        <f>SUM(S9:S46)</f>
        <v>23.163999999999998</v>
      </c>
      <c r="T47" s="2302">
        <f>SUM(T9:T46)</f>
        <v>73.308000000000007</v>
      </c>
      <c r="U47" s="2303">
        <f t="shared" si="2"/>
        <v>101.726</v>
      </c>
      <c r="V47" s="335">
        <f>SUM(V9:V46)</f>
        <v>0.308</v>
      </c>
      <c r="W47" s="334">
        <f>SUM(W9:W46)</f>
        <v>2E-3</v>
      </c>
      <c r="X47" s="334">
        <f>SUM(X9:X46)</f>
        <v>2.3E-2</v>
      </c>
      <c r="Y47" s="2302">
        <f>SUM(Y9:Y46)</f>
        <v>0.04</v>
      </c>
      <c r="Z47" s="2303">
        <f t="shared" si="3"/>
        <v>0.373</v>
      </c>
      <c r="AA47" s="335">
        <f>SUM(AA9:AA46)</f>
        <v>10.125</v>
      </c>
      <c r="AB47" s="334">
        <f>SUM(AB9:AB46)</f>
        <v>7.8E-2</v>
      </c>
      <c r="AC47" s="334">
        <f>SUM(AC9:AC46)</f>
        <v>0.746</v>
      </c>
      <c r="AD47" s="2302">
        <f>SUM(AD9:AD46)</f>
        <v>1.39</v>
      </c>
      <c r="AE47" s="2303">
        <f t="shared" si="4"/>
        <v>12.339</v>
      </c>
      <c r="AF47" s="335">
        <f>SUM(AF9:AF46)</f>
        <v>0.39600000000000002</v>
      </c>
      <c r="AG47" s="334">
        <f>SUM(AG9:AG46)</f>
        <v>0.13700000000000001</v>
      </c>
      <c r="AH47" s="334">
        <f>SUM(AH9:AH46)</f>
        <v>1.2680000000000002</v>
      </c>
      <c r="AI47" s="2302">
        <f>SUM(AI9:AI46)</f>
        <v>6.8319999999999999</v>
      </c>
      <c r="AJ47" s="2303">
        <f t="shared" si="5"/>
        <v>8.6329999999999991</v>
      </c>
      <c r="AK47" s="335">
        <f>SUM(AK9:AK46)</f>
        <v>6.7919999999999998</v>
      </c>
      <c r="AL47" s="334">
        <f>SUM(AL9:AL46)</f>
        <v>1E-3</v>
      </c>
      <c r="AM47" s="334">
        <f>SUM(AM9:AM46)</f>
        <v>5.1999999999999998E-2</v>
      </c>
      <c r="AN47" s="2302">
        <f>SUM(AN9:AN46)</f>
        <v>2.7520000000000002</v>
      </c>
      <c r="AO47" s="2303">
        <f t="shared" si="6"/>
        <v>9.5969999999999995</v>
      </c>
      <c r="AP47" s="335">
        <f>SUM(AP9:AP46)</f>
        <v>14.622000000000002</v>
      </c>
      <c r="AQ47" s="334">
        <f>SUM(AQ9:AQ46)</f>
        <v>0.19700000000000001</v>
      </c>
      <c r="AR47" s="334">
        <f>SUM(AR9:AR46)</f>
        <v>79.03</v>
      </c>
      <c r="AS47" s="2302">
        <f>SUM(AS9:AS46)</f>
        <v>71.944000000000003</v>
      </c>
      <c r="AT47" s="2303">
        <f t="shared" si="7"/>
        <v>165.79300000000001</v>
      </c>
      <c r="AU47" s="2277"/>
      <c r="AV47" s="2304" t="s">
        <v>5964</v>
      </c>
      <c r="AW47" s="2305"/>
      <c r="AY47" s="43"/>
      <c r="AZ47" s="43"/>
      <c r="BB47" s="702">
        <f t="shared" si="18"/>
        <v>39</v>
      </c>
      <c r="BC47" s="330" t="s">
        <v>5963</v>
      </c>
      <c r="BD47" s="329" t="s">
        <v>41</v>
      </c>
      <c r="BE47" s="328">
        <v>3</v>
      </c>
      <c r="BF47" s="327" t="s">
        <v>5965</v>
      </c>
      <c r="BG47" s="326" t="s">
        <v>5966</v>
      </c>
      <c r="BH47" s="326" t="s">
        <v>5967</v>
      </c>
      <c r="BI47" s="2306" t="s">
        <v>5968</v>
      </c>
      <c r="BJ47" s="2307" t="s">
        <v>5969</v>
      </c>
      <c r="BO47" s="2308">
        <f>SUM(BM9:DA46)</f>
        <v>0</v>
      </c>
    </row>
    <row r="48" spans="2:106" x14ac:dyDescent="0.25">
      <c r="B48" s="324"/>
      <c r="C48" s="323"/>
      <c r="D48" s="322"/>
      <c r="E48" s="321"/>
      <c r="F48" s="320"/>
      <c r="G48" s="320"/>
      <c r="H48" s="320"/>
      <c r="I48" s="320"/>
      <c r="J48" s="320"/>
      <c r="K48" s="320"/>
      <c r="L48" s="320"/>
      <c r="M48" s="320"/>
      <c r="N48" s="320"/>
      <c r="O48" s="320"/>
      <c r="P48" s="320"/>
      <c r="Q48" s="320"/>
      <c r="R48" s="320"/>
      <c r="S48" s="320"/>
      <c r="T48" s="320"/>
      <c r="U48" s="318"/>
      <c r="V48" s="318"/>
      <c r="W48" s="318"/>
      <c r="X48" s="318"/>
      <c r="Y48" s="318"/>
      <c r="Z48" s="318"/>
      <c r="AA48" s="318"/>
      <c r="AB48" s="318"/>
      <c r="AC48" s="318"/>
      <c r="AD48" s="318"/>
      <c r="AE48" s="318"/>
      <c r="AF48" s="318"/>
      <c r="AG48" s="318"/>
      <c r="AH48" s="318"/>
      <c r="AI48" s="318"/>
      <c r="AJ48" s="318"/>
      <c r="AK48" s="14"/>
      <c r="AL48" s="14"/>
      <c r="AM48" s="14"/>
      <c r="AN48" s="14"/>
      <c r="AO48" s="14"/>
      <c r="AP48" s="14"/>
      <c r="AQ48" s="14"/>
      <c r="AR48" s="14"/>
      <c r="AS48" s="14"/>
      <c r="AT48" s="14"/>
      <c r="AU48" s="14"/>
      <c r="AV48" s="118"/>
      <c r="AW48" s="2309"/>
      <c r="AY48" s="43"/>
      <c r="AZ48" s="43"/>
    </row>
    <row r="49" spans="2:52" x14ac:dyDescent="0.2">
      <c r="B49" s="277" t="s">
        <v>300</v>
      </c>
      <c r="C49" s="278"/>
      <c r="D49" s="279"/>
      <c r="E49" s="279"/>
      <c r="F49" s="279"/>
      <c r="G49" s="35"/>
      <c r="H49" s="280"/>
      <c r="I49" s="280"/>
      <c r="J49" s="280"/>
      <c r="K49" s="280"/>
      <c r="L49" s="280"/>
      <c r="M49" s="280"/>
      <c r="N49" s="280"/>
      <c r="O49" s="280"/>
      <c r="P49" s="280"/>
      <c r="Q49" s="280"/>
      <c r="R49" s="114"/>
      <c r="S49" s="114"/>
      <c r="T49" s="114"/>
      <c r="U49" s="114"/>
      <c r="V49" s="305"/>
      <c r="W49" s="305"/>
      <c r="X49" s="305"/>
      <c r="Y49" s="305"/>
      <c r="Z49" s="305"/>
      <c r="AA49" s="305"/>
      <c r="AB49" s="305"/>
      <c r="AC49" s="305"/>
      <c r="AD49" s="305"/>
      <c r="AE49" s="305"/>
      <c r="AF49" s="305"/>
      <c r="AG49" s="305"/>
      <c r="AH49" s="305"/>
      <c r="AI49" s="305"/>
      <c r="AJ49" s="305"/>
      <c r="AK49" s="305"/>
      <c r="AL49" s="305"/>
      <c r="AM49" s="305"/>
      <c r="AN49" s="305"/>
      <c r="AO49" s="305"/>
      <c r="AP49" s="305"/>
      <c r="AQ49" s="305"/>
      <c r="AR49" s="305"/>
      <c r="AS49" s="305"/>
      <c r="AT49" s="305"/>
      <c r="AU49" s="305"/>
      <c r="AV49" s="2310"/>
      <c r="AW49" s="2309"/>
      <c r="AY49" s="2309"/>
      <c r="AZ49" s="2309"/>
    </row>
    <row r="50" spans="2:52" x14ac:dyDescent="0.2">
      <c r="B50" s="1187"/>
      <c r="C50" s="1310" t="s">
        <v>301</v>
      </c>
      <c r="D50" s="279"/>
      <c r="E50" s="279"/>
      <c r="F50" s="279"/>
      <c r="G50" s="35"/>
      <c r="H50" s="280"/>
      <c r="I50" s="280"/>
      <c r="J50" s="280"/>
      <c r="K50" s="280"/>
      <c r="L50" s="280"/>
      <c r="M50" s="280"/>
      <c r="N50" s="280"/>
      <c r="O50" s="280"/>
      <c r="P50" s="280"/>
      <c r="Q50" s="280"/>
      <c r="R50" s="114"/>
      <c r="S50" s="114"/>
      <c r="T50" s="114"/>
      <c r="U50" s="114"/>
      <c r="V50" s="305"/>
      <c r="W50" s="305"/>
      <c r="X50" s="305"/>
      <c r="Y50" s="305"/>
      <c r="Z50" s="305"/>
      <c r="AA50" s="305"/>
      <c r="AB50" s="305"/>
      <c r="AC50" s="305"/>
      <c r="AD50" s="305"/>
      <c r="AE50" s="305"/>
      <c r="AF50" s="305"/>
      <c r="AG50" s="305"/>
      <c r="AH50" s="305"/>
      <c r="AI50" s="305"/>
      <c r="AJ50" s="305"/>
      <c r="AK50" s="305"/>
      <c r="AL50" s="305"/>
      <c r="AM50" s="305"/>
      <c r="AN50" s="305"/>
      <c r="AO50" s="305"/>
      <c r="AP50" s="305"/>
      <c r="AQ50" s="305"/>
      <c r="AR50" s="305"/>
      <c r="AS50" s="305"/>
      <c r="AT50" s="305"/>
      <c r="AU50" s="305"/>
      <c r="AV50" s="2310"/>
      <c r="AW50" s="2309"/>
      <c r="AY50" s="2309"/>
      <c r="AZ50" s="2309"/>
    </row>
    <row r="51" spans="2:52" ht="15" customHeight="1" x14ac:dyDescent="0.2">
      <c r="B51" s="1188"/>
      <c r="C51" s="1310" t="s">
        <v>302</v>
      </c>
      <c r="D51" s="279"/>
      <c r="E51" s="279"/>
      <c r="F51" s="279"/>
      <c r="G51" s="35"/>
      <c r="H51" s="280"/>
      <c r="I51" s="280"/>
      <c r="J51" s="280"/>
      <c r="K51" s="280"/>
      <c r="L51" s="280"/>
      <c r="M51" s="280"/>
      <c r="N51" s="280"/>
      <c r="O51" s="280"/>
      <c r="P51" s="280"/>
      <c r="Q51" s="280"/>
      <c r="R51" s="114"/>
      <c r="S51" s="114"/>
      <c r="T51" s="114"/>
      <c r="U51" s="114"/>
      <c r="V51" s="305"/>
      <c r="W51" s="305"/>
      <c r="X51" s="305"/>
      <c r="Y51" s="305"/>
      <c r="Z51" s="305"/>
      <c r="AA51" s="305"/>
      <c r="AB51" s="305"/>
      <c r="AC51" s="305"/>
      <c r="AD51" s="305"/>
      <c r="AE51" s="305"/>
      <c r="AF51" s="305"/>
      <c r="AG51" s="305"/>
      <c r="AH51" s="305"/>
      <c r="AI51" s="305"/>
      <c r="AJ51" s="305"/>
      <c r="AK51" s="305"/>
      <c r="AL51" s="305"/>
      <c r="AM51" s="305"/>
      <c r="AN51" s="305"/>
      <c r="AO51" s="305"/>
      <c r="AP51" s="305"/>
      <c r="AQ51" s="305"/>
      <c r="AR51" s="305"/>
      <c r="AS51" s="305"/>
      <c r="AT51" s="305"/>
      <c r="AU51" s="305"/>
      <c r="AV51" s="2310"/>
      <c r="AW51" s="2309"/>
      <c r="AY51" s="2309"/>
      <c r="AZ51" s="2309"/>
    </row>
    <row r="52" spans="2:52" ht="15" customHeight="1" x14ac:dyDescent="0.2">
      <c r="B52" s="1189"/>
      <c r="C52" s="1310" t="s">
        <v>303</v>
      </c>
      <c r="D52" s="279"/>
      <c r="E52" s="279"/>
      <c r="F52" s="279"/>
      <c r="G52" s="35"/>
      <c r="H52" s="280"/>
      <c r="I52" s="280"/>
      <c r="J52" s="280"/>
      <c r="K52" s="280"/>
      <c r="L52" s="280"/>
      <c r="M52" s="280"/>
      <c r="N52" s="280"/>
      <c r="O52" s="280"/>
      <c r="P52" s="280"/>
      <c r="Q52" s="280"/>
      <c r="R52" s="114"/>
      <c r="S52" s="114"/>
      <c r="T52" s="114"/>
      <c r="U52" s="114"/>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305"/>
      <c r="AS52" s="305"/>
      <c r="AT52" s="305"/>
      <c r="AU52" s="305"/>
      <c r="AV52" s="2310"/>
      <c r="AW52" s="2309"/>
      <c r="AY52" s="2309"/>
      <c r="AZ52" s="2309"/>
    </row>
    <row r="53" spans="2:52" ht="15" customHeight="1" x14ac:dyDescent="0.2">
      <c r="B53" s="1190"/>
      <c r="C53" s="1310" t="s">
        <v>373</v>
      </c>
      <c r="D53" s="279"/>
      <c r="E53" s="279"/>
      <c r="F53" s="279"/>
      <c r="G53" s="35"/>
      <c r="H53" s="280"/>
      <c r="I53" s="280"/>
      <c r="J53" s="280"/>
      <c r="K53" s="280"/>
      <c r="L53" s="280"/>
      <c r="M53" s="280"/>
      <c r="N53" s="280"/>
      <c r="O53" s="280"/>
      <c r="P53" s="280"/>
      <c r="Q53" s="280"/>
      <c r="R53" s="114"/>
      <c r="S53" s="114"/>
      <c r="T53" s="114"/>
      <c r="U53" s="114"/>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2310"/>
      <c r="AW53" s="2309"/>
      <c r="AY53" s="2309"/>
      <c r="AZ53" s="2309"/>
    </row>
    <row r="54" spans="2:52" ht="15" customHeight="1" thickBot="1" x14ac:dyDescent="0.25">
      <c r="B54" s="2311"/>
      <c r="C54" s="1310"/>
      <c r="D54" s="279"/>
      <c r="E54" s="279"/>
      <c r="F54" s="279"/>
      <c r="G54" s="35"/>
      <c r="H54" s="280"/>
      <c r="I54" s="280"/>
      <c r="J54" s="280"/>
      <c r="K54" s="280"/>
      <c r="L54" s="280"/>
      <c r="M54" s="280"/>
      <c r="N54" s="280"/>
      <c r="O54" s="280"/>
      <c r="P54" s="280"/>
      <c r="Q54" s="280"/>
      <c r="R54" s="114"/>
      <c r="S54" s="114"/>
      <c r="T54" s="114"/>
      <c r="U54" s="114"/>
      <c r="V54" s="305"/>
      <c r="W54" s="305"/>
      <c r="X54" s="305"/>
      <c r="Y54" s="305"/>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2310"/>
      <c r="AW54" s="2309"/>
      <c r="AY54" s="2309"/>
      <c r="AZ54" s="2309"/>
    </row>
    <row r="55" spans="2:52" ht="15" customHeight="1" thickBot="1" x14ac:dyDescent="0.25">
      <c r="B55" s="3494" t="s">
        <v>5970</v>
      </c>
      <c r="C55" s="3495"/>
      <c r="D55" s="3495"/>
      <c r="E55" s="3495"/>
      <c r="F55" s="3495"/>
      <c r="G55" s="3495"/>
      <c r="H55" s="3495"/>
      <c r="I55" s="3495"/>
      <c r="J55" s="3495"/>
      <c r="K55" s="3495"/>
      <c r="L55" s="3495"/>
      <c r="M55" s="3495"/>
      <c r="N55" s="3495"/>
      <c r="O55" s="3495"/>
      <c r="P55" s="3496"/>
      <c r="Q55" s="280"/>
      <c r="R55" s="114"/>
      <c r="S55" s="114"/>
      <c r="T55" s="114"/>
      <c r="U55" s="114"/>
      <c r="V55" s="305"/>
      <c r="W55" s="305"/>
      <c r="X55" s="305"/>
      <c r="Y55" s="305"/>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2310"/>
      <c r="AW55" s="2309"/>
      <c r="AY55" s="2309"/>
      <c r="AZ55" s="2309"/>
    </row>
    <row r="56" spans="2:52" ht="15" customHeight="1" thickBot="1" x14ac:dyDescent="0.3">
      <c r="B56" s="288"/>
      <c r="C56" s="289"/>
      <c r="D56" s="290"/>
      <c r="E56" s="291"/>
      <c r="F56" s="291"/>
      <c r="G56" s="291"/>
      <c r="H56" s="291"/>
      <c r="I56" s="291"/>
      <c r="J56" s="291"/>
      <c r="K56" s="291"/>
      <c r="L56" s="291"/>
      <c r="M56" s="291"/>
      <c r="N56" s="291"/>
      <c r="O56" s="291"/>
      <c r="P56" s="291"/>
      <c r="Q56" s="291"/>
      <c r="R56" s="291"/>
      <c r="S56" s="291"/>
      <c r="T56" s="291"/>
      <c r="U56" s="291"/>
      <c r="V56" s="305"/>
      <c r="W56" s="305"/>
      <c r="X56" s="305"/>
      <c r="Y56" s="305"/>
      <c r="Z56" s="305"/>
      <c r="AA56" s="305"/>
      <c r="AB56" s="305"/>
      <c r="AC56" s="305"/>
      <c r="AD56" s="305"/>
      <c r="AE56" s="305"/>
      <c r="AF56" s="305"/>
      <c r="AG56" s="305"/>
      <c r="AH56" s="305"/>
      <c r="AI56" s="305"/>
      <c r="AJ56" s="305"/>
      <c r="AK56" s="305"/>
      <c r="AL56" s="305"/>
      <c r="AM56" s="305"/>
      <c r="AN56" s="305"/>
      <c r="AO56" s="305"/>
      <c r="AP56" s="305"/>
      <c r="AQ56" s="305"/>
      <c r="AR56" s="305"/>
      <c r="AS56" s="305"/>
      <c r="AT56" s="305"/>
      <c r="AU56" s="305"/>
      <c r="AV56" s="2310"/>
      <c r="AW56" s="2309"/>
      <c r="AY56" s="2309"/>
      <c r="AZ56" s="2309"/>
    </row>
    <row r="57" spans="2:52" ht="45" customHeight="1" thickBot="1" x14ac:dyDescent="0.3">
      <c r="B57" s="3480" t="s">
        <v>5971</v>
      </c>
      <c r="C57" s="3481"/>
      <c r="D57" s="3481"/>
      <c r="E57" s="3481"/>
      <c r="F57" s="3481"/>
      <c r="G57" s="3481"/>
      <c r="H57" s="3481"/>
      <c r="I57" s="3481"/>
      <c r="J57" s="3481"/>
      <c r="K57" s="3481"/>
      <c r="L57" s="3481"/>
      <c r="M57" s="3481"/>
      <c r="N57" s="3481"/>
      <c r="O57" s="3481"/>
      <c r="P57" s="3482"/>
      <c r="Q57" s="729"/>
      <c r="R57" s="729"/>
      <c r="S57" s="729"/>
      <c r="T57" s="729"/>
      <c r="U57" s="729"/>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2310"/>
      <c r="AW57" s="2309"/>
      <c r="AY57" s="2309"/>
      <c r="AZ57" s="2309"/>
    </row>
    <row r="58" spans="2:52" ht="15" customHeight="1" thickBot="1" x14ac:dyDescent="0.3">
      <c r="B58" s="288"/>
      <c r="C58" s="289"/>
      <c r="D58" s="290"/>
      <c r="E58" s="291"/>
      <c r="F58" s="291"/>
      <c r="G58" s="291"/>
      <c r="H58" s="291"/>
      <c r="I58" s="291"/>
      <c r="J58" s="291"/>
      <c r="K58" s="291"/>
      <c r="L58" s="291"/>
      <c r="M58" s="291"/>
      <c r="N58" s="291"/>
      <c r="O58" s="291"/>
      <c r="P58" s="291"/>
      <c r="Q58" s="291"/>
      <c r="R58" s="291"/>
      <c r="S58" s="291"/>
      <c r="T58" s="291"/>
      <c r="U58" s="291"/>
      <c r="V58" s="305"/>
      <c r="W58" s="30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2310"/>
      <c r="AW58" s="2309"/>
      <c r="AY58" s="2309"/>
      <c r="AZ58" s="2309"/>
    </row>
    <row r="59" spans="2:52" ht="15" customHeight="1" x14ac:dyDescent="0.25">
      <c r="B59" s="316" t="s">
        <v>307</v>
      </c>
      <c r="C59" s="3514" t="s">
        <v>308</v>
      </c>
      <c r="D59" s="3515"/>
      <c r="E59" s="3515"/>
      <c r="F59" s="3515"/>
      <c r="G59" s="3515"/>
      <c r="H59" s="3515"/>
      <c r="I59" s="3515"/>
      <c r="J59" s="3515"/>
      <c r="K59" s="3515"/>
      <c r="L59" s="3515"/>
      <c r="M59" s="3515"/>
      <c r="N59" s="3515"/>
      <c r="O59" s="3515"/>
      <c r="P59" s="3516"/>
      <c r="Q59" s="733"/>
      <c r="R59" s="733"/>
      <c r="S59" s="733"/>
      <c r="T59" s="733"/>
      <c r="U59" s="733"/>
      <c r="V59" s="305"/>
      <c r="W59" s="30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2310"/>
      <c r="AW59" s="2309"/>
      <c r="AY59" s="2309"/>
      <c r="AZ59" s="2309"/>
    </row>
    <row r="60" spans="2:52" ht="15" customHeight="1" x14ac:dyDescent="0.25">
      <c r="B60" s="736" t="s">
        <v>309</v>
      </c>
      <c r="C60" s="2312" t="str">
        <f>$C$8</f>
        <v>Cumulative capital enhancement expenditure by purpose</v>
      </c>
      <c r="D60" s="2312"/>
      <c r="E60" s="2312"/>
      <c r="F60" s="2312"/>
      <c r="G60" s="2312"/>
      <c r="H60" s="2312"/>
      <c r="I60" s="2312"/>
      <c r="J60" s="2312"/>
      <c r="K60" s="2312"/>
      <c r="L60" s="2312"/>
      <c r="M60" s="2312"/>
      <c r="N60" s="2312"/>
      <c r="O60" s="2312"/>
      <c r="P60" s="2313"/>
      <c r="Q60" s="733"/>
      <c r="R60" s="733"/>
      <c r="S60" s="733"/>
      <c r="T60" s="733"/>
      <c r="U60" s="733"/>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2310"/>
      <c r="AW60" s="2309"/>
      <c r="AY60" s="2309"/>
      <c r="AZ60" s="2309"/>
    </row>
    <row r="61" spans="2:52" ht="15" customHeight="1" x14ac:dyDescent="0.25">
      <c r="B61" s="310">
        <f>B9</f>
        <v>1</v>
      </c>
      <c r="C61" s="3510" t="s">
        <v>5972</v>
      </c>
      <c r="D61" s="3511"/>
      <c r="E61" s="3511"/>
      <c r="F61" s="3511"/>
      <c r="G61" s="3511"/>
      <c r="H61" s="3511"/>
      <c r="I61" s="3511"/>
      <c r="J61" s="3511"/>
      <c r="K61" s="3511"/>
      <c r="L61" s="3511"/>
      <c r="M61" s="3511"/>
      <c r="N61" s="3511"/>
      <c r="O61" s="3511"/>
      <c r="P61" s="3512"/>
      <c r="Q61" s="738"/>
      <c r="R61" s="738"/>
      <c r="S61" s="738"/>
      <c r="T61" s="738"/>
      <c r="U61" s="738"/>
      <c r="V61" s="305"/>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2310"/>
      <c r="AW61" s="2309"/>
      <c r="AY61" s="2309"/>
      <c r="AZ61" s="2309"/>
    </row>
    <row r="62" spans="2:52" ht="30" customHeight="1" x14ac:dyDescent="0.25">
      <c r="B62" s="310">
        <f t="shared" ref="B62:B83" si="22">B10</f>
        <v>2</v>
      </c>
      <c r="C62" s="3809" t="s">
        <v>5973</v>
      </c>
      <c r="D62" s="3810"/>
      <c r="E62" s="3810"/>
      <c r="F62" s="3810"/>
      <c r="G62" s="3810"/>
      <c r="H62" s="3810"/>
      <c r="I62" s="3810"/>
      <c r="J62" s="3810"/>
      <c r="K62" s="3810"/>
      <c r="L62" s="3810"/>
      <c r="M62" s="3810"/>
      <c r="N62" s="3810"/>
      <c r="O62" s="3810"/>
      <c r="P62" s="3811"/>
      <c r="Q62" s="738"/>
      <c r="R62" s="738"/>
      <c r="S62" s="738"/>
      <c r="T62" s="738"/>
      <c r="U62" s="738"/>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2310"/>
      <c r="AW62" s="2309"/>
      <c r="AY62" s="2309"/>
      <c r="AZ62" s="2309"/>
    </row>
    <row r="63" spans="2:52" ht="15" customHeight="1" x14ac:dyDescent="0.25">
      <c r="B63" s="310">
        <f t="shared" si="22"/>
        <v>3</v>
      </c>
      <c r="C63" s="3510" t="s">
        <v>5974</v>
      </c>
      <c r="D63" s="3511"/>
      <c r="E63" s="3511"/>
      <c r="F63" s="3511"/>
      <c r="G63" s="3511"/>
      <c r="H63" s="3511"/>
      <c r="I63" s="3511"/>
      <c r="J63" s="3511"/>
      <c r="K63" s="3511"/>
      <c r="L63" s="3511"/>
      <c r="M63" s="3511"/>
      <c r="N63" s="3511"/>
      <c r="O63" s="3511"/>
      <c r="P63" s="3512"/>
      <c r="Q63" s="738"/>
      <c r="R63" s="738"/>
      <c r="S63" s="738"/>
      <c r="T63" s="738"/>
      <c r="U63" s="738"/>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2310"/>
      <c r="AW63" s="2309"/>
      <c r="AY63" s="2309"/>
      <c r="AZ63" s="2309"/>
    </row>
    <row r="64" spans="2:52" ht="15" customHeight="1" x14ac:dyDescent="0.25">
      <c r="B64" s="310">
        <f t="shared" si="22"/>
        <v>4</v>
      </c>
      <c r="C64" s="3510" t="s">
        <v>5975</v>
      </c>
      <c r="D64" s="3511"/>
      <c r="E64" s="3511"/>
      <c r="F64" s="3511"/>
      <c r="G64" s="3511"/>
      <c r="H64" s="3511"/>
      <c r="I64" s="3511"/>
      <c r="J64" s="3511"/>
      <c r="K64" s="3511"/>
      <c r="L64" s="3511"/>
      <c r="M64" s="3511"/>
      <c r="N64" s="3511"/>
      <c r="O64" s="3511"/>
      <c r="P64" s="3512"/>
      <c r="Q64" s="738"/>
      <c r="R64" s="738"/>
      <c r="S64" s="738"/>
      <c r="T64" s="738"/>
      <c r="U64" s="738"/>
      <c r="V64" s="305"/>
      <c r="W64" s="305"/>
      <c r="X64" s="305"/>
      <c r="Y64" s="305"/>
      <c r="Z64" s="305"/>
      <c r="AA64" s="305"/>
      <c r="AB64" s="305"/>
      <c r="AC64" s="305"/>
      <c r="AD64" s="305"/>
      <c r="AE64" s="305"/>
      <c r="AF64" s="305"/>
      <c r="AG64" s="305"/>
      <c r="AH64" s="305"/>
      <c r="AI64" s="305"/>
      <c r="AJ64" s="305"/>
      <c r="AK64" s="305"/>
      <c r="AL64" s="305"/>
      <c r="AM64" s="305"/>
      <c r="AN64" s="305"/>
      <c r="AO64" s="305"/>
      <c r="AP64" s="305"/>
      <c r="AQ64" s="305"/>
      <c r="AR64" s="305"/>
      <c r="AS64" s="305"/>
      <c r="AT64" s="305"/>
      <c r="AU64" s="305"/>
      <c r="AV64" s="2310"/>
      <c r="AW64" s="2309"/>
      <c r="AY64" s="2309"/>
      <c r="AZ64" s="2309"/>
    </row>
    <row r="65" spans="2:52" ht="15" customHeight="1" x14ac:dyDescent="0.25">
      <c r="B65" s="310">
        <f t="shared" si="22"/>
        <v>5</v>
      </c>
      <c r="C65" s="3510" t="s">
        <v>5976</v>
      </c>
      <c r="D65" s="3511"/>
      <c r="E65" s="3511"/>
      <c r="F65" s="3511"/>
      <c r="G65" s="3511"/>
      <c r="H65" s="3511"/>
      <c r="I65" s="3511"/>
      <c r="J65" s="3511"/>
      <c r="K65" s="3511"/>
      <c r="L65" s="3511"/>
      <c r="M65" s="3511"/>
      <c r="N65" s="3511"/>
      <c r="O65" s="3511"/>
      <c r="P65" s="3512"/>
      <c r="Q65" s="738"/>
      <c r="R65" s="738"/>
      <c r="S65" s="738"/>
      <c r="T65" s="738"/>
      <c r="U65" s="738"/>
      <c r="V65" s="305"/>
      <c r="W65" s="305"/>
      <c r="X65" s="305"/>
      <c r="Y65" s="305"/>
      <c r="Z65" s="305"/>
      <c r="AA65" s="305"/>
      <c r="AB65" s="305"/>
      <c r="AC65" s="305"/>
      <c r="AD65" s="305"/>
      <c r="AE65" s="305"/>
      <c r="AF65" s="305"/>
      <c r="AG65" s="305"/>
      <c r="AH65" s="305"/>
      <c r="AI65" s="305"/>
      <c r="AJ65" s="305"/>
      <c r="AK65" s="305"/>
      <c r="AL65" s="305"/>
      <c r="AM65" s="305"/>
      <c r="AN65" s="305"/>
      <c r="AO65" s="305"/>
      <c r="AP65" s="305"/>
      <c r="AQ65" s="305"/>
      <c r="AR65" s="305"/>
      <c r="AS65" s="305"/>
      <c r="AT65" s="305"/>
      <c r="AU65" s="305"/>
      <c r="AV65" s="2310"/>
      <c r="AW65" s="2309"/>
      <c r="AY65" s="2309"/>
      <c r="AZ65" s="2309"/>
    </row>
    <row r="66" spans="2:52" ht="30" customHeight="1" x14ac:dyDescent="0.25">
      <c r="B66" s="310">
        <f t="shared" si="22"/>
        <v>6</v>
      </c>
      <c r="C66" s="3510" t="s">
        <v>5977</v>
      </c>
      <c r="D66" s="3511"/>
      <c r="E66" s="3511"/>
      <c r="F66" s="3511"/>
      <c r="G66" s="3511"/>
      <c r="H66" s="3511"/>
      <c r="I66" s="3511"/>
      <c r="J66" s="3511"/>
      <c r="K66" s="3511"/>
      <c r="L66" s="3511"/>
      <c r="M66" s="3511"/>
      <c r="N66" s="3511"/>
      <c r="O66" s="3511"/>
      <c r="P66" s="3512"/>
      <c r="Q66" s="738"/>
      <c r="R66" s="738"/>
      <c r="S66" s="738"/>
      <c r="T66" s="738"/>
      <c r="U66" s="738"/>
      <c r="V66" s="305"/>
      <c r="W66" s="305"/>
      <c r="X66" s="305"/>
      <c r="Y66" s="305"/>
      <c r="Z66" s="305"/>
      <c r="AA66" s="305"/>
      <c r="AB66" s="305"/>
      <c r="AC66" s="305"/>
      <c r="AD66" s="305"/>
      <c r="AE66" s="305"/>
      <c r="AF66" s="305"/>
      <c r="AG66" s="305"/>
      <c r="AH66" s="305"/>
      <c r="AI66" s="305"/>
      <c r="AJ66" s="305"/>
      <c r="AK66" s="305"/>
      <c r="AL66" s="305"/>
      <c r="AM66" s="305"/>
      <c r="AN66" s="305"/>
      <c r="AO66" s="305"/>
      <c r="AP66" s="305"/>
      <c r="AQ66" s="305"/>
      <c r="AR66" s="305"/>
      <c r="AS66" s="305"/>
      <c r="AT66" s="305"/>
      <c r="AU66" s="305"/>
      <c r="AV66" s="2310"/>
      <c r="AW66" s="2309"/>
      <c r="AY66" s="2309"/>
      <c r="AZ66" s="2309"/>
    </row>
    <row r="67" spans="2:52" ht="30" customHeight="1" x14ac:dyDescent="0.25">
      <c r="B67" s="310">
        <f t="shared" si="22"/>
        <v>7</v>
      </c>
      <c r="C67" s="3510" t="s">
        <v>5978</v>
      </c>
      <c r="D67" s="3511"/>
      <c r="E67" s="3511"/>
      <c r="F67" s="3511"/>
      <c r="G67" s="3511"/>
      <c r="H67" s="3511"/>
      <c r="I67" s="3511"/>
      <c r="J67" s="3511"/>
      <c r="K67" s="3511"/>
      <c r="L67" s="3511"/>
      <c r="M67" s="3511"/>
      <c r="N67" s="3511"/>
      <c r="O67" s="3511"/>
      <c r="P67" s="3512"/>
      <c r="Q67" s="738"/>
      <c r="R67" s="738"/>
      <c r="S67" s="738"/>
      <c r="T67" s="738"/>
      <c r="U67" s="738"/>
      <c r="V67" s="305"/>
      <c r="W67" s="305"/>
      <c r="X67" s="305"/>
      <c r="Y67" s="305"/>
      <c r="Z67" s="305"/>
      <c r="AA67" s="305"/>
      <c r="AB67" s="305"/>
      <c r="AC67" s="305"/>
      <c r="AD67" s="305"/>
      <c r="AE67" s="305"/>
      <c r="AF67" s="305"/>
      <c r="AG67" s="305"/>
      <c r="AH67" s="305"/>
      <c r="AI67" s="305"/>
      <c r="AJ67" s="305"/>
      <c r="AK67" s="305"/>
      <c r="AL67" s="305"/>
      <c r="AM67" s="305"/>
      <c r="AN67" s="305"/>
      <c r="AO67" s="305"/>
      <c r="AP67" s="305"/>
      <c r="AQ67" s="305"/>
      <c r="AR67" s="305"/>
      <c r="AS67" s="305"/>
      <c r="AT67" s="305"/>
      <c r="AU67" s="305"/>
      <c r="AV67" s="2310"/>
      <c r="AW67" s="2309"/>
      <c r="AY67" s="2309"/>
      <c r="AZ67" s="2309"/>
    </row>
    <row r="68" spans="2:52" ht="30" customHeight="1" x14ac:dyDescent="0.25">
      <c r="B68" s="310">
        <f t="shared" si="22"/>
        <v>8</v>
      </c>
      <c r="C68" s="3510" t="s">
        <v>5979</v>
      </c>
      <c r="D68" s="3511"/>
      <c r="E68" s="3511"/>
      <c r="F68" s="3511"/>
      <c r="G68" s="3511"/>
      <c r="H68" s="3511"/>
      <c r="I68" s="3511"/>
      <c r="J68" s="3511"/>
      <c r="K68" s="3511"/>
      <c r="L68" s="3511"/>
      <c r="M68" s="3511"/>
      <c r="N68" s="3511"/>
      <c r="O68" s="3511"/>
      <c r="P68" s="3512"/>
      <c r="Q68" s="738"/>
      <c r="R68" s="738"/>
      <c r="S68" s="738"/>
      <c r="T68" s="738"/>
      <c r="U68" s="738"/>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2310"/>
      <c r="AW68" s="2309"/>
      <c r="AY68" s="2309"/>
      <c r="AZ68" s="2309"/>
    </row>
    <row r="69" spans="2:52" ht="32.25" customHeight="1" x14ac:dyDescent="0.25">
      <c r="B69" s="310">
        <f t="shared" si="22"/>
        <v>9</v>
      </c>
      <c r="C69" s="3510" t="s">
        <v>5980</v>
      </c>
      <c r="D69" s="3511"/>
      <c r="E69" s="3511"/>
      <c r="F69" s="3511"/>
      <c r="G69" s="3511"/>
      <c r="H69" s="3511"/>
      <c r="I69" s="3511"/>
      <c r="J69" s="3511"/>
      <c r="K69" s="3511"/>
      <c r="L69" s="3511"/>
      <c r="M69" s="3511"/>
      <c r="N69" s="3511"/>
      <c r="O69" s="3511"/>
      <c r="P69" s="3512"/>
      <c r="Q69" s="738"/>
      <c r="R69" s="738"/>
      <c r="S69" s="738"/>
      <c r="T69" s="738"/>
      <c r="U69" s="738"/>
      <c r="V69" s="305"/>
      <c r="W69" s="305"/>
      <c r="X69" s="305"/>
      <c r="Y69" s="305"/>
      <c r="Z69" s="305"/>
      <c r="AA69" s="305"/>
      <c r="AB69" s="305"/>
      <c r="AC69" s="305"/>
      <c r="AD69" s="305"/>
      <c r="AE69" s="305"/>
      <c r="AF69" s="305"/>
      <c r="AG69" s="305"/>
      <c r="AH69" s="305"/>
      <c r="AI69" s="305"/>
      <c r="AJ69" s="305"/>
      <c r="AK69" s="305"/>
      <c r="AL69" s="305"/>
      <c r="AM69" s="305"/>
      <c r="AN69" s="305"/>
      <c r="AO69" s="305"/>
      <c r="AP69" s="305"/>
      <c r="AQ69" s="305"/>
      <c r="AR69" s="305"/>
      <c r="AS69" s="305"/>
      <c r="AT69" s="305"/>
      <c r="AU69" s="305"/>
      <c r="AV69" s="2310"/>
      <c r="AW69" s="2309"/>
      <c r="AY69" s="2309"/>
      <c r="AZ69" s="2309"/>
    </row>
    <row r="70" spans="2:52" ht="30.75" customHeight="1" x14ac:dyDescent="0.25">
      <c r="B70" s="310">
        <f t="shared" si="22"/>
        <v>10</v>
      </c>
      <c r="C70" s="3510" t="s">
        <v>5981</v>
      </c>
      <c r="D70" s="3511"/>
      <c r="E70" s="3511"/>
      <c r="F70" s="3511"/>
      <c r="G70" s="3511"/>
      <c r="H70" s="3511"/>
      <c r="I70" s="3511"/>
      <c r="J70" s="3511"/>
      <c r="K70" s="3511"/>
      <c r="L70" s="3511"/>
      <c r="M70" s="3511"/>
      <c r="N70" s="3511"/>
      <c r="O70" s="3511"/>
      <c r="P70" s="3512"/>
      <c r="Q70" s="738"/>
      <c r="R70" s="738"/>
      <c r="S70" s="738"/>
      <c r="T70" s="738"/>
      <c r="U70" s="738"/>
      <c r="V70" s="305"/>
      <c r="W70" s="305"/>
      <c r="X70" s="305"/>
      <c r="Y70" s="305"/>
      <c r="Z70" s="305"/>
      <c r="AA70" s="305"/>
      <c r="AB70" s="305"/>
      <c r="AC70" s="305"/>
      <c r="AD70" s="305"/>
      <c r="AE70" s="305"/>
      <c r="AF70" s="305"/>
      <c r="AG70" s="305"/>
      <c r="AH70" s="305"/>
      <c r="AI70" s="305"/>
      <c r="AJ70" s="305"/>
      <c r="AK70" s="305"/>
      <c r="AL70" s="305"/>
      <c r="AM70" s="305"/>
      <c r="AN70" s="305"/>
      <c r="AO70" s="305"/>
      <c r="AP70" s="305"/>
      <c r="AQ70" s="305"/>
      <c r="AR70" s="305"/>
      <c r="AS70" s="305"/>
      <c r="AT70" s="305"/>
      <c r="AU70" s="305"/>
      <c r="AV70" s="2310"/>
      <c r="AW70" s="2309"/>
      <c r="AY70" s="2309"/>
      <c r="AZ70" s="2309"/>
    </row>
    <row r="71" spans="2:52" ht="30" customHeight="1" x14ac:dyDescent="0.25">
      <c r="B71" s="310">
        <f t="shared" si="22"/>
        <v>11</v>
      </c>
      <c r="C71" s="3510" t="s">
        <v>5982</v>
      </c>
      <c r="D71" s="3511"/>
      <c r="E71" s="3511"/>
      <c r="F71" s="3511"/>
      <c r="G71" s="3511"/>
      <c r="H71" s="3511"/>
      <c r="I71" s="3511"/>
      <c r="J71" s="3511"/>
      <c r="K71" s="3511"/>
      <c r="L71" s="3511"/>
      <c r="M71" s="3511"/>
      <c r="N71" s="3511"/>
      <c r="O71" s="3511"/>
      <c r="P71" s="3512"/>
      <c r="Q71" s="738"/>
      <c r="R71" s="738"/>
      <c r="S71" s="738"/>
      <c r="T71" s="738"/>
      <c r="U71" s="738"/>
      <c r="V71" s="305"/>
      <c r="W71" s="305"/>
      <c r="X71" s="305"/>
      <c r="Y71" s="305"/>
      <c r="Z71" s="305"/>
      <c r="AA71" s="305"/>
      <c r="AB71" s="305"/>
      <c r="AC71" s="305"/>
      <c r="AD71" s="305"/>
      <c r="AE71" s="305"/>
      <c r="AF71" s="305"/>
      <c r="AG71" s="305"/>
      <c r="AH71" s="305"/>
      <c r="AI71" s="305"/>
      <c r="AJ71" s="305"/>
      <c r="AK71" s="305"/>
      <c r="AL71" s="305"/>
      <c r="AM71" s="305"/>
      <c r="AN71" s="305"/>
      <c r="AO71" s="305"/>
      <c r="AP71" s="305"/>
      <c r="AQ71" s="305"/>
      <c r="AR71" s="305"/>
      <c r="AS71" s="305"/>
      <c r="AT71" s="305"/>
      <c r="AU71" s="305"/>
      <c r="AV71" s="2310"/>
      <c r="AW71" s="2309"/>
      <c r="AY71" s="2309"/>
      <c r="AZ71" s="2309"/>
    </row>
    <row r="72" spans="2:52" ht="15" customHeight="1" x14ac:dyDescent="0.25">
      <c r="B72" s="310">
        <f t="shared" si="22"/>
        <v>12</v>
      </c>
      <c r="C72" s="3510" t="s">
        <v>5983</v>
      </c>
      <c r="D72" s="3511"/>
      <c r="E72" s="3511"/>
      <c r="F72" s="3511"/>
      <c r="G72" s="3511"/>
      <c r="H72" s="3511"/>
      <c r="I72" s="3511"/>
      <c r="J72" s="3511"/>
      <c r="K72" s="3511"/>
      <c r="L72" s="3511"/>
      <c r="M72" s="3511"/>
      <c r="N72" s="3511"/>
      <c r="O72" s="3511"/>
      <c r="P72" s="3512"/>
      <c r="Q72" s="738"/>
      <c r="R72" s="738"/>
      <c r="S72" s="738"/>
      <c r="T72" s="738"/>
      <c r="U72" s="738"/>
      <c r="V72" s="305"/>
      <c r="W72" s="305"/>
      <c r="X72" s="305"/>
      <c r="Y72" s="305"/>
      <c r="Z72" s="305"/>
      <c r="AA72" s="305"/>
      <c r="AB72" s="305"/>
      <c r="AC72" s="305"/>
      <c r="AD72" s="305"/>
      <c r="AE72" s="305"/>
      <c r="AF72" s="305"/>
      <c r="AG72" s="305"/>
      <c r="AH72" s="305"/>
      <c r="AI72" s="305"/>
      <c r="AJ72" s="305"/>
      <c r="AK72" s="305"/>
      <c r="AL72" s="305"/>
      <c r="AM72" s="305"/>
      <c r="AN72" s="305"/>
      <c r="AO72" s="305"/>
      <c r="AP72" s="305"/>
      <c r="AQ72" s="305"/>
      <c r="AR72" s="305"/>
      <c r="AS72" s="305"/>
      <c r="AT72" s="305"/>
      <c r="AU72" s="305"/>
      <c r="AV72" s="2310"/>
      <c r="AW72" s="2309"/>
      <c r="AY72" s="2309"/>
      <c r="AZ72" s="2309"/>
    </row>
    <row r="73" spans="2:52" ht="15" customHeight="1" x14ac:dyDescent="0.25">
      <c r="B73" s="310">
        <f t="shared" si="22"/>
        <v>13</v>
      </c>
      <c r="C73" s="3510" t="s">
        <v>5984</v>
      </c>
      <c r="D73" s="3511"/>
      <c r="E73" s="3511"/>
      <c r="F73" s="3511"/>
      <c r="G73" s="3511"/>
      <c r="H73" s="3511"/>
      <c r="I73" s="3511"/>
      <c r="J73" s="3511"/>
      <c r="K73" s="3511"/>
      <c r="L73" s="3511"/>
      <c r="M73" s="3511"/>
      <c r="N73" s="3511"/>
      <c r="O73" s="3511"/>
      <c r="P73" s="3512"/>
      <c r="Q73" s="738"/>
      <c r="R73" s="738"/>
      <c r="S73" s="738"/>
      <c r="T73" s="738"/>
      <c r="U73" s="738"/>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2310"/>
      <c r="AW73" s="2309"/>
      <c r="AY73" s="2309"/>
      <c r="AZ73" s="2309"/>
    </row>
    <row r="74" spans="2:52" ht="45" customHeight="1" x14ac:dyDescent="0.25">
      <c r="B74" s="310">
        <f t="shared" si="22"/>
        <v>14</v>
      </c>
      <c r="C74" s="3510" t="s">
        <v>5985</v>
      </c>
      <c r="D74" s="3511"/>
      <c r="E74" s="3511"/>
      <c r="F74" s="3511"/>
      <c r="G74" s="3511"/>
      <c r="H74" s="3511"/>
      <c r="I74" s="3511"/>
      <c r="J74" s="3511"/>
      <c r="K74" s="3511"/>
      <c r="L74" s="3511"/>
      <c r="M74" s="3511"/>
      <c r="N74" s="3511"/>
      <c r="O74" s="3511"/>
      <c r="P74" s="3512"/>
      <c r="Q74" s="738"/>
      <c r="R74" s="738"/>
      <c r="S74" s="738"/>
      <c r="T74" s="738"/>
      <c r="U74" s="738"/>
      <c r="V74" s="305"/>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row>
    <row r="75" spans="2:52" ht="30" customHeight="1" x14ac:dyDescent="0.25">
      <c r="B75" s="310">
        <f t="shared" si="22"/>
        <v>15</v>
      </c>
      <c r="C75" s="3557" t="s">
        <v>5986</v>
      </c>
      <c r="D75" s="3558"/>
      <c r="E75" s="3558"/>
      <c r="F75" s="3558"/>
      <c r="G75" s="3558"/>
      <c r="H75" s="3558"/>
      <c r="I75" s="3558"/>
      <c r="J75" s="3558"/>
      <c r="K75" s="3558"/>
      <c r="L75" s="3558"/>
      <c r="M75" s="3558"/>
      <c r="N75" s="3558"/>
      <c r="O75" s="3558"/>
      <c r="P75" s="3559"/>
      <c r="Q75" s="738"/>
      <c r="R75" s="738"/>
      <c r="S75" s="738"/>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305"/>
      <c r="AQ75" s="305"/>
      <c r="AR75" s="305"/>
      <c r="AS75" s="305"/>
      <c r="AT75" s="305"/>
    </row>
    <row r="76" spans="2:52" ht="15" customHeight="1" x14ac:dyDescent="0.25">
      <c r="B76" s="310">
        <f t="shared" si="22"/>
        <v>16</v>
      </c>
      <c r="C76" s="3557" t="s">
        <v>5987</v>
      </c>
      <c r="D76" s="3558"/>
      <c r="E76" s="3558"/>
      <c r="F76" s="3558"/>
      <c r="G76" s="3558"/>
      <c r="H76" s="3558"/>
      <c r="I76" s="3558"/>
      <c r="J76" s="3558"/>
      <c r="K76" s="3558"/>
      <c r="L76" s="3558"/>
      <c r="M76" s="3558"/>
      <c r="N76" s="3558"/>
      <c r="O76" s="3558"/>
      <c r="P76" s="3559"/>
      <c r="Q76" s="738"/>
      <c r="R76" s="738"/>
      <c r="S76" s="738"/>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305"/>
      <c r="AQ76" s="305"/>
      <c r="AR76" s="305"/>
      <c r="AS76" s="305"/>
      <c r="AT76" s="305"/>
    </row>
    <row r="77" spans="2:52" ht="30" customHeight="1" x14ac:dyDescent="0.25">
      <c r="B77" s="310">
        <f t="shared" si="22"/>
        <v>17</v>
      </c>
      <c r="C77" s="3510" t="s">
        <v>5988</v>
      </c>
      <c r="D77" s="3511"/>
      <c r="E77" s="3511"/>
      <c r="F77" s="3511"/>
      <c r="G77" s="3511"/>
      <c r="H77" s="3511"/>
      <c r="I77" s="3511"/>
      <c r="J77" s="3511"/>
      <c r="K77" s="3511"/>
      <c r="L77" s="3511"/>
      <c r="M77" s="3511"/>
      <c r="N77" s="3511"/>
      <c r="O77" s="3511"/>
      <c r="P77" s="3512"/>
      <c r="Q77" s="738"/>
      <c r="R77" s="738"/>
      <c r="S77" s="738"/>
      <c r="T77" s="738"/>
      <c r="U77" s="738"/>
      <c r="V77" s="305"/>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row>
    <row r="78" spans="2:52" ht="15" customHeight="1" x14ac:dyDescent="0.25">
      <c r="B78" s="310">
        <f t="shared" si="22"/>
        <v>18</v>
      </c>
      <c r="C78" s="3510" t="s">
        <v>5989</v>
      </c>
      <c r="D78" s="3511"/>
      <c r="E78" s="3511"/>
      <c r="F78" s="3511"/>
      <c r="G78" s="3511"/>
      <c r="H78" s="3511"/>
      <c r="I78" s="3511"/>
      <c r="J78" s="3511"/>
      <c r="K78" s="3511"/>
      <c r="L78" s="3511"/>
      <c r="M78" s="3511"/>
      <c r="N78" s="3511"/>
      <c r="O78" s="3511"/>
      <c r="P78" s="3512"/>
      <c r="Q78" s="738"/>
      <c r="R78" s="738"/>
      <c r="S78" s="738"/>
      <c r="T78" s="738"/>
      <c r="U78" s="738"/>
      <c r="V78" s="305"/>
      <c r="W78" s="305"/>
      <c r="X78" s="305"/>
      <c r="Y78" s="305"/>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row>
    <row r="79" spans="2:52" ht="15" customHeight="1" x14ac:dyDescent="0.25">
      <c r="B79" s="310">
        <f t="shared" si="22"/>
        <v>19</v>
      </c>
      <c r="C79" s="3510" t="s">
        <v>5990</v>
      </c>
      <c r="D79" s="3511"/>
      <c r="E79" s="3511"/>
      <c r="F79" s="3511"/>
      <c r="G79" s="3511"/>
      <c r="H79" s="3511"/>
      <c r="I79" s="3511"/>
      <c r="J79" s="3511"/>
      <c r="K79" s="3511"/>
      <c r="L79" s="3511"/>
      <c r="M79" s="3511"/>
      <c r="N79" s="3511"/>
      <c r="O79" s="3511"/>
      <c r="P79" s="3512"/>
      <c r="Q79" s="738"/>
      <c r="R79" s="738"/>
      <c r="S79" s="738"/>
      <c r="T79" s="738"/>
      <c r="U79" s="738"/>
      <c r="V79" s="305"/>
      <c r="W79" s="305"/>
      <c r="X79" s="305"/>
      <c r="Y79" s="305"/>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row>
    <row r="80" spans="2:52" ht="15" customHeight="1" x14ac:dyDescent="0.25">
      <c r="B80" s="310">
        <f t="shared" si="22"/>
        <v>20</v>
      </c>
      <c r="C80" s="3510" t="s">
        <v>5991</v>
      </c>
      <c r="D80" s="3511"/>
      <c r="E80" s="3511"/>
      <c r="F80" s="3511"/>
      <c r="G80" s="3511"/>
      <c r="H80" s="3511"/>
      <c r="I80" s="3511"/>
      <c r="J80" s="3511"/>
      <c r="K80" s="3511"/>
      <c r="L80" s="3511"/>
      <c r="M80" s="3511"/>
      <c r="N80" s="3511"/>
      <c r="O80" s="3511"/>
      <c r="P80" s="3512"/>
      <c r="Q80" s="738"/>
      <c r="R80" s="738"/>
      <c r="S80" s="738"/>
      <c r="T80" s="738"/>
      <c r="U80" s="738"/>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row>
    <row r="81" spans="2:48" ht="15" customHeight="1" x14ac:dyDescent="0.25">
      <c r="B81" s="310">
        <f t="shared" si="22"/>
        <v>21</v>
      </c>
      <c r="C81" s="3510" t="s">
        <v>5992</v>
      </c>
      <c r="D81" s="3511"/>
      <c r="E81" s="3511"/>
      <c r="F81" s="3511"/>
      <c r="G81" s="3511"/>
      <c r="H81" s="3511"/>
      <c r="I81" s="3511"/>
      <c r="J81" s="3511"/>
      <c r="K81" s="3511"/>
      <c r="L81" s="3511"/>
      <c r="M81" s="3511"/>
      <c r="N81" s="3511"/>
      <c r="O81" s="3511"/>
      <c r="P81" s="3512"/>
      <c r="Q81" s="738"/>
      <c r="R81" s="738"/>
      <c r="S81" s="738"/>
      <c r="T81" s="738"/>
      <c r="U81" s="738"/>
      <c r="V81" s="305"/>
      <c r="W81" s="305"/>
      <c r="X81" s="305"/>
      <c r="Y81" s="305"/>
      <c r="Z81" s="305"/>
      <c r="AA81" s="305"/>
      <c r="AB81" s="305"/>
      <c r="AC81" s="305"/>
      <c r="AD81" s="305"/>
      <c r="AE81" s="305"/>
      <c r="AF81" s="305"/>
      <c r="AG81" s="305"/>
      <c r="AH81" s="305"/>
      <c r="AI81" s="305"/>
      <c r="AJ81" s="305"/>
      <c r="AK81" s="305"/>
      <c r="AL81" s="305"/>
      <c r="AM81" s="305"/>
      <c r="AN81" s="305"/>
      <c r="AO81" s="305"/>
      <c r="AP81" s="305"/>
      <c r="AQ81" s="305"/>
      <c r="AR81" s="305"/>
      <c r="AS81" s="305"/>
      <c r="AT81" s="305"/>
      <c r="AU81" s="305"/>
      <c r="AV81" s="305"/>
    </row>
    <row r="82" spans="2:48" ht="15" customHeight="1" x14ac:dyDescent="0.25">
      <c r="B82" s="310">
        <f t="shared" si="22"/>
        <v>22</v>
      </c>
      <c r="C82" s="3510" t="s">
        <v>5993</v>
      </c>
      <c r="D82" s="3511"/>
      <c r="E82" s="3511"/>
      <c r="F82" s="3511"/>
      <c r="G82" s="3511"/>
      <c r="H82" s="3511"/>
      <c r="I82" s="3511"/>
      <c r="J82" s="3511"/>
      <c r="K82" s="3511"/>
      <c r="L82" s="3511"/>
      <c r="M82" s="3511"/>
      <c r="N82" s="3511"/>
      <c r="O82" s="3511"/>
      <c r="P82" s="3512"/>
      <c r="Q82" s="738"/>
      <c r="R82" s="738"/>
      <c r="S82" s="738"/>
      <c r="T82" s="738"/>
      <c r="U82" s="738"/>
      <c r="V82" s="305"/>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row>
    <row r="83" spans="2:48" ht="15" customHeight="1" x14ac:dyDescent="0.25">
      <c r="B83" s="310">
        <f t="shared" si="22"/>
        <v>23</v>
      </c>
      <c r="C83" s="3510" t="s">
        <v>5994</v>
      </c>
      <c r="D83" s="3511"/>
      <c r="E83" s="3511"/>
      <c r="F83" s="3511"/>
      <c r="G83" s="3511"/>
      <c r="H83" s="3511"/>
      <c r="I83" s="3511"/>
      <c r="J83" s="3511"/>
      <c r="K83" s="3511"/>
      <c r="L83" s="3511"/>
      <c r="M83" s="3511"/>
      <c r="N83" s="3511"/>
      <c r="O83" s="3511"/>
      <c r="P83" s="3512"/>
      <c r="Q83" s="738"/>
      <c r="R83" s="738"/>
      <c r="S83" s="738"/>
      <c r="T83" s="738"/>
      <c r="U83" s="738"/>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row>
    <row r="84" spans="2:48" ht="27.75" customHeight="1" x14ac:dyDescent="0.25">
      <c r="B84" s="310" t="s">
        <v>5995</v>
      </c>
      <c r="C84" s="3510" t="s">
        <v>5996</v>
      </c>
      <c r="D84" s="3511"/>
      <c r="E84" s="3511"/>
      <c r="F84" s="3511"/>
      <c r="G84" s="3511"/>
      <c r="H84" s="3511"/>
      <c r="I84" s="3511"/>
      <c r="J84" s="3511"/>
      <c r="K84" s="3511"/>
      <c r="L84" s="3511"/>
      <c r="M84" s="3511"/>
      <c r="N84" s="3511"/>
      <c r="O84" s="3511"/>
      <c r="P84" s="3512"/>
      <c r="Q84" s="738"/>
      <c r="R84" s="738"/>
      <c r="S84" s="738"/>
      <c r="T84" s="738"/>
      <c r="U84" s="738"/>
      <c r="V84" s="305"/>
      <c r="W84" s="305"/>
      <c r="X84" s="305"/>
      <c r="Y84" s="305"/>
      <c r="Z84" s="305"/>
      <c r="AA84" s="305"/>
      <c r="AB84" s="305"/>
      <c r="AC84" s="305"/>
      <c r="AD84" s="305"/>
      <c r="AE84" s="305"/>
      <c r="AF84" s="305"/>
      <c r="AG84" s="305"/>
      <c r="AH84" s="305"/>
      <c r="AI84" s="305"/>
      <c r="AJ84" s="305"/>
      <c r="AK84" s="305"/>
      <c r="AL84" s="305"/>
      <c r="AM84" s="305"/>
      <c r="AN84" s="305"/>
      <c r="AO84" s="305"/>
      <c r="AP84" s="305"/>
      <c r="AQ84" s="305"/>
      <c r="AR84" s="305"/>
      <c r="AS84" s="305"/>
      <c r="AT84" s="305"/>
      <c r="AU84" s="305"/>
      <c r="AV84" s="305"/>
    </row>
    <row r="85" spans="2:48" ht="15" customHeight="1" thickBot="1" x14ac:dyDescent="0.3">
      <c r="B85" s="2314">
        <f>B47</f>
        <v>39</v>
      </c>
      <c r="C85" s="3806" t="s">
        <v>5997</v>
      </c>
      <c r="D85" s="3807"/>
      <c r="E85" s="3807"/>
      <c r="F85" s="3807"/>
      <c r="G85" s="3807"/>
      <c r="H85" s="3807"/>
      <c r="I85" s="3807"/>
      <c r="J85" s="3807"/>
      <c r="K85" s="3807"/>
      <c r="L85" s="3807"/>
      <c r="M85" s="3807"/>
      <c r="N85" s="3807"/>
      <c r="O85" s="3807"/>
      <c r="P85" s="3808"/>
      <c r="Q85" s="738"/>
      <c r="R85" s="738"/>
      <c r="S85" s="738"/>
      <c r="T85" s="738"/>
      <c r="U85" s="738"/>
      <c r="V85" s="305"/>
      <c r="W85" s="305"/>
      <c r="X85" s="305"/>
      <c r="Y85" s="305"/>
      <c r="Z85" s="305"/>
      <c r="AA85" s="305"/>
      <c r="AB85" s="305"/>
      <c r="AC85" s="305"/>
      <c r="AD85" s="305"/>
      <c r="AE85" s="305"/>
      <c r="AF85" s="305"/>
      <c r="AG85" s="305"/>
      <c r="AH85" s="305"/>
      <c r="AI85" s="305"/>
      <c r="AJ85" s="305"/>
      <c r="AK85" s="305"/>
      <c r="AL85" s="305"/>
      <c r="AM85" s="305"/>
      <c r="AN85" s="305"/>
      <c r="AO85" s="305"/>
      <c r="AP85" s="305"/>
      <c r="AQ85" s="305"/>
      <c r="AR85" s="305"/>
      <c r="AS85" s="305"/>
      <c r="AT85" s="305"/>
      <c r="AU85" s="305"/>
      <c r="AV85" s="305"/>
    </row>
    <row r="86" spans="2:48" x14ac:dyDescent="0.25"/>
  </sheetData>
  <sheetProtection autoFilter="0"/>
  <mergeCells count="48">
    <mergeCell ref="AK3:AO3"/>
    <mergeCell ref="AP3:AT3"/>
    <mergeCell ref="BF3:BJ3"/>
    <mergeCell ref="B6:F6"/>
    <mergeCell ref="G6:K6"/>
    <mergeCell ref="L6:P6"/>
    <mergeCell ref="Q6:U6"/>
    <mergeCell ref="V6:Z6"/>
    <mergeCell ref="AA6:AE6"/>
    <mergeCell ref="AF6:AJ6"/>
    <mergeCell ref="G3:K3"/>
    <mergeCell ref="L3:P3"/>
    <mergeCell ref="Q3:U3"/>
    <mergeCell ref="V3:Z3"/>
    <mergeCell ref="AA3:AE3"/>
    <mergeCell ref="AF3:AJ3"/>
    <mergeCell ref="C65:P65"/>
    <mergeCell ref="AK6:AO6"/>
    <mergeCell ref="AP6:AT6"/>
    <mergeCell ref="BB6:BE6"/>
    <mergeCell ref="BF6:BJ6"/>
    <mergeCell ref="B55:P55"/>
    <mergeCell ref="B57:P57"/>
    <mergeCell ref="C59:P59"/>
    <mergeCell ref="C61:P61"/>
    <mergeCell ref="C62:P62"/>
    <mergeCell ref="C63:P63"/>
    <mergeCell ref="C64:P64"/>
    <mergeCell ref="C77:P77"/>
    <mergeCell ref="C66:P66"/>
    <mergeCell ref="C67:P67"/>
    <mergeCell ref="C68:P68"/>
    <mergeCell ref="C69:P69"/>
    <mergeCell ref="C70:P70"/>
    <mergeCell ref="C71:P71"/>
    <mergeCell ref="C72:P72"/>
    <mergeCell ref="C73:P73"/>
    <mergeCell ref="C74:P74"/>
    <mergeCell ref="C75:P75"/>
    <mergeCell ref="C76:P76"/>
    <mergeCell ref="C84:P84"/>
    <mergeCell ref="C85:P85"/>
    <mergeCell ref="C78:P78"/>
    <mergeCell ref="C79:P79"/>
    <mergeCell ref="C80:P80"/>
    <mergeCell ref="C81:P81"/>
    <mergeCell ref="C82:P82"/>
    <mergeCell ref="C83:P83"/>
  </mergeCells>
  <conditionalFormatting sqref="AY8:AZ48">
    <cfRule type="cellIs" dxfId="221" priority="1" operator="equal">
      <formula>0</formula>
    </cfRule>
  </conditionalFormatting>
  <dataValidations count="1">
    <dataValidation type="custom" errorStyle="warning" showErrorMessage="1" errorTitle="No label" error="You must enter a description in column C for any additional values." sqref="G32:AT46" xr:uid="{1557CF06-6450-4A8B-A9BF-7AD12F3879E0}">
      <formula1>AND(SUM($G$32:$AT$46)&gt;0,NOT(ISBLANK($C32)))</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C73E-E8DF-447C-9387-4774A0BEBA39}">
  <sheetPr>
    <tabColor rgb="FF0078C9"/>
  </sheetPr>
  <dimension ref="A1:AD88"/>
  <sheetViews>
    <sheetView workbookViewId="0">
      <selection activeCell="M47" sqref="M47"/>
    </sheetView>
  </sheetViews>
  <sheetFormatPr defaultColWidth="0" defaultRowHeight="14.25" customHeight="1" zeroHeight="1" x14ac:dyDescent="0.25"/>
  <cols>
    <col min="1" max="1" width="1.85546875" style="1923" customWidth="1"/>
    <col min="2" max="2" width="7.5703125" style="1923" customWidth="1"/>
    <col min="3" max="3" width="87.5703125" style="1923" customWidth="1"/>
    <col min="4" max="4" width="18.28515625" style="1923" bestFit="1" customWidth="1"/>
    <col min="5" max="6" width="6.42578125" style="1923" customWidth="1"/>
    <col min="7" max="7" width="22.42578125" style="1923" bestFit="1" customWidth="1"/>
    <col min="8" max="13" width="11" style="1923" customWidth="1"/>
    <col min="14" max="14" width="13.7109375" style="1923" customWidth="1"/>
    <col min="15" max="15" width="3" style="1923" customWidth="1"/>
    <col min="16" max="16" width="62.85546875" style="1923" bestFit="1" customWidth="1"/>
    <col min="17" max="17" width="45.85546875" style="1923" customWidth="1"/>
    <col min="18" max="18" width="4.140625" style="1923" customWidth="1"/>
    <col min="19" max="19" width="24.140625" style="1923" bestFit="1" customWidth="1"/>
    <col min="20" max="20" width="4.7109375" style="1923" customWidth="1"/>
    <col min="21" max="21" width="4.140625" style="2268" hidden="1" customWidth="1"/>
    <col min="22" max="22" width="1.85546875" style="1923" hidden="1" customWidth="1"/>
    <col min="23" max="29" width="4.7109375" style="1923" hidden="1" customWidth="1"/>
    <col min="30" max="30" width="4.140625" style="2268" hidden="1" customWidth="1"/>
    <col min="31" max="16384" width="11" style="1923" hidden="1"/>
  </cols>
  <sheetData>
    <row r="1" spans="2:29" ht="20.25" x14ac:dyDescent="0.25">
      <c r="B1" s="2315" t="s">
        <v>5998</v>
      </c>
      <c r="C1" s="2315"/>
      <c r="D1" s="2315"/>
      <c r="E1" s="2315"/>
      <c r="F1" s="2315"/>
      <c r="G1" s="2315"/>
      <c r="H1" s="2315"/>
      <c r="I1" s="2315"/>
      <c r="J1" s="2316"/>
      <c r="K1" s="2316"/>
      <c r="L1" s="2316"/>
      <c r="M1" s="2317"/>
      <c r="N1" s="4" t="str">
        <f>[2]AppValidation!$D$2</f>
        <v>Yorkshire Water</v>
      </c>
      <c r="O1" s="2318"/>
      <c r="P1" s="3818" t="s">
        <v>1</v>
      </c>
      <c r="Q1" s="3818"/>
      <c r="R1" s="3818"/>
      <c r="S1" s="3818"/>
    </row>
    <row r="2" spans="2:29" ht="14.25" customHeight="1" thickBot="1" x14ac:dyDescent="0.3">
      <c r="B2" s="3819"/>
      <c r="C2" s="3819"/>
      <c r="D2" s="732"/>
      <c r="E2" s="732"/>
      <c r="F2" s="732"/>
      <c r="G2" s="732"/>
      <c r="H2" s="732"/>
      <c r="I2" s="732"/>
      <c r="J2" s="732"/>
      <c r="K2" s="732"/>
      <c r="L2" s="732"/>
      <c r="M2" s="732"/>
      <c r="N2" s="732"/>
      <c r="O2" s="2319"/>
      <c r="P2" s="732"/>
      <c r="Q2" s="732"/>
      <c r="S2" s="732"/>
    </row>
    <row r="3" spans="2:29" ht="27.75" customHeight="1" thickBot="1" x14ac:dyDescent="0.3">
      <c r="B3" s="3820" t="s">
        <v>14</v>
      </c>
      <c r="C3" s="3821"/>
      <c r="D3" s="1037" t="s">
        <v>15</v>
      </c>
      <c r="E3" s="1037" t="s">
        <v>16</v>
      </c>
      <c r="F3" s="1037" t="s">
        <v>17</v>
      </c>
      <c r="G3" s="1037" t="s">
        <v>30</v>
      </c>
      <c r="H3" s="1037" t="s">
        <v>1848</v>
      </c>
      <c r="I3" s="1037" t="s">
        <v>1849</v>
      </c>
      <c r="J3" s="1037" t="s">
        <v>1850</v>
      </c>
      <c r="K3" s="1037" t="s">
        <v>870</v>
      </c>
      <c r="L3" s="1037" t="s">
        <v>869</v>
      </c>
      <c r="M3" s="1037" t="s">
        <v>868</v>
      </c>
      <c r="N3" s="27" t="s">
        <v>4625</v>
      </c>
      <c r="O3" s="28"/>
      <c r="P3" s="1551" t="s">
        <v>23</v>
      </c>
      <c r="Q3" s="1552" t="s">
        <v>24</v>
      </c>
      <c r="S3" s="772" t="s">
        <v>25</v>
      </c>
      <c r="W3" s="1923" t="s">
        <v>12</v>
      </c>
    </row>
    <row r="4" spans="2:29" ht="15" thickBot="1" x14ac:dyDescent="0.3">
      <c r="B4" s="278"/>
      <c r="C4" s="278"/>
      <c r="D4" s="278"/>
      <c r="E4" s="278"/>
      <c r="F4" s="278"/>
      <c r="G4" s="278"/>
      <c r="H4" s="278"/>
      <c r="I4" s="278"/>
      <c r="J4" s="278"/>
      <c r="K4" s="278"/>
      <c r="L4" s="278"/>
      <c r="M4" s="278"/>
      <c r="N4" s="278"/>
      <c r="O4" s="1168"/>
      <c r="P4" s="278"/>
      <c r="Q4" s="278"/>
      <c r="S4" s="278"/>
    </row>
    <row r="5" spans="2:29" ht="15" thickBot="1" x14ac:dyDescent="0.3">
      <c r="B5" s="1043" t="s">
        <v>36</v>
      </c>
      <c r="C5" s="2320" t="s">
        <v>5999</v>
      </c>
      <c r="D5" s="35"/>
      <c r="E5" s="35"/>
      <c r="F5" s="2321"/>
      <c r="G5" s="2322"/>
      <c r="H5" s="2323"/>
      <c r="I5" s="2323"/>
      <c r="J5" s="2323"/>
      <c r="K5" s="2323"/>
      <c r="L5" s="2323"/>
      <c r="M5" s="2323"/>
      <c r="N5" s="2324"/>
      <c r="O5" s="1168"/>
      <c r="P5" s="278"/>
      <c r="Q5" s="278"/>
      <c r="S5" s="43"/>
      <c r="W5" s="1923" t="s">
        <v>27</v>
      </c>
    </row>
    <row r="6" spans="2:29" x14ac:dyDescent="0.25">
      <c r="B6" s="2325">
        <v>1</v>
      </c>
      <c r="C6" s="2326" t="s">
        <v>6000</v>
      </c>
      <c r="D6" s="2327"/>
      <c r="E6" s="1056" t="s">
        <v>1912</v>
      </c>
      <c r="F6" s="1942" t="s">
        <v>1913</v>
      </c>
      <c r="G6" s="2322"/>
      <c r="H6" s="2323"/>
      <c r="I6" s="2323"/>
      <c r="J6" s="2323"/>
      <c r="K6" s="2323"/>
      <c r="L6" s="2323"/>
      <c r="M6" s="2323"/>
      <c r="N6" s="2328" t="s">
        <v>3675</v>
      </c>
      <c r="O6" s="1168"/>
      <c r="P6" s="2329" t="s">
        <v>6001</v>
      </c>
      <c r="Q6" s="801"/>
      <c r="S6" s="43"/>
    </row>
    <row r="7" spans="2:29" x14ac:dyDescent="0.25">
      <c r="B7" s="2330">
        <v>2</v>
      </c>
      <c r="C7" s="2331" t="s">
        <v>6002</v>
      </c>
      <c r="D7" s="1064" t="s">
        <v>6003</v>
      </c>
      <c r="E7" s="1064" t="s">
        <v>6004</v>
      </c>
      <c r="F7" s="2332">
        <v>0</v>
      </c>
      <c r="G7" s="2322"/>
      <c r="H7" s="2323"/>
      <c r="I7" s="2323"/>
      <c r="J7" s="2323"/>
      <c r="K7" s="2323"/>
      <c r="L7" s="2323"/>
      <c r="M7" s="2323"/>
      <c r="N7" s="2333">
        <v>2</v>
      </c>
      <c r="O7" s="1168"/>
      <c r="P7" s="810" t="s">
        <v>6005</v>
      </c>
      <c r="Q7" s="811"/>
      <c r="S7" s="43"/>
      <c r="W7" s="2279"/>
      <c r="X7" s="2279"/>
      <c r="Y7" s="2279"/>
      <c r="Z7" s="2279"/>
      <c r="AA7" s="2279"/>
      <c r="AB7" s="2279"/>
      <c r="AC7" s="2279"/>
    </row>
    <row r="8" spans="2:29" ht="15" thickBot="1" x14ac:dyDescent="0.3">
      <c r="B8" s="2334">
        <v>3</v>
      </c>
      <c r="C8" s="2335" t="s">
        <v>6006</v>
      </c>
      <c r="D8" s="1074" t="s">
        <v>6007</v>
      </c>
      <c r="E8" s="1074" t="s">
        <v>6008</v>
      </c>
      <c r="F8" s="1944">
        <v>0</v>
      </c>
      <c r="G8" s="2322"/>
      <c r="H8" s="2323"/>
      <c r="I8" s="2323"/>
      <c r="J8" s="2323"/>
      <c r="K8" s="2323"/>
      <c r="L8" s="2323"/>
      <c r="M8" s="2323"/>
      <c r="N8" s="2336" t="s">
        <v>6009</v>
      </c>
      <c r="O8" s="1168"/>
      <c r="P8" s="1591" t="s">
        <v>6010</v>
      </c>
      <c r="Q8" s="831"/>
      <c r="S8" s="43">
        <f>IF(SUM(AC8)=0,0,$W$5)</f>
        <v>0</v>
      </c>
      <c r="W8" s="2279"/>
      <c r="X8" s="2279"/>
      <c r="Y8" s="2279"/>
      <c r="Z8" s="2279"/>
      <c r="AA8" s="2279"/>
      <c r="AB8" s="2279"/>
      <c r="AC8" s="2337">
        <f>IF(OR(N8="TRUE",N8="FALSE"),0,1)</f>
        <v>0</v>
      </c>
    </row>
    <row r="9" spans="2:29" ht="15" thickBot="1" x14ac:dyDescent="0.3">
      <c r="B9" s="2323"/>
      <c r="C9" s="2323"/>
      <c r="D9" s="2323"/>
      <c r="E9" s="2323"/>
      <c r="F9" s="2323"/>
      <c r="G9" s="2322"/>
      <c r="H9" s="2323"/>
      <c r="I9" s="2323"/>
      <c r="J9" s="2323"/>
      <c r="K9" s="2323"/>
      <c r="L9" s="2323"/>
      <c r="M9" s="2323"/>
      <c r="N9" s="2323"/>
      <c r="O9" s="1168"/>
      <c r="P9" s="789"/>
      <c r="Q9" s="789"/>
      <c r="S9" s="43"/>
      <c r="W9" s="2279"/>
      <c r="X9" s="2279"/>
      <c r="Y9" s="2279"/>
      <c r="Z9" s="2279"/>
      <c r="AA9" s="2279"/>
      <c r="AB9" s="2279"/>
      <c r="AC9" s="2279"/>
    </row>
    <row r="10" spans="2:29" ht="15" thickBot="1" x14ac:dyDescent="0.3">
      <c r="B10" s="1040" t="s">
        <v>116</v>
      </c>
      <c r="C10" s="1053" t="s">
        <v>6011</v>
      </c>
      <c r="D10" s="35"/>
      <c r="E10" s="35"/>
      <c r="F10" s="35"/>
      <c r="G10" s="1921"/>
      <c r="H10" s="2323"/>
      <c r="I10" s="2323"/>
      <c r="J10" s="2323"/>
      <c r="K10" s="2323"/>
      <c r="L10" s="2323"/>
      <c r="M10" s="2323"/>
      <c r="N10" s="2324"/>
      <c r="O10" s="1168"/>
      <c r="P10" s="789"/>
      <c r="Q10" s="789"/>
      <c r="S10" s="43"/>
      <c r="W10" s="2279"/>
      <c r="X10" s="2279"/>
      <c r="Y10" s="2279"/>
      <c r="Z10" s="2279"/>
      <c r="AA10" s="2279"/>
      <c r="AB10" s="2279"/>
      <c r="AC10" s="2279"/>
    </row>
    <row r="11" spans="2:29" x14ac:dyDescent="0.25">
      <c r="B11" s="1054">
        <v>4</v>
      </c>
      <c r="C11" s="1395" t="s">
        <v>6012</v>
      </c>
      <c r="D11" s="1057" t="s">
        <v>6013</v>
      </c>
      <c r="E11" s="1057" t="s">
        <v>1880</v>
      </c>
      <c r="F11" s="1058">
        <v>2</v>
      </c>
      <c r="G11" s="2338" t="s">
        <v>1913</v>
      </c>
      <c r="H11" s="2323"/>
      <c r="I11" s="2323"/>
      <c r="J11" s="2323"/>
      <c r="K11" s="2323"/>
      <c r="L11" s="2323"/>
      <c r="M11" s="2323"/>
      <c r="N11" s="2339">
        <v>0.02</v>
      </c>
      <c r="O11" s="1168"/>
      <c r="P11" s="2329" t="s">
        <v>6014</v>
      </c>
      <c r="Q11" s="801"/>
      <c r="S11" s="43"/>
      <c r="W11" s="2279"/>
      <c r="X11" s="2279"/>
      <c r="Y11" s="2279"/>
      <c r="Z11" s="2279"/>
      <c r="AA11" s="2279"/>
      <c r="AB11" s="2279"/>
      <c r="AC11" s="2279"/>
    </row>
    <row r="12" spans="2:29" x14ac:dyDescent="0.25">
      <c r="B12" s="1062">
        <v>5</v>
      </c>
      <c r="C12" s="1419" t="s">
        <v>6015</v>
      </c>
      <c r="D12" s="1065" t="s">
        <v>6016</v>
      </c>
      <c r="E12" s="1065" t="s">
        <v>1880</v>
      </c>
      <c r="F12" s="1066">
        <v>2</v>
      </c>
      <c r="G12" s="2340" t="s">
        <v>1913</v>
      </c>
      <c r="H12" s="2323"/>
      <c r="I12" s="2323"/>
      <c r="J12" s="2323"/>
      <c r="K12" s="2323"/>
      <c r="L12" s="2323"/>
      <c r="M12" s="2323"/>
      <c r="N12" s="2341">
        <v>0.03</v>
      </c>
      <c r="O12" s="1168"/>
      <c r="P12" s="1588" t="s">
        <v>6014</v>
      </c>
      <c r="Q12" s="811"/>
      <c r="S12" s="43"/>
      <c r="W12" s="2279"/>
      <c r="X12" s="2279"/>
      <c r="Y12" s="2279"/>
      <c r="Z12" s="2279"/>
      <c r="AA12" s="2279"/>
      <c r="AB12" s="2279"/>
      <c r="AC12" s="2279"/>
    </row>
    <row r="13" spans="2:29" x14ac:dyDescent="0.25">
      <c r="B13" s="1062">
        <v>6</v>
      </c>
      <c r="C13" s="1419" t="s">
        <v>6017</v>
      </c>
      <c r="D13" s="1065" t="s">
        <v>6018</v>
      </c>
      <c r="E13" s="1065" t="s">
        <v>1880</v>
      </c>
      <c r="F13" s="1066">
        <v>2</v>
      </c>
      <c r="G13" s="2340" t="s">
        <v>1913</v>
      </c>
      <c r="H13" s="2323"/>
      <c r="I13" s="2323"/>
      <c r="J13" s="2323"/>
      <c r="K13" s="2323"/>
      <c r="L13" s="2323"/>
      <c r="M13" s="2323"/>
      <c r="N13" s="2341">
        <v>0.03</v>
      </c>
      <c r="O13" s="1168"/>
      <c r="P13" s="1588" t="s">
        <v>6014</v>
      </c>
      <c r="Q13" s="811"/>
      <c r="S13" s="43"/>
      <c r="W13" s="2279"/>
      <c r="X13" s="2279"/>
      <c r="Y13" s="2279"/>
      <c r="Z13" s="2279"/>
      <c r="AA13" s="2279"/>
      <c r="AB13" s="2279"/>
      <c r="AC13" s="2279"/>
    </row>
    <row r="14" spans="2:29" x14ac:dyDescent="0.25">
      <c r="B14" s="1062">
        <v>7</v>
      </c>
      <c r="C14" s="1419" t="s">
        <v>6019</v>
      </c>
      <c r="D14" s="1065" t="s">
        <v>6020</v>
      </c>
      <c r="E14" s="1065" t="s">
        <v>1880</v>
      </c>
      <c r="F14" s="1066">
        <v>2</v>
      </c>
      <c r="G14" s="2340" t="s">
        <v>1913</v>
      </c>
      <c r="H14" s="1545"/>
      <c r="I14" s="2342"/>
      <c r="J14" s="1545"/>
      <c r="K14" s="1545"/>
      <c r="L14" s="1545"/>
      <c r="M14" s="1545"/>
      <c r="N14" s="2341">
        <v>3.5999999999999997E-2</v>
      </c>
      <c r="O14" s="1168"/>
      <c r="P14" s="1588" t="s">
        <v>6021</v>
      </c>
      <c r="Q14" s="811"/>
      <c r="S14" s="43"/>
      <c r="W14" s="2279"/>
      <c r="X14" s="2279"/>
      <c r="Y14" s="2279"/>
      <c r="Z14" s="2279"/>
      <c r="AA14" s="2279"/>
      <c r="AB14" s="2279"/>
      <c r="AC14" s="2279"/>
    </row>
    <row r="15" spans="2:29" ht="15" thickBot="1" x14ac:dyDescent="0.3">
      <c r="B15" s="1071">
        <v>8</v>
      </c>
      <c r="C15" s="1410" t="s">
        <v>6022</v>
      </c>
      <c r="D15" s="1074" t="s">
        <v>6023</v>
      </c>
      <c r="E15" s="1074" t="s">
        <v>1880</v>
      </c>
      <c r="F15" s="1075">
        <v>2</v>
      </c>
      <c r="G15" s="2343" t="s">
        <v>1913</v>
      </c>
      <c r="H15" s="1545"/>
      <c r="I15" s="1545"/>
      <c r="J15" s="1545"/>
      <c r="K15" s="1545"/>
      <c r="L15" s="1545"/>
      <c r="M15" s="1545"/>
      <c r="N15" s="2344">
        <v>0.06</v>
      </c>
      <c r="O15" s="1168"/>
      <c r="P15" s="1591" t="s">
        <v>6014</v>
      </c>
      <c r="Q15" s="831"/>
      <c r="S15" s="43"/>
      <c r="W15" s="2279"/>
      <c r="X15" s="2279"/>
      <c r="Y15" s="2279"/>
      <c r="Z15" s="2279"/>
      <c r="AA15" s="2279"/>
      <c r="AB15" s="2279"/>
      <c r="AC15" s="2279"/>
    </row>
    <row r="16" spans="2:29" ht="15" thickBot="1" x14ac:dyDescent="0.3">
      <c r="B16" s="278"/>
      <c r="C16" s="278"/>
      <c r="D16" s="278"/>
      <c r="E16" s="278"/>
      <c r="F16" s="278"/>
      <c r="G16" s="278"/>
      <c r="H16" s="278"/>
      <c r="I16" s="278"/>
      <c r="J16" s="278"/>
      <c r="K16" s="278"/>
      <c r="L16" s="278"/>
      <c r="M16" s="278"/>
      <c r="N16" s="278"/>
      <c r="O16" s="1168"/>
      <c r="P16" s="789"/>
      <c r="Q16" s="789"/>
      <c r="S16" s="43"/>
      <c r="W16" s="2279"/>
      <c r="X16" s="2279"/>
      <c r="Y16" s="2279"/>
      <c r="Z16" s="2279"/>
      <c r="AA16" s="2279"/>
      <c r="AB16" s="2279"/>
      <c r="AC16" s="2279"/>
    </row>
    <row r="17" spans="2:29" ht="15" thickBot="1" x14ac:dyDescent="0.3">
      <c r="B17" s="1040" t="s">
        <v>167</v>
      </c>
      <c r="C17" s="1053" t="s">
        <v>6024</v>
      </c>
      <c r="D17" s="35"/>
      <c r="E17" s="35"/>
      <c r="F17" s="35"/>
      <c r="G17" s="35"/>
      <c r="H17" s="35"/>
      <c r="I17" s="1168"/>
      <c r="J17" s="1168"/>
      <c r="K17" s="1168"/>
      <c r="L17" s="1168"/>
      <c r="M17" s="1168"/>
      <c r="N17" s="1168"/>
      <c r="O17" s="1168"/>
      <c r="P17" s="789"/>
      <c r="Q17" s="789"/>
      <c r="S17" s="43"/>
      <c r="W17" s="2279"/>
      <c r="X17" s="2279"/>
      <c r="Y17" s="2279"/>
      <c r="Z17" s="2279"/>
      <c r="AA17" s="2279"/>
      <c r="AB17" s="2279"/>
      <c r="AC17" s="2279"/>
    </row>
    <row r="18" spans="2:29" ht="15" thickBot="1" x14ac:dyDescent="0.3">
      <c r="B18" s="1054">
        <v>9</v>
      </c>
      <c r="C18" s="1395" t="s">
        <v>6025</v>
      </c>
      <c r="D18" s="1057" t="s">
        <v>6026</v>
      </c>
      <c r="E18" s="1057" t="s">
        <v>41</v>
      </c>
      <c r="F18" s="1057">
        <v>3</v>
      </c>
      <c r="G18" s="2338" t="s">
        <v>31</v>
      </c>
      <c r="H18" s="2345">
        <v>392.88900000000001</v>
      </c>
      <c r="I18" s="2346"/>
      <c r="J18" s="2346"/>
      <c r="K18" s="2346"/>
      <c r="L18" s="2346"/>
      <c r="M18" s="2346"/>
      <c r="N18" s="278"/>
      <c r="O18" s="1168"/>
      <c r="P18" s="2329" t="s">
        <v>6027</v>
      </c>
      <c r="Q18" s="801"/>
      <c r="S18" s="43"/>
      <c r="W18" s="2279"/>
      <c r="X18" s="2279"/>
      <c r="Y18" s="2279"/>
      <c r="Z18" s="2279"/>
      <c r="AA18" s="2279"/>
      <c r="AB18" s="2279"/>
      <c r="AC18" s="2279"/>
    </row>
    <row r="19" spans="2:29" x14ac:dyDescent="0.25">
      <c r="B19" s="1401">
        <v>10</v>
      </c>
      <c r="C19" s="1499" t="s">
        <v>6028</v>
      </c>
      <c r="D19" s="1403" t="s">
        <v>6029</v>
      </c>
      <c r="E19" s="1065" t="s">
        <v>1880</v>
      </c>
      <c r="F19" s="1066">
        <v>2</v>
      </c>
      <c r="G19" s="2347" t="s">
        <v>1913</v>
      </c>
      <c r="I19" s="2348">
        <v>1.983339944466489E-2</v>
      </c>
      <c r="J19" s="2349">
        <v>1.0501750291715295E-2</v>
      </c>
      <c r="K19" s="2349">
        <v>2.1939953810623525E-2</v>
      </c>
      <c r="L19" s="2349">
        <v>3.8794726930320156E-2</v>
      </c>
      <c r="M19" s="2350">
        <v>3.1907179115300943E-2</v>
      </c>
      <c r="N19" s="278"/>
      <c r="O19" s="1168"/>
      <c r="P19" s="2351" t="s">
        <v>6030</v>
      </c>
      <c r="Q19" s="929"/>
      <c r="S19" s="43"/>
      <c r="W19" s="2279"/>
      <c r="X19" s="2279"/>
      <c r="Y19" s="2279"/>
      <c r="Z19" s="2279"/>
      <c r="AA19" s="2279"/>
      <c r="AB19" s="2279"/>
      <c r="AC19" s="2279"/>
    </row>
    <row r="20" spans="2:29" ht="15" thickBot="1" x14ac:dyDescent="0.3">
      <c r="B20" s="1062">
        <v>11</v>
      </c>
      <c r="C20" s="1419" t="s">
        <v>6031</v>
      </c>
      <c r="D20" s="1065" t="s">
        <v>6032</v>
      </c>
      <c r="E20" s="1065" t="s">
        <v>1923</v>
      </c>
      <c r="F20" s="1065">
        <v>2</v>
      </c>
      <c r="G20" s="1422" t="s">
        <v>1913</v>
      </c>
      <c r="H20" s="2352"/>
      <c r="I20" s="2353">
        <v>0</v>
      </c>
      <c r="J20" s="2354">
        <v>1.7000000000000002</v>
      </c>
      <c r="K20" s="2354">
        <v>1.37</v>
      </c>
      <c r="L20" s="2354">
        <v>0.89999999999999991</v>
      </c>
      <c r="M20" s="2355">
        <v>0.82000000000000006</v>
      </c>
      <c r="N20" s="278"/>
      <c r="O20" s="1168"/>
      <c r="P20" s="1588" t="s">
        <v>6033</v>
      </c>
      <c r="Q20" s="811"/>
      <c r="S20" s="43"/>
      <c r="W20" s="2279"/>
      <c r="X20" s="2279"/>
      <c r="Y20" s="2279"/>
      <c r="Z20" s="2279"/>
      <c r="AA20" s="2279"/>
      <c r="AB20" s="2279"/>
      <c r="AC20" s="2279"/>
    </row>
    <row r="21" spans="2:29" ht="15" thickBot="1" x14ac:dyDescent="0.25">
      <c r="B21" s="1071">
        <v>12</v>
      </c>
      <c r="C21" s="1410" t="s">
        <v>6034</v>
      </c>
      <c r="D21" s="1074" t="s">
        <v>6035</v>
      </c>
      <c r="E21" s="1074" t="s">
        <v>41</v>
      </c>
      <c r="F21" s="1074">
        <v>3</v>
      </c>
      <c r="G21" s="1411" t="s">
        <v>31</v>
      </c>
      <c r="H21" s="2356">
        <v>392.88900000000001</v>
      </c>
      <c r="I21" s="2357">
        <v>400.68132447441496</v>
      </c>
      <c r="J21" s="2358">
        <v>411.70076220666402</v>
      </c>
      <c r="K21" s="2358">
        <v>426.37375835550807</v>
      </c>
      <c r="L21" s="2358">
        <v>446.75217570636386</v>
      </c>
      <c r="M21" s="2359">
        <v>464.67014523756939</v>
      </c>
      <c r="N21" s="732"/>
      <c r="O21" s="2360"/>
      <c r="P21" s="2361" t="s">
        <v>2689</v>
      </c>
      <c r="Q21" s="2305"/>
      <c r="S21" s="43"/>
      <c r="W21" s="2279"/>
      <c r="X21" s="2279"/>
      <c r="Y21" s="2279"/>
      <c r="Z21" s="2279"/>
      <c r="AA21" s="2279"/>
      <c r="AB21" s="2279"/>
      <c r="AC21" s="2279"/>
    </row>
    <row r="22" spans="2:29" ht="15" thickBot="1" x14ac:dyDescent="0.3">
      <c r="B22" s="1168"/>
      <c r="C22" s="1168"/>
      <c r="D22" s="1168"/>
      <c r="E22" s="1168"/>
      <c r="F22" s="1168"/>
      <c r="G22" s="1168"/>
      <c r="H22" s="2346"/>
      <c r="I22" s="1557"/>
      <c r="J22" s="1557"/>
      <c r="K22" s="1557"/>
      <c r="L22" s="1557"/>
      <c r="M22" s="1557"/>
      <c r="N22" s="732"/>
      <c r="O22" s="1168"/>
      <c r="P22" s="2362"/>
      <c r="Q22" s="2362"/>
      <c r="S22" s="43"/>
      <c r="W22" s="2279"/>
      <c r="X22" s="2279"/>
      <c r="Y22" s="2279"/>
      <c r="Z22" s="2279"/>
      <c r="AA22" s="2279"/>
      <c r="AB22" s="2279"/>
      <c r="AC22" s="2279"/>
    </row>
    <row r="23" spans="2:29" ht="15" thickBot="1" x14ac:dyDescent="0.3">
      <c r="B23" s="1040" t="s">
        <v>187</v>
      </c>
      <c r="C23" s="1053" t="s">
        <v>6036</v>
      </c>
      <c r="D23" s="35"/>
      <c r="E23" s="35"/>
      <c r="F23" s="35"/>
      <c r="G23" s="1921"/>
      <c r="H23" s="2323"/>
      <c r="I23" s="2323"/>
      <c r="J23" s="2323"/>
      <c r="K23" s="2323"/>
      <c r="L23" s="2323"/>
      <c r="M23" s="2323"/>
      <c r="N23" s="732"/>
      <c r="O23" s="1168"/>
      <c r="P23" s="2362"/>
      <c r="Q23" s="2362"/>
      <c r="S23" s="43"/>
      <c r="W23" s="2279"/>
      <c r="X23" s="2279"/>
      <c r="Y23" s="2279"/>
      <c r="Z23" s="2279"/>
      <c r="AA23" s="2279"/>
      <c r="AB23" s="2279"/>
      <c r="AC23" s="2279"/>
    </row>
    <row r="24" spans="2:29" ht="15" thickBot="1" x14ac:dyDescent="0.3">
      <c r="B24" s="1054">
        <v>13</v>
      </c>
      <c r="C24" s="1395" t="s">
        <v>6037</v>
      </c>
      <c r="D24" s="1057" t="s">
        <v>6038</v>
      </c>
      <c r="E24" s="1057" t="s">
        <v>41</v>
      </c>
      <c r="F24" s="1058">
        <v>3</v>
      </c>
      <c r="G24" s="2363" t="s">
        <v>6039</v>
      </c>
      <c r="H24" s="2345">
        <v>-5.6897431959610003</v>
      </c>
      <c r="I24" s="2364"/>
      <c r="J24" s="2364"/>
      <c r="K24" s="2364"/>
      <c r="L24" s="2364"/>
      <c r="M24" s="2364"/>
      <c r="N24" s="732"/>
      <c r="O24" s="1168"/>
      <c r="P24" s="2365" t="s">
        <v>6040</v>
      </c>
      <c r="Q24" s="2366"/>
      <c r="S24" s="43"/>
      <c r="W24" s="2279"/>
      <c r="X24" s="2279"/>
      <c r="Y24" s="2279"/>
      <c r="Z24" s="2279"/>
      <c r="AA24" s="2279"/>
      <c r="AB24" s="2279"/>
      <c r="AC24" s="2279"/>
    </row>
    <row r="25" spans="2:29" ht="15" thickBot="1" x14ac:dyDescent="0.3">
      <c r="B25" s="1071">
        <v>14</v>
      </c>
      <c r="C25" s="1410" t="s">
        <v>6041</v>
      </c>
      <c r="D25" s="1074" t="s">
        <v>6042</v>
      </c>
      <c r="E25" s="1074" t="s">
        <v>1880</v>
      </c>
      <c r="F25" s="1075">
        <v>2</v>
      </c>
      <c r="G25" s="2343" t="s">
        <v>1913</v>
      </c>
      <c r="H25" s="2346"/>
      <c r="I25" s="2346"/>
      <c r="J25" s="2346"/>
      <c r="K25" s="2367">
        <f>[2]F_Inputs!L72</f>
        <v>0</v>
      </c>
      <c r="L25" s="2368">
        <f>[2]F_Inputs!M72</f>
        <v>0</v>
      </c>
      <c r="M25" s="2369">
        <f>[2]F_Inputs!N72</f>
        <v>0</v>
      </c>
      <c r="N25" s="732"/>
      <c r="O25" s="1168"/>
      <c r="P25" s="2370" t="s">
        <v>6043</v>
      </c>
      <c r="Q25" s="2371" t="s">
        <v>6044</v>
      </c>
      <c r="S25" s="43"/>
      <c r="W25" s="2279"/>
      <c r="X25" s="2279"/>
      <c r="Y25" s="2279"/>
      <c r="Z25" s="2279"/>
      <c r="AA25" s="2279"/>
      <c r="AB25" s="2279"/>
      <c r="AC25" s="2279"/>
    </row>
    <row r="26" spans="2:29" ht="15" thickBot="1" x14ac:dyDescent="0.3">
      <c r="B26" s="1168"/>
      <c r="C26" s="1168"/>
      <c r="D26" s="1168"/>
      <c r="E26" s="1168"/>
      <c r="F26" s="1168"/>
      <c r="G26" s="1168"/>
      <c r="H26" s="2346"/>
      <c r="I26" s="1557"/>
      <c r="J26" s="1557"/>
      <c r="K26" s="1557"/>
      <c r="L26" s="1557"/>
      <c r="M26" s="1557"/>
      <c r="N26" s="732"/>
      <c r="O26" s="1168"/>
      <c r="P26" s="2362"/>
      <c r="Q26" s="2362"/>
      <c r="S26" s="43"/>
      <c r="W26" s="2279"/>
      <c r="X26" s="2279"/>
      <c r="Y26" s="2279"/>
      <c r="Z26" s="2279"/>
      <c r="AA26" s="2279"/>
      <c r="AB26" s="2279"/>
      <c r="AC26" s="2279"/>
    </row>
    <row r="27" spans="2:29" ht="15" thickBot="1" x14ac:dyDescent="0.3">
      <c r="B27" s="1040" t="s">
        <v>208</v>
      </c>
      <c r="C27" s="1053" t="s">
        <v>6045</v>
      </c>
      <c r="D27" s="35"/>
      <c r="E27" s="35"/>
      <c r="F27" s="35"/>
      <c r="G27" s="35"/>
      <c r="H27" s="2346"/>
      <c r="I27" s="1557"/>
      <c r="J27" s="1557"/>
      <c r="K27" s="1557"/>
      <c r="L27" s="1557"/>
      <c r="M27" s="1557"/>
      <c r="N27" s="732"/>
      <c r="O27" s="1168"/>
      <c r="P27" s="789"/>
      <c r="Q27" s="789"/>
      <c r="S27" s="43"/>
      <c r="W27" s="2279"/>
      <c r="X27" s="2279"/>
      <c r="Y27" s="2279"/>
      <c r="Z27" s="2279"/>
      <c r="AA27" s="2279"/>
      <c r="AB27" s="2279"/>
      <c r="AC27" s="2279"/>
    </row>
    <row r="28" spans="2:29" x14ac:dyDescent="0.2">
      <c r="B28" s="2070">
        <v>15</v>
      </c>
      <c r="C28" s="2372" t="s">
        <v>6046</v>
      </c>
      <c r="D28" s="1056" t="s">
        <v>6047</v>
      </c>
      <c r="E28" s="1056" t="s">
        <v>41</v>
      </c>
      <c r="F28" s="1056">
        <v>3</v>
      </c>
      <c r="G28" s="2373" t="s">
        <v>31</v>
      </c>
      <c r="H28" s="2346"/>
      <c r="I28" s="2374">
        <v>182.25800000000001</v>
      </c>
      <c r="J28" s="2375">
        <v>182.767</v>
      </c>
      <c r="K28" s="2376">
        <v>179.869</v>
      </c>
      <c r="L28" s="2377">
        <v>181.18700000000001</v>
      </c>
      <c r="M28" s="2378">
        <v>185.005</v>
      </c>
      <c r="N28" s="2379"/>
      <c r="O28" s="2360"/>
      <c r="P28" s="2380" t="s">
        <v>6048</v>
      </c>
      <c r="Q28" s="1158"/>
      <c r="S28" s="43">
        <f t="shared" ref="S28:S33" si="0">IF(SUM(Z28:AB28)=0,0,$W$5)</f>
        <v>0</v>
      </c>
      <c r="W28" s="2279"/>
      <c r="X28" s="2279"/>
      <c r="Y28" s="2279"/>
      <c r="Z28" s="2337">
        <f t="shared" ref="Z28:AB33" si="1">IF(ISNUMBER(K28),0,1)</f>
        <v>0</v>
      </c>
      <c r="AA28" s="2337">
        <f t="shared" si="1"/>
        <v>0</v>
      </c>
      <c r="AB28" s="2337">
        <f t="shared" si="1"/>
        <v>0</v>
      </c>
      <c r="AC28" s="2279"/>
    </row>
    <row r="29" spans="2:29" x14ac:dyDescent="0.2">
      <c r="B29" s="1445">
        <v>16</v>
      </c>
      <c r="C29" s="1446" t="s">
        <v>6049</v>
      </c>
      <c r="D29" s="1064" t="s">
        <v>6050</v>
      </c>
      <c r="E29" s="1064" t="s">
        <v>41</v>
      </c>
      <c r="F29" s="1064">
        <v>3</v>
      </c>
      <c r="G29" s="2381" t="s">
        <v>31</v>
      </c>
      <c r="H29" s="2346"/>
      <c r="I29" s="2382">
        <v>1.07</v>
      </c>
      <c r="J29" s="2383">
        <v>1.131</v>
      </c>
      <c r="K29" s="2384">
        <v>1.0740000000000001</v>
      </c>
      <c r="L29" s="2385">
        <v>1.0840000000000001</v>
      </c>
      <c r="M29" s="2386">
        <v>0.94299999999999995</v>
      </c>
      <c r="N29" s="2379"/>
      <c r="O29" s="2360"/>
      <c r="P29" s="2387" t="s">
        <v>6048</v>
      </c>
      <c r="Q29" s="1463"/>
      <c r="S29" s="43">
        <f t="shared" si="0"/>
        <v>0</v>
      </c>
      <c r="W29" s="2279"/>
      <c r="X29" s="2279"/>
      <c r="Y29" s="2279"/>
      <c r="Z29" s="2337">
        <f t="shared" si="1"/>
        <v>0</v>
      </c>
      <c r="AA29" s="2337">
        <f t="shared" si="1"/>
        <v>0</v>
      </c>
      <c r="AB29" s="2337">
        <f t="shared" si="1"/>
        <v>0</v>
      </c>
      <c r="AC29" s="2279"/>
    </row>
    <row r="30" spans="2:29" x14ac:dyDescent="0.2">
      <c r="B30" s="1445">
        <v>17</v>
      </c>
      <c r="C30" s="1446" t="s">
        <v>6051</v>
      </c>
      <c r="D30" s="1064" t="s">
        <v>6052</v>
      </c>
      <c r="E30" s="1064" t="s">
        <v>41</v>
      </c>
      <c r="F30" s="1064">
        <v>3</v>
      </c>
      <c r="G30" s="2381" t="s">
        <v>31</v>
      </c>
      <c r="H30" s="2346"/>
      <c r="I30" s="2382">
        <v>116.39400000000001</v>
      </c>
      <c r="J30" s="2383">
        <v>124.261</v>
      </c>
      <c r="K30" s="2384">
        <v>131.59800000000001</v>
      </c>
      <c r="L30" s="2385">
        <v>145.27199999999999</v>
      </c>
      <c r="M30" s="2386">
        <v>151.88499999999999</v>
      </c>
      <c r="N30" s="2379"/>
      <c r="O30" s="2360"/>
      <c r="P30" s="2387" t="s">
        <v>6048</v>
      </c>
      <c r="Q30" s="1463"/>
      <c r="S30" s="43">
        <f t="shared" si="0"/>
        <v>0</v>
      </c>
      <c r="W30" s="2279"/>
      <c r="X30" s="2279"/>
      <c r="Y30" s="2279"/>
      <c r="Z30" s="2337">
        <f t="shared" si="1"/>
        <v>0</v>
      </c>
      <c r="AA30" s="2337">
        <f t="shared" si="1"/>
        <v>0</v>
      </c>
      <c r="AB30" s="2337">
        <f t="shared" si="1"/>
        <v>0</v>
      </c>
      <c r="AC30" s="2279"/>
    </row>
    <row r="31" spans="2:29" x14ac:dyDescent="0.2">
      <c r="B31" s="1445">
        <v>18</v>
      </c>
      <c r="C31" s="1446" t="s">
        <v>6053</v>
      </c>
      <c r="D31" s="1064" t="s">
        <v>6054</v>
      </c>
      <c r="E31" s="1064" t="s">
        <v>41</v>
      </c>
      <c r="F31" s="1064">
        <v>3</v>
      </c>
      <c r="G31" s="2381" t="s">
        <v>31</v>
      </c>
      <c r="H31" s="2346"/>
      <c r="I31" s="2382">
        <v>99.834500000000006</v>
      </c>
      <c r="J31" s="2383">
        <v>100.613</v>
      </c>
      <c r="K31" s="2384">
        <v>101.85299999999999</v>
      </c>
      <c r="L31" s="2385">
        <v>110.943</v>
      </c>
      <c r="M31" s="2386">
        <v>110.315</v>
      </c>
      <c r="N31" s="2379"/>
      <c r="O31" s="2360"/>
      <c r="P31" s="2387" t="s">
        <v>6048</v>
      </c>
      <c r="Q31" s="1463"/>
      <c r="S31" s="43">
        <f t="shared" si="0"/>
        <v>0</v>
      </c>
      <c r="W31" s="2279"/>
      <c r="X31" s="2279"/>
      <c r="Y31" s="2279"/>
      <c r="Z31" s="2337">
        <f t="shared" si="1"/>
        <v>0</v>
      </c>
      <c r="AA31" s="2337">
        <f t="shared" si="1"/>
        <v>0</v>
      </c>
      <c r="AB31" s="2337">
        <f t="shared" si="1"/>
        <v>0</v>
      </c>
      <c r="AC31" s="2279"/>
    </row>
    <row r="32" spans="2:29" x14ac:dyDescent="0.2">
      <c r="B32" s="2088">
        <v>19</v>
      </c>
      <c r="C32" s="2388" t="s">
        <v>6055</v>
      </c>
      <c r="D32" s="1085" t="s">
        <v>6056</v>
      </c>
      <c r="E32" s="1064" t="s">
        <v>41</v>
      </c>
      <c r="F32" s="1064">
        <v>3</v>
      </c>
      <c r="G32" s="2381" t="s">
        <v>31</v>
      </c>
      <c r="H32" s="2346"/>
      <c r="I32" s="2389">
        <v>0</v>
      </c>
      <c r="J32" s="2390">
        <v>0</v>
      </c>
      <c r="K32" s="2391">
        <v>0</v>
      </c>
      <c r="L32" s="2392">
        <v>0</v>
      </c>
      <c r="M32" s="2393">
        <v>0</v>
      </c>
      <c r="N32" s="2379"/>
      <c r="O32" s="2360"/>
      <c r="P32" s="2387" t="s">
        <v>6048</v>
      </c>
      <c r="Q32" s="1479"/>
      <c r="S32" s="43">
        <f t="shared" si="0"/>
        <v>0</v>
      </c>
      <c r="W32" s="2279"/>
      <c r="X32" s="2279"/>
      <c r="Y32" s="2279"/>
      <c r="Z32" s="2337">
        <f t="shared" si="1"/>
        <v>0</v>
      </c>
      <c r="AA32" s="2337">
        <f t="shared" si="1"/>
        <v>0</v>
      </c>
      <c r="AB32" s="2337">
        <f t="shared" si="1"/>
        <v>0</v>
      </c>
      <c r="AC32" s="2279"/>
    </row>
    <row r="33" spans="2:29" x14ac:dyDescent="0.2">
      <c r="B33" s="2088">
        <v>20</v>
      </c>
      <c r="C33" s="2388" t="s">
        <v>6057</v>
      </c>
      <c r="D33" s="1085" t="s">
        <v>6058</v>
      </c>
      <c r="E33" s="1064" t="s">
        <v>41</v>
      </c>
      <c r="F33" s="1064">
        <v>3</v>
      </c>
      <c r="G33" s="2381" t="s">
        <v>31</v>
      </c>
      <c r="H33" s="2346"/>
      <c r="I33" s="2389">
        <v>0</v>
      </c>
      <c r="J33" s="2390">
        <v>0</v>
      </c>
      <c r="K33" s="2391">
        <v>0</v>
      </c>
      <c r="L33" s="2392">
        <v>0</v>
      </c>
      <c r="M33" s="2393">
        <v>0</v>
      </c>
      <c r="N33" s="732"/>
      <c r="O33" s="2360"/>
      <c r="P33" s="2387" t="s">
        <v>6048</v>
      </c>
      <c r="Q33" s="2394"/>
      <c r="S33" s="43">
        <f t="shared" si="0"/>
        <v>0</v>
      </c>
      <c r="W33" s="2279"/>
      <c r="X33" s="2279"/>
      <c r="Y33" s="2279"/>
      <c r="Z33" s="2337">
        <f t="shared" si="1"/>
        <v>0</v>
      </c>
      <c r="AA33" s="2337">
        <f t="shared" si="1"/>
        <v>0</v>
      </c>
      <c r="AB33" s="2337">
        <f t="shared" si="1"/>
        <v>0</v>
      </c>
      <c r="AC33" s="2279"/>
    </row>
    <row r="34" spans="2:29" x14ac:dyDescent="0.2">
      <c r="B34" s="1445">
        <v>21</v>
      </c>
      <c r="C34" s="1446" t="s">
        <v>6059</v>
      </c>
      <c r="D34" s="1064" t="s">
        <v>6060</v>
      </c>
      <c r="E34" s="1064" t="s">
        <v>41</v>
      </c>
      <c r="F34" s="1064">
        <v>3</v>
      </c>
      <c r="G34" s="2381" t="s">
        <v>31</v>
      </c>
      <c r="H34" s="2346"/>
      <c r="I34" s="2395">
        <f>SUM(I28:I33)</f>
        <v>399.55649999999997</v>
      </c>
      <c r="J34" s="2396">
        <f>SUM(J28:J33)</f>
        <v>408.77199999999999</v>
      </c>
      <c r="K34" s="2396">
        <f>SUM(K28:K33)</f>
        <v>414.39400000000006</v>
      </c>
      <c r="L34" s="2396">
        <f>SUM(L28:L33)</f>
        <v>438.48599999999999</v>
      </c>
      <c r="M34" s="2397">
        <f>SUM(M28:M33)</f>
        <v>448.14799999999997</v>
      </c>
      <c r="N34" s="732"/>
      <c r="O34" s="2360"/>
      <c r="P34" s="1588" t="s">
        <v>6061</v>
      </c>
      <c r="Q34" s="2398"/>
      <c r="S34" s="43"/>
      <c r="W34" s="2279"/>
      <c r="X34" s="2279"/>
      <c r="Y34" s="2279"/>
      <c r="Z34" s="2279"/>
      <c r="AA34" s="2279"/>
      <c r="AB34" s="2279"/>
      <c r="AC34" s="2279"/>
    </row>
    <row r="35" spans="2:29" x14ac:dyDescent="0.2">
      <c r="B35" s="1445">
        <v>22</v>
      </c>
      <c r="C35" s="1446" t="s">
        <v>6062</v>
      </c>
      <c r="D35" s="1064" t="s">
        <v>6063</v>
      </c>
      <c r="E35" s="1064" t="s">
        <v>41</v>
      </c>
      <c r="F35" s="1064">
        <v>3</v>
      </c>
      <c r="G35" s="2381" t="s">
        <v>31</v>
      </c>
      <c r="H35" s="2346"/>
      <c r="I35" s="2382">
        <v>7.3449999999998994</v>
      </c>
      <c r="J35" s="2383">
        <v>7.133</v>
      </c>
      <c r="K35" s="2399">
        <v>8.0730000000000004</v>
      </c>
      <c r="L35" s="2400">
        <v>6.8179999999999996</v>
      </c>
      <c r="M35" s="2401">
        <v>1.1539999999999999</v>
      </c>
      <c r="N35" s="2402"/>
      <c r="O35" s="2360"/>
      <c r="P35" s="1588" t="s">
        <v>6048</v>
      </c>
      <c r="Q35" s="2398"/>
      <c r="S35" s="43">
        <f>IF(SUM(Z35:AB35)=0,0,$W$5)</f>
        <v>0</v>
      </c>
      <c r="W35" s="2279"/>
      <c r="X35" s="2279"/>
      <c r="Y35" s="2279"/>
      <c r="Z35" s="2337">
        <f>IF(ISNUMBER(K35),0,1)</f>
        <v>0</v>
      </c>
      <c r="AA35" s="2337">
        <f>IF(ISNUMBER(L35),0,1)</f>
        <v>0</v>
      </c>
      <c r="AB35" s="2337">
        <f>IF(ISNUMBER(M35),0,1)</f>
        <v>0</v>
      </c>
      <c r="AC35" s="2279"/>
    </row>
    <row r="36" spans="2:29" ht="15" thickBot="1" x14ac:dyDescent="0.25">
      <c r="B36" s="2096">
        <v>23</v>
      </c>
      <c r="C36" s="2403" t="s">
        <v>6064</v>
      </c>
      <c r="D36" s="1073" t="s">
        <v>6065</v>
      </c>
      <c r="E36" s="1073" t="s">
        <v>41</v>
      </c>
      <c r="F36" s="1073">
        <v>3</v>
      </c>
      <c r="G36" s="2404" t="s">
        <v>31</v>
      </c>
      <c r="H36" s="2346"/>
      <c r="I36" s="2405">
        <f xml:space="preserve"> I34 + I35</f>
        <v>406.90149999999988</v>
      </c>
      <c r="J36" s="2358">
        <f xml:space="preserve"> J34 + J35</f>
        <v>415.90499999999997</v>
      </c>
      <c r="K36" s="2358">
        <f xml:space="preserve"> K34 + K35</f>
        <v>422.46700000000004</v>
      </c>
      <c r="L36" s="2358">
        <f xml:space="preserve"> L34 + L35</f>
        <v>445.30399999999997</v>
      </c>
      <c r="M36" s="2406">
        <f xml:space="preserve"> M34 + M35</f>
        <v>449.30199999999996</v>
      </c>
      <c r="N36" s="732"/>
      <c r="O36" s="2360"/>
      <c r="P36" s="1591" t="s">
        <v>6066</v>
      </c>
      <c r="Q36" s="2407"/>
      <c r="S36" s="43"/>
      <c r="W36" s="2279"/>
      <c r="X36" s="2279"/>
      <c r="Y36" s="2279"/>
      <c r="Z36" s="2279"/>
      <c r="AA36" s="2279"/>
      <c r="AB36" s="2279"/>
      <c r="AC36" s="2279"/>
    </row>
    <row r="37" spans="2:29" ht="14.25" customHeight="1" thickBot="1" x14ac:dyDescent="0.25">
      <c r="B37" s="2408"/>
      <c r="C37" s="2409"/>
      <c r="D37" s="278"/>
      <c r="E37" s="278"/>
      <c r="F37" s="278"/>
      <c r="G37" s="278"/>
      <c r="H37" s="2346"/>
      <c r="I37" s="789"/>
      <c r="J37" s="789"/>
      <c r="K37" s="789"/>
      <c r="L37" s="789"/>
      <c r="M37" s="789"/>
      <c r="N37" s="732"/>
      <c r="O37" s="1168"/>
      <c r="P37" s="789"/>
      <c r="Q37" s="789"/>
      <c r="S37" s="43"/>
      <c r="W37" s="2279"/>
      <c r="X37" s="2279"/>
      <c r="Y37" s="2279"/>
      <c r="Z37" s="2279"/>
      <c r="AA37" s="2279"/>
      <c r="AB37" s="2279"/>
      <c r="AC37" s="2279"/>
    </row>
    <row r="38" spans="2:29" ht="14.25" customHeight="1" thickBot="1" x14ac:dyDescent="0.3">
      <c r="B38" s="1503" t="s">
        <v>290</v>
      </c>
      <c r="C38" s="1504" t="s">
        <v>6067</v>
      </c>
      <c r="D38" s="35"/>
      <c r="E38" s="35"/>
      <c r="F38" s="35"/>
      <c r="G38" s="35"/>
      <c r="H38" s="2346"/>
      <c r="I38" s="1557"/>
      <c r="J38" s="1557"/>
      <c r="K38" s="1557"/>
      <c r="L38" s="1557"/>
      <c r="M38" s="1557"/>
      <c r="N38" s="732"/>
      <c r="O38" s="1168"/>
      <c r="P38" s="789"/>
      <c r="Q38" s="789"/>
      <c r="S38" s="43"/>
      <c r="W38" s="2279"/>
      <c r="X38" s="2279"/>
      <c r="Y38" s="2279"/>
      <c r="Z38" s="2279"/>
      <c r="AA38" s="2279"/>
      <c r="AB38" s="2279"/>
      <c r="AC38" s="2279"/>
    </row>
    <row r="39" spans="2:29" x14ac:dyDescent="0.25">
      <c r="B39" s="2070">
        <v>24</v>
      </c>
      <c r="C39" s="2372" t="s">
        <v>6068</v>
      </c>
      <c r="D39" s="1057" t="s">
        <v>6069</v>
      </c>
      <c r="E39" s="1057" t="s">
        <v>41</v>
      </c>
      <c r="F39" s="1057">
        <v>3</v>
      </c>
      <c r="G39" s="1396" t="s">
        <v>6070</v>
      </c>
      <c r="H39" s="2346"/>
      <c r="I39" s="2410">
        <v>5.7869999999999999</v>
      </c>
      <c r="J39" s="2375">
        <v>6.9210000000000003</v>
      </c>
      <c r="K39" s="2375">
        <v>8.6750000000000007</v>
      </c>
      <c r="L39" s="2375">
        <v>9.7859999999999996</v>
      </c>
      <c r="M39" s="2411">
        <v>10.638999999999999</v>
      </c>
      <c r="N39" s="732"/>
      <c r="O39" s="1168"/>
      <c r="P39" s="2329" t="s">
        <v>6071</v>
      </c>
      <c r="Q39" s="801"/>
      <c r="S39" s="43"/>
      <c r="W39" s="2279"/>
      <c r="X39" s="2279"/>
      <c r="Y39" s="2279"/>
      <c r="Z39" s="2279"/>
      <c r="AA39" s="2279"/>
      <c r="AB39" s="2279"/>
      <c r="AC39" s="2279"/>
    </row>
    <row r="40" spans="2:29" x14ac:dyDescent="0.2">
      <c r="B40" s="1445">
        <v>25</v>
      </c>
      <c r="C40" s="1446" t="s">
        <v>6062</v>
      </c>
      <c r="D40" s="1065" t="s">
        <v>6072</v>
      </c>
      <c r="E40" s="1065" t="s">
        <v>41</v>
      </c>
      <c r="F40" s="1065">
        <v>3</v>
      </c>
      <c r="G40" s="1422" t="s">
        <v>31</v>
      </c>
      <c r="H40" s="2346"/>
      <c r="I40" s="2412">
        <f>I35</f>
        <v>7.3449999999998994</v>
      </c>
      <c r="J40" s="2413">
        <f>J35</f>
        <v>7.133</v>
      </c>
      <c r="K40" s="2414">
        <f>K35</f>
        <v>8.0730000000000004</v>
      </c>
      <c r="L40" s="2414">
        <f>L35</f>
        <v>6.8179999999999996</v>
      </c>
      <c r="M40" s="2415">
        <f>M35</f>
        <v>1.1539999999999999</v>
      </c>
      <c r="N40" s="732"/>
      <c r="O40" s="2360"/>
      <c r="P40" s="1588" t="s">
        <v>6073</v>
      </c>
      <c r="Q40" s="811"/>
      <c r="S40" s="43"/>
      <c r="W40" s="2279"/>
      <c r="X40" s="2279"/>
      <c r="Y40" s="2279"/>
      <c r="Z40" s="2279"/>
      <c r="AA40" s="2279"/>
      <c r="AB40" s="2279"/>
      <c r="AC40" s="2279"/>
    </row>
    <row r="41" spans="2:29" ht="15" thickBot="1" x14ac:dyDescent="0.25">
      <c r="B41" s="2096">
        <v>26</v>
      </c>
      <c r="C41" s="2403" t="s">
        <v>6074</v>
      </c>
      <c r="D41" s="1073" t="s">
        <v>6075</v>
      </c>
      <c r="E41" s="1074" t="s">
        <v>41</v>
      </c>
      <c r="F41" s="1074">
        <v>3</v>
      </c>
      <c r="G41" s="1411" t="s">
        <v>31</v>
      </c>
      <c r="H41" s="2346"/>
      <c r="I41" s="2416">
        <f xml:space="preserve"> I40 - (I39 * [2]App23!K$39 / [2]App23!$H$39)</f>
        <v>1.20893910289149</v>
      </c>
      <c r="J41" s="2417">
        <f xml:space="preserve"> J40 - (J39 * [2]App23!L$39 / [2]App23!$H$39)</f>
        <v>-0.36268744252580198</v>
      </c>
      <c r="K41" s="2418">
        <f xml:space="preserve"> K40 - (K39 * [2]App23!M$39 / [2]App23!$H$39)</f>
        <v>-1.6739287490208117</v>
      </c>
      <c r="L41" s="2418">
        <f xml:space="preserve"> L40 - (L39 * [2]App23!N$39 / [2]App23!$H$39)</f>
        <v>-4.5131754368039232</v>
      </c>
      <c r="M41" s="2419">
        <f xml:space="preserve"> M40 - (M39 * [2]App23!O$39 / [2]App23!$H$39)</f>
        <v>-11.486629236061441</v>
      </c>
      <c r="N41" s="732"/>
      <c r="O41" s="2360"/>
      <c r="P41" s="1591" t="s">
        <v>6076</v>
      </c>
      <c r="Q41" s="831"/>
      <c r="S41" s="43"/>
      <c r="W41" s="2279"/>
      <c r="X41" s="2279"/>
      <c r="Y41" s="2279"/>
      <c r="Z41" s="2279"/>
      <c r="AA41" s="2279"/>
      <c r="AB41" s="2279"/>
      <c r="AC41" s="2279"/>
    </row>
    <row r="42" spans="2:29" ht="14.25" customHeight="1" thickBot="1" x14ac:dyDescent="0.25">
      <c r="B42" s="2408"/>
      <c r="C42" s="2409"/>
      <c r="D42" s="278"/>
      <c r="E42" s="278"/>
      <c r="F42" s="278"/>
      <c r="G42" s="278"/>
      <c r="H42" s="2346"/>
      <c r="I42" s="789"/>
      <c r="J42" s="789"/>
      <c r="K42" s="789"/>
      <c r="L42" s="789"/>
      <c r="M42" s="789"/>
      <c r="N42" s="732"/>
      <c r="O42" s="1168"/>
      <c r="P42" s="789"/>
      <c r="Q42" s="789"/>
      <c r="S42" s="43"/>
      <c r="W42" s="2279"/>
      <c r="X42" s="2279"/>
      <c r="Y42" s="2279"/>
      <c r="Z42" s="2279"/>
      <c r="AA42" s="2279"/>
      <c r="AB42" s="2279"/>
      <c r="AC42" s="2279"/>
    </row>
    <row r="43" spans="2:29" ht="14.25" customHeight="1" thickBot="1" x14ac:dyDescent="0.3">
      <c r="B43" s="1040" t="s">
        <v>1955</v>
      </c>
      <c r="C43" s="1053" t="s">
        <v>6077</v>
      </c>
      <c r="D43" s="35"/>
      <c r="E43" s="35"/>
      <c r="F43" s="35"/>
      <c r="G43" s="35"/>
      <c r="H43" s="2346"/>
      <c r="I43" s="1557"/>
      <c r="J43" s="1557"/>
      <c r="K43" s="1557"/>
      <c r="L43" s="1557"/>
      <c r="M43" s="1557"/>
      <c r="N43" s="732"/>
      <c r="O43" s="1168"/>
      <c r="P43" s="789"/>
      <c r="Q43" s="789"/>
      <c r="S43" s="43"/>
      <c r="W43" s="2279"/>
      <c r="X43" s="2279"/>
      <c r="Y43" s="2279"/>
      <c r="Z43" s="2279"/>
      <c r="AA43" s="2279"/>
      <c r="AB43" s="2279"/>
      <c r="AC43" s="2279"/>
    </row>
    <row r="44" spans="2:29" ht="14.25" customHeight="1" x14ac:dyDescent="0.3">
      <c r="B44" s="2070">
        <v>27</v>
      </c>
      <c r="C44" s="1395" t="s">
        <v>6078</v>
      </c>
      <c r="D44" s="1057" t="s">
        <v>6079</v>
      </c>
      <c r="E44" s="1057" t="s">
        <v>41</v>
      </c>
      <c r="F44" s="1057">
        <v>3</v>
      </c>
      <c r="G44" s="1396" t="s">
        <v>31</v>
      </c>
      <c r="H44" s="2346"/>
      <c r="I44" s="482"/>
      <c r="J44" s="482"/>
      <c r="K44" s="2420">
        <v>-6.8940000000000001</v>
      </c>
      <c r="L44" s="2421">
        <v>-4.79</v>
      </c>
      <c r="M44" s="2422">
        <v>-3.4380000000000002</v>
      </c>
      <c r="N44" s="2379"/>
      <c r="O44" s="2360"/>
      <c r="P44" s="2423" t="s">
        <v>6080</v>
      </c>
      <c r="Q44" s="2424"/>
      <c r="S44" s="43">
        <f>IF(SUM(Z44:AB44)=0,0,$W$5)</f>
        <v>0</v>
      </c>
      <c r="W44" s="2279"/>
      <c r="X44" s="2279"/>
      <c r="Y44" s="2279"/>
      <c r="Z44" s="2337">
        <f t="shared" ref="Z44:AB46" si="2">IF(ISNUMBER(K44),0,1)</f>
        <v>0</v>
      </c>
      <c r="AA44" s="2337">
        <f t="shared" si="2"/>
        <v>0</v>
      </c>
      <c r="AB44" s="2337">
        <f t="shared" si="2"/>
        <v>0</v>
      </c>
      <c r="AC44" s="2279"/>
    </row>
    <row r="45" spans="2:29" ht="14.25" customHeight="1" x14ac:dyDescent="0.3">
      <c r="B45" s="1445">
        <v>28</v>
      </c>
      <c r="C45" s="1419" t="s">
        <v>6081</v>
      </c>
      <c r="D45" s="1065" t="s">
        <v>6082</v>
      </c>
      <c r="E45" s="1065" t="s">
        <v>41</v>
      </c>
      <c r="F45" s="1065">
        <v>3</v>
      </c>
      <c r="G45" s="1422" t="s">
        <v>31</v>
      </c>
      <c r="H45" s="2346"/>
      <c r="I45" s="482"/>
      <c r="J45" s="482"/>
      <c r="K45" s="2425">
        <v>0</v>
      </c>
      <c r="L45" s="2426">
        <v>0</v>
      </c>
      <c r="M45" s="2401">
        <v>0</v>
      </c>
      <c r="N45" s="2379"/>
      <c r="O45" s="2319"/>
      <c r="P45" s="1588" t="s">
        <v>6083</v>
      </c>
      <c r="Q45" s="811"/>
      <c r="S45" s="43">
        <f>IF(SUM(Z45:AB45)=0,0,$W$5)</f>
        <v>0</v>
      </c>
      <c r="W45" s="2279"/>
      <c r="X45" s="2279"/>
      <c r="Y45" s="2279"/>
      <c r="Z45" s="2337">
        <f t="shared" si="2"/>
        <v>0</v>
      </c>
      <c r="AA45" s="2337">
        <f t="shared" si="2"/>
        <v>0</v>
      </c>
      <c r="AB45" s="2337">
        <f t="shared" si="2"/>
        <v>0</v>
      </c>
      <c r="AC45" s="2279"/>
    </row>
    <row r="46" spans="2:29" ht="14.25" customHeight="1" thickBot="1" x14ac:dyDescent="0.35">
      <c r="B46" s="1445">
        <v>29</v>
      </c>
      <c r="C46" s="1419" t="s">
        <v>6084</v>
      </c>
      <c r="D46" s="1065" t="s">
        <v>6085</v>
      </c>
      <c r="E46" s="1065" t="s">
        <v>41</v>
      </c>
      <c r="F46" s="1065">
        <v>3</v>
      </c>
      <c r="G46" s="1422" t="s">
        <v>31</v>
      </c>
      <c r="H46" s="2346"/>
      <c r="I46" s="482"/>
      <c r="J46" s="482"/>
      <c r="K46" s="2427">
        <v>-6.8940000000000001</v>
      </c>
      <c r="L46" s="2428">
        <v>-4.79</v>
      </c>
      <c r="M46" s="2401">
        <v>-3.4380000000000002</v>
      </c>
      <c r="N46" s="2379"/>
      <c r="O46" s="2319"/>
      <c r="P46" s="1588" t="s">
        <v>6086</v>
      </c>
      <c r="Q46" s="811"/>
      <c r="S46" s="43">
        <f>IF(SUM(Z46:AB46)=0,0,$W$5)</f>
        <v>0</v>
      </c>
      <c r="W46" s="2279"/>
      <c r="X46" s="2279"/>
      <c r="Y46" s="2279"/>
      <c r="Z46" s="2337">
        <f t="shared" si="2"/>
        <v>0</v>
      </c>
      <c r="AA46" s="2337">
        <f t="shared" si="2"/>
        <v>0</v>
      </c>
      <c r="AB46" s="2337">
        <f t="shared" si="2"/>
        <v>0</v>
      </c>
      <c r="AC46" s="2279"/>
    </row>
    <row r="47" spans="2:29" ht="14.25" customHeight="1" x14ac:dyDescent="0.3">
      <c r="B47" s="1445">
        <v>30</v>
      </c>
      <c r="C47" s="1419" t="s">
        <v>6087</v>
      </c>
      <c r="D47" s="1065" t="s">
        <v>6088</v>
      </c>
      <c r="E47" s="1065" t="s">
        <v>41</v>
      </c>
      <c r="F47" s="1065">
        <v>3</v>
      </c>
      <c r="G47" s="1422" t="s">
        <v>31</v>
      </c>
      <c r="H47" s="2346"/>
      <c r="I47" s="482"/>
      <c r="J47" s="482"/>
      <c r="K47" s="717"/>
      <c r="L47" s="2429"/>
      <c r="M47" s="2430">
        <v>-0.247</v>
      </c>
      <c r="N47" s="2379"/>
      <c r="O47" s="2319"/>
      <c r="P47" s="1588" t="s">
        <v>6089</v>
      </c>
      <c r="Q47" s="811"/>
      <c r="S47" s="43">
        <f>IF(SUM(AB47)=0,0,$W$5)</f>
        <v>0</v>
      </c>
      <c r="W47" s="2279"/>
      <c r="X47" s="2279"/>
      <c r="Y47" s="2279"/>
      <c r="Z47" s="2279"/>
      <c r="AA47" s="2279"/>
      <c r="AB47" s="2337">
        <f>IF(ISNUMBER(M47),0,1)</f>
        <v>0</v>
      </c>
      <c r="AC47" s="2279"/>
    </row>
    <row r="48" spans="2:29" ht="14.25" customHeight="1" thickBot="1" x14ac:dyDescent="0.35">
      <c r="B48" s="2096">
        <v>31</v>
      </c>
      <c r="C48" s="1410" t="s">
        <v>6090</v>
      </c>
      <c r="D48" s="1074" t="s">
        <v>6091</v>
      </c>
      <c r="E48" s="1074" t="s">
        <v>41</v>
      </c>
      <c r="F48" s="1074">
        <v>3</v>
      </c>
      <c r="G48" s="1411" t="s">
        <v>32</v>
      </c>
      <c r="H48" s="2346"/>
      <c r="I48" s="482"/>
      <c r="J48" s="482"/>
      <c r="K48" s="717"/>
      <c r="L48" s="2429"/>
      <c r="M48" s="2431">
        <v>-0.26100000000000001</v>
      </c>
      <c r="N48" s="2379"/>
      <c r="O48" s="2319"/>
      <c r="P48" s="1591" t="s">
        <v>6092</v>
      </c>
      <c r="Q48" s="831"/>
      <c r="S48" s="43">
        <f>IF(SUM(AB48)=0,0,$W$5)</f>
        <v>0</v>
      </c>
      <c r="W48" s="2279"/>
      <c r="X48" s="2279"/>
      <c r="Y48" s="2279"/>
      <c r="Z48" s="2279"/>
      <c r="AA48" s="2279"/>
      <c r="AB48" s="2337">
        <f>IF(ISNUMBER(M48),0,1)</f>
        <v>0</v>
      </c>
      <c r="AC48" s="2279"/>
    </row>
    <row r="49" spans="2:30" ht="14.25" customHeight="1" x14ac:dyDescent="0.3">
      <c r="B49" s="1133"/>
      <c r="C49" s="2432"/>
      <c r="D49" s="2433"/>
      <c r="E49" s="2433"/>
      <c r="F49" s="2433"/>
      <c r="G49" s="2433"/>
      <c r="H49" s="278"/>
      <c r="I49" s="482"/>
      <c r="J49" s="482"/>
      <c r="K49" s="482"/>
      <c r="L49" s="732"/>
      <c r="M49" s="732"/>
      <c r="N49" s="2434"/>
      <c r="O49" s="2319"/>
      <c r="P49" s="732"/>
      <c r="Q49" s="732"/>
      <c r="S49" s="43"/>
      <c r="W49" s="2279"/>
      <c r="X49" s="2279"/>
      <c r="Y49" s="2279"/>
      <c r="Z49" s="2279"/>
      <c r="AA49" s="2279"/>
      <c r="AB49" s="2435">
        <f>SUM(V8:AC48)</f>
        <v>0</v>
      </c>
      <c r="AC49" s="2279"/>
    </row>
    <row r="50" spans="2:30" ht="15" x14ac:dyDescent="0.3">
      <c r="B50" s="277" t="s">
        <v>300</v>
      </c>
      <c r="C50" s="278"/>
      <c r="D50" s="482"/>
      <c r="E50" s="482"/>
      <c r="F50" s="482"/>
      <c r="G50" s="482"/>
      <c r="H50" s="482"/>
      <c r="I50" s="482"/>
      <c r="J50" s="482"/>
      <c r="K50" s="482"/>
      <c r="L50" s="732"/>
      <c r="M50" s="732"/>
      <c r="N50" s="732"/>
      <c r="O50" s="2319"/>
      <c r="P50" s="732"/>
      <c r="Q50" s="732"/>
      <c r="S50" s="732"/>
      <c r="W50" s="2279"/>
      <c r="X50" s="2279"/>
      <c r="Y50" s="2279"/>
      <c r="Z50" s="2279"/>
      <c r="AA50" s="2279"/>
      <c r="AB50" s="2279"/>
      <c r="AC50" s="2279"/>
    </row>
    <row r="51" spans="2:30" ht="15" x14ac:dyDescent="0.3">
      <c r="B51" s="1187"/>
      <c r="C51" s="1310" t="s">
        <v>301</v>
      </c>
      <c r="D51" s="482"/>
      <c r="E51" s="482"/>
      <c r="F51" s="482"/>
      <c r="G51" s="482"/>
      <c r="H51" s="482"/>
      <c r="I51" s="482"/>
      <c r="J51" s="482"/>
      <c r="K51" s="482"/>
      <c r="L51" s="732"/>
      <c r="M51" s="732"/>
      <c r="N51" s="732"/>
      <c r="O51" s="2319"/>
      <c r="P51" s="732"/>
      <c r="Q51" s="732"/>
      <c r="S51" s="732"/>
      <c r="W51" s="2279"/>
      <c r="X51" s="2279"/>
      <c r="Y51" s="2279"/>
      <c r="Z51" s="2279"/>
      <c r="AA51" s="2279"/>
      <c r="AB51" s="2279"/>
      <c r="AC51" s="2279"/>
    </row>
    <row r="52" spans="2:30" ht="15" x14ac:dyDescent="0.3">
      <c r="B52" s="1188"/>
      <c r="C52" s="1310" t="s">
        <v>302</v>
      </c>
      <c r="D52" s="482"/>
      <c r="E52" s="482"/>
      <c r="F52" s="482"/>
      <c r="G52" s="482"/>
      <c r="H52" s="482"/>
      <c r="I52" s="482"/>
      <c r="J52" s="482"/>
      <c r="K52" s="482"/>
      <c r="L52" s="732"/>
      <c r="M52" s="732"/>
      <c r="N52" s="732"/>
      <c r="O52" s="2319"/>
      <c r="P52" s="732"/>
      <c r="Q52" s="732"/>
      <c r="S52" s="732"/>
      <c r="W52" s="2279"/>
      <c r="X52" s="2279"/>
      <c r="Y52" s="2279"/>
      <c r="Z52" s="2279"/>
      <c r="AA52" s="2279"/>
      <c r="AB52" s="2279"/>
      <c r="AC52" s="2279"/>
    </row>
    <row r="53" spans="2:30" ht="15" x14ac:dyDescent="0.3">
      <c r="B53" s="1189"/>
      <c r="C53" s="1310" t="s">
        <v>303</v>
      </c>
      <c r="D53" s="482"/>
      <c r="E53" s="482"/>
      <c r="F53" s="482"/>
      <c r="G53" s="482"/>
      <c r="H53" s="482"/>
      <c r="I53" s="482"/>
      <c r="J53" s="482"/>
      <c r="K53" s="482"/>
      <c r="L53" s="732"/>
      <c r="M53" s="732"/>
      <c r="N53" s="732"/>
      <c r="O53" s="2319"/>
      <c r="P53" s="732"/>
      <c r="Q53" s="732"/>
      <c r="S53" s="732"/>
      <c r="W53" s="2279"/>
      <c r="X53" s="2279"/>
      <c r="Y53" s="2279"/>
      <c r="Z53" s="2279"/>
      <c r="AA53" s="2279"/>
      <c r="AB53" s="2279"/>
      <c r="AC53" s="2279"/>
    </row>
    <row r="54" spans="2:30" ht="15" x14ac:dyDescent="0.3">
      <c r="B54" s="1190"/>
      <c r="C54" s="1310" t="s">
        <v>304</v>
      </c>
      <c r="D54" s="482"/>
      <c r="E54" s="482"/>
      <c r="F54" s="482"/>
      <c r="G54" s="482"/>
      <c r="H54" s="482"/>
      <c r="I54" s="482"/>
      <c r="J54" s="482"/>
      <c r="K54" s="482"/>
      <c r="L54" s="732"/>
      <c r="M54" s="732"/>
      <c r="N54" s="732"/>
      <c r="O54" s="2319"/>
      <c r="P54" s="732"/>
      <c r="Q54" s="732"/>
      <c r="S54" s="732"/>
      <c r="W54" s="2279"/>
      <c r="X54" s="2279"/>
      <c r="Y54" s="2279"/>
      <c r="Z54" s="2279"/>
      <c r="AA54" s="2279"/>
      <c r="AB54" s="2279"/>
      <c r="AC54" s="2279"/>
    </row>
    <row r="55" spans="2:30" ht="15.75" thickBot="1" x14ac:dyDescent="0.35">
      <c r="B55" s="2436"/>
      <c r="C55" s="2437"/>
      <c r="D55" s="482"/>
      <c r="E55" s="482"/>
      <c r="F55" s="482"/>
      <c r="G55" s="482"/>
      <c r="H55" s="482"/>
      <c r="I55" s="482"/>
      <c r="J55" s="482"/>
      <c r="K55" s="482"/>
      <c r="L55" s="732"/>
      <c r="M55" s="732"/>
      <c r="N55" s="732"/>
      <c r="O55" s="2319"/>
      <c r="P55" s="732"/>
      <c r="Q55" s="732"/>
      <c r="S55" s="732"/>
      <c r="W55" s="2279"/>
      <c r="X55" s="2279"/>
      <c r="Y55" s="2279"/>
      <c r="Z55" s="2279"/>
      <c r="AA55" s="2279"/>
      <c r="AB55" s="2279"/>
      <c r="AC55" s="2279"/>
    </row>
    <row r="56" spans="2:30" ht="16.5" thickBot="1" x14ac:dyDescent="0.3">
      <c r="B56" s="3494" t="s">
        <v>6093</v>
      </c>
      <c r="C56" s="3495"/>
      <c r="D56" s="3495"/>
      <c r="E56" s="3495"/>
      <c r="F56" s="3495"/>
      <c r="G56" s="3495"/>
      <c r="H56" s="3495"/>
      <c r="I56" s="3495"/>
      <c r="J56" s="3495"/>
      <c r="K56" s="3495"/>
      <c r="L56" s="3495"/>
      <c r="M56" s="3495"/>
      <c r="N56" s="3496"/>
      <c r="O56" s="2319"/>
      <c r="P56" s="732"/>
      <c r="Q56" s="732"/>
      <c r="S56" s="732"/>
      <c r="W56" s="2279"/>
      <c r="X56" s="2279"/>
      <c r="Y56" s="2279"/>
      <c r="Z56" s="2279"/>
      <c r="AA56" s="2279"/>
      <c r="AB56" s="2279"/>
      <c r="AC56" s="2279"/>
    </row>
    <row r="57" spans="2:30" ht="16.5" thickBot="1" x14ac:dyDescent="0.3">
      <c r="B57" s="288"/>
      <c r="C57" s="289"/>
      <c r="D57" s="291"/>
      <c r="E57" s="291"/>
      <c r="F57" s="291"/>
      <c r="G57" s="291"/>
      <c r="H57" s="291"/>
      <c r="I57" s="291"/>
      <c r="J57" s="291"/>
      <c r="K57" s="291"/>
      <c r="L57" s="732"/>
      <c r="M57" s="732"/>
      <c r="N57" s="732"/>
      <c r="O57" s="2319"/>
      <c r="P57" s="732"/>
      <c r="Q57" s="732"/>
      <c r="S57" s="732"/>
      <c r="W57" s="2279"/>
      <c r="X57" s="2279"/>
      <c r="Y57" s="2279"/>
      <c r="Z57" s="2279"/>
      <c r="AA57" s="2279"/>
      <c r="AB57" s="2279"/>
      <c r="AC57" s="2279"/>
    </row>
    <row r="58" spans="2:30" ht="45" customHeight="1" thickBot="1" x14ac:dyDescent="0.3">
      <c r="B58" s="3480" t="s">
        <v>6094</v>
      </c>
      <c r="C58" s="3481"/>
      <c r="D58" s="3481"/>
      <c r="E58" s="3481"/>
      <c r="F58" s="3481"/>
      <c r="G58" s="3481"/>
      <c r="H58" s="3481"/>
      <c r="I58" s="3481"/>
      <c r="J58" s="3481"/>
      <c r="K58" s="3481"/>
      <c r="L58" s="3481"/>
      <c r="M58" s="3481"/>
      <c r="N58" s="3482"/>
      <c r="O58" s="2319"/>
      <c r="P58" s="732"/>
      <c r="Q58" s="732"/>
      <c r="S58" s="732"/>
      <c r="W58" s="2279"/>
      <c r="X58" s="2279"/>
      <c r="Y58" s="2279"/>
      <c r="Z58" s="2279"/>
      <c r="AA58" s="2279"/>
      <c r="AB58" s="2279"/>
      <c r="AC58" s="2279"/>
    </row>
    <row r="59" spans="2:30" ht="15" thickBot="1" x14ac:dyDescent="0.25">
      <c r="B59" s="305"/>
      <c r="C59" s="1170"/>
      <c r="D59" s="305"/>
      <c r="E59" s="305"/>
      <c r="F59" s="305"/>
      <c r="G59" s="305"/>
      <c r="H59" s="305"/>
      <c r="I59" s="114"/>
      <c r="J59" s="114"/>
      <c r="K59" s="114"/>
      <c r="L59" s="732"/>
      <c r="M59" s="732"/>
      <c r="N59" s="732"/>
      <c r="O59" s="2319"/>
      <c r="P59" s="732"/>
      <c r="Q59" s="732"/>
      <c r="S59" s="732"/>
      <c r="W59" s="2279"/>
      <c r="X59" s="2279"/>
      <c r="Y59" s="2279"/>
      <c r="Z59" s="2279"/>
      <c r="AA59" s="2279"/>
      <c r="AB59" s="2279"/>
      <c r="AC59" s="2279"/>
    </row>
    <row r="60" spans="2:30" ht="15" customHeight="1" x14ac:dyDescent="0.25">
      <c r="B60" s="292" t="s">
        <v>307</v>
      </c>
      <c r="C60" s="3532" t="s">
        <v>308</v>
      </c>
      <c r="D60" s="3533"/>
      <c r="E60" s="3533"/>
      <c r="F60" s="3533"/>
      <c r="G60" s="3533"/>
      <c r="H60" s="3533"/>
      <c r="I60" s="3533"/>
      <c r="J60" s="3533"/>
      <c r="K60" s="3533"/>
      <c r="L60" s="3533"/>
      <c r="M60" s="3533"/>
      <c r="N60" s="3534"/>
      <c r="O60" s="2319"/>
      <c r="P60" s="732"/>
      <c r="Q60" s="732"/>
      <c r="S60" s="732"/>
      <c r="W60" s="2279"/>
      <c r="X60" s="2279"/>
      <c r="Y60" s="2279"/>
      <c r="Z60" s="2279"/>
      <c r="AA60" s="2279"/>
      <c r="AB60" s="2279"/>
      <c r="AC60" s="2279"/>
    </row>
    <row r="61" spans="2:30" ht="15" customHeight="1" x14ac:dyDescent="0.25">
      <c r="B61" s="627" t="s">
        <v>309</v>
      </c>
      <c r="C61" s="628" t="str">
        <f>$C$5</f>
        <v>Company details for WRFIM model</v>
      </c>
      <c r="D61" s="628"/>
      <c r="E61" s="628"/>
      <c r="F61" s="628"/>
      <c r="G61" s="628"/>
      <c r="H61" s="628"/>
      <c r="I61" s="628"/>
      <c r="J61" s="628"/>
      <c r="K61" s="628"/>
      <c r="L61" s="628"/>
      <c r="M61" s="628"/>
      <c r="N61" s="629"/>
      <c r="O61" s="2319"/>
      <c r="P61" s="732"/>
      <c r="Q61" s="732"/>
      <c r="S61" s="732"/>
      <c r="W61" s="2279"/>
      <c r="X61" s="2279"/>
      <c r="Y61" s="2279"/>
      <c r="Z61" s="2279"/>
      <c r="AA61" s="2279"/>
      <c r="AB61" s="2279"/>
      <c r="AC61" s="2279"/>
    </row>
    <row r="62" spans="2:30" s="2438" customFormat="1" ht="15" customHeight="1" x14ac:dyDescent="0.25">
      <c r="B62" s="1917" t="s">
        <v>6095</v>
      </c>
      <c r="C62" s="3822" t="s">
        <v>5999</v>
      </c>
      <c r="D62" s="3823"/>
      <c r="E62" s="3823"/>
      <c r="F62" s="3823"/>
      <c r="G62" s="3823"/>
      <c r="H62" s="3823"/>
      <c r="I62" s="3823"/>
      <c r="J62" s="3823"/>
      <c r="K62" s="3823"/>
      <c r="L62" s="3823"/>
      <c r="M62" s="3823"/>
      <c r="N62" s="3824"/>
      <c r="O62" s="1168"/>
      <c r="P62" s="278"/>
      <c r="Q62" s="278"/>
      <c r="S62" s="278"/>
      <c r="U62" s="2439"/>
      <c r="W62" s="2440"/>
      <c r="X62" s="2440"/>
      <c r="Y62" s="2440"/>
      <c r="Z62" s="2440"/>
      <c r="AA62" s="2440"/>
      <c r="AB62" s="2440"/>
      <c r="AC62" s="2440"/>
      <c r="AD62" s="2439"/>
    </row>
    <row r="63" spans="2:30" s="2438" customFormat="1" ht="15" customHeight="1" x14ac:dyDescent="0.25">
      <c r="B63" s="627" t="s">
        <v>321</v>
      </c>
      <c r="C63" s="628" t="str">
        <f>$C$10</f>
        <v>WRFIM model parameters</v>
      </c>
      <c r="D63" s="628"/>
      <c r="E63" s="628"/>
      <c r="F63" s="628"/>
      <c r="G63" s="628"/>
      <c r="H63" s="628"/>
      <c r="I63" s="628"/>
      <c r="J63" s="628"/>
      <c r="K63" s="628"/>
      <c r="L63" s="628"/>
      <c r="M63" s="628"/>
      <c r="N63" s="629"/>
      <c r="O63" s="1168"/>
      <c r="P63" s="278"/>
      <c r="Q63" s="278"/>
      <c r="S63" s="278"/>
      <c r="U63" s="2439"/>
      <c r="W63" s="2440"/>
      <c r="X63" s="2440"/>
      <c r="Y63" s="2440"/>
      <c r="Z63" s="2440"/>
      <c r="AA63" s="2440"/>
      <c r="AB63" s="2440"/>
      <c r="AC63" s="2440"/>
      <c r="AD63" s="2439"/>
    </row>
    <row r="64" spans="2:30" s="2438" customFormat="1" ht="15" customHeight="1" x14ac:dyDescent="0.25">
      <c r="B64" s="1917" t="s">
        <v>6096</v>
      </c>
      <c r="C64" s="3822" t="s">
        <v>6097</v>
      </c>
      <c r="D64" s="3823"/>
      <c r="E64" s="3823"/>
      <c r="F64" s="3823"/>
      <c r="G64" s="3823"/>
      <c r="H64" s="3823"/>
      <c r="I64" s="3823"/>
      <c r="J64" s="3823"/>
      <c r="K64" s="3823"/>
      <c r="L64" s="3823"/>
      <c r="M64" s="3823"/>
      <c r="N64" s="3824"/>
      <c r="O64" s="1168"/>
      <c r="P64" s="278"/>
      <c r="Q64" s="278"/>
      <c r="S64" s="278"/>
      <c r="U64" s="2439"/>
      <c r="W64" s="2440"/>
      <c r="X64" s="2440"/>
      <c r="Y64" s="2440"/>
      <c r="Z64" s="2440"/>
      <c r="AA64" s="2440"/>
      <c r="AB64" s="2440"/>
      <c r="AC64" s="2440"/>
      <c r="AD64" s="2439"/>
    </row>
    <row r="65" spans="2:30" s="2438" customFormat="1" ht="15" customHeight="1" x14ac:dyDescent="0.25">
      <c r="B65" s="627" t="s">
        <v>330</v>
      </c>
      <c r="C65" s="628" t="str">
        <f>$C$17</f>
        <v>Allowed revenue</v>
      </c>
      <c r="D65" s="628"/>
      <c r="E65" s="628"/>
      <c r="F65" s="628"/>
      <c r="G65" s="628"/>
      <c r="H65" s="628"/>
      <c r="I65" s="628"/>
      <c r="J65" s="628"/>
      <c r="K65" s="628"/>
      <c r="L65" s="628"/>
      <c r="M65" s="628"/>
      <c r="N65" s="629"/>
      <c r="O65" s="1168"/>
      <c r="P65" s="278"/>
      <c r="Q65" s="278"/>
      <c r="S65" s="278"/>
      <c r="U65" s="2439"/>
      <c r="W65" s="2440"/>
      <c r="X65" s="2440"/>
      <c r="Y65" s="2440"/>
      <c r="Z65" s="2440"/>
      <c r="AA65" s="2440"/>
      <c r="AB65" s="2440"/>
      <c r="AC65" s="2440"/>
      <c r="AD65" s="2439"/>
    </row>
    <row r="66" spans="2:30" s="2438" customFormat="1" x14ac:dyDescent="0.25">
      <c r="B66" s="1917" t="s">
        <v>6098</v>
      </c>
      <c r="C66" s="3523" t="s">
        <v>6099</v>
      </c>
      <c r="D66" s="3524"/>
      <c r="E66" s="3524"/>
      <c r="F66" s="3524"/>
      <c r="G66" s="3524"/>
      <c r="H66" s="3524"/>
      <c r="I66" s="3524"/>
      <c r="J66" s="3524"/>
      <c r="K66" s="3524"/>
      <c r="L66" s="3524"/>
      <c r="M66" s="3524"/>
      <c r="N66" s="3525"/>
      <c r="O66" s="1168"/>
      <c r="P66" s="278"/>
      <c r="Q66" s="278"/>
      <c r="S66" s="278"/>
      <c r="U66" s="2439"/>
      <c r="AD66" s="2439"/>
    </row>
    <row r="67" spans="2:30" s="2438" customFormat="1" ht="15" customHeight="1" x14ac:dyDescent="0.25">
      <c r="B67" s="1917" t="s">
        <v>3821</v>
      </c>
      <c r="C67" s="3822" t="s">
        <v>6100</v>
      </c>
      <c r="D67" s="3823"/>
      <c r="E67" s="3823"/>
      <c r="F67" s="3823"/>
      <c r="G67" s="3823"/>
      <c r="H67" s="3823"/>
      <c r="I67" s="3823"/>
      <c r="J67" s="3823"/>
      <c r="K67" s="3823"/>
      <c r="L67" s="3823"/>
      <c r="M67" s="3823"/>
      <c r="N67" s="3824"/>
      <c r="O67" s="1168"/>
      <c r="P67" s="278"/>
      <c r="Q67" s="278"/>
      <c r="S67" s="278"/>
      <c r="U67" s="2439"/>
      <c r="AD67" s="2439"/>
    </row>
    <row r="68" spans="2:30" s="2438" customFormat="1" ht="15" customHeight="1" x14ac:dyDescent="0.25">
      <c r="B68" s="1917" t="s">
        <v>3924</v>
      </c>
      <c r="C68" s="3822" t="s">
        <v>6101</v>
      </c>
      <c r="D68" s="3823"/>
      <c r="E68" s="3823"/>
      <c r="F68" s="3823"/>
      <c r="G68" s="3823"/>
      <c r="H68" s="3823"/>
      <c r="I68" s="3823"/>
      <c r="J68" s="3823"/>
      <c r="K68" s="3823"/>
      <c r="L68" s="3823"/>
      <c r="M68" s="3823"/>
      <c r="N68" s="3824"/>
      <c r="O68" s="1168"/>
      <c r="P68" s="278"/>
      <c r="Q68" s="278"/>
      <c r="S68" s="278"/>
      <c r="U68" s="2439"/>
      <c r="AD68" s="2439"/>
    </row>
    <row r="69" spans="2:30" s="2438" customFormat="1" ht="15" customHeight="1" x14ac:dyDescent="0.25">
      <c r="B69" s="1917">
        <v>12</v>
      </c>
      <c r="C69" s="3815" t="s">
        <v>6102</v>
      </c>
      <c r="D69" s="3816"/>
      <c r="E69" s="3816"/>
      <c r="F69" s="3816"/>
      <c r="G69" s="3816"/>
      <c r="H69" s="3816"/>
      <c r="I69" s="3816"/>
      <c r="J69" s="3816"/>
      <c r="K69" s="3816"/>
      <c r="L69" s="3816"/>
      <c r="M69" s="3816"/>
      <c r="N69" s="3817"/>
      <c r="O69" s="1168"/>
      <c r="P69" s="278"/>
      <c r="Q69" s="278"/>
      <c r="S69" s="278"/>
      <c r="U69" s="2439"/>
      <c r="AD69" s="2439"/>
    </row>
    <row r="70" spans="2:30" s="2438" customFormat="1" ht="15" customHeight="1" x14ac:dyDescent="0.25">
      <c r="B70" s="627" t="s">
        <v>334</v>
      </c>
      <c r="C70" s="628" t="str">
        <f>$C$23</f>
        <v>AMP5 RCM blind year adjustment</v>
      </c>
      <c r="D70" s="628"/>
      <c r="E70" s="628"/>
      <c r="F70" s="628"/>
      <c r="G70" s="628"/>
      <c r="H70" s="628"/>
      <c r="I70" s="628"/>
      <c r="J70" s="628"/>
      <c r="K70" s="628"/>
      <c r="L70" s="628"/>
      <c r="M70" s="628"/>
      <c r="N70" s="629"/>
      <c r="O70" s="1168"/>
      <c r="P70" s="278"/>
      <c r="Q70" s="278"/>
      <c r="S70" s="278"/>
      <c r="U70" s="2439"/>
      <c r="AD70" s="2439"/>
    </row>
    <row r="71" spans="2:30" ht="15" customHeight="1" x14ac:dyDescent="0.25">
      <c r="B71" s="1917">
        <v>13</v>
      </c>
      <c r="C71" s="3523" t="s">
        <v>6103</v>
      </c>
      <c r="D71" s="3524"/>
      <c r="E71" s="3524"/>
      <c r="F71" s="3524"/>
      <c r="G71" s="3524"/>
      <c r="H71" s="3524"/>
      <c r="I71" s="3524"/>
      <c r="J71" s="3524"/>
      <c r="K71" s="3524"/>
      <c r="L71" s="3524"/>
      <c r="M71" s="3524"/>
      <c r="N71" s="3525"/>
      <c r="O71" s="2319"/>
      <c r="P71" s="732"/>
      <c r="Q71" s="732"/>
      <c r="S71" s="732"/>
    </row>
    <row r="72" spans="2:30" ht="15" customHeight="1" x14ac:dyDescent="0.25">
      <c r="B72" s="1917">
        <v>14</v>
      </c>
      <c r="C72" s="3523" t="s">
        <v>6104</v>
      </c>
      <c r="D72" s="3524"/>
      <c r="E72" s="3524"/>
      <c r="F72" s="3524"/>
      <c r="G72" s="3524"/>
      <c r="H72" s="3524"/>
      <c r="I72" s="3524"/>
      <c r="J72" s="3524"/>
      <c r="K72" s="3524"/>
      <c r="L72" s="3524"/>
      <c r="M72" s="3524"/>
      <c r="N72" s="3525"/>
      <c r="O72" s="2319"/>
      <c r="P72" s="732"/>
      <c r="Q72" s="732"/>
      <c r="S72" s="732"/>
    </row>
    <row r="73" spans="2:30" ht="15" customHeight="1" x14ac:dyDescent="0.25">
      <c r="B73" s="627" t="s">
        <v>338</v>
      </c>
      <c r="C73" s="628" t="str">
        <f>$C$27</f>
        <v>Revenue recovered</v>
      </c>
      <c r="D73" s="628"/>
      <c r="E73" s="628"/>
      <c r="F73" s="628"/>
      <c r="G73" s="628"/>
      <c r="H73" s="628"/>
      <c r="I73" s="628"/>
      <c r="J73" s="628"/>
      <c r="K73" s="628"/>
      <c r="L73" s="628"/>
      <c r="M73" s="628"/>
      <c r="N73" s="629"/>
      <c r="O73" s="2319"/>
      <c r="P73" s="732"/>
      <c r="Q73" s="732"/>
      <c r="S73" s="732"/>
    </row>
    <row r="74" spans="2:30" ht="15" customHeight="1" x14ac:dyDescent="0.25">
      <c r="B74" s="2441" t="s">
        <v>6105</v>
      </c>
      <c r="C74" s="3812" t="s">
        <v>6106</v>
      </c>
      <c r="D74" s="3813"/>
      <c r="E74" s="3813"/>
      <c r="F74" s="3813"/>
      <c r="G74" s="3813"/>
      <c r="H74" s="3813"/>
      <c r="I74" s="3813"/>
      <c r="J74" s="3813"/>
      <c r="K74" s="3813"/>
      <c r="L74" s="3813"/>
      <c r="M74" s="3813"/>
      <c r="N74" s="3814"/>
      <c r="O74" s="2319"/>
      <c r="P74" s="732"/>
      <c r="Q74" s="732"/>
      <c r="S74" s="732"/>
    </row>
    <row r="75" spans="2:30" ht="15" customHeight="1" x14ac:dyDescent="0.25">
      <c r="B75" s="2441">
        <v>21</v>
      </c>
      <c r="C75" s="2442" t="s">
        <v>6107</v>
      </c>
      <c r="D75" s="2443"/>
      <c r="E75" s="2443"/>
      <c r="F75" s="2443"/>
      <c r="G75" s="2443"/>
      <c r="H75" s="2443"/>
      <c r="I75" s="2443"/>
      <c r="J75" s="2443"/>
      <c r="K75" s="2443"/>
      <c r="L75" s="2443"/>
      <c r="M75" s="2443"/>
      <c r="N75" s="2444"/>
      <c r="O75" s="2319"/>
      <c r="P75" s="732"/>
      <c r="Q75" s="732"/>
      <c r="S75" s="732"/>
    </row>
    <row r="76" spans="2:30" ht="30" customHeight="1" x14ac:dyDescent="0.25">
      <c r="B76" s="2441">
        <v>22</v>
      </c>
      <c r="C76" s="3812" t="s">
        <v>6108</v>
      </c>
      <c r="D76" s="3813"/>
      <c r="E76" s="3813"/>
      <c r="F76" s="3813"/>
      <c r="G76" s="3813"/>
      <c r="H76" s="3813"/>
      <c r="I76" s="3813"/>
      <c r="J76" s="3813"/>
      <c r="K76" s="3813"/>
      <c r="L76" s="3813"/>
      <c r="M76" s="3813"/>
      <c r="N76" s="3814"/>
      <c r="O76" s="2319"/>
      <c r="P76" s="732"/>
      <c r="Q76" s="732"/>
      <c r="S76" s="732"/>
    </row>
    <row r="77" spans="2:30" ht="15" customHeight="1" x14ac:dyDescent="0.25">
      <c r="B77" s="2441">
        <v>23</v>
      </c>
      <c r="C77" s="2442" t="s">
        <v>6109</v>
      </c>
      <c r="D77" s="2443"/>
      <c r="E77" s="2443"/>
      <c r="F77" s="2443"/>
      <c r="G77" s="2443"/>
      <c r="H77" s="2443"/>
      <c r="I77" s="2443"/>
      <c r="J77" s="2443"/>
      <c r="K77" s="2443"/>
      <c r="L77" s="2443"/>
      <c r="M77" s="2443"/>
      <c r="N77" s="2444"/>
      <c r="O77" s="2319"/>
      <c r="P77" s="732"/>
      <c r="Q77" s="732"/>
      <c r="S77" s="732"/>
    </row>
    <row r="78" spans="2:30" ht="15" customHeight="1" x14ac:dyDescent="0.25">
      <c r="B78" s="627" t="s">
        <v>342</v>
      </c>
      <c r="C78" s="628" t="str">
        <f>$C$38</f>
        <v>Variance analysis of grants and contributions</v>
      </c>
      <c r="D78" s="628"/>
      <c r="E78" s="628"/>
      <c r="F78" s="628"/>
      <c r="G78" s="628"/>
      <c r="H78" s="628"/>
      <c r="I78" s="628"/>
      <c r="J78" s="628"/>
      <c r="K78" s="628"/>
      <c r="L78" s="628"/>
      <c r="M78" s="628"/>
      <c r="N78" s="629"/>
      <c r="O78" s="2319"/>
      <c r="P78" s="732"/>
      <c r="Q78" s="732"/>
      <c r="S78" s="732"/>
    </row>
    <row r="79" spans="2:30" ht="15" customHeight="1" x14ac:dyDescent="0.25">
      <c r="B79" s="2441">
        <v>24</v>
      </c>
      <c r="C79" s="3812" t="s">
        <v>6110</v>
      </c>
      <c r="D79" s="3813"/>
      <c r="E79" s="3813"/>
      <c r="F79" s="3813"/>
      <c r="G79" s="3813"/>
      <c r="H79" s="3813"/>
      <c r="I79" s="3813"/>
      <c r="J79" s="3813"/>
      <c r="K79" s="3813"/>
      <c r="L79" s="3813"/>
      <c r="M79" s="3813"/>
      <c r="N79" s="3814"/>
      <c r="O79" s="2319"/>
      <c r="P79" s="732"/>
      <c r="Q79" s="732"/>
      <c r="S79" s="732"/>
    </row>
    <row r="80" spans="2:30" ht="15" customHeight="1" x14ac:dyDescent="0.25">
      <c r="B80" s="2441">
        <v>25</v>
      </c>
      <c r="C80" s="3812" t="s">
        <v>6111</v>
      </c>
      <c r="D80" s="3813"/>
      <c r="E80" s="3813"/>
      <c r="F80" s="3813"/>
      <c r="G80" s="3813"/>
      <c r="H80" s="3813"/>
      <c r="I80" s="3813"/>
      <c r="J80" s="3813"/>
      <c r="K80" s="3813"/>
      <c r="L80" s="3813"/>
      <c r="M80" s="3813"/>
      <c r="N80" s="3814"/>
      <c r="O80" s="2319"/>
      <c r="P80" s="732"/>
      <c r="Q80" s="732"/>
      <c r="S80" s="732"/>
    </row>
    <row r="81" spans="2:19" ht="15" customHeight="1" x14ac:dyDescent="0.25">
      <c r="B81" s="2441">
        <v>26</v>
      </c>
      <c r="C81" s="3812" t="s">
        <v>6112</v>
      </c>
      <c r="D81" s="3813"/>
      <c r="E81" s="3813"/>
      <c r="F81" s="3813"/>
      <c r="G81" s="3813"/>
      <c r="H81" s="3813"/>
      <c r="I81" s="3813"/>
      <c r="J81" s="3813"/>
      <c r="K81" s="3813"/>
      <c r="L81" s="3813"/>
      <c r="M81" s="3813"/>
      <c r="N81" s="3814"/>
      <c r="O81" s="2319"/>
      <c r="P81" s="732"/>
      <c r="Q81" s="732"/>
      <c r="S81" s="732"/>
    </row>
    <row r="82" spans="2:19" ht="15" customHeight="1" x14ac:dyDescent="0.25">
      <c r="B82" s="627" t="s">
        <v>5092</v>
      </c>
      <c r="C82" s="628" t="str">
        <f>$C$43</f>
        <v>Penalties</v>
      </c>
      <c r="D82" s="628"/>
      <c r="E82" s="628"/>
      <c r="F82" s="628"/>
      <c r="G82" s="628"/>
      <c r="H82" s="628"/>
      <c r="I82" s="628"/>
      <c r="J82" s="628"/>
      <c r="K82" s="628"/>
      <c r="L82" s="628"/>
      <c r="M82" s="628"/>
      <c r="N82" s="629"/>
      <c r="O82" s="2319"/>
      <c r="P82" s="732"/>
      <c r="Q82" s="732"/>
      <c r="S82" s="732"/>
    </row>
    <row r="83" spans="2:19" ht="15" customHeight="1" x14ac:dyDescent="0.25">
      <c r="B83" s="2445" t="s">
        <v>6113</v>
      </c>
      <c r="C83" s="3523" t="s">
        <v>6114</v>
      </c>
      <c r="D83" s="3524"/>
      <c r="E83" s="3524"/>
      <c r="F83" s="3524"/>
      <c r="G83" s="3524"/>
      <c r="H83" s="3524"/>
      <c r="I83" s="3524"/>
      <c r="J83" s="3524"/>
      <c r="K83" s="3524"/>
      <c r="L83" s="3524"/>
      <c r="M83" s="3524"/>
      <c r="N83" s="3525"/>
      <c r="O83" s="2319"/>
      <c r="P83" s="732"/>
      <c r="Q83" s="732"/>
      <c r="S83" s="732"/>
    </row>
    <row r="84" spans="2:19" ht="15" customHeight="1" x14ac:dyDescent="0.25">
      <c r="B84" s="2445" t="s">
        <v>6115</v>
      </c>
      <c r="C84" s="3523" t="s">
        <v>6116</v>
      </c>
      <c r="D84" s="3524"/>
      <c r="E84" s="3524"/>
      <c r="F84" s="3524"/>
      <c r="G84" s="3524"/>
      <c r="H84" s="3524"/>
      <c r="I84" s="3524"/>
      <c r="J84" s="3524"/>
      <c r="K84" s="3524"/>
      <c r="L84" s="3524"/>
      <c r="M84" s="3524"/>
      <c r="N84" s="3525"/>
      <c r="O84" s="2319"/>
      <c r="P84" s="732"/>
      <c r="Q84" s="732"/>
      <c r="S84" s="732"/>
    </row>
    <row r="85" spans="2:19" ht="15" customHeight="1" x14ac:dyDescent="0.25">
      <c r="B85" s="2445" t="s">
        <v>6117</v>
      </c>
      <c r="C85" s="3523" t="s">
        <v>6118</v>
      </c>
      <c r="D85" s="3524"/>
      <c r="E85" s="3524"/>
      <c r="F85" s="3524"/>
      <c r="G85" s="3524"/>
      <c r="H85" s="3524"/>
      <c r="I85" s="3524"/>
      <c r="J85" s="3524"/>
      <c r="K85" s="3524"/>
      <c r="L85" s="3524"/>
      <c r="M85" s="3524"/>
      <c r="N85" s="3525"/>
      <c r="O85" s="2319"/>
      <c r="P85" s="732"/>
      <c r="Q85" s="732"/>
      <c r="S85" s="732"/>
    </row>
    <row r="86" spans="2:19" ht="15" customHeight="1" x14ac:dyDescent="0.25">
      <c r="B86" s="2445" t="s">
        <v>6119</v>
      </c>
      <c r="C86" s="3523" t="s">
        <v>6120</v>
      </c>
      <c r="D86" s="3524"/>
      <c r="E86" s="3524"/>
      <c r="F86" s="3524"/>
      <c r="G86" s="3524"/>
      <c r="H86" s="3524"/>
      <c r="I86" s="3524"/>
      <c r="J86" s="3524"/>
      <c r="K86" s="3524"/>
      <c r="L86" s="3524"/>
      <c r="M86" s="3524"/>
      <c r="N86" s="3525"/>
      <c r="O86" s="2319"/>
      <c r="P86" s="732"/>
      <c r="Q86" s="732"/>
      <c r="S86" s="732"/>
    </row>
    <row r="87" spans="2:19" ht="15" customHeight="1" thickBot="1" x14ac:dyDescent="0.3">
      <c r="B87" s="2446" t="s">
        <v>6121</v>
      </c>
      <c r="C87" s="3520" t="s">
        <v>6122</v>
      </c>
      <c r="D87" s="3521"/>
      <c r="E87" s="3521"/>
      <c r="F87" s="3521"/>
      <c r="G87" s="3521"/>
      <c r="H87" s="3521"/>
      <c r="I87" s="3521"/>
      <c r="J87" s="3521"/>
      <c r="K87" s="3521"/>
      <c r="L87" s="3521"/>
      <c r="M87" s="3521"/>
      <c r="N87" s="3522"/>
      <c r="O87" s="2319"/>
      <c r="P87" s="1692"/>
      <c r="Q87" s="1692"/>
      <c r="S87" s="1692"/>
    </row>
    <row r="88" spans="2:19" x14ac:dyDescent="0.25"/>
  </sheetData>
  <sheetProtection autoFilter="0"/>
  <mergeCells count="24">
    <mergeCell ref="C69:N69"/>
    <mergeCell ref="P1:S1"/>
    <mergeCell ref="B2:C2"/>
    <mergeCell ref="B3:C3"/>
    <mergeCell ref="B56:N56"/>
    <mergeCell ref="B58:N58"/>
    <mergeCell ref="C60:N60"/>
    <mergeCell ref="C62:N62"/>
    <mergeCell ref="C64:N64"/>
    <mergeCell ref="C66:N66"/>
    <mergeCell ref="C67:N67"/>
    <mergeCell ref="C68:N68"/>
    <mergeCell ref="C87:N87"/>
    <mergeCell ref="C71:N71"/>
    <mergeCell ref="C72:N72"/>
    <mergeCell ref="C74:N74"/>
    <mergeCell ref="C76:N76"/>
    <mergeCell ref="C79:N79"/>
    <mergeCell ref="C80:N80"/>
    <mergeCell ref="C81:N81"/>
    <mergeCell ref="C83:N83"/>
    <mergeCell ref="C84:N84"/>
    <mergeCell ref="C85:N85"/>
    <mergeCell ref="C86:N86"/>
  </mergeCells>
  <conditionalFormatting sqref="S5:S49">
    <cfRule type="cellIs" dxfId="220"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7F67FC0-D88B-4CF9-9D65-BC0F89AB9F53}">
          <x14:formula1>
            <xm:f>'https://yorkshirewater.sharepoint.com/sites/yw-147/05 PR19 BP documents/40 Post IAP Assurance/10 Tables/DD August 2019/[yky-pr19-business-plan_august-2019-DD resubmission_v5.xlsb]AppValidation'!#REF!</xm:f>
          </x14:formula1>
          <xm:sqref>N8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8990-15B0-4340-A71C-E8D4BDE16EB8}">
  <sheetPr>
    <tabColor rgb="FF0078C9"/>
  </sheetPr>
  <dimension ref="A1:AD82"/>
  <sheetViews>
    <sheetView workbookViewId="0">
      <selection activeCell="P49" sqref="P49"/>
    </sheetView>
  </sheetViews>
  <sheetFormatPr defaultColWidth="0" defaultRowHeight="14.25" zeroHeight="1" x14ac:dyDescent="0.2"/>
  <cols>
    <col min="1" max="1" width="1.85546875" style="2450" customWidth="1"/>
    <col min="2" max="2" width="7.5703125" style="2450" customWidth="1"/>
    <col min="3" max="3" width="69.85546875" style="2450" customWidth="1"/>
    <col min="4" max="4" width="13.28515625" style="2450" customWidth="1"/>
    <col min="5" max="5" width="6.42578125" style="2450" customWidth="1"/>
    <col min="6" max="6" width="6.42578125" style="2619" customWidth="1"/>
    <col min="7" max="7" width="21.85546875" style="2450" bestFit="1" customWidth="1"/>
    <col min="8" max="13" width="11" style="2450" customWidth="1"/>
    <col min="14" max="14" width="14.140625" style="2450" customWidth="1"/>
    <col min="15" max="15" width="3" style="2450" customWidth="1"/>
    <col min="16" max="16" width="61.28515625" style="2450" bestFit="1" customWidth="1"/>
    <col min="17" max="17" width="19.5703125" style="2450" customWidth="1"/>
    <col min="18" max="18" width="3" style="2450" customWidth="1"/>
    <col min="19" max="19" width="24.140625" style="2450" customWidth="1"/>
    <col min="20" max="20" width="3" style="2450" customWidth="1"/>
    <col min="21" max="21" width="3" style="2451" hidden="1" customWidth="1"/>
    <col min="22" max="22" width="3" style="2450" hidden="1" customWidth="1"/>
    <col min="23" max="29" width="4.140625" style="2450" hidden="1" customWidth="1"/>
    <col min="30" max="30" width="3" style="2451" hidden="1" customWidth="1"/>
    <col min="31" max="16384" width="11" style="2450" hidden="1"/>
  </cols>
  <sheetData>
    <row r="1" spans="2:23" ht="20.25" x14ac:dyDescent="0.25">
      <c r="B1" s="1" t="s">
        <v>6123</v>
      </c>
      <c r="C1" s="631"/>
      <c r="D1" s="631"/>
      <c r="E1" s="632"/>
      <c r="F1" s="632"/>
      <c r="G1" s="632"/>
      <c r="H1" s="631"/>
      <c r="I1" s="631"/>
      <c r="J1" s="631"/>
      <c r="K1" s="631"/>
      <c r="L1" s="631"/>
      <c r="M1" s="2447"/>
      <c r="N1" s="2448" t="str">
        <f>[2]AppValidation!$D$2</f>
        <v>Yorkshire Water</v>
      </c>
      <c r="O1" s="2449"/>
      <c r="P1" s="3831" t="s">
        <v>1</v>
      </c>
      <c r="Q1" s="3831"/>
      <c r="R1" s="3831"/>
      <c r="S1" s="3831"/>
    </row>
    <row r="2" spans="2:23" ht="15.75" thickBot="1" x14ac:dyDescent="0.3">
      <c r="B2" s="2452"/>
      <c r="C2" s="2452"/>
      <c r="D2" s="2453"/>
      <c r="E2" s="2454"/>
      <c r="F2" s="2455"/>
      <c r="G2" s="2455"/>
      <c r="H2" s="2452"/>
      <c r="I2" s="2452"/>
      <c r="J2" s="2452"/>
      <c r="K2" s="2456"/>
      <c r="L2" s="2456"/>
      <c r="M2" s="2457"/>
      <c r="N2" s="2457"/>
      <c r="O2" s="2458"/>
      <c r="P2" s="2457"/>
    </row>
    <row r="3" spans="2:23" ht="27.75" thickBot="1" x14ac:dyDescent="0.3">
      <c r="B3" s="3529" t="s">
        <v>14</v>
      </c>
      <c r="C3" s="3832"/>
      <c r="D3" s="2459" t="s">
        <v>15</v>
      </c>
      <c r="E3" s="2460" t="s">
        <v>16</v>
      </c>
      <c r="F3" s="2461" t="s">
        <v>17</v>
      </c>
      <c r="G3" s="2462" t="s">
        <v>30</v>
      </c>
      <c r="H3" s="2463" t="s">
        <v>1848</v>
      </c>
      <c r="I3" s="2460" t="s">
        <v>1849</v>
      </c>
      <c r="J3" s="2460" t="s">
        <v>1850</v>
      </c>
      <c r="K3" s="2460" t="s">
        <v>870</v>
      </c>
      <c r="L3" s="2460" t="s">
        <v>869</v>
      </c>
      <c r="M3" s="2460" t="s">
        <v>868</v>
      </c>
      <c r="N3" s="2462" t="s">
        <v>4625</v>
      </c>
      <c r="O3" s="2464"/>
      <c r="P3" s="2465" t="s">
        <v>23</v>
      </c>
      <c r="Q3" s="491" t="s">
        <v>24</v>
      </c>
      <c r="S3" s="25" t="s">
        <v>25</v>
      </c>
      <c r="W3" s="2450" t="s">
        <v>12</v>
      </c>
    </row>
    <row r="4" spans="2:23" ht="15" thickBot="1" x14ac:dyDescent="0.25">
      <c r="B4" s="2466"/>
      <c r="C4" s="2467"/>
      <c r="D4" s="2467"/>
      <c r="E4" s="2468"/>
      <c r="F4" s="2468"/>
      <c r="G4" s="2468"/>
      <c r="H4" s="2467"/>
      <c r="I4" s="2469"/>
      <c r="J4" s="2469"/>
      <c r="K4" s="2469"/>
      <c r="L4" s="2469"/>
      <c r="M4" s="2469"/>
      <c r="N4" s="2467"/>
      <c r="O4" s="2470"/>
      <c r="P4" s="2467"/>
      <c r="Q4" s="2467"/>
      <c r="S4" s="2467"/>
      <c r="W4" s="2450" t="s">
        <v>27</v>
      </c>
    </row>
    <row r="5" spans="2:23" ht="14.25" customHeight="1" thickBot="1" x14ac:dyDescent="0.3">
      <c r="B5" s="2471" t="s">
        <v>36</v>
      </c>
      <c r="C5" s="2472" t="s">
        <v>6124</v>
      </c>
      <c r="D5" s="1033"/>
      <c r="E5" s="1033"/>
      <c r="F5" s="2473"/>
      <c r="G5" s="2474"/>
      <c r="H5" s="2475"/>
      <c r="I5" s="2475"/>
      <c r="J5" s="2475"/>
      <c r="K5" s="2475"/>
      <c r="L5" s="2475"/>
      <c r="M5" s="2475"/>
      <c r="N5" s="2475"/>
      <c r="O5" s="2475"/>
      <c r="P5" s="2475"/>
      <c r="Q5" s="2475"/>
      <c r="S5" s="43"/>
    </row>
    <row r="6" spans="2:23" ht="14.25" customHeight="1" x14ac:dyDescent="0.2">
      <c r="B6" s="2476">
        <v>1</v>
      </c>
      <c r="C6" s="2477" t="s">
        <v>6002</v>
      </c>
      <c r="D6" s="2478" t="s">
        <v>6003</v>
      </c>
      <c r="E6" s="2478" t="s">
        <v>6004</v>
      </c>
      <c r="F6" s="2479">
        <v>0</v>
      </c>
      <c r="G6" s="2480"/>
      <c r="H6" s="2481"/>
      <c r="I6" s="2481"/>
      <c r="J6" s="2481"/>
      <c r="K6" s="2481"/>
      <c r="L6" s="2481"/>
      <c r="M6" s="2467"/>
      <c r="N6" s="2482">
        <v>2</v>
      </c>
      <c r="O6" s="2483"/>
      <c r="P6" s="2484" t="s">
        <v>6125</v>
      </c>
      <c r="Q6" s="2485"/>
      <c r="S6" s="43"/>
    </row>
    <row r="7" spans="2:23" ht="14.25" customHeight="1" x14ac:dyDescent="0.2">
      <c r="B7" s="2486">
        <v>2</v>
      </c>
      <c r="C7" s="2487" t="s">
        <v>6126</v>
      </c>
      <c r="D7" s="2488" t="s">
        <v>6127</v>
      </c>
      <c r="E7" s="2488" t="s">
        <v>1912</v>
      </c>
      <c r="F7" s="2489">
        <v>0</v>
      </c>
      <c r="G7" s="2490"/>
      <c r="H7" s="2491"/>
      <c r="I7" s="2492"/>
      <c r="J7" s="2493"/>
      <c r="K7" s="2466"/>
      <c r="L7" s="2466"/>
      <c r="M7" s="2466"/>
      <c r="N7" s="2494" t="s">
        <v>2691</v>
      </c>
      <c r="O7" s="2483"/>
      <c r="P7" s="2495" t="s">
        <v>6021</v>
      </c>
      <c r="Q7" s="2496" t="s">
        <v>6128</v>
      </c>
      <c r="S7" s="43"/>
    </row>
    <row r="8" spans="2:23" ht="14.25" customHeight="1" thickBot="1" x14ac:dyDescent="0.3">
      <c r="B8" s="2497">
        <v>3</v>
      </c>
      <c r="C8" s="2498" t="s">
        <v>6129</v>
      </c>
      <c r="D8" s="2499" t="s">
        <v>6130</v>
      </c>
      <c r="E8" s="2499" t="s">
        <v>1880</v>
      </c>
      <c r="F8" s="2500">
        <v>2</v>
      </c>
      <c r="G8" s="2501"/>
      <c r="H8" s="2466"/>
      <c r="I8" s="2466"/>
      <c r="J8" s="2466"/>
      <c r="K8" s="2466"/>
      <c r="L8" s="2466"/>
      <c r="M8" s="2466"/>
      <c r="N8" s="2502">
        <v>3.5999999999999997E-2</v>
      </c>
      <c r="O8" s="2483"/>
      <c r="P8" s="2503" t="s">
        <v>6021</v>
      </c>
      <c r="Q8" s="2504"/>
      <c r="S8" s="43"/>
    </row>
    <row r="9" spans="2:23" ht="14.25" customHeight="1" thickBot="1" x14ac:dyDescent="0.25">
      <c r="B9" s="2505"/>
      <c r="C9" s="2506"/>
      <c r="D9" s="2507"/>
      <c r="E9" s="2468"/>
      <c r="F9" s="2468"/>
      <c r="G9" s="2468"/>
      <c r="H9" s="2467"/>
      <c r="I9" s="2469"/>
      <c r="J9" s="2469"/>
      <c r="K9" s="2469"/>
      <c r="L9" s="2469"/>
      <c r="M9" s="2469"/>
      <c r="N9" s="2467"/>
      <c r="O9" s="2470"/>
      <c r="P9" s="2508"/>
      <c r="Q9" s="2508"/>
      <c r="S9" s="43"/>
    </row>
    <row r="10" spans="2:23" ht="14.25" customHeight="1" thickBot="1" x14ac:dyDescent="0.3">
      <c r="B10" s="2471" t="s">
        <v>116</v>
      </c>
      <c r="C10" s="2472" t="s">
        <v>6131</v>
      </c>
      <c r="D10" s="2473"/>
      <c r="E10" s="1033"/>
      <c r="F10" s="2473"/>
      <c r="G10" s="2474"/>
      <c r="H10" s="2475"/>
      <c r="I10" s="2475"/>
      <c r="J10" s="2475"/>
      <c r="K10" s="2475"/>
      <c r="L10" s="2475"/>
      <c r="M10" s="2475"/>
      <c r="N10" s="2475"/>
      <c r="O10" s="2475"/>
      <c r="P10" s="2509"/>
      <c r="Q10" s="2509"/>
      <c r="S10" s="43"/>
    </row>
    <row r="11" spans="2:23" ht="14.25" customHeight="1" thickBot="1" x14ac:dyDescent="0.25">
      <c r="B11" s="2476">
        <v>4</v>
      </c>
      <c r="C11" s="2477" t="s">
        <v>6132</v>
      </c>
      <c r="D11" s="2478" t="s">
        <v>6133</v>
      </c>
      <c r="E11" s="2478" t="s">
        <v>6004</v>
      </c>
      <c r="F11" s="2479">
        <v>1</v>
      </c>
      <c r="G11" s="2510">
        <v>0</v>
      </c>
      <c r="H11" s="2467"/>
      <c r="I11" s="2467" t="s">
        <v>6134</v>
      </c>
      <c r="J11" s="2467"/>
      <c r="K11" s="2467"/>
      <c r="L11" s="2467"/>
      <c r="M11" s="2467"/>
      <c r="N11" s="2511">
        <v>94.332281295570397</v>
      </c>
      <c r="O11" s="2512"/>
      <c r="P11" s="2513" t="s">
        <v>6021</v>
      </c>
      <c r="Q11" s="2514"/>
      <c r="S11" s="43"/>
    </row>
    <row r="12" spans="2:23" ht="14.25" customHeight="1" thickBot="1" x14ac:dyDescent="0.25">
      <c r="B12" s="2486">
        <v>5</v>
      </c>
      <c r="C12" s="2487" t="s">
        <v>6135</v>
      </c>
      <c r="D12" s="2488" t="s">
        <v>6136</v>
      </c>
      <c r="E12" s="2488" t="s">
        <v>41</v>
      </c>
      <c r="F12" s="2489">
        <v>3</v>
      </c>
      <c r="G12" s="2515" t="s">
        <v>3979</v>
      </c>
      <c r="H12" s="2467"/>
      <c r="I12" s="2516">
        <v>4.5425319525929302</v>
      </c>
      <c r="J12" s="2517">
        <v>4.5425319525929302</v>
      </c>
      <c r="K12" s="2517">
        <v>4.5425319525929302</v>
      </c>
      <c r="L12" s="2517">
        <v>4.5425319525929302</v>
      </c>
      <c r="M12" s="2518">
        <v>4.5425319525929302</v>
      </c>
      <c r="N12" s="2519"/>
      <c r="O12" s="2519"/>
      <c r="P12" s="2520" t="s">
        <v>6071</v>
      </c>
      <c r="Q12" s="2521"/>
      <c r="S12" s="43"/>
    </row>
    <row r="13" spans="2:23" ht="14.25" customHeight="1" thickBot="1" x14ac:dyDescent="0.25">
      <c r="B13" s="2497">
        <v>6</v>
      </c>
      <c r="C13" s="2498" t="s">
        <v>6137</v>
      </c>
      <c r="D13" s="2499" t="s">
        <v>6138</v>
      </c>
      <c r="E13" s="2499" t="s">
        <v>1923</v>
      </c>
      <c r="F13" s="2500">
        <v>1</v>
      </c>
      <c r="G13" s="2501" t="s">
        <v>1913</v>
      </c>
      <c r="H13" s="2467"/>
      <c r="I13" s="2467"/>
      <c r="J13" s="2467"/>
      <c r="K13" s="2467"/>
      <c r="L13" s="2467"/>
      <c r="M13" s="2467"/>
      <c r="N13" s="2511">
        <v>94.332281295570397</v>
      </c>
      <c r="O13" s="2512"/>
      <c r="P13" s="2522" t="s">
        <v>6021</v>
      </c>
      <c r="Q13" s="2523"/>
      <c r="S13" s="43"/>
    </row>
    <row r="14" spans="2:23" ht="14.25" customHeight="1" thickBot="1" x14ac:dyDescent="0.25">
      <c r="B14" s="2505"/>
      <c r="C14" s="2506"/>
      <c r="D14" s="2507"/>
      <c r="E14" s="2524"/>
      <c r="F14" s="2524"/>
      <c r="G14" s="2524"/>
      <c r="H14" s="2467"/>
      <c r="I14" s="2469"/>
      <c r="J14" s="2469"/>
      <c r="K14" s="2469"/>
      <c r="L14" s="2469"/>
      <c r="M14" s="2469"/>
      <c r="N14" s="2467"/>
      <c r="O14" s="2470"/>
      <c r="P14" s="2508"/>
      <c r="Q14" s="2508"/>
      <c r="S14" s="43"/>
    </row>
    <row r="15" spans="2:23" ht="14.25" customHeight="1" thickBot="1" x14ac:dyDescent="0.3">
      <c r="B15" s="2471" t="s">
        <v>167</v>
      </c>
      <c r="C15" s="2472" t="s">
        <v>6139</v>
      </c>
      <c r="D15" s="2473"/>
      <c r="E15" s="1033"/>
      <c r="F15" s="2473"/>
      <c r="G15" s="2474"/>
      <c r="H15" s="2475"/>
      <c r="I15" s="2475"/>
      <c r="J15" s="2475"/>
      <c r="K15" s="2475"/>
      <c r="L15" s="2475"/>
      <c r="M15" s="2475"/>
      <c r="N15" s="2475"/>
      <c r="O15" s="2475"/>
      <c r="P15" s="2509"/>
      <c r="Q15" s="2509"/>
      <c r="S15" s="43"/>
    </row>
    <row r="16" spans="2:23" ht="14.25" customHeight="1" x14ac:dyDescent="0.2">
      <c r="B16" s="2476">
        <v>7</v>
      </c>
      <c r="C16" s="2477" t="s">
        <v>6140</v>
      </c>
      <c r="D16" s="2478" t="s">
        <v>6141</v>
      </c>
      <c r="E16" s="2478" t="s">
        <v>41</v>
      </c>
      <c r="F16" s="2479">
        <v>3</v>
      </c>
      <c r="G16" s="2510" t="s">
        <v>3979</v>
      </c>
      <c r="H16" s="2467"/>
      <c r="I16" s="2525">
        <v>344.339237461952</v>
      </c>
      <c r="J16" s="2526">
        <v>309.13944048344501</v>
      </c>
      <c r="K16" s="2526">
        <v>281.35641455571698</v>
      </c>
      <c r="L16" s="2526">
        <v>281.87475836925802</v>
      </c>
      <c r="M16" s="2527">
        <v>288.286225891041</v>
      </c>
      <c r="N16" s="2519"/>
      <c r="O16" s="2519"/>
      <c r="P16" s="2513" t="s">
        <v>6071</v>
      </c>
      <c r="Q16" s="2528"/>
      <c r="S16" s="43"/>
    </row>
    <row r="17" spans="2:29" ht="14.25" customHeight="1" x14ac:dyDescent="0.2">
      <c r="B17" s="2486">
        <v>8</v>
      </c>
      <c r="C17" s="2487" t="s">
        <v>6142</v>
      </c>
      <c r="D17" s="2488" t="s">
        <v>6143</v>
      </c>
      <c r="E17" s="2488" t="s">
        <v>41</v>
      </c>
      <c r="F17" s="2489">
        <v>3</v>
      </c>
      <c r="G17" s="2515" t="s">
        <v>3979</v>
      </c>
      <c r="H17" s="2467"/>
      <c r="I17" s="1480">
        <v>346.174889850238</v>
      </c>
      <c r="J17" s="2529">
        <v>311.26652548710899</v>
      </c>
      <c r="K17" s="2529">
        <v>283.87716549867002</v>
      </c>
      <c r="L17" s="2529">
        <v>284.388164744893</v>
      </c>
      <c r="M17" s="2530">
        <v>290.70878628068601</v>
      </c>
      <c r="N17" s="2519"/>
      <c r="O17" s="2519"/>
      <c r="P17" s="2531" t="s">
        <v>6071</v>
      </c>
      <c r="Q17" s="2532"/>
      <c r="S17" s="43"/>
    </row>
    <row r="18" spans="2:29" ht="14.25" customHeight="1" thickBot="1" x14ac:dyDescent="0.3">
      <c r="B18" s="2497">
        <v>9</v>
      </c>
      <c r="C18" s="2498" t="s">
        <v>6144</v>
      </c>
      <c r="D18" s="2499" t="s">
        <v>6145</v>
      </c>
      <c r="E18" s="2499" t="s">
        <v>41</v>
      </c>
      <c r="F18" s="2500">
        <v>3</v>
      </c>
      <c r="G18" s="2501" t="s">
        <v>31</v>
      </c>
      <c r="H18" s="2533"/>
      <c r="I18" s="2534">
        <v>279.79500000000002</v>
      </c>
      <c r="J18" s="2535">
        <v>328.92353147038801</v>
      </c>
      <c r="K18" s="2535">
        <v>369.596</v>
      </c>
      <c r="L18" s="2536">
        <v>439.154</v>
      </c>
      <c r="M18" s="2537">
        <v>456.14800000000002</v>
      </c>
      <c r="N18" s="2538"/>
      <c r="O18" s="2539"/>
      <c r="P18" s="2540" t="s">
        <v>6146</v>
      </c>
      <c r="Q18" s="2541"/>
      <c r="S18" s="43">
        <f>IF(SUM(Z18:AB18)=0,0,$W$4)</f>
        <v>0</v>
      </c>
      <c r="Z18" s="2542">
        <f>IF(ISNUMBER(K18),0,1)</f>
        <v>0</v>
      </c>
      <c r="AA18" s="2542">
        <f>IF(ISNUMBER(L18),0,1)</f>
        <v>0</v>
      </c>
      <c r="AB18" s="2542">
        <f>IF(ISNUMBER(M18),0,1)</f>
        <v>0</v>
      </c>
    </row>
    <row r="19" spans="2:29" ht="14.25" customHeight="1" thickBot="1" x14ac:dyDescent="0.25">
      <c r="B19" s="2505"/>
      <c r="C19" s="2506"/>
      <c r="D19" s="2507"/>
      <c r="E19" s="2524"/>
      <c r="F19" s="2524"/>
      <c r="G19" s="2524"/>
      <c r="H19" s="2467"/>
      <c r="I19" s="2469"/>
      <c r="J19" s="2469"/>
      <c r="K19" s="2469"/>
      <c r="L19" s="2469"/>
      <c r="M19" s="2469"/>
      <c r="N19" s="2467"/>
      <c r="O19" s="2470"/>
      <c r="P19" s="2508"/>
      <c r="Q19" s="2508"/>
      <c r="S19" s="43"/>
    </row>
    <row r="20" spans="2:29" ht="14.25" customHeight="1" thickBot="1" x14ac:dyDescent="0.3">
      <c r="B20" s="2471" t="s">
        <v>187</v>
      </c>
      <c r="C20" s="2472" t="s">
        <v>6147</v>
      </c>
      <c r="D20" s="2473"/>
      <c r="E20" s="1033"/>
      <c r="F20" s="2473"/>
      <c r="G20" s="2474"/>
      <c r="H20" s="2475"/>
      <c r="I20" s="2475"/>
      <c r="J20" s="2475"/>
      <c r="K20" s="2475"/>
      <c r="L20" s="2475"/>
      <c r="M20" s="2475"/>
      <c r="N20" s="2475"/>
      <c r="O20" s="2475"/>
      <c r="P20" s="2509"/>
      <c r="Q20" s="2509"/>
      <c r="S20" s="43"/>
    </row>
    <row r="21" spans="2:29" ht="14.25" customHeight="1" x14ac:dyDescent="0.25">
      <c r="B21" s="2476">
        <v>10</v>
      </c>
      <c r="C21" s="2477" t="s">
        <v>6148</v>
      </c>
      <c r="D21" s="2478" t="s">
        <v>6149</v>
      </c>
      <c r="E21" s="2478" t="s">
        <v>41</v>
      </c>
      <c r="F21" s="2479">
        <v>3</v>
      </c>
      <c r="G21" s="2510" t="s">
        <v>31</v>
      </c>
      <c r="H21" s="2533"/>
      <c r="I21" s="2525">
        <v>1.6279999999999999</v>
      </c>
      <c r="J21" s="2526">
        <v>1.7050000000000001</v>
      </c>
      <c r="K21" s="2526">
        <v>2.2509999999999999</v>
      </c>
      <c r="L21" s="2543">
        <v>2.8279999999999998</v>
      </c>
      <c r="M21" s="2544">
        <v>2.66</v>
      </c>
      <c r="N21" s="2379"/>
      <c r="O21" s="2539"/>
      <c r="P21" s="2545" t="s">
        <v>6146</v>
      </c>
      <c r="Q21" s="2546"/>
      <c r="S21" s="43">
        <f>IF(SUM(Z21:AB21)=0,0,$W$4)</f>
        <v>0</v>
      </c>
      <c r="Z21" s="2542">
        <f t="shared" ref="Z21:AB25" si="0">IF(ISNUMBER(K21),0,1)</f>
        <v>0</v>
      </c>
      <c r="AA21" s="2542">
        <f t="shared" si="0"/>
        <v>0</v>
      </c>
      <c r="AB21" s="2542">
        <f t="shared" si="0"/>
        <v>0</v>
      </c>
    </row>
    <row r="22" spans="2:29" ht="14.25" customHeight="1" x14ac:dyDescent="0.25">
      <c r="B22" s="2486">
        <v>11</v>
      </c>
      <c r="C22" s="2487" t="s">
        <v>6150</v>
      </c>
      <c r="D22" s="2488" t="s">
        <v>6151</v>
      </c>
      <c r="E22" s="2488" t="s">
        <v>41</v>
      </c>
      <c r="F22" s="2489">
        <v>3</v>
      </c>
      <c r="G22" s="2515" t="s">
        <v>31</v>
      </c>
      <c r="H22" s="2533"/>
      <c r="I22" s="1480">
        <v>0</v>
      </c>
      <c r="J22" s="2529">
        <v>0</v>
      </c>
      <c r="K22" s="2529">
        <v>0</v>
      </c>
      <c r="L22" s="1648">
        <v>0</v>
      </c>
      <c r="M22" s="1649">
        <v>0</v>
      </c>
      <c r="N22" s="2379"/>
      <c r="O22" s="2539"/>
      <c r="P22" s="2547" t="s">
        <v>6146</v>
      </c>
      <c r="Q22" s="2548"/>
      <c r="S22" s="43">
        <f>IF(SUM(Z22:AB22)=0,0,$W$4)</f>
        <v>0</v>
      </c>
      <c r="Z22" s="2542">
        <f t="shared" si="0"/>
        <v>0</v>
      </c>
      <c r="AA22" s="2542">
        <f t="shared" si="0"/>
        <v>0</v>
      </c>
      <c r="AB22" s="2542">
        <f t="shared" si="0"/>
        <v>0</v>
      </c>
    </row>
    <row r="23" spans="2:29" ht="14.25" customHeight="1" x14ac:dyDescent="0.25">
      <c r="B23" s="2486">
        <v>12</v>
      </c>
      <c r="C23" s="2487" t="s">
        <v>6152</v>
      </c>
      <c r="D23" s="2488" t="s">
        <v>6153</v>
      </c>
      <c r="E23" s="2488" t="s">
        <v>41</v>
      </c>
      <c r="F23" s="2489">
        <v>3</v>
      </c>
      <c r="G23" s="2515" t="s">
        <v>31</v>
      </c>
      <c r="H23" s="2533"/>
      <c r="I23" s="1480">
        <v>7.5090000000000003</v>
      </c>
      <c r="J23" s="2529">
        <v>5.1779999999999999</v>
      </c>
      <c r="K23" s="2529">
        <v>5.5620000000000003</v>
      </c>
      <c r="L23" s="2549">
        <v>6.1420000000000003</v>
      </c>
      <c r="M23" s="2550">
        <v>5.9089999999999998</v>
      </c>
      <c r="N23" s="2379"/>
      <c r="O23" s="2539"/>
      <c r="P23" s="2547" t="s">
        <v>6146</v>
      </c>
      <c r="Q23" s="2548"/>
      <c r="S23" s="43">
        <f>IF(SUM(Z23:AB23)=0,0,$W$4)</f>
        <v>0</v>
      </c>
      <c r="Z23" s="2542">
        <f t="shared" si="0"/>
        <v>0</v>
      </c>
      <c r="AA23" s="2542">
        <f t="shared" si="0"/>
        <v>0</v>
      </c>
      <c r="AB23" s="2542">
        <f t="shared" si="0"/>
        <v>0</v>
      </c>
    </row>
    <row r="24" spans="2:29" ht="14.25" customHeight="1" x14ac:dyDescent="0.25">
      <c r="B24" s="2486">
        <v>13</v>
      </c>
      <c r="C24" s="2487" t="s">
        <v>6154</v>
      </c>
      <c r="D24" s="2488" t="s">
        <v>6155</v>
      </c>
      <c r="E24" s="2488" t="s">
        <v>41</v>
      </c>
      <c r="F24" s="2489">
        <v>3</v>
      </c>
      <c r="G24" s="2515" t="s">
        <v>31</v>
      </c>
      <c r="H24" s="2533"/>
      <c r="I24" s="2551">
        <v>0.40100000000000002</v>
      </c>
      <c r="J24" s="2552">
        <v>0.65300000000000002</v>
      </c>
      <c r="K24" s="1648">
        <v>1.014</v>
      </c>
      <c r="L24" s="2549">
        <v>1.702</v>
      </c>
      <c r="M24" s="2550">
        <v>1.079</v>
      </c>
      <c r="N24" s="2379"/>
      <c r="O24" s="2539"/>
      <c r="P24" s="2547"/>
      <c r="Q24" s="2548"/>
      <c r="S24" s="43">
        <f>IF(SUM(X24:AB24)=0,0,$W$4)</f>
        <v>0</v>
      </c>
      <c r="X24" s="2542">
        <f>IF(ISNUMBER(I24),0,1)</f>
        <v>0</v>
      </c>
      <c r="Y24" s="2542">
        <f>IF(ISNUMBER(J24),0,1)</f>
        <v>0</v>
      </c>
      <c r="Z24" s="2542">
        <f t="shared" si="0"/>
        <v>0</v>
      </c>
      <c r="AA24" s="2542">
        <f t="shared" si="0"/>
        <v>0</v>
      </c>
      <c r="AB24" s="2542">
        <f t="shared" si="0"/>
        <v>0</v>
      </c>
    </row>
    <row r="25" spans="2:29" ht="14.25" customHeight="1" thickBot="1" x14ac:dyDescent="0.3">
      <c r="B25" s="2486">
        <v>14</v>
      </c>
      <c r="C25" s="2487" t="s">
        <v>6156</v>
      </c>
      <c r="D25" s="2488" t="s">
        <v>6157</v>
      </c>
      <c r="E25" s="2488" t="s">
        <v>41</v>
      </c>
      <c r="F25" s="2489">
        <v>3</v>
      </c>
      <c r="G25" s="2515" t="s">
        <v>31</v>
      </c>
      <c r="H25" s="2533"/>
      <c r="I25" s="1689">
        <v>0</v>
      </c>
      <c r="J25" s="1690">
        <v>0</v>
      </c>
      <c r="K25" s="1690">
        <v>0</v>
      </c>
      <c r="L25" s="2536">
        <v>7.6120000000000001</v>
      </c>
      <c r="M25" s="2537">
        <v>12.734999999999999</v>
      </c>
      <c r="N25" s="2379"/>
      <c r="O25" s="2539"/>
      <c r="P25" s="2547"/>
      <c r="Q25" s="2548"/>
      <c r="S25" s="43">
        <f>IF(SUM(X25:AB25)=0,0,$W$4)</f>
        <v>0</v>
      </c>
      <c r="X25" s="2542">
        <f>IF(ISNUMBER(I25),0,1)</f>
        <v>0</v>
      </c>
      <c r="Y25" s="2542">
        <f>IF(ISNUMBER(J25),0,1)</f>
        <v>0</v>
      </c>
      <c r="Z25" s="2542">
        <f t="shared" si="0"/>
        <v>0</v>
      </c>
      <c r="AA25" s="2542">
        <f t="shared" si="0"/>
        <v>0</v>
      </c>
      <c r="AB25" s="2542">
        <f t="shared" si="0"/>
        <v>0</v>
      </c>
    </row>
    <row r="26" spans="2:29" ht="14.25" customHeight="1" thickBot="1" x14ac:dyDescent="0.25">
      <c r="B26" s="2497">
        <v>15</v>
      </c>
      <c r="C26" s="2498" t="s">
        <v>6158</v>
      </c>
      <c r="D26" s="2499" t="s">
        <v>6159</v>
      </c>
      <c r="E26" s="2499" t="s">
        <v>41</v>
      </c>
      <c r="F26" s="2500">
        <v>3</v>
      </c>
      <c r="G26" s="2553" t="s">
        <v>3979</v>
      </c>
      <c r="H26" s="2554">
        <v>9.6880000000000006</v>
      </c>
      <c r="I26" s="2470"/>
      <c r="J26" s="2470"/>
      <c r="K26" s="2470"/>
      <c r="L26" s="2470"/>
      <c r="M26" s="2470"/>
      <c r="N26" s="2555"/>
      <c r="O26" s="2470"/>
      <c r="P26" s="2556" t="s">
        <v>6160</v>
      </c>
      <c r="Q26" s="2557"/>
      <c r="S26" s="43"/>
    </row>
    <row r="27" spans="2:29" ht="14.25" customHeight="1" thickBot="1" x14ac:dyDescent="0.25">
      <c r="B27" s="2505"/>
      <c r="C27" s="2506"/>
      <c r="D27" s="2507"/>
      <c r="E27" s="2524"/>
      <c r="F27" s="2524"/>
      <c r="G27" s="2524"/>
      <c r="H27" s="2467"/>
      <c r="I27" s="2469"/>
      <c r="J27" s="2469"/>
      <c r="K27" s="2469"/>
      <c r="L27" s="2469"/>
      <c r="M27" s="2469"/>
      <c r="N27" s="2467"/>
      <c r="O27" s="2470"/>
      <c r="P27" s="2508"/>
      <c r="Q27" s="2508"/>
      <c r="S27" s="43"/>
    </row>
    <row r="28" spans="2:29" ht="14.25" customHeight="1" thickBot="1" x14ac:dyDescent="0.3">
      <c r="B28" s="2471" t="s">
        <v>208</v>
      </c>
      <c r="C28" s="2472" t="s">
        <v>6161</v>
      </c>
      <c r="D28" s="2473"/>
      <c r="E28" s="1033"/>
      <c r="F28" s="2473"/>
      <c r="G28" s="2474"/>
      <c r="H28" s="2475"/>
      <c r="I28" s="2475"/>
      <c r="J28" s="2475"/>
      <c r="K28" s="2475"/>
      <c r="L28" s="2475"/>
      <c r="M28" s="2475"/>
      <c r="N28" s="2475"/>
      <c r="O28" s="2475"/>
      <c r="P28" s="2509"/>
      <c r="Q28" s="2509"/>
      <c r="S28" s="43"/>
    </row>
    <row r="29" spans="2:29" ht="14.25" customHeight="1" thickBot="1" x14ac:dyDescent="0.25">
      <c r="B29" s="2558">
        <v>16</v>
      </c>
      <c r="C29" s="2559" t="s">
        <v>6162</v>
      </c>
      <c r="D29" s="2560" t="s">
        <v>6163</v>
      </c>
      <c r="E29" s="2560" t="s">
        <v>1880</v>
      </c>
      <c r="F29" s="2561">
        <v>2</v>
      </c>
      <c r="G29" s="2562" t="s">
        <v>1913</v>
      </c>
      <c r="H29" s="2563"/>
      <c r="I29" s="2564">
        <v>0.59762000000000004</v>
      </c>
      <c r="J29" s="2565">
        <v>0.60158</v>
      </c>
      <c r="K29" s="2565">
        <v>0.64469999999999805</v>
      </c>
      <c r="L29" s="2565">
        <v>0.65680000000000005</v>
      </c>
      <c r="M29" s="2566">
        <v>0.64770000000000005</v>
      </c>
      <c r="N29" s="2467"/>
      <c r="O29" s="2470"/>
      <c r="P29" s="2567" t="s">
        <v>6164</v>
      </c>
      <c r="Q29" s="2568"/>
      <c r="S29" s="43"/>
    </row>
    <row r="30" spans="2:29" ht="14.25" customHeight="1" thickBot="1" x14ac:dyDescent="0.25">
      <c r="B30" s="2505"/>
      <c r="C30" s="2506"/>
      <c r="D30" s="2507"/>
      <c r="E30" s="2524"/>
      <c r="F30" s="2524"/>
      <c r="G30" s="2524"/>
      <c r="H30" s="2467"/>
      <c r="I30" s="2469"/>
      <c r="J30" s="2469"/>
      <c r="K30" s="2469"/>
      <c r="L30" s="2469"/>
      <c r="M30" s="2469"/>
      <c r="N30" s="2467"/>
      <c r="O30" s="2470"/>
      <c r="P30" s="2508"/>
      <c r="Q30" s="2508"/>
      <c r="S30" s="43"/>
    </row>
    <row r="31" spans="2:29" ht="14.25" customHeight="1" thickBot="1" x14ac:dyDescent="0.3">
      <c r="B31" s="2471" t="s">
        <v>290</v>
      </c>
      <c r="C31" s="2472" t="s">
        <v>6165</v>
      </c>
      <c r="D31" s="2473"/>
      <c r="E31" s="1033"/>
      <c r="F31" s="2473"/>
      <c r="G31" s="2474"/>
      <c r="H31" s="2475"/>
      <c r="I31" s="2475"/>
      <c r="J31" s="2475"/>
      <c r="K31" s="2475"/>
      <c r="L31" s="2475"/>
      <c r="M31" s="2475"/>
      <c r="N31" s="2475"/>
      <c r="O31" s="2475"/>
      <c r="P31" s="2509"/>
      <c r="Q31" s="2509"/>
      <c r="S31" s="43"/>
    </row>
    <row r="32" spans="2:29" ht="14.25" customHeight="1" x14ac:dyDescent="0.2">
      <c r="B32" s="2476">
        <v>17</v>
      </c>
      <c r="C32" s="2477" t="s">
        <v>6166</v>
      </c>
      <c r="D32" s="2478" t="s">
        <v>6167</v>
      </c>
      <c r="E32" s="2478" t="s">
        <v>1880</v>
      </c>
      <c r="F32" s="2569">
        <v>2</v>
      </c>
      <c r="G32" s="2510" t="s">
        <v>1913</v>
      </c>
      <c r="H32" s="2467"/>
      <c r="I32" s="2467"/>
      <c r="J32" s="2467"/>
      <c r="K32" s="2467"/>
      <c r="L32" s="2467"/>
      <c r="M32" s="2467"/>
      <c r="N32" s="2570">
        <v>0.75</v>
      </c>
      <c r="O32" s="2571"/>
      <c r="P32" s="2572"/>
      <c r="Q32" s="2573"/>
      <c r="S32" s="43">
        <f>IF(SUM(AC32:AC32)=0,0,$W$4)</f>
        <v>0</v>
      </c>
      <c r="AC32" s="2542">
        <f>IF(ISNUMBER(N32),0,1)</f>
        <v>0</v>
      </c>
    </row>
    <row r="33" spans="2:29" ht="14.25" customHeight="1" x14ac:dyDescent="0.2">
      <c r="B33" s="2486">
        <v>18</v>
      </c>
      <c r="C33" s="2487" t="s">
        <v>6168</v>
      </c>
      <c r="D33" s="2488" t="s">
        <v>6169</v>
      </c>
      <c r="E33" s="2488" t="s">
        <v>1923</v>
      </c>
      <c r="F33" s="2489">
        <v>2</v>
      </c>
      <c r="G33" s="2490" t="s">
        <v>1913</v>
      </c>
      <c r="H33" s="2467"/>
      <c r="I33" s="2467"/>
      <c r="J33" s="2467"/>
      <c r="K33" s="2467"/>
      <c r="L33" s="2467"/>
      <c r="M33" s="2467"/>
      <c r="N33" s="2574">
        <v>0.5</v>
      </c>
      <c r="O33" s="2483"/>
      <c r="P33" s="2575" t="s">
        <v>6170</v>
      </c>
      <c r="Q33" s="2576"/>
      <c r="S33" s="43"/>
    </row>
    <row r="34" spans="2:29" ht="14.25" customHeight="1" thickBot="1" x14ac:dyDescent="0.25">
      <c r="B34" s="2486">
        <v>19</v>
      </c>
      <c r="C34" s="2487" t="s">
        <v>6171</v>
      </c>
      <c r="D34" s="2488" t="s">
        <v>6172</v>
      </c>
      <c r="E34" s="2488" t="s">
        <v>1880</v>
      </c>
      <c r="F34" s="2489">
        <v>2</v>
      </c>
      <c r="G34" s="2490" t="s">
        <v>1913</v>
      </c>
      <c r="H34" s="2467"/>
      <c r="I34" s="2467"/>
      <c r="J34" s="2467"/>
      <c r="K34" s="2467"/>
      <c r="L34" s="2467"/>
      <c r="M34" s="2467"/>
      <c r="N34" s="2577">
        <v>1</v>
      </c>
      <c r="O34" s="2578"/>
      <c r="P34" s="2579" t="s">
        <v>6170</v>
      </c>
      <c r="Q34" s="2580"/>
      <c r="S34" s="43"/>
    </row>
    <row r="35" spans="2:29" ht="14.25" customHeight="1" x14ac:dyDescent="0.2">
      <c r="B35" s="2486">
        <v>20</v>
      </c>
      <c r="C35" s="2487" t="s">
        <v>6173</v>
      </c>
      <c r="D35" s="2488" t="s">
        <v>6174</v>
      </c>
      <c r="E35" s="2488" t="s">
        <v>1923</v>
      </c>
      <c r="F35" s="2489">
        <v>3</v>
      </c>
      <c r="G35" s="2515" t="s">
        <v>3979</v>
      </c>
      <c r="H35" s="2467"/>
      <c r="I35" s="2467"/>
      <c r="J35" s="2467"/>
      <c r="K35" s="2581">
        <v>0</v>
      </c>
      <c r="L35" s="2582">
        <v>0</v>
      </c>
      <c r="M35" s="2583">
        <v>0</v>
      </c>
      <c r="N35" s="2467"/>
      <c r="O35" s="2470"/>
      <c r="P35" s="2584"/>
      <c r="Q35" s="2585"/>
      <c r="S35" s="43">
        <f>IF(SUM(Z35:AB35)=0,0,$W$4)</f>
        <v>0</v>
      </c>
      <c r="Z35" s="2542">
        <f>IF(ISNUMBER(K35),0,1)</f>
        <v>0</v>
      </c>
      <c r="AA35" s="2542">
        <f>IF(ISNUMBER(L35),0,1)</f>
        <v>0</v>
      </c>
      <c r="AB35" s="2542">
        <f>IF(ISNUMBER(M35),0,1)</f>
        <v>0</v>
      </c>
    </row>
    <row r="36" spans="2:29" ht="14.25" customHeight="1" x14ac:dyDescent="0.2">
      <c r="B36" s="2486">
        <v>21</v>
      </c>
      <c r="C36" s="2487" t="s">
        <v>6173</v>
      </c>
      <c r="D36" s="2488" t="s">
        <v>6175</v>
      </c>
      <c r="E36" s="2488" t="s">
        <v>1923</v>
      </c>
      <c r="F36" s="2489">
        <v>3</v>
      </c>
      <c r="G36" s="2515" t="s">
        <v>6176</v>
      </c>
      <c r="H36" s="2467"/>
      <c r="I36" s="2467"/>
      <c r="J36" s="2467"/>
      <c r="K36" s="2586">
        <v>0</v>
      </c>
      <c r="L36" s="2587">
        <v>0</v>
      </c>
      <c r="M36" s="2588">
        <v>0</v>
      </c>
      <c r="N36" s="2467"/>
      <c r="O36" s="2470"/>
      <c r="P36" s="2584" t="s">
        <v>6177</v>
      </c>
      <c r="Q36" s="2585"/>
      <c r="S36" s="43"/>
    </row>
    <row r="37" spans="2:29" ht="14.25" customHeight="1" x14ac:dyDescent="0.2">
      <c r="B37" s="2486">
        <v>22</v>
      </c>
      <c r="C37" s="2487" t="s">
        <v>6178</v>
      </c>
      <c r="D37" s="2488" t="s">
        <v>6179</v>
      </c>
      <c r="E37" s="2488" t="s">
        <v>1923</v>
      </c>
      <c r="F37" s="2489">
        <v>3</v>
      </c>
      <c r="G37" s="2515" t="s">
        <v>6176</v>
      </c>
      <c r="H37" s="2467"/>
      <c r="I37" s="2467"/>
      <c r="J37" s="2467"/>
      <c r="K37" s="2551">
        <v>0</v>
      </c>
      <c r="L37" s="2552">
        <v>0</v>
      </c>
      <c r="M37" s="2589">
        <v>0</v>
      </c>
      <c r="N37" s="2467"/>
      <c r="O37" s="2470"/>
      <c r="P37" s="2584"/>
      <c r="Q37" s="2585"/>
      <c r="S37" s="43">
        <f>IF(SUM(Z37:AB37)=0,0,$W$4)</f>
        <v>0</v>
      </c>
      <c r="Z37" s="2542">
        <f t="shared" ref="Z37:AB38" si="1">IF(ISNUMBER(K37),0,1)</f>
        <v>0</v>
      </c>
      <c r="AA37" s="2542">
        <f t="shared" si="1"/>
        <v>0</v>
      </c>
      <c r="AB37" s="2542">
        <f t="shared" si="1"/>
        <v>0</v>
      </c>
    </row>
    <row r="38" spans="2:29" ht="14.25" customHeight="1" thickBot="1" x14ac:dyDescent="0.25">
      <c r="B38" s="2497">
        <v>23</v>
      </c>
      <c r="C38" s="2498" t="s">
        <v>6180</v>
      </c>
      <c r="D38" s="2499" t="s">
        <v>6181</v>
      </c>
      <c r="E38" s="2499" t="s">
        <v>1923</v>
      </c>
      <c r="F38" s="2500">
        <v>3</v>
      </c>
      <c r="G38" s="2590" t="s">
        <v>6176</v>
      </c>
      <c r="H38" s="2467"/>
      <c r="I38" s="2467"/>
      <c r="J38" s="2467"/>
      <c r="K38" s="1689">
        <v>0</v>
      </c>
      <c r="L38" s="1690">
        <v>0</v>
      </c>
      <c r="M38" s="1691">
        <v>0</v>
      </c>
      <c r="N38" s="2467"/>
      <c r="O38" s="2470"/>
      <c r="P38" s="2556"/>
      <c r="Q38" s="2557"/>
      <c r="S38" s="43">
        <f>IF(SUM(Z38:AB38)=0,0,$W$4)</f>
        <v>0</v>
      </c>
      <c r="Z38" s="2542">
        <f t="shared" si="1"/>
        <v>0</v>
      </c>
      <c r="AA38" s="2542">
        <f t="shared" si="1"/>
        <v>0</v>
      </c>
      <c r="AB38" s="2542">
        <f t="shared" si="1"/>
        <v>0</v>
      </c>
    </row>
    <row r="39" spans="2:29" ht="14.25" customHeight="1" thickBot="1" x14ac:dyDescent="0.25">
      <c r="B39" s="2591"/>
      <c r="C39" s="2592"/>
      <c r="D39" s="2593"/>
      <c r="E39" s="2593"/>
      <c r="F39" s="2594"/>
      <c r="G39" s="2595"/>
      <c r="H39" s="2467"/>
      <c r="I39" s="2467"/>
      <c r="J39" s="2467"/>
      <c r="K39" s="2596"/>
      <c r="L39" s="2596"/>
      <c r="M39" s="2596"/>
      <c r="N39" s="2467"/>
      <c r="O39" s="2470"/>
      <c r="P39" s="2597"/>
      <c r="Q39" s="2597"/>
      <c r="S39" s="43"/>
    </row>
    <row r="40" spans="2:29" ht="14.25" customHeight="1" thickBot="1" x14ac:dyDescent="0.25">
      <c r="B40" s="2598" t="s">
        <v>1955</v>
      </c>
      <c r="C40" s="2599" t="s">
        <v>6182</v>
      </c>
      <c r="D40" s="2593"/>
      <c r="E40" s="2593"/>
      <c r="F40" s="2594"/>
      <c r="G40" s="2595"/>
      <c r="H40" s="2467"/>
      <c r="I40" s="2467"/>
      <c r="J40" s="2467"/>
      <c r="K40" s="2596"/>
      <c r="L40" s="2596"/>
      <c r="M40" s="2596"/>
      <c r="N40" s="2467"/>
      <c r="O40" s="2470"/>
      <c r="P40" s="2597"/>
      <c r="Q40" s="2597"/>
      <c r="S40" s="43"/>
    </row>
    <row r="41" spans="2:29" ht="14.25" customHeight="1" x14ac:dyDescent="0.2">
      <c r="B41" s="2476">
        <v>24</v>
      </c>
      <c r="C41" s="2477" t="s">
        <v>6183</v>
      </c>
      <c r="D41" s="2478" t="s">
        <v>6184</v>
      </c>
      <c r="E41" s="2478" t="s">
        <v>41</v>
      </c>
      <c r="F41" s="2479">
        <v>3</v>
      </c>
      <c r="G41" s="2600" t="s">
        <v>3979</v>
      </c>
      <c r="H41" s="2467"/>
      <c r="I41" s="2467"/>
      <c r="J41" s="2467"/>
      <c r="K41" s="2596"/>
      <c r="L41" s="2596"/>
      <c r="M41" s="2601">
        <v>7.46</v>
      </c>
      <c r="N41" s="2379"/>
      <c r="O41" s="2470"/>
      <c r="P41" s="2572" t="s">
        <v>6185</v>
      </c>
      <c r="Q41" s="2573"/>
      <c r="S41" s="43">
        <f>IF(SUM(AB41)=0,0,$W$4)</f>
        <v>0</v>
      </c>
      <c r="AB41" s="2542">
        <f>IF(ISNUMBER(M41),0,1)</f>
        <v>0</v>
      </c>
    </row>
    <row r="42" spans="2:29" ht="14.25" customHeight="1" x14ac:dyDescent="0.2">
      <c r="B42" s="2486">
        <v>25</v>
      </c>
      <c r="C42" s="2487" t="s">
        <v>6186</v>
      </c>
      <c r="D42" s="2488" t="s">
        <v>6187</v>
      </c>
      <c r="E42" s="2488" t="s">
        <v>41</v>
      </c>
      <c r="F42" s="2489">
        <v>3</v>
      </c>
      <c r="G42" s="2515" t="s">
        <v>3979</v>
      </c>
      <c r="H42" s="2467"/>
      <c r="I42" s="2467"/>
      <c r="J42" s="2467"/>
      <c r="K42" s="2596"/>
      <c r="L42" s="2596"/>
      <c r="M42" s="1896">
        <v>51.658999999999999</v>
      </c>
      <c r="N42" s="2379"/>
      <c r="O42" s="2470"/>
      <c r="P42" s="2575" t="s">
        <v>6185</v>
      </c>
      <c r="Q42" s="2576"/>
      <c r="S42" s="43">
        <f>IF(SUM(AB42)=0,0,$W$4)</f>
        <v>0</v>
      </c>
      <c r="AB42" s="2542">
        <f>IF(ISNUMBER(M42),0,1)</f>
        <v>0</v>
      </c>
    </row>
    <row r="43" spans="2:29" ht="14.25" customHeight="1" x14ac:dyDescent="0.2">
      <c r="B43" s="2486">
        <v>26</v>
      </c>
      <c r="C43" s="2487" t="s">
        <v>6188</v>
      </c>
      <c r="D43" s="2488" t="s">
        <v>6189</v>
      </c>
      <c r="E43" s="2488" t="s">
        <v>41</v>
      </c>
      <c r="F43" s="2489">
        <v>3</v>
      </c>
      <c r="G43" s="2515" t="s">
        <v>32</v>
      </c>
      <c r="H43" s="2467"/>
      <c r="I43" s="2467"/>
      <c r="J43" s="2467"/>
      <c r="K43" s="2596"/>
      <c r="L43" s="2596"/>
      <c r="M43" s="1896">
        <v>9.1549999999999994</v>
      </c>
      <c r="N43" s="2379"/>
      <c r="O43" s="2470"/>
      <c r="P43" s="2602" t="s">
        <v>6092</v>
      </c>
      <c r="Q43" s="2585"/>
      <c r="S43" s="43">
        <f>IF(SUM(AB43)=0,0,$W$4)</f>
        <v>0</v>
      </c>
      <c r="AB43" s="2542">
        <f>IF(ISNUMBER(M43),0,1)</f>
        <v>0</v>
      </c>
    </row>
    <row r="44" spans="2:29" ht="14.25" customHeight="1" thickBot="1" x14ac:dyDescent="0.25">
      <c r="B44" s="2497">
        <v>27</v>
      </c>
      <c r="C44" s="2498" t="s">
        <v>6190</v>
      </c>
      <c r="D44" s="2499" t="s">
        <v>6191</v>
      </c>
      <c r="E44" s="2499" t="s">
        <v>41</v>
      </c>
      <c r="F44" s="2500">
        <v>3</v>
      </c>
      <c r="G44" s="2590" t="s">
        <v>32</v>
      </c>
      <c r="H44" s="2467"/>
      <c r="I44" s="2467"/>
      <c r="J44" s="2467"/>
      <c r="K44" s="2596"/>
      <c r="L44" s="2596"/>
      <c r="M44" s="2603">
        <v>59.139000000000003</v>
      </c>
      <c r="N44" s="2379"/>
      <c r="O44" s="2470"/>
      <c r="P44" s="2604" t="s">
        <v>6192</v>
      </c>
      <c r="Q44" s="2557"/>
      <c r="S44" s="43">
        <f>IF(SUM(AB44)=0,0,$W$4)</f>
        <v>0</v>
      </c>
      <c r="AB44" s="2542">
        <f>IF(ISNUMBER(M44),0,1)</f>
        <v>0</v>
      </c>
    </row>
    <row r="45" spans="2:29" ht="15" customHeight="1" x14ac:dyDescent="0.2">
      <c r="B45" s="2505"/>
      <c r="C45" s="2605"/>
      <c r="D45" s="2470"/>
      <c r="E45" s="2468"/>
      <c r="F45" s="2468"/>
      <c r="G45" s="2468"/>
      <c r="H45" s="2470"/>
      <c r="I45" s="2596"/>
      <c r="J45" s="2596"/>
      <c r="K45" s="2596"/>
      <c r="L45" s="2596"/>
      <c r="M45" s="2596"/>
      <c r="N45" s="2434"/>
      <c r="O45" s="2470"/>
      <c r="P45" s="2470"/>
      <c r="S45" s="43"/>
      <c r="AC45" s="2606">
        <f>SUM(X18:AC44)</f>
        <v>0</v>
      </c>
    </row>
    <row r="46" spans="2:29" ht="15.75" x14ac:dyDescent="0.3">
      <c r="B46" s="2607" t="s">
        <v>300</v>
      </c>
      <c r="C46" s="305"/>
      <c r="D46" s="519"/>
      <c r="E46" s="519"/>
      <c r="F46" s="535"/>
      <c r="G46" s="519"/>
      <c r="H46" s="519"/>
      <c r="I46" s="519"/>
      <c r="J46" s="2608"/>
      <c r="K46" s="2608"/>
      <c r="L46" s="2608"/>
      <c r="M46" s="2609"/>
      <c r="N46" s="2563"/>
      <c r="O46" s="2470"/>
      <c r="P46" s="2508"/>
    </row>
    <row r="47" spans="2:29" ht="15.75" x14ac:dyDescent="0.3">
      <c r="B47" s="2610"/>
      <c r="C47" s="2611" t="s">
        <v>301</v>
      </c>
      <c r="D47" s="519"/>
      <c r="E47" s="519"/>
      <c r="F47" s="535"/>
      <c r="G47" s="519"/>
      <c r="H47" s="519"/>
      <c r="I47" s="519"/>
      <c r="J47" s="2608"/>
      <c r="K47" s="2608"/>
      <c r="L47" s="2608"/>
      <c r="M47" s="2609"/>
      <c r="N47" s="2563"/>
      <c r="O47" s="2470"/>
      <c r="P47" s="2508"/>
    </row>
    <row r="48" spans="2:29" ht="15.75" x14ac:dyDescent="0.3">
      <c r="B48" s="2612"/>
      <c r="C48" s="2611" t="s">
        <v>302</v>
      </c>
      <c r="D48" s="519"/>
      <c r="E48" s="519"/>
      <c r="F48" s="535"/>
      <c r="G48" s="519"/>
      <c r="H48" s="519"/>
      <c r="I48" s="519"/>
      <c r="J48" s="2608"/>
      <c r="K48" s="2608"/>
      <c r="L48" s="2608"/>
      <c r="M48" s="2609"/>
      <c r="N48" s="2563"/>
      <c r="O48" s="2470"/>
      <c r="P48" s="2508"/>
    </row>
    <row r="49" spans="2:16" ht="15.75" x14ac:dyDescent="0.3">
      <c r="B49" s="2613"/>
      <c r="C49" s="2611" t="s">
        <v>303</v>
      </c>
      <c r="D49" s="519"/>
      <c r="E49" s="519"/>
      <c r="F49" s="535"/>
      <c r="G49" s="519"/>
      <c r="H49" s="519"/>
      <c r="I49" s="519"/>
      <c r="J49" s="2608"/>
      <c r="K49" s="2608"/>
      <c r="L49" s="2608"/>
      <c r="M49" s="2609"/>
      <c r="N49" s="2563"/>
      <c r="O49" s="2470"/>
      <c r="P49" s="2508"/>
    </row>
    <row r="50" spans="2:16" ht="15.75" x14ac:dyDescent="0.3">
      <c r="B50" s="2614"/>
      <c r="C50" s="2611" t="s">
        <v>304</v>
      </c>
      <c r="D50" s="519"/>
      <c r="E50" s="519"/>
      <c r="F50" s="535"/>
      <c r="G50" s="519"/>
      <c r="H50" s="519"/>
      <c r="I50" s="519"/>
      <c r="J50" s="2608"/>
      <c r="K50" s="2608"/>
      <c r="L50" s="2608"/>
      <c r="M50" s="2609"/>
      <c r="N50" s="2563"/>
      <c r="O50" s="2470"/>
      <c r="P50" s="2508"/>
    </row>
    <row r="51" spans="2:16" ht="16.5" thickBot="1" x14ac:dyDescent="0.35">
      <c r="B51" s="2615"/>
      <c r="C51" s="2437"/>
      <c r="D51" s="519"/>
      <c r="E51" s="519"/>
      <c r="F51" s="535"/>
      <c r="G51" s="519"/>
      <c r="H51" s="519"/>
      <c r="I51" s="519"/>
      <c r="J51" s="2608"/>
      <c r="K51" s="2608"/>
      <c r="L51" s="2608"/>
      <c r="M51" s="2609"/>
      <c r="N51" s="2563"/>
      <c r="O51" s="2470"/>
      <c r="P51" s="2467"/>
    </row>
    <row r="52" spans="2:16" ht="16.5" thickBot="1" x14ac:dyDescent="0.25">
      <c r="B52" s="3494" t="s">
        <v>6193</v>
      </c>
      <c r="C52" s="3495"/>
      <c r="D52" s="3495"/>
      <c r="E52" s="3495"/>
      <c r="F52" s="3495"/>
      <c r="G52" s="3495"/>
      <c r="H52" s="3495"/>
      <c r="I52" s="3495"/>
      <c r="J52" s="3495"/>
      <c r="K52" s="3495"/>
      <c r="L52" s="3495"/>
      <c r="M52" s="3495"/>
      <c r="N52" s="3496"/>
      <c r="O52" s="2470"/>
      <c r="P52" s="2467"/>
    </row>
    <row r="53" spans="2:16" ht="16.5" thickBot="1" x14ac:dyDescent="0.25">
      <c r="B53" s="288"/>
      <c r="C53" s="289"/>
      <c r="D53" s="291"/>
      <c r="E53" s="291"/>
      <c r="F53" s="290"/>
      <c r="G53" s="291"/>
      <c r="H53" s="291"/>
      <c r="I53" s="291"/>
      <c r="J53" s="2608"/>
      <c r="K53" s="2608"/>
      <c r="L53" s="2608"/>
      <c r="M53" s="2609"/>
      <c r="N53" s="2609"/>
      <c r="O53" s="2470"/>
      <c r="P53" s="2467"/>
    </row>
    <row r="54" spans="2:16" ht="45" customHeight="1" thickBot="1" x14ac:dyDescent="0.25">
      <c r="B54" s="3480" t="s">
        <v>6194</v>
      </c>
      <c r="C54" s="3481"/>
      <c r="D54" s="3481"/>
      <c r="E54" s="3481"/>
      <c r="F54" s="3481"/>
      <c r="G54" s="3481"/>
      <c r="H54" s="3481"/>
      <c r="I54" s="3481"/>
      <c r="J54" s="3481"/>
      <c r="K54" s="3481"/>
      <c r="L54" s="3481"/>
      <c r="M54" s="3481"/>
      <c r="N54" s="3482"/>
      <c r="O54" s="2470"/>
      <c r="P54" s="2467"/>
    </row>
    <row r="55" spans="2:16" ht="15" thickBot="1" x14ac:dyDescent="0.25">
      <c r="B55" s="305"/>
      <c r="C55" s="1170"/>
      <c r="D55" s="305"/>
      <c r="E55" s="305"/>
      <c r="F55" s="2616"/>
      <c r="G55" s="114"/>
      <c r="H55" s="114"/>
      <c r="I55" s="114"/>
      <c r="J55" s="2608"/>
      <c r="K55" s="2608"/>
      <c r="L55" s="2608"/>
      <c r="M55" s="2609"/>
      <c r="N55" s="2609"/>
      <c r="O55" s="2470"/>
      <c r="P55" s="2467"/>
    </row>
    <row r="56" spans="2:16" ht="15" customHeight="1" x14ac:dyDescent="0.2">
      <c r="B56" s="292" t="s">
        <v>307</v>
      </c>
      <c r="C56" s="3833" t="s">
        <v>308</v>
      </c>
      <c r="D56" s="3834"/>
      <c r="E56" s="3834"/>
      <c r="F56" s="3834"/>
      <c r="G56" s="3834"/>
      <c r="H56" s="3834"/>
      <c r="I56" s="3834"/>
      <c r="J56" s="3834"/>
      <c r="K56" s="3834"/>
      <c r="L56" s="3834"/>
      <c r="M56" s="3834"/>
      <c r="N56" s="3835"/>
      <c r="O56" s="2470"/>
      <c r="P56" s="2467"/>
    </row>
    <row r="57" spans="2:16" ht="15" customHeight="1" x14ac:dyDescent="0.2">
      <c r="B57" s="627" t="s">
        <v>309</v>
      </c>
      <c r="C57" s="2617" t="str">
        <f>$C$5</f>
        <v>Company details</v>
      </c>
      <c r="D57" s="2617"/>
      <c r="E57" s="2617"/>
      <c r="F57" s="2617"/>
      <c r="G57" s="2617"/>
      <c r="H57" s="2617"/>
      <c r="I57" s="2617"/>
      <c r="J57" s="2617"/>
      <c r="K57" s="2617"/>
      <c r="L57" s="2617"/>
      <c r="M57" s="2617"/>
      <c r="N57" s="2618"/>
      <c r="O57" s="2470"/>
      <c r="P57" s="2467"/>
    </row>
    <row r="58" spans="2:16" ht="15" customHeight="1" x14ac:dyDescent="0.2">
      <c r="B58" s="1887">
        <v>1</v>
      </c>
      <c r="C58" s="3825" t="s">
        <v>6195</v>
      </c>
      <c r="D58" s="3826"/>
      <c r="E58" s="3826"/>
      <c r="F58" s="3826"/>
      <c r="G58" s="3826"/>
      <c r="H58" s="3826"/>
      <c r="I58" s="3826"/>
      <c r="J58" s="3826"/>
      <c r="K58" s="3826"/>
      <c r="L58" s="3826"/>
      <c r="M58" s="3826"/>
      <c r="N58" s="3827"/>
      <c r="O58" s="2470"/>
      <c r="P58" s="2467"/>
    </row>
    <row r="59" spans="2:16" ht="15" customHeight="1" x14ac:dyDescent="0.2">
      <c r="B59" s="1884">
        <v>2</v>
      </c>
      <c r="C59" s="3825" t="s">
        <v>6196</v>
      </c>
      <c r="D59" s="3826"/>
      <c r="E59" s="3826"/>
      <c r="F59" s="3826"/>
      <c r="G59" s="3826"/>
      <c r="H59" s="3826"/>
      <c r="I59" s="3826"/>
      <c r="J59" s="3826"/>
      <c r="K59" s="3826"/>
      <c r="L59" s="3826"/>
      <c r="M59" s="3826"/>
      <c r="N59" s="3827"/>
      <c r="O59" s="2470"/>
      <c r="P59" s="2467"/>
    </row>
    <row r="60" spans="2:16" ht="15" customHeight="1" x14ac:dyDescent="0.2">
      <c r="B60" s="1884">
        <v>3</v>
      </c>
      <c r="C60" s="3825" t="s">
        <v>6197</v>
      </c>
      <c r="D60" s="3826"/>
      <c r="E60" s="3826"/>
      <c r="F60" s="3826"/>
      <c r="G60" s="3826"/>
      <c r="H60" s="3826"/>
      <c r="I60" s="3826"/>
      <c r="J60" s="3826"/>
      <c r="K60" s="3826"/>
      <c r="L60" s="3826"/>
      <c r="M60" s="3826"/>
      <c r="N60" s="3827"/>
      <c r="O60" s="2470"/>
      <c r="P60" s="2467"/>
    </row>
    <row r="61" spans="2:16" ht="15" customHeight="1" x14ac:dyDescent="0.2">
      <c r="B61" s="627" t="s">
        <v>321</v>
      </c>
      <c r="C61" s="2617" t="str">
        <f>$C$10</f>
        <v>Menu choices</v>
      </c>
      <c r="D61" s="2617"/>
      <c r="E61" s="2617"/>
      <c r="F61" s="2617"/>
      <c r="G61" s="2617"/>
      <c r="H61" s="2617"/>
      <c r="I61" s="2617"/>
      <c r="J61" s="2617"/>
      <c r="K61" s="2617"/>
      <c r="L61" s="2617"/>
      <c r="M61" s="2617"/>
      <c r="N61" s="2618"/>
      <c r="O61" s="2470"/>
      <c r="P61" s="2467"/>
    </row>
    <row r="62" spans="2:16" ht="15" customHeight="1" x14ac:dyDescent="0.2">
      <c r="B62" s="1884">
        <v>4</v>
      </c>
      <c r="C62" s="3825" t="s">
        <v>6198</v>
      </c>
      <c r="D62" s="3826"/>
      <c r="E62" s="3826"/>
      <c r="F62" s="3826"/>
      <c r="G62" s="3826"/>
      <c r="H62" s="3826"/>
      <c r="I62" s="3826"/>
      <c r="J62" s="3826"/>
      <c r="K62" s="3826"/>
      <c r="L62" s="3826"/>
      <c r="M62" s="3826"/>
      <c r="N62" s="3827"/>
      <c r="O62" s="2470"/>
      <c r="P62" s="2467"/>
    </row>
    <row r="63" spans="2:16" ht="15" customHeight="1" x14ac:dyDescent="0.2">
      <c r="B63" s="1884">
        <v>5</v>
      </c>
      <c r="C63" s="3825" t="s">
        <v>6199</v>
      </c>
      <c r="D63" s="3826"/>
      <c r="E63" s="3826"/>
      <c r="F63" s="3826"/>
      <c r="G63" s="3826"/>
      <c r="H63" s="3826"/>
      <c r="I63" s="3826"/>
      <c r="J63" s="3826"/>
      <c r="K63" s="3826"/>
      <c r="L63" s="3826"/>
      <c r="M63" s="3826"/>
      <c r="N63" s="3827"/>
      <c r="O63" s="2470"/>
      <c r="P63" s="2467"/>
    </row>
    <row r="64" spans="2:16" ht="15" customHeight="1" x14ac:dyDescent="0.2">
      <c r="B64" s="1884">
        <v>6</v>
      </c>
      <c r="C64" s="3825" t="s">
        <v>6200</v>
      </c>
      <c r="D64" s="3826"/>
      <c r="E64" s="3826"/>
      <c r="F64" s="3826"/>
      <c r="G64" s="3826"/>
      <c r="H64" s="3826"/>
      <c r="I64" s="3826"/>
      <c r="J64" s="3826"/>
      <c r="K64" s="3826"/>
      <c r="L64" s="3826"/>
      <c r="M64" s="3826"/>
      <c r="N64" s="3827"/>
      <c r="O64" s="2470"/>
      <c r="P64" s="2467"/>
    </row>
    <row r="65" spans="2:16" ht="15" customHeight="1" x14ac:dyDescent="0.2">
      <c r="B65" s="627" t="s">
        <v>330</v>
      </c>
      <c r="C65" s="2617" t="str">
        <f>$C$15</f>
        <v>TOTEX</v>
      </c>
      <c r="D65" s="2617"/>
      <c r="E65" s="2617"/>
      <c r="F65" s="2617"/>
      <c r="G65" s="2617"/>
      <c r="H65" s="2617"/>
      <c r="I65" s="2617"/>
      <c r="J65" s="2617"/>
      <c r="K65" s="2617"/>
      <c r="L65" s="2617"/>
      <c r="M65" s="2617"/>
      <c r="N65" s="2618"/>
      <c r="O65" s="2470"/>
      <c r="P65" s="2467"/>
    </row>
    <row r="66" spans="2:16" ht="15" customHeight="1" x14ac:dyDescent="0.2">
      <c r="B66" s="1884">
        <v>7</v>
      </c>
      <c r="C66" s="3825" t="s">
        <v>6201</v>
      </c>
      <c r="D66" s="3826"/>
      <c r="E66" s="3826"/>
      <c r="F66" s="3826"/>
      <c r="G66" s="3826"/>
      <c r="H66" s="3826"/>
      <c r="I66" s="3826"/>
      <c r="J66" s="3826"/>
      <c r="K66" s="3826"/>
      <c r="L66" s="3826"/>
      <c r="M66" s="3826"/>
      <c r="N66" s="3827"/>
      <c r="O66" s="2470"/>
      <c r="P66" s="2467"/>
    </row>
    <row r="67" spans="2:16" ht="15" customHeight="1" x14ac:dyDescent="0.2">
      <c r="B67" s="1884">
        <v>8</v>
      </c>
      <c r="C67" s="3825" t="s">
        <v>6202</v>
      </c>
      <c r="D67" s="3826"/>
      <c r="E67" s="3826"/>
      <c r="F67" s="3826"/>
      <c r="G67" s="3826"/>
      <c r="H67" s="3826"/>
      <c r="I67" s="3826"/>
      <c r="J67" s="3826"/>
      <c r="K67" s="3826"/>
      <c r="L67" s="3826"/>
      <c r="M67" s="3826"/>
      <c r="N67" s="3827"/>
      <c r="O67" s="2470"/>
      <c r="P67" s="2467"/>
    </row>
    <row r="68" spans="2:16" ht="15" customHeight="1" x14ac:dyDescent="0.2">
      <c r="B68" s="1884">
        <v>9</v>
      </c>
      <c r="C68" s="3825" t="s">
        <v>6203</v>
      </c>
      <c r="D68" s="3826"/>
      <c r="E68" s="3826"/>
      <c r="F68" s="3826"/>
      <c r="G68" s="3826"/>
      <c r="H68" s="3826"/>
      <c r="I68" s="3826"/>
      <c r="J68" s="3826"/>
      <c r="K68" s="3826"/>
      <c r="L68" s="3826"/>
      <c r="M68" s="3826"/>
      <c r="N68" s="3827"/>
      <c r="O68" s="2470"/>
      <c r="P68" s="2467"/>
    </row>
    <row r="69" spans="2:16" ht="15" customHeight="1" x14ac:dyDescent="0.2">
      <c r="B69" s="627" t="s">
        <v>334</v>
      </c>
      <c r="C69" s="2617" t="str">
        <f>$C$20</f>
        <v>Adjustments to TOTEX</v>
      </c>
      <c r="D69" s="2617"/>
      <c r="E69" s="2617"/>
      <c r="F69" s="2617"/>
      <c r="G69" s="2617"/>
      <c r="H69" s="2617"/>
      <c r="I69" s="2617"/>
      <c r="J69" s="2617"/>
      <c r="K69" s="2617"/>
      <c r="L69" s="2617"/>
      <c r="M69" s="2617"/>
      <c r="N69" s="2618"/>
      <c r="O69" s="2470"/>
      <c r="P69" s="2467"/>
    </row>
    <row r="70" spans="2:16" ht="15" customHeight="1" x14ac:dyDescent="0.2">
      <c r="B70" s="1884" t="s">
        <v>6204</v>
      </c>
      <c r="C70" s="3825" t="s">
        <v>6205</v>
      </c>
      <c r="D70" s="3826"/>
      <c r="E70" s="3826"/>
      <c r="F70" s="3826"/>
      <c r="G70" s="3826"/>
      <c r="H70" s="3826"/>
      <c r="I70" s="3826"/>
      <c r="J70" s="3826"/>
      <c r="K70" s="3826"/>
      <c r="L70" s="3826"/>
      <c r="M70" s="3826"/>
      <c r="N70" s="3827"/>
      <c r="O70" s="2470"/>
      <c r="P70" s="2467"/>
    </row>
    <row r="71" spans="2:16" ht="15" customHeight="1" x14ac:dyDescent="0.2">
      <c r="B71" s="1884" t="s">
        <v>6206</v>
      </c>
      <c r="C71" s="3825" t="s">
        <v>6207</v>
      </c>
      <c r="D71" s="3826"/>
      <c r="E71" s="3826"/>
      <c r="F71" s="3826"/>
      <c r="G71" s="3826"/>
      <c r="H71" s="3826"/>
      <c r="I71" s="3826"/>
      <c r="J71" s="3826"/>
      <c r="K71" s="3826"/>
      <c r="L71" s="3826"/>
      <c r="M71" s="3826"/>
      <c r="N71" s="3827"/>
      <c r="O71" s="2470"/>
      <c r="P71" s="2467"/>
    </row>
    <row r="72" spans="2:16" ht="15" customHeight="1" x14ac:dyDescent="0.2">
      <c r="B72" s="627" t="s">
        <v>338</v>
      </c>
      <c r="C72" s="2617" t="str">
        <f>$C$28</f>
        <v>PAYG</v>
      </c>
      <c r="D72" s="2617"/>
      <c r="E72" s="2617"/>
      <c r="F72" s="2617"/>
      <c r="G72" s="2617"/>
      <c r="H72" s="2617"/>
      <c r="I72" s="2617"/>
      <c r="J72" s="2617"/>
      <c r="K72" s="2617"/>
      <c r="L72" s="2617"/>
      <c r="M72" s="2617"/>
      <c r="N72" s="2618"/>
      <c r="O72" s="2470"/>
      <c r="P72" s="2467"/>
    </row>
    <row r="73" spans="2:16" ht="15" customHeight="1" x14ac:dyDescent="0.2">
      <c r="B73" s="1884" t="s">
        <v>6208</v>
      </c>
      <c r="C73" s="3825" t="s">
        <v>6209</v>
      </c>
      <c r="D73" s="3826"/>
      <c r="E73" s="3826"/>
      <c r="F73" s="3826"/>
      <c r="G73" s="3826"/>
      <c r="H73" s="3826"/>
      <c r="I73" s="3826"/>
      <c r="J73" s="3826"/>
      <c r="K73" s="3826"/>
      <c r="L73" s="3826"/>
      <c r="M73" s="3826"/>
      <c r="N73" s="3827"/>
      <c r="O73" s="2470"/>
      <c r="P73" s="2467"/>
    </row>
    <row r="74" spans="2:16" ht="15" customHeight="1" x14ac:dyDescent="0.2">
      <c r="B74" s="627" t="s">
        <v>342</v>
      </c>
      <c r="C74" s="2617" t="str">
        <f>$C$31</f>
        <v>Business rates IDoK</v>
      </c>
      <c r="D74" s="2617"/>
      <c r="E74" s="2617"/>
      <c r="F74" s="2617"/>
      <c r="G74" s="2617"/>
      <c r="H74" s="2617"/>
      <c r="I74" s="2617"/>
      <c r="J74" s="2617"/>
      <c r="K74" s="2617"/>
      <c r="L74" s="2617"/>
      <c r="M74" s="2617"/>
      <c r="N74" s="2618"/>
      <c r="O74" s="2470"/>
      <c r="P74" s="2467"/>
    </row>
    <row r="75" spans="2:16" ht="15" customHeight="1" x14ac:dyDescent="0.2">
      <c r="B75" s="1884" t="s">
        <v>6210</v>
      </c>
      <c r="C75" s="3825" t="s">
        <v>6211</v>
      </c>
      <c r="D75" s="3826"/>
      <c r="E75" s="3826"/>
      <c r="F75" s="3826"/>
      <c r="G75" s="3826"/>
      <c r="H75" s="3826"/>
      <c r="I75" s="3826"/>
      <c r="J75" s="3826"/>
      <c r="K75" s="3826"/>
      <c r="L75" s="3826"/>
      <c r="M75" s="3826"/>
      <c r="N75" s="3827"/>
      <c r="O75" s="2470"/>
      <c r="P75" s="2467"/>
    </row>
    <row r="76" spans="2:16" ht="15" customHeight="1" x14ac:dyDescent="0.2">
      <c r="B76" s="627" t="s">
        <v>5092</v>
      </c>
      <c r="C76" s="2617" t="str">
        <f>$C$40</f>
        <v>Totex menu adjustments</v>
      </c>
      <c r="D76" s="2617"/>
      <c r="E76" s="2617"/>
      <c r="F76" s="2617"/>
      <c r="G76" s="2617"/>
      <c r="H76" s="2617"/>
      <c r="I76" s="2617"/>
      <c r="J76" s="2617"/>
      <c r="K76" s="2617"/>
      <c r="L76" s="2617"/>
      <c r="M76" s="2617"/>
      <c r="N76" s="2618"/>
      <c r="O76" s="2470"/>
      <c r="P76" s="2467"/>
    </row>
    <row r="77" spans="2:16" ht="15" customHeight="1" x14ac:dyDescent="0.2">
      <c r="B77" s="1884" t="s">
        <v>6212</v>
      </c>
      <c r="C77" s="3825" t="s">
        <v>6213</v>
      </c>
      <c r="D77" s="3826"/>
      <c r="E77" s="3826"/>
      <c r="F77" s="3826"/>
      <c r="G77" s="3826"/>
      <c r="H77" s="3826"/>
      <c r="I77" s="3826"/>
      <c r="J77" s="3826"/>
      <c r="K77" s="3826"/>
      <c r="L77" s="3826"/>
      <c r="M77" s="3826"/>
      <c r="N77" s="3827"/>
      <c r="O77" s="2470"/>
      <c r="P77" s="2467"/>
    </row>
    <row r="78" spans="2:16" ht="15" customHeight="1" x14ac:dyDescent="0.2">
      <c r="B78" s="1884" t="s">
        <v>6214</v>
      </c>
      <c r="C78" s="3825" t="s">
        <v>6213</v>
      </c>
      <c r="D78" s="3826"/>
      <c r="E78" s="3826"/>
      <c r="F78" s="3826"/>
      <c r="G78" s="3826"/>
      <c r="H78" s="3826"/>
      <c r="I78" s="3826"/>
      <c r="J78" s="3826"/>
      <c r="K78" s="3826"/>
      <c r="L78" s="3826"/>
      <c r="M78" s="3826"/>
      <c r="N78" s="3827"/>
      <c r="O78" s="2470"/>
      <c r="P78" s="2467"/>
    </row>
    <row r="79" spans="2:16" ht="15" customHeight="1" x14ac:dyDescent="0.2">
      <c r="B79" s="1884" t="s">
        <v>6215</v>
      </c>
      <c r="C79" s="3825" t="s">
        <v>6216</v>
      </c>
      <c r="D79" s="3826"/>
      <c r="E79" s="3826"/>
      <c r="F79" s="3826"/>
      <c r="G79" s="3826"/>
      <c r="H79" s="3826"/>
      <c r="I79" s="3826"/>
      <c r="J79" s="3826"/>
      <c r="K79" s="3826"/>
      <c r="L79" s="3826"/>
      <c r="M79" s="3826"/>
      <c r="N79" s="3827"/>
      <c r="O79" s="2470"/>
      <c r="P79" s="2467"/>
    </row>
    <row r="80" spans="2:16" ht="15" customHeight="1" thickBot="1" x14ac:dyDescent="0.25">
      <c r="B80" s="1888" t="s">
        <v>6113</v>
      </c>
      <c r="C80" s="3828" t="s">
        <v>6217</v>
      </c>
      <c r="D80" s="3829"/>
      <c r="E80" s="3829"/>
      <c r="F80" s="3829"/>
      <c r="G80" s="3829"/>
      <c r="H80" s="3829"/>
      <c r="I80" s="3829"/>
      <c r="J80" s="3829"/>
      <c r="K80" s="3829"/>
      <c r="L80" s="3829"/>
      <c r="M80" s="3829"/>
      <c r="N80" s="3830"/>
      <c r="O80" s="2470"/>
      <c r="P80" s="2467"/>
    </row>
    <row r="81" x14ac:dyDescent="0.2"/>
    <row r="82" x14ac:dyDescent="0.2"/>
  </sheetData>
  <sheetProtection autoFilter="0"/>
  <mergeCells count="22">
    <mergeCell ref="C66:N66"/>
    <mergeCell ref="P1:S1"/>
    <mergeCell ref="B3:C3"/>
    <mergeCell ref="B52:N52"/>
    <mergeCell ref="B54:N54"/>
    <mergeCell ref="C56:N56"/>
    <mergeCell ref="C58:N58"/>
    <mergeCell ref="C59:N59"/>
    <mergeCell ref="C60:N60"/>
    <mergeCell ref="C62:N62"/>
    <mergeCell ref="C63:N63"/>
    <mergeCell ref="C64:N64"/>
    <mergeCell ref="C77:N77"/>
    <mergeCell ref="C78:N78"/>
    <mergeCell ref="C79:N79"/>
    <mergeCell ref="C80:N80"/>
    <mergeCell ref="C67:N67"/>
    <mergeCell ref="C68:N68"/>
    <mergeCell ref="C70:N70"/>
    <mergeCell ref="C71:N71"/>
    <mergeCell ref="C73:N73"/>
    <mergeCell ref="C75:N75"/>
  </mergeCells>
  <conditionalFormatting sqref="S5:S45">
    <cfRule type="cellIs" dxfId="219" priority="1" operator="equal">
      <formula>0</formula>
    </cfRule>
  </conditionalFormatting>
  <dataValidations count="1">
    <dataValidation type="list" allowBlank="1" showInputMessage="1" showErrorMessage="1" sqref="N7" xr:uid="{FC0B121D-0E5B-46D3-99F4-70219147ABCF}">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2136-0BC7-4BEB-9E5E-85EF1B750C05}">
  <sheetPr>
    <tabColor rgb="FF0078C9"/>
  </sheetPr>
  <dimension ref="A1:CY175"/>
  <sheetViews>
    <sheetView zoomScale="80" zoomScaleNormal="80" workbookViewId="0">
      <selection activeCell="AH10" sqref="AH10"/>
    </sheetView>
  </sheetViews>
  <sheetFormatPr defaultColWidth="0" defaultRowHeight="14.25" zeroHeight="1" outlineLevelCol="1" x14ac:dyDescent="0.2"/>
  <cols>
    <col min="1" max="1" width="1.85546875" style="1923" customWidth="1"/>
    <col min="2" max="2" width="7.5703125" style="1923" customWidth="1"/>
    <col min="3" max="3" width="94.42578125" style="1923" bestFit="1" customWidth="1"/>
    <col min="4" max="4" width="15.5703125" style="1923" bestFit="1" customWidth="1"/>
    <col min="5" max="6" width="8.140625" style="2735" bestFit="1" customWidth="1"/>
    <col min="7" max="7" width="21.85546875" style="2735" customWidth="1"/>
    <col min="8" max="18" width="11" style="1923" customWidth="1"/>
    <col min="19" max="19" width="11" style="1923" customWidth="1" outlineLevel="1" collapsed="1"/>
    <col min="20" max="23" width="11" style="1923" customWidth="1" outlineLevel="1"/>
    <col min="24" max="24" width="11" style="1923" customWidth="1" outlineLevel="1" collapsed="1"/>
    <col min="25" max="33" width="11" style="1923" customWidth="1" outlineLevel="1"/>
    <col min="34" max="35" width="11" style="1923" customWidth="1"/>
    <col min="36" max="36" width="3" style="1923" customWidth="1"/>
    <col min="37" max="37" width="47" style="1923" bestFit="1" customWidth="1"/>
    <col min="38" max="38" width="61.7109375" style="1923" bestFit="1" customWidth="1"/>
    <col min="39" max="39" width="3" style="1923" customWidth="1"/>
    <col min="40" max="40" width="25.28515625" style="1923" customWidth="1"/>
    <col min="41" max="41" width="55.5703125" style="1923" bestFit="1" customWidth="1"/>
    <col min="42" max="42" width="4.140625" style="1923" customWidth="1"/>
    <col min="43" max="43" width="3" style="2268" hidden="1" customWidth="1"/>
    <col min="44" max="44" width="5.28515625" style="1923" hidden="1" customWidth="1"/>
    <col min="45" max="71" width="4.5703125" style="1923" hidden="1" customWidth="1"/>
    <col min="72" max="72" width="5.28515625" style="2268" hidden="1" customWidth="1"/>
    <col min="73" max="75" width="11" style="1923" hidden="1" customWidth="1"/>
    <col min="76" max="101" width="4.7109375" style="1923" hidden="1" customWidth="1"/>
    <col min="102" max="102" width="4.140625" style="1923" hidden="1" customWidth="1"/>
    <col min="103" max="103" width="11" style="1923" hidden="1" customWidth="1"/>
    <col min="104" max="16384" width="11" style="1923" hidden="1"/>
  </cols>
  <sheetData>
    <row r="1" spans="2:103" ht="20.25" x14ac:dyDescent="0.25">
      <c r="B1" s="1031" t="s">
        <v>6218</v>
      </c>
      <c r="C1" s="1031"/>
      <c r="D1" s="1031"/>
      <c r="E1" s="2620"/>
      <c r="F1" s="2620"/>
      <c r="G1" s="2620"/>
      <c r="H1" s="1031"/>
      <c r="I1" s="1031"/>
      <c r="J1" s="1031"/>
      <c r="K1" s="1031"/>
      <c r="L1" s="1031"/>
      <c r="M1" s="1032"/>
      <c r="N1" s="1032"/>
      <c r="O1" s="2621"/>
      <c r="P1" s="477"/>
      <c r="Q1" s="476"/>
      <c r="R1" s="2621"/>
      <c r="S1" s="2621"/>
      <c r="T1" s="2621"/>
      <c r="U1" s="2621"/>
      <c r="V1" s="2621"/>
      <c r="W1" s="2621"/>
      <c r="X1" s="2621"/>
      <c r="Y1" s="2621"/>
      <c r="Z1" s="2621"/>
      <c r="AA1" s="2621"/>
      <c r="AB1" s="2621"/>
      <c r="AC1" s="2621"/>
      <c r="AD1" s="2621"/>
      <c r="AE1" s="2621"/>
      <c r="AF1" s="2621"/>
      <c r="AG1" s="2621"/>
      <c r="AH1" s="2621"/>
      <c r="AI1" s="4" t="str">
        <f>[2]AppValidation!$D$2</f>
        <v>Yorkshire Water</v>
      </c>
      <c r="AJ1" s="2621"/>
      <c r="AK1" s="3497" t="s">
        <v>1</v>
      </c>
      <c r="AL1" s="3497"/>
      <c r="AM1" s="3497"/>
      <c r="AN1" s="3497"/>
      <c r="AO1" s="476"/>
      <c r="BV1" s="2268"/>
      <c r="CY1" s="2268"/>
    </row>
    <row r="2" spans="2:103" ht="15" thickBot="1" x14ac:dyDescent="0.3">
      <c r="B2" s="35"/>
      <c r="C2" s="35"/>
      <c r="D2" s="35"/>
      <c r="E2" s="2321"/>
      <c r="F2" s="2321"/>
      <c r="G2" s="2321"/>
      <c r="H2" s="35"/>
      <c r="I2" s="35"/>
      <c r="J2" s="35"/>
      <c r="K2" s="35"/>
      <c r="L2" s="35"/>
      <c r="M2" s="35"/>
      <c r="N2" s="35"/>
      <c r="O2" s="35"/>
      <c r="P2" s="1169"/>
      <c r="Q2" s="1169"/>
      <c r="BV2" s="2268"/>
      <c r="CY2" s="2268"/>
    </row>
    <row r="3" spans="2:103" ht="28.5" customHeight="1" thickBot="1" x14ac:dyDescent="0.3">
      <c r="B3" s="3699" t="s">
        <v>14</v>
      </c>
      <c r="C3" s="3700"/>
      <c r="D3" s="1037" t="s">
        <v>15</v>
      </c>
      <c r="E3" s="1038" t="s">
        <v>16</v>
      </c>
      <c r="F3" s="1039" t="s">
        <v>17</v>
      </c>
      <c r="G3" s="1041" t="s">
        <v>30</v>
      </c>
      <c r="H3" s="1549" t="s">
        <v>1848</v>
      </c>
      <c r="I3" s="1038" t="s">
        <v>1849</v>
      </c>
      <c r="J3" s="1038" t="s">
        <v>1850</v>
      </c>
      <c r="K3" s="1038" t="s">
        <v>870</v>
      </c>
      <c r="L3" s="1038" t="s">
        <v>869</v>
      </c>
      <c r="M3" s="1038" t="s">
        <v>868</v>
      </c>
      <c r="N3" s="1038" t="s">
        <v>867</v>
      </c>
      <c r="O3" s="1038" t="s">
        <v>866</v>
      </c>
      <c r="P3" s="1038" t="s">
        <v>865</v>
      </c>
      <c r="Q3" s="1038" t="s">
        <v>864</v>
      </c>
      <c r="R3" s="1038" t="s">
        <v>863</v>
      </c>
      <c r="S3" s="1038" t="s">
        <v>2701</v>
      </c>
      <c r="T3" s="1038" t="s">
        <v>2702</v>
      </c>
      <c r="U3" s="1038" t="s">
        <v>2703</v>
      </c>
      <c r="V3" s="1038" t="s">
        <v>2704</v>
      </c>
      <c r="W3" s="1038" t="s">
        <v>2705</v>
      </c>
      <c r="X3" s="1038" t="s">
        <v>2706</v>
      </c>
      <c r="Y3" s="1038" t="s">
        <v>2707</v>
      </c>
      <c r="Z3" s="1038" t="s">
        <v>2708</v>
      </c>
      <c r="AA3" s="1038" t="s">
        <v>2709</v>
      </c>
      <c r="AB3" s="1038" t="s">
        <v>2710</v>
      </c>
      <c r="AC3" s="1038" t="s">
        <v>2711</v>
      </c>
      <c r="AD3" s="1038" t="s">
        <v>2712</v>
      </c>
      <c r="AE3" s="1038" t="s">
        <v>2713</v>
      </c>
      <c r="AF3" s="1038" t="s">
        <v>2714</v>
      </c>
      <c r="AG3" s="1038" t="s">
        <v>2715</v>
      </c>
      <c r="AH3" s="1038" t="s">
        <v>6219</v>
      </c>
      <c r="AI3" s="1041" t="s">
        <v>4625</v>
      </c>
      <c r="AJ3" s="1042"/>
      <c r="AK3" s="26" t="s">
        <v>23</v>
      </c>
      <c r="AL3" s="27" t="s">
        <v>24</v>
      </c>
      <c r="AN3" s="1919" t="s">
        <v>25</v>
      </c>
      <c r="AO3" s="1919" t="s">
        <v>13</v>
      </c>
      <c r="BV3" s="2268"/>
      <c r="CY3" s="2268"/>
    </row>
    <row r="4" spans="2:103" ht="15" thickBot="1" x14ac:dyDescent="0.3">
      <c r="B4" s="1169"/>
      <c r="C4" s="1169"/>
      <c r="D4" s="1169"/>
      <c r="E4" s="2622"/>
      <c r="F4" s="2622"/>
      <c r="G4" s="2623"/>
      <c r="H4" s="2624"/>
      <c r="I4" s="2624"/>
      <c r="J4" s="2624"/>
      <c r="K4" s="2624"/>
      <c r="L4" s="2624"/>
      <c r="M4" s="2624"/>
      <c r="N4" s="2624"/>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5"/>
      <c r="AL4" s="2624"/>
      <c r="AN4" s="2624"/>
      <c r="AO4" s="2624"/>
      <c r="AS4" s="1923" t="s">
        <v>12</v>
      </c>
      <c r="BV4" s="2268"/>
      <c r="BX4" s="1923" t="s">
        <v>6220</v>
      </c>
      <c r="CY4" s="2268"/>
    </row>
    <row r="5" spans="2:103" ht="15" thickBot="1" x14ac:dyDescent="0.3">
      <c r="B5" s="1040" t="s">
        <v>36</v>
      </c>
      <c r="C5" s="1053" t="s">
        <v>6221</v>
      </c>
      <c r="D5" s="1553"/>
      <c r="E5" s="2626"/>
      <c r="F5" s="2626"/>
      <c r="G5" s="2623"/>
      <c r="H5" s="2624"/>
      <c r="I5" s="2624"/>
      <c r="J5" s="2624"/>
      <c r="K5" s="2624"/>
      <c r="L5" s="2624"/>
      <c r="M5" s="2624"/>
      <c r="N5" s="2624"/>
      <c r="O5" s="2624"/>
      <c r="P5" s="2624"/>
      <c r="Q5" s="2624"/>
      <c r="R5" s="2624"/>
      <c r="S5" s="2624"/>
      <c r="T5" s="2624"/>
      <c r="U5" s="2624"/>
      <c r="V5" s="2624"/>
      <c r="W5" s="2624"/>
      <c r="X5" s="2624"/>
      <c r="Y5" s="2624"/>
      <c r="Z5" s="2624"/>
      <c r="AA5" s="2624"/>
      <c r="AB5" s="2624"/>
      <c r="AC5" s="2624"/>
      <c r="AD5" s="2624"/>
      <c r="AE5" s="2624"/>
      <c r="AF5" s="2624"/>
      <c r="AG5" s="2624"/>
      <c r="AH5" s="2624"/>
      <c r="AI5" s="2627"/>
      <c r="AJ5" s="2624"/>
      <c r="AK5" s="2624"/>
      <c r="AL5" s="2624"/>
      <c r="AN5" s="43"/>
      <c r="AO5" s="651"/>
      <c r="AS5" s="1923" t="s">
        <v>27</v>
      </c>
      <c r="BV5" s="2268"/>
      <c r="BX5" s="1923" t="s">
        <v>6222</v>
      </c>
      <c r="CD5" s="1923" t="s">
        <v>6223</v>
      </c>
      <c r="CY5" s="2268"/>
    </row>
    <row r="6" spans="2:103" ht="15" thickBot="1" x14ac:dyDescent="0.3">
      <c r="B6" s="2628">
        <v>1</v>
      </c>
      <c r="C6" s="2629" t="s">
        <v>6224</v>
      </c>
      <c r="D6" s="1507" t="s">
        <v>6225</v>
      </c>
      <c r="E6" s="1507" t="s">
        <v>6008</v>
      </c>
      <c r="F6" s="2630">
        <v>0</v>
      </c>
      <c r="G6" s="2631" t="s">
        <v>1913</v>
      </c>
      <c r="H6" s="2624"/>
      <c r="I6" s="2624"/>
      <c r="J6" s="2624"/>
      <c r="K6" s="2624"/>
      <c r="L6" s="262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32" t="s">
        <v>6009</v>
      </c>
      <c r="AJ6" s="71"/>
      <c r="AK6" s="1665"/>
      <c r="AL6" s="2633" t="s">
        <v>6226</v>
      </c>
      <c r="AN6" s="43">
        <f>IF(SUM(AQ6:BT6)=0,0,$AS$5)</f>
        <v>0</v>
      </c>
      <c r="AO6" s="651">
        <f>IF(CX6=0,0,$CD$5)</f>
        <v>0</v>
      </c>
      <c r="AQ6" s="2634"/>
      <c r="AR6" s="2279"/>
      <c r="AS6" s="2635"/>
      <c r="AT6" s="2635"/>
      <c r="AU6" s="2635"/>
      <c r="AV6" s="2635"/>
      <c r="AW6" s="2635"/>
      <c r="AX6" s="2635"/>
      <c r="AY6" s="2635"/>
      <c r="AZ6" s="2635"/>
      <c r="BA6" s="2635"/>
      <c r="BB6" s="2635"/>
      <c r="BC6" s="2635"/>
      <c r="BD6" s="2635"/>
      <c r="BE6" s="2635"/>
      <c r="BF6" s="2635"/>
      <c r="BG6" s="2635"/>
      <c r="BH6" s="2635"/>
      <c r="BI6" s="2635"/>
      <c r="BJ6" s="2635"/>
      <c r="BK6" s="2635"/>
      <c r="BL6" s="2635"/>
      <c r="BM6" s="2635"/>
      <c r="BN6" s="2635"/>
      <c r="BO6" s="2635"/>
      <c r="BP6" s="2635"/>
      <c r="BQ6" s="2635"/>
      <c r="BR6" s="2635"/>
      <c r="BS6" s="2337">
        <f>IF(OR(AI6="TRUE",AI6="FALSE"),0,1)</f>
        <v>0</v>
      </c>
      <c r="BT6" s="2634"/>
      <c r="BU6" s="2279"/>
      <c r="BV6" s="2634"/>
      <c r="BW6" s="2279"/>
      <c r="BX6" s="2636" t="s">
        <v>6227</v>
      </c>
      <c r="BY6" s="2636"/>
      <c r="BZ6" s="2636"/>
      <c r="CA6" s="2636"/>
      <c r="CB6" s="2636"/>
      <c r="CC6" s="2636"/>
      <c r="CD6" s="2636"/>
      <c r="CE6" s="2636"/>
      <c r="CF6" s="2636"/>
      <c r="CG6" s="2636"/>
      <c r="CH6" s="2636"/>
      <c r="CI6" s="2636"/>
      <c r="CJ6" s="2636"/>
      <c r="CK6" s="2636"/>
      <c r="CL6" s="2636"/>
      <c r="CM6" s="2636"/>
      <c r="CN6" s="2636"/>
      <c r="CO6" s="2636"/>
      <c r="CP6" s="2636"/>
      <c r="CQ6" s="2636"/>
      <c r="CR6" s="2636"/>
      <c r="CS6" s="2636"/>
      <c r="CT6" s="2636"/>
      <c r="CU6" s="2636"/>
      <c r="CV6" s="2636"/>
      <c r="CW6" s="2636"/>
      <c r="CX6" s="2637">
        <f>IF(OR(AI6="TRUE",AI6="FALSE",AI6=""),0,1)</f>
        <v>0</v>
      </c>
      <c r="CY6" s="2268"/>
    </row>
    <row r="7" spans="2:103" ht="15" thickBot="1" x14ac:dyDescent="0.3">
      <c r="B7" s="2638"/>
      <c r="C7" s="2624"/>
      <c r="D7" s="2624"/>
      <c r="E7" s="2639"/>
      <c r="F7" s="2639"/>
      <c r="G7" s="2639"/>
      <c r="H7" s="2624"/>
      <c r="I7" s="2624"/>
      <c r="J7" s="2624"/>
      <c r="K7" s="2624"/>
      <c r="L7" s="2624"/>
      <c r="M7" s="2624"/>
      <c r="N7" s="2624"/>
      <c r="O7" s="2624"/>
      <c r="P7" s="2624"/>
      <c r="Q7" s="2624"/>
      <c r="R7" s="2624"/>
      <c r="S7" s="2624"/>
      <c r="T7" s="2624"/>
      <c r="U7" s="2624"/>
      <c r="V7" s="2624"/>
      <c r="W7" s="2624"/>
      <c r="X7" s="2624"/>
      <c r="Y7" s="2624"/>
      <c r="Z7" s="2624"/>
      <c r="AA7" s="2624"/>
      <c r="AB7" s="2624"/>
      <c r="AC7" s="2624"/>
      <c r="AD7" s="2624"/>
      <c r="AE7" s="2624"/>
      <c r="AF7" s="2624"/>
      <c r="AG7" s="2624"/>
      <c r="AH7" s="2624"/>
      <c r="AI7" s="2640"/>
      <c r="AJ7" s="2624"/>
      <c r="AK7" s="2641"/>
      <c r="AL7" s="2641"/>
      <c r="AN7" s="43"/>
      <c r="AO7" s="651"/>
      <c r="AQ7" s="2634"/>
      <c r="AR7" s="2279"/>
      <c r="AS7" s="2635"/>
      <c r="AT7" s="2635"/>
      <c r="AU7" s="2635"/>
      <c r="AV7" s="2635"/>
      <c r="AW7" s="2635"/>
      <c r="AX7" s="2635"/>
      <c r="AY7" s="2635"/>
      <c r="AZ7" s="2635"/>
      <c r="BA7" s="2635"/>
      <c r="BB7" s="2635"/>
      <c r="BC7" s="2635"/>
      <c r="BD7" s="2635"/>
      <c r="BE7" s="2635"/>
      <c r="BF7" s="2635"/>
      <c r="BG7" s="2635"/>
      <c r="BH7" s="2635"/>
      <c r="BI7" s="2635"/>
      <c r="BJ7" s="2635"/>
      <c r="BK7" s="2635"/>
      <c r="BL7" s="2635"/>
      <c r="BM7" s="2635"/>
      <c r="BN7" s="2635"/>
      <c r="BO7" s="2635"/>
      <c r="BP7" s="2635"/>
      <c r="BQ7" s="2635"/>
      <c r="BR7" s="2635"/>
      <c r="BS7" s="2642"/>
      <c r="BT7" s="2634"/>
      <c r="BU7" s="2279"/>
      <c r="BV7" s="2634"/>
      <c r="BW7" s="2279"/>
      <c r="BX7" s="2643" t="s">
        <v>6228</v>
      </c>
      <c r="BY7" s="2636"/>
      <c r="BZ7" s="2636"/>
      <c r="CA7" s="2636"/>
      <c r="CB7" s="2636"/>
      <c r="CC7" s="2636"/>
      <c r="CD7" s="2636"/>
      <c r="CE7" s="2636"/>
      <c r="CF7" s="2636"/>
      <c r="CG7" s="2636"/>
      <c r="CH7" s="2636"/>
      <c r="CI7" s="2636"/>
      <c r="CJ7" s="2636"/>
      <c r="CK7" s="2636"/>
      <c r="CL7" s="2636"/>
      <c r="CM7" s="2636"/>
      <c r="CN7" s="2636"/>
      <c r="CO7" s="2636"/>
      <c r="CP7" s="2636"/>
      <c r="CQ7" s="2636"/>
      <c r="CR7" s="2636"/>
      <c r="CS7" s="2636"/>
      <c r="CT7" s="2636"/>
      <c r="CU7" s="2636"/>
      <c r="CV7" s="2636"/>
      <c r="CW7" s="2636"/>
      <c r="CX7" s="2644"/>
      <c r="CY7" s="2268"/>
    </row>
    <row r="8" spans="2:103" ht="15" thickBot="1" x14ac:dyDescent="0.3">
      <c r="B8" s="1040" t="s">
        <v>116</v>
      </c>
      <c r="C8" s="1053" t="s">
        <v>6229</v>
      </c>
      <c r="D8" s="1553"/>
      <c r="E8" s="2626"/>
      <c r="F8" s="2626"/>
      <c r="G8" s="2626"/>
      <c r="H8" s="2624"/>
      <c r="I8" s="2624"/>
      <c r="J8" s="2624"/>
      <c r="K8" s="2624"/>
      <c r="L8" s="2624"/>
      <c r="M8" s="2624"/>
      <c r="N8" s="2624"/>
      <c r="O8" s="2624"/>
      <c r="P8" s="2624"/>
      <c r="Q8" s="2624"/>
      <c r="R8" s="2624"/>
      <c r="S8" s="2624"/>
      <c r="T8" s="2624"/>
      <c r="U8" s="2624"/>
      <c r="V8" s="2624"/>
      <c r="W8" s="2624"/>
      <c r="X8" s="2624"/>
      <c r="Y8" s="2624"/>
      <c r="Z8" s="2624"/>
      <c r="AA8" s="2624"/>
      <c r="AB8" s="2624"/>
      <c r="AC8" s="2624"/>
      <c r="AD8" s="2624"/>
      <c r="AE8" s="2624"/>
      <c r="AF8" s="2624"/>
      <c r="AG8" s="2624"/>
      <c r="AH8" s="2624"/>
      <c r="AI8" s="2645"/>
      <c r="AJ8" s="2646"/>
      <c r="AK8" s="2647"/>
      <c r="AL8" s="2647"/>
      <c r="AN8" s="43"/>
      <c r="AO8" s="651"/>
      <c r="AQ8" s="2634"/>
      <c r="AR8" s="2279"/>
      <c r="AS8" s="2635"/>
      <c r="AT8" s="2635"/>
      <c r="AU8" s="2635"/>
      <c r="AV8" s="2635"/>
      <c r="AW8" s="2635"/>
      <c r="AX8" s="2635"/>
      <c r="AY8" s="2635"/>
      <c r="AZ8" s="2635"/>
      <c r="BA8" s="2635"/>
      <c r="BB8" s="2635"/>
      <c r="BC8" s="2635"/>
      <c r="BD8" s="2635"/>
      <c r="BE8" s="2635"/>
      <c r="BF8" s="2635"/>
      <c r="BG8" s="2635"/>
      <c r="BH8" s="2635"/>
      <c r="BI8" s="2635"/>
      <c r="BJ8" s="2635"/>
      <c r="BK8" s="2635"/>
      <c r="BL8" s="2635"/>
      <c r="BM8" s="2635"/>
      <c r="BN8" s="2635"/>
      <c r="BO8" s="2635"/>
      <c r="BP8" s="2635"/>
      <c r="BQ8" s="2635"/>
      <c r="BR8" s="2635"/>
      <c r="BS8" s="2635"/>
      <c r="BT8" s="2634"/>
      <c r="BU8" s="2279"/>
      <c r="BV8" s="2634"/>
      <c r="BW8" s="2279"/>
      <c r="BX8" s="2636"/>
      <c r="BY8" s="2636"/>
      <c r="BZ8" s="2636"/>
      <c r="CA8" s="2636"/>
      <c r="CB8" s="2636"/>
      <c r="CC8" s="2636"/>
      <c r="CD8" s="2636"/>
      <c r="CE8" s="2636"/>
      <c r="CF8" s="2636"/>
      <c r="CG8" s="2636"/>
      <c r="CH8" s="2636"/>
      <c r="CI8" s="2636"/>
      <c r="CJ8" s="2636"/>
      <c r="CK8" s="2636"/>
      <c r="CL8" s="2636"/>
      <c r="CM8" s="2636"/>
      <c r="CN8" s="2636"/>
      <c r="CO8" s="2636"/>
      <c r="CP8" s="2636"/>
      <c r="CQ8" s="2636"/>
      <c r="CR8" s="2636"/>
      <c r="CS8" s="2636"/>
      <c r="CT8" s="2636"/>
      <c r="CU8" s="2636"/>
      <c r="CV8" s="2636"/>
      <c r="CW8" s="2636"/>
      <c r="CX8" s="2636"/>
      <c r="CY8" s="2268"/>
    </row>
    <row r="9" spans="2:103" ht="15" thickBot="1" x14ac:dyDescent="0.3">
      <c r="B9" s="2325">
        <v>2</v>
      </c>
      <c r="C9" s="2326" t="s">
        <v>6230</v>
      </c>
      <c r="D9" s="1057" t="s">
        <v>6231</v>
      </c>
      <c r="E9" s="1057" t="s">
        <v>1880</v>
      </c>
      <c r="F9" s="1058">
        <v>2</v>
      </c>
      <c r="G9" s="1396" t="s">
        <v>1913</v>
      </c>
      <c r="H9" s="2624"/>
      <c r="I9" s="2624"/>
      <c r="J9" s="2624"/>
      <c r="K9" s="2624"/>
      <c r="L9" s="2624"/>
      <c r="M9" s="2624"/>
      <c r="N9" s="2624"/>
      <c r="O9" s="2624"/>
      <c r="P9" s="2624"/>
      <c r="Q9" s="2624"/>
      <c r="R9" s="2624"/>
      <c r="S9" s="2624"/>
      <c r="T9" s="2624"/>
      <c r="U9" s="2624"/>
      <c r="V9" s="2624"/>
      <c r="W9" s="2624"/>
      <c r="X9" s="2624"/>
      <c r="Y9" s="2624"/>
      <c r="Z9" s="2624"/>
      <c r="AA9" s="2624"/>
      <c r="AB9" s="2624"/>
      <c r="AC9" s="2624"/>
      <c r="AD9" s="2624"/>
      <c r="AE9" s="2624"/>
      <c r="AF9" s="2624"/>
      <c r="AG9" s="2624"/>
      <c r="AH9" s="2624"/>
      <c r="AI9" s="2648">
        <v>3.5999999999999997E-2</v>
      </c>
      <c r="AJ9" s="1151"/>
      <c r="AK9" s="2649" t="s">
        <v>6021</v>
      </c>
      <c r="AL9" s="2024"/>
      <c r="AN9" s="43"/>
      <c r="AO9" s="651"/>
      <c r="AQ9" s="2634"/>
      <c r="AR9" s="2279"/>
      <c r="AS9" s="2635"/>
      <c r="AT9" s="2635"/>
      <c r="AU9" s="2635"/>
      <c r="AV9" s="2635"/>
      <c r="AW9" s="2635"/>
      <c r="AX9" s="2635"/>
      <c r="AY9" s="2635"/>
      <c r="AZ9" s="2635"/>
      <c r="BA9" s="2635"/>
      <c r="BB9" s="2635"/>
      <c r="BC9" s="2635"/>
      <c r="BD9" s="2635"/>
      <c r="BE9" s="2635"/>
      <c r="BF9" s="2635"/>
      <c r="BG9" s="2635"/>
      <c r="BH9" s="2635"/>
      <c r="BI9" s="2635"/>
      <c r="BJ9" s="2635"/>
      <c r="BK9" s="2635"/>
      <c r="BL9" s="2635"/>
      <c r="BM9" s="2635"/>
      <c r="BN9" s="2635"/>
      <c r="BO9" s="2635"/>
      <c r="BP9" s="2635"/>
      <c r="BQ9" s="2635"/>
      <c r="BR9" s="2635"/>
      <c r="BS9" s="2635"/>
      <c r="BT9" s="2634"/>
      <c r="BU9" s="2279"/>
      <c r="BV9" s="2634"/>
      <c r="BW9" s="2279"/>
      <c r="BX9" s="2636"/>
      <c r="BY9" s="2636"/>
      <c r="BZ9" s="2636"/>
      <c r="CA9" s="2636"/>
      <c r="CB9" s="2636"/>
      <c r="CC9" s="2636"/>
      <c r="CD9" s="2636"/>
      <c r="CE9" s="2636"/>
      <c r="CF9" s="2636"/>
      <c r="CG9" s="2636"/>
      <c r="CH9" s="2636"/>
      <c r="CI9" s="2636"/>
      <c r="CJ9" s="2636"/>
      <c r="CK9" s="2636"/>
      <c r="CL9" s="2636"/>
      <c r="CM9" s="2636"/>
      <c r="CN9" s="2636"/>
      <c r="CO9" s="2636"/>
      <c r="CP9" s="2636"/>
      <c r="CQ9" s="2636"/>
      <c r="CR9" s="2636"/>
      <c r="CS9" s="2636"/>
      <c r="CT9" s="2636"/>
      <c r="CU9" s="2636"/>
      <c r="CV9" s="2636"/>
      <c r="CW9" s="2636"/>
      <c r="CX9" s="2636"/>
      <c r="CY9" s="2268"/>
    </row>
    <row r="10" spans="2:103" ht="15" thickBot="1" x14ac:dyDescent="0.3">
      <c r="B10" s="2334">
        <v>3</v>
      </c>
      <c r="C10" s="2335" t="s">
        <v>6232</v>
      </c>
      <c r="D10" s="1074" t="s">
        <v>6233</v>
      </c>
      <c r="E10" s="1074" t="s">
        <v>1923</v>
      </c>
      <c r="F10" s="1075">
        <v>0</v>
      </c>
      <c r="G10" s="1075" t="s">
        <v>1913</v>
      </c>
      <c r="H10" s="2650">
        <v>-1</v>
      </c>
      <c r="I10" s="2651">
        <v>0</v>
      </c>
      <c r="J10" s="2651">
        <v>1</v>
      </c>
      <c r="K10" s="2651">
        <v>2</v>
      </c>
      <c r="L10" s="2651">
        <v>3</v>
      </c>
      <c r="M10" s="2651">
        <v>4</v>
      </c>
      <c r="N10" s="2651">
        <v>5</v>
      </c>
      <c r="O10" s="2651">
        <v>6</v>
      </c>
      <c r="P10" s="2651">
        <v>7</v>
      </c>
      <c r="Q10" s="2651">
        <v>8</v>
      </c>
      <c r="R10" s="2651">
        <v>9</v>
      </c>
      <c r="S10" s="2651">
        <v>10</v>
      </c>
      <c r="T10" s="2651">
        <v>11</v>
      </c>
      <c r="U10" s="2651">
        <v>12</v>
      </c>
      <c r="V10" s="2651">
        <v>13</v>
      </c>
      <c r="W10" s="2651">
        <v>14</v>
      </c>
      <c r="X10" s="2651">
        <v>15</v>
      </c>
      <c r="Y10" s="2651">
        <v>16</v>
      </c>
      <c r="Z10" s="2651">
        <v>17</v>
      </c>
      <c r="AA10" s="2651">
        <v>18</v>
      </c>
      <c r="AB10" s="2651">
        <v>19</v>
      </c>
      <c r="AC10" s="2651">
        <v>20</v>
      </c>
      <c r="AD10" s="2651">
        <v>21</v>
      </c>
      <c r="AE10" s="2651">
        <v>22</v>
      </c>
      <c r="AF10" s="2651">
        <v>23</v>
      </c>
      <c r="AG10" s="2651">
        <v>24</v>
      </c>
      <c r="AH10" s="2652">
        <v>25</v>
      </c>
      <c r="AI10" s="2645"/>
      <c r="AJ10" s="2646"/>
      <c r="AK10" s="2653" t="s">
        <v>6234</v>
      </c>
      <c r="AL10" s="1077"/>
      <c r="AN10" s="43"/>
      <c r="AO10" s="651"/>
      <c r="AQ10" s="2634"/>
      <c r="AR10" s="2279"/>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4"/>
      <c r="BU10" s="2279"/>
      <c r="BV10" s="2634"/>
      <c r="BW10" s="2279"/>
      <c r="BX10" s="2636"/>
      <c r="BY10" s="2636"/>
      <c r="BZ10" s="2636"/>
      <c r="CA10" s="2636"/>
      <c r="CB10" s="2636"/>
      <c r="CC10" s="2636"/>
      <c r="CD10" s="2636"/>
      <c r="CE10" s="2636"/>
      <c r="CF10" s="2636"/>
      <c r="CG10" s="2636"/>
      <c r="CH10" s="2636"/>
      <c r="CI10" s="2636"/>
      <c r="CJ10" s="2636"/>
      <c r="CK10" s="2636"/>
      <c r="CL10" s="2636"/>
      <c r="CM10" s="2636"/>
      <c r="CN10" s="2636"/>
      <c r="CO10" s="2636"/>
      <c r="CP10" s="2636"/>
      <c r="CQ10" s="2636"/>
      <c r="CR10" s="2636"/>
      <c r="CS10" s="2636"/>
      <c r="CT10" s="2636"/>
      <c r="CU10" s="2636"/>
      <c r="CV10" s="2636"/>
      <c r="CW10" s="2636"/>
      <c r="CX10" s="2636"/>
      <c r="CY10" s="2268"/>
    </row>
    <row r="11" spans="2:103" ht="15" thickBot="1" x14ac:dyDescent="0.3">
      <c r="B11" s="2654"/>
      <c r="C11" s="2624"/>
      <c r="D11" s="2624"/>
      <c r="E11" s="2639"/>
      <c r="F11" s="2639"/>
      <c r="G11" s="2639"/>
      <c r="H11" s="2624"/>
      <c r="I11" s="2624"/>
      <c r="J11" s="2624"/>
      <c r="K11" s="2624"/>
      <c r="L11" s="2624"/>
      <c r="M11" s="2624"/>
      <c r="N11" s="2624"/>
      <c r="O11" s="2624"/>
      <c r="P11" s="2624"/>
      <c r="Q11" s="2624"/>
      <c r="R11" s="2624"/>
      <c r="S11" s="2624"/>
      <c r="T11" s="2624"/>
      <c r="U11" s="2624"/>
      <c r="V11" s="2624"/>
      <c r="W11" s="2624"/>
      <c r="X11" s="2624"/>
      <c r="Y11" s="2624"/>
      <c r="Z11" s="2624"/>
      <c r="AA11" s="2624"/>
      <c r="AB11" s="2624"/>
      <c r="AC11" s="2624"/>
      <c r="AD11" s="2624"/>
      <c r="AE11" s="2624"/>
      <c r="AF11" s="2624"/>
      <c r="AG11" s="2624"/>
      <c r="AH11" s="2624"/>
      <c r="AI11" s="2655"/>
      <c r="AJ11" s="2646"/>
      <c r="AK11" s="2641"/>
      <c r="AL11" s="2641"/>
      <c r="AN11" s="43"/>
      <c r="AO11" s="651"/>
      <c r="AQ11" s="2634"/>
      <c r="AR11" s="2279"/>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42"/>
      <c r="BT11" s="2634"/>
      <c r="BU11" s="2279"/>
      <c r="BV11" s="2634"/>
      <c r="BW11" s="2279"/>
      <c r="BX11" s="2636"/>
      <c r="BY11" s="2636"/>
      <c r="BZ11" s="2636"/>
      <c r="CA11" s="2636"/>
      <c r="CB11" s="2636"/>
      <c r="CC11" s="2636"/>
      <c r="CD11" s="2636"/>
      <c r="CE11" s="2636"/>
      <c r="CF11" s="2636"/>
      <c r="CG11" s="2636"/>
      <c r="CH11" s="2636"/>
      <c r="CI11" s="2636"/>
      <c r="CJ11" s="2636"/>
      <c r="CK11" s="2636"/>
      <c r="CL11" s="2636"/>
      <c r="CM11" s="2636"/>
      <c r="CN11" s="2636"/>
      <c r="CO11" s="2636"/>
      <c r="CP11" s="2636"/>
      <c r="CQ11" s="2636"/>
      <c r="CR11" s="2636"/>
      <c r="CS11" s="2636"/>
      <c r="CT11" s="2636"/>
      <c r="CU11" s="2636"/>
      <c r="CV11" s="2636"/>
      <c r="CW11" s="2636"/>
      <c r="CX11" s="2644"/>
      <c r="CY11" s="2268"/>
    </row>
    <row r="12" spans="2:103" ht="15" thickBot="1" x14ac:dyDescent="0.3">
      <c r="B12" s="1040" t="s">
        <v>167</v>
      </c>
      <c r="C12" s="1053" t="s">
        <v>6235</v>
      </c>
      <c r="D12" s="1553"/>
      <c r="E12" s="2626"/>
      <c r="F12" s="2626"/>
      <c r="G12" s="2626"/>
      <c r="H12" s="2624"/>
      <c r="I12" s="2624"/>
      <c r="J12" s="2624"/>
      <c r="K12" s="2624"/>
      <c r="L12" s="2624"/>
      <c r="M12" s="2624"/>
      <c r="N12" s="2624"/>
      <c r="O12" s="2624"/>
      <c r="P12" s="2624"/>
      <c r="Q12" s="2624"/>
      <c r="R12" s="2624"/>
      <c r="S12" s="2624"/>
      <c r="T12" s="2624"/>
      <c r="U12" s="2624"/>
      <c r="V12" s="2624"/>
      <c r="W12" s="2624"/>
      <c r="X12" s="2624"/>
      <c r="Y12" s="2624"/>
      <c r="Z12" s="2624"/>
      <c r="AA12" s="2624"/>
      <c r="AB12" s="2624"/>
      <c r="AC12" s="2624"/>
      <c r="AD12" s="2624"/>
      <c r="AE12" s="2624"/>
      <c r="AF12" s="2624"/>
      <c r="AG12" s="2624"/>
      <c r="AH12" s="2624"/>
      <c r="AI12" s="2656"/>
      <c r="AJ12" s="2624"/>
      <c r="AK12" s="2647"/>
      <c r="AL12" s="2647"/>
      <c r="AN12" s="43"/>
      <c r="AO12" s="651"/>
      <c r="AQ12" s="2634"/>
      <c r="AR12" s="2279"/>
      <c r="AS12" s="2635"/>
      <c r="AT12" s="2635"/>
      <c r="AU12" s="2635"/>
      <c r="AV12" s="2635"/>
      <c r="AW12" s="2635"/>
      <c r="AX12" s="2635"/>
      <c r="AY12" s="2635"/>
      <c r="AZ12" s="2635"/>
      <c r="BA12" s="2635"/>
      <c r="BB12" s="2635"/>
      <c r="BC12" s="2635"/>
      <c r="BD12" s="2635"/>
      <c r="BE12" s="2635"/>
      <c r="BF12" s="2635"/>
      <c r="BG12" s="2635"/>
      <c r="BH12" s="2635"/>
      <c r="BI12" s="2635"/>
      <c r="BJ12" s="2635"/>
      <c r="BK12" s="2635"/>
      <c r="BL12" s="2635"/>
      <c r="BM12" s="2635"/>
      <c r="BN12" s="2635"/>
      <c r="BO12" s="2635"/>
      <c r="BP12" s="2635"/>
      <c r="BQ12" s="2635"/>
      <c r="BR12" s="2635"/>
      <c r="BS12" s="2644"/>
      <c r="BT12" s="2634"/>
      <c r="BU12" s="2279"/>
      <c r="BV12" s="2634"/>
      <c r="BW12" s="2279"/>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44"/>
      <c r="CY12" s="2268"/>
    </row>
    <row r="13" spans="2:103" ht="14.25" customHeight="1" x14ac:dyDescent="0.25">
      <c r="B13" s="2657">
        <v>4</v>
      </c>
      <c r="C13" s="2658" t="s">
        <v>6236</v>
      </c>
      <c r="D13" s="1057" t="s">
        <v>6237</v>
      </c>
      <c r="E13" s="2659" t="s">
        <v>4927</v>
      </c>
      <c r="F13" s="2660">
        <v>0</v>
      </c>
      <c r="G13" s="2661" t="s">
        <v>1913</v>
      </c>
      <c r="H13" s="2624"/>
      <c r="I13" s="2624"/>
      <c r="J13" s="2624"/>
      <c r="K13" s="2624"/>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62"/>
      <c r="AJ13" s="71"/>
      <c r="AK13" s="2663"/>
      <c r="AL13" s="2664"/>
      <c r="AN13" s="43"/>
      <c r="AO13" s="43"/>
      <c r="AQ13" s="2634"/>
      <c r="AR13" s="2279"/>
      <c r="AS13" s="2635"/>
      <c r="AT13" s="2635"/>
      <c r="AU13" s="2635"/>
      <c r="AV13" s="2635"/>
      <c r="AW13" s="2635"/>
      <c r="AX13" s="2635"/>
      <c r="AY13" s="2635"/>
      <c r="AZ13" s="2635"/>
      <c r="BA13" s="2635"/>
      <c r="BB13" s="2635"/>
      <c r="BC13" s="2635"/>
      <c r="BD13" s="2635"/>
      <c r="BE13" s="2635"/>
      <c r="BF13" s="2635"/>
      <c r="BG13" s="2635"/>
      <c r="BH13" s="2635"/>
      <c r="BI13" s="2635"/>
      <c r="BJ13" s="2635"/>
      <c r="BK13" s="2635"/>
      <c r="BL13" s="2635"/>
      <c r="BM13" s="2635"/>
      <c r="BN13" s="2635"/>
      <c r="BO13" s="2635"/>
      <c r="BP13" s="2635"/>
      <c r="BQ13" s="2635"/>
      <c r="BR13" s="2635"/>
      <c r="BS13" s="2635"/>
      <c r="BT13" s="2634"/>
      <c r="BU13" s="2279"/>
      <c r="BV13" s="2634"/>
      <c r="BW13" s="2279"/>
      <c r="BX13" s="2636"/>
      <c r="BY13" s="2636"/>
      <c r="BZ13" s="2636"/>
      <c r="CA13" s="2636"/>
      <c r="CB13" s="2636"/>
      <c r="CC13" s="2636"/>
      <c r="CD13" s="2636"/>
      <c r="CE13" s="2636"/>
      <c r="CF13" s="2636"/>
      <c r="CG13" s="2636"/>
      <c r="CH13" s="2636"/>
      <c r="CI13" s="2636"/>
      <c r="CJ13" s="2636"/>
      <c r="CK13" s="2636"/>
      <c r="CL13" s="2636"/>
      <c r="CM13" s="2636"/>
      <c r="CN13" s="2636"/>
      <c r="CO13" s="2636"/>
      <c r="CP13" s="2636"/>
      <c r="CQ13" s="2636"/>
      <c r="CR13" s="2636"/>
      <c r="CS13" s="2636"/>
      <c r="CT13" s="2636"/>
      <c r="CU13" s="2636"/>
      <c r="CV13" s="2636"/>
      <c r="CW13" s="2636"/>
      <c r="CX13" s="2636"/>
      <c r="CY13" s="2268"/>
    </row>
    <row r="14" spans="2:103" ht="30" customHeight="1" x14ac:dyDescent="0.25">
      <c r="B14" s="2330">
        <v>5</v>
      </c>
      <c r="C14" s="2665" t="s">
        <v>6238</v>
      </c>
      <c r="D14" s="1065" t="s">
        <v>6239</v>
      </c>
      <c r="E14" s="1065" t="s">
        <v>6008</v>
      </c>
      <c r="F14" s="2666">
        <v>0</v>
      </c>
      <c r="G14" s="1422" t="s">
        <v>1913</v>
      </c>
      <c r="H14" s="2624"/>
      <c r="I14" s="2624"/>
      <c r="J14" s="2624"/>
      <c r="K14" s="2624"/>
      <c r="L14" s="2624"/>
      <c r="M14" s="2624"/>
      <c r="N14" s="2624"/>
      <c r="O14" s="2624"/>
      <c r="P14" s="2624"/>
      <c r="Q14" s="2624"/>
      <c r="R14" s="2624"/>
      <c r="S14" s="2624"/>
      <c r="T14" s="2624"/>
      <c r="U14" s="2624"/>
      <c r="V14" s="2624"/>
      <c r="W14" s="2624"/>
      <c r="X14" s="2624"/>
      <c r="Y14" s="2624"/>
      <c r="Z14" s="2624"/>
      <c r="AA14" s="2624"/>
      <c r="AB14" s="2624"/>
      <c r="AC14" s="2624"/>
      <c r="AD14" s="2624"/>
      <c r="AE14" s="2624"/>
      <c r="AF14" s="2624"/>
      <c r="AG14" s="2624"/>
      <c r="AH14" s="2624"/>
      <c r="AI14" s="2667"/>
      <c r="AJ14" s="71"/>
      <c r="AK14" s="2668"/>
      <c r="AL14" s="2669" t="s">
        <v>6226</v>
      </c>
      <c r="AN14" s="43"/>
      <c r="AO14" s="651">
        <f>IF(CX14=0,0,$CD$5)</f>
        <v>0</v>
      </c>
      <c r="AQ14" s="2634"/>
      <c r="AR14" s="2279"/>
      <c r="AS14" s="2635"/>
      <c r="AT14" s="2635"/>
      <c r="AU14" s="2635"/>
      <c r="AV14" s="2635"/>
      <c r="AW14" s="2635"/>
      <c r="AX14" s="2635"/>
      <c r="AY14" s="2635"/>
      <c r="AZ14" s="2635"/>
      <c r="BA14" s="2635"/>
      <c r="BB14" s="2635"/>
      <c r="BC14" s="2635"/>
      <c r="BD14" s="2635"/>
      <c r="BE14" s="2635"/>
      <c r="BF14" s="2635"/>
      <c r="BG14" s="2635"/>
      <c r="BH14" s="2635"/>
      <c r="BI14" s="2635"/>
      <c r="BJ14" s="2635"/>
      <c r="BK14" s="2635"/>
      <c r="BL14" s="2635"/>
      <c r="BM14" s="2635"/>
      <c r="BN14" s="2635"/>
      <c r="BO14" s="2635"/>
      <c r="BP14" s="2635"/>
      <c r="BQ14" s="2635"/>
      <c r="BR14" s="2635"/>
      <c r="BS14" s="2635"/>
      <c r="BT14" s="2634"/>
      <c r="BU14" s="2279"/>
      <c r="BV14" s="2634"/>
      <c r="BW14" s="2279"/>
      <c r="BX14" s="2636"/>
      <c r="BY14" s="2636"/>
      <c r="BZ14" s="2636"/>
      <c r="CA14" s="2636"/>
      <c r="CB14" s="2636"/>
      <c r="CC14" s="2636"/>
      <c r="CD14" s="2636"/>
      <c r="CE14" s="2636"/>
      <c r="CF14" s="2636"/>
      <c r="CG14" s="2636"/>
      <c r="CH14" s="2636"/>
      <c r="CI14" s="2636"/>
      <c r="CJ14" s="2636"/>
      <c r="CK14" s="2636"/>
      <c r="CL14" s="2636"/>
      <c r="CM14" s="2636"/>
      <c r="CN14" s="2636"/>
      <c r="CO14" s="2636"/>
      <c r="CP14" s="2636"/>
      <c r="CQ14" s="2636"/>
      <c r="CR14" s="2636"/>
      <c r="CS14" s="2636"/>
      <c r="CT14" s="2636"/>
      <c r="CU14" s="2636"/>
      <c r="CV14" s="2636"/>
      <c r="CW14" s="2636"/>
      <c r="CX14" s="2637">
        <f>IF(OR(AI14=TRUE,AI14=FALSE,AI14=""),0,1)</f>
        <v>0</v>
      </c>
      <c r="CY14" s="2268"/>
    </row>
    <row r="15" spans="2:103" ht="15" customHeight="1" x14ac:dyDescent="0.25">
      <c r="B15" s="2330">
        <v>6</v>
      </c>
      <c r="C15" s="2665" t="s">
        <v>6240</v>
      </c>
      <c r="D15" s="1065" t="s">
        <v>6241</v>
      </c>
      <c r="E15" s="1065" t="s">
        <v>1880</v>
      </c>
      <c r="F15" s="2666">
        <v>2</v>
      </c>
      <c r="G15" s="1422" t="s">
        <v>1913</v>
      </c>
      <c r="H15" s="2624"/>
      <c r="I15" s="2624"/>
      <c r="J15" s="2624"/>
      <c r="K15" s="2624"/>
      <c r="L15" s="2624"/>
      <c r="M15" s="2624"/>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70"/>
      <c r="AJ15" s="71"/>
      <c r="AK15" s="2668"/>
      <c r="AL15" s="2669" t="s">
        <v>6228</v>
      </c>
      <c r="AN15" s="43"/>
      <c r="AO15" s="43">
        <f>IF(SUM(BW15:CX15)=0,0,$BX$7)</f>
        <v>0</v>
      </c>
      <c r="AQ15" s="2634"/>
      <c r="AR15" s="2279"/>
      <c r="AS15" s="2635"/>
      <c r="AT15" s="2635"/>
      <c r="AU15" s="2635"/>
      <c r="AV15" s="2635"/>
      <c r="AW15" s="2635"/>
      <c r="AX15" s="2635"/>
      <c r="AY15" s="2635"/>
      <c r="AZ15" s="2635"/>
      <c r="BA15" s="2635"/>
      <c r="BB15" s="2635"/>
      <c r="BC15" s="2635"/>
      <c r="BD15" s="2635"/>
      <c r="BE15" s="2635"/>
      <c r="BF15" s="2635"/>
      <c r="BG15" s="2635"/>
      <c r="BH15" s="2635"/>
      <c r="BI15" s="2635"/>
      <c r="BJ15" s="2635"/>
      <c r="BK15" s="2635"/>
      <c r="BL15" s="2635"/>
      <c r="BM15" s="2635"/>
      <c r="BN15" s="2635"/>
      <c r="BO15" s="2635"/>
      <c r="BP15" s="2635"/>
      <c r="BQ15" s="2635"/>
      <c r="BR15" s="2635"/>
      <c r="BS15" s="2635"/>
      <c r="BT15" s="2634"/>
      <c r="BU15" s="2279"/>
      <c r="BV15" s="2634"/>
      <c r="BW15" s="2279"/>
      <c r="BX15" s="2636"/>
      <c r="BY15" s="2636"/>
      <c r="BZ15" s="2636"/>
      <c r="CA15" s="2636"/>
      <c r="CB15" s="2636"/>
      <c r="CC15" s="2636"/>
      <c r="CD15" s="2636"/>
      <c r="CE15" s="2636"/>
      <c r="CF15" s="2636"/>
      <c r="CG15" s="2636"/>
      <c r="CH15" s="2636"/>
      <c r="CI15" s="2636"/>
      <c r="CJ15" s="2636"/>
      <c r="CK15" s="2636"/>
      <c r="CL15" s="2636"/>
      <c r="CM15" s="2636"/>
      <c r="CN15" s="2636"/>
      <c r="CO15" s="2636"/>
      <c r="CP15" s="2636"/>
      <c r="CQ15" s="2636"/>
      <c r="CR15" s="2636"/>
      <c r="CS15" s="2636"/>
      <c r="CT15" s="2636"/>
      <c r="CU15" s="2636"/>
      <c r="CV15" s="2636"/>
      <c r="CW15" s="2636"/>
      <c r="CX15" s="2671">
        <f>IF(OR(ISNUMBER(AI15),ISNUMBER(AI16)),IF(ROUND(AI15,4)+ROUND(AI16,4)=1,0,1),0)</f>
        <v>0</v>
      </c>
      <c r="CY15" s="2268"/>
    </row>
    <row r="16" spans="2:103" ht="15" thickBot="1" x14ac:dyDescent="0.3">
      <c r="B16" s="2330">
        <v>7</v>
      </c>
      <c r="C16" s="2665" t="s">
        <v>6242</v>
      </c>
      <c r="D16" s="1065" t="s">
        <v>6243</v>
      </c>
      <c r="E16" s="1065" t="s">
        <v>1880</v>
      </c>
      <c r="F16" s="2666">
        <v>2</v>
      </c>
      <c r="G16" s="1422" t="s">
        <v>1913</v>
      </c>
      <c r="H16" s="2624"/>
      <c r="I16" s="2624"/>
      <c r="J16" s="2624"/>
      <c r="K16" s="2624"/>
      <c r="L16" s="2624"/>
      <c r="M16" s="2624"/>
      <c r="N16" s="2624"/>
      <c r="O16" s="2624"/>
      <c r="P16" s="2624"/>
      <c r="Q16" s="2624"/>
      <c r="R16" s="2624"/>
      <c r="S16" s="2624"/>
      <c r="T16" s="2624"/>
      <c r="U16" s="2624"/>
      <c r="V16" s="2624"/>
      <c r="W16" s="2624"/>
      <c r="X16" s="2624"/>
      <c r="Y16" s="2624"/>
      <c r="Z16" s="2624"/>
      <c r="AA16" s="2624"/>
      <c r="AB16" s="2624"/>
      <c r="AC16" s="2624"/>
      <c r="AD16" s="2624"/>
      <c r="AE16" s="2624"/>
      <c r="AF16" s="2624"/>
      <c r="AG16" s="2624"/>
      <c r="AH16" s="2624"/>
      <c r="AI16" s="2672"/>
      <c r="AJ16" s="71"/>
      <c r="AK16" s="2668"/>
      <c r="AL16" s="2669" t="s">
        <v>6228</v>
      </c>
      <c r="AN16" s="43"/>
      <c r="AO16" s="43">
        <f>IF(SUM(BW16:CX16)=0,0,$BX$7)</f>
        <v>0</v>
      </c>
      <c r="AQ16" s="2634"/>
      <c r="AR16" s="2279"/>
      <c r="AS16" s="2635"/>
      <c r="AT16" s="2635"/>
      <c r="AU16" s="2635"/>
      <c r="AV16" s="2635"/>
      <c r="AW16" s="2635"/>
      <c r="AX16" s="2635"/>
      <c r="AY16" s="2635"/>
      <c r="AZ16" s="2635"/>
      <c r="BA16" s="2635"/>
      <c r="BB16" s="2635"/>
      <c r="BC16" s="2635"/>
      <c r="BD16" s="2635"/>
      <c r="BE16" s="2635"/>
      <c r="BF16" s="2635"/>
      <c r="BG16" s="2635"/>
      <c r="BH16" s="2635"/>
      <c r="BI16" s="2635"/>
      <c r="BJ16" s="2635"/>
      <c r="BK16" s="2635"/>
      <c r="BL16" s="2635"/>
      <c r="BM16" s="2635"/>
      <c r="BN16" s="2635"/>
      <c r="BO16" s="2635"/>
      <c r="BP16" s="2635"/>
      <c r="BQ16" s="2635"/>
      <c r="BR16" s="2635"/>
      <c r="BS16" s="2635"/>
      <c r="BT16" s="2634"/>
      <c r="BU16" s="2279"/>
      <c r="BV16" s="2634"/>
      <c r="BW16" s="2279"/>
      <c r="BX16" s="2636"/>
      <c r="BY16" s="2636"/>
      <c r="BZ16" s="2636"/>
      <c r="CA16" s="2636"/>
      <c r="CB16" s="2636"/>
      <c r="CC16" s="2636"/>
      <c r="CD16" s="2636"/>
      <c r="CE16" s="2636"/>
      <c r="CF16" s="2636"/>
      <c r="CG16" s="2636"/>
      <c r="CH16" s="2636"/>
      <c r="CI16" s="2636"/>
      <c r="CJ16" s="2636"/>
      <c r="CK16" s="2636"/>
      <c r="CL16" s="2636"/>
      <c r="CM16" s="2636"/>
      <c r="CN16" s="2636"/>
      <c r="CO16" s="2636"/>
      <c r="CP16" s="2636"/>
      <c r="CQ16" s="2636"/>
      <c r="CR16" s="2636"/>
      <c r="CS16" s="2636"/>
      <c r="CT16" s="2636"/>
      <c r="CU16" s="2636"/>
      <c r="CV16" s="2636"/>
      <c r="CW16" s="2636"/>
      <c r="CX16" s="2671">
        <f>IF(OR(ISNUMBER(AI15),ISNUMBER(AI16)),IF(ROUND(AI15,4)+ROUND(AI16,4)=1,0,1),0)</f>
        <v>0</v>
      </c>
      <c r="CY16" s="2268"/>
    </row>
    <row r="17" spans="2:103" x14ac:dyDescent="0.25">
      <c r="B17" s="2330">
        <v>8</v>
      </c>
      <c r="C17" s="2331" t="s">
        <v>6244</v>
      </c>
      <c r="D17" s="1065" t="s">
        <v>6245</v>
      </c>
      <c r="E17" s="1065" t="s">
        <v>41</v>
      </c>
      <c r="F17" s="1066">
        <v>3</v>
      </c>
      <c r="G17" s="1422" t="s">
        <v>3979</v>
      </c>
      <c r="H17" s="2624"/>
      <c r="I17" s="1104"/>
      <c r="J17" s="1105"/>
      <c r="K17" s="1105"/>
      <c r="L17" s="1105"/>
      <c r="M17" s="1105"/>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6"/>
      <c r="AI17" s="2640"/>
      <c r="AJ17" s="2624"/>
      <c r="AK17" s="2668"/>
      <c r="AL17" s="2673" t="s">
        <v>6222</v>
      </c>
      <c r="AN17" s="43"/>
      <c r="AO17" s="43">
        <f>IF(SUM(BW17:CX17)=0,0,$BX$5)</f>
        <v>0</v>
      </c>
      <c r="AQ17" s="2634"/>
      <c r="AR17" s="2279"/>
      <c r="AS17" s="2635"/>
      <c r="AT17" s="2635"/>
      <c r="AU17" s="2635"/>
      <c r="AV17" s="2635"/>
      <c r="AW17" s="2635"/>
      <c r="AX17" s="2635"/>
      <c r="AY17" s="2635"/>
      <c r="AZ17" s="2635"/>
      <c r="BA17" s="2635"/>
      <c r="BB17" s="2635"/>
      <c r="BC17" s="2635"/>
      <c r="BD17" s="2635"/>
      <c r="BE17" s="2635"/>
      <c r="BF17" s="2635"/>
      <c r="BG17" s="2635"/>
      <c r="BH17" s="2635"/>
      <c r="BI17" s="2635"/>
      <c r="BJ17" s="2635"/>
      <c r="BK17" s="2635"/>
      <c r="BL17" s="2635"/>
      <c r="BM17" s="2635"/>
      <c r="BN17" s="2635"/>
      <c r="BO17" s="2635"/>
      <c r="BP17" s="2635"/>
      <c r="BQ17" s="2635"/>
      <c r="BR17" s="2635"/>
      <c r="BS17" s="2635"/>
      <c r="BT17" s="2634"/>
      <c r="BU17" s="2279"/>
      <c r="BV17" s="2634"/>
      <c r="BW17" s="2279"/>
      <c r="BX17" s="2674">
        <f>IF(OR(AND(I17&gt;0,ISNUMBER(I17)),ISBLANK(I17)),0,1)</f>
        <v>0</v>
      </c>
      <c r="BY17" s="2674">
        <f t="shared" ref="BY17:CW17" si="0">IF(OR(AND(J17&gt;0,ISNUMBER(J17)),ISBLANK(J17)),0,1)</f>
        <v>0</v>
      </c>
      <c r="BZ17" s="2674">
        <f t="shared" si="0"/>
        <v>0</v>
      </c>
      <c r="CA17" s="2674">
        <f t="shared" si="0"/>
        <v>0</v>
      </c>
      <c r="CB17" s="2674">
        <f t="shared" si="0"/>
        <v>0</v>
      </c>
      <c r="CC17" s="2674">
        <f t="shared" si="0"/>
        <v>0</v>
      </c>
      <c r="CD17" s="2674">
        <f t="shared" si="0"/>
        <v>0</v>
      </c>
      <c r="CE17" s="2674">
        <f t="shared" si="0"/>
        <v>0</v>
      </c>
      <c r="CF17" s="2674">
        <f t="shared" si="0"/>
        <v>0</v>
      </c>
      <c r="CG17" s="2674">
        <f t="shared" si="0"/>
        <v>0</v>
      </c>
      <c r="CH17" s="2674">
        <f t="shared" si="0"/>
        <v>0</v>
      </c>
      <c r="CI17" s="2674">
        <f t="shared" si="0"/>
        <v>0</v>
      </c>
      <c r="CJ17" s="2674">
        <f t="shared" si="0"/>
        <v>0</v>
      </c>
      <c r="CK17" s="2674">
        <f t="shared" si="0"/>
        <v>0</v>
      </c>
      <c r="CL17" s="2674">
        <f t="shared" si="0"/>
        <v>0</v>
      </c>
      <c r="CM17" s="2674">
        <f t="shared" si="0"/>
        <v>0</v>
      </c>
      <c r="CN17" s="2674">
        <f t="shared" si="0"/>
        <v>0</v>
      </c>
      <c r="CO17" s="2674">
        <f t="shared" si="0"/>
        <v>0</v>
      </c>
      <c r="CP17" s="2674">
        <f t="shared" si="0"/>
        <v>0</v>
      </c>
      <c r="CQ17" s="2674">
        <f t="shared" si="0"/>
        <v>0</v>
      </c>
      <c r="CR17" s="2674">
        <f t="shared" si="0"/>
        <v>0</v>
      </c>
      <c r="CS17" s="2674">
        <f t="shared" si="0"/>
        <v>0</v>
      </c>
      <c r="CT17" s="2674">
        <f t="shared" si="0"/>
        <v>0</v>
      </c>
      <c r="CU17" s="2674">
        <f t="shared" si="0"/>
        <v>0</v>
      </c>
      <c r="CV17" s="2674">
        <f t="shared" si="0"/>
        <v>0</v>
      </c>
      <c r="CW17" s="2674">
        <f t="shared" si="0"/>
        <v>0</v>
      </c>
      <c r="CX17" s="2636"/>
      <c r="CY17" s="2268"/>
    </row>
    <row r="18" spans="2:103" x14ac:dyDescent="0.25">
      <c r="B18" s="2330">
        <v>9</v>
      </c>
      <c r="C18" s="2331" t="s">
        <v>6246</v>
      </c>
      <c r="D18" s="1065" t="s">
        <v>6247</v>
      </c>
      <c r="E18" s="1065" t="s">
        <v>41</v>
      </c>
      <c r="F18" s="1066">
        <v>3</v>
      </c>
      <c r="G18" s="1422" t="s">
        <v>3979</v>
      </c>
      <c r="H18" s="2624"/>
      <c r="I18" s="1067"/>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1083"/>
      <c r="AI18" s="2640"/>
      <c r="AJ18" s="2624"/>
      <c r="AK18" s="2668"/>
      <c r="AL18" s="2669" t="s">
        <v>6248</v>
      </c>
      <c r="AN18" s="43"/>
      <c r="AO18" s="43">
        <f>IF(SUM(BW18:CX18)=0,0,$BX$6)</f>
        <v>0</v>
      </c>
      <c r="AQ18" s="2634"/>
      <c r="AR18" s="2279"/>
      <c r="AS18" s="2635"/>
      <c r="AT18" s="2635"/>
      <c r="AU18" s="2635"/>
      <c r="AV18" s="2635"/>
      <c r="AW18" s="2635"/>
      <c r="AX18" s="2635"/>
      <c r="AY18" s="2635"/>
      <c r="AZ18" s="2635"/>
      <c r="BA18" s="2635"/>
      <c r="BB18" s="2635"/>
      <c r="BC18" s="2635"/>
      <c r="BD18" s="2635"/>
      <c r="BE18" s="2635"/>
      <c r="BF18" s="2635"/>
      <c r="BG18" s="2635"/>
      <c r="BH18" s="2635"/>
      <c r="BI18" s="2635"/>
      <c r="BJ18" s="2635"/>
      <c r="BK18" s="2635"/>
      <c r="BL18" s="2635"/>
      <c r="BM18" s="2635"/>
      <c r="BN18" s="2635"/>
      <c r="BO18" s="2635"/>
      <c r="BP18" s="2635"/>
      <c r="BQ18" s="2635"/>
      <c r="BR18" s="2635"/>
      <c r="BS18" s="2635"/>
      <c r="BT18" s="2634"/>
      <c r="BU18" s="2279"/>
      <c r="BV18" s="2634"/>
      <c r="BW18" s="2279"/>
      <c r="BX18" s="2671">
        <f>IF(AND(I18="",I17=""),0,IF(I18&lt;I17,0,1))</f>
        <v>0</v>
      </c>
      <c r="BY18" s="2671">
        <f t="shared" ref="BY18:CW18" si="1">IF(AND(J18="",J17=""),0,IF(J18&lt;J17,0,1))</f>
        <v>0</v>
      </c>
      <c r="BZ18" s="2671">
        <f t="shared" si="1"/>
        <v>0</v>
      </c>
      <c r="CA18" s="2671">
        <f t="shared" si="1"/>
        <v>0</v>
      </c>
      <c r="CB18" s="2671">
        <f t="shared" si="1"/>
        <v>0</v>
      </c>
      <c r="CC18" s="2671">
        <f t="shared" si="1"/>
        <v>0</v>
      </c>
      <c r="CD18" s="2671">
        <f t="shared" si="1"/>
        <v>0</v>
      </c>
      <c r="CE18" s="2671">
        <f t="shared" si="1"/>
        <v>0</v>
      </c>
      <c r="CF18" s="2671">
        <f t="shared" si="1"/>
        <v>0</v>
      </c>
      <c r="CG18" s="2671">
        <f t="shared" si="1"/>
        <v>0</v>
      </c>
      <c r="CH18" s="2671">
        <f t="shared" si="1"/>
        <v>0</v>
      </c>
      <c r="CI18" s="2671">
        <f t="shared" si="1"/>
        <v>0</v>
      </c>
      <c r="CJ18" s="2671">
        <f t="shared" si="1"/>
        <v>0</v>
      </c>
      <c r="CK18" s="2671">
        <f t="shared" si="1"/>
        <v>0</v>
      </c>
      <c r="CL18" s="2671">
        <f t="shared" si="1"/>
        <v>0</v>
      </c>
      <c r="CM18" s="2671">
        <f t="shared" si="1"/>
        <v>0</v>
      </c>
      <c r="CN18" s="2671">
        <f t="shared" si="1"/>
        <v>0</v>
      </c>
      <c r="CO18" s="2671">
        <f t="shared" si="1"/>
        <v>0</v>
      </c>
      <c r="CP18" s="2671">
        <f t="shared" si="1"/>
        <v>0</v>
      </c>
      <c r="CQ18" s="2671">
        <f t="shared" si="1"/>
        <v>0</v>
      </c>
      <c r="CR18" s="2671">
        <f t="shared" si="1"/>
        <v>0</v>
      </c>
      <c r="CS18" s="2671">
        <f t="shared" si="1"/>
        <v>0</v>
      </c>
      <c r="CT18" s="2671">
        <f t="shared" si="1"/>
        <v>0</v>
      </c>
      <c r="CU18" s="2671">
        <f t="shared" si="1"/>
        <v>0</v>
      </c>
      <c r="CV18" s="2671">
        <f t="shared" si="1"/>
        <v>0</v>
      </c>
      <c r="CW18" s="2671">
        <f t="shared" si="1"/>
        <v>0</v>
      </c>
      <c r="CX18" s="2636"/>
      <c r="CY18" s="2268"/>
    </row>
    <row r="19" spans="2:103" ht="14.25" customHeight="1" thickBot="1" x14ac:dyDescent="0.25">
      <c r="B19" s="2330">
        <v>10</v>
      </c>
      <c r="C19" s="2331" t="s">
        <v>6249</v>
      </c>
      <c r="D19" s="1065" t="s">
        <v>6250</v>
      </c>
      <c r="E19" s="1065" t="s">
        <v>41</v>
      </c>
      <c r="F19" s="1066">
        <v>3</v>
      </c>
      <c r="G19" s="1422" t="s">
        <v>3979</v>
      </c>
      <c r="H19" s="2624"/>
      <c r="I19" s="2675">
        <f>I17-I18</f>
        <v>0</v>
      </c>
      <c r="J19" s="2676">
        <f t="shared" ref="J19:AH19" si="2">J17-J18</f>
        <v>0</v>
      </c>
      <c r="K19" s="2676">
        <f t="shared" si="2"/>
        <v>0</v>
      </c>
      <c r="L19" s="2676">
        <f t="shared" si="2"/>
        <v>0</v>
      </c>
      <c r="M19" s="2676">
        <f t="shared" si="2"/>
        <v>0</v>
      </c>
      <c r="N19" s="2676">
        <f t="shared" si="2"/>
        <v>0</v>
      </c>
      <c r="O19" s="2676">
        <f t="shared" si="2"/>
        <v>0</v>
      </c>
      <c r="P19" s="2676">
        <f t="shared" si="2"/>
        <v>0</v>
      </c>
      <c r="Q19" s="2676">
        <f t="shared" si="2"/>
        <v>0</v>
      </c>
      <c r="R19" s="2676">
        <f t="shared" si="2"/>
        <v>0</v>
      </c>
      <c r="S19" s="2676">
        <f t="shared" si="2"/>
        <v>0</v>
      </c>
      <c r="T19" s="2676">
        <f t="shared" si="2"/>
        <v>0</v>
      </c>
      <c r="U19" s="2676">
        <f t="shared" si="2"/>
        <v>0</v>
      </c>
      <c r="V19" s="2676">
        <f t="shared" si="2"/>
        <v>0</v>
      </c>
      <c r="W19" s="2676">
        <f t="shared" si="2"/>
        <v>0</v>
      </c>
      <c r="X19" s="2676">
        <f t="shared" si="2"/>
        <v>0</v>
      </c>
      <c r="Y19" s="2676">
        <f t="shared" si="2"/>
        <v>0</v>
      </c>
      <c r="Z19" s="2676">
        <f t="shared" si="2"/>
        <v>0</v>
      </c>
      <c r="AA19" s="2676">
        <f t="shared" si="2"/>
        <v>0</v>
      </c>
      <c r="AB19" s="2676">
        <f t="shared" si="2"/>
        <v>0</v>
      </c>
      <c r="AC19" s="2676">
        <f t="shared" si="2"/>
        <v>0</v>
      </c>
      <c r="AD19" s="2676">
        <f t="shared" si="2"/>
        <v>0</v>
      </c>
      <c r="AE19" s="2676">
        <f t="shared" si="2"/>
        <v>0</v>
      </c>
      <c r="AF19" s="2676">
        <f t="shared" si="2"/>
        <v>0</v>
      </c>
      <c r="AG19" s="2676">
        <f>AG17-AG18</f>
        <v>0</v>
      </c>
      <c r="AH19" s="2677">
        <f t="shared" si="2"/>
        <v>0</v>
      </c>
      <c r="AI19" s="2640"/>
      <c r="AJ19" s="2624"/>
      <c r="AK19" s="2668"/>
      <c r="AL19" s="2669"/>
      <c r="AN19" s="43"/>
      <c r="AO19" s="651"/>
      <c r="AQ19" s="2634"/>
      <c r="AR19" s="2279"/>
      <c r="AS19" s="2635"/>
      <c r="AT19" s="2635"/>
      <c r="AU19" s="2635"/>
      <c r="AV19" s="2635"/>
      <c r="AW19" s="2635"/>
      <c r="AX19" s="2635"/>
      <c r="AY19" s="2635"/>
      <c r="AZ19" s="2635"/>
      <c r="BA19" s="2635"/>
      <c r="BB19" s="2635"/>
      <c r="BC19" s="2635"/>
      <c r="BD19" s="2635"/>
      <c r="BE19" s="2635"/>
      <c r="BF19" s="2635"/>
      <c r="BG19" s="2635"/>
      <c r="BH19" s="2635"/>
      <c r="BI19" s="2635"/>
      <c r="BJ19" s="2635"/>
      <c r="BK19" s="2635"/>
      <c r="BL19" s="2635"/>
      <c r="BM19" s="2635"/>
      <c r="BN19" s="2635"/>
      <c r="BO19" s="2635"/>
      <c r="BP19" s="2635"/>
      <c r="BQ19" s="2635"/>
      <c r="BR19" s="2635"/>
      <c r="BS19" s="2635"/>
      <c r="BT19" s="2634"/>
      <c r="BU19" s="2279"/>
      <c r="BV19" s="2634"/>
      <c r="BW19" s="2279"/>
      <c r="BX19" s="2636"/>
      <c r="BY19" s="2636"/>
      <c r="BZ19" s="2636"/>
      <c r="CA19" s="2636"/>
      <c r="CB19" s="2636"/>
      <c r="CC19" s="2636"/>
      <c r="CD19" s="2636"/>
      <c r="CE19" s="2636"/>
      <c r="CF19" s="2636"/>
      <c r="CG19" s="2636"/>
      <c r="CH19" s="2636"/>
      <c r="CI19" s="2636"/>
      <c r="CJ19" s="2636"/>
      <c r="CK19" s="2636"/>
      <c r="CL19" s="2636"/>
      <c r="CM19" s="2636"/>
      <c r="CN19" s="2636"/>
      <c r="CO19" s="2636"/>
      <c r="CP19" s="2636"/>
      <c r="CQ19" s="2636"/>
      <c r="CR19" s="2636"/>
      <c r="CS19" s="2636"/>
      <c r="CT19" s="2636"/>
      <c r="CU19" s="2636"/>
      <c r="CV19" s="2636"/>
      <c r="CW19" s="2636"/>
      <c r="CX19" s="2636"/>
      <c r="CY19" s="2268"/>
    </row>
    <row r="20" spans="2:103" x14ac:dyDescent="0.25">
      <c r="B20" s="2330">
        <v>11</v>
      </c>
      <c r="C20" s="2331" t="s">
        <v>6251</v>
      </c>
      <c r="D20" s="1065" t="s">
        <v>6252</v>
      </c>
      <c r="E20" s="1065" t="s">
        <v>6253</v>
      </c>
      <c r="F20" s="2666">
        <v>0</v>
      </c>
      <c r="G20" s="1422" t="s">
        <v>1913</v>
      </c>
      <c r="H20" s="2624"/>
      <c r="I20" s="2624"/>
      <c r="J20" s="2624"/>
      <c r="K20" s="2624"/>
      <c r="L20" s="2624"/>
      <c r="M20" s="2624"/>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78">
        <v>2016</v>
      </c>
      <c r="AJ20" s="2679"/>
      <c r="AK20" s="2668" t="s">
        <v>6234</v>
      </c>
      <c r="AL20" s="2669"/>
      <c r="AN20" s="43"/>
      <c r="AO20" s="651"/>
      <c r="AQ20" s="2634"/>
      <c r="AR20" s="2279"/>
      <c r="AS20" s="2635"/>
      <c r="AT20" s="2635"/>
      <c r="AU20" s="2635"/>
      <c r="AV20" s="2635"/>
      <c r="AW20" s="2635"/>
      <c r="AX20" s="2635"/>
      <c r="AY20" s="2635"/>
      <c r="AZ20" s="2635"/>
      <c r="BA20" s="2635"/>
      <c r="BB20" s="2635"/>
      <c r="BC20" s="2635"/>
      <c r="BD20" s="2635"/>
      <c r="BE20" s="2635"/>
      <c r="BF20" s="2635"/>
      <c r="BG20" s="2635"/>
      <c r="BH20" s="2635"/>
      <c r="BI20" s="2635"/>
      <c r="BJ20" s="2635"/>
      <c r="BK20" s="2635"/>
      <c r="BL20" s="2635"/>
      <c r="BM20" s="2635"/>
      <c r="BN20" s="2635"/>
      <c r="BO20" s="2635"/>
      <c r="BP20" s="2635"/>
      <c r="BQ20" s="2635"/>
      <c r="BR20" s="2635"/>
      <c r="BS20" s="2635"/>
      <c r="BT20" s="2634"/>
      <c r="BU20" s="2279"/>
      <c r="BV20" s="2634"/>
      <c r="BW20" s="2279"/>
      <c r="BX20" s="2636"/>
      <c r="BY20" s="2636"/>
      <c r="BZ20" s="2636"/>
      <c r="CA20" s="2636"/>
      <c r="CB20" s="2636"/>
      <c r="CC20" s="2636"/>
      <c r="CD20" s="2636"/>
      <c r="CE20" s="2636"/>
      <c r="CF20" s="2636"/>
      <c r="CG20" s="2636"/>
      <c r="CH20" s="2636"/>
      <c r="CI20" s="2636"/>
      <c r="CJ20" s="2636"/>
      <c r="CK20" s="2636"/>
      <c r="CL20" s="2636"/>
      <c r="CM20" s="2636"/>
      <c r="CN20" s="2636"/>
      <c r="CO20" s="2636"/>
      <c r="CP20" s="2636"/>
      <c r="CQ20" s="2636"/>
      <c r="CR20" s="2636"/>
      <c r="CS20" s="2636"/>
      <c r="CT20" s="2636"/>
      <c r="CU20" s="2636"/>
      <c r="CV20" s="2636"/>
      <c r="CW20" s="2636"/>
      <c r="CX20" s="2636"/>
      <c r="CY20" s="2268"/>
    </row>
    <row r="21" spans="2:103" ht="15" thickBot="1" x14ac:dyDescent="0.3">
      <c r="B21" s="2334">
        <v>12</v>
      </c>
      <c r="C21" s="2335" t="s">
        <v>6254</v>
      </c>
      <c r="D21" s="1074" t="s">
        <v>6255</v>
      </c>
      <c r="E21" s="1074" t="s">
        <v>6253</v>
      </c>
      <c r="F21" s="1934">
        <v>0</v>
      </c>
      <c r="G21" s="1411" t="s">
        <v>1913</v>
      </c>
      <c r="H21" s="2624"/>
      <c r="I21" s="2624"/>
      <c r="J21" s="2624"/>
      <c r="K21" s="2624"/>
      <c r="L21" s="2624"/>
      <c r="M21" s="2624"/>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80">
        <v>2020</v>
      </c>
      <c r="AJ21" s="2679"/>
      <c r="AK21" s="2653" t="s">
        <v>6234</v>
      </c>
      <c r="AL21" s="1077"/>
      <c r="AN21" s="43"/>
      <c r="AO21" s="651"/>
      <c r="AQ21" s="2634"/>
      <c r="AR21" s="2279"/>
      <c r="AS21" s="2635"/>
      <c r="AT21" s="2635"/>
      <c r="AU21" s="2635"/>
      <c r="AV21" s="2635"/>
      <c r="AW21" s="2635"/>
      <c r="AX21" s="2635"/>
      <c r="AY21" s="2635"/>
      <c r="AZ21" s="2635"/>
      <c r="BA21" s="2635"/>
      <c r="BB21" s="2635"/>
      <c r="BC21" s="2635"/>
      <c r="BD21" s="2635"/>
      <c r="BE21" s="2635"/>
      <c r="BF21" s="2635"/>
      <c r="BG21" s="2635"/>
      <c r="BH21" s="2635"/>
      <c r="BI21" s="2635"/>
      <c r="BJ21" s="2635"/>
      <c r="BK21" s="2635"/>
      <c r="BL21" s="2635"/>
      <c r="BM21" s="2635"/>
      <c r="BN21" s="2635"/>
      <c r="BO21" s="2635"/>
      <c r="BP21" s="2635"/>
      <c r="BQ21" s="2635"/>
      <c r="BR21" s="2635"/>
      <c r="BS21" s="2635"/>
      <c r="BT21" s="2634"/>
      <c r="BU21" s="2279"/>
      <c r="BV21" s="2634"/>
      <c r="BW21" s="2279"/>
      <c r="BX21" s="2636"/>
      <c r="BY21" s="2636"/>
      <c r="BZ21" s="2636"/>
      <c r="CA21" s="2636"/>
      <c r="CB21" s="2636"/>
      <c r="CC21" s="2636"/>
      <c r="CD21" s="2636"/>
      <c r="CE21" s="2636"/>
      <c r="CF21" s="2636"/>
      <c r="CG21" s="2636"/>
      <c r="CH21" s="2636"/>
      <c r="CI21" s="2636"/>
      <c r="CJ21" s="2636"/>
      <c r="CK21" s="2636"/>
      <c r="CL21" s="2636"/>
      <c r="CM21" s="2636"/>
      <c r="CN21" s="2636"/>
      <c r="CO21" s="2636"/>
      <c r="CP21" s="2636"/>
      <c r="CQ21" s="2636"/>
      <c r="CR21" s="2636"/>
      <c r="CS21" s="2636"/>
      <c r="CT21" s="2636"/>
      <c r="CU21" s="2636"/>
      <c r="CV21" s="2636"/>
      <c r="CW21" s="2636"/>
      <c r="CX21" s="2636"/>
      <c r="CY21" s="2268"/>
    </row>
    <row r="22" spans="2:103" ht="15" customHeight="1" thickBot="1" x14ac:dyDescent="0.3">
      <c r="B22" s="2638"/>
      <c r="C22" s="2624"/>
      <c r="D22" s="2624"/>
      <c r="E22" s="2639"/>
      <c r="F22" s="2639"/>
      <c r="G22" s="2639"/>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40"/>
      <c r="AJ22" s="2624"/>
      <c r="AK22" s="2641"/>
      <c r="AL22" s="2641"/>
      <c r="AN22" s="43"/>
      <c r="AO22" s="651"/>
      <c r="AQ22" s="2634"/>
      <c r="AR22" s="2279"/>
      <c r="AS22" s="2635"/>
      <c r="AT22" s="2635"/>
      <c r="AU22" s="2635"/>
      <c r="AV22" s="2635"/>
      <c r="AW22" s="2635"/>
      <c r="AX22" s="2635"/>
      <c r="AY22" s="2635"/>
      <c r="AZ22" s="2635"/>
      <c r="BA22" s="2635"/>
      <c r="BB22" s="2635"/>
      <c r="BC22" s="2635"/>
      <c r="BD22" s="2635"/>
      <c r="BE22" s="2635"/>
      <c r="BF22" s="2635"/>
      <c r="BG22" s="2635"/>
      <c r="BH22" s="2635"/>
      <c r="BI22" s="2635"/>
      <c r="BJ22" s="2635"/>
      <c r="BK22" s="2635"/>
      <c r="BL22" s="2635"/>
      <c r="BM22" s="2635"/>
      <c r="BN22" s="2635"/>
      <c r="BO22" s="2635"/>
      <c r="BP22" s="2635"/>
      <c r="BQ22" s="2635"/>
      <c r="BR22" s="2635"/>
      <c r="BS22" s="2635"/>
      <c r="BT22" s="2634"/>
      <c r="BU22" s="2279"/>
      <c r="BV22" s="2634"/>
      <c r="BW22" s="2279"/>
      <c r="BX22" s="2636"/>
      <c r="BY22" s="2636"/>
      <c r="BZ22" s="2636"/>
      <c r="CA22" s="2636"/>
      <c r="CB22" s="2636"/>
      <c r="CC22" s="2636"/>
      <c r="CD22" s="2636"/>
      <c r="CE22" s="2636"/>
      <c r="CF22" s="2636"/>
      <c r="CG22" s="2636"/>
      <c r="CH22" s="2636"/>
      <c r="CI22" s="2636"/>
      <c r="CJ22" s="2636"/>
      <c r="CK22" s="2636"/>
      <c r="CL22" s="2636"/>
      <c r="CM22" s="2636"/>
      <c r="CN22" s="2636"/>
      <c r="CO22" s="2636"/>
      <c r="CP22" s="2636"/>
      <c r="CQ22" s="2636"/>
      <c r="CR22" s="2636"/>
      <c r="CS22" s="2636"/>
      <c r="CT22" s="2636"/>
      <c r="CU22" s="2636"/>
      <c r="CV22" s="2636"/>
      <c r="CW22" s="2636"/>
      <c r="CX22" s="2636"/>
      <c r="CY22" s="2268"/>
    </row>
    <row r="23" spans="2:103" ht="15" thickBot="1" x14ac:dyDescent="0.3">
      <c r="B23" s="1040" t="s">
        <v>187</v>
      </c>
      <c r="C23" s="1053" t="s">
        <v>6256</v>
      </c>
      <c r="D23" s="1553"/>
      <c r="E23" s="2626"/>
      <c r="F23" s="2626"/>
      <c r="G23" s="2626"/>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56"/>
      <c r="AJ23" s="2624"/>
      <c r="AK23" s="2647"/>
      <c r="AL23" s="2647"/>
      <c r="AN23" s="43"/>
      <c r="AO23" s="651"/>
      <c r="AQ23" s="2634"/>
      <c r="AR23" s="2279"/>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4"/>
      <c r="BU23" s="2279"/>
      <c r="BV23" s="2634"/>
      <c r="BW23" s="2279"/>
      <c r="BX23" s="2636"/>
      <c r="BY23" s="2636"/>
      <c r="BZ23" s="2636"/>
      <c r="CA23" s="2636"/>
      <c r="CB23" s="2636"/>
      <c r="CC23" s="2636"/>
      <c r="CD23" s="2636"/>
      <c r="CE23" s="2636"/>
      <c r="CF23" s="2636"/>
      <c r="CG23" s="2636"/>
      <c r="CH23" s="2636"/>
      <c r="CI23" s="2636"/>
      <c r="CJ23" s="2636"/>
      <c r="CK23" s="2636"/>
      <c r="CL23" s="2636"/>
      <c r="CM23" s="2636"/>
      <c r="CN23" s="2636"/>
      <c r="CO23" s="2636"/>
      <c r="CP23" s="2636"/>
      <c r="CQ23" s="2636"/>
      <c r="CR23" s="2636"/>
      <c r="CS23" s="2636"/>
      <c r="CT23" s="2636"/>
      <c r="CU23" s="2636"/>
      <c r="CV23" s="2636"/>
      <c r="CW23" s="2636"/>
      <c r="CX23" s="2636"/>
      <c r="CY23" s="2268"/>
    </row>
    <row r="24" spans="2:103" ht="14.25" customHeight="1" x14ac:dyDescent="0.25">
      <c r="B24" s="2657">
        <v>13</v>
      </c>
      <c r="C24" s="2658" t="s">
        <v>6236</v>
      </c>
      <c r="D24" s="1057" t="s">
        <v>6257</v>
      </c>
      <c r="E24" s="2659" t="s">
        <v>4927</v>
      </c>
      <c r="F24" s="2660">
        <v>0</v>
      </c>
      <c r="G24" s="2661" t="s">
        <v>1913</v>
      </c>
      <c r="H24" s="2624"/>
      <c r="I24" s="2624"/>
      <c r="J24" s="2624"/>
      <c r="K24" s="2624"/>
      <c r="L24" s="2624"/>
      <c r="M24" s="2624"/>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62"/>
      <c r="AJ24" s="71"/>
      <c r="AK24" s="2663"/>
      <c r="AL24" s="2664"/>
      <c r="AN24" s="43"/>
      <c r="AO24" s="651"/>
      <c r="AQ24" s="2634"/>
      <c r="AR24" s="2279"/>
      <c r="AS24" s="2635"/>
      <c r="AT24" s="2635"/>
      <c r="AU24" s="2635"/>
      <c r="AV24" s="2635"/>
      <c r="AW24" s="2635"/>
      <c r="AX24" s="2635"/>
      <c r="AY24" s="2635"/>
      <c r="AZ24" s="2635"/>
      <c r="BA24" s="2635"/>
      <c r="BB24" s="2635"/>
      <c r="BC24" s="2635"/>
      <c r="BD24" s="2635"/>
      <c r="BE24" s="2635"/>
      <c r="BF24" s="2635"/>
      <c r="BG24" s="2635"/>
      <c r="BH24" s="2635"/>
      <c r="BI24" s="2635"/>
      <c r="BJ24" s="2635"/>
      <c r="BK24" s="2635"/>
      <c r="BL24" s="2635"/>
      <c r="BM24" s="2635"/>
      <c r="BN24" s="2635"/>
      <c r="BO24" s="2635"/>
      <c r="BP24" s="2635"/>
      <c r="BQ24" s="2635"/>
      <c r="BR24" s="2635"/>
      <c r="BS24" s="2635"/>
      <c r="BT24" s="2634"/>
      <c r="BU24" s="2279"/>
      <c r="BV24" s="2634"/>
      <c r="BW24" s="2279"/>
      <c r="BX24" s="2636"/>
      <c r="BY24" s="2636"/>
      <c r="BZ24" s="2636"/>
      <c r="CA24" s="2636"/>
      <c r="CB24" s="2636"/>
      <c r="CC24" s="2636"/>
      <c r="CD24" s="2636"/>
      <c r="CE24" s="2636"/>
      <c r="CF24" s="2636"/>
      <c r="CG24" s="2636"/>
      <c r="CH24" s="2636"/>
      <c r="CI24" s="2636"/>
      <c r="CJ24" s="2636"/>
      <c r="CK24" s="2636"/>
      <c r="CL24" s="2636"/>
      <c r="CM24" s="2636"/>
      <c r="CN24" s="2636"/>
      <c r="CO24" s="2636"/>
      <c r="CP24" s="2636"/>
      <c r="CQ24" s="2636"/>
      <c r="CR24" s="2636"/>
      <c r="CS24" s="2636"/>
      <c r="CT24" s="2636"/>
      <c r="CU24" s="2636"/>
      <c r="CV24" s="2636"/>
      <c r="CW24" s="2636"/>
      <c r="CX24" s="2636"/>
      <c r="CY24" s="2268"/>
    </row>
    <row r="25" spans="2:103" ht="30" customHeight="1" x14ac:dyDescent="0.25">
      <c r="B25" s="2330">
        <v>14</v>
      </c>
      <c r="C25" s="2665" t="s">
        <v>6238</v>
      </c>
      <c r="D25" s="1065" t="s">
        <v>6258</v>
      </c>
      <c r="E25" s="1065" t="s">
        <v>6008</v>
      </c>
      <c r="F25" s="2666">
        <v>0</v>
      </c>
      <c r="G25" s="1422" t="s">
        <v>1913</v>
      </c>
      <c r="H25" s="2624"/>
      <c r="I25" s="2624"/>
      <c r="J25" s="2624"/>
      <c r="K25" s="2624"/>
      <c r="L25" s="2624"/>
      <c r="M25" s="2624"/>
      <c r="N25" s="2624"/>
      <c r="O25" s="2624"/>
      <c r="P25" s="2624"/>
      <c r="Q25" s="2624"/>
      <c r="R25" s="2624"/>
      <c r="S25" s="2624"/>
      <c r="T25" s="2624"/>
      <c r="U25" s="2624"/>
      <c r="V25" s="2624"/>
      <c r="W25" s="2624"/>
      <c r="X25" s="2624"/>
      <c r="Y25" s="2624"/>
      <c r="Z25" s="2624"/>
      <c r="AA25" s="2624"/>
      <c r="AB25" s="2624"/>
      <c r="AC25" s="2624"/>
      <c r="AD25" s="2624"/>
      <c r="AE25" s="2624"/>
      <c r="AF25" s="2624"/>
      <c r="AG25" s="2624"/>
      <c r="AH25" s="2624"/>
      <c r="AI25" s="2667"/>
      <c r="AJ25" s="71"/>
      <c r="AK25" s="2668"/>
      <c r="AL25" s="2669" t="s">
        <v>6226</v>
      </c>
      <c r="AN25" s="43"/>
      <c r="AO25" s="651">
        <f>IF(CX25=0,0,$CD$5)</f>
        <v>0</v>
      </c>
      <c r="AQ25" s="2634"/>
      <c r="AR25" s="2279"/>
      <c r="AS25" s="2635"/>
      <c r="AT25" s="2635"/>
      <c r="AU25" s="2635"/>
      <c r="AV25" s="2635"/>
      <c r="AW25" s="2635"/>
      <c r="AX25" s="2635"/>
      <c r="AY25" s="2635"/>
      <c r="AZ25" s="2635"/>
      <c r="BA25" s="2635"/>
      <c r="BB25" s="2635"/>
      <c r="BC25" s="2635"/>
      <c r="BD25" s="2635"/>
      <c r="BE25" s="2635"/>
      <c r="BF25" s="2635"/>
      <c r="BG25" s="2635"/>
      <c r="BH25" s="2635"/>
      <c r="BI25" s="2635"/>
      <c r="BJ25" s="2635"/>
      <c r="BK25" s="2635"/>
      <c r="BL25" s="2635"/>
      <c r="BM25" s="2635"/>
      <c r="BN25" s="2635"/>
      <c r="BO25" s="2635"/>
      <c r="BP25" s="2635"/>
      <c r="BQ25" s="2635"/>
      <c r="BR25" s="2635"/>
      <c r="BS25" s="2635"/>
      <c r="BT25" s="2634"/>
      <c r="BU25" s="2279"/>
      <c r="BV25" s="2634"/>
      <c r="BW25" s="2279"/>
      <c r="BX25" s="2636"/>
      <c r="BY25" s="2636"/>
      <c r="BZ25" s="2636"/>
      <c r="CA25" s="2636"/>
      <c r="CB25" s="2636"/>
      <c r="CC25" s="2636"/>
      <c r="CD25" s="2636"/>
      <c r="CE25" s="2636"/>
      <c r="CF25" s="2636"/>
      <c r="CG25" s="2636"/>
      <c r="CH25" s="2636"/>
      <c r="CI25" s="2636"/>
      <c r="CJ25" s="2636"/>
      <c r="CK25" s="2636"/>
      <c r="CL25" s="2636"/>
      <c r="CM25" s="2636"/>
      <c r="CN25" s="2636"/>
      <c r="CO25" s="2636"/>
      <c r="CP25" s="2636"/>
      <c r="CQ25" s="2636"/>
      <c r="CR25" s="2636"/>
      <c r="CS25" s="2636"/>
      <c r="CT25" s="2636"/>
      <c r="CU25" s="2636"/>
      <c r="CV25" s="2636"/>
      <c r="CW25" s="2636"/>
      <c r="CX25" s="2637">
        <f>IF(OR(AI25=TRUE,AI25=FALSE,AI25=""),0,1)</f>
        <v>0</v>
      </c>
      <c r="CY25" s="2268"/>
    </row>
    <row r="26" spans="2:103" ht="15" customHeight="1" x14ac:dyDescent="0.25">
      <c r="B26" s="2330">
        <v>15</v>
      </c>
      <c r="C26" s="2665" t="s">
        <v>6240</v>
      </c>
      <c r="D26" s="1065" t="s">
        <v>6259</v>
      </c>
      <c r="E26" s="1065" t="s">
        <v>1880</v>
      </c>
      <c r="F26" s="2666">
        <v>2</v>
      </c>
      <c r="G26" s="1422" t="s">
        <v>1913</v>
      </c>
      <c r="H26" s="2624"/>
      <c r="I26" s="2624"/>
      <c r="J26" s="2624"/>
      <c r="K26" s="2624"/>
      <c r="L26" s="2624"/>
      <c r="M26" s="2624"/>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70"/>
      <c r="AJ26" s="71"/>
      <c r="AK26" s="2668"/>
      <c r="AL26" s="2669" t="s">
        <v>6228</v>
      </c>
      <c r="AN26" s="43"/>
      <c r="AO26" s="43">
        <f>IF(SUM(BW26:CX26)=0,0,$BX$7)</f>
        <v>0</v>
      </c>
      <c r="AQ26" s="2634"/>
      <c r="AR26" s="2279"/>
      <c r="AS26" s="2635"/>
      <c r="AT26" s="2635"/>
      <c r="AU26" s="2635"/>
      <c r="AV26" s="2635"/>
      <c r="AW26" s="2635"/>
      <c r="AX26" s="2635"/>
      <c r="AY26" s="2635"/>
      <c r="AZ26" s="2635"/>
      <c r="BA26" s="2635"/>
      <c r="BB26" s="2635"/>
      <c r="BC26" s="2635"/>
      <c r="BD26" s="2635"/>
      <c r="BE26" s="2635"/>
      <c r="BF26" s="2635"/>
      <c r="BG26" s="2635"/>
      <c r="BH26" s="2635"/>
      <c r="BI26" s="2635"/>
      <c r="BJ26" s="2635"/>
      <c r="BK26" s="2635"/>
      <c r="BL26" s="2635"/>
      <c r="BM26" s="2635"/>
      <c r="BN26" s="2635"/>
      <c r="BO26" s="2635"/>
      <c r="BP26" s="2635"/>
      <c r="BQ26" s="2635"/>
      <c r="BR26" s="2635"/>
      <c r="BS26" s="2635"/>
      <c r="BT26" s="2634"/>
      <c r="BU26" s="2279"/>
      <c r="BV26" s="2634"/>
      <c r="BW26" s="2279"/>
      <c r="BX26" s="2636"/>
      <c r="BY26" s="2636"/>
      <c r="BZ26" s="2636"/>
      <c r="CA26" s="2636"/>
      <c r="CB26" s="2636"/>
      <c r="CC26" s="2636"/>
      <c r="CD26" s="2636"/>
      <c r="CE26" s="2636"/>
      <c r="CF26" s="2636"/>
      <c r="CG26" s="2636"/>
      <c r="CH26" s="2636"/>
      <c r="CI26" s="2636"/>
      <c r="CJ26" s="2636"/>
      <c r="CK26" s="2636"/>
      <c r="CL26" s="2636"/>
      <c r="CM26" s="2636"/>
      <c r="CN26" s="2636"/>
      <c r="CO26" s="2636"/>
      <c r="CP26" s="2636"/>
      <c r="CQ26" s="2636"/>
      <c r="CR26" s="2636"/>
      <c r="CS26" s="2636"/>
      <c r="CT26" s="2636"/>
      <c r="CU26" s="2636"/>
      <c r="CV26" s="2636"/>
      <c r="CW26" s="2636"/>
      <c r="CX26" s="2671">
        <f>IF(OR(ISNUMBER(AI26),ISNUMBER(AI27)),IF(ROUND(AI26,4)+ROUND(AI27,4)=1,0,1),0)</f>
        <v>0</v>
      </c>
      <c r="CY26" s="2268"/>
    </row>
    <row r="27" spans="2:103" ht="15" thickBot="1" x14ac:dyDescent="0.3">
      <c r="B27" s="2330">
        <v>16</v>
      </c>
      <c r="C27" s="2665" t="s">
        <v>6242</v>
      </c>
      <c r="D27" s="1065" t="s">
        <v>6260</v>
      </c>
      <c r="E27" s="1065" t="s">
        <v>1880</v>
      </c>
      <c r="F27" s="2666">
        <v>2</v>
      </c>
      <c r="G27" s="1422" t="s">
        <v>1913</v>
      </c>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72"/>
      <c r="AJ27" s="71"/>
      <c r="AK27" s="2668"/>
      <c r="AL27" s="2669" t="s">
        <v>6228</v>
      </c>
      <c r="AN27" s="43"/>
      <c r="AO27" s="43">
        <f>IF(SUM(BW27:CX27)=0,0,$BX$7)</f>
        <v>0</v>
      </c>
      <c r="AQ27" s="2634"/>
      <c r="AR27" s="2279"/>
      <c r="AS27" s="2635"/>
      <c r="AT27" s="2635"/>
      <c r="AU27" s="2635"/>
      <c r="AV27" s="2635"/>
      <c r="AW27" s="2635"/>
      <c r="AX27" s="2635"/>
      <c r="AY27" s="2635"/>
      <c r="AZ27" s="2635"/>
      <c r="BA27" s="2635"/>
      <c r="BB27" s="2635"/>
      <c r="BC27" s="2635"/>
      <c r="BD27" s="2635"/>
      <c r="BE27" s="2635"/>
      <c r="BF27" s="2635"/>
      <c r="BG27" s="2635"/>
      <c r="BH27" s="2635"/>
      <c r="BI27" s="2635"/>
      <c r="BJ27" s="2635"/>
      <c r="BK27" s="2635"/>
      <c r="BL27" s="2635"/>
      <c r="BM27" s="2635"/>
      <c r="BN27" s="2635"/>
      <c r="BO27" s="2635"/>
      <c r="BP27" s="2635"/>
      <c r="BQ27" s="2635"/>
      <c r="BR27" s="2635"/>
      <c r="BS27" s="2635"/>
      <c r="BT27" s="2634"/>
      <c r="BU27" s="2279"/>
      <c r="BV27" s="2634"/>
      <c r="BW27" s="2279"/>
      <c r="BX27" s="2636"/>
      <c r="BY27" s="2636"/>
      <c r="BZ27" s="2636"/>
      <c r="CA27" s="2636"/>
      <c r="CB27" s="2636"/>
      <c r="CC27" s="2636"/>
      <c r="CD27" s="2636"/>
      <c r="CE27" s="2636"/>
      <c r="CF27" s="2636"/>
      <c r="CG27" s="2636"/>
      <c r="CH27" s="2636"/>
      <c r="CI27" s="2636"/>
      <c r="CJ27" s="2636"/>
      <c r="CK27" s="2636"/>
      <c r="CL27" s="2636"/>
      <c r="CM27" s="2636"/>
      <c r="CN27" s="2636"/>
      <c r="CO27" s="2636"/>
      <c r="CP27" s="2636"/>
      <c r="CQ27" s="2636"/>
      <c r="CR27" s="2636"/>
      <c r="CS27" s="2636"/>
      <c r="CT27" s="2636"/>
      <c r="CU27" s="2636"/>
      <c r="CV27" s="2636"/>
      <c r="CW27" s="2636"/>
      <c r="CX27" s="2671">
        <f>IF(OR(ISNUMBER(AI26),ISNUMBER(AI27)),IF(ROUND(AI26,4)+ROUND(AI27,4)=1,0,1),0)</f>
        <v>0</v>
      </c>
      <c r="CY27" s="2268"/>
    </row>
    <row r="28" spans="2:103" x14ac:dyDescent="0.25">
      <c r="B28" s="2330">
        <v>17</v>
      </c>
      <c r="C28" s="2331" t="s">
        <v>6261</v>
      </c>
      <c r="D28" s="1065" t="s">
        <v>6262</v>
      </c>
      <c r="E28" s="1065" t="s">
        <v>41</v>
      </c>
      <c r="F28" s="1066">
        <v>3</v>
      </c>
      <c r="G28" s="1422" t="s">
        <v>3979</v>
      </c>
      <c r="H28" s="2624"/>
      <c r="I28" s="1104"/>
      <c r="J28" s="1105"/>
      <c r="K28" s="1105"/>
      <c r="L28" s="1105"/>
      <c r="M28" s="1105"/>
      <c r="N28" s="1105"/>
      <c r="O28" s="1105"/>
      <c r="P28" s="1105"/>
      <c r="Q28" s="1105"/>
      <c r="R28" s="1105"/>
      <c r="S28" s="1105"/>
      <c r="T28" s="1105"/>
      <c r="U28" s="1105"/>
      <c r="V28" s="1105"/>
      <c r="W28" s="1105"/>
      <c r="X28" s="1105"/>
      <c r="Y28" s="1105"/>
      <c r="Z28" s="1105"/>
      <c r="AA28" s="1105"/>
      <c r="AB28" s="1105"/>
      <c r="AC28" s="1105"/>
      <c r="AD28" s="1105"/>
      <c r="AE28" s="1105"/>
      <c r="AF28" s="1105"/>
      <c r="AG28" s="1105"/>
      <c r="AH28" s="1106"/>
      <c r="AI28" s="2640"/>
      <c r="AJ28" s="2624"/>
      <c r="AK28" s="2668"/>
      <c r="AL28" s="2673" t="s">
        <v>6222</v>
      </c>
      <c r="AN28" s="43"/>
      <c r="AO28" s="43">
        <f>IF(SUM(BW28:CX28)=0,0,$BX$5)</f>
        <v>0</v>
      </c>
      <c r="AQ28" s="2634"/>
      <c r="AR28" s="2279"/>
      <c r="AS28" s="2635"/>
      <c r="AT28" s="2635"/>
      <c r="AU28" s="2635"/>
      <c r="AV28" s="2635"/>
      <c r="AW28" s="2635"/>
      <c r="AX28" s="2635"/>
      <c r="AY28" s="2635"/>
      <c r="AZ28" s="2635"/>
      <c r="BA28" s="2635"/>
      <c r="BB28" s="2635"/>
      <c r="BC28" s="2635"/>
      <c r="BD28" s="2635"/>
      <c r="BE28" s="2635"/>
      <c r="BF28" s="2635"/>
      <c r="BG28" s="2635"/>
      <c r="BH28" s="2635"/>
      <c r="BI28" s="2635"/>
      <c r="BJ28" s="2635"/>
      <c r="BK28" s="2635"/>
      <c r="BL28" s="2635"/>
      <c r="BM28" s="2635"/>
      <c r="BN28" s="2635"/>
      <c r="BO28" s="2635"/>
      <c r="BP28" s="2635"/>
      <c r="BQ28" s="2635"/>
      <c r="BR28" s="2635"/>
      <c r="BS28" s="2635"/>
      <c r="BT28" s="2634"/>
      <c r="BU28" s="2279"/>
      <c r="BV28" s="2634"/>
      <c r="BW28" s="2279"/>
      <c r="BX28" s="2674">
        <f>IF(OR(AND(I28&gt;0,ISNUMBER(I28)),ISBLANK(I28)),0,1)</f>
        <v>0</v>
      </c>
      <c r="BY28" s="2674">
        <f t="shared" ref="BY28:CW28" si="3">IF(OR(AND(J28&gt;0,ISNUMBER(J28)),ISBLANK(J28)),0,1)</f>
        <v>0</v>
      </c>
      <c r="BZ28" s="2674">
        <f t="shared" si="3"/>
        <v>0</v>
      </c>
      <c r="CA28" s="2674">
        <f t="shared" si="3"/>
        <v>0</v>
      </c>
      <c r="CB28" s="2674">
        <f t="shared" si="3"/>
        <v>0</v>
      </c>
      <c r="CC28" s="2674">
        <f t="shared" si="3"/>
        <v>0</v>
      </c>
      <c r="CD28" s="2674">
        <f t="shared" si="3"/>
        <v>0</v>
      </c>
      <c r="CE28" s="2674">
        <f t="shared" si="3"/>
        <v>0</v>
      </c>
      <c r="CF28" s="2674">
        <f t="shared" si="3"/>
        <v>0</v>
      </c>
      <c r="CG28" s="2674">
        <f t="shared" si="3"/>
        <v>0</v>
      </c>
      <c r="CH28" s="2674">
        <f t="shared" si="3"/>
        <v>0</v>
      </c>
      <c r="CI28" s="2674">
        <f t="shared" si="3"/>
        <v>0</v>
      </c>
      <c r="CJ28" s="2674">
        <f t="shared" si="3"/>
        <v>0</v>
      </c>
      <c r="CK28" s="2674">
        <f t="shared" si="3"/>
        <v>0</v>
      </c>
      <c r="CL28" s="2674">
        <f t="shared" si="3"/>
        <v>0</v>
      </c>
      <c r="CM28" s="2674">
        <f t="shared" si="3"/>
        <v>0</v>
      </c>
      <c r="CN28" s="2674">
        <f t="shared" si="3"/>
        <v>0</v>
      </c>
      <c r="CO28" s="2674">
        <f t="shared" si="3"/>
        <v>0</v>
      </c>
      <c r="CP28" s="2674">
        <f t="shared" si="3"/>
        <v>0</v>
      </c>
      <c r="CQ28" s="2674">
        <f t="shared" si="3"/>
        <v>0</v>
      </c>
      <c r="CR28" s="2674">
        <f t="shared" si="3"/>
        <v>0</v>
      </c>
      <c r="CS28" s="2674">
        <f t="shared" si="3"/>
        <v>0</v>
      </c>
      <c r="CT28" s="2674">
        <f t="shared" si="3"/>
        <v>0</v>
      </c>
      <c r="CU28" s="2674">
        <f t="shared" si="3"/>
        <v>0</v>
      </c>
      <c r="CV28" s="2674">
        <f t="shared" si="3"/>
        <v>0</v>
      </c>
      <c r="CW28" s="2674">
        <f t="shared" si="3"/>
        <v>0</v>
      </c>
      <c r="CX28" s="2636"/>
      <c r="CY28" s="2268"/>
    </row>
    <row r="29" spans="2:103" x14ac:dyDescent="0.25">
      <c r="B29" s="2330">
        <v>18</v>
      </c>
      <c r="C29" s="2331" t="s">
        <v>6263</v>
      </c>
      <c r="D29" s="1065" t="s">
        <v>6264</v>
      </c>
      <c r="E29" s="1065" t="s">
        <v>41</v>
      </c>
      <c r="F29" s="1066">
        <v>3</v>
      </c>
      <c r="G29" s="1422" t="s">
        <v>3979</v>
      </c>
      <c r="H29" s="2624"/>
      <c r="I29" s="1067"/>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1083"/>
      <c r="AI29" s="2640"/>
      <c r="AJ29" s="2624"/>
      <c r="AK29" s="2668"/>
      <c r="AL29" s="2669" t="s">
        <v>6248</v>
      </c>
      <c r="AN29" s="43"/>
      <c r="AO29" s="43">
        <f>IF(SUM(BW29:CX29)=0,0,$BX$6)</f>
        <v>0</v>
      </c>
      <c r="AQ29" s="2634"/>
      <c r="AR29" s="2279"/>
      <c r="AS29" s="2635"/>
      <c r="AT29" s="2635"/>
      <c r="AU29" s="2635"/>
      <c r="AV29" s="2635"/>
      <c r="AW29" s="2635"/>
      <c r="AX29" s="2635"/>
      <c r="AY29" s="2635"/>
      <c r="AZ29" s="2635"/>
      <c r="BA29" s="2635"/>
      <c r="BB29" s="2635"/>
      <c r="BC29" s="2635"/>
      <c r="BD29" s="2635"/>
      <c r="BE29" s="2635"/>
      <c r="BF29" s="2635"/>
      <c r="BG29" s="2635"/>
      <c r="BH29" s="2635"/>
      <c r="BI29" s="2635"/>
      <c r="BJ29" s="2635"/>
      <c r="BK29" s="2635"/>
      <c r="BL29" s="2635"/>
      <c r="BM29" s="2635"/>
      <c r="BN29" s="2635"/>
      <c r="BO29" s="2635"/>
      <c r="BP29" s="2635"/>
      <c r="BQ29" s="2635"/>
      <c r="BR29" s="2635"/>
      <c r="BS29" s="2635"/>
      <c r="BT29" s="2634"/>
      <c r="BU29" s="2279"/>
      <c r="BV29" s="2634"/>
      <c r="BW29" s="2279"/>
      <c r="BX29" s="2671">
        <f t="shared" ref="BX29:CW29" si="4">IF(AND(I29="",I28=""),0,IF(I29&lt;I28,0,1))</f>
        <v>0</v>
      </c>
      <c r="BY29" s="2671">
        <f t="shared" si="4"/>
        <v>0</v>
      </c>
      <c r="BZ29" s="2671">
        <f t="shared" si="4"/>
        <v>0</v>
      </c>
      <c r="CA29" s="2671">
        <f t="shared" si="4"/>
        <v>0</v>
      </c>
      <c r="CB29" s="2671">
        <f t="shared" si="4"/>
        <v>0</v>
      </c>
      <c r="CC29" s="2671">
        <f t="shared" si="4"/>
        <v>0</v>
      </c>
      <c r="CD29" s="2671">
        <f t="shared" si="4"/>
        <v>0</v>
      </c>
      <c r="CE29" s="2671">
        <f t="shared" si="4"/>
        <v>0</v>
      </c>
      <c r="CF29" s="2671">
        <f t="shared" si="4"/>
        <v>0</v>
      </c>
      <c r="CG29" s="2671">
        <f t="shared" si="4"/>
        <v>0</v>
      </c>
      <c r="CH29" s="2671">
        <f t="shared" si="4"/>
        <v>0</v>
      </c>
      <c r="CI29" s="2671">
        <f t="shared" si="4"/>
        <v>0</v>
      </c>
      <c r="CJ29" s="2671">
        <f t="shared" si="4"/>
        <v>0</v>
      </c>
      <c r="CK29" s="2671">
        <f t="shared" si="4"/>
        <v>0</v>
      </c>
      <c r="CL29" s="2671">
        <f t="shared" si="4"/>
        <v>0</v>
      </c>
      <c r="CM29" s="2671">
        <f t="shared" si="4"/>
        <v>0</v>
      </c>
      <c r="CN29" s="2671">
        <f t="shared" si="4"/>
        <v>0</v>
      </c>
      <c r="CO29" s="2671">
        <f t="shared" si="4"/>
        <v>0</v>
      </c>
      <c r="CP29" s="2671">
        <f t="shared" si="4"/>
        <v>0</v>
      </c>
      <c r="CQ29" s="2671">
        <f t="shared" si="4"/>
        <v>0</v>
      </c>
      <c r="CR29" s="2671">
        <f t="shared" si="4"/>
        <v>0</v>
      </c>
      <c r="CS29" s="2671">
        <f t="shared" si="4"/>
        <v>0</v>
      </c>
      <c r="CT29" s="2671">
        <f t="shared" si="4"/>
        <v>0</v>
      </c>
      <c r="CU29" s="2671">
        <f t="shared" si="4"/>
        <v>0</v>
      </c>
      <c r="CV29" s="2671">
        <f t="shared" si="4"/>
        <v>0</v>
      </c>
      <c r="CW29" s="2671">
        <f t="shared" si="4"/>
        <v>0</v>
      </c>
      <c r="CX29" s="2636"/>
      <c r="CY29" s="2268"/>
    </row>
    <row r="30" spans="2:103" ht="14.25" customHeight="1" thickBot="1" x14ac:dyDescent="0.25">
      <c r="B30" s="2330">
        <v>19</v>
      </c>
      <c r="C30" s="2331" t="s">
        <v>6265</v>
      </c>
      <c r="D30" s="1065" t="s">
        <v>6266</v>
      </c>
      <c r="E30" s="1065" t="s">
        <v>41</v>
      </c>
      <c r="F30" s="1066">
        <v>3</v>
      </c>
      <c r="G30" s="1422" t="s">
        <v>3979</v>
      </c>
      <c r="H30" s="2624"/>
      <c r="I30" s="2681">
        <f>I28-I29</f>
        <v>0</v>
      </c>
      <c r="J30" s="2682">
        <f t="shared" ref="J30:AF30" si="5">J28-J29</f>
        <v>0</v>
      </c>
      <c r="K30" s="2682">
        <f t="shared" si="5"/>
        <v>0</v>
      </c>
      <c r="L30" s="2682">
        <f t="shared" si="5"/>
        <v>0</v>
      </c>
      <c r="M30" s="2682">
        <f t="shared" si="5"/>
        <v>0</v>
      </c>
      <c r="N30" s="2682">
        <f t="shared" si="5"/>
        <v>0</v>
      </c>
      <c r="O30" s="2682">
        <f t="shared" si="5"/>
        <v>0</v>
      </c>
      <c r="P30" s="2682">
        <f t="shared" si="5"/>
        <v>0</v>
      </c>
      <c r="Q30" s="2682">
        <f t="shared" si="5"/>
        <v>0</v>
      </c>
      <c r="R30" s="2682">
        <f t="shared" si="5"/>
        <v>0</v>
      </c>
      <c r="S30" s="2682">
        <f t="shared" si="5"/>
        <v>0</v>
      </c>
      <c r="T30" s="2682">
        <f t="shared" si="5"/>
        <v>0</v>
      </c>
      <c r="U30" s="2682">
        <f t="shared" si="5"/>
        <v>0</v>
      </c>
      <c r="V30" s="2682">
        <f t="shared" si="5"/>
        <v>0</v>
      </c>
      <c r="W30" s="2682">
        <f t="shared" si="5"/>
        <v>0</v>
      </c>
      <c r="X30" s="2682">
        <f t="shared" si="5"/>
        <v>0</v>
      </c>
      <c r="Y30" s="2682">
        <f t="shared" si="5"/>
        <v>0</v>
      </c>
      <c r="Z30" s="2682">
        <f t="shared" si="5"/>
        <v>0</v>
      </c>
      <c r="AA30" s="2682">
        <f t="shared" si="5"/>
        <v>0</v>
      </c>
      <c r="AB30" s="2682">
        <f t="shared" si="5"/>
        <v>0</v>
      </c>
      <c r="AC30" s="2682">
        <f t="shared" si="5"/>
        <v>0</v>
      </c>
      <c r="AD30" s="2682">
        <f t="shared" si="5"/>
        <v>0</v>
      </c>
      <c r="AE30" s="2682">
        <f t="shared" si="5"/>
        <v>0</v>
      </c>
      <c r="AF30" s="2682">
        <f t="shared" si="5"/>
        <v>0</v>
      </c>
      <c r="AG30" s="2682">
        <f>AG28-AG29</f>
        <v>0</v>
      </c>
      <c r="AH30" s="2683">
        <f>AH28-AH29</f>
        <v>0</v>
      </c>
      <c r="AI30" s="2640"/>
      <c r="AJ30" s="2624"/>
      <c r="AK30" s="2668"/>
      <c r="AL30" s="2669"/>
      <c r="AN30" s="43"/>
      <c r="AO30" s="651"/>
      <c r="AQ30" s="2634"/>
      <c r="AR30" s="2279"/>
      <c r="AS30" s="2635"/>
      <c r="AT30" s="2635"/>
      <c r="AU30" s="2635"/>
      <c r="AV30" s="2635"/>
      <c r="AW30" s="2635"/>
      <c r="AX30" s="2635"/>
      <c r="AY30" s="2635"/>
      <c r="AZ30" s="2635"/>
      <c r="BA30" s="2635"/>
      <c r="BB30" s="2635"/>
      <c r="BC30" s="2635"/>
      <c r="BD30" s="2635"/>
      <c r="BE30" s="2635"/>
      <c r="BF30" s="2635"/>
      <c r="BG30" s="2635"/>
      <c r="BH30" s="2635"/>
      <c r="BI30" s="2635"/>
      <c r="BJ30" s="2635"/>
      <c r="BK30" s="2635"/>
      <c r="BL30" s="2635"/>
      <c r="BM30" s="2635"/>
      <c r="BN30" s="2635"/>
      <c r="BO30" s="2635"/>
      <c r="BP30" s="2635"/>
      <c r="BQ30" s="2635"/>
      <c r="BR30" s="2635"/>
      <c r="BS30" s="2635"/>
      <c r="BT30" s="2634"/>
      <c r="BU30" s="2279"/>
      <c r="BV30" s="2634"/>
      <c r="BW30" s="2279"/>
      <c r="BX30" s="2636"/>
      <c r="BY30" s="2636"/>
      <c r="BZ30" s="2636"/>
      <c r="CA30" s="2636"/>
      <c r="CB30" s="2636"/>
      <c r="CC30" s="2636"/>
      <c r="CD30" s="2636"/>
      <c r="CE30" s="2636"/>
      <c r="CF30" s="2636"/>
      <c r="CG30" s="2636"/>
      <c r="CH30" s="2636"/>
      <c r="CI30" s="2636"/>
      <c r="CJ30" s="2636"/>
      <c r="CK30" s="2636"/>
      <c r="CL30" s="2636"/>
      <c r="CM30" s="2636"/>
      <c r="CN30" s="2636"/>
      <c r="CO30" s="2636"/>
      <c r="CP30" s="2636"/>
      <c r="CQ30" s="2636"/>
      <c r="CR30" s="2636"/>
      <c r="CS30" s="2636"/>
      <c r="CT30" s="2636"/>
      <c r="CU30" s="2636"/>
      <c r="CV30" s="2636"/>
      <c r="CW30" s="2636"/>
      <c r="CX30" s="2636"/>
      <c r="CY30" s="2268"/>
    </row>
    <row r="31" spans="2:103" x14ac:dyDescent="0.25">
      <c r="B31" s="2330">
        <v>20</v>
      </c>
      <c r="C31" s="2331" t="s">
        <v>6251</v>
      </c>
      <c r="D31" s="1065" t="s">
        <v>6267</v>
      </c>
      <c r="E31" s="1065" t="s">
        <v>6253</v>
      </c>
      <c r="F31" s="2666">
        <v>0</v>
      </c>
      <c r="G31" s="1422" t="s">
        <v>1913</v>
      </c>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78">
        <v>2016</v>
      </c>
      <c r="AJ31" s="2679"/>
      <c r="AK31" s="2668" t="s">
        <v>6234</v>
      </c>
      <c r="AL31" s="2669"/>
      <c r="AN31" s="43"/>
      <c r="AO31" s="651"/>
      <c r="AQ31" s="2634"/>
      <c r="AR31" s="2279"/>
      <c r="AS31" s="2635"/>
      <c r="AT31" s="2635"/>
      <c r="AU31" s="2635"/>
      <c r="AV31" s="2635"/>
      <c r="AW31" s="2635"/>
      <c r="AX31" s="2635"/>
      <c r="AY31" s="2635"/>
      <c r="AZ31" s="2635"/>
      <c r="BA31" s="2635"/>
      <c r="BB31" s="2635"/>
      <c r="BC31" s="2635"/>
      <c r="BD31" s="2635"/>
      <c r="BE31" s="2635"/>
      <c r="BF31" s="2635"/>
      <c r="BG31" s="2635"/>
      <c r="BH31" s="2635"/>
      <c r="BI31" s="2635"/>
      <c r="BJ31" s="2635"/>
      <c r="BK31" s="2635"/>
      <c r="BL31" s="2635"/>
      <c r="BM31" s="2635"/>
      <c r="BN31" s="2635"/>
      <c r="BO31" s="2635"/>
      <c r="BP31" s="2635"/>
      <c r="BQ31" s="2635"/>
      <c r="BR31" s="2635"/>
      <c r="BS31" s="2635"/>
      <c r="BT31" s="2634"/>
      <c r="BU31" s="2279"/>
      <c r="BV31" s="2634"/>
      <c r="BW31" s="2279"/>
      <c r="BX31" s="2636"/>
      <c r="BY31" s="2636"/>
      <c r="BZ31" s="2636"/>
      <c r="CA31" s="2636"/>
      <c r="CB31" s="2636"/>
      <c r="CC31" s="2636"/>
      <c r="CD31" s="2636"/>
      <c r="CE31" s="2636"/>
      <c r="CF31" s="2636"/>
      <c r="CG31" s="2636"/>
      <c r="CH31" s="2636"/>
      <c r="CI31" s="2636"/>
      <c r="CJ31" s="2636"/>
      <c r="CK31" s="2636"/>
      <c r="CL31" s="2636"/>
      <c r="CM31" s="2636"/>
      <c r="CN31" s="2636"/>
      <c r="CO31" s="2636"/>
      <c r="CP31" s="2636"/>
      <c r="CQ31" s="2636"/>
      <c r="CR31" s="2636"/>
      <c r="CS31" s="2636"/>
      <c r="CT31" s="2636"/>
      <c r="CU31" s="2636"/>
      <c r="CV31" s="2636"/>
      <c r="CW31" s="2636"/>
      <c r="CX31" s="2636"/>
      <c r="CY31" s="2268"/>
    </row>
    <row r="32" spans="2:103" ht="15" thickBot="1" x14ac:dyDescent="0.3">
      <c r="B32" s="2334">
        <v>21</v>
      </c>
      <c r="C32" s="2335" t="s">
        <v>6254</v>
      </c>
      <c r="D32" s="1074" t="s">
        <v>6268</v>
      </c>
      <c r="E32" s="1074" t="s">
        <v>6253</v>
      </c>
      <c r="F32" s="1934">
        <v>0</v>
      </c>
      <c r="G32" s="1411" t="s">
        <v>1913</v>
      </c>
      <c r="H32" s="2624"/>
      <c r="I32" s="2624"/>
      <c r="J32" s="2624"/>
      <c r="K32" s="2624"/>
      <c r="L32" s="2624"/>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80">
        <v>2020</v>
      </c>
      <c r="AJ32" s="2679"/>
      <c r="AK32" s="2653" t="s">
        <v>6234</v>
      </c>
      <c r="AL32" s="1077"/>
      <c r="AN32" s="43"/>
      <c r="AO32" s="651"/>
      <c r="AQ32" s="2634"/>
      <c r="AR32" s="2279"/>
      <c r="AS32" s="2635"/>
      <c r="AT32" s="2635"/>
      <c r="AU32" s="2635"/>
      <c r="AV32" s="2635"/>
      <c r="AW32" s="2635"/>
      <c r="AX32" s="2635"/>
      <c r="AY32" s="2635"/>
      <c r="AZ32" s="2635"/>
      <c r="BA32" s="2635"/>
      <c r="BB32" s="2635"/>
      <c r="BC32" s="2635"/>
      <c r="BD32" s="2635"/>
      <c r="BE32" s="2635"/>
      <c r="BF32" s="2635"/>
      <c r="BG32" s="2635"/>
      <c r="BH32" s="2635"/>
      <c r="BI32" s="2635"/>
      <c r="BJ32" s="2635"/>
      <c r="BK32" s="2635"/>
      <c r="BL32" s="2635"/>
      <c r="BM32" s="2635"/>
      <c r="BN32" s="2635"/>
      <c r="BO32" s="2635"/>
      <c r="BP32" s="2635"/>
      <c r="BQ32" s="2635"/>
      <c r="BR32" s="2635"/>
      <c r="BS32" s="2635"/>
      <c r="BT32" s="2634"/>
      <c r="BU32" s="2279"/>
      <c r="BV32" s="2634"/>
      <c r="BW32" s="2279"/>
      <c r="BX32" s="2636"/>
      <c r="BY32" s="2636"/>
      <c r="BZ32" s="2636"/>
      <c r="CA32" s="2636"/>
      <c r="CB32" s="2636"/>
      <c r="CC32" s="2636"/>
      <c r="CD32" s="2636"/>
      <c r="CE32" s="2636"/>
      <c r="CF32" s="2636"/>
      <c r="CG32" s="2636"/>
      <c r="CH32" s="2636"/>
      <c r="CI32" s="2636"/>
      <c r="CJ32" s="2636"/>
      <c r="CK32" s="2636"/>
      <c r="CL32" s="2636"/>
      <c r="CM32" s="2636"/>
      <c r="CN32" s="2636"/>
      <c r="CO32" s="2636"/>
      <c r="CP32" s="2636"/>
      <c r="CQ32" s="2636"/>
      <c r="CR32" s="2636"/>
      <c r="CS32" s="2636"/>
      <c r="CT32" s="2636"/>
      <c r="CU32" s="2636"/>
      <c r="CV32" s="2636"/>
      <c r="CW32" s="2636"/>
      <c r="CX32" s="2636"/>
      <c r="CY32" s="2268"/>
    </row>
    <row r="33" spans="2:103" ht="15" customHeight="1" thickBot="1" x14ac:dyDescent="0.3">
      <c r="B33" s="2638"/>
      <c r="C33" s="2624"/>
      <c r="D33" s="2624"/>
      <c r="E33" s="2639"/>
      <c r="F33" s="2639"/>
      <c r="G33" s="2639"/>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40"/>
      <c r="AJ33" s="2624"/>
      <c r="AK33" s="2641"/>
      <c r="AL33" s="2641"/>
      <c r="AN33" s="43"/>
      <c r="AO33" s="651"/>
      <c r="AQ33" s="2634"/>
      <c r="AR33" s="2279"/>
      <c r="AS33" s="2635"/>
      <c r="AT33" s="2635"/>
      <c r="AU33" s="2635"/>
      <c r="AV33" s="2635"/>
      <c r="AW33" s="2635"/>
      <c r="AX33" s="2635"/>
      <c r="AY33" s="2635"/>
      <c r="AZ33" s="2635"/>
      <c r="BA33" s="2635"/>
      <c r="BB33" s="2635"/>
      <c r="BC33" s="2635"/>
      <c r="BD33" s="2635"/>
      <c r="BE33" s="2635"/>
      <c r="BF33" s="2635"/>
      <c r="BG33" s="2635"/>
      <c r="BH33" s="2635"/>
      <c r="BI33" s="2635"/>
      <c r="BJ33" s="2635"/>
      <c r="BK33" s="2635"/>
      <c r="BL33" s="2635"/>
      <c r="BM33" s="2635"/>
      <c r="BN33" s="2635"/>
      <c r="BO33" s="2635"/>
      <c r="BP33" s="2635"/>
      <c r="BQ33" s="2635"/>
      <c r="BR33" s="2635"/>
      <c r="BS33" s="2635"/>
      <c r="BT33" s="2634"/>
      <c r="BU33" s="2279"/>
      <c r="BV33" s="2634"/>
      <c r="BW33" s="2279"/>
      <c r="BX33" s="2636"/>
      <c r="BY33" s="2636"/>
      <c r="BZ33" s="2636"/>
      <c r="CA33" s="2636"/>
      <c r="CB33" s="2636"/>
      <c r="CC33" s="2636"/>
      <c r="CD33" s="2636"/>
      <c r="CE33" s="2636"/>
      <c r="CF33" s="2636"/>
      <c r="CG33" s="2636"/>
      <c r="CH33" s="2636"/>
      <c r="CI33" s="2636"/>
      <c r="CJ33" s="2636"/>
      <c r="CK33" s="2636"/>
      <c r="CL33" s="2636"/>
      <c r="CM33" s="2636"/>
      <c r="CN33" s="2636"/>
      <c r="CO33" s="2636"/>
      <c r="CP33" s="2636"/>
      <c r="CQ33" s="2636"/>
      <c r="CR33" s="2636"/>
      <c r="CS33" s="2636"/>
      <c r="CT33" s="2636"/>
      <c r="CU33" s="2636"/>
      <c r="CV33" s="2636"/>
      <c r="CW33" s="2636"/>
      <c r="CX33" s="2636"/>
      <c r="CY33" s="2268"/>
    </row>
    <row r="34" spans="2:103" ht="15" thickBot="1" x14ac:dyDescent="0.3">
      <c r="B34" s="1040" t="s">
        <v>208</v>
      </c>
      <c r="C34" s="1053" t="s">
        <v>6269</v>
      </c>
      <c r="D34" s="1553"/>
      <c r="E34" s="2626"/>
      <c r="F34" s="2626"/>
      <c r="G34" s="2626"/>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56"/>
      <c r="AJ34" s="2624"/>
      <c r="AK34" s="2647"/>
      <c r="AL34" s="2647"/>
      <c r="AN34" s="43"/>
      <c r="AO34" s="651"/>
      <c r="AQ34" s="2634"/>
      <c r="AR34" s="2279"/>
      <c r="AS34" s="2635"/>
      <c r="AT34" s="2635"/>
      <c r="AU34" s="2635"/>
      <c r="AV34" s="2635"/>
      <c r="AW34" s="2635"/>
      <c r="AX34" s="2635"/>
      <c r="AY34" s="2635"/>
      <c r="AZ34" s="2635"/>
      <c r="BA34" s="2635"/>
      <c r="BB34" s="2635"/>
      <c r="BC34" s="2635"/>
      <c r="BD34" s="2635"/>
      <c r="BE34" s="2635"/>
      <c r="BF34" s="2635"/>
      <c r="BG34" s="2635"/>
      <c r="BH34" s="2635"/>
      <c r="BI34" s="2635"/>
      <c r="BJ34" s="2635"/>
      <c r="BK34" s="2635"/>
      <c r="BL34" s="2635"/>
      <c r="BM34" s="2635"/>
      <c r="BN34" s="2635"/>
      <c r="BO34" s="2635"/>
      <c r="BP34" s="2635"/>
      <c r="BQ34" s="2635"/>
      <c r="BR34" s="2635"/>
      <c r="BS34" s="2635"/>
      <c r="BT34" s="2634"/>
      <c r="BU34" s="2279"/>
      <c r="BV34" s="2634"/>
      <c r="BW34" s="2279"/>
      <c r="BX34" s="2636"/>
      <c r="BY34" s="2636"/>
      <c r="BZ34" s="2636"/>
      <c r="CA34" s="2636"/>
      <c r="CB34" s="2636"/>
      <c r="CC34" s="2636"/>
      <c r="CD34" s="2636"/>
      <c r="CE34" s="2636"/>
      <c r="CF34" s="2636"/>
      <c r="CG34" s="2636"/>
      <c r="CH34" s="2636"/>
      <c r="CI34" s="2636"/>
      <c r="CJ34" s="2636"/>
      <c r="CK34" s="2636"/>
      <c r="CL34" s="2636"/>
      <c r="CM34" s="2636"/>
      <c r="CN34" s="2636"/>
      <c r="CO34" s="2636"/>
      <c r="CP34" s="2636"/>
      <c r="CQ34" s="2636"/>
      <c r="CR34" s="2636"/>
      <c r="CS34" s="2636"/>
      <c r="CT34" s="2636"/>
      <c r="CU34" s="2636"/>
      <c r="CV34" s="2636"/>
      <c r="CW34" s="2636"/>
      <c r="CX34" s="2636"/>
      <c r="CY34" s="2268"/>
    </row>
    <row r="35" spans="2:103" ht="14.25" customHeight="1" x14ac:dyDescent="0.25">
      <c r="B35" s="2657">
        <v>22</v>
      </c>
      <c r="C35" s="2658" t="s">
        <v>6236</v>
      </c>
      <c r="D35" s="1057" t="s">
        <v>6270</v>
      </c>
      <c r="E35" s="2659" t="s">
        <v>4927</v>
      </c>
      <c r="F35" s="2660">
        <v>0</v>
      </c>
      <c r="G35" s="2661" t="s">
        <v>1913</v>
      </c>
      <c r="H35" s="2624"/>
      <c r="I35" s="2624"/>
      <c r="J35" s="2624"/>
      <c r="K35" s="2624"/>
      <c r="L35" s="2624"/>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62"/>
      <c r="AJ35" s="71"/>
      <c r="AK35" s="2663"/>
      <c r="AL35" s="2664"/>
      <c r="AN35" s="43"/>
      <c r="AO35" s="651"/>
      <c r="AQ35" s="2634"/>
      <c r="AR35" s="2279"/>
      <c r="AS35" s="2635"/>
      <c r="AT35" s="2635"/>
      <c r="AU35" s="2635"/>
      <c r="AV35" s="2635"/>
      <c r="AW35" s="2635"/>
      <c r="AX35" s="2635"/>
      <c r="AY35" s="2635"/>
      <c r="AZ35" s="2635"/>
      <c r="BA35" s="2635"/>
      <c r="BB35" s="2635"/>
      <c r="BC35" s="2635"/>
      <c r="BD35" s="2635"/>
      <c r="BE35" s="2635"/>
      <c r="BF35" s="2635"/>
      <c r="BG35" s="2635"/>
      <c r="BH35" s="2635"/>
      <c r="BI35" s="2635"/>
      <c r="BJ35" s="2635"/>
      <c r="BK35" s="2635"/>
      <c r="BL35" s="2635"/>
      <c r="BM35" s="2635"/>
      <c r="BN35" s="2635"/>
      <c r="BO35" s="2635"/>
      <c r="BP35" s="2635"/>
      <c r="BQ35" s="2635"/>
      <c r="BR35" s="2635"/>
      <c r="BS35" s="2635"/>
      <c r="BT35" s="2634"/>
      <c r="BU35" s="2279"/>
      <c r="BV35" s="2634"/>
      <c r="BW35" s="2279"/>
      <c r="BX35" s="2636"/>
      <c r="BY35" s="2636"/>
      <c r="BZ35" s="2636"/>
      <c r="CA35" s="2636"/>
      <c r="CB35" s="2636"/>
      <c r="CC35" s="2636"/>
      <c r="CD35" s="2636"/>
      <c r="CE35" s="2636"/>
      <c r="CF35" s="2636"/>
      <c r="CG35" s="2636"/>
      <c r="CH35" s="2636"/>
      <c r="CI35" s="2636"/>
      <c r="CJ35" s="2636"/>
      <c r="CK35" s="2636"/>
      <c r="CL35" s="2636"/>
      <c r="CM35" s="2636"/>
      <c r="CN35" s="2636"/>
      <c r="CO35" s="2636"/>
      <c r="CP35" s="2636"/>
      <c r="CQ35" s="2636"/>
      <c r="CR35" s="2636"/>
      <c r="CS35" s="2636"/>
      <c r="CT35" s="2636"/>
      <c r="CU35" s="2636"/>
      <c r="CV35" s="2636"/>
      <c r="CW35" s="2636"/>
      <c r="CX35" s="2636"/>
      <c r="CY35" s="2268"/>
    </row>
    <row r="36" spans="2:103" ht="30" customHeight="1" x14ac:dyDescent="0.25">
      <c r="B36" s="2330">
        <v>23</v>
      </c>
      <c r="C36" s="2665" t="s">
        <v>6238</v>
      </c>
      <c r="D36" s="1065" t="s">
        <v>6271</v>
      </c>
      <c r="E36" s="1065" t="s">
        <v>6008</v>
      </c>
      <c r="F36" s="2666">
        <v>0</v>
      </c>
      <c r="G36" s="1422" t="s">
        <v>1913</v>
      </c>
      <c r="H36" s="2624"/>
      <c r="I36" s="2624"/>
      <c r="J36" s="2624"/>
      <c r="K36" s="2624"/>
      <c r="L36" s="2624"/>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67"/>
      <c r="AJ36" s="71"/>
      <c r="AK36" s="2668"/>
      <c r="AL36" s="2669" t="s">
        <v>6226</v>
      </c>
      <c r="AN36" s="43"/>
      <c r="AO36" s="651">
        <f>IF(CX36=0,0,$CD$5)</f>
        <v>0</v>
      </c>
      <c r="AQ36" s="2634"/>
      <c r="AR36" s="2279"/>
      <c r="AS36" s="2635"/>
      <c r="AT36" s="2635"/>
      <c r="AU36" s="2635"/>
      <c r="AV36" s="2635"/>
      <c r="AW36" s="2635"/>
      <c r="AX36" s="2635"/>
      <c r="AY36" s="2635"/>
      <c r="AZ36" s="2635"/>
      <c r="BA36" s="2635"/>
      <c r="BB36" s="2635"/>
      <c r="BC36" s="2635"/>
      <c r="BD36" s="2635"/>
      <c r="BE36" s="2635"/>
      <c r="BF36" s="2635"/>
      <c r="BG36" s="2635"/>
      <c r="BH36" s="2635"/>
      <c r="BI36" s="2635"/>
      <c r="BJ36" s="2635"/>
      <c r="BK36" s="2635"/>
      <c r="BL36" s="2635"/>
      <c r="BM36" s="2635"/>
      <c r="BN36" s="2635"/>
      <c r="BO36" s="2635"/>
      <c r="BP36" s="2635"/>
      <c r="BQ36" s="2635"/>
      <c r="BR36" s="2635"/>
      <c r="BS36" s="2684"/>
      <c r="BT36" s="2634"/>
      <c r="BU36" s="2279"/>
      <c r="BV36" s="2634"/>
      <c r="BW36" s="2279"/>
      <c r="BX36" s="2636"/>
      <c r="BY36" s="2636"/>
      <c r="BZ36" s="2636"/>
      <c r="CA36" s="2636"/>
      <c r="CB36" s="2636"/>
      <c r="CC36" s="2636"/>
      <c r="CD36" s="2636"/>
      <c r="CE36" s="2636"/>
      <c r="CF36" s="2636"/>
      <c r="CG36" s="2636"/>
      <c r="CH36" s="2636"/>
      <c r="CI36" s="2636"/>
      <c r="CJ36" s="2636"/>
      <c r="CK36" s="2636"/>
      <c r="CL36" s="2636"/>
      <c r="CM36" s="2636"/>
      <c r="CN36" s="2636"/>
      <c r="CO36" s="2636"/>
      <c r="CP36" s="2636"/>
      <c r="CQ36" s="2636"/>
      <c r="CR36" s="2636"/>
      <c r="CS36" s="2636"/>
      <c r="CT36" s="2636"/>
      <c r="CU36" s="2636"/>
      <c r="CV36" s="2636"/>
      <c r="CW36" s="2636"/>
      <c r="CX36" s="2637">
        <f>IF(OR(AI36=TRUE,AI36=FALSE,AI36=""),0,1)</f>
        <v>0</v>
      </c>
      <c r="CY36" s="2268"/>
    </row>
    <row r="37" spans="2:103" ht="15" customHeight="1" x14ac:dyDescent="0.25">
      <c r="B37" s="2330">
        <v>24</v>
      </c>
      <c r="C37" s="2665" t="s">
        <v>6240</v>
      </c>
      <c r="D37" s="1065" t="s">
        <v>6272</v>
      </c>
      <c r="E37" s="1065" t="s">
        <v>1880</v>
      </c>
      <c r="F37" s="2666">
        <v>2</v>
      </c>
      <c r="G37" s="1422" t="s">
        <v>1913</v>
      </c>
      <c r="H37" s="2624"/>
      <c r="I37" s="2624"/>
      <c r="J37" s="2624"/>
      <c r="K37" s="2624"/>
      <c r="L37" s="2624"/>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70"/>
      <c r="AJ37" s="71"/>
      <c r="AK37" s="2668"/>
      <c r="AL37" s="2669" t="s">
        <v>6228</v>
      </c>
      <c r="AN37" s="43"/>
      <c r="AO37" s="43">
        <f>IF(SUM(BW37:CX37)=0,0,$BX$7)</f>
        <v>0</v>
      </c>
      <c r="AQ37" s="2634"/>
      <c r="AR37" s="2279"/>
      <c r="AS37" s="2635"/>
      <c r="AT37" s="2635"/>
      <c r="AU37" s="2635"/>
      <c r="AV37" s="2635"/>
      <c r="AW37" s="2635"/>
      <c r="AX37" s="2635"/>
      <c r="AY37" s="2635"/>
      <c r="AZ37" s="2635"/>
      <c r="BA37" s="2635"/>
      <c r="BB37" s="2635"/>
      <c r="BC37" s="2635"/>
      <c r="BD37" s="2635"/>
      <c r="BE37" s="2635"/>
      <c r="BF37" s="2635"/>
      <c r="BG37" s="2635"/>
      <c r="BH37" s="2635"/>
      <c r="BI37" s="2635"/>
      <c r="BJ37" s="2635"/>
      <c r="BK37" s="2635"/>
      <c r="BL37" s="2635"/>
      <c r="BM37" s="2635"/>
      <c r="BN37" s="2635"/>
      <c r="BO37" s="2635"/>
      <c r="BP37" s="2635"/>
      <c r="BQ37" s="2635"/>
      <c r="BR37" s="2635"/>
      <c r="BS37" s="2635"/>
      <c r="BT37" s="2634"/>
      <c r="BU37" s="2279"/>
      <c r="BV37" s="2634"/>
      <c r="BW37" s="2279"/>
      <c r="BX37" s="2636"/>
      <c r="BY37" s="2636"/>
      <c r="BZ37" s="2636"/>
      <c r="CA37" s="2636"/>
      <c r="CB37" s="2636"/>
      <c r="CC37" s="2636"/>
      <c r="CD37" s="2636"/>
      <c r="CE37" s="2636"/>
      <c r="CF37" s="2636"/>
      <c r="CG37" s="2636"/>
      <c r="CH37" s="2636"/>
      <c r="CI37" s="2636"/>
      <c r="CJ37" s="2636"/>
      <c r="CK37" s="2636"/>
      <c r="CL37" s="2636"/>
      <c r="CM37" s="2636"/>
      <c r="CN37" s="2636"/>
      <c r="CO37" s="2636"/>
      <c r="CP37" s="2636"/>
      <c r="CQ37" s="2636"/>
      <c r="CR37" s="2636"/>
      <c r="CS37" s="2636"/>
      <c r="CT37" s="2636"/>
      <c r="CU37" s="2636"/>
      <c r="CV37" s="2636"/>
      <c r="CW37" s="2636"/>
      <c r="CX37" s="2671">
        <f>IF(OR(ISNUMBER(AI37),ISNUMBER(AI38)),IF(ROUND(AI37,4)+ROUND(AI38,4)=1,0,1),0)</f>
        <v>0</v>
      </c>
      <c r="CY37" s="2268"/>
    </row>
    <row r="38" spans="2:103" ht="15" thickBot="1" x14ac:dyDescent="0.3">
      <c r="B38" s="2330">
        <v>25</v>
      </c>
      <c r="C38" s="2665" t="s">
        <v>6242</v>
      </c>
      <c r="D38" s="1065" t="s">
        <v>6273</v>
      </c>
      <c r="E38" s="1065" t="s">
        <v>1880</v>
      </c>
      <c r="F38" s="2666">
        <v>2</v>
      </c>
      <c r="G38" s="1422" t="s">
        <v>1913</v>
      </c>
      <c r="H38" s="2624"/>
      <c r="I38" s="2624"/>
      <c r="J38" s="2624"/>
      <c r="K38" s="2624"/>
      <c r="L38" s="2624"/>
      <c r="M38" s="2624"/>
      <c r="N38" s="2624"/>
      <c r="O38" s="2624"/>
      <c r="P38" s="2624"/>
      <c r="Q38" s="2624"/>
      <c r="R38" s="2624"/>
      <c r="S38" s="2624"/>
      <c r="T38" s="2624"/>
      <c r="U38" s="2624"/>
      <c r="V38" s="2624"/>
      <c r="W38" s="2624"/>
      <c r="X38" s="2624"/>
      <c r="Y38" s="2624"/>
      <c r="Z38" s="2624"/>
      <c r="AA38" s="2624"/>
      <c r="AB38" s="2624"/>
      <c r="AC38" s="2624"/>
      <c r="AD38" s="2624"/>
      <c r="AE38" s="2624"/>
      <c r="AF38" s="2624"/>
      <c r="AG38" s="2624"/>
      <c r="AH38" s="2624"/>
      <c r="AI38" s="2672"/>
      <c r="AJ38" s="71"/>
      <c r="AK38" s="2668"/>
      <c r="AL38" s="2669" t="s">
        <v>6228</v>
      </c>
      <c r="AN38" s="43"/>
      <c r="AO38" s="43">
        <f>IF(SUM(BW38:CX38)=0,0,$BX$7)</f>
        <v>0</v>
      </c>
      <c r="AQ38" s="2634"/>
      <c r="AR38" s="2279"/>
      <c r="AS38" s="2635"/>
      <c r="AT38" s="2635"/>
      <c r="AU38" s="2635"/>
      <c r="AV38" s="2635"/>
      <c r="AW38" s="2635"/>
      <c r="AX38" s="2635"/>
      <c r="AY38" s="2635"/>
      <c r="AZ38" s="2635"/>
      <c r="BA38" s="2635"/>
      <c r="BB38" s="2635"/>
      <c r="BC38" s="2635"/>
      <c r="BD38" s="2635"/>
      <c r="BE38" s="2635"/>
      <c r="BF38" s="2635"/>
      <c r="BG38" s="2635"/>
      <c r="BH38" s="2635"/>
      <c r="BI38" s="2635"/>
      <c r="BJ38" s="2635"/>
      <c r="BK38" s="2635"/>
      <c r="BL38" s="2635"/>
      <c r="BM38" s="2635"/>
      <c r="BN38" s="2635"/>
      <c r="BO38" s="2635"/>
      <c r="BP38" s="2635"/>
      <c r="BQ38" s="2635"/>
      <c r="BR38" s="2635"/>
      <c r="BS38" s="2635"/>
      <c r="BT38" s="2634"/>
      <c r="BU38" s="2279"/>
      <c r="BV38" s="2634"/>
      <c r="BW38" s="2279"/>
      <c r="BX38" s="2636"/>
      <c r="BY38" s="2636"/>
      <c r="BZ38" s="2636"/>
      <c r="CA38" s="2636"/>
      <c r="CB38" s="2636"/>
      <c r="CC38" s="2636"/>
      <c r="CD38" s="2636"/>
      <c r="CE38" s="2636"/>
      <c r="CF38" s="2636"/>
      <c r="CG38" s="2636"/>
      <c r="CH38" s="2636"/>
      <c r="CI38" s="2636"/>
      <c r="CJ38" s="2636"/>
      <c r="CK38" s="2636"/>
      <c r="CL38" s="2636"/>
      <c r="CM38" s="2636"/>
      <c r="CN38" s="2636"/>
      <c r="CO38" s="2636"/>
      <c r="CP38" s="2636"/>
      <c r="CQ38" s="2636"/>
      <c r="CR38" s="2636"/>
      <c r="CS38" s="2636"/>
      <c r="CT38" s="2636"/>
      <c r="CU38" s="2636"/>
      <c r="CV38" s="2636"/>
      <c r="CW38" s="2636"/>
      <c r="CX38" s="2671">
        <f>IF(OR(ISNUMBER(AI37),ISNUMBER(AI38)),IF(ROUND(AI37,4)+ROUND(AI38,4)=1,0,1),0)</f>
        <v>0</v>
      </c>
      <c r="CY38" s="2268"/>
    </row>
    <row r="39" spans="2:103" x14ac:dyDescent="0.25">
      <c r="B39" s="2330">
        <v>26</v>
      </c>
      <c r="C39" s="2331" t="s">
        <v>6274</v>
      </c>
      <c r="D39" s="1065" t="s">
        <v>6275</v>
      </c>
      <c r="E39" s="1065" t="s">
        <v>41</v>
      </c>
      <c r="F39" s="1066">
        <v>3</v>
      </c>
      <c r="G39" s="1422" t="s">
        <v>3979</v>
      </c>
      <c r="H39" s="2624"/>
      <c r="I39" s="1104"/>
      <c r="J39" s="1105"/>
      <c r="K39" s="1105"/>
      <c r="L39" s="1105"/>
      <c r="M39" s="1105"/>
      <c r="N39" s="1105"/>
      <c r="O39" s="1105"/>
      <c r="P39" s="1105"/>
      <c r="Q39" s="1105"/>
      <c r="R39" s="1105"/>
      <c r="S39" s="1105"/>
      <c r="T39" s="1105"/>
      <c r="U39" s="1105"/>
      <c r="V39" s="1105"/>
      <c r="W39" s="1105"/>
      <c r="X39" s="1105"/>
      <c r="Y39" s="1105"/>
      <c r="Z39" s="1105"/>
      <c r="AA39" s="1105"/>
      <c r="AB39" s="1105"/>
      <c r="AC39" s="1105"/>
      <c r="AD39" s="1105"/>
      <c r="AE39" s="1105"/>
      <c r="AF39" s="1105"/>
      <c r="AG39" s="1105"/>
      <c r="AH39" s="1106"/>
      <c r="AI39" s="2640"/>
      <c r="AJ39" s="2624"/>
      <c r="AK39" s="2668"/>
      <c r="AL39" s="2673" t="s">
        <v>6222</v>
      </c>
      <c r="AN39" s="43"/>
      <c r="AO39" s="43">
        <f>IF(SUM(BW39:CX39)=0,0,$BX$5)</f>
        <v>0</v>
      </c>
      <c r="AQ39" s="2634"/>
      <c r="AR39" s="2279"/>
      <c r="AS39" s="2635"/>
      <c r="AT39" s="2635"/>
      <c r="AU39" s="2635"/>
      <c r="AV39" s="2635"/>
      <c r="AW39" s="2635"/>
      <c r="AX39" s="2635"/>
      <c r="AY39" s="2635"/>
      <c r="AZ39" s="2635"/>
      <c r="BA39" s="2635"/>
      <c r="BB39" s="2635"/>
      <c r="BC39" s="2635"/>
      <c r="BD39" s="2635"/>
      <c r="BE39" s="2635"/>
      <c r="BF39" s="2635"/>
      <c r="BG39" s="2635"/>
      <c r="BH39" s="2635"/>
      <c r="BI39" s="2635"/>
      <c r="BJ39" s="2635"/>
      <c r="BK39" s="2635"/>
      <c r="BL39" s="2635"/>
      <c r="BM39" s="2635"/>
      <c r="BN39" s="2635"/>
      <c r="BO39" s="2635"/>
      <c r="BP39" s="2635"/>
      <c r="BQ39" s="2635"/>
      <c r="BR39" s="2635"/>
      <c r="BS39" s="2635"/>
      <c r="BT39" s="2634"/>
      <c r="BU39" s="2279"/>
      <c r="BV39" s="2634"/>
      <c r="BW39" s="2279"/>
      <c r="BX39" s="2674">
        <f t="shared" ref="BX39:CW39" si="6">IF(OR(AND(I39&gt;0,ISNUMBER(I39)),ISBLANK(I39)),0,1)</f>
        <v>0</v>
      </c>
      <c r="BY39" s="2674">
        <f t="shared" si="6"/>
        <v>0</v>
      </c>
      <c r="BZ39" s="2674">
        <f t="shared" si="6"/>
        <v>0</v>
      </c>
      <c r="CA39" s="2674">
        <f t="shared" si="6"/>
        <v>0</v>
      </c>
      <c r="CB39" s="2674">
        <f t="shared" si="6"/>
        <v>0</v>
      </c>
      <c r="CC39" s="2674">
        <f t="shared" si="6"/>
        <v>0</v>
      </c>
      <c r="CD39" s="2674">
        <f t="shared" si="6"/>
        <v>0</v>
      </c>
      <c r="CE39" s="2674">
        <f t="shared" si="6"/>
        <v>0</v>
      </c>
      <c r="CF39" s="2674">
        <f t="shared" si="6"/>
        <v>0</v>
      </c>
      <c r="CG39" s="2674">
        <f t="shared" si="6"/>
        <v>0</v>
      </c>
      <c r="CH39" s="2674">
        <f t="shared" si="6"/>
        <v>0</v>
      </c>
      <c r="CI39" s="2674">
        <f t="shared" si="6"/>
        <v>0</v>
      </c>
      <c r="CJ39" s="2674">
        <f t="shared" si="6"/>
        <v>0</v>
      </c>
      <c r="CK39" s="2674">
        <f t="shared" si="6"/>
        <v>0</v>
      </c>
      <c r="CL39" s="2674">
        <f t="shared" si="6"/>
        <v>0</v>
      </c>
      <c r="CM39" s="2674">
        <f t="shared" si="6"/>
        <v>0</v>
      </c>
      <c r="CN39" s="2674">
        <f t="shared" si="6"/>
        <v>0</v>
      </c>
      <c r="CO39" s="2674">
        <f t="shared" si="6"/>
        <v>0</v>
      </c>
      <c r="CP39" s="2674">
        <f t="shared" si="6"/>
        <v>0</v>
      </c>
      <c r="CQ39" s="2674">
        <f t="shared" si="6"/>
        <v>0</v>
      </c>
      <c r="CR39" s="2674">
        <f t="shared" si="6"/>
        <v>0</v>
      </c>
      <c r="CS39" s="2674">
        <f t="shared" si="6"/>
        <v>0</v>
      </c>
      <c r="CT39" s="2674">
        <f t="shared" si="6"/>
        <v>0</v>
      </c>
      <c r="CU39" s="2674">
        <f t="shared" si="6"/>
        <v>0</v>
      </c>
      <c r="CV39" s="2674">
        <f t="shared" si="6"/>
        <v>0</v>
      </c>
      <c r="CW39" s="2674">
        <f t="shared" si="6"/>
        <v>0</v>
      </c>
      <c r="CX39" s="2636"/>
      <c r="CY39" s="2268"/>
    </row>
    <row r="40" spans="2:103" x14ac:dyDescent="0.25">
      <c r="B40" s="2330">
        <v>27</v>
      </c>
      <c r="C40" s="2331" t="s">
        <v>6276</v>
      </c>
      <c r="D40" s="1065" t="s">
        <v>6277</v>
      </c>
      <c r="E40" s="1065" t="s">
        <v>41</v>
      </c>
      <c r="F40" s="1066">
        <v>3</v>
      </c>
      <c r="G40" s="1422" t="s">
        <v>3979</v>
      </c>
      <c r="H40" s="2624"/>
      <c r="I40" s="1067"/>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1083"/>
      <c r="AI40" s="2640"/>
      <c r="AJ40" s="2624"/>
      <c r="AK40" s="2668"/>
      <c r="AL40" s="2669" t="s">
        <v>6248</v>
      </c>
      <c r="AN40" s="43"/>
      <c r="AO40" s="43">
        <f>IF(SUM(BW40:CX40)=0,0,$BX$6)</f>
        <v>0</v>
      </c>
      <c r="AQ40" s="2634"/>
      <c r="AR40" s="2279"/>
      <c r="AS40" s="2635"/>
      <c r="AT40" s="2635"/>
      <c r="AU40" s="2635"/>
      <c r="AV40" s="2635"/>
      <c r="AW40" s="2635"/>
      <c r="AX40" s="2635"/>
      <c r="AY40" s="2635"/>
      <c r="AZ40" s="2635"/>
      <c r="BA40" s="2635"/>
      <c r="BB40" s="2635"/>
      <c r="BC40" s="2635"/>
      <c r="BD40" s="2635"/>
      <c r="BE40" s="2635"/>
      <c r="BF40" s="2635"/>
      <c r="BG40" s="2635"/>
      <c r="BH40" s="2635"/>
      <c r="BI40" s="2635"/>
      <c r="BJ40" s="2635"/>
      <c r="BK40" s="2635"/>
      <c r="BL40" s="2635"/>
      <c r="BM40" s="2635"/>
      <c r="BN40" s="2635"/>
      <c r="BO40" s="2635"/>
      <c r="BP40" s="2635"/>
      <c r="BQ40" s="2635"/>
      <c r="BR40" s="2635"/>
      <c r="BS40" s="2635"/>
      <c r="BT40" s="2634"/>
      <c r="BU40" s="2279"/>
      <c r="BV40" s="2634"/>
      <c r="BW40" s="2279"/>
      <c r="BX40" s="2671">
        <f t="shared" ref="BX40:CW40" si="7">IF(AND(I40="",I39=""),0,IF(I40&lt;I39,0,1))</f>
        <v>0</v>
      </c>
      <c r="BY40" s="2671">
        <f t="shared" si="7"/>
        <v>0</v>
      </c>
      <c r="BZ40" s="2671">
        <f t="shared" si="7"/>
        <v>0</v>
      </c>
      <c r="CA40" s="2671">
        <f t="shared" si="7"/>
        <v>0</v>
      </c>
      <c r="CB40" s="2671">
        <f t="shared" si="7"/>
        <v>0</v>
      </c>
      <c r="CC40" s="2671">
        <f t="shared" si="7"/>
        <v>0</v>
      </c>
      <c r="CD40" s="2671">
        <f t="shared" si="7"/>
        <v>0</v>
      </c>
      <c r="CE40" s="2671">
        <f t="shared" si="7"/>
        <v>0</v>
      </c>
      <c r="CF40" s="2671">
        <f t="shared" si="7"/>
        <v>0</v>
      </c>
      <c r="CG40" s="2671">
        <f t="shared" si="7"/>
        <v>0</v>
      </c>
      <c r="CH40" s="2671">
        <f t="shared" si="7"/>
        <v>0</v>
      </c>
      <c r="CI40" s="2671">
        <f t="shared" si="7"/>
        <v>0</v>
      </c>
      <c r="CJ40" s="2671">
        <f t="shared" si="7"/>
        <v>0</v>
      </c>
      <c r="CK40" s="2671">
        <f t="shared" si="7"/>
        <v>0</v>
      </c>
      <c r="CL40" s="2671">
        <f t="shared" si="7"/>
        <v>0</v>
      </c>
      <c r="CM40" s="2671">
        <f t="shared" si="7"/>
        <v>0</v>
      </c>
      <c r="CN40" s="2671">
        <f t="shared" si="7"/>
        <v>0</v>
      </c>
      <c r="CO40" s="2671">
        <f t="shared" si="7"/>
        <v>0</v>
      </c>
      <c r="CP40" s="2671">
        <f t="shared" si="7"/>
        <v>0</v>
      </c>
      <c r="CQ40" s="2671">
        <f t="shared" si="7"/>
        <v>0</v>
      </c>
      <c r="CR40" s="2671">
        <f t="shared" si="7"/>
        <v>0</v>
      </c>
      <c r="CS40" s="2671">
        <f t="shared" si="7"/>
        <v>0</v>
      </c>
      <c r="CT40" s="2671">
        <f t="shared" si="7"/>
        <v>0</v>
      </c>
      <c r="CU40" s="2671">
        <f t="shared" si="7"/>
        <v>0</v>
      </c>
      <c r="CV40" s="2671">
        <f t="shared" si="7"/>
        <v>0</v>
      </c>
      <c r="CW40" s="2671">
        <f t="shared" si="7"/>
        <v>0</v>
      </c>
      <c r="CX40" s="2636"/>
      <c r="CY40" s="2268"/>
    </row>
    <row r="41" spans="2:103" ht="14.25" customHeight="1" thickBot="1" x14ac:dyDescent="0.25">
      <c r="B41" s="2330">
        <v>28</v>
      </c>
      <c r="C41" s="2331" t="s">
        <v>6278</v>
      </c>
      <c r="D41" s="1065" t="s">
        <v>6279</v>
      </c>
      <c r="E41" s="1065" t="s">
        <v>41</v>
      </c>
      <c r="F41" s="1066">
        <v>3</v>
      </c>
      <c r="G41" s="1422" t="s">
        <v>3979</v>
      </c>
      <c r="H41" s="2624"/>
      <c r="I41" s="2675">
        <f>I39-I40</f>
        <v>0</v>
      </c>
      <c r="J41" s="2676">
        <f t="shared" ref="J41:AF41" si="8">J39-J40</f>
        <v>0</v>
      </c>
      <c r="K41" s="2676">
        <f t="shared" si="8"/>
        <v>0</v>
      </c>
      <c r="L41" s="2676">
        <f t="shared" si="8"/>
        <v>0</v>
      </c>
      <c r="M41" s="2676">
        <f t="shared" si="8"/>
        <v>0</v>
      </c>
      <c r="N41" s="2676">
        <f t="shared" si="8"/>
        <v>0</v>
      </c>
      <c r="O41" s="2676">
        <f t="shared" si="8"/>
        <v>0</v>
      </c>
      <c r="P41" s="2676">
        <f t="shared" si="8"/>
        <v>0</v>
      </c>
      <c r="Q41" s="2676">
        <f t="shared" si="8"/>
        <v>0</v>
      </c>
      <c r="R41" s="2676">
        <f t="shared" si="8"/>
        <v>0</v>
      </c>
      <c r="S41" s="2676">
        <f t="shared" si="8"/>
        <v>0</v>
      </c>
      <c r="T41" s="2676">
        <f t="shared" si="8"/>
        <v>0</v>
      </c>
      <c r="U41" s="2676">
        <f t="shared" si="8"/>
        <v>0</v>
      </c>
      <c r="V41" s="2676">
        <f t="shared" si="8"/>
        <v>0</v>
      </c>
      <c r="W41" s="2676">
        <f t="shared" si="8"/>
        <v>0</v>
      </c>
      <c r="X41" s="2676">
        <f t="shared" si="8"/>
        <v>0</v>
      </c>
      <c r="Y41" s="2676">
        <f t="shared" si="8"/>
        <v>0</v>
      </c>
      <c r="Z41" s="2676">
        <f t="shared" si="8"/>
        <v>0</v>
      </c>
      <c r="AA41" s="2676">
        <f t="shared" si="8"/>
        <v>0</v>
      </c>
      <c r="AB41" s="2676">
        <f t="shared" si="8"/>
        <v>0</v>
      </c>
      <c r="AC41" s="2676">
        <f t="shared" si="8"/>
        <v>0</v>
      </c>
      <c r="AD41" s="2676">
        <f t="shared" si="8"/>
        <v>0</v>
      </c>
      <c r="AE41" s="2676">
        <f t="shared" si="8"/>
        <v>0</v>
      </c>
      <c r="AF41" s="2676">
        <f t="shared" si="8"/>
        <v>0</v>
      </c>
      <c r="AG41" s="2676">
        <f>AG39-AG40</f>
        <v>0</v>
      </c>
      <c r="AH41" s="2677">
        <f>AH39-AH40</f>
        <v>0</v>
      </c>
      <c r="AI41" s="2640"/>
      <c r="AJ41" s="2624"/>
      <c r="AK41" s="2668"/>
      <c r="AL41" s="2669"/>
      <c r="AN41" s="43"/>
      <c r="AO41" s="651"/>
      <c r="AQ41" s="2634"/>
      <c r="AR41" s="2279"/>
      <c r="AS41" s="2685"/>
      <c r="AT41" s="2685"/>
      <c r="AU41" s="2685"/>
      <c r="AV41" s="2685"/>
      <c r="AW41" s="2685"/>
      <c r="AX41" s="2685"/>
      <c r="AY41" s="2685"/>
      <c r="AZ41" s="2685"/>
      <c r="BA41" s="2685"/>
      <c r="BB41" s="2685"/>
      <c r="BC41" s="2685"/>
      <c r="BD41" s="2685"/>
      <c r="BE41" s="2685"/>
      <c r="BF41" s="2685"/>
      <c r="BG41" s="2685"/>
      <c r="BH41" s="2685"/>
      <c r="BI41" s="2685"/>
      <c r="BJ41" s="2685"/>
      <c r="BK41" s="2685"/>
      <c r="BL41" s="2685"/>
      <c r="BM41" s="2685"/>
      <c r="BN41" s="2685"/>
      <c r="BO41" s="2685"/>
      <c r="BP41" s="2685"/>
      <c r="BQ41" s="2685"/>
      <c r="BR41" s="2685"/>
      <c r="BS41" s="2642"/>
      <c r="BT41" s="2634"/>
      <c r="BU41" s="2279"/>
      <c r="BV41" s="2634"/>
      <c r="BW41" s="2279"/>
      <c r="BX41" s="2686"/>
      <c r="BY41" s="2686"/>
      <c r="BZ41" s="2686"/>
      <c r="CA41" s="2686"/>
      <c r="CB41" s="2686"/>
      <c r="CC41" s="2686"/>
      <c r="CD41" s="2686"/>
      <c r="CE41" s="2686"/>
      <c r="CF41" s="2686"/>
      <c r="CG41" s="2686"/>
      <c r="CH41" s="2686"/>
      <c r="CI41" s="2686"/>
      <c r="CJ41" s="2686"/>
      <c r="CK41" s="2686"/>
      <c r="CL41" s="2686"/>
      <c r="CM41" s="2686"/>
      <c r="CN41" s="2686"/>
      <c r="CO41" s="2686"/>
      <c r="CP41" s="2686"/>
      <c r="CQ41" s="2686"/>
      <c r="CR41" s="2686"/>
      <c r="CS41" s="2686"/>
      <c r="CT41" s="2686"/>
      <c r="CU41" s="2686"/>
      <c r="CV41" s="2686"/>
      <c r="CW41" s="2686"/>
      <c r="CX41" s="2644"/>
      <c r="CY41" s="2268"/>
    </row>
    <row r="42" spans="2:103" x14ac:dyDescent="0.25">
      <c r="B42" s="2330">
        <v>29</v>
      </c>
      <c r="C42" s="2331" t="s">
        <v>6251</v>
      </c>
      <c r="D42" s="1065" t="s">
        <v>6280</v>
      </c>
      <c r="E42" s="1065" t="s">
        <v>6253</v>
      </c>
      <c r="F42" s="2666">
        <v>0</v>
      </c>
      <c r="G42" s="1422" t="s">
        <v>1913</v>
      </c>
      <c r="H42" s="2624"/>
      <c r="I42" s="2624"/>
      <c r="J42" s="2624"/>
      <c r="K42" s="2624"/>
      <c r="L42" s="2624"/>
      <c r="M42" s="2624"/>
      <c r="N42" s="2624"/>
      <c r="O42" s="2624"/>
      <c r="P42" s="2624"/>
      <c r="Q42" s="2624"/>
      <c r="R42" s="2624"/>
      <c r="S42" s="2624"/>
      <c r="T42" s="2624"/>
      <c r="U42" s="2624"/>
      <c r="V42" s="2624"/>
      <c r="W42" s="2624"/>
      <c r="X42" s="2624"/>
      <c r="Y42" s="2624"/>
      <c r="Z42" s="2624"/>
      <c r="AA42" s="2624"/>
      <c r="AB42" s="2624"/>
      <c r="AC42" s="2624"/>
      <c r="AD42" s="2624"/>
      <c r="AE42" s="2624"/>
      <c r="AF42" s="2624"/>
      <c r="AG42" s="2624"/>
      <c r="AH42" s="2624"/>
      <c r="AI42" s="2678">
        <v>2016</v>
      </c>
      <c r="AJ42" s="2679"/>
      <c r="AK42" s="2668" t="s">
        <v>6281</v>
      </c>
      <c r="AL42" s="2669"/>
      <c r="AN42" s="43"/>
      <c r="AO42" s="651"/>
      <c r="AQ42" s="2634"/>
      <c r="AR42" s="2279"/>
      <c r="AS42" s="2635"/>
      <c r="AT42" s="2635"/>
      <c r="AU42" s="2635"/>
      <c r="AV42" s="2635"/>
      <c r="AW42" s="2635"/>
      <c r="AX42" s="2635"/>
      <c r="AY42" s="2635"/>
      <c r="AZ42" s="2635"/>
      <c r="BA42" s="2635"/>
      <c r="BB42" s="2635"/>
      <c r="BC42" s="2635"/>
      <c r="BD42" s="2635"/>
      <c r="BE42" s="2635"/>
      <c r="BF42" s="2635"/>
      <c r="BG42" s="2635"/>
      <c r="BH42" s="2635"/>
      <c r="BI42" s="2635"/>
      <c r="BJ42" s="2635"/>
      <c r="BK42" s="2635"/>
      <c r="BL42" s="2635"/>
      <c r="BM42" s="2635"/>
      <c r="BN42" s="2635"/>
      <c r="BO42" s="2635"/>
      <c r="BP42" s="2635"/>
      <c r="BQ42" s="2635"/>
      <c r="BR42" s="2635"/>
      <c r="BS42" s="2687"/>
      <c r="BT42" s="2634"/>
      <c r="BU42" s="2279"/>
      <c r="BV42" s="2634"/>
      <c r="BW42" s="2279"/>
      <c r="BX42" s="2636"/>
      <c r="BY42" s="2636"/>
      <c r="BZ42" s="2636"/>
      <c r="CA42" s="2636"/>
      <c r="CB42" s="2636"/>
      <c r="CC42" s="2636"/>
      <c r="CD42" s="2636"/>
      <c r="CE42" s="2636"/>
      <c r="CF42" s="2636"/>
      <c r="CG42" s="2636"/>
      <c r="CH42" s="2636"/>
      <c r="CI42" s="2636"/>
      <c r="CJ42" s="2636"/>
      <c r="CK42" s="2636"/>
      <c r="CL42" s="2636"/>
      <c r="CM42" s="2636"/>
      <c r="CN42" s="2636"/>
      <c r="CO42" s="2636"/>
      <c r="CP42" s="2636"/>
      <c r="CQ42" s="2636"/>
      <c r="CR42" s="2636"/>
      <c r="CS42" s="2636"/>
      <c r="CT42" s="2636"/>
      <c r="CU42" s="2636"/>
      <c r="CV42" s="2636"/>
      <c r="CW42" s="2636"/>
      <c r="CX42" s="2688"/>
      <c r="CY42" s="2268"/>
    </row>
    <row r="43" spans="2:103" ht="15" thickBot="1" x14ac:dyDescent="0.3">
      <c r="B43" s="2334">
        <v>30</v>
      </c>
      <c r="C43" s="2335" t="s">
        <v>6254</v>
      </c>
      <c r="D43" s="1074" t="s">
        <v>6282</v>
      </c>
      <c r="E43" s="1074" t="s">
        <v>6253</v>
      </c>
      <c r="F43" s="1934">
        <v>0</v>
      </c>
      <c r="G43" s="1411" t="s">
        <v>1913</v>
      </c>
      <c r="H43" s="2624"/>
      <c r="I43" s="2624"/>
      <c r="J43" s="2624"/>
      <c r="K43" s="2624"/>
      <c r="L43" s="2624"/>
      <c r="M43" s="2624"/>
      <c r="N43" s="2624"/>
      <c r="O43" s="2624"/>
      <c r="P43" s="2624"/>
      <c r="Q43" s="2624"/>
      <c r="R43" s="2624"/>
      <c r="S43" s="2624"/>
      <c r="T43" s="2624"/>
      <c r="U43" s="2624"/>
      <c r="V43" s="2624"/>
      <c r="W43" s="2624"/>
      <c r="X43" s="2624"/>
      <c r="Y43" s="2624"/>
      <c r="Z43" s="2624"/>
      <c r="AA43" s="2624"/>
      <c r="AB43" s="2624"/>
      <c r="AC43" s="2624"/>
      <c r="AD43" s="2624"/>
      <c r="AE43" s="2624"/>
      <c r="AF43" s="2624"/>
      <c r="AG43" s="2624"/>
      <c r="AH43" s="2624"/>
      <c r="AI43" s="2680">
        <v>2020</v>
      </c>
      <c r="AJ43" s="2679"/>
      <c r="AK43" s="2653" t="s">
        <v>6281</v>
      </c>
      <c r="AL43" s="1077"/>
      <c r="AN43" s="43"/>
      <c r="AO43" s="651"/>
      <c r="AQ43" s="2634"/>
      <c r="AR43" s="2279"/>
      <c r="AS43" s="2635"/>
      <c r="AT43" s="2635"/>
      <c r="AU43" s="2635"/>
      <c r="AV43" s="2635"/>
      <c r="AW43" s="2635"/>
      <c r="AX43" s="2635"/>
      <c r="AY43" s="2635"/>
      <c r="AZ43" s="2635"/>
      <c r="BA43" s="2635"/>
      <c r="BB43" s="2635"/>
      <c r="BC43" s="2635"/>
      <c r="BD43" s="2635"/>
      <c r="BE43" s="2635"/>
      <c r="BF43" s="2635"/>
      <c r="BG43" s="2635"/>
      <c r="BH43" s="2635"/>
      <c r="BI43" s="2635"/>
      <c r="BJ43" s="2635"/>
      <c r="BK43" s="2635"/>
      <c r="BL43" s="2635"/>
      <c r="BM43" s="2635"/>
      <c r="BN43" s="2635"/>
      <c r="BO43" s="2635"/>
      <c r="BP43" s="2635"/>
      <c r="BQ43" s="2635"/>
      <c r="BR43" s="2635"/>
      <c r="BS43" s="2687"/>
      <c r="BT43" s="2634"/>
      <c r="BU43" s="2279"/>
      <c r="BV43" s="2634"/>
      <c r="BW43" s="2279"/>
      <c r="BX43" s="2636"/>
      <c r="BY43" s="2636"/>
      <c r="BZ43" s="2636"/>
      <c r="CA43" s="2636"/>
      <c r="CB43" s="2636"/>
      <c r="CC43" s="2636"/>
      <c r="CD43" s="2636"/>
      <c r="CE43" s="2636"/>
      <c r="CF43" s="2636"/>
      <c r="CG43" s="2636"/>
      <c r="CH43" s="2636"/>
      <c r="CI43" s="2636"/>
      <c r="CJ43" s="2636"/>
      <c r="CK43" s="2636"/>
      <c r="CL43" s="2636"/>
      <c r="CM43" s="2636"/>
      <c r="CN43" s="2636"/>
      <c r="CO43" s="2636"/>
      <c r="CP43" s="2636"/>
      <c r="CQ43" s="2636"/>
      <c r="CR43" s="2636"/>
      <c r="CS43" s="2636"/>
      <c r="CT43" s="2636"/>
      <c r="CU43" s="2636"/>
      <c r="CV43" s="2636"/>
      <c r="CW43" s="2636"/>
      <c r="CX43" s="2688"/>
      <c r="CY43" s="2268"/>
    </row>
    <row r="44" spans="2:103" ht="15" customHeight="1" thickBot="1" x14ac:dyDescent="0.3">
      <c r="B44" s="2638"/>
      <c r="C44" s="2624"/>
      <c r="D44" s="2624"/>
      <c r="E44" s="2639"/>
      <c r="F44" s="2639"/>
      <c r="G44" s="2639"/>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40"/>
      <c r="AJ44" s="2624"/>
      <c r="AK44" s="2641"/>
      <c r="AL44" s="2641"/>
      <c r="AN44" s="43"/>
      <c r="AO44" s="651"/>
      <c r="AQ44" s="2634"/>
      <c r="AR44" s="2279"/>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42"/>
      <c r="BT44" s="2634"/>
      <c r="BU44" s="2279"/>
      <c r="BV44" s="2634"/>
      <c r="BW44" s="2279"/>
      <c r="BX44" s="2636"/>
      <c r="BY44" s="2636"/>
      <c r="BZ44" s="2636"/>
      <c r="CA44" s="2636"/>
      <c r="CB44" s="2636"/>
      <c r="CC44" s="2636"/>
      <c r="CD44" s="2636"/>
      <c r="CE44" s="2636"/>
      <c r="CF44" s="2636"/>
      <c r="CG44" s="2636"/>
      <c r="CH44" s="2636"/>
      <c r="CI44" s="2636"/>
      <c r="CJ44" s="2636"/>
      <c r="CK44" s="2636"/>
      <c r="CL44" s="2636"/>
      <c r="CM44" s="2636"/>
      <c r="CN44" s="2636"/>
      <c r="CO44" s="2636"/>
      <c r="CP44" s="2636"/>
      <c r="CQ44" s="2636"/>
      <c r="CR44" s="2636"/>
      <c r="CS44" s="2636"/>
      <c r="CT44" s="2636"/>
      <c r="CU44" s="2636"/>
      <c r="CV44" s="2636"/>
      <c r="CW44" s="2636"/>
      <c r="CX44" s="2644"/>
      <c r="CY44" s="2268"/>
    </row>
    <row r="45" spans="2:103" ht="15" thickBot="1" x14ac:dyDescent="0.3">
      <c r="B45" s="1503" t="s">
        <v>290</v>
      </c>
      <c r="C45" s="1504" t="s">
        <v>6283</v>
      </c>
      <c r="D45" s="1553"/>
      <c r="E45" s="2626"/>
      <c r="F45" s="2626"/>
      <c r="G45" s="2626"/>
      <c r="H45" s="2624"/>
      <c r="I45" s="2624"/>
      <c r="J45" s="2624"/>
      <c r="K45" s="2624"/>
      <c r="L45" s="2624"/>
      <c r="M45" s="2624"/>
      <c r="N45" s="2624"/>
      <c r="O45" s="2624"/>
      <c r="P45" s="2624"/>
      <c r="Q45" s="2624"/>
      <c r="R45" s="2624"/>
      <c r="S45" s="2624"/>
      <c r="T45" s="2624"/>
      <c r="U45" s="2624"/>
      <c r="V45" s="2624"/>
      <c r="W45" s="2624"/>
      <c r="X45" s="2624"/>
      <c r="Y45" s="2624"/>
      <c r="Z45" s="2624"/>
      <c r="AA45" s="2624"/>
      <c r="AB45" s="2624"/>
      <c r="AC45" s="2624"/>
      <c r="AD45" s="2624"/>
      <c r="AE45" s="2624"/>
      <c r="AF45" s="2624"/>
      <c r="AG45" s="2624"/>
      <c r="AH45" s="2624"/>
      <c r="AI45" s="2656"/>
      <c r="AJ45" s="2624"/>
      <c r="AK45" s="2647"/>
      <c r="AL45" s="2647"/>
      <c r="AN45" s="43"/>
      <c r="AO45" s="651"/>
      <c r="AQ45" s="2634"/>
      <c r="AR45" s="2279"/>
      <c r="AS45" s="2635"/>
      <c r="AT45" s="2635"/>
      <c r="AU45" s="2635"/>
      <c r="AV45" s="2635"/>
      <c r="AW45" s="2635"/>
      <c r="AX45" s="2635"/>
      <c r="AY45" s="2635"/>
      <c r="AZ45" s="2635"/>
      <c r="BA45" s="2635"/>
      <c r="BB45" s="2635"/>
      <c r="BC45" s="2635"/>
      <c r="BD45" s="2635"/>
      <c r="BE45" s="2635"/>
      <c r="BF45" s="2635"/>
      <c r="BG45" s="2635"/>
      <c r="BH45" s="2635"/>
      <c r="BI45" s="2635"/>
      <c r="BJ45" s="2635"/>
      <c r="BK45" s="2635"/>
      <c r="BL45" s="2635"/>
      <c r="BM45" s="2635"/>
      <c r="BN45" s="2635"/>
      <c r="BO45" s="2635"/>
      <c r="BP45" s="2635"/>
      <c r="BQ45" s="2635"/>
      <c r="BR45" s="2635"/>
      <c r="BS45" s="2642"/>
      <c r="BT45" s="2634"/>
      <c r="BU45" s="2279"/>
      <c r="BV45" s="2634"/>
      <c r="BW45" s="2279"/>
      <c r="BX45" s="2636"/>
      <c r="BY45" s="2636"/>
      <c r="BZ45" s="2636"/>
      <c r="CA45" s="2636"/>
      <c r="CB45" s="2636"/>
      <c r="CC45" s="2636"/>
      <c r="CD45" s="2636"/>
      <c r="CE45" s="2636"/>
      <c r="CF45" s="2636"/>
      <c r="CG45" s="2636"/>
      <c r="CH45" s="2636"/>
      <c r="CI45" s="2636"/>
      <c r="CJ45" s="2636"/>
      <c r="CK45" s="2636"/>
      <c r="CL45" s="2636"/>
      <c r="CM45" s="2636"/>
      <c r="CN45" s="2636"/>
      <c r="CO45" s="2636"/>
      <c r="CP45" s="2636"/>
      <c r="CQ45" s="2636"/>
      <c r="CR45" s="2636"/>
      <c r="CS45" s="2636"/>
      <c r="CT45" s="2636"/>
      <c r="CU45" s="2636"/>
      <c r="CV45" s="2636"/>
      <c r="CW45" s="2636"/>
      <c r="CX45" s="2644"/>
      <c r="CY45" s="2268"/>
    </row>
    <row r="46" spans="2:103" x14ac:dyDescent="0.25">
      <c r="B46" s="2325">
        <v>31</v>
      </c>
      <c r="C46" s="2326" t="s">
        <v>6284</v>
      </c>
      <c r="D46" s="1057" t="s">
        <v>6285</v>
      </c>
      <c r="E46" s="1057" t="s">
        <v>41</v>
      </c>
      <c r="F46" s="1057">
        <v>3</v>
      </c>
      <c r="G46" s="1396" t="s">
        <v>3979</v>
      </c>
      <c r="H46" s="2624"/>
      <c r="I46" s="2624"/>
      <c r="J46" s="2624"/>
      <c r="K46" s="2624"/>
      <c r="L46" s="2624"/>
      <c r="M46" s="1555"/>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J46" s="1151"/>
      <c r="AK46" s="2649" t="s">
        <v>6286</v>
      </c>
      <c r="AL46" s="2689" t="s">
        <v>6222</v>
      </c>
      <c r="AN46" s="43"/>
      <c r="AO46" s="43">
        <f>IF(SUM(BW46:CX46)=0,0,$BX$5)</f>
        <v>0</v>
      </c>
      <c r="AQ46" s="2634"/>
      <c r="AR46" s="2279"/>
      <c r="AS46" s="2635"/>
      <c r="AT46" s="2635"/>
      <c r="AU46" s="2635"/>
      <c r="AV46" s="2635"/>
      <c r="AW46" s="2684"/>
      <c r="AX46" s="2635"/>
      <c r="AY46" s="2635"/>
      <c r="AZ46" s="2635"/>
      <c r="BA46" s="2635"/>
      <c r="BB46" s="2635"/>
      <c r="BC46" s="2635"/>
      <c r="BD46" s="2635"/>
      <c r="BE46" s="2635"/>
      <c r="BF46" s="2635"/>
      <c r="BG46" s="2635"/>
      <c r="BH46" s="2635"/>
      <c r="BI46" s="2635"/>
      <c r="BJ46" s="2635"/>
      <c r="BK46" s="2635"/>
      <c r="BL46" s="2635"/>
      <c r="BM46" s="2635"/>
      <c r="BN46" s="2635"/>
      <c r="BO46" s="2635"/>
      <c r="BP46" s="2635"/>
      <c r="BQ46" s="2635"/>
      <c r="BR46" s="2635"/>
      <c r="BS46" s="2279"/>
      <c r="BT46" s="2634"/>
      <c r="BU46" s="2279"/>
      <c r="BV46" s="2634"/>
      <c r="BW46" s="2279"/>
      <c r="BX46" s="2636"/>
      <c r="BY46" s="2636"/>
      <c r="BZ46" s="2636"/>
      <c r="CA46" s="2636"/>
      <c r="CB46" s="2674">
        <f>IF(OR(AND(M46&gt;0,ISNUMBER(M46)),ISBLANK(M46)),0,1)</f>
        <v>0</v>
      </c>
      <c r="CC46" s="2636"/>
      <c r="CD46" s="2636"/>
      <c r="CE46" s="2636"/>
      <c r="CF46" s="2636"/>
      <c r="CG46" s="2636"/>
      <c r="CH46" s="2636"/>
      <c r="CI46" s="2636"/>
      <c r="CJ46" s="2636"/>
      <c r="CK46" s="2636"/>
      <c r="CL46" s="2636"/>
      <c r="CM46" s="2636"/>
      <c r="CN46" s="2636"/>
      <c r="CO46" s="2636"/>
      <c r="CP46" s="2636"/>
      <c r="CQ46" s="2636"/>
      <c r="CR46" s="2636"/>
      <c r="CS46" s="2636"/>
      <c r="CT46" s="2636"/>
      <c r="CU46" s="2636"/>
      <c r="CV46" s="2636"/>
      <c r="CW46" s="2636"/>
      <c r="CX46" s="2690"/>
      <c r="CY46" s="2268"/>
    </row>
    <row r="47" spans="2:103" x14ac:dyDescent="0.25">
      <c r="B47" s="2330">
        <v>32</v>
      </c>
      <c r="C47" s="2331" t="s">
        <v>6287</v>
      </c>
      <c r="D47" s="1065" t="s">
        <v>6288</v>
      </c>
      <c r="E47" s="1065" t="s">
        <v>41</v>
      </c>
      <c r="F47" s="1065">
        <v>3</v>
      </c>
      <c r="G47" s="1422" t="s">
        <v>3979</v>
      </c>
      <c r="H47" s="2624"/>
      <c r="I47" s="2624"/>
      <c r="J47" s="2624"/>
      <c r="K47" s="2624"/>
      <c r="L47" s="2624"/>
      <c r="M47" s="1932"/>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J47" s="1151"/>
      <c r="AK47" s="2668" t="s">
        <v>6286</v>
      </c>
      <c r="AL47" s="2673" t="s">
        <v>6222</v>
      </c>
      <c r="AN47" s="43"/>
      <c r="AO47" s="43">
        <f>IF(SUM(BW47:CX47)=0,0,$BX$5)</f>
        <v>0</v>
      </c>
      <c r="AQ47" s="2634"/>
      <c r="AR47" s="2279"/>
      <c r="AS47" s="2635"/>
      <c r="AT47" s="2635"/>
      <c r="AU47" s="2635"/>
      <c r="AV47" s="2635"/>
      <c r="AW47" s="2684"/>
      <c r="AX47" s="2635"/>
      <c r="AY47" s="2635"/>
      <c r="AZ47" s="2635"/>
      <c r="BA47" s="2635"/>
      <c r="BB47" s="2635"/>
      <c r="BC47" s="2635"/>
      <c r="BD47" s="2635"/>
      <c r="BE47" s="2635"/>
      <c r="BF47" s="2635"/>
      <c r="BG47" s="2635"/>
      <c r="BH47" s="2635"/>
      <c r="BI47" s="2635"/>
      <c r="BJ47" s="2635"/>
      <c r="BK47" s="2635"/>
      <c r="BL47" s="2635"/>
      <c r="BM47" s="2635"/>
      <c r="BN47" s="2635"/>
      <c r="BO47" s="2635"/>
      <c r="BP47" s="2635"/>
      <c r="BQ47" s="2635"/>
      <c r="BR47" s="2635"/>
      <c r="BS47" s="2279"/>
      <c r="BT47" s="2634"/>
      <c r="BU47" s="2279"/>
      <c r="BV47" s="2634"/>
      <c r="BW47" s="2279"/>
      <c r="BX47" s="2636"/>
      <c r="BY47" s="2636"/>
      <c r="BZ47" s="2636"/>
      <c r="CA47" s="2636"/>
      <c r="CB47" s="2674">
        <f>IF(OR(AND(M47&gt;0,ISNUMBER(M47)),ISBLANK(M47)),0,1)</f>
        <v>0</v>
      </c>
      <c r="CC47" s="2636"/>
      <c r="CD47" s="2636"/>
      <c r="CE47" s="2636"/>
      <c r="CF47" s="2636"/>
      <c r="CG47" s="2636"/>
      <c r="CH47" s="2636"/>
      <c r="CI47" s="2636"/>
      <c r="CJ47" s="2636"/>
      <c r="CK47" s="2636"/>
      <c r="CL47" s="2636"/>
      <c r="CM47" s="2636"/>
      <c r="CN47" s="2636"/>
      <c r="CO47" s="2636"/>
      <c r="CP47" s="2636"/>
      <c r="CQ47" s="2636"/>
      <c r="CR47" s="2636"/>
      <c r="CS47" s="2636"/>
      <c r="CT47" s="2636"/>
      <c r="CU47" s="2636"/>
      <c r="CV47" s="2636"/>
      <c r="CW47" s="2636"/>
      <c r="CX47" s="2690"/>
      <c r="CY47" s="2268"/>
    </row>
    <row r="48" spans="2:103" ht="15" thickBot="1" x14ac:dyDescent="0.3">
      <c r="B48" s="2334">
        <v>33</v>
      </c>
      <c r="C48" s="2335" t="s">
        <v>6289</v>
      </c>
      <c r="D48" s="1074" t="s">
        <v>6290</v>
      </c>
      <c r="E48" s="1074" t="s">
        <v>41</v>
      </c>
      <c r="F48" s="1074">
        <v>3</v>
      </c>
      <c r="G48" s="1411" t="s">
        <v>3979</v>
      </c>
      <c r="H48" s="2624"/>
      <c r="I48" s="2624"/>
      <c r="J48" s="2624"/>
      <c r="K48" s="2624"/>
      <c r="L48" s="2624"/>
      <c r="M48" s="2691"/>
      <c r="N48" s="2624"/>
      <c r="O48" s="2624"/>
      <c r="P48" s="2624"/>
      <c r="Q48" s="2624"/>
      <c r="R48" s="2624"/>
      <c r="S48" s="2624"/>
      <c r="T48" s="2624"/>
      <c r="U48" s="2624"/>
      <c r="V48" s="2624"/>
      <c r="W48" s="2624"/>
      <c r="X48" s="2624"/>
      <c r="Y48" s="2624"/>
      <c r="Z48" s="2624"/>
      <c r="AA48" s="2624"/>
      <c r="AB48" s="2624"/>
      <c r="AC48" s="2624"/>
      <c r="AD48" s="2624"/>
      <c r="AE48" s="2624"/>
      <c r="AF48" s="2624"/>
      <c r="AG48" s="2624"/>
      <c r="AH48" s="2624"/>
      <c r="AJ48" s="1151"/>
      <c r="AK48" s="2653" t="s">
        <v>6286</v>
      </c>
      <c r="AL48" s="2692" t="s">
        <v>6222</v>
      </c>
      <c r="AN48" s="43"/>
      <c r="AO48" s="43">
        <f>IF(SUM(BW48:CX48)=0,0,$BX$5)</f>
        <v>0</v>
      </c>
      <c r="AQ48" s="2634"/>
      <c r="AR48" s="2279"/>
      <c r="AS48" s="2635"/>
      <c r="AT48" s="2635"/>
      <c r="AU48" s="2635"/>
      <c r="AV48" s="2635"/>
      <c r="AW48" s="2684"/>
      <c r="AX48" s="2635"/>
      <c r="AY48" s="2635"/>
      <c r="AZ48" s="2635"/>
      <c r="BA48" s="2635"/>
      <c r="BB48" s="2635"/>
      <c r="BC48" s="2635"/>
      <c r="BD48" s="2635"/>
      <c r="BE48" s="2635"/>
      <c r="BF48" s="2635"/>
      <c r="BG48" s="2635"/>
      <c r="BH48" s="2635"/>
      <c r="BI48" s="2635"/>
      <c r="BJ48" s="2635"/>
      <c r="BK48" s="2635"/>
      <c r="BL48" s="2635"/>
      <c r="BM48" s="2635"/>
      <c r="BN48" s="2635"/>
      <c r="BO48" s="2635"/>
      <c r="BP48" s="2635"/>
      <c r="BQ48" s="2635"/>
      <c r="BR48" s="2635"/>
      <c r="BS48" s="2279"/>
      <c r="BT48" s="2634"/>
      <c r="BU48" s="2279"/>
      <c r="BV48" s="2634"/>
      <c r="BW48" s="2279"/>
      <c r="BX48" s="2636"/>
      <c r="BY48" s="2636"/>
      <c r="BZ48" s="2636"/>
      <c r="CA48" s="2636"/>
      <c r="CB48" s="2674">
        <f>IF(OR(AND(M48&gt;0,ISNUMBER(M48)),ISBLANK(M48)),0,1)</f>
        <v>0</v>
      </c>
      <c r="CC48" s="2636"/>
      <c r="CD48" s="2636"/>
      <c r="CE48" s="2636"/>
      <c r="CF48" s="2636"/>
      <c r="CG48" s="2636"/>
      <c r="CH48" s="2636"/>
      <c r="CI48" s="2636"/>
      <c r="CJ48" s="2636"/>
      <c r="CK48" s="2636"/>
      <c r="CL48" s="2636"/>
      <c r="CM48" s="2636"/>
      <c r="CN48" s="2636"/>
      <c r="CO48" s="2636"/>
      <c r="CP48" s="2636"/>
      <c r="CQ48" s="2636"/>
      <c r="CR48" s="2636"/>
      <c r="CS48" s="2636"/>
      <c r="CT48" s="2636"/>
      <c r="CU48" s="2636"/>
      <c r="CV48" s="2636"/>
      <c r="CW48" s="2636"/>
      <c r="CX48" s="2690"/>
      <c r="CY48" s="2268"/>
    </row>
    <row r="49" spans="2:103" ht="15" thickBot="1" x14ac:dyDescent="0.3">
      <c r="B49" s="2638"/>
      <c r="C49" s="2624"/>
      <c r="D49" s="2624"/>
      <c r="E49" s="2639"/>
      <c r="F49" s="2639"/>
      <c r="G49" s="2639"/>
      <c r="H49" s="2624"/>
      <c r="I49" s="2624"/>
      <c r="J49" s="2624"/>
      <c r="K49" s="2624"/>
      <c r="L49" s="2624"/>
      <c r="M49" s="2624"/>
      <c r="N49" s="2624"/>
      <c r="O49" s="2624"/>
      <c r="P49" s="2624"/>
      <c r="Q49" s="2624"/>
      <c r="R49" s="2624"/>
      <c r="S49" s="2624"/>
      <c r="T49" s="2624"/>
      <c r="U49" s="2624"/>
      <c r="V49" s="2624"/>
      <c r="W49" s="2624"/>
      <c r="X49" s="2624"/>
      <c r="Y49" s="2624"/>
      <c r="Z49" s="2624"/>
      <c r="AA49" s="2624"/>
      <c r="AB49" s="2624"/>
      <c r="AC49" s="2624"/>
      <c r="AD49" s="2624"/>
      <c r="AE49" s="2624"/>
      <c r="AF49" s="2624"/>
      <c r="AG49" s="2624"/>
      <c r="AH49" s="2624"/>
      <c r="AI49" s="2640"/>
      <c r="AJ49" s="2624"/>
      <c r="AK49" s="2641"/>
      <c r="AL49" s="2641"/>
      <c r="AN49" s="43"/>
      <c r="AO49" s="651"/>
      <c r="AQ49" s="2634"/>
      <c r="AR49" s="2279"/>
      <c r="AS49" s="2635"/>
      <c r="AT49" s="2635"/>
      <c r="AU49" s="2635"/>
      <c r="AV49" s="2635"/>
      <c r="AW49" s="2635"/>
      <c r="AX49" s="2635"/>
      <c r="AY49" s="2635"/>
      <c r="AZ49" s="2635"/>
      <c r="BA49" s="2635"/>
      <c r="BB49" s="2635"/>
      <c r="BC49" s="2635"/>
      <c r="BD49" s="2635"/>
      <c r="BE49" s="2635"/>
      <c r="BF49" s="2635"/>
      <c r="BG49" s="2635"/>
      <c r="BH49" s="2635"/>
      <c r="BI49" s="2635"/>
      <c r="BJ49" s="2635"/>
      <c r="BK49" s="2635"/>
      <c r="BL49" s="2635"/>
      <c r="BM49" s="2635"/>
      <c r="BN49" s="2635"/>
      <c r="BO49" s="2635"/>
      <c r="BP49" s="2635"/>
      <c r="BQ49" s="2635"/>
      <c r="BR49" s="2635"/>
      <c r="BS49" s="2642"/>
      <c r="BT49" s="2634"/>
      <c r="BU49" s="2279"/>
      <c r="BV49" s="2634"/>
      <c r="BW49" s="2279"/>
      <c r="BX49" s="2636"/>
      <c r="BY49" s="2636"/>
      <c r="BZ49" s="2636"/>
      <c r="CA49" s="2636"/>
      <c r="CB49" s="2636"/>
      <c r="CC49" s="2636"/>
      <c r="CD49" s="2636"/>
      <c r="CE49" s="2636"/>
      <c r="CF49" s="2636"/>
      <c r="CG49" s="2636"/>
      <c r="CH49" s="2636"/>
      <c r="CI49" s="2636"/>
      <c r="CJ49" s="2636"/>
      <c r="CK49" s="2636"/>
      <c r="CL49" s="2636"/>
      <c r="CM49" s="2636"/>
      <c r="CN49" s="2636"/>
      <c r="CO49" s="2636"/>
      <c r="CP49" s="2636"/>
      <c r="CQ49" s="2636"/>
      <c r="CR49" s="2636"/>
      <c r="CS49" s="2636"/>
      <c r="CT49" s="2636"/>
      <c r="CU49" s="2636"/>
      <c r="CV49" s="2636"/>
      <c r="CW49" s="2636"/>
      <c r="CX49" s="2644"/>
      <c r="CY49" s="2268"/>
    </row>
    <row r="50" spans="2:103" ht="15" thickBot="1" x14ac:dyDescent="0.3">
      <c r="B50" s="1040" t="s">
        <v>1955</v>
      </c>
      <c r="C50" s="1053" t="s">
        <v>6291</v>
      </c>
      <c r="D50" s="1553"/>
      <c r="E50" s="2626"/>
      <c r="F50" s="2626"/>
      <c r="G50" s="2626"/>
      <c r="H50" s="2624"/>
      <c r="I50" s="2624"/>
      <c r="J50" s="2624"/>
      <c r="K50" s="2624"/>
      <c r="L50" s="2624"/>
      <c r="M50" s="2624"/>
      <c r="N50" s="2624"/>
      <c r="O50" s="2624"/>
      <c r="P50" s="2624"/>
      <c r="Q50" s="2624"/>
      <c r="R50" s="2624"/>
      <c r="S50" s="2624"/>
      <c r="T50" s="2624"/>
      <c r="U50" s="2624"/>
      <c r="V50" s="2624"/>
      <c r="W50" s="2624"/>
      <c r="X50" s="2624"/>
      <c r="Y50" s="2624"/>
      <c r="Z50" s="2624"/>
      <c r="AA50" s="2624"/>
      <c r="AB50" s="2624"/>
      <c r="AC50" s="2624"/>
      <c r="AD50" s="2624"/>
      <c r="AE50" s="2624"/>
      <c r="AF50" s="2624"/>
      <c r="AG50" s="2624"/>
      <c r="AH50" s="2624"/>
      <c r="AI50" s="2656"/>
      <c r="AJ50" s="2624"/>
      <c r="AK50" s="2647"/>
      <c r="AL50" s="2647"/>
      <c r="AN50" s="43"/>
      <c r="AO50" s="651"/>
      <c r="AQ50" s="2634"/>
      <c r="AR50" s="2279"/>
      <c r="AS50" s="2635"/>
      <c r="AT50" s="2635"/>
      <c r="AU50" s="2635"/>
      <c r="AV50" s="2635"/>
      <c r="AW50" s="2635"/>
      <c r="AX50" s="2635"/>
      <c r="AY50" s="2635"/>
      <c r="AZ50" s="2635"/>
      <c r="BA50" s="2635"/>
      <c r="BB50" s="2635"/>
      <c r="BC50" s="2635"/>
      <c r="BD50" s="2635"/>
      <c r="BE50" s="2635"/>
      <c r="BF50" s="2635"/>
      <c r="BG50" s="2635"/>
      <c r="BH50" s="2635"/>
      <c r="BI50" s="2635"/>
      <c r="BJ50" s="2635"/>
      <c r="BK50" s="2635"/>
      <c r="BL50" s="2635"/>
      <c r="BM50" s="2635"/>
      <c r="BN50" s="2635"/>
      <c r="BO50" s="2635"/>
      <c r="BP50" s="2635"/>
      <c r="BQ50" s="2635"/>
      <c r="BR50" s="2635"/>
      <c r="BS50" s="2642"/>
      <c r="BT50" s="2634"/>
      <c r="BU50" s="2279"/>
      <c r="BV50" s="2634"/>
      <c r="BW50" s="2279"/>
      <c r="BX50" s="2636"/>
      <c r="BY50" s="2636"/>
      <c r="BZ50" s="2636"/>
      <c r="CA50" s="2636"/>
      <c r="CB50" s="2636"/>
      <c r="CC50" s="2636"/>
      <c r="CD50" s="2636"/>
      <c r="CE50" s="2636"/>
      <c r="CF50" s="2636"/>
      <c r="CG50" s="2636"/>
      <c r="CH50" s="2636"/>
      <c r="CI50" s="2636"/>
      <c r="CJ50" s="2636"/>
      <c r="CK50" s="2636"/>
      <c r="CL50" s="2636"/>
      <c r="CM50" s="2636"/>
      <c r="CN50" s="2636"/>
      <c r="CO50" s="2636"/>
      <c r="CP50" s="2636"/>
      <c r="CQ50" s="2636"/>
      <c r="CR50" s="2636"/>
      <c r="CS50" s="2636"/>
      <c r="CT50" s="2636"/>
      <c r="CU50" s="2636"/>
      <c r="CV50" s="2636"/>
      <c r="CW50" s="2636"/>
      <c r="CX50" s="2644"/>
      <c r="CY50" s="2268"/>
    </row>
    <row r="51" spans="2:103" ht="15" thickBot="1" x14ac:dyDescent="0.3">
      <c r="B51" s="2325">
        <v>34</v>
      </c>
      <c r="C51" s="2326" t="s">
        <v>6230</v>
      </c>
      <c r="D51" s="1057" t="s">
        <v>6292</v>
      </c>
      <c r="E51" s="1057" t="s">
        <v>1880</v>
      </c>
      <c r="F51" s="1058">
        <v>2</v>
      </c>
      <c r="G51" s="1396" t="s">
        <v>1913</v>
      </c>
      <c r="H51" s="2624"/>
      <c r="I51" s="2624"/>
      <c r="J51" s="2624"/>
      <c r="K51" s="2624"/>
      <c r="L51" s="2624"/>
      <c r="M51" s="2624"/>
      <c r="N51" s="2624"/>
      <c r="O51" s="2624"/>
      <c r="P51" s="2624"/>
      <c r="Q51" s="2624"/>
      <c r="R51" s="2624"/>
      <c r="S51" s="2624"/>
      <c r="T51" s="2624"/>
      <c r="U51" s="2624"/>
      <c r="V51" s="2624"/>
      <c r="W51" s="2624"/>
      <c r="X51" s="2624"/>
      <c r="Y51" s="2624"/>
      <c r="Z51" s="2624"/>
      <c r="AA51" s="2624"/>
      <c r="AB51" s="2624"/>
      <c r="AC51" s="2624"/>
      <c r="AD51" s="2624"/>
      <c r="AE51" s="2624"/>
      <c r="AF51" s="2624"/>
      <c r="AG51" s="2624"/>
      <c r="AH51" s="2624"/>
      <c r="AI51" s="2693">
        <f>AI9</f>
        <v>3.5999999999999997E-2</v>
      </c>
      <c r="AJ51" s="1151"/>
      <c r="AK51" s="2649" t="s">
        <v>6293</v>
      </c>
      <c r="AL51" s="2024"/>
      <c r="AN51" s="43"/>
      <c r="AO51" s="651"/>
      <c r="AQ51" s="2634"/>
      <c r="AR51" s="2279"/>
      <c r="AS51" s="2635"/>
      <c r="AT51" s="2635"/>
      <c r="AU51" s="2635"/>
      <c r="AV51" s="2635"/>
      <c r="AW51" s="2635"/>
      <c r="AX51" s="2635"/>
      <c r="AY51" s="2635"/>
      <c r="AZ51" s="2635"/>
      <c r="BA51" s="2635"/>
      <c r="BB51" s="2635"/>
      <c r="BC51" s="2635"/>
      <c r="BD51" s="2635"/>
      <c r="BE51" s="2635"/>
      <c r="BF51" s="2635"/>
      <c r="BG51" s="2635"/>
      <c r="BH51" s="2635"/>
      <c r="BI51" s="2635"/>
      <c r="BJ51" s="2635"/>
      <c r="BK51" s="2635"/>
      <c r="BL51" s="2635"/>
      <c r="BM51" s="2635"/>
      <c r="BN51" s="2635"/>
      <c r="BO51" s="2635"/>
      <c r="BP51" s="2635"/>
      <c r="BQ51" s="2635"/>
      <c r="BR51" s="2635"/>
      <c r="BS51" s="2642"/>
      <c r="BT51" s="2634"/>
      <c r="BU51" s="2279"/>
      <c r="BV51" s="2634"/>
      <c r="BW51" s="2279"/>
      <c r="BX51" s="2636"/>
      <c r="BY51" s="2636"/>
      <c r="BZ51" s="2636"/>
      <c r="CA51" s="2636"/>
      <c r="CB51" s="2636"/>
      <c r="CC51" s="2636"/>
      <c r="CD51" s="2636"/>
      <c r="CE51" s="2636"/>
      <c r="CF51" s="2636"/>
      <c r="CG51" s="2636"/>
      <c r="CH51" s="2636"/>
      <c r="CI51" s="2636"/>
      <c r="CJ51" s="2636"/>
      <c r="CK51" s="2636"/>
      <c r="CL51" s="2636"/>
      <c r="CM51" s="2636"/>
      <c r="CN51" s="2636"/>
      <c r="CO51" s="2636"/>
      <c r="CP51" s="2636"/>
      <c r="CQ51" s="2636"/>
      <c r="CR51" s="2636"/>
      <c r="CS51" s="2636"/>
      <c r="CT51" s="2636"/>
      <c r="CU51" s="2636"/>
      <c r="CV51" s="2636"/>
      <c r="CW51" s="2636"/>
      <c r="CX51" s="2644"/>
      <c r="CY51" s="2268"/>
    </row>
    <row r="52" spans="2:103" ht="15" thickBot="1" x14ac:dyDescent="0.3">
      <c r="B52" s="2334">
        <v>35</v>
      </c>
      <c r="C52" s="2335" t="s">
        <v>6294</v>
      </c>
      <c r="D52" s="1074" t="s">
        <v>6295</v>
      </c>
      <c r="E52" s="1074" t="s">
        <v>1923</v>
      </c>
      <c r="F52" s="1075">
        <v>0</v>
      </c>
      <c r="G52" s="1411" t="s">
        <v>1913</v>
      </c>
      <c r="H52" s="2624"/>
      <c r="I52" s="2650">
        <v>5</v>
      </c>
      <c r="J52" s="2651">
        <v>4</v>
      </c>
      <c r="K52" s="2651">
        <v>3</v>
      </c>
      <c r="L52" s="2651">
        <v>2</v>
      </c>
      <c r="M52" s="2652">
        <v>1</v>
      </c>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40"/>
      <c r="AJ52" s="2624"/>
      <c r="AK52" s="2653" t="s">
        <v>6234</v>
      </c>
      <c r="AL52" s="1077"/>
      <c r="AN52" s="43"/>
      <c r="AO52" s="651"/>
      <c r="AQ52" s="2634"/>
      <c r="AR52" s="2279"/>
      <c r="AS52" s="2694"/>
      <c r="AT52" s="2694"/>
      <c r="AU52" s="2694"/>
      <c r="AV52" s="2694"/>
      <c r="AW52" s="2694"/>
      <c r="AX52" s="2635"/>
      <c r="AY52" s="2635"/>
      <c r="AZ52" s="2635"/>
      <c r="BA52" s="2635"/>
      <c r="BB52" s="2635"/>
      <c r="BC52" s="2635"/>
      <c r="BD52" s="2635"/>
      <c r="BE52" s="2635"/>
      <c r="BF52" s="2635"/>
      <c r="BG52" s="2635"/>
      <c r="BH52" s="2635"/>
      <c r="BI52" s="2635"/>
      <c r="BJ52" s="2635"/>
      <c r="BK52" s="2635"/>
      <c r="BL52" s="2635"/>
      <c r="BM52" s="2635"/>
      <c r="BN52" s="2635"/>
      <c r="BO52" s="2635"/>
      <c r="BP52" s="2635"/>
      <c r="BQ52" s="2635"/>
      <c r="BR52" s="2635"/>
      <c r="BS52" s="2642"/>
      <c r="BT52" s="2634"/>
      <c r="BU52" s="2279"/>
      <c r="BV52" s="2634"/>
      <c r="BW52" s="2279"/>
      <c r="BX52" s="2695"/>
      <c r="BY52" s="2695"/>
      <c r="BZ52" s="2695"/>
      <c r="CA52" s="2695"/>
      <c r="CB52" s="2695"/>
      <c r="CC52" s="2636"/>
      <c r="CD52" s="2636"/>
      <c r="CE52" s="2636"/>
      <c r="CF52" s="2636"/>
      <c r="CG52" s="2636"/>
      <c r="CH52" s="2636"/>
      <c r="CI52" s="2636"/>
      <c r="CJ52" s="2636"/>
      <c r="CK52" s="2636"/>
      <c r="CL52" s="2636"/>
      <c r="CM52" s="2636"/>
      <c r="CN52" s="2636"/>
      <c r="CO52" s="2636"/>
      <c r="CP52" s="2636"/>
      <c r="CQ52" s="2636"/>
      <c r="CR52" s="2636"/>
      <c r="CS52" s="2636"/>
      <c r="CT52" s="2636"/>
      <c r="CU52" s="2636"/>
      <c r="CV52" s="2636"/>
      <c r="CW52" s="2636"/>
      <c r="CX52" s="2644"/>
      <c r="CY52" s="2268"/>
    </row>
    <row r="53" spans="2:103" ht="15" thickBot="1" x14ac:dyDescent="0.3">
      <c r="B53" s="2638"/>
      <c r="C53" s="2624"/>
      <c r="D53" s="2624"/>
      <c r="E53" s="2639"/>
      <c r="F53" s="2639"/>
      <c r="G53" s="2639"/>
      <c r="H53" s="2624"/>
      <c r="I53" s="2624"/>
      <c r="J53" s="2624"/>
      <c r="K53" s="2624"/>
      <c r="L53" s="2624"/>
      <c r="M53" s="2624"/>
      <c r="N53" s="2624"/>
      <c r="O53" s="2624"/>
      <c r="P53" s="2624"/>
      <c r="Q53" s="2624"/>
      <c r="R53" s="2624"/>
      <c r="S53" s="2624"/>
      <c r="T53" s="2624"/>
      <c r="U53" s="2624"/>
      <c r="V53" s="2624"/>
      <c r="W53" s="2624"/>
      <c r="X53" s="2624"/>
      <c r="Y53" s="2624"/>
      <c r="Z53" s="2624"/>
      <c r="AA53" s="2624"/>
      <c r="AB53" s="2624"/>
      <c r="AC53" s="2624"/>
      <c r="AD53" s="2624"/>
      <c r="AE53" s="2624"/>
      <c r="AF53" s="2624"/>
      <c r="AG53" s="2624"/>
      <c r="AH53" s="2624"/>
      <c r="AI53" s="2640"/>
      <c r="AJ53" s="2624"/>
      <c r="AK53" s="2641"/>
      <c r="AL53" s="2641"/>
      <c r="AN53" s="43"/>
      <c r="AO53" s="651"/>
      <c r="AQ53" s="2634"/>
      <c r="AR53" s="2279"/>
      <c r="AS53" s="2635"/>
      <c r="AT53" s="2635"/>
      <c r="AU53" s="2635"/>
      <c r="AV53" s="2635"/>
      <c r="AW53" s="2635"/>
      <c r="AX53" s="2635"/>
      <c r="AY53" s="2635"/>
      <c r="AZ53" s="2635"/>
      <c r="BA53" s="2635"/>
      <c r="BB53" s="2635"/>
      <c r="BC53" s="2635"/>
      <c r="BD53" s="2635"/>
      <c r="BE53" s="2635"/>
      <c r="BF53" s="2635"/>
      <c r="BG53" s="2635"/>
      <c r="BH53" s="2635"/>
      <c r="BI53" s="2635"/>
      <c r="BJ53" s="2635"/>
      <c r="BK53" s="2635"/>
      <c r="BL53" s="2635"/>
      <c r="BM53" s="2635"/>
      <c r="BN53" s="2635"/>
      <c r="BO53" s="2635"/>
      <c r="BP53" s="2635"/>
      <c r="BQ53" s="2635"/>
      <c r="BR53" s="2635"/>
      <c r="BS53" s="2642"/>
      <c r="BT53" s="2634"/>
      <c r="BU53" s="2279"/>
      <c r="BV53" s="2634"/>
      <c r="BW53" s="2279"/>
      <c r="BX53" s="2636"/>
      <c r="BY53" s="2636"/>
      <c r="BZ53" s="2636"/>
      <c r="CA53" s="2636"/>
      <c r="CB53" s="2636"/>
      <c r="CC53" s="2636"/>
      <c r="CD53" s="2636"/>
      <c r="CE53" s="2636"/>
      <c r="CF53" s="2636"/>
      <c r="CG53" s="2636"/>
      <c r="CH53" s="2636"/>
      <c r="CI53" s="2636"/>
      <c r="CJ53" s="2636"/>
      <c r="CK53" s="2636"/>
      <c r="CL53" s="2636"/>
      <c r="CM53" s="2636"/>
      <c r="CN53" s="2636"/>
      <c r="CO53" s="2636"/>
      <c r="CP53" s="2636"/>
      <c r="CQ53" s="2636"/>
      <c r="CR53" s="2636"/>
      <c r="CS53" s="2636"/>
      <c r="CT53" s="2636"/>
      <c r="CU53" s="2636"/>
      <c r="CV53" s="2636"/>
      <c r="CW53" s="2636"/>
      <c r="CX53" s="2644"/>
      <c r="CY53" s="2268"/>
    </row>
    <row r="54" spans="2:103" ht="15" thickBot="1" x14ac:dyDescent="0.3">
      <c r="B54" s="1040" t="s">
        <v>1977</v>
      </c>
      <c r="C54" s="1053" t="s">
        <v>6296</v>
      </c>
      <c r="D54" s="1553"/>
      <c r="E54" s="2626"/>
      <c r="F54" s="2626"/>
      <c r="G54" s="2626"/>
      <c r="H54" s="2624"/>
      <c r="I54" s="2624"/>
      <c r="J54" s="2624"/>
      <c r="K54" s="2624"/>
      <c r="L54" s="2624"/>
      <c r="M54" s="2624"/>
      <c r="N54" s="2624"/>
      <c r="O54" s="2624"/>
      <c r="P54" s="2624"/>
      <c r="Q54" s="2624"/>
      <c r="R54" s="2624"/>
      <c r="S54" s="2624"/>
      <c r="T54" s="2624"/>
      <c r="U54" s="2624"/>
      <c r="V54" s="2624"/>
      <c r="W54" s="2624"/>
      <c r="X54" s="2624"/>
      <c r="Y54" s="2624"/>
      <c r="Z54" s="2624"/>
      <c r="AA54" s="2624"/>
      <c r="AB54" s="2624"/>
      <c r="AC54" s="2624"/>
      <c r="AD54" s="2624"/>
      <c r="AE54" s="2624"/>
      <c r="AF54" s="2624"/>
      <c r="AG54" s="2624"/>
      <c r="AH54" s="2624"/>
      <c r="AI54" s="2656"/>
      <c r="AJ54" s="2624"/>
      <c r="AK54" s="2647"/>
      <c r="AL54" s="2647"/>
      <c r="AN54" s="43"/>
      <c r="AO54" s="651"/>
      <c r="AQ54" s="2634"/>
      <c r="AR54" s="2279"/>
      <c r="AS54" s="2635"/>
      <c r="AT54" s="2635"/>
      <c r="AU54" s="2635"/>
      <c r="AV54" s="2635"/>
      <c r="AW54" s="2635"/>
      <c r="AX54" s="2635"/>
      <c r="AY54" s="2635"/>
      <c r="AZ54" s="2635"/>
      <c r="BA54" s="2635"/>
      <c r="BB54" s="2635"/>
      <c r="BC54" s="2635"/>
      <c r="BD54" s="2635"/>
      <c r="BE54" s="2635"/>
      <c r="BF54" s="2635"/>
      <c r="BG54" s="2635"/>
      <c r="BH54" s="2635"/>
      <c r="BI54" s="2635"/>
      <c r="BJ54" s="2635"/>
      <c r="BK54" s="2635"/>
      <c r="BL54" s="2635"/>
      <c r="BM54" s="2635"/>
      <c r="BN54" s="2635"/>
      <c r="BO54" s="2635"/>
      <c r="BP54" s="2635"/>
      <c r="BQ54" s="2635"/>
      <c r="BR54" s="2635"/>
      <c r="BS54" s="2642"/>
      <c r="BT54" s="2634"/>
      <c r="BU54" s="2279"/>
      <c r="BV54" s="2634"/>
      <c r="BW54" s="2279"/>
      <c r="BX54" s="2636"/>
      <c r="BY54" s="2636"/>
      <c r="BZ54" s="2636"/>
      <c r="CA54" s="2636"/>
      <c r="CB54" s="2636"/>
      <c r="CC54" s="2636"/>
      <c r="CD54" s="2636"/>
      <c r="CE54" s="2636"/>
      <c r="CF54" s="2636"/>
      <c r="CG54" s="2636"/>
      <c r="CH54" s="2636"/>
      <c r="CI54" s="2636"/>
      <c r="CJ54" s="2636"/>
      <c r="CK54" s="2636"/>
      <c r="CL54" s="2636"/>
      <c r="CM54" s="2636"/>
      <c r="CN54" s="2636"/>
      <c r="CO54" s="2636"/>
      <c r="CP54" s="2636"/>
      <c r="CQ54" s="2636"/>
      <c r="CR54" s="2636"/>
      <c r="CS54" s="2636"/>
      <c r="CT54" s="2636"/>
      <c r="CU54" s="2636"/>
      <c r="CV54" s="2636"/>
      <c r="CW54" s="2636"/>
      <c r="CX54" s="2644"/>
      <c r="CY54" s="2268"/>
    </row>
    <row r="55" spans="2:103" ht="14.25" customHeight="1" thickBot="1" x14ac:dyDescent="0.3">
      <c r="B55" s="2325">
        <v>36</v>
      </c>
      <c r="C55" s="2326" t="s">
        <v>6297</v>
      </c>
      <c r="D55" s="1057" t="s">
        <v>6298</v>
      </c>
      <c r="E55" s="1057" t="s">
        <v>4927</v>
      </c>
      <c r="F55" s="2696">
        <v>0</v>
      </c>
      <c r="G55" s="1396" t="s">
        <v>1913</v>
      </c>
      <c r="H55" s="2624"/>
      <c r="I55" s="2624"/>
      <c r="J55" s="2624"/>
      <c r="K55" s="2624"/>
      <c r="L55" s="2624"/>
      <c r="M55" s="2624"/>
      <c r="N55" s="2624"/>
      <c r="O55" s="2624"/>
      <c r="P55" s="2624"/>
      <c r="Q55" s="2624"/>
      <c r="R55" s="2624"/>
      <c r="S55" s="2624"/>
      <c r="T55" s="2624"/>
      <c r="U55" s="2624"/>
      <c r="V55" s="2624"/>
      <c r="W55" s="2624"/>
      <c r="X55" s="2624"/>
      <c r="Y55" s="2624"/>
      <c r="Z55" s="2624"/>
      <c r="AA55" s="2624"/>
      <c r="AB55" s="2624"/>
      <c r="AC55" s="2624"/>
      <c r="AD55" s="2624"/>
      <c r="AE55" s="2624"/>
      <c r="AF55" s="2624"/>
      <c r="AG55" s="2624"/>
      <c r="AH55" s="2624"/>
      <c r="AI55" s="2662"/>
      <c r="AJ55" s="71"/>
      <c r="AK55" s="2663"/>
      <c r="AL55" s="2664"/>
      <c r="AN55" s="43"/>
      <c r="AO55" s="651"/>
      <c r="AQ55" s="2634"/>
      <c r="AR55" s="2279"/>
      <c r="AS55" s="2279"/>
      <c r="AT55" s="2279"/>
      <c r="AU55" s="2279"/>
      <c r="AV55" s="2279"/>
      <c r="AW55" s="2279"/>
      <c r="AX55" s="2279"/>
      <c r="AY55" s="2279"/>
      <c r="AZ55" s="2279"/>
      <c r="BA55" s="2279"/>
      <c r="BB55" s="2279"/>
      <c r="BC55" s="2279"/>
      <c r="BD55" s="2279"/>
      <c r="BE55" s="2279"/>
      <c r="BF55" s="2279"/>
      <c r="BG55" s="2279"/>
      <c r="BH55" s="2279"/>
      <c r="BI55" s="2279"/>
      <c r="BJ55" s="2279"/>
      <c r="BK55" s="2279"/>
      <c r="BL55" s="2279"/>
      <c r="BM55" s="2279"/>
      <c r="BN55" s="2279"/>
      <c r="BO55" s="2279"/>
      <c r="BP55" s="2279"/>
      <c r="BQ55" s="2279"/>
      <c r="BR55" s="2279"/>
      <c r="BS55" s="2279"/>
      <c r="BT55" s="2634"/>
      <c r="BU55" s="2279"/>
      <c r="BV55" s="2634"/>
      <c r="BW55" s="2279"/>
      <c r="BX55" s="2690"/>
      <c r="BY55" s="2690"/>
      <c r="BZ55" s="2690"/>
      <c r="CA55" s="2690"/>
      <c r="CB55" s="2690"/>
      <c r="CC55" s="2690"/>
      <c r="CD55" s="2690"/>
      <c r="CE55" s="2690"/>
      <c r="CF55" s="2690"/>
      <c r="CG55" s="2690"/>
      <c r="CH55" s="2690"/>
      <c r="CI55" s="2690"/>
      <c r="CJ55" s="2690"/>
      <c r="CK55" s="2690"/>
      <c r="CL55" s="2690"/>
      <c r="CM55" s="2690"/>
      <c r="CN55" s="2690"/>
      <c r="CO55" s="2690"/>
      <c r="CP55" s="2690"/>
      <c r="CQ55" s="2690"/>
      <c r="CR55" s="2690"/>
      <c r="CS55" s="2690"/>
      <c r="CT55" s="2690"/>
      <c r="CU55" s="2690"/>
      <c r="CV55" s="2690"/>
      <c r="CW55" s="2690"/>
      <c r="CX55" s="2690"/>
      <c r="CY55" s="2268"/>
    </row>
    <row r="56" spans="2:103" ht="30" customHeight="1" thickBot="1" x14ac:dyDescent="0.3">
      <c r="B56" s="2330">
        <v>37</v>
      </c>
      <c r="C56" s="2331" t="s">
        <v>6299</v>
      </c>
      <c r="D56" s="1065" t="s">
        <v>6300</v>
      </c>
      <c r="E56" s="1065" t="s">
        <v>6008</v>
      </c>
      <c r="F56" s="2697">
        <v>0</v>
      </c>
      <c r="G56" s="1422" t="s">
        <v>1913</v>
      </c>
      <c r="H56" s="2624"/>
      <c r="I56" s="2624"/>
      <c r="J56" s="2624"/>
      <c r="K56" s="2624"/>
      <c r="L56" s="2624"/>
      <c r="M56" s="2624"/>
      <c r="N56" s="2624"/>
      <c r="O56" s="2624"/>
      <c r="P56" s="2624"/>
      <c r="Q56" s="2624"/>
      <c r="R56" s="2624"/>
      <c r="S56" s="2624"/>
      <c r="T56" s="2624"/>
      <c r="U56" s="2624"/>
      <c r="V56" s="2624"/>
      <c r="W56" s="2624"/>
      <c r="X56" s="2624"/>
      <c r="Y56" s="2624"/>
      <c r="Z56" s="2624"/>
      <c r="AA56" s="2624"/>
      <c r="AB56" s="2624"/>
      <c r="AC56" s="2624"/>
      <c r="AD56" s="2624"/>
      <c r="AE56" s="2624"/>
      <c r="AF56" s="2624"/>
      <c r="AG56" s="2624"/>
      <c r="AH56" s="2624"/>
      <c r="AI56" s="2667"/>
      <c r="AJ56" s="71"/>
      <c r="AK56" s="2649"/>
      <c r="AL56" s="2024" t="s">
        <v>6226</v>
      </c>
      <c r="AN56" s="43"/>
      <c r="AO56" s="651">
        <f>IF(CX56=0,0,$CD$5)</f>
        <v>0</v>
      </c>
      <c r="AQ56" s="2634"/>
      <c r="AR56" s="2279"/>
      <c r="AS56" s="2279"/>
      <c r="AT56" s="2279"/>
      <c r="AU56" s="2279"/>
      <c r="AV56" s="2279"/>
      <c r="AW56" s="2279"/>
      <c r="AX56" s="2279"/>
      <c r="AY56" s="2279"/>
      <c r="AZ56" s="2279"/>
      <c r="BA56" s="2279"/>
      <c r="BB56" s="2279"/>
      <c r="BC56" s="2279"/>
      <c r="BD56" s="2279"/>
      <c r="BE56" s="2279"/>
      <c r="BF56" s="2279"/>
      <c r="BG56" s="2279"/>
      <c r="BH56" s="2279"/>
      <c r="BI56" s="2279"/>
      <c r="BJ56" s="2279"/>
      <c r="BK56" s="2279"/>
      <c r="BL56" s="2279"/>
      <c r="BM56" s="2279"/>
      <c r="BN56" s="2279"/>
      <c r="BO56" s="2279"/>
      <c r="BP56" s="2279"/>
      <c r="BQ56" s="2279"/>
      <c r="BR56" s="2279"/>
      <c r="BS56" s="2684"/>
      <c r="BT56" s="2634"/>
      <c r="BU56" s="2279"/>
      <c r="BV56" s="2634"/>
      <c r="BW56" s="2279"/>
      <c r="BX56" s="2690"/>
      <c r="BY56" s="2690"/>
      <c r="BZ56" s="2690"/>
      <c r="CA56" s="2690"/>
      <c r="CB56" s="2690"/>
      <c r="CC56" s="2690"/>
      <c r="CD56" s="2690"/>
      <c r="CE56" s="2690"/>
      <c r="CF56" s="2690"/>
      <c r="CG56" s="2690"/>
      <c r="CH56" s="2690"/>
      <c r="CI56" s="2690"/>
      <c r="CJ56" s="2690"/>
      <c r="CK56" s="2690"/>
      <c r="CL56" s="2690"/>
      <c r="CM56" s="2690"/>
      <c r="CN56" s="2690"/>
      <c r="CO56" s="2690"/>
      <c r="CP56" s="2690"/>
      <c r="CQ56" s="2690"/>
      <c r="CR56" s="2690"/>
      <c r="CS56" s="2690"/>
      <c r="CT56" s="2690"/>
      <c r="CU56" s="2690"/>
      <c r="CV56" s="2690"/>
      <c r="CW56" s="2690"/>
      <c r="CX56" s="2637">
        <f>IF(OR(AI56=TRUE,AI56=FALSE,AI56=""),0,1)</f>
        <v>0</v>
      </c>
      <c r="CY56" s="2268"/>
    </row>
    <row r="57" spans="2:103" ht="15" thickBot="1" x14ac:dyDescent="0.25">
      <c r="B57" s="2330">
        <v>38</v>
      </c>
      <c r="C57" s="2331" t="s">
        <v>6301</v>
      </c>
      <c r="D57" s="1065" t="s">
        <v>6302</v>
      </c>
      <c r="E57" s="1065" t="s">
        <v>41</v>
      </c>
      <c r="F57" s="1065">
        <v>3</v>
      </c>
      <c r="G57" s="1422" t="s">
        <v>3979</v>
      </c>
      <c r="H57" s="2624"/>
      <c r="I57" s="1122">
        <v>0</v>
      </c>
      <c r="J57" s="1123">
        <v>0</v>
      </c>
      <c r="K57" s="1123">
        <v>0</v>
      </c>
      <c r="L57" s="1123">
        <v>0</v>
      </c>
      <c r="M57" s="1124">
        <v>0</v>
      </c>
      <c r="N57" s="2624"/>
      <c r="O57" s="2624"/>
      <c r="P57" s="2624"/>
      <c r="Q57" s="2624"/>
      <c r="R57" s="2624"/>
      <c r="S57" s="2624"/>
      <c r="T57" s="2624"/>
      <c r="U57" s="2624"/>
      <c r="V57" s="2624"/>
      <c r="W57" s="2624"/>
      <c r="X57" s="2624"/>
      <c r="Y57" s="2624"/>
      <c r="Z57" s="2624"/>
      <c r="AA57" s="2624"/>
      <c r="AB57" s="2624"/>
      <c r="AC57" s="2624"/>
      <c r="AD57" s="2624"/>
      <c r="AE57" s="2624"/>
      <c r="AF57" s="2624"/>
      <c r="AG57" s="2624"/>
      <c r="AH57" s="2624"/>
      <c r="AI57" s="2698">
        <f>SUM(H57:M57)</f>
        <v>0</v>
      </c>
      <c r="AJ57" s="2699"/>
      <c r="AK57" s="2668"/>
      <c r="AL57" s="2669"/>
      <c r="AN57" s="43"/>
      <c r="AO57" s="651"/>
      <c r="AQ57" s="2634"/>
      <c r="AR57" s="2279"/>
      <c r="AS57" s="2279"/>
      <c r="AT57" s="2279"/>
      <c r="AU57" s="2279"/>
      <c r="AV57" s="2279"/>
      <c r="AW57" s="2279"/>
      <c r="AX57" s="2279"/>
      <c r="AY57" s="2279"/>
      <c r="AZ57" s="2279"/>
      <c r="BA57" s="2279"/>
      <c r="BB57" s="2279"/>
      <c r="BC57" s="2279"/>
      <c r="BD57" s="2279"/>
      <c r="BE57" s="2279"/>
      <c r="BF57" s="2279"/>
      <c r="BG57" s="2279"/>
      <c r="BH57" s="2279"/>
      <c r="BI57" s="2279"/>
      <c r="BJ57" s="2279"/>
      <c r="BK57" s="2279"/>
      <c r="BL57" s="2279"/>
      <c r="BM57" s="2279"/>
      <c r="BN57" s="2279"/>
      <c r="BO57" s="2279"/>
      <c r="BP57" s="2279"/>
      <c r="BQ57" s="2279"/>
      <c r="BR57" s="2279"/>
      <c r="BS57" s="2279"/>
      <c r="BT57" s="2634"/>
      <c r="BU57" s="2279"/>
      <c r="BV57" s="2634"/>
      <c r="BW57" s="2279"/>
      <c r="BX57" s="2700"/>
      <c r="BY57" s="2700"/>
      <c r="BZ57" s="2700"/>
      <c r="CA57" s="2700"/>
      <c r="CB57" s="2700"/>
      <c r="CC57" s="2690"/>
      <c r="CD57" s="2690"/>
      <c r="CE57" s="2690"/>
      <c r="CF57" s="2690"/>
      <c r="CG57" s="2690"/>
      <c r="CH57" s="2690"/>
      <c r="CI57" s="2690"/>
      <c r="CJ57" s="2690"/>
      <c r="CK57" s="2690"/>
      <c r="CL57" s="2690"/>
      <c r="CM57" s="2690"/>
      <c r="CN57" s="2690"/>
      <c r="CO57" s="2690"/>
      <c r="CP57" s="2690"/>
      <c r="CQ57" s="2690"/>
      <c r="CR57" s="2690"/>
      <c r="CS57" s="2690"/>
      <c r="CT57" s="2690"/>
      <c r="CU57" s="2690"/>
      <c r="CV57" s="2690"/>
      <c r="CW57" s="2690"/>
      <c r="CX57" s="2690"/>
      <c r="CY57" s="2268"/>
    </row>
    <row r="58" spans="2:103" ht="14.25" customHeight="1" x14ac:dyDescent="0.25">
      <c r="B58" s="2330">
        <v>39</v>
      </c>
      <c r="C58" s="2665" t="s">
        <v>6240</v>
      </c>
      <c r="D58" s="1065" t="s">
        <v>6303</v>
      </c>
      <c r="E58" s="1065" t="s">
        <v>1880</v>
      </c>
      <c r="F58" s="2697">
        <v>2</v>
      </c>
      <c r="G58" s="1422" t="s">
        <v>1913</v>
      </c>
      <c r="H58" s="2624"/>
      <c r="I58" s="2701"/>
      <c r="J58" s="2701"/>
      <c r="K58" s="2701"/>
      <c r="L58" s="2701"/>
      <c r="M58" s="2701"/>
      <c r="N58" s="2701"/>
      <c r="O58" s="2624"/>
      <c r="P58" s="2624"/>
      <c r="Q58" s="2624"/>
      <c r="R58" s="2624"/>
      <c r="S58" s="2624"/>
      <c r="T58" s="2624"/>
      <c r="U58" s="2624"/>
      <c r="V58" s="2624"/>
      <c r="W58" s="2624"/>
      <c r="X58" s="2624"/>
      <c r="Y58" s="2624"/>
      <c r="Z58" s="2624"/>
      <c r="AA58" s="2624"/>
      <c r="AB58" s="2624"/>
      <c r="AC58" s="2624"/>
      <c r="AD58" s="2624"/>
      <c r="AE58" s="2624"/>
      <c r="AF58" s="2624"/>
      <c r="AG58" s="2624"/>
      <c r="AH58" s="2624"/>
      <c r="AI58" s="2670"/>
      <c r="AJ58" s="71"/>
      <c r="AK58" s="2668"/>
      <c r="AL58" s="2669"/>
      <c r="AN58" s="43"/>
      <c r="AO58" s="43">
        <f>IF(SUM(BW58:CX58)=0,0,$BX$7)</f>
        <v>0</v>
      </c>
      <c r="AQ58" s="2634"/>
      <c r="AR58" s="2279"/>
      <c r="AS58" s="2279"/>
      <c r="AT58" s="2279"/>
      <c r="AU58" s="2279"/>
      <c r="AV58" s="2279"/>
      <c r="AW58" s="2279"/>
      <c r="AX58" s="2279"/>
      <c r="AY58" s="2279"/>
      <c r="AZ58" s="2279"/>
      <c r="BA58" s="2279"/>
      <c r="BB58" s="2279"/>
      <c r="BC58" s="2279"/>
      <c r="BD58" s="2279"/>
      <c r="BE58" s="2279"/>
      <c r="BF58" s="2279"/>
      <c r="BG58" s="2279"/>
      <c r="BH58" s="2279"/>
      <c r="BI58" s="2279"/>
      <c r="BJ58" s="2279"/>
      <c r="BK58" s="2279"/>
      <c r="BL58" s="2279"/>
      <c r="BM58" s="2279"/>
      <c r="BN58" s="2279"/>
      <c r="BO58" s="2279"/>
      <c r="BP58" s="2279"/>
      <c r="BQ58" s="2279"/>
      <c r="BR58" s="2279"/>
      <c r="BS58" s="2279"/>
      <c r="BT58" s="2634"/>
      <c r="BU58" s="2279"/>
      <c r="BV58" s="2634"/>
      <c r="BW58" s="2279"/>
      <c r="BX58" s="2690"/>
      <c r="BY58" s="2690"/>
      <c r="BZ58" s="2690"/>
      <c r="CA58" s="2690"/>
      <c r="CB58" s="2690"/>
      <c r="CC58" s="2690"/>
      <c r="CD58" s="2690"/>
      <c r="CE58" s="2690"/>
      <c r="CF58" s="2690"/>
      <c r="CG58" s="2690"/>
      <c r="CH58" s="2690"/>
      <c r="CI58" s="2690"/>
      <c r="CJ58" s="2690"/>
      <c r="CK58" s="2690"/>
      <c r="CL58" s="2690"/>
      <c r="CM58" s="2690"/>
      <c r="CN58" s="2690"/>
      <c r="CO58" s="2690"/>
      <c r="CP58" s="2690"/>
      <c r="CQ58" s="2690"/>
      <c r="CR58" s="2690"/>
      <c r="CS58" s="2690"/>
      <c r="CT58" s="2690"/>
      <c r="CU58" s="2690"/>
      <c r="CV58" s="2690"/>
      <c r="CW58" s="2690"/>
      <c r="CX58" s="2671">
        <f>IF(OR(ISNUMBER(AI58),ISNUMBER(AI59)),IF(ROUND(AI58,4)+ROUND(AI59,4)=1,0,1),0)</f>
        <v>0</v>
      </c>
      <c r="CY58" s="2268"/>
    </row>
    <row r="59" spans="2:103" ht="14.25" customHeight="1" thickBot="1" x14ac:dyDescent="0.3">
      <c r="B59" s="2334">
        <v>40</v>
      </c>
      <c r="C59" s="2702" t="s">
        <v>6242</v>
      </c>
      <c r="D59" s="1074" t="s">
        <v>6304</v>
      </c>
      <c r="E59" s="1074" t="s">
        <v>1880</v>
      </c>
      <c r="F59" s="2703">
        <v>2</v>
      </c>
      <c r="G59" s="1411" t="s">
        <v>1913</v>
      </c>
      <c r="H59" s="2624"/>
      <c r="I59" s="2701"/>
      <c r="J59" s="2701"/>
      <c r="K59" s="2701"/>
      <c r="L59" s="2701"/>
      <c r="M59" s="2701"/>
      <c r="N59" s="2701"/>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72"/>
      <c r="AJ59" s="71"/>
      <c r="AK59" s="2653"/>
      <c r="AL59" s="1077"/>
      <c r="AN59" s="43"/>
      <c r="AO59" s="43">
        <f>IF(SUM(BW59:CX59)=0,0,$BX$7)</f>
        <v>0</v>
      </c>
      <c r="AQ59" s="2634"/>
      <c r="AR59" s="2279"/>
      <c r="AS59" s="2279"/>
      <c r="AT59" s="2279"/>
      <c r="AU59" s="2279"/>
      <c r="AV59" s="2279"/>
      <c r="AW59" s="2279"/>
      <c r="AX59" s="2279"/>
      <c r="AY59" s="2279"/>
      <c r="AZ59" s="2279"/>
      <c r="BA59" s="2279"/>
      <c r="BB59" s="2279"/>
      <c r="BC59" s="2279"/>
      <c r="BD59" s="2279"/>
      <c r="BE59" s="2279"/>
      <c r="BF59" s="2279"/>
      <c r="BG59" s="2279"/>
      <c r="BH59" s="2279"/>
      <c r="BI59" s="2279"/>
      <c r="BJ59" s="2279"/>
      <c r="BK59" s="2279"/>
      <c r="BL59" s="2279"/>
      <c r="BM59" s="2279"/>
      <c r="BN59" s="2279"/>
      <c r="BO59" s="2279"/>
      <c r="BP59" s="2279"/>
      <c r="BQ59" s="2279"/>
      <c r="BR59" s="2279"/>
      <c r="BS59" s="2279"/>
      <c r="BT59" s="2634"/>
      <c r="BU59" s="2279"/>
      <c r="BV59" s="2634"/>
      <c r="BW59" s="2279"/>
      <c r="BX59" s="2690"/>
      <c r="BY59" s="2690"/>
      <c r="BZ59" s="2690"/>
      <c r="CA59" s="2690"/>
      <c r="CB59" s="2690"/>
      <c r="CC59" s="2690"/>
      <c r="CD59" s="2690"/>
      <c r="CE59" s="2690"/>
      <c r="CF59" s="2690"/>
      <c r="CG59" s="2690"/>
      <c r="CH59" s="2690"/>
      <c r="CI59" s="2690"/>
      <c r="CJ59" s="2690"/>
      <c r="CK59" s="2690"/>
      <c r="CL59" s="2690"/>
      <c r="CM59" s="2690"/>
      <c r="CN59" s="2690"/>
      <c r="CO59" s="2690"/>
      <c r="CP59" s="2690"/>
      <c r="CQ59" s="2690"/>
      <c r="CR59" s="2690"/>
      <c r="CS59" s="2690"/>
      <c r="CT59" s="2690"/>
      <c r="CU59" s="2690"/>
      <c r="CV59" s="2690"/>
      <c r="CW59" s="2690"/>
      <c r="CX59" s="2671">
        <f>IF(OR(ISNUMBER(AI58),ISNUMBER(AI59)),IF(ROUND(AI58,4)+ROUND(AI59,4)=1,0,1),0)</f>
        <v>0</v>
      </c>
      <c r="CY59" s="2268"/>
    </row>
    <row r="60" spans="2:103" ht="15" thickBot="1" x14ac:dyDescent="0.3">
      <c r="B60" s="2638"/>
      <c r="C60" s="2624"/>
      <c r="D60" s="2624"/>
      <c r="E60" s="2639"/>
      <c r="F60" s="2639"/>
      <c r="G60" s="2639"/>
      <c r="H60" s="2624"/>
      <c r="I60" s="2701"/>
      <c r="J60" s="2701"/>
      <c r="K60" s="2701"/>
      <c r="L60" s="2701"/>
      <c r="M60" s="2701"/>
      <c r="N60" s="2701"/>
      <c r="O60" s="2624"/>
      <c r="P60" s="2624"/>
      <c r="Q60" s="2624"/>
      <c r="R60" s="2624"/>
      <c r="S60" s="2624"/>
      <c r="T60" s="2624"/>
      <c r="U60" s="2624"/>
      <c r="V60" s="2624"/>
      <c r="W60" s="2624"/>
      <c r="X60" s="2624"/>
      <c r="Y60" s="2624"/>
      <c r="Z60" s="2624"/>
      <c r="AA60" s="2624"/>
      <c r="AB60" s="2624"/>
      <c r="AC60" s="2624"/>
      <c r="AD60" s="2624"/>
      <c r="AE60" s="2624"/>
      <c r="AF60" s="2624"/>
      <c r="AG60" s="2624"/>
      <c r="AH60" s="2624"/>
      <c r="AI60" s="2640"/>
      <c r="AJ60" s="2624"/>
      <c r="AK60" s="2641"/>
      <c r="AL60" s="2641"/>
      <c r="AN60" s="43"/>
      <c r="AO60" s="651"/>
      <c r="AQ60" s="2634"/>
      <c r="AR60" s="2279"/>
      <c r="AS60" s="2279"/>
      <c r="AT60" s="2279"/>
      <c r="AU60" s="2279"/>
      <c r="AV60" s="2279"/>
      <c r="AW60" s="2279"/>
      <c r="AX60" s="2279"/>
      <c r="AY60" s="2279"/>
      <c r="AZ60" s="2279"/>
      <c r="BA60" s="2279"/>
      <c r="BB60" s="2279"/>
      <c r="BC60" s="2279"/>
      <c r="BD60" s="2279"/>
      <c r="BE60" s="2279"/>
      <c r="BF60" s="2279"/>
      <c r="BG60" s="2279"/>
      <c r="BH60" s="2279"/>
      <c r="BI60" s="2279"/>
      <c r="BJ60" s="2279"/>
      <c r="BK60" s="2279"/>
      <c r="BL60" s="2279"/>
      <c r="BM60" s="2279"/>
      <c r="BN60" s="2279"/>
      <c r="BO60" s="2279"/>
      <c r="BP60" s="2279"/>
      <c r="BQ60" s="2279"/>
      <c r="BR60" s="2279"/>
      <c r="BS60" s="2279"/>
      <c r="BT60" s="2634"/>
      <c r="BU60" s="2279"/>
      <c r="BV60" s="2634"/>
      <c r="BW60" s="2279"/>
      <c r="BX60" s="2690"/>
      <c r="BY60" s="2690"/>
      <c r="BZ60" s="2690"/>
      <c r="CA60" s="2690"/>
      <c r="CB60" s="2690"/>
      <c r="CC60" s="2690"/>
      <c r="CD60" s="2690"/>
      <c r="CE60" s="2690"/>
      <c r="CF60" s="2690"/>
      <c r="CG60" s="2690"/>
      <c r="CH60" s="2690"/>
      <c r="CI60" s="2690"/>
      <c r="CJ60" s="2690"/>
      <c r="CK60" s="2690"/>
      <c r="CL60" s="2690"/>
      <c r="CM60" s="2690"/>
      <c r="CN60" s="2690"/>
      <c r="CO60" s="2690"/>
      <c r="CP60" s="2690"/>
      <c r="CQ60" s="2690"/>
      <c r="CR60" s="2690"/>
      <c r="CS60" s="2690"/>
      <c r="CT60" s="2690"/>
      <c r="CU60" s="2690"/>
      <c r="CV60" s="2690"/>
      <c r="CW60" s="2690"/>
      <c r="CX60" s="2690"/>
      <c r="CY60" s="2268"/>
    </row>
    <row r="61" spans="2:103" ht="15" thickBot="1" x14ac:dyDescent="0.3">
      <c r="B61" s="1040" t="s">
        <v>1998</v>
      </c>
      <c r="C61" s="1053" t="s">
        <v>6305</v>
      </c>
      <c r="D61" s="1553"/>
      <c r="E61" s="2626"/>
      <c r="F61" s="2626"/>
      <c r="G61" s="2626"/>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56"/>
      <c r="AJ61" s="2624"/>
      <c r="AK61" s="2647"/>
      <c r="AL61" s="2647"/>
      <c r="AN61" s="43"/>
      <c r="AO61" s="651"/>
      <c r="AQ61" s="2634"/>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634"/>
      <c r="BU61" s="2279"/>
      <c r="BV61" s="2634"/>
      <c r="BW61" s="2279"/>
      <c r="BX61" s="2690"/>
      <c r="BY61" s="2690"/>
      <c r="BZ61" s="2690"/>
      <c r="CA61" s="2690"/>
      <c r="CB61" s="2690"/>
      <c r="CC61" s="2690"/>
      <c r="CD61" s="2690"/>
      <c r="CE61" s="2690"/>
      <c r="CF61" s="2690"/>
      <c r="CG61" s="2690"/>
      <c r="CH61" s="2690"/>
      <c r="CI61" s="2690"/>
      <c r="CJ61" s="2690"/>
      <c r="CK61" s="2690"/>
      <c r="CL61" s="2690"/>
      <c r="CM61" s="2690"/>
      <c r="CN61" s="2690"/>
      <c r="CO61" s="2690"/>
      <c r="CP61" s="2690"/>
      <c r="CQ61" s="2690"/>
      <c r="CR61" s="2690"/>
      <c r="CS61" s="2690"/>
      <c r="CT61" s="2690"/>
      <c r="CU61" s="2690"/>
      <c r="CV61" s="2690"/>
      <c r="CW61" s="2690"/>
      <c r="CX61" s="2690"/>
      <c r="CY61" s="2268"/>
    </row>
    <row r="62" spans="2:103" ht="14.25" customHeight="1" thickBot="1" x14ac:dyDescent="0.3">
      <c r="B62" s="2325">
        <v>41</v>
      </c>
      <c r="C62" s="2326" t="s">
        <v>6297</v>
      </c>
      <c r="D62" s="1057" t="s">
        <v>6306</v>
      </c>
      <c r="E62" s="1057" t="s">
        <v>4927</v>
      </c>
      <c r="F62" s="2696">
        <v>0</v>
      </c>
      <c r="G62" s="1396" t="s">
        <v>1913</v>
      </c>
      <c r="H62" s="2624"/>
      <c r="I62" s="2624"/>
      <c r="J62" s="2624"/>
      <c r="K62" s="2624"/>
      <c r="L62" s="2624"/>
      <c r="M62" s="2624"/>
      <c r="N62" s="2624"/>
      <c r="O62" s="2624"/>
      <c r="P62" s="2624"/>
      <c r="Q62" s="2624"/>
      <c r="R62" s="2624"/>
      <c r="S62" s="2624"/>
      <c r="T62" s="2624"/>
      <c r="U62" s="2624"/>
      <c r="V62" s="2624"/>
      <c r="W62" s="2624"/>
      <c r="X62" s="2624"/>
      <c r="Y62" s="2624"/>
      <c r="Z62" s="2624"/>
      <c r="AA62" s="2624"/>
      <c r="AB62" s="2624"/>
      <c r="AC62" s="2624"/>
      <c r="AD62" s="2624"/>
      <c r="AE62" s="2624"/>
      <c r="AF62" s="2624"/>
      <c r="AG62" s="2624"/>
      <c r="AH62" s="2624"/>
      <c r="AI62" s="2662"/>
      <c r="AJ62" s="71"/>
      <c r="AK62" s="2663"/>
      <c r="AL62" s="2664"/>
      <c r="AN62" s="43"/>
      <c r="AO62" s="651"/>
      <c r="AQ62" s="2634"/>
      <c r="AR62" s="2279"/>
      <c r="AS62" s="2279"/>
      <c r="AT62" s="2279"/>
      <c r="AU62" s="2279"/>
      <c r="AV62" s="2279"/>
      <c r="AW62" s="2279"/>
      <c r="AX62" s="2279"/>
      <c r="AY62" s="2279"/>
      <c r="AZ62" s="2279"/>
      <c r="BA62" s="2279"/>
      <c r="BB62" s="2279"/>
      <c r="BC62" s="2279"/>
      <c r="BD62" s="2279"/>
      <c r="BE62" s="2279"/>
      <c r="BF62" s="2279"/>
      <c r="BG62" s="2279"/>
      <c r="BH62" s="2279"/>
      <c r="BI62" s="2279"/>
      <c r="BJ62" s="2279"/>
      <c r="BK62" s="2279"/>
      <c r="BL62" s="2279"/>
      <c r="BM62" s="2279"/>
      <c r="BN62" s="2279"/>
      <c r="BO62" s="2279"/>
      <c r="BP62" s="2279"/>
      <c r="BQ62" s="2279"/>
      <c r="BR62" s="2279"/>
      <c r="BS62" s="2279"/>
      <c r="BT62" s="2634"/>
      <c r="BU62" s="2279"/>
      <c r="BV62" s="2634"/>
      <c r="BW62" s="2279"/>
      <c r="BX62" s="2690"/>
      <c r="BY62" s="2690"/>
      <c r="BZ62" s="2690"/>
      <c r="CA62" s="2690"/>
      <c r="CB62" s="2690"/>
      <c r="CC62" s="2690"/>
      <c r="CD62" s="2690"/>
      <c r="CE62" s="2690"/>
      <c r="CF62" s="2690"/>
      <c r="CG62" s="2690"/>
      <c r="CH62" s="2690"/>
      <c r="CI62" s="2690"/>
      <c r="CJ62" s="2690"/>
      <c r="CK62" s="2690"/>
      <c r="CL62" s="2690"/>
      <c r="CM62" s="2690"/>
      <c r="CN62" s="2690"/>
      <c r="CO62" s="2690"/>
      <c r="CP62" s="2690"/>
      <c r="CQ62" s="2690"/>
      <c r="CR62" s="2690"/>
      <c r="CS62" s="2690"/>
      <c r="CT62" s="2690"/>
      <c r="CU62" s="2690"/>
      <c r="CV62" s="2690"/>
      <c r="CW62" s="2690"/>
      <c r="CX62" s="2690"/>
      <c r="CY62" s="2268"/>
    </row>
    <row r="63" spans="2:103" ht="30" customHeight="1" thickBot="1" x14ac:dyDescent="0.3">
      <c r="B63" s="2330">
        <v>42</v>
      </c>
      <c r="C63" s="2331" t="s">
        <v>6299</v>
      </c>
      <c r="D63" s="1065" t="s">
        <v>6307</v>
      </c>
      <c r="E63" s="1065" t="s">
        <v>6008</v>
      </c>
      <c r="F63" s="2697">
        <v>0</v>
      </c>
      <c r="G63" s="1422" t="s">
        <v>1913</v>
      </c>
      <c r="H63" s="2624"/>
      <c r="I63" s="2624"/>
      <c r="J63" s="2624"/>
      <c r="K63" s="2624"/>
      <c r="L63" s="2624"/>
      <c r="M63" s="2624"/>
      <c r="N63" s="2624"/>
      <c r="O63" s="2624"/>
      <c r="P63" s="2624"/>
      <c r="Q63" s="2624"/>
      <c r="R63" s="2624"/>
      <c r="S63" s="2624"/>
      <c r="T63" s="2624"/>
      <c r="U63" s="2624"/>
      <c r="V63" s="2624"/>
      <c r="W63" s="2624"/>
      <c r="X63" s="2624"/>
      <c r="Y63" s="2624"/>
      <c r="Z63" s="2624"/>
      <c r="AA63" s="2624">
        <v>0</v>
      </c>
      <c r="AB63" s="2624"/>
      <c r="AC63" s="2624"/>
      <c r="AD63" s="2624"/>
      <c r="AE63" s="2624"/>
      <c r="AF63" s="2624"/>
      <c r="AG63" s="2624"/>
      <c r="AH63" s="2624"/>
      <c r="AI63" s="2667"/>
      <c r="AJ63" s="71"/>
      <c r="AK63" s="2649"/>
      <c r="AL63" s="2024" t="s">
        <v>6226</v>
      </c>
      <c r="AN63" s="43"/>
      <c r="AO63" s="651">
        <f>IF(CX63=0,0,$CD$5)</f>
        <v>0</v>
      </c>
      <c r="AQ63" s="2634"/>
      <c r="AR63" s="2279"/>
      <c r="AS63" s="2279"/>
      <c r="AT63" s="2279"/>
      <c r="AU63" s="2279"/>
      <c r="AV63" s="2279"/>
      <c r="AW63" s="2279"/>
      <c r="AX63" s="2279"/>
      <c r="AY63" s="2279"/>
      <c r="AZ63" s="2279"/>
      <c r="BA63" s="2279"/>
      <c r="BB63" s="2279"/>
      <c r="BC63" s="2279"/>
      <c r="BD63" s="2279"/>
      <c r="BE63" s="2279"/>
      <c r="BF63" s="2279"/>
      <c r="BG63" s="2279"/>
      <c r="BH63" s="2279"/>
      <c r="BI63" s="2279"/>
      <c r="BJ63" s="2279"/>
      <c r="BK63" s="2279"/>
      <c r="BL63" s="2279"/>
      <c r="BM63" s="2279"/>
      <c r="BN63" s="2279"/>
      <c r="BO63" s="2279"/>
      <c r="BP63" s="2279"/>
      <c r="BQ63" s="2279"/>
      <c r="BR63" s="2279"/>
      <c r="BS63" s="2684"/>
      <c r="BT63" s="2634"/>
      <c r="BU63" s="2279"/>
      <c r="BV63" s="2634"/>
      <c r="BW63" s="2279"/>
      <c r="BX63" s="2690"/>
      <c r="BY63" s="2690"/>
      <c r="BZ63" s="2690"/>
      <c r="CA63" s="2690"/>
      <c r="CB63" s="2690"/>
      <c r="CC63" s="2690"/>
      <c r="CD63" s="2690"/>
      <c r="CE63" s="2690"/>
      <c r="CF63" s="2690"/>
      <c r="CG63" s="2690"/>
      <c r="CH63" s="2690"/>
      <c r="CI63" s="2690"/>
      <c r="CJ63" s="2690"/>
      <c r="CK63" s="2690"/>
      <c r="CL63" s="2690"/>
      <c r="CM63" s="2690"/>
      <c r="CN63" s="2690"/>
      <c r="CO63" s="2690"/>
      <c r="CP63" s="2690"/>
      <c r="CQ63" s="2690"/>
      <c r="CR63" s="2690"/>
      <c r="CS63" s="2690"/>
      <c r="CT63" s="2690"/>
      <c r="CU63" s="2690"/>
      <c r="CV63" s="2690"/>
      <c r="CW63" s="2690"/>
      <c r="CX63" s="2637">
        <f>IF(OR(AI63=TRUE,AI63=FALSE,AI63=""),0,1)</f>
        <v>0</v>
      </c>
      <c r="CY63" s="2268"/>
    </row>
    <row r="64" spans="2:103" ht="15" thickBot="1" x14ac:dyDescent="0.25">
      <c r="B64" s="2330">
        <v>43</v>
      </c>
      <c r="C64" s="2331" t="s">
        <v>6308</v>
      </c>
      <c r="D64" s="1065" t="s">
        <v>6309</v>
      </c>
      <c r="E64" s="1065" t="s">
        <v>41</v>
      </c>
      <c r="F64" s="1065">
        <v>3</v>
      </c>
      <c r="G64" s="1422" t="s">
        <v>3979</v>
      </c>
      <c r="H64" s="2624"/>
      <c r="I64" s="1122">
        <v>0</v>
      </c>
      <c r="J64" s="1123">
        <v>0</v>
      </c>
      <c r="K64" s="1123">
        <v>0</v>
      </c>
      <c r="L64" s="1123">
        <v>0</v>
      </c>
      <c r="M64" s="1124">
        <v>0</v>
      </c>
      <c r="N64" s="2624"/>
      <c r="O64" s="2624"/>
      <c r="P64" s="2624"/>
      <c r="Q64" s="2624"/>
      <c r="R64" s="2624"/>
      <c r="S64" s="2624"/>
      <c r="T64" s="2624"/>
      <c r="U64" s="2624"/>
      <c r="V64" s="2624"/>
      <c r="W64" s="2624"/>
      <c r="X64" s="2624"/>
      <c r="Y64" s="2624"/>
      <c r="Z64" s="2624"/>
      <c r="AA64" s="2624"/>
      <c r="AB64" s="2624"/>
      <c r="AC64" s="2624"/>
      <c r="AD64" s="2624"/>
      <c r="AE64" s="2624"/>
      <c r="AF64" s="2624"/>
      <c r="AG64" s="2624"/>
      <c r="AH64" s="2624"/>
      <c r="AI64" s="2698">
        <f>SUM(H64:M64)</f>
        <v>0</v>
      </c>
      <c r="AJ64" s="2699"/>
      <c r="AK64" s="2668"/>
      <c r="AL64" s="2669"/>
      <c r="AN64" s="43"/>
      <c r="AO64" s="651"/>
      <c r="AQ64" s="2634"/>
      <c r="AR64" s="2279"/>
      <c r="AS64" s="2279"/>
      <c r="AT64" s="2279"/>
      <c r="AU64" s="2279"/>
      <c r="AV64" s="2279"/>
      <c r="AW64" s="2279"/>
      <c r="AX64" s="2279"/>
      <c r="AY64" s="2279"/>
      <c r="AZ64" s="2279"/>
      <c r="BA64" s="2279"/>
      <c r="BB64" s="2279"/>
      <c r="BC64" s="2279"/>
      <c r="BD64" s="2279"/>
      <c r="BE64" s="2279"/>
      <c r="BF64" s="2279"/>
      <c r="BG64" s="2279"/>
      <c r="BH64" s="2279"/>
      <c r="BI64" s="2279"/>
      <c r="BJ64" s="2279"/>
      <c r="BK64" s="2279"/>
      <c r="BL64" s="2279"/>
      <c r="BM64" s="2279"/>
      <c r="BN64" s="2279"/>
      <c r="BO64" s="2279"/>
      <c r="BP64" s="2279"/>
      <c r="BQ64" s="2279"/>
      <c r="BR64" s="2279"/>
      <c r="BS64" s="2279"/>
      <c r="BT64" s="2634"/>
      <c r="BU64" s="2279"/>
      <c r="BV64" s="2634"/>
      <c r="BW64" s="2279"/>
      <c r="BX64" s="2700"/>
      <c r="BY64" s="2700"/>
      <c r="BZ64" s="2700"/>
      <c r="CA64" s="2700"/>
      <c r="CB64" s="2700"/>
      <c r="CC64" s="2690"/>
      <c r="CD64" s="2690"/>
      <c r="CE64" s="2690"/>
      <c r="CF64" s="2690"/>
      <c r="CG64" s="2690"/>
      <c r="CH64" s="2690"/>
      <c r="CI64" s="2690"/>
      <c r="CJ64" s="2690"/>
      <c r="CK64" s="2690"/>
      <c r="CL64" s="2690"/>
      <c r="CM64" s="2690"/>
      <c r="CN64" s="2690"/>
      <c r="CO64" s="2690"/>
      <c r="CP64" s="2690"/>
      <c r="CQ64" s="2690"/>
      <c r="CR64" s="2690"/>
      <c r="CS64" s="2690"/>
      <c r="CT64" s="2690"/>
      <c r="CU64" s="2690"/>
      <c r="CV64" s="2690"/>
      <c r="CW64" s="2690"/>
      <c r="CX64" s="2690"/>
      <c r="CY64" s="2268"/>
    </row>
    <row r="65" spans="2:103" ht="14.25" customHeight="1" x14ac:dyDescent="0.25">
      <c r="B65" s="2330">
        <v>44</v>
      </c>
      <c r="C65" s="2665" t="s">
        <v>6240</v>
      </c>
      <c r="D65" s="1065" t="s">
        <v>6310</v>
      </c>
      <c r="E65" s="1065" t="s">
        <v>1880</v>
      </c>
      <c r="F65" s="2697">
        <v>2</v>
      </c>
      <c r="G65" s="1422" t="s">
        <v>1913</v>
      </c>
      <c r="H65" s="2624"/>
      <c r="I65" s="2701"/>
      <c r="J65" s="2701"/>
      <c r="K65" s="2701"/>
      <c r="L65" s="2701"/>
      <c r="M65" s="2701"/>
      <c r="N65" s="2701"/>
      <c r="O65" s="2624"/>
      <c r="P65" s="2624"/>
      <c r="Q65" s="2624"/>
      <c r="R65" s="2624"/>
      <c r="S65" s="2624"/>
      <c r="T65" s="2624"/>
      <c r="U65" s="2624"/>
      <c r="V65" s="2624"/>
      <c r="W65" s="2624"/>
      <c r="X65" s="2624"/>
      <c r="Y65" s="2624"/>
      <c r="Z65" s="2624"/>
      <c r="AA65" s="2624"/>
      <c r="AB65" s="2624"/>
      <c r="AC65" s="2624"/>
      <c r="AD65" s="2624"/>
      <c r="AE65" s="2624"/>
      <c r="AF65" s="2624"/>
      <c r="AG65" s="2624"/>
      <c r="AH65" s="2624"/>
      <c r="AI65" s="2670"/>
      <c r="AJ65" s="71"/>
      <c r="AK65" s="2668"/>
      <c r="AL65" s="2669"/>
      <c r="AN65" s="43"/>
      <c r="AO65" s="43">
        <f>IF(SUM(BW65:CX65)=0,0,$BX$7)</f>
        <v>0</v>
      </c>
      <c r="AQ65" s="2634"/>
      <c r="AR65" s="2279"/>
      <c r="AS65" s="2279"/>
      <c r="AT65" s="2279"/>
      <c r="AU65" s="2279"/>
      <c r="AV65" s="2279"/>
      <c r="AW65" s="2279"/>
      <c r="AX65" s="2279"/>
      <c r="AY65" s="2279"/>
      <c r="AZ65" s="2279"/>
      <c r="BA65" s="2279"/>
      <c r="BB65" s="2279"/>
      <c r="BC65" s="2279"/>
      <c r="BD65" s="2279"/>
      <c r="BE65" s="2279"/>
      <c r="BF65" s="2279"/>
      <c r="BG65" s="2279"/>
      <c r="BH65" s="2279"/>
      <c r="BI65" s="2279"/>
      <c r="BJ65" s="2279"/>
      <c r="BK65" s="2279"/>
      <c r="BL65" s="2279"/>
      <c r="BM65" s="2279"/>
      <c r="BN65" s="2279"/>
      <c r="BO65" s="2279"/>
      <c r="BP65" s="2279"/>
      <c r="BQ65" s="2279"/>
      <c r="BR65" s="2279"/>
      <c r="BS65" s="2279"/>
      <c r="BT65" s="2634"/>
      <c r="BU65" s="2279"/>
      <c r="BV65" s="2634"/>
      <c r="BW65" s="2279"/>
      <c r="BX65" s="2690"/>
      <c r="BY65" s="2690"/>
      <c r="BZ65" s="2690"/>
      <c r="CA65" s="2690"/>
      <c r="CB65" s="2690"/>
      <c r="CC65" s="2690"/>
      <c r="CD65" s="2690"/>
      <c r="CE65" s="2690"/>
      <c r="CF65" s="2690"/>
      <c r="CG65" s="2690"/>
      <c r="CH65" s="2690"/>
      <c r="CI65" s="2690"/>
      <c r="CJ65" s="2690"/>
      <c r="CK65" s="2690"/>
      <c r="CL65" s="2690"/>
      <c r="CM65" s="2690"/>
      <c r="CN65" s="2690"/>
      <c r="CO65" s="2690"/>
      <c r="CP65" s="2690"/>
      <c r="CQ65" s="2690"/>
      <c r="CR65" s="2690"/>
      <c r="CS65" s="2690"/>
      <c r="CT65" s="2690"/>
      <c r="CU65" s="2690"/>
      <c r="CV65" s="2690"/>
      <c r="CW65" s="2690"/>
      <c r="CX65" s="2671">
        <f>IF(OR(ISNUMBER(AI65),ISNUMBER(AI66)),IF(ROUND(AI65,4)+ROUND(AI66,4)=1,0,1),0)</f>
        <v>0</v>
      </c>
      <c r="CY65" s="2268"/>
    </row>
    <row r="66" spans="2:103" ht="14.25" customHeight="1" thickBot="1" x14ac:dyDescent="0.3">
      <c r="B66" s="2334">
        <v>45</v>
      </c>
      <c r="C66" s="2702" t="s">
        <v>6242</v>
      </c>
      <c r="D66" s="1074" t="s">
        <v>6311</v>
      </c>
      <c r="E66" s="1074" t="s">
        <v>1880</v>
      </c>
      <c r="F66" s="2703">
        <v>2</v>
      </c>
      <c r="G66" s="1411" t="s">
        <v>1913</v>
      </c>
      <c r="H66" s="2624"/>
      <c r="I66" s="2701"/>
      <c r="J66" s="2701"/>
      <c r="K66" s="2701"/>
      <c r="L66" s="2701"/>
      <c r="M66" s="2701"/>
      <c r="N66" s="2701"/>
      <c r="O66" s="2624"/>
      <c r="P66" s="2624"/>
      <c r="Q66" s="2624"/>
      <c r="R66" s="2624"/>
      <c r="S66" s="2624"/>
      <c r="T66" s="2624"/>
      <c r="U66" s="2624"/>
      <c r="V66" s="2624"/>
      <c r="W66" s="2624"/>
      <c r="X66" s="2624"/>
      <c r="Y66" s="2624"/>
      <c r="Z66" s="2624"/>
      <c r="AA66" s="2624"/>
      <c r="AB66" s="2624"/>
      <c r="AC66" s="2624"/>
      <c r="AD66" s="2624"/>
      <c r="AE66" s="2624"/>
      <c r="AF66" s="2624"/>
      <c r="AG66" s="2624"/>
      <c r="AH66" s="2624"/>
      <c r="AI66" s="2672"/>
      <c r="AJ66" s="71"/>
      <c r="AK66" s="2653"/>
      <c r="AL66" s="1077"/>
      <c r="AN66" s="43"/>
      <c r="AO66" s="43">
        <f>IF(SUM(BW66:CX66)=0,0,$BX$7)</f>
        <v>0</v>
      </c>
      <c r="AQ66" s="2634"/>
      <c r="AR66" s="2279"/>
      <c r="AS66" s="2279"/>
      <c r="AT66" s="2279"/>
      <c r="AU66" s="2279"/>
      <c r="AV66" s="2279"/>
      <c r="AW66" s="2279"/>
      <c r="AX66" s="2279"/>
      <c r="AY66" s="2279"/>
      <c r="AZ66" s="2279"/>
      <c r="BA66" s="2279"/>
      <c r="BB66" s="2279"/>
      <c r="BC66" s="2279"/>
      <c r="BD66" s="2279"/>
      <c r="BE66" s="2279"/>
      <c r="BF66" s="2279"/>
      <c r="BG66" s="2279"/>
      <c r="BH66" s="2279"/>
      <c r="BI66" s="2279"/>
      <c r="BJ66" s="2279"/>
      <c r="BK66" s="2279"/>
      <c r="BL66" s="2279"/>
      <c r="BM66" s="2279"/>
      <c r="BN66" s="2279"/>
      <c r="BO66" s="2279"/>
      <c r="BP66" s="2279"/>
      <c r="BQ66" s="2279"/>
      <c r="BR66" s="2279"/>
      <c r="BS66" s="2279"/>
      <c r="BT66" s="2634"/>
      <c r="BU66" s="2279"/>
      <c r="BV66" s="2634"/>
      <c r="BW66" s="2279"/>
      <c r="BX66" s="2690"/>
      <c r="BY66" s="2690"/>
      <c r="BZ66" s="2690"/>
      <c r="CA66" s="2690"/>
      <c r="CB66" s="2690"/>
      <c r="CC66" s="2690"/>
      <c r="CD66" s="2690"/>
      <c r="CE66" s="2690"/>
      <c r="CF66" s="2690"/>
      <c r="CG66" s="2690"/>
      <c r="CH66" s="2690"/>
      <c r="CI66" s="2690"/>
      <c r="CJ66" s="2690"/>
      <c r="CK66" s="2690"/>
      <c r="CL66" s="2690"/>
      <c r="CM66" s="2690"/>
      <c r="CN66" s="2690"/>
      <c r="CO66" s="2690"/>
      <c r="CP66" s="2690"/>
      <c r="CQ66" s="2690"/>
      <c r="CR66" s="2690"/>
      <c r="CS66" s="2690"/>
      <c r="CT66" s="2690"/>
      <c r="CU66" s="2690"/>
      <c r="CV66" s="2690"/>
      <c r="CW66" s="2690"/>
      <c r="CX66" s="2671">
        <f>IF(OR(ISNUMBER(AI65),ISNUMBER(AI66)),IF(ROUND(AI65,4)+ROUND(AI66,4)=1,0,1),0)</f>
        <v>0</v>
      </c>
      <c r="CY66" s="2268"/>
    </row>
    <row r="67" spans="2:103" ht="15" thickBot="1" x14ac:dyDescent="0.3">
      <c r="B67" s="2638"/>
      <c r="C67" s="2624"/>
      <c r="D67" s="2624"/>
      <c r="E67" s="2639"/>
      <c r="F67" s="2639"/>
      <c r="G67" s="2639"/>
      <c r="H67" s="2624"/>
      <c r="I67" s="2701"/>
      <c r="J67" s="2701"/>
      <c r="K67" s="2701"/>
      <c r="L67" s="2701"/>
      <c r="M67" s="2701"/>
      <c r="N67" s="2701"/>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40"/>
      <c r="AJ67" s="2624"/>
      <c r="AK67" s="2641"/>
      <c r="AL67" s="2641"/>
      <c r="AN67" s="43"/>
      <c r="AO67" s="651"/>
      <c r="AQ67" s="2634"/>
      <c r="AR67" s="2279"/>
      <c r="AS67" s="2279"/>
      <c r="AT67" s="2279"/>
      <c r="AU67" s="2279"/>
      <c r="AV67" s="2279"/>
      <c r="AW67" s="2279"/>
      <c r="AX67" s="2279"/>
      <c r="AY67" s="2279"/>
      <c r="AZ67" s="2279"/>
      <c r="BA67" s="2279"/>
      <c r="BB67" s="2279"/>
      <c r="BC67" s="2279"/>
      <c r="BD67" s="2279"/>
      <c r="BE67" s="2279"/>
      <c r="BF67" s="2279"/>
      <c r="BG67" s="2279"/>
      <c r="BH67" s="2279"/>
      <c r="BI67" s="2279"/>
      <c r="BJ67" s="2279"/>
      <c r="BK67" s="2279"/>
      <c r="BL67" s="2279"/>
      <c r="BM67" s="2279"/>
      <c r="BN67" s="2279"/>
      <c r="BO67" s="2279"/>
      <c r="BP67" s="2279"/>
      <c r="BQ67" s="2279"/>
      <c r="BR67" s="2279"/>
      <c r="BS67" s="2279"/>
      <c r="BT67" s="2634"/>
      <c r="BU67" s="2279"/>
      <c r="BV67" s="2634"/>
      <c r="BW67" s="2279"/>
      <c r="BX67" s="2690"/>
      <c r="BY67" s="2690"/>
      <c r="BZ67" s="2690"/>
      <c r="CA67" s="2690"/>
      <c r="CB67" s="2690"/>
      <c r="CC67" s="2690"/>
      <c r="CD67" s="2690"/>
      <c r="CE67" s="2690"/>
      <c r="CF67" s="2690"/>
      <c r="CG67" s="2690"/>
      <c r="CH67" s="2690"/>
      <c r="CI67" s="2690"/>
      <c r="CJ67" s="2690"/>
      <c r="CK67" s="2690"/>
      <c r="CL67" s="2690"/>
      <c r="CM67" s="2690"/>
      <c r="CN67" s="2690"/>
      <c r="CO67" s="2690"/>
      <c r="CP67" s="2690"/>
      <c r="CQ67" s="2690"/>
      <c r="CR67" s="2690"/>
      <c r="CS67" s="2690"/>
      <c r="CT67" s="2690"/>
      <c r="CU67" s="2690"/>
      <c r="CV67" s="2690"/>
      <c r="CW67" s="2690"/>
      <c r="CX67" s="2690"/>
      <c r="CY67" s="2268"/>
    </row>
    <row r="68" spans="2:103" ht="15" thickBot="1" x14ac:dyDescent="0.3">
      <c r="B68" s="1040" t="s">
        <v>2019</v>
      </c>
      <c r="C68" s="1053" t="s">
        <v>6312</v>
      </c>
      <c r="D68" s="1553"/>
      <c r="E68" s="2626"/>
      <c r="F68" s="2626"/>
      <c r="G68" s="2626"/>
      <c r="H68" s="2624"/>
      <c r="I68" s="2624"/>
      <c r="J68" s="2624"/>
      <c r="K68" s="2624"/>
      <c r="L68" s="2624"/>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56"/>
      <c r="AJ68" s="2624"/>
      <c r="AK68" s="2647"/>
      <c r="AL68" s="2647"/>
      <c r="AN68" s="43"/>
      <c r="AO68" s="651"/>
      <c r="AQ68" s="2634"/>
      <c r="AR68" s="2279"/>
      <c r="AS68" s="2279"/>
      <c r="AT68" s="2279"/>
      <c r="AU68" s="2279"/>
      <c r="AV68" s="2279"/>
      <c r="AW68" s="2279"/>
      <c r="AX68" s="2279"/>
      <c r="AY68" s="2279"/>
      <c r="AZ68" s="2279"/>
      <c r="BA68" s="2279"/>
      <c r="BB68" s="2279"/>
      <c r="BC68" s="2279"/>
      <c r="BD68" s="2279"/>
      <c r="BE68" s="2279"/>
      <c r="BF68" s="2279"/>
      <c r="BG68" s="2279"/>
      <c r="BH68" s="2279"/>
      <c r="BI68" s="2279"/>
      <c r="BJ68" s="2279"/>
      <c r="BK68" s="2279"/>
      <c r="BL68" s="2279"/>
      <c r="BM68" s="2279"/>
      <c r="BN68" s="2279"/>
      <c r="BO68" s="2279"/>
      <c r="BP68" s="2279"/>
      <c r="BQ68" s="2279"/>
      <c r="BR68" s="2279"/>
      <c r="BS68" s="2279"/>
      <c r="BT68" s="2634"/>
      <c r="BU68" s="2279"/>
      <c r="BV68" s="2634"/>
      <c r="BW68" s="2279"/>
      <c r="BX68" s="2690"/>
      <c r="BY68" s="2690"/>
      <c r="BZ68" s="2690"/>
      <c r="CA68" s="2690"/>
      <c r="CB68" s="2690"/>
      <c r="CC68" s="2690"/>
      <c r="CD68" s="2690"/>
      <c r="CE68" s="2690"/>
      <c r="CF68" s="2690"/>
      <c r="CG68" s="2690"/>
      <c r="CH68" s="2690"/>
      <c r="CI68" s="2690"/>
      <c r="CJ68" s="2690"/>
      <c r="CK68" s="2690"/>
      <c r="CL68" s="2690"/>
      <c r="CM68" s="2690"/>
      <c r="CN68" s="2690"/>
      <c r="CO68" s="2690"/>
      <c r="CP68" s="2690"/>
      <c r="CQ68" s="2690"/>
      <c r="CR68" s="2690"/>
      <c r="CS68" s="2690"/>
      <c r="CT68" s="2690"/>
      <c r="CU68" s="2690"/>
      <c r="CV68" s="2690"/>
      <c r="CW68" s="2690"/>
      <c r="CX68" s="2690"/>
      <c r="CY68" s="2268"/>
    </row>
    <row r="69" spans="2:103" ht="14.25" customHeight="1" thickBot="1" x14ac:dyDescent="0.3">
      <c r="B69" s="2325">
        <v>46</v>
      </c>
      <c r="C69" s="2326" t="s">
        <v>6297</v>
      </c>
      <c r="D69" s="1057" t="s">
        <v>6313</v>
      </c>
      <c r="E69" s="1057" t="s">
        <v>4927</v>
      </c>
      <c r="F69" s="2696">
        <v>0</v>
      </c>
      <c r="G69" s="1396" t="s">
        <v>1913</v>
      </c>
      <c r="H69" s="2624"/>
      <c r="I69" s="2624"/>
      <c r="J69" s="2624"/>
      <c r="K69" s="2624"/>
      <c r="L69" s="2624"/>
      <c r="M69" s="2624"/>
      <c r="N69" s="2624"/>
      <c r="O69" s="2624"/>
      <c r="P69" s="2624"/>
      <c r="Q69" s="2624"/>
      <c r="R69" s="2624"/>
      <c r="S69" s="2624"/>
      <c r="T69" s="2624"/>
      <c r="U69" s="2624"/>
      <c r="V69" s="2624"/>
      <c r="W69" s="2624"/>
      <c r="X69" s="2624"/>
      <c r="Y69" s="2624"/>
      <c r="Z69" s="2624"/>
      <c r="AA69" s="2624"/>
      <c r="AB69" s="2624"/>
      <c r="AC69" s="2624"/>
      <c r="AD69" s="2624"/>
      <c r="AE69" s="2624"/>
      <c r="AF69" s="2624"/>
      <c r="AG69" s="2624"/>
      <c r="AH69" s="2624"/>
      <c r="AI69" s="2662"/>
      <c r="AJ69" s="71"/>
      <c r="AK69" s="2663"/>
      <c r="AL69" s="2664"/>
      <c r="AN69" s="43"/>
      <c r="AO69" s="651"/>
      <c r="AQ69" s="2634"/>
      <c r="AR69" s="2279"/>
      <c r="AS69" s="2279"/>
      <c r="AT69" s="2279"/>
      <c r="AU69" s="2279"/>
      <c r="AV69" s="2279"/>
      <c r="AW69" s="2279"/>
      <c r="AX69" s="2279"/>
      <c r="AY69" s="2279"/>
      <c r="AZ69" s="2279"/>
      <c r="BA69" s="2279"/>
      <c r="BB69" s="2279"/>
      <c r="BC69" s="2279"/>
      <c r="BD69" s="2279"/>
      <c r="BE69" s="2279"/>
      <c r="BF69" s="2279"/>
      <c r="BG69" s="2279"/>
      <c r="BH69" s="2279"/>
      <c r="BI69" s="2279"/>
      <c r="BJ69" s="2279"/>
      <c r="BK69" s="2279"/>
      <c r="BL69" s="2279"/>
      <c r="BM69" s="2279"/>
      <c r="BN69" s="2279"/>
      <c r="BO69" s="2279"/>
      <c r="BP69" s="2279"/>
      <c r="BQ69" s="2279"/>
      <c r="BR69" s="2279"/>
      <c r="BS69" s="2279"/>
      <c r="BT69" s="2634"/>
      <c r="BU69" s="2279"/>
      <c r="BV69" s="2634"/>
      <c r="BW69" s="2279"/>
      <c r="BX69" s="2690"/>
      <c r="BY69" s="2690"/>
      <c r="BZ69" s="2690"/>
      <c r="CA69" s="2690"/>
      <c r="CB69" s="2690"/>
      <c r="CC69" s="2690"/>
      <c r="CD69" s="2690"/>
      <c r="CE69" s="2690"/>
      <c r="CF69" s="2690"/>
      <c r="CG69" s="2690"/>
      <c r="CH69" s="2690"/>
      <c r="CI69" s="2690"/>
      <c r="CJ69" s="2690"/>
      <c r="CK69" s="2690"/>
      <c r="CL69" s="2690"/>
      <c r="CM69" s="2690"/>
      <c r="CN69" s="2690"/>
      <c r="CO69" s="2690"/>
      <c r="CP69" s="2690"/>
      <c r="CQ69" s="2690"/>
      <c r="CR69" s="2690"/>
      <c r="CS69" s="2690"/>
      <c r="CT69" s="2690"/>
      <c r="CU69" s="2690"/>
      <c r="CV69" s="2690"/>
      <c r="CW69" s="2690"/>
      <c r="CX69" s="2690"/>
      <c r="CY69" s="2268"/>
    </row>
    <row r="70" spans="2:103" ht="30" customHeight="1" thickBot="1" x14ac:dyDescent="0.3">
      <c r="B70" s="2330">
        <v>47</v>
      </c>
      <c r="C70" s="2331" t="s">
        <v>6299</v>
      </c>
      <c r="D70" s="1065" t="s">
        <v>6314</v>
      </c>
      <c r="E70" s="1065" t="s">
        <v>6008</v>
      </c>
      <c r="F70" s="2697">
        <v>0</v>
      </c>
      <c r="G70" s="1422" t="s">
        <v>1913</v>
      </c>
      <c r="H70" s="2624"/>
      <c r="I70" s="2624"/>
      <c r="J70" s="2624"/>
      <c r="K70" s="2624"/>
      <c r="L70" s="2624"/>
      <c r="M70" s="2624"/>
      <c r="N70" s="2624"/>
      <c r="O70" s="2624"/>
      <c r="P70" s="2624"/>
      <c r="Q70" s="2624"/>
      <c r="R70" s="2624"/>
      <c r="S70" s="2624"/>
      <c r="T70" s="2624"/>
      <c r="U70" s="2624"/>
      <c r="V70" s="2624"/>
      <c r="W70" s="2624"/>
      <c r="X70" s="2624"/>
      <c r="Y70" s="2624"/>
      <c r="Z70" s="2624"/>
      <c r="AA70" s="2624"/>
      <c r="AB70" s="2624"/>
      <c r="AC70" s="2624"/>
      <c r="AD70" s="2624"/>
      <c r="AE70" s="2624"/>
      <c r="AF70" s="2624"/>
      <c r="AG70" s="2624"/>
      <c r="AH70" s="2624"/>
      <c r="AI70" s="2667"/>
      <c r="AJ70" s="71"/>
      <c r="AK70" s="2649"/>
      <c r="AL70" s="2024" t="s">
        <v>6226</v>
      </c>
      <c r="AN70" s="43"/>
      <c r="AO70" s="651">
        <f>IF(CX70=0,0,$CD$5)</f>
        <v>0</v>
      </c>
      <c r="AQ70" s="2634"/>
      <c r="AR70" s="2279"/>
      <c r="AS70" s="2279"/>
      <c r="AT70" s="2279"/>
      <c r="AU70" s="2279"/>
      <c r="AV70" s="2279"/>
      <c r="AW70" s="2279"/>
      <c r="AX70" s="2279"/>
      <c r="AY70" s="2279"/>
      <c r="AZ70" s="2279"/>
      <c r="BA70" s="2279"/>
      <c r="BB70" s="2279"/>
      <c r="BC70" s="2279"/>
      <c r="BD70" s="2279"/>
      <c r="BE70" s="2279"/>
      <c r="BF70" s="2279"/>
      <c r="BG70" s="2279"/>
      <c r="BH70" s="2279"/>
      <c r="BI70" s="2279"/>
      <c r="BJ70" s="2279"/>
      <c r="BK70" s="2279"/>
      <c r="BL70" s="2279"/>
      <c r="BM70" s="2279"/>
      <c r="BN70" s="2279"/>
      <c r="BO70" s="2279"/>
      <c r="BP70" s="2279"/>
      <c r="BQ70" s="2279"/>
      <c r="BR70" s="2279"/>
      <c r="BS70" s="2684"/>
      <c r="BT70" s="2634"/>
      <c r="BU70" s="2279"/>
      <c r="BV70" s="2634"/>
      <c r="BW70" s="2279"/>
      <c r="BX70" s="2690"/>
      <c r="BY70" s="2690"/>
      <c r="BZ70" s="2690"/>
      <c r="CA70" s="2690"/>
      <c r="CB70" s="2690"/>
      <c r="CC70" s="2690"/>
      <c r="CD70" s="2690"/>
      <c r="CE70" s="2690"/>
      <c r="CF70" s="2690"/>
      <c r="CG70" s="2690"/>
      <c r="CH70" s="2690"/>
      <c r="CI70" s="2690"/>
      <c r="CJ70" s="2690"/>
      <c r="CK70" s="2690"/>
      <c r="CL70" s="2690"/>
      <c r="CM70" s="2690"/>
      <c r="CN70" s="2690"/>
      <c r="CO70" s="2690"/>
      <c r="CP70" s="2690"/>
      <c r="CQ70" s="2690"/>
      <c r="CR70" s="2690"/>
      <c r="CS70" s="2690"/>
      <c r="CT70" s="2690"/>
      <c r="CU70" s="2690"/>
      <c r="CV70" s="2690"/>
      <c r="CW70" s="2690"/>
      <c r="CX70" s="2637">
        <f>IF(OR(AI70=TRUE,AI70=FALSE,AI70=""),0,1)</f>
        <v>0</v>
      </c>
      <c r="CY70" s="2268"/>
    </row>
    <row r="71" spans="2:103" ht="15" thickBot="1" x14ac:dyDescent="0.25">
      <c r="B71" s="2330">
        <v>48</v>
      </c>
      <c r="C71" s="2331" t="s">
        <v>6315</v>
      </c>
      <c r="D71" s="1065" t="s">
        <v>6316</v>
      </c>
      <c r="E71" s="1065" t="s">
        <v>41</v>
      </c>
      <c r="F71" s="1065">
        <v>3</v>
      </c>
      <c r="G71" s="1422" t="s">
        <v>3979</v>
      </c>
      <c r="H71" s="2624"/>
      <c r="I71" s="1122">
        <v>0</v>
      </c>
      <c r="J71" s="1123">
        <v>0</v>
      </c>
      <c r="K71" s="1123">
        <v>0</v>
      </c>
      <c r="L71" s="1123">
        <v>0</v>
      </c>
      <c r="M71" s="1124">
        <v>0</v>
      </c>
      <c r="N71" s="2624"/>
      <c r="O71" s="2624"/>
      <c r="P71" s="2624"/>
      <c r="Q71" s="2624"/>
      <c r="R71" s="2624"/>
      <c r="S71" s="2624"/>
      <c r="T71" s="2624"/>
      <c r="U71" s="2624"/>
      <c r="V71" s="2624"/>
      <c r="W71" s="2624"/>
      <c r="X71" s="2624"/>
      <c r="Y71" s="2624"/>
      <c r="Z71" s="2624"/>
      <c r="AA71" s="2624"/>
      <c r="AB71" s="2624"/>
      <c r="AC71" s="2624"/>
      <c r="AD71" s="2624"/>
      <c r="AE71" s="2624"/>
      <c r="AF71" s="2624"/>
      <c r="AG71" s="2624"/>
      <c r="AH71" s="2624"/>
      <c r="AI71" s="2698">
        <f>SUM(H71:M71)</f>
        <v>0</v>
      </c>
      <c r="AJ71" s="2699"/>
      <c r="AK71" s="2668"/>
      <c r="AL71" s="2669"/>
      <c r="AN71" s="43"/>
      <c r="AO71" s="651"/>
      <c r="AQ71" s="2634"/>
      <c r="AR71" s="2279"/>
      <c r="AS71" s="2279"/>
      <c r="AT71" s="2279"/>
      <c r="AU71" s="2279"/>
      <c r="AV71" s="2279"/>
      <c r="AW71" s="2279"/>
      <c r="AX71" s="2279"/>
      <c r="AY71" s="2279"/>
      <c r="AZ71" s="2279"/>
      <c r="BA71" s="2279"/>
      <c r="BB71" s="2279"/>
      <c r="BC71" s="2279"/>
      <c r="BD71" s="2279"/>
      <c r="BE71" s="2279"/>
      <c r="BF71" s="2279"/>
      <c r="BG71" s="2279"/>
      <c r="BH71" s="2279"/>
      <c r="BI71" s="2279"/>
      <c r="BJ71" s="2279"/>
      <c r="BK71" s="2279"/>
      <c r="BL71" s="2279"/>
      <c r="BM71" s="2279"/>
      <c r="BN71" s="2279"/>
      <c r="BO71" s="2279"/>
      <c r="BP71" s="2279"/>
      <c r="BQ71" s="2279"/>
      <c r="BR71" s="2279"/>
      <c r="BS71" s="2279"/>
      <c r="BT71" s="2634"/>
      <c r="BU71" s="2279"/>
      <c r="BV71" s="2634"/>
      <c r="BW71" s="2279"/>
      <c r="BX71" s="2700"/>
      <c r="BY71" s="2700"/>
      <c r="BZ71" s="2700"/>
      <c r="CA71" s="2700"/>
      <c r="CB71" s="2700"/>
      <c r="CC71" s="2690"/>
      <c r="CD71" s="2690"/>
      <c r="CE71" s="2690"/>
      <c r="CF71" s="2690"/>
      <c r="CG71" s="2690"/>
      <c r="CH71" s="2690"/>
      <c r="CI71" s="2690"/>
      <c r="CJ71" s="2690"/>
      <c r="CK71" s="2690"/>
      <c r="CL71" s="2690"/>
      <c r="CM71" s="2690"/>
      <c r="CN71" s="2690"/>
      <c r="CO71" s="2690"/>
      <c r="CP71" s="2690"/>
      <c r="CQ71" s="2690"/>
      <c r="CR71" s="2690"/>
      <c r="CS71" s="2690"/>
      <c r="CT71" s="2690"/>
      <c r="CU71" s="2690"/>
      <c r="CV71" s="2690"/>
      <c r="CW71" s="2690"/>
      <c r="CX71" s="2690"/>
      <c r="CY71" s="2268"/>
    </row>
    <row r="72" spans="2:103" ht="14.25" customHeight="1" x14ac:dyDescent="0.25">
      <c r="B72" s="2330">
        <v>49</v>
      </c>
      <c r="C72" s="2665" t="s">
        <v>6240</v>
      </c>
      <c r="D72" s="1065" t="s">
        <v>6317</v>
      </c>
      <c r="E72" s="1065" t="s">
        <v>1880</v>
      </c>
      <c r="F72" s="2697">
        <v>2</v>
      </c>
      <c r="G72" s="1422" t="s">
        <v>1913</v>
      </c>
      <c r="H72" s="2624"/>
      <c r="I72" s="2701"/>
      <c r="J72" s="2701"/>
      <c r="K72" s="2701"/>
      <c r="L72" s="2701"/>
      <c r="M72" s="2701"/>
      <c r="N72" s="2701"/>
      <c r="O72" s="2624"/>
      <c r="P72" s="2624"/>
      <c r="Q72" s="2624"/>
      <c r="R72" s="2624"/>
      <c r="S72" s="2624"/>
      <c r="T72" s="2624"/>
      <c r="U72" s="2624"/>
      <c r="V72" s="2624"/>
      <c r="W72" s="2624"/>
      <c r="X72" s="2624"/>
      <c r="Y72" s="2624"/>
      <c r="Z72" s="2624"/>
      <c r="AA72" s="2624"/>
      <c r="AB72" s="2624"/>
      <c r="AC72" s="2624"/>
      <c r="AD72" s="2624"/>
      <c r="AE72" s="2624"/>
      <c r="AF72" s="2624"/>
      <c r="AG72" s="2624"/>
      <c r="AH72" s="2624"/>
      <c r="AI72" s="2670"/>
      <c r="AJ72" s="71"/>
      <c r="AK72" s="2668"/>
      <c r="AL72" s="2669"/>
      <c r="AN72" s="43"/>
      <c r="AO72" s="43">
        <f>IF(SUM(BW72:CX72)=0,0,$BX$7)</f>
        <v>0</v>
      </c>
      <c r="AQ72" s="2634"/>
      <c r="AR72" s="2279"/>
      <c r="AS72" s="2279"/>
      <c r="AT72" s="2279"/>
      <c r="AU72" s="2279"/>
      <c r="AV72" s="2279"/>
      <c r="AW72" s="2279"/>
      <c r="AX72" s="2279"/>
      <c r="AY72" s="2279"/>
      <c r="AZ72" s="2279"/>
      <c r="BA72" s="2279"/>
      <c r="BB72" s="2279"/>
      <c r="BC72" s="2279"/>
      <c r="BD72" s="2279"/>
      <c r="BE72" s="2279"/>
      <c r="BF72" s="2279"/>
      <c r="BG72" s="2279"/>
      <c r="BH72" s="2279"/>
      <c r="BI72" s="2279"/>
      <c r="BJ72" s="2279"/>
      <c r="BK72" s="2279"/>
      <c r="BL72" s="2279"/>
      <c r="BM72" s="2279"/>
      <c r="BN72" s="2279"/>
      <c r="BO72" s="2279"/>
      <c r="BP72" s="2279"/>
      <c r="BQ72" s="2279"/>
      <c r="BR72" s="2279"/>
      <c r="BS72" s="2279"/>
      <c r="BT72" s="2634"/>
      <c r="BU72" s="2279"/>
      <c r="BV72" s="2634"/>
      <c r="BW72" s="2279"/>
      <c r="BX72" s="2690"/>
      <c r="BY72" s="2690"/>
      <c r="BZ72" s="2690"/>
      <c r="CA72" s="2690"/>
      <c r="CB72" s="2690"/>
      <c r="CC72" s="2690"/>
      <c r="CD72" s="2690"/>
      <c r="CE72" s="2690"/>
      <c r="CF72" s="2690"/>
      <c r="CG72" s="2690"/>
      <c r="CH72" s="2690"/>
      <c r="CI72" s="2690"/>
      <c r="CJ72" s="2690"/>
      <c r="CK72" s="2690"/>
      <c r="CL72" s="2690"/>
      <c r="CM72" s="2690"/>
      <c r="CN72" s="2690"/>
      <c r="CO72" s="2690"/>
      <c r="CP72" s="2690"/>
      <c r="CQ72" s="2690"/>
      <c r="CR72" s="2690"/>
      <c r="CS72" s="2690"/>
      <c r="CT72" s="2690"/>
      <c r="CU72" s="2690"/>
      <c r="CV72" s="2690"/>
      <c r="CW72" s="2690"/>
      <c r="CX72" s="2671">
        <f>IF(OR(ISNUMBER(AI72),ISNUMBER(AI73)),IF(ROUND(AI72,4)+ROUND(AI73,4)=1,0,1),0)</f>
        <v>0</v>
      </c>
      <c r="CY72" s="2268"/>
    </row>
    <row r="73" spans="2:103" ht="14.25" customHeight="1" thickBot="1" x14ac:dyDescent="0.3">
      <c r="B73" s="2334">
        <v>50</v>
      </c>
      <c r="C73" s="2702" t="s">
        <v>6242</v>
      </c>
      <c r="D73" s="1074" t="s">
        <v>6318</v>
      </c>
      <c r="E73" s="1074" t="s">
        <v>1880</v>
      </c>
      <c r="F73" s="2703">
        <v>2</v>
      </c>
      <c r="G73" s="1411" t="s">
        <v>1913</v>
      </c>
      <c r="H73" s="2624"/>
      <c r="I73" s="2701"/>
      <c r="J73" s="2701"/>
      <c r="K73" s="2701"/>
      <c r="L73" s="2701"/>
      <c r="M73" s="2701"/>
      <c r="N73" s="2701"/>
      <c r="O73" s="2624"/>
      <c r="P73" s="2624"/>
      <c r="Q73" s="2624"/>
      <c r="R73" s="2624"/>
      <c r="S73" s="2624"/>
      <c r="T73" s="2624"/>
      <c r="U73" s="2624"/>
      <c r="V73" s="2624"/>
      <c r="W73" s="2624"/>
      <c r="X73" s="2624"/>
      <c r="Y73" s="2624"/>
      <c r="Z73" s="2624"/>
      <c r="AA73" s="2624"/>
      <c r="AB73" s="2624"/>
      <c r="AC73" s="2624"/>
      <c r="AD73" s="2624"/>
      <c r="AE73" s="2624"/>
      <c r="AF73" s="2624"/>
      <c r="AG73" s="2624"/>
      <c r="AH73" s="2624"/>
      <c r="AI73" s="2672"/>
      <c r="AJ73" s="71"/>
      <c r="AK73" s="2653"/>
      <c r="AL73" s="1077"/>
      <c r="AN73" s="43"/>
      <c r="AO73" s="43">
        <f>IF(SUM(BW73:CX73)=0,0,$BX$7)</f>
        <v>0</v>
      </c>
      <c r="AQ73" s="2634"/>
      <c r="AR73" s="2279"/>
      <c r="AS73" s="2279"/>
      <c r="AT73" s="2279"/>
      <c r="AU73" s="2279"/>
      <c r="AV73" s="2279"/>
      <c r="AW73" s="2279"/>
      <c r="AX73" s="2279"/>
      <c r="AY73" s="2279"/>
      <c r="AZ73" s="2279"/>
      <c r="BA73" s="2279"/>
      <c r="BB73" s="2279"/>
      <c r="BC73" s="2279"/>
      <c r="BD73" s="2279"/>
      <c r="BE73" s="2279"/>
      <c r="BF73" s="2279"/>
      <c r="BG73" s="2279"/>
      <c r="BH73" s="2279"/>
      <c r="BI73" s="2279"/>
      <c r="BJ73" s="2279"/>
      <c r="BK73" s="2279"/>
      <c r="BL73" s="2279"/>
      <c r="BM73" s="2279"/>
      <c r="BN73" s="2279"/>
      <c r="BO73" s="2279"/>
      <c r="BP73" s="2279"/>
      <c r="BQ73" s="2279"/>
      <c r="BR73" s="2279"/>
      <c r="BS73" s="2279"/>
      <c r="BT73" s="2634"/>
      <c r="BU73" s="2279"/>
      <c r="BV73" s="2634"/>
      <c r="BW73" s="2279"/>
      <c r="BX73" s="2690"/>
      <c r="BY73" s="2690"/>
      <c r="BZ73" s="2690"/>
      <c r="CA73" s="2690"/>
      <c r="CB73" s="2690"/>
      <c r="CC73" s="2690"/>
      <c r="CD73" s="2690"/>
      <c r="CE73" s="2690"/>
      <c r="CF73" s="2690"/>
      <c r="CG73" s="2690"/>
      <c r="CH73" s="2690"/>
      <c r="CI73" s="2690"/>
      <c r="CJ73" s="2690"/>
      <c r="CK73" s="2690"/>
      <c r="CL73" s="2690"/>
      <c r="CM73" s="2690"/>
      <c r="CN73" s="2690"/>
      <c r="CO73" s="2690"/>
      <c r="CP73" s="2690"/>
      <c r="CQ73" s="2690"/>
      <c r="CR73" s="2690"/>
      <c r="CS73" s="2690"/>
      <c r="CT73" s="2690"/>
      <c r="CU73" s="2690"/>
      <c r="CV73" s="2690"/>
      <c r="CW73" s="2690"/>
      <c r="CX73" s="2671">
        <f>IF(OR(ISNUMBER(AI72),ISNUMBER(AI73)),IF(ROUND(AI72,4)+ROUND(AI73,4)=1,0,1),0)</f>
        <v>0</v>
      </c>
      <c r="CY73" s="2268"/>
    </row>
    <row r="74" spans="2:103" ht="15" thickBot="1" x14ac:dyDescent="0.3">
      <c r="B74" s="2638"/>
      <c r="C74" s="2624"/>
      <c r="D74" s="2624"/>
      <c r="E74" s="2639"/>
      <c r="F74" s="2639"/>
      <c r="G74" s="2639"/>
      <c r="H74" s="2624"/>
      <c r="I74" s="2701"/>
      <c r="J74" s="2701"/>
      <c r="K74" s="2701"/>
      <c r="L74" s="2701"/>
      <c r="M74" s="2701"/>
      <c r="N74" s="2701"/>
      <c r="O74" s="2624"/>
      <c r="P74" s="2624"/>
      <c r="Q74" s="2624"/>
      <c r="R74" s="2624"/>
      <c r="S74" s="2624"/>
      <c r="T74" s="2624"/>
      <c r="U74" s="2624"/>
      <c r="V74" s="2624"/>
      <c r="W74" s="2624"/>
      <c r="X74" s="2624"/>
      <c r="Y74" s="2624"/>
      <c r="Z74" s="2624"/>
      <c r="AA74" s="2624"/>
      <c r="AB74" s="2624"/>
      <c r="AC74" s="2624"/>
      <c r="AD74" s="2624"/>
      <c r="AE74" s="2624"/>
      <c r="AF74" s="2624"/>
      <c r="AG74" s="2624"/>
      <c r="AH74" s="2624"/>
      <c r="AI74" s="2640"/>
      <c r="AJ74" s="2624"/>
      <c r="AK74" s="2641"/>
      <c r="AL74" s="2641"/>
      <c r="AN74" s="43"/>
      <c r="AO74" s="651"/>
      <c r="AQ74" s="2634"/>
      <c r="AR74" s="2279"/>
      <c r="AS74" s="2704"/>
      <c r="AT74" s="2704"/>
      <c r="AU74" s="2704"/>
      <c r="AV74" s="2704"/>
      <c r="AW74" s="2704"/>
      <c r="AX74" s="2704"/>
      <c r="AY74" s="2635"/>
      <c r="AZ74" s="2635"/>
      <c r="BA74" s="2635"/>
      <c r="BB74" s="2635"/>
      <c r="BC74" s="2635"/>
      <c r="BD74" s="2635"/>
      <c r="BE74" s="2635"/>
      <c r="BF74" s="2635"/>
      <c r="BG74" s="2635"/>
      <c r="BH74" s="2635"/>
      <c r="BI74" s="2635"/>
      <c r="BJ74" s="2635"/>
      <c r="BK74" s="2635"/>
      <c r="BL74" s="2635"/>
      <c r="BM74" s="2635"/>
      <c r="BN74" s="2635"/>
      <c r="BO74" s="2635"/>
      <c r="BP74" s="2635"/>
      <c r="BQ74" s="2635"/>
      <c r="BR74" s="2635"/>
      <c r="BS74" s="2642"/>
      <c r="BT74" s="2634"/>
      <c r="BU74" s="2279"/>
      <c r="BV74" s="2634"/>
      <c r="BW74" s="2279"/>
      <c r="BX74" s="2705"/>
      <c r="BY74" s="2705"/>
      <c r="BZ74" s="2705"/>
      <c r="CA74" s="2705"/>
      <c r="CB74" s="2705"/>
      <c r="CC74" s="2705"/>
      <c r="CD74" s="2636"/>
      <c r="CE74" s="2636"/>
      <c r="CF74" s="2636"/>
      <c r="CG74" s="2636"/>
      <c r="CH74" s="2636"/>
      <c r="CI74" s="2636"/>
      <c r="CJ74" s="2636"/>
      <c r="CK74" s="2636"/>
      <c r="CL74" s="2636"/>
      <c r="CM74" s="2636"/>
      <c r="CN74" s="2636"/>
      <c r="CO74" s="2636"/>
      <c r="CP74" s="2636"/>
      <c r="CQ74" s="2636"/>
      <c r="CR74" s="2636"/>
      <c r="CS74" s="2636"/>
      <c r="CT74" s="2636"/>
      <c r="CU74" s="2636"/>
      <c r="CV74" s="2636"/>
      <c r="CW74" s="2636"/>
      <c r="CX74" s="2644"/>
      <c r="CY74" s="2268"/>
    </row>
    <row r="75" spans="2:103" ht="15" thickBot="1" x14ac:dyDescent="0.3">
      <c r="B75" s="1040" t="s">
        <v>2039</v>
      </c>
      <c r="C75" s="1053" t="s">
        <v>6319</v>
      </c>
      <c r="D75" s="1553"/>
      <c r="E75" s="2626"/>
      <c r="F75" s="2626"/>
      <c r="G75" s="2626"/>
      <c r="H75" s="2624"/>
      <c r="I75" s="2624"/>
      <c r="J75" s="2624"/>
      <c r="K75" s="2624"/>
      <c r="L75" s="2624"/>
      <c r="M75" s="2624"/>
      <c r="N75" s="2624"/>
      <c r="O75" s="2624"/>
      <c r="P75" s="2624"/>
      <c r="Q75" s="2624"/>
      <c r="R75" s="2624"/>
      <c r="S75" s="2624"/>
      <c r="T75" s="2624"/>
      <c r="U75" s="2624"/>
      <c r="V75" s="2624"/>
      <c r="W75" s="2624"/>
      <c r="X75" s="2624"/>
      <c r="Y75" s="2624"/>
      <c r="Z75" s="2624"/>
      <c r="AA75" s="2624"/>
      <c r="AB75" s="2624"/>
      <c r="AC75" s="2624"/>
      <c r="AD75" s="2624"/>
      <c r="AE75" s="2624"/>
      <c r="AF75" s="2624"/>
      <c r="AG75" s="2624"/>
      <c r="AH75" s="2624"/>
      <c r="AI75" s="2640"/>
      <c r="AJ75" s="2624"/>
      <c r="AK75" s="2647"/>
      <c r="AL75" s="2647"/>
      <c r="AN75" s="43"/>
      <c r="AO75" s="651"/>
      <c r="AQ75" s="2634"/>
      <c r="AR75" s="2279"/>
      <c r="AS75" s="2635"/>
      <c r="AT75" s="2635"/>
      <c r="AU75" s="2635"/>
      <c r="AV75" s="2635"/>
      <c r="AW75" s="2635"/>
      <c r="AX75" s="2635"/>
      <c r="AY75" s="2635"/>
      <c r="AZ75" s="2635"/>
      <c r="BA75" s="2635"/>
      <c r="BB75" s="2635"/>
      <c r="BC75" s="2635"/>
      <c r="BD75" s="2635"/>
      <c r="BE75" s="2635"/>
      <c r="BF75" s="2635"/>
      <c r="BG75" s="2635"/>
      <c r="BH75" s="2635"/>
      <c r="BI75" s="2635"/>
      <c r="BJ75" s="2635"/>
      <c r="BK75" s="2635"/>
      <c r="BL75" s="2635"/>
      <c r="BM75" s="2635"/>
      <c r="BN75" s="2635"/>
      <c r="BO75" s="2635"/>
      <c r="BP75" s="2635"/>
      <c r="BQ75" s="2635"/>
      <c r="BR75" s="2635"/>
      <c r="BS75" s="2642"/>
      <c r="BT75" s="2634"/>
      <c r="BU75" s="2279"/>
      <c r="BV75" s="2634"/>
      <c r="BW75" s="2279"/>
      <c r="BX75" s="2636"/>
      <c r="BY75" s="2636"/>
      <c r="BZ75" s="2636"/>
      <c r="CA75" s="2636"/>
      <c r="CB75" s="2636"/>
      <c r="CC75" s="2636"/>
      <c r="CD75" s="2636"/>
      <c r="CE75" s="2636"/>
      <c r="CF75" s="2636"/>
      <c r="CG75" s="2636"/>
      <c r="CH75" s="2636"/>
      <c r="CI75" s="2636"/>
      <c r="CJ75" s="2636"/>
      <c r="CK75" s="2636"/>
      <c r="CL75" s="2636"/>
      <c r="CM75" s="2636"/>
      <c r="CN75" s="2636"/>
      <c r="CO75" s="2636"/>
      <c r="CP75" s="2636"/>
      <c r="CQ75" s="2636"/>
      <c r="CR75" s="2636"/>
      <c r="CS75" s="2636"/>
      <c r="CT75" s="2636"/>
      <c r="CU75" s="2636"/>
      <c r="CV75" s="2636"/>
      <c r="CW75" s="2636"/>
      <c r="CX75" s="2644"/>
      <c r="CY75" s="2268"/>
    </row>
    <row r="76" spans="2:103" x14ac:dyDescent="0.25">
      <c r="B76" s="2325">
        <v>51</v>
      </c>
      <c r="C76" s="2326" t="s">
        <v>6320</v>
      </c>
      <c r="D76" s="1057" t="s">
        <v>6321</v>
      </c>
      <c r="E76" s="1057" t="s">
        <v>1880</v>
      </c>
      <c r="F76" s="2706">
        <v>1</v>
      </c>
      <c r="G76" s="1396" t="s">
        <v>1913</v>
      </c>
      <c r="H76" s="2624"/>
      <c r="I76" s="2707">
        <v>0.05</v>
      </c>
      <c r="J76" s="2708">
        <v>0.05</v>
      </c>
      <c r="K76" s="2708">
        <v>0.05</v>
      </c>
      <c r="L76" s="2709">
        <v>0.05</v>
      </c>
      <c r="M76" s="2710">
        <v>0.05</v>
      </c>
      <c r="N76" s="2624"/>
      <c r="O76" s="2624"/>
      <c r="P76" s="2624"/>
      <c r="Q76" s="2624"/>
      <c r="R76" s="2624"/>
      <c r="S76" s="2624"/>
      <c r="T76" s="2624"/>
      <c r="U76" s="2624"/>
      <c r="V76" s="2624"/>
      <c r="W76" s="2624"/>
      <c r="X76" s="2624"/>
      <c r="Y76" s="2624"/>
      <c r="Z76" s="2624"/>
      <c r="AA76" s="2624"/>
      <c r="AB76" s="2624"/>
      <c r="AC76" s="2624"/>
      <c r="AD76" s="2624"/>
      <c r="AE76" s="2624"/>
      <c r="AF76" s="2624"/>
      <c r="AG76" s="2624"/>
      <c r="AH76" s="2624"/>
      <c r="AI76" s="2711"/>
      <c r="AJ76" s="2624"/>
      <c r="AK76" s="2649" t="s">
        <v>6281</v>
      </c>
      <c r="AL76" s="2024"/>
      <c r="AN76" s="43"/>
      <c r="AO76" s="651"/>
      <c r="AQ76" s="2634"/>
      <c r="AR76" s="2279"/>
      <c r="AS76" s="2694"/>
      <c r="AT76" s="2694"/>
      <c r="AU76" s="2694"/>
      <c r="AV76" s="2694"/>
      <c r="AW76" s="2694"/>
      <c r="AX76" s="2635"/>
      <c r="AY76" s="2635"/>
      <c r="AZ76" s="2635"/>
      <c r="BA76" s="2635"/>
      <c r="BB76" s="2635"/>
      <c r="BC76" s="2635"/>
      <c r="BD76" s="2635"/>
      <c r="BE76" s="2635"/>
      <c r="BF76" s="2635"/>
      <c r="BG76" s="2635"/>
      <c r="BH76" s="2635"/>
      <c r="BI76" s="2635"/>
      <c r="BJ76" s="2635"/>
      <c r="BK76" s="2635"/>
      <c r="BL76" s="2635"/>
      <c r="BM76" s="2635"/>
      <c r="BN76" s="2635"/>
      <c r="BO76" s="2635"/>
      <c r="BP76" s="2635"/>
      <c r="BQ76" s="2635"/>
      <c r="BR76" s="2635"/>
      <c r="BS76" s="2712"/>
      <c r="BT76" s="2634"/>
      <c r="BU76" s="2279"/>
      <c r="BV76" s="2634"/>
      <c r="BW76" s="2279"/>
      <c r="BX76" s="2695"/>
      <c r="BY76" s="2695"/>
      <c r="BZ76" s="2695"/>
      <c r="CA76" s="2695"/>
      <c r="CB76" s="2695"/>
      <c r="CC76" s="2636"/>
      <c r="CD76" s="2636"/>
      <c r="CE76" s="2636"/>
      <c r="CF76" s="2636"/>
      <c r="CG76" s="2636"/>
      <c r="CH76" s="2636"/>
      <c r="CI76" s="2636"/>
      <c r="CJ76" s="2636"/>
      <c r="CK76" s="2636"/>
      <c r="CL76" s="2636"/>
      <c r="CM76" s="2636"/>
      <c r="CN76" s="2636"/>
      <c r="CO76" s="2636"/>
      <c r="CP76" s="2636"/>
      <c r="CQ76" s="2636"/>
      <c r="CR76" s="2636"/>
      <c r="CS76" s="2636"/>
      <c r="CT76" s="2636"/>
      <c r="CU76" s="2636"/>
      <c r="CV76" s="2636"/>
      <c r="CW76" s="2636"/>
      <c r="CX76" s="2713"/>
      <c r="CY76" s="2268"/>
    </row>
    <row r="77" spans="2:103" x14ac:dyDescent="0.2">
      <c r="B77" s="2330">
        <v>52</v>
      </c>
      <c r="C77" s="2331" t="s">
        <v>6322</v>
      </c>
      <c r="D77" s="1065" t="s">
        <v>6323</v>
      </c>
      <c r="E77" s="1065" t="s">
        <v>41</v>
      </c>
      <c r="F77" s="1066">
        <v>3</v>
      </c>
      <c r="G77" s="1422" t="s">
        <v>3979</v>
      </c>
      <c r="H77" s="2624"/>
      <c r="I77" s="2714">
        <v>372.38799495156098</v>
      </c>
      <c r="J77" s="2715">
        <v>376.50731406836297</v>
      </c>
      <c r="K77" s="2715">
        <v>381.26704604955199</v>
      </c>
      <c r="L77" s="2715">
        <v>385.41362114748802</v>
      </c>
      <c r="M77" s="2716">
        <v>389.32140767075498</v>
      </c>
      <c r="N77" s="2624"/>
      <c r="O77" s="2624"/>
      <c r="P77" s="2624"/>
      <c r="Q77" s="2624"/>
      <c r="R77" s="2624"/>
      <c r="S77" s="2624"/>
      <c r="T77" s="2624"/>
      <c r="U77" s="2624"/>
      <c r="V77" s="2624"/>
      <c r="W77" s="2624"/>
      <c r="X77" s="2624"/>
      <c r="Y77" s="2624"/>
      <c r="Z77" s="2624"/>
      <c r="AA77" s="2624"/>
      <c r="AB77" s="2624"/>
      <c r="AC77" s="2624"/>
      <c r="AD77" s="2624"/>
      <c r="AE77" s="2624"/>
      <c r="AF77" s="2624"/>
      <c r="AG77" s="2624"/>
      <c r="AH77" s="2624"/>
      <c r="AI77" s="2717"/>
      <c r="AJ77" s="2699"/>
      <c r="AK77" s="2668" t="s">
        <v>6021</v>
      </c>
      <c r="AL77" s="2669"/>
      <c r="AN77" s="43"/>
      <c r="AO77" s="651"/>
      <c r="AQ77" s="2634"/>
      <c r="AR77" s="2279"/>
      <c r="AS77" s="2685"/>
      <c r="AT77" s="2685"/>
      <c r="AU77" s="2685"/>
      <c r="AV77" s="2685"/>
      <c r="AW77" s="2685"/>
      <c r="AX77" s="2635"/>
      <c r="AY77" s="2635"/>
      <c r="AZ77" s="2635"/>
      <c r="BA77" s="2635"/>
      <c r="BB77" s="2635"/>
      <c r="BC77" s="2635"/>
      <c r="BD77" s="2635"/>
      <c r="BE77" s="2635"/>
      <c r="BF77" s="2635"/>
      <c r="BG77" s="2635"/>
      <c r="BH77" s="2635"/>
      <c r="BI77" s="2635"/>
      <c r="BJ77" s="2635"/>
      <c r="BK77" s="2635"/>
      <c r="BL77" s="2635"/>
      <c r="BM77" s="2635"/>
      <c r="BN77" s="2635"/>
      <c r="BO77" s="2635"/>
      <c r="BP77" s="2635"/>
      <c r="BQ77" s="2635"/>
      <c r="BR77" s="2635"/>
      <c r="BS77" s="2718"/>
      <c r="BT77" s="2634"/>
      <c r="BU77" s="2279"/>
      <c r="BV77" s="2634"/>
      <c r="BW77" s="2279"/>
      <c r="BX77" s="2686"/>
      <c r="BY77" s="2686"/>
      <c r="BZ77" s="2686"/>
      <c r="CA77" s="2686"/>
      <c r="CB77" s="2686"/>
      <c r="CC77" s="2636"/>
      <c r="CD77" s="2636"/>
      <c r="CE77" s="2636"/>
      <c r="CF77" s="2636"/>
      <c r="CG77" s="2636"/>
      <c r="CH77" s="2636"/>
      <c r="CI77" s="2636"/>
      <c r="CJ77" s="2636"/>
      <c r="CK77" s="2636"/>
      <c r="CL77" s="2636"/>
      <c r="CM77" s="2636"/>
      <c r="CN77" s="2636"/>
      <c r="CO77" s="2636"/>
      <c r="CP77" s="2636"/>
      <c r="CQ77" s="2636"/>
      <c r="CR77" s="2636"/>
      <c r="CS77" s="2636"/>
      <c r="CT77" s="2636"/>
      <c r="CU77" s="2636"/>
      <c r="CV77" s="2636"/>
      <c r="CW77" s="2636"/>
      <c r="CX77" s="2719"/>
      <c r="CY77" s="2268"/>
    </row>
    <row r="78" spans="2:103" ht="15" thickBot="1" x14ac:dyDescent="0.3">
      <c r="B78" s="2334">
        <v>53</v>
      </c>
      <c r="C78" s="2335" t="s">
        <v>6324</v>
      </c>
      <c r="D78" s="1074" t="s">
        <v>6325</v>
      </c>
      <c r="E78" s="1074" t="s">
        <v>1880</v>
      </c>
      <c r="F78" s="1075">
        <v>1</v>
      </c>
      <c r="G78" s="1411" t="s">
        <v>1913</v>
      </c>
      <c r="H78" s="2624"/>
      <c r="I78" s="2720">
        <v>1E-3</v>
      </c>
      <c r="J78" s="2721">
        <v>1E-3</v>
      </c>
      <c r="K78" s="2721">
        <v>1E-3</v>
      </c>
      <c r="L78" s="2722">
        <v>1E-3</v>
      </c>
      <c r="M78" s="2723">
        <v>1E-3</v>
      </c>
      <c r="N78" s="2624"/>
      <c r="O78" s="2624"/>
      <c r="P78" s="2624"/>
      <c r="Q78" s="2624"/>
      <c r="R78" s="2624"/>
      <c r="S78" s="2624"/>
      <c r="T78" s="2624"/>
      <c r="U78" s="2624"/>
      <c r="V78" s="2624"/>
      <c r="W78" s="2624"/>
      <c r="X78" s="2624"/>
      <c r="Y78" s="2624"/>
      <c r="Z78" s="2624"/>
      <c r="AA78" s="2624"/>
      <c r="AB78" s="2624"/>
      <c r="AC78" s="2624"/>
      <c r="AD78" s="2624"/>
      <c r="AE78" s="2624"/>
      <c r="AF78" s="2624"/>
      <c r="AG78" s="2624"/>
      <c r="AH78" s="2624"/>
      <c r="AI78" s="2711"/>
      <c r="AJ78" s="2624"/>
      <c r="AK78" s="2653" t="s">
        <v>6326</v>
      </c>
      <c r="AL78" s="1077"/>
      <c r="AN78" s="43"/>
      <c r="AO78" s="651"/>
      <c r="AQ78" s="2634"/>
      <c r="AR78" s="2279"/>
      <c r="AS78" s="2694"/>
      <c r="AT78" s="2694"/>
      <c r="AU78" s="2694"/>
      <c r="AV78" s="2694"/>
      <c r="AW78" s="2694"/>
      <c r="AX78" s="2635"/>
      <c r="AY78" s="2635"/>
      <c r="AZ78" s="2635"/>
      <c r="BA78" s="2635"/>
      <c r="BB78" s="2635"/>
      <c r="BC78" s="2635"/>
      <c r="BD78" s="2635"/>
      <c r="BE78" s="2635"/>
      <c r="BF78" s="2635"/>
      <c r="BG78" s="2635"/>
      <c r="BH78" s="2635"/>
      <c r="BI78" s="2635"/>
      <c r="BJ78" s="2635"/>
      <c r="BK78" s="2635"/>
      <c r="BL78" s="2635"/>
      <c r="BM78" s="2635"/>
      <c r="BN78" s="2635"/>
      <c r="BO78" s="2635"/>
      <c r="BP78" s="2635"/>
      <c r="BQ78" s="2635"/>
      <c r="BR78" s="2635"/>
      <c r="BS78" s="2712"/>
      <c r="BT78" s="2634"/>
      <c r="BU78" s="2279"/>
      <c r="BV78" s="2634"/>
      <c r="BW78" s="2279"/>
      <c r="BX78" s="2695"/>
      <c r="BY78" s="2695"/>
      <c r="BZ78" s="2695"/>
      <c r="CA78" s="2695"/>
      <c r="CB78" s="2695"/>
      <c r="CC78" s="2636"/>
      <c r="CD78" s="2636"/>
      <c r="CE78" s="2636"/>
      <c r="CF78" s="2636"/>
      <c r="CG78" s="2636"/>
      <c r="CH78" s="2636"/>
      <c r="CI78" s="2636"/>
      <c r="CJ78" s="2636"/>
      <c r="CK78" s="2636"/>
      <c r="CL78" s="2636"/>
      <c r="CM78" s="2636"/>
      <c r="CN78" s="2636"/>
      <c r="CO78" s="2636"/>
      <c r="CP78" s="2636"/>
      <c r="CQ78" s="2636"/>
      <c r="CR78" s="2636"/>
      <c r="CS78" s="2636"/>
      <c r="CT78" s="2636"/>
      <c r="CU78" s="2636"/>
      <c r="CV78" s="2636"/>
      <c r="CW78" s="2636"/>
      <c r="CX78" s="2713"/>
      <c r="CY78" s="2268"/>
    </row>
    <row r="79" spans="2:103" ht="15" thickBot="1" x14ac:dyDescent="0.3">
      <c r="B79" s="2638"/>
      <c r="C79" s="2624"/>
      <c r="D79" s="2639"/>
      <c r="E79" s="2639"/>
      <c r="F79" s="2639"/>
      <c r="G79" s="2639"/>
      <c r="H79" s="2624"/>
      <c r="I79" s="2624"/>
      <c r="J79" s="2624"/>
      <c r="K79" s="2624"/>
      <c r="L79" s="2624"/>
      <c r="M79" s="2624"/>
      <c r="N79" s="2624"/>
      <c r="O79" s="2624"/>
      <c r="P79" s="2624"/>
      <c r="Q79" s="2624"/>
      <c r="R79" s="2624"/>
      <c r="S79" s="2624"/>
      <c r="T79" s="2624"/>
      <c r="U79" s="2624"/>
      <c r="V79" s="2624"/>
      <c r="W79" s="2624"/>
      <c r="X79" s="2624"/>
      <c r="Y79" s="2624"/>
      <c r="Z79" s="2624"/>
      <c r="AA79" s="2624"/>
      <c r="AB79" s="2624"/>
      <c r="AC79" s="2624"/>
      <c r="AD79" s="2624"/>
      <c r="AE79" s="2624"/>
      <c r="AF79" s="2624"/>
      <c r="AG79" s="2624"/>
      <c r="AH79" s="2624"/>
      <c r="AI79" s="2711"/>
      <c r="AJ79" s="2624"/>
      <c r="AK79" s="2641"/>
      <c r="AL79" s="2641"/>
      <c r="AN79" s="43"/>
      <c r="AO79" s="651"/>
      <c r="AQ79" s="2634"/>
      <c r="AR79" s="2279"/>
      <c r="AS79" s="2635"/>
      <c r="AT79" s="2635"/>
      <c r="AU79" s="2635"/>
      <c r="AV79" s="2635"/>
      <c r="AW79" s="2635"/>
      <c r="AX79" s="2635"/>
      <c r="AY79" s="2635"/>
      <c r="AZ79" s="2635"/>
      <c r="BA79" s="2635"/>
      <c r="BB79" s="2635"/>
      <c r="BC79" s="2635"/>
      <c r="BD79" s="2635"/>
      <c r="BE79" s="2635"/>
      <c r="BF79" s="2635"/>
      <c r="BG79" s="2635"/>
      <c r="BH79" s="2635"/>
      <c r="BI79" s="2635"/>
      <c r="BJ79" s="2635"/>
      <c r="BK79" s="2635"/>
      <c r="BL79" s="2635"/>
      <c r="BM79" s="2635"/>
      <c r="BN79" s="2635"/>
      <c r="BO79" s="2635"/>
      <c r="BP79" s="2635"/>
      <c r="BQ79" s="2635"/>
      <c r="BR79" s="2635"/>
      <c r="BS79" s="2712"/>
      <c r="BT79" s="2634"/>
      <c r="BU79" s="2279"/>
      <c r="BV79" s="2634"/>
      <c r="BW79" s="2279"/>
      <c r="BX79" s="2636"/>
      <c r="BY79" s="2636"/>
      <c r="BZ79" s="2636"/>
      <c r="CA79" s="2636"/>
      <c r="CB79" s="2636"/>
      <c r="CC79" s="2636"/>
      <c r="CD79" s="2636"/>
      <c r="CE79" s="2636"/>
      <c r="CF79" s="2636"/>
      <c r="CG79" s="2636"/>
      <c r="CH79" s="2636"/>
      <c r="CI79" s="2636"/>
      <c r="CJ79" s="2636"/>
      <c r="CK79" s="2636"/>
      <c r="CL79" s="2636"/>
      <c r="CM79" s="2636"/>
      <c r="CN79" s="2636"/>
      <c r="CO79" s="2636"/>
      <c r="CP79" s="2636"/>
      <c r="CQ79" s="2636"/>
      <c r="CR79" s="2636"/>
      <c r="CS79" s="2636"/>
      <c r="CT79" s="2636"/>
      <c r="CU79" s="2636"/>
      <c r="CV79" s="2636"/>
      <c r="CW79" s="2636"/>
      <c r="CX79" s="2713"/>
      <c r="CY79" s="2268"/>
    </row>
    <row r="80" spans="2:103" ht="15" thickBot="1" x14ac:dyDescent="0.3">
      <c r="B80" s="1503" t="s">
        <v>2060</v>
      </c>
      <c r="C80" s="1504" t="s">
        <v>6327</v>
      </c>
      <c r="D80" s="2626"/>
      <c r="E80" s="2626"/>
      <c r="F80" s="2626"/>
      <c r="G80" s="2626"/>
      <c r="H80" s="2624"/>
      <c r="I80" s="2624"/>
      <c r="J80" s="2624"/>
      <c r="K80" s="2624"/>
      <c r="L80" s="2624"/>
      <c r="M80" s="2624"/>
      <c r="N80" s="2624"/>
      <c r="O80" s="2624"/>
      <c r="P80" s="2624"/>
      <c r="Q80" s="2624"/>
      <c r="R80" s="2624"/>
      <c r="S80" s="2624"/>
      <c r="T80" s="2624"/>
      <c r="U80" s="2624"/>
      <c r="V80" s="2624"/>
      <c r="W80" s="2624"/>
      <c r="X80" s="2624"/>
      <c r="Y80" s="2624"/>
      <c r="Z80" s="2624"/>
      <c r="AA80" s="2624"/>
      <c r="AB80" s="2624"/>
      <c r="AC80" s="2624"/>
      <c r="AD80" s="2624"/>
      <c r="AE80" s="2624"/>
      <c r="AF80" s="2624"/>
      <c r="AG80" s="2624"/>
      <c r="AH80" s="2624"/>
      <c r="AI80" s="2640"/>
      <c r="AJ80" s="2624"/>
      <c r="AK80" s="2647"/>
      <c r="AL80" s="2647"/>
      <c r="AN80" s="43"/>
      <c r="AO80" s="651"/>
      <c r="AQ80" s="2634"/>
      <c r="AR80" s="2279"/>
      <c r="AS80" s="2635"/>
      <c r="AT80" s="2635"/>
      <c r="AU80" s="2635"/>
      <c r="AV80" s="2635"/>
      <c r="AW80" s="2635"/>
      <c r="AX80" s="2635"/>
      <c r="AY80" s="2635"/>
      <c r="AZ80" s="2635"/>
      <c r="BA80" s="2635"/>
      <c r="BB80" s="2635"/>
      <c r="BC80" s="2635"/>
      <c r="BD80" s="2635"/>
      <c r="BE80" s="2635"/>
      <c r="BF80" s="2635"/>
      <c r="BG80" s="2635"/>
      <c r="BH80" s="2635"/>
      <c r="BI80" s="2635"/>
      <c r="BJ80" s="2635"/>
      <c r="BK80" s="2635"/>
      <c r="BL80" s="2635"/>
      <c r="BM80" s="2635"/>
      <c r="BN80" s="2635"/>
      <c r="BO80" s="2635"/>
      <c r="BP80" s="2635"/>
      <c r="BQ80" s="2635"/>
      <c r="BR80" s="2635"/>
      <c r="BS80" s="2642"/>
      <c r="BT80" s="2634"/>
      <c r="BU80" s="2279"/>
      <c r="BV80" s="2634"/>
      <c r="BW80" s="2279"/>
      <c r="BX80" s="2636"/>
      <c r="BY80" s="2636"/>
      <c r="BZ80" s="2636"/>
      <c r="CA80" s="2636"/>
      <c r="CB80" s="2636"/>
      <c r="CC80" s="2636"/>
      <c r="CD80" s="2636"/>
      <c r="CE80" s="2636"/>
      <c r="CF80" s="2636"/>
      <c r="CG80" s="2636"/>
      <c r="CH80" s="2636"/>
      <c r="CI80" s="2636"/>
      <c r="CJ80" s="2636"/>
      <c r="CK80" s="2636"/>
      <c r="CL80" s="2636"/>
      <c r="CM80" s="2636"/>
      <c r="CN80" s="2636"/>
      <c r="CO80" s="2636"/>
      <c r="CP80" s="2636"/>
      <c r="CQ80" s="2636"/>
      <c r="CR80" s="2636"/>
      <c r="CS80" s="2636"/>
      <c r="CT80" s="2636"/>
      <c r="CU80" s="2636"/>
      <c r="CV80" s="2636"/>
      <c r="CW80" s="2636"/>
      <c r="CX80" s="2644"/>
      <c r="CY80" s="2268"/>
    </row>
    <row r="81" spans="2:103" x14ac:dyDescent="0.25">
      <c r="B81" s="2325">
        <v>54</v>
      </c>
      <c r="C81" s="2326" t="s">
        <v>6328</v>
      </c>
      <c r="D81" s="1057" t="s">
        <v>6329</v>
      </c>
      <c r="E81" s="1057" t="s">
        <v>41</v>
      </c>
      <c r="F81" s="1057">
        <v>3</v>
      </c>
      <c r="G81" s="1396" t="s">
        <v>3979</v>
      </c>
      <c r="H81" s="2624"/>
      <c r="I81" s="2624"/>
      <c r="J81" s="2624"/>
      <c r="K81" s="2624"/>
      <c r="L81" s="2624"/>
      <c r="M81" s="1555"/>
      <c r="N81" s="2624"/>
      <c r="O81" s="2624"/>
      <c r="P81" s="2624"/>
      <c r="Q81" s="2624"/>
      <c r="R81" s="2624"/>
      <c r="S81" s="2624"/>
      <c r="T81" s="2624"/>
      <c r="U81" s="2624"/>
      <c r="V81" s="2624"/>
      <c r="W81" s="2624"/>
      <c r="X81" s="2624"/>
      <c r="Y81" s="2624"/>
      <c r="Z81" s="2624"/>
      <c r="AA81" s="2624"/>
      <c r="AB81" s="2624"/>
      <c r="AC81" s="2624"/>
      <c r="AD81" s="2624"/>
      <c r="AE81" s="2624"/>
      <c r="AF81" s="2624"/>
      <c r="AG81" s="2624"/>
      <c r="AH81" s="2624"/>
      <c r="AJ81" s="1151"/>
      <c r="AK81" s="2649" t="s">
        <v>6286</v>
      </c>
      <c r="AL81" s="2689" t="s">
        <v>6222</v>
      </c>
      <c r="AN81" s="43"/>
      <c r="AO81" s="43">
        <f>IF(SUM(BW81:CX81)=0,0,$BX$5)</f>
        <v>0</v>
      </c>
      <c r="AQ81" s="2634"/>
      <c r="AR81" s="2279"/>
      <c r="AS81" s="2635"/>
      <c r="AT81" s="2635"/>
      <c r="AU81" s="2635"/>
      <c r="AV81" s="2635"/>
      <c r="AW81" s="2684"/>
      <c r="AX81" s="2635"/>
      <c r="AY81" s="2635"/>
      <c r="AZ81" s="2635"/>
      <c r="BA81" s="2635"/>
      <c r="BB81" s="2635"/>
      <c r="BC81" s="2635"/>
      <c r="BD81" s="2635"/>
      <c r="BE81" s="2635"/>
      <c r="BF81" s="2635"/>
      <c r="BG81" s="2635"/>
      <c r="BH81" s="2635"/>
      <c r="BI81" s="2635"/>
      <c r="BJ81" s="2635"/>
      <c r="BK81" s="2635"/>
      <c r="BL81" s="2635"/>
      <c r="BM81" s="2635"/>
      <c r="BN81" s="2635"/>
      <c r="BO81" s="2635"/>
      <c r="BP81" s="2635"/>
      <c r="BQ81" s="2635"/>
      <c r="BR81" s="2635"/>
      <c r="BS81" s="2279"/>
      <c r="BT81" s="2634"/>
      <c r="BU81" s="2279"/>
      <c r="BV81" s="2634"/>
      <c r="BW81" s="2279"/>
      <c r="BX81" s="2636"/>
      <c r="BY81" s="2636"/>
      <c r="BZ81" s="2636"/>
      <c r="CA81" s="2636"/>
      <c r="CB81" s="2674">
        <f>IF(OR(AND(M81&gt;0,ISNUMBER(M81)),ISBLANK(M81)),0,1)</f>
        <v>0</v>
      </c>
      <c r="CC81" s="2636"/>
      <c r="CD81" s="2636"/>
      <c r="CE81" s="2636"/>
      <c r="CF81" s="2636"/>
      <c r="CG81" s="2636"/>
      <c r="CH81" s="2636"/>
      <c r="CI81" s="2636"/>
      <c r="CJ81" s="2636"/>
      <c r="CK81" s="2636"/>
      <c r="CL81" s="2636"/>
      <c r="CM81" s="2636"/>
      <c r="CN81" s="2636"/>
      <c r="CO81" s="2636"/>
      <c r="CP81" s="2636"/>
      <c r="CQ81" s="2636"/>
      <c r="CR81" s="2636"/>
      <c r="CS81" s="2636"/>
      <c r="CT81" s="2636"/>
      <c r="CU81" s="2636"/>
      <c r="CV81" s="2636"/>
      <c r="CW81" s="2636"/>
      <c r="CX81" s="2690"/>
      <c r="CY81" s="2268"/>
    </row>
    <row r="82" spans="2:103" ht="15" thickBot="1" x14ac:dyDescent="0.3">
      <c r="B82" s="2334">
        <v>55</v>
      </c>
      <c r="C82" s="2335" t="s">
        <v>6330</v>
      </c>
      <c r="D82" s="1074" t="s">
        <v>6331</v>
      </c>
      <c r="E82" s="1074" t="s">
        <v>41</v>
      </c>
      <c r="F82" s="1074">
        <v>3</v>
      </c>
      <c r="G82" s="1411" t="s">
        <v>3979</v>
      </c>
      <c r="H82" s="2624"/>
      <c r="I82" s="2624"/>
      <c r="J82" s="2624"/>
      <c r="K82" s="2624"/>
      <c r="L82" s="2624"/>
      <c r="M82" s="2691"/>
      <c r="N82" s="2624"/>
      <c r="O82" s="2624"/>
      <c r="P82" s="2624"/>
      <c r="Q82" s="2624"/>
      <c r="R82" s="2624"/>
      <c r="S82" s="2624"/>
      <c r="T82" s="2624"/>
      <c r="U82" s="2624"/>
      <c r="V82" s="2624"/>
      <c r="W82" s="2624"/>
      <c r="X82" s="2624"/>
      <c r="Y82" s="2624"/>
      <c r="Z82" s="2624"/>
      <c r="AA82" s="2624"/>
      <c r="AB82" s="2624"/>
      <c r="AC82" s="2624"/>
      <c r="AD82" s="2624"/>
      <c r="AE82" s="2624"/>
      <c r="AF82" s="2624"/>
      <c r="AG82" s="2624"/>
      <c r="AH82" s="2624"/>
      <c r="AJ82" s="1151"/>
      <c r="AK82" s="2653" t="s">
        <v>6286</v>
      </c>
      <c r="AL82" s="2692" t="s">
        <v>6222</v>
      </c>
      <c r="AN82" s="43"/>
      <c r="AO82" s="43">
        <f>IF(SUM(BW82:CX82)=0,0,$BX$5)</f>
        <v>0</v>
      </c>
      <c r="AQ82" s="2634"/>
      <c r="AR82" s="2279"/>
      <c r="AS82" s="2635"/>
      <c r="AT82" s="2635"/>
      <c r="AU82" s="2635"/>
      <c r="AV82" s="2635"/>
      <c r="AW82" s="2684"/>
      <c r="AX82" s="2635"/>
      <c r="AY82" s="2635"/>
      <c r="AZ82" s="2635"/>
      <c r="BA82" s="2635"/>
      <c r="BB82" s="2635"/>
      <c r="BC82" s="2635"/>
      <c r="BD82" s="2635"/>
      <c r="BE82" s="2635"/>
      <c r="BF82" s="2635"/>
      <c r="BG82" s="2635"/>
      <c r="BH82" s="2635"/>
      <c r="BI82" s="2635"/>
      <c r="BJ82" s="2635"/>
      <c r="BK82" s="2635"/>
      <c r="BL82" s="2635"/>
      <c r="BM82" s="2635"/>
      <c r="BN82" s="2635"/>
      <c r="BO82" s="2635"/>
      <c r="BP82" s="2635"/>
      <c r="BQ82" s="2635"/>
      <c r="BR82" s="2635"/>
      <c r="BS82" s="2279"/>
      <c r="BT82" s="2634"/>
      <c r="BU82" s="2279"/>
      <c r="BV82" s="2634"/>
      <c r="BW82" s="2279"/>
      <c r="BX82" s="2636"/>
      <c r="BY82" s="2636"/>
      <c r="BZ82" s="2636"/>
      <c r="CA82" s="2636"/>
      <c r="CB82" s="2674">
        <f>IF(OR(AND(M82&gt;0,ISNUMBER(M82)),ISBLANK(M82)),0,1)</f>
        <v>0</v>
      </c>
      <c r="CC82" s="2636"/>
      <c r="CD82" s="2636"/>
      <c r="CE82" s="2636"/>
      <c r="CF82" s="2636"/>
      <c r="CG82" s="2636"/>
      <c r="CH82" s="2636"/>
      <c r="CI82" s="2636"/>
      <c r="CJ82" s="2636"/>
      <c r="CK82" s="2636"/>
      <c r="CL82" s="2636"/>
      <c r="CM82" s="2636"/>
      <c r="CN82" s="2636"/>
      <c r="CO82" s="2636"/>
      <c r="CP82" s="2636"/>
      <c r="CQ82" s="2636"/>
      <c r="CR82" s="2636"/>
      <c r="CS82" s="2636"/>
      <c r="CT82" s="2636"/>
      <c r="CU82" s="2636"/>
      <c r="CV82" s="2636"/>
      <c r="CW82" s="2636"/>
      <c r="CX82" s="2690"/>
      <c r="CY82" s="2268"/>
    </row>
    <row r="83" spans="2:103" ht="15" customHeight="1" thickBot="1" x14ac:dyDescent="0.25">
      <c r="B83" s="2724"/>
      <c r="C83" s="1885"/>
      <c r="D83" s="1885"/>
      <c r="E83" s="2725"/>
      <c r="F83" s="2725"/>
      <c r="G83" s="2726"/>
      <c r="H83" s="1885"/>
      <c r="I83" s="1885"/>
      <c r="J83" s="1885"/>
      <c r="K83" s="1885"/>
      <c r="L83" s="1885"/>
      <c r="M83" s="1885"/>
      <c r="N83" s="1885"/>
      <c r="O83" s="1885"/>
      <c r="P83" s="1169"/>
      <c r="Q83" s="1169"/>
      <c r="AN83" s="43"/>
      <c r="AO83" s="651"/>
      <c r="AQ83" s="2634"/>
      <c r="AR83" s="2279"/>
      <c r="AS83" s="2727"/>
      <c r="AT83" s="2727"/>
      <c r="AU83" s="2727"/>
      <c r="AV83" s="2727"/>
      <c r="AW83" s="2727"/>
      <c r="AX83" s="2727"/>
      <c r="AY83" s="2727"/>
      <c r="AZ83" s="2728"/>
      <c r="BA83" s="2728"/>
      <c r="BB83" s="2279"/>
      <c r="BC83" s="2279"/>
      <c r="BD83" s="2279"/>
      <c r="BE83" s="2279"/>
      <c r="BF83" s="2279"/>
      <c r="BG83" s="2279"/>
      <c r="BH83" s="2279"/>
      <c r="BI83" s="2279"/>
      <c r="BJ83" s="2279"/>
      <c r="BK83" s="2279"/>
      <c r="BL83" s="2279"/>
      <c r="BM83" s="2279"/>
      <c r="BN83" s="2279"/>
      <c r="BO83" s="2279"/>
      <c r="BP83" s="2279"/>
      <c r="BQ83" s="2279"/>
      <c r="BR83" s="2279"/>
      <c r="BS83" s="2279"/>
      <c r="BT83" s="2634"/>
      <c r="BU83" s="2279"/>
      <c r="BV83" s="2634"/>
      <c r="BW83" s="2279"/>
      <c r="BX83" s="2729"/>
      <c r="BY83" s="2729"/>
      <c r="BZ83" s="2729"/>
      <c r="CA83" s="2729"/>
      <c r="CB83" s="2729"/>
      <c r="CC83" s="2729"/>
      <c r="CD83" s="2729"/>
      <c r="CE83" s="2730"/>
      <c r="CF83" s="2730"/>
      <c r="CG83" s="2690"/>
      <c r="CH83" s="2690"/>
      <c r="CI83" s="2690"/>
      <c r="CJ83" s="2690"/>
      <c r="CK83" s="2690"/>
      <c r="CL83" s="2690"/>
      <c r="CM83" s="2690"/>
      <c r="CN83" s="2690"/>
      <c r="CO83" s="2690"/>
      <c r="CP83" s="2690"/>
      <c r="CQ83" s="2690"/>
      <c r="CR83" s="2690"/>
      <c r="CS83" s="2690"/>
      <c r="CT83" s="2690"/>
      <c r="CU83" s="2690"/>
      <c r="CV83" s="2690"/>
      <c r="CW83" s="2690"/>
      <c r="CX83" s="2690"/>
      <c r="CY83" s="2268"/>
    </row>
    <row r="84" spans="2:103" ht="15" thickBot="1" x14ac:dyDescent="0.3">
      <c r="B84" s="1503" t="s">
        <v>2081</v>
      </c>
      <c r="C84" s="1504" t="s">
        <v>6332</v>
      </c>
      <c r="D84" s="1553"/>
      <c r="E84" s="2626"/>
      <c r="F84" s="2626"/>
      <c r="G84" s="2626"/>
      <c r="H84" s="2624"/>
      <c r="I84" s="2624"/>
      <c r="J84" s="2624"/>
      <c r="K84" s="2624"/>
      <c r="L84" s="2624"/>
      <c r="M84" s="2624"/>
      <c r="N84" s="2624"/>
      <c r="O84" s="2624"/>
      <c r="P84" s="2624"/>
      <c r="Q84" s="2624"/>
      <c r="R84" s="2624"/>
      <c r="S84" s="2624"/>
      <c r="T84" s="2624"/>
      <c r="U84" s="2624"/>
      <c r="V84" s="2624"/>
      <c r="W84" s="2624"/>
      <c r="X84" s="2624"/>
      <c r="Y84" s="2624"/>
      <c r="Z84" s="2624"/>
      <c r="AA84" s="2624"/>
      <c r="AB84" s="2624"/>
      <c r="AC84" s="2624"/>
      <c r="AD84" s="2624"/>
      <c r="AE84" s="2624"/>
      <c r="AF84" s="2624"/>
      <c r="AG84" s="2624"/>
      <c r="AH84" s="2624"/>
      <c r="AI84" s="2656"/>
      <c r="AJ84" s="2624"/>
      <c r="AK84" s="2647"/>
      <c r="AL84" s="2647"/>
      <c r="AN84" s="43"/>
      <c r="AO84" s="651"/>
      <c r="AQ84" s="2634"/>
      <c r="AR84" s="2279"/>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42"/>
      <c r="BT84" s="2634"/>
      <c r="BU84" s="2279"/>
      <c r="BV84" s="2634"/>
      <c r="BW84" s="2279"/>
      <c r="BX84" s="2636"/>
      <c r="BY84" s="2636"/>
      <c r="BZ84" s="2636"/>
      <c r="CA84" s="2636"/>
      <c r="CB84" s="2636"/>
      <c r="CC84" s="2636"/>
      <c r="CD84" s="2636"/>
      <c r="CE84" s="2636"/>
      <c r="CF84" s="2636"/>
      <c r="CG84" s="2636"/>
      <c r="CH84" s="2636"/>
      <c r="CI84" s="2636"/>
      <c r="CJ84" s="2636"/>
      <c r="CK84" s="2636"/>
      <c r="CL84" s="2636"/>
      <c r="CM84" s="2636"/>
      <c r="CN84" s="2636"/>
      <c r="CO84" s="2636"/>
      <c r="CP84" s="2636"/>
      <c r="CQ84" s="2636"/>
      <c r="CR84" s="2636"/>
      <c r="CS84" s="2636"/>
      <c r="CT84" s="2636"/>
      <c r="CU84" s="2636"/>
      <c r="CV84" s="2636"/>
      <c r="CW84" s="2636"/>
      <c r="CX84" s="2644"/>
      <c r="CY84" s="2268"/>
    </row>
    <row r="85" spans="2:103" x14ac:dyDescent="0.25">
      <c r="B85" s="2325">
        <v>56</v>
      </c>
      <c r="C85" s="2326" t="s">
        <v>6333</v>
      </c>
      <c r="D85" s="1057" t="s">
        <v>6334</v>
      </c>
      <c r="E85" s="1057" t="s">
        <v>41</v>
      </c>
      <c r="F85" s="1057">
        <v>3</v>
      </c>
      <c r="G85" s="1396" t="s">
        <v>32</v>
      </c>
      <c r="H85" s="2624"/>
      <c r="I85" s="2624"/>
      <c r="J85" s="2624"/>
      <c r="K85" s="2624"/>
      <c r="L85" s="2624"/>
      <c r="M85" s="1555"/>
      <c r="N85" s="2624"/>
      <c r="O85" s="2624"/>
      <c r="P85" s="2624"/>
      <c r="Q85" s="2624"/>
      <c r="R85" s="2624"/>
      <c r="S85" s="2624"/>
      <c r="T85" s="2624"/>
      <c r="U85" s="2624"/>
      <c r="V85" s="2624"/>
      <c r="W85" s="2624"/>
      <c r="X85" s="2624"/>
      <c r="Y85" s="2624"/>
      <c r="Z85" s="2624"/>
      <c r="AA85" s="2624"/>
      <c r="AB85" s="2624"/>
      <c r="AC85" s="2624"/>
      <c r="AD85" s="2624"/>
      <c r="AE85" s="2624"/>
      <c r="AF85" s="2624"/>
      <c r="AG85" s="2624"/>
      <c r="AH85" s="2624"/>
      <c r="AJ85" s="1151"/>
      <c r="AK85" s="2649" t="s">
        <v>6335</v>
      </c>
      <c r="AL85" s="2689" t="s">
        <v>6222</v>
      </c>
      <c r="AN85" s="43"/>
      <c r="AO85" s="43">
        <f>IF(SUM(BW85:CX85)=0,0,$BX$5)</f>
        <v>0</v>
      </c>
      <c r="AQ85" s="2634"/>
      <c r="AR85" s="2279"/>
      <c r="AS85" s="2635"/>
      <c r="AT85" s="2635"/>
      <c r="AU85" s="2635"/>
      <c r="AV85" s="2635"/>
      <c r="AW85" s="2684"/>
      <c r="AX85" s="2635"/>
      <c r="AY85" s="2635"/>
      <c r="AZ85" s="2635"/>
      <c r="BA85" s="2635"/>
      <c r="BB85" s="2635"/>
      <c r="BC85" s="2635"/>
      <c r="BD85" s="2635"/>
      <c r="BE85" s="2635"/>
      <c r="BF85" s="2635"/>
      <c r="BG85" s="2635"/>
      <c r="BH85" s="2635"/>
      <c r="BI85" s="2635"/>
      <c r="BJ85" s="2635"/>
      <c r="BK85" s="2635"/>
      <c r="BL85" s="2635"/>
      <c r="BM85" s="2635"/>
      <c r="BN85" s="2635"/>
      <c r="BO85" s="2635"/>
      <c r="BP85" s="2635"/>
      <c r="BQ85" s="2635"/>
      <c r="BR85" s="2635"/>
      <c r="BS85" s="2279"/>
      <c r="BT85" s="2634"/>
      <c r="BU85" s="2279"/>
      <c r="BV85" s="2634"/>
      <c r="BW85" s="2279"/>
      <c r="BX85" s="2636"/>
      <c r="BY85" s="2636"/>
      <c r="BZ85" s="2636"/>
      <c r="CA85" s="2636"/>
      <c r="CB85" s="2674">
        <f>IF(OR(AND(M85&gt;0,ISNUMBER(M85)),ISBLANK(M85)),0,1)</f>
        <v>0</v>
      </c>
      <c r="CC85" s="2636"/>
      <c r="CD85" s="2636"/>
      <c r="CE85" s="2636"/>
      <c r="CF85" s="2636"/>
      <c r="CG85" s="2636"/>
      <c r="CH85" s="2636"/>
      <c r="CI85" s="2636"/>
      <c r="CJ85" s="2636"/>
      <c r="CK85" s="2636"/>
      <c r="CL85" s="2636"/>
      <c r="CM85" s="2636"/>
      <c r="CN85" s="2636"/>
      <c r="CO85" s="2636"/>
      <c r="CP85" s="2636"/>
      <c r="CQ85" s="2636"/>
      <c r="CR85" s="2636"/>
      <c r="CS85" s="2636"/>
      <c r="CT85" s="2636"/>
      <c r="CU85" s="2636"/>
      <c r="CV85" s="2636"/>
      <c r="CW85" s="2636"/>
      <c r="CX85" s="2690"/>
      <c r="CY85" s="2268"/>
    </row>
    <row r="86" spans="2:103" x14ac:dyDescent="0.25">
      <c r="B86" s="2330">
        <v>57</v>
      </c>
      <c r="C86" s="2331" t="s">
        <v>6336</v>
      </c>
      <c r="D86" s="1065" t="s">
        <v>6337</v>
      </c>
      <c r="E86" s="1065" t="s">
        <v>41</v>
      </c>
      <c r="F86" s="1065">
        <v>3</v>
      </c>
      <c r="G86" s="1422" t="s">
        <v>32</v>
      </c>
      <c r="H86" s="2624"/>
      <c r="I86" s="2624"/>
      <c r="J86" s="2624"/>
      <c r="K86" s="2624"/>
      <c r="L86" s="2624"/>
      <c r="M86" s="1932"/>
      <c r="N86" s="2624"/>
      <c r="O86" s="2624"/>
      <c r="P86" s="2624"/>
      <c r="Q86" s="2624"/>
      <c r="R86" s="2624"/>
      <c r="S86" s="2624"/>
      <c r="T86" s="2624"/>
      <c r="U86" s="2624"/>
      <c r="V86" s="2624"/>
      <c r="W86" s="2624"/>
      <c r="X86" s="2624"/>
      <c r="Y86" s="2624"/>
      <c r="Z86" s="2624"/>
      <c r="AA86" s="2624"/>
      <c r="AB86" s="2624"/>
      <c r="AC86" s="2624"/>
      <c r="AD86" s="2624"/>
      <c r="AE86" s="2624"/>
      <c r="AF86" s="2624"/>
      <c r="AG86" s="2624"/>
      <c r="AH86" s="2624"/>
      <c r="AJ86" s="1151"/>
      <c r="AK86" s="2668" t="s">
        <v>6335</v>
      </c>
      <c r="AL86" s="2673" t="s">
        <v>6222</v>
      </c>
      <c r="AN86" s="43"/>
      <c r="AO86" s="43">
        <f>IF(SUM(BW86:CX86)=0,0,$BX$5)</f>
        <v>0</v>
      </c>
      <c r="AQ86" s="2634"/>
      <c r="AR86" s="2279"/>
      <c r="AS86" s="2635"/>
      <c r="AT86" s="2635"/>
      <c r="AU86" s="2635"/>
      <c r="AV86" s="2635"/>
      <c r="AW86" s="2684"/>
      <c r="AX86" s="2635"/>
      <c r="AY86" s="2635"/>
      <c r="AZ86" s="2635"/>
      <c r="BA86" s="2635"/>
      <c r="BB86" s="2635"/>
      <c r="BC86" s="2635"/>
      <c r="BD86" s="2635"/>
      <c r="BE86" s="2635"/>
      <c r="BF86" s="2635"/>
      <c r="BG86" s="2635"/>
      <c r="BH86" s="2635"/>
      <c r="BI86" s="2635"/>
      <c r="BJ86" s="2635"/>
      <c r="BK86" s="2635"/>
      <c r="BL86" s="2635"/>
      <c r="BM86" s="2635"/>
      <c r="BN86" s="2635"/>
      <c r="BO86" s="2635"/>
      <c r="BP86" s="2635"/>
      <c r="BQ86" s="2635"/>
      <c r="BR86" s="2635"/>
      <c r="BS86" s="2279"/>
      <c r="BT86" s="2634"/>
      <c r="BU86" s="2279"/>
      <c r="BV86" s="2634"/>
      <c r="BW86" s="2279"/>
      <c r="BX86" s="2636"/>
      <c r="BY86" s="2636"/>
      <c r="BZ86" s="2636"/>
      <c r="CA86" s="2636"/>
      <c r="CB86" s="2674">
        <f>IF(OR(AND(M86&gt;0,ISNUMBER(M86)),ISBLANK(M86)),0,1)</f>
        <v>0</v>
      </c>
      <c r="CC86" s="2636"/>
      <c r="CD86" s="2636"/>
      <c r="CE86" s="2636"/>
      <c r="CF86" s="2636"/>
      <c r="CG86" s="2636"/>
      <c r="CH86" s="2636"/>
      <c r="CI86" s="2636"/>
      <c r="CJ86" s="2636"/>
      <c r="CK86" s="2636"/>
      <c r="CL86" s="2636"/>
      <c r="CM86" s="2636"/>
      <c r="CN86" s="2636"/>
      <c r="CO86" s="2636"/>
      <c r="CP86" s="2636"/>
      <c r="CQ86" s="2636"/>
      <c r="CR86" s="2636"/>
      <c r="CS86" s="2636"/>
      <c r="CT86" s="2636"/>
      <c r="CU86" s="2636"/>
      <c r="CV86" s="2636"/>
      <c r="CW86" s="2636"/>
      <c r="CX86" s="2690"/>
      <c r="CY86" s="2268"/>
    </row>
    <row r="87" spans="2:103" x14ac:dyDescent="0.25">
      <c r="B87" s="2330">
        <v>58</v>
      </c>
      <c r="C87" s="2331" t="s">
        <v>6338</v>
      </c>
      <c r="D87" s="1065" t="s">
        <v>6339</v>
      </c>
      <c r="E87" s="1065" t="s">
        <v>41</v>
      </c>
      <c r="F87" s="1065">
        <v>3</v>
      </c>
      <c r="G87" s="1422" t="s">
        <v>32</v>
      </c>
      <c r="H87" s="2624"/>
      <c r="I87" s="2624"/>
      <c r="J87" s="2624"/>
      <c r="K87" s="2624"/>
      <c r="L87" s="2624"/>
      <c r="M87" s="1932"/>
      <c r="N87" s="2624"/>
      <c r="O87" s="2624"/>
      <c r="P87" s="2624"/>
      <c r="Q87" s="2624"/>
      <c r="R87" s="2624"/>
      <c r="S87" s="2624"/>
      <c r="T87" s="2624"/>
      <c r="U87" s="2624"/>
      <c r="V87" s="2624"/>
      <c r="W87" s="2624"/>
      <c r="X87" s="2624"/>
      <c r="Y87" s="2624"/>
      <c r="Z87" s="2624"/>
      <c r="AA87" s="2624"/>
      <c r="AB87" s="2624"/>
      <c r="AC87" s="2624"/>
      <c r="AD87" s="2624"/>
      <c r="AE87" s="2624"/>
      <c r="AF87" s="2624"/>
      <c r="AG87" s="2624"/>
      <c r="AH87" s="2624"/>
      <c r="AJ87" s="1151"/>
      <c r="AK87" s="2668" t="s">
        <v>6335</v>
      </c>
      <c r="AL87" s="2673" t="s">
        <v>6222</v>
      </c>
      <c r="AN87" s="43"/>
      <c r="AO87" s="43">
        <f>IF(SUM(BW87:CX87)=0,0,$BX$5)</f>
        <v>0</v>
      </c>
      <c r="AQ87" s="2634"/>
      <c r="AR87" s="2279"/>
      <c r="AS87" s="2635"/>
      <c r="AT87" s="2635"/>
      <c r="AU87" s="2635"/>
      <c r="AV87" s="2635"/>
      <c r="AW87" s="2684"/>
      <c r="AX87" s="2635"/>
      <c r="AY87" s="2635"/>
      <c r="AZ87" s="2635"/>
      <c r="BA87" s="2635"/>
      <c r="BB87" s="2635"/>
      <c r="BC87" s="2635"/>
      <c r="BD87" s="2635"/>
      <c r="BE87" s="2635"/>
      <c r="BF87" s="2635"/>
      <c r="BG87" s="2635"/>
      <c r="BH87" s="2635"/>
      <c r="BI87" s="2635"/>
      <c r="BJ87" s="2635"/>
      <c r="BK87" s="2635"/>
      <c r="BL87" s="2635"/>
      <c r="BM87" s="2635"/>
      <c r="BN87" s="2635"/>
      <c r="BO87" s="2635"/>
      <c r="BP87" s="2635"/>
      <c r="BQ87" s="2635"/>
      <c r="BR87" s="2635"/>
      <c r="BS87" s="2279"/>
      <c r="BT87" s="2634"/>
      <c r="BU87" s="2279"/>
      <c r="BV87" s="2634"/>
      <c r="BW87" s="2279"/>
      <c r="BX87" s="2636"/>
      <c r="BY87" s="2636"/>
      <c r="BZ87" s="2636"/>
      <c r="CA87" s="2636"/>
      <c r="CB87" s="2674">
        <f>IF(OR(AND(M87&gt;0,ISNUMBER(M87)),ISBLANK(M87)),0,1)</f>
        <v>0</v>
      </c>
      <c r="CC87" s="2636"/>
      <c r="CD87" s="2636"/>
      <c r="CE87" s="2636"/>
      <c r="CF87" s="2636"/>
      <c r="CG87" s="2636"/>
      <c r="CH87" s="2636"/>
      <c r="CI87" s="2636"/>
      <c r="CJ87" s="2636"/>
      <c r="CK87" s="2636"/>
      <c r="CL87" s="2636"/>
      <c r="CM87" s="2636"/>
      <c r="CN87" s="2636"/>
      <c r="CO87" s="2636"/>
      <c r="CP87" s="2636"/>
      <c r="CQ87" s="2636"/>
      <c r="CR87" s="2636"/>
      <c r="CS87" s="2636"/>
      <c r="CT87" s="2636"/>
      <c r="CU87" s="2636"/>
      <c r="CV87" s="2636"/>
      <c r="CW87" s="2636"/>
      <c r="CX87" s="2690"/>
      <c r="CY87" s="2268"/>
    </row>
    <row r="88" spans="2:103" x14ac:dyDescent="0.25">
      <c r="B88" s="2330">
        <v>59</v>
      </c>
      <c r="C88" s="2331" t="s">
        <v>6340</v>
      </c>
      <c r="D88" s="1065" t="s">
        <v>6341</v>
      </c>
      <c r="E88" s="1065" t="s">
        <v>41</v>
      </c>
      <c r="F88" s="1065">
        <v>3</v>
      </c>
      <c r="G88" s="1422" t="s">
        <v>32</v>
      </c>
      <c r="H88" s="2624"/>
      <c r="I88" s="2624"/>
      <c r="J88" s="2624"/>
      <c r="K88" s="2624"/>
      <c r="L88" s="2624"/>
      <c r="M88" s="1932"/>
      <c r="N88" s="2624"/>
      <c r="O88" s="2624"/>
      <c r="P88" s="2624"/>
      <c r="Q88" s="2624"/>
      <c r="R88" s="2624"/>
      <c r="S88" s="2624"/>
      <c r="T88" s="2624"/>
      <c r="U88" s="2624"/>
      <c r="V88" s="2624"/>
      <c r="W88" s="2624"/>
      <c r="X88" s="2624"/>
      <c r="Y88" s="2624"/>
      <c r="Z88" s="2624"/>
      <c r="AA88" s="2624"/>
      <c r="AB88" s="2624"/>
      <c r="AC88" s="2624"/>
      <c r="AD88" s="2624"/>
      <c r="AE88" s="2624"/>
      <c r="AF88" s="2624"/>
      <c r="AG88" s="2624"/>
      <c r="AH88" s="2624"/>
      <c r="AJ88" s="1151"/>
      <c r="AK88" s="2668" t="s">
        <v>6335</v>
      </c>
      <c r="AL88" s="2673" t="s">
        <v>6222</v>
      </c>
      <c r="AN88" s="43"/>
      <c r="AO88" s="43">
        <f>IF(SUM(BW88:CX88)=0,0,$BX$5)</f>
        <v>0</v>
      </c>
      <c r="AQ88" s="2634"/>
      <c r="AR88" s="2279"/>
      <c r="AS88" s="2635"/>
      <c r="AT88" s="2635"/>
      <c r="AU88" s="2635"/>
      <c r="AV88" s="2635"/>
      <c r="AW88" s="2684"/>
      <c r="AX88" s="2635"/>
      <c r="AY88" s="2635"/>
      <c r="AZ88" s="2635"/>
      <c r="BA88" s="2635"/>
      <c r="BB88" s="2635"/>
      <c r="BC88" s="2635"/>
      <c r="BD88" s="2635"/>
      <c r="BE88" s="2635"/>
      <c r="BF88" s="2635"/>
      <c r="BG88" s="2635"/>
      <c r="BH88" s="2635"/>
      <c r="BI88" s="2635"/>
      <c r="BJ88" s="2635"/>
      <c r="BK88" s="2635"/>
      <c r="BL88" s="2635"/>
      <c r="BM88" s="2635"/>
      <c r="BN88" s="2635"/>
      <c r="BO88" s="2635"/>
      <c r="BP88" s="2635"/>
      <c r="BQ88" s="2635"/>
      <c r="BR88" s="2635"/>
      <c r="BS88" s="2279"/>
      <c r="BT88" s="2634"/>
      <c r="BU88" s="2279"/>
      <c r="BV88" s="2634"/>
      <c r="BW88" s="2279"/>
      <c r="BX88" s="2636"/>
      <c r="BY88" s="2636"/>
      <c r="BZ88" s="2636"/>
      <c r="CA88" s="2636"/>
      <c r="CB88" s="2674">
        <f>IF(OR(AND(M88&gt;0,ISNUMBER(M88)),ISBLANK(M88)),0,1)</f>
        <v>0</v>
      </c>
      <c r="CC88" s="2636"/>
      <c r="CD88" s="2636"/>
      <c r="CE88" s="2636"/>
      <c r="CF88" s="2636"/>
      <c r="CG88" s="2636"/>
      <c r="CH88" s="2636"/>
      <c r="CI88" s="2636"/>
      <c r="CJ88" s="2636"/>
      <c r="CK88" s="2636"/>
      <c r="CL88" s="2636"/>
      <c r="CM88" s="2636"/>
      <c r="CN88" s="2636"/>
      <c r="CO88" s="2636"/>
      <c r="CP88" s="2636"/>
      <c r="CQ88" s="2636"/>
      <c r="CR88" s="2636"/>
      <c r="CS88" s="2636"/>
      <c r="CT88" s="2636"/>
      <c r="CU88" s="2636"/>
      <c r="CV88" s="2636"/>
      <c r="CW88" s="2636"/>
      <c r="CX88" s="2690"/>
      <c r="CY88" s="2268"/>
    </row>
    <row r="89" spans="2:103" ht="15" thickBot="1" x14ac:dyDescent="0.3">
      <c r="B89" s="2334">
        <v>60</v>
      </c>
      <c r="C89" s="2335" t="s">
        <v>6342</v>
      </c>
      <c r="D89" s="1074" t="s">
        <v>6343</v>
      </c>
      <c r="E89" s="1074" t="s">
        <v>41</v>
      </c>
      <c r="F89" s="1074">
        <v>3</v>
      </c>
      <c r="G89" s="1411" t="s">
        <v>32</v>
      </c>
      <c r="H89" s="2624"/>
      <c r="I89" s="2624"/>
      <c r="J89" s="2624"/>
      <c r="K89" s="2624"/>
      <c r="L89" s="2624"/>
      <c r="M89" s="2691"/>
      <c r="N89" s="2624"/>
      <c r="O89" s="2624"/>
      <c r="P89" s="2624"/>
      <c r="Q89" s="2624"/>
      <c r="R89" s="2624"/>
      <c r="S89" s="2624"/>
      <c r="T89" s="2624"/>
      <c r="U89" s="2624"/>
      <c r="V89" s="2624"/>
      <c r="W89" s="2624"/>
      <c r="X89" s="2624"/>
      <c r="Y89" s="2624"/>
      <c r="Z89" s="2624"/>
      <c r="AA89" s="2624"/>
      <c r="AB89" s="2624"/>
      <c r="AC89" s="2624"/>
      <c r="AD89" s="2624"/>
      <c r="AE89" s="2624"/>
      <c r="AF89" s="2624"/>
      <c r="AG89" s="2624"/>
      <c r="AH89" s="2624"/>
      <c r="AJ89" s="1151"/>
      <c r="AK89" s="2653" t="s">
        <v>6335</v>
      </c>
      <c r="AL89" s="2692" t="s">
        <v>6222</v>
      </c>
      <c r="AN89" s="43"/>
      <c r="AO89" s="43">
        <f>IF(SUM(BW89:CX89)=0,0,$BX$5)</f>
        <v>0</v>
      </c>
      <c r="AQ89" s="2634"/>
      <c r="AR89" s="2279"/>
      <c r="AS89" s="2635"/>
      <c r="AT89" s="2635"/>
      <c r="AU89" s="2635"/>
      <c r="AV89" s="2635"/>
      <c r="AW89" s="2684"/>
      <c r="AX89" s="2635"/>
      <c r="AY89" s="2635"/>
      <c r="AZ89" s="2635"/>
      <c r="BA89" s="2635"/>
      <c r="BB89" s="2635"/>
      <c r="BC89" s="2635"/>
      <c r="BD89" s="2635"/>
      <c r="BE89" s="2635"/>
      <c r="BF89" s="2635"/>
      <c r="BG89" s="2635"/>
      <c r="BH89" s="2635"/>
      <c r="BI89" s="2635"/>
      <c r="BJ89" s="2635"/>
      <c r="BK89" s="2635"/>
      <c r="BL89" s="2635"/>
      <c r="BM89" s="2635"/>
      <c r="BN89" s="2635"/>
      <c r="BO89" s="2635"/>
      <c r="BP89" s="2635"/>
      <c r="BQ89" s="2635"/>
      <c r="BR89" s="2635"/>
      <c r="BS89" s="2279"/>
      <c r="BT89" s="2634"/>
      <c r="BU89" s="2279"/>
      <c r="BV89" s="2634"/>
      <c r="BW89" s="2279"/>
      <c r="BX89" s="2636"/>
      <c r="BY89" s="2636"/>
      <c r="BZ89" s="2636"/>
      <c r="CA89" s="2636"/>
      <c r="CB89" s="2674">
        <f>IF(OR(AND(M89&gt;0,ISNUMBER(M89)),ISBLANK(M89)),0,1)</f>
        <v>0</v>
      </c>
      <c r="CC89" s="2636"/>
      <c r="CD89" s="2636"/>
      <c r="CE89" s="2636"/>
      <c r="CF89" s="2636"/>
      <c r="CG89" s="2636"/>
      <c r="CH89" s="2636"/>
      <c r="CI89" s="2636"/>
      <c r="CJ89" s="2636"/>
      <c r="CK89" s="2636"/>
      <c r="CL89" s="2636"/>
      <c r="CM89" s="2636"/>
      <c r="CN89" s="2636"/>
      <c r="CO89" s="2636"/>
      <c r="CP89" s="2636"/>
      <c r="CQ89" s="2636"/>
      <c r="CR89" s="2636"/>
      <c r="CS89" s="2636"/>
      <c r="CT89" s="2636"/>
      <c r="CU89" s="2636"/>
      <c r="CV89" s="2636"/>
      <c r="CW89" s="2636"/>
      <c r="CX89" s="2690"/>
      <c r="CY89" s="2268"/>
    </row>
    <row r="90" spans="2:103" x14ac:dyDescent="0.25">
      <c r="B90" s="2638"/>
      <c r="C90" s="2624"/>
      <c r="D90" s="2624"/>
      <c r="E90" s="2639"/>
      <c r="F90" s="2639"/>
      <c r="G90" s="2639"/>
      <c r="H90" s="2624"/>
      <c r="I90" s="2624"/>
      <c r="J90" s="2624"/>
      <c r="K90" s="2624"/>
      <c r="L90" s="2624"/>
      <c r="M90" s="2624"/>
      <c r="N90" s="2624"/>
      <c r="O90" s="2624"/>
      <c r="P90" s="2624"/>
      <c r="Q90" s="2624"/>
      <c r="R90" s="2624"/>
      <c r="S90" s="2624"/>
      <c r="T90" s="2624"/>
      <c r="U90" s="2624"/>
      <c r="V90" s="2624"/>
      <c r="W90" s="2624"/>
      <c r="X90" s="2624"/>
      <c r="Y90" s="2624"/>
      <c r="Z90" s="2624"/>
      <c r="AA90" s="2624"/>
      <c r="AB90" s="2624"/>
      <c r="AC90" s="2624"/>
      <c r="AD90" s="2624"/>
      <c r="AE90" s="2624"/>
      <c r="AF90" s="2624"/>
      <c r="AG90" s="2624"/>
      <c r="AH90" s="2624"/>
      <c r="AI90" s="2640"/>
      <c r="AJ90" s="2624"/>
      <c r="AK90" s="2641"/>
      <c r="AL90" s="2641"/>
      <c r="AN90" s="43"/>
      <c r="AO90" s="651"/>
      <c r="AQ90" s="2634"/>
      <c r="AR90" s="2435">
        <f>SUM(AR6:BS89)</f>
        <v>0</v>
      </c>
      <c r="AS90" s="2279"/>
      <c r="AT90" s="2279"/>
      <c r="AU90" s="2279"/>
      <c r="AV90" s="2279"/>
      <c r="AW90" s="2279"/>
      <c r="AX90" s="2279"/>
      <c r="AY90" s="2279"/>
      <c r="AZ90" s="2279"/>
      <c r="BA90" s="2279"/>
      <c r="BB90" s="2279"/>
      <c r="BC90" s="2279"/>
      <c r="BD90" s="2279"/>
      <c r="BE90" s="2279"/>
      <c r="BF90" s="2279"/>
      <c r="BG90" s="2279"/>
      <c r="BH90" s="2279"/>
      <c r="BI90" s="2279"/>
      <c r="BJ90" s="2279"/>
      <c r="BK90" s="2279"/>
      <c r="BL90" s="2279"/>
      <c r="BM90" s="2279"/>
      <c r="BN90" s="2279"/>
      <c r="BO90" s="2279"/>
      <c r="BP90" s="2279"/>
      <c r="BQ90" s="2279"/>
      <c r="BR90" s="2279"/>
      <c r="BS90" s="2279"/>
      <c r="BT90" s="2634"/>
      <c r="BU90" s="2279"/>
      <c r="BV90" s="2634"/>
      <c r="BW90" s="2435">
        <f>SUM(CX6,BW8:CX89)</f>
        <v>0</v>
      </c>
      <c r="BX90" s="2690"/>
      <c r="BY90" s="2690"/>
      <c r="BZ90" s="2690"/>
      <c r="CA90" s="2690"/>
      <c r="CB90" s="2690"/>
      <c r="CC90" s="2690"/>
      <c r="CD90" s="2690"/>
      <c r="CE90" s="2690"/>
      <c r="CF90" s="2690"/>
      <c r="CG90" s="2690"/>
      <c r="CH90" s="2690"/>
      <c r="CI90" s="2690"/>
      <c r="CJ90" s="2690"/>
      <c r="CK90" s="2690"/>
      <c r="CL90" s="2690"/>
      <c r="CM90" s="2690"/>
      <c r="CN90" s="2690"/>
      <c r="CO90" s="2690"/>
      <c r="CP90" s="2690"/>
      <c r="CQ90" s="2690"/>
      <c r="CR90" s="2690"/>
      <c r="CS90" s="2690"/>
      <c r="CT90" s="2690"/>
      <c r="CU90" s="2690"/>
      <c r="CV90" s="2690"/>
      <c r="CW90" s="2690"/>
      <c r="CX90" s="2690"/>
      <c r="CY90" s="2268"/>
    </row>
    <row r="91" spans="2:103" ht="15" customHeight="1" x14ac:dyDescent="0.3">
      <c r="B91" s="277" t="s">
        <v>300</v>
      </c>
      <c r="C91" s="278"/>
      <c r="D91" s="482"/>
      <c r="E91" s="482"/>
      <c r="F91" s="482"/>
      <c r="G91" s="482"/>
      <c r="H91" s="482"/>
      <c r="I91" s="482"/>
      <c r="J91" s="732"/>
      <c r="K91" s="732"/>
      <c r="L91" s="732"/>
      <c r="N91" s="1885"/>
      <c r="O91" s="1885"/>
      <c r="P91" s="1169"/>
      <c r="Q91" s="1169"/>
      <c r="AN91" s="43"/>
      <c r="AO91" s="651"/>
      <c r="BV91" s="2268"/>
      <c r="BX91" s="2731"/>
      <c r="BY91" s="2731"/>
      <c r="BZ91" s="2731"/>
      <c r="CA91" s="2731"/>
      <c r="CB91" s="2731"/>
      <c r="CC91" s="2731"/>
      <c r="CD91" s="2731"/>
      <c r="CE91" s="2731"/>
      <c r="CF91" s="2731"/>
      <c r="CG91" s="2731"/>
      <c r="CH91" s="2731"/>
      <c r="CI91" s="2731"/>
      <c r="CJ91" s="2731"/>
      <c r="CK91" s="2731"/>
      <c r="CL91" s="2731"/>
      <c r="CM91" s="2731"/>
      <c r="CN91" s="2731"/>
      <c r="CO91" s="2731"/>
      <c r="CP91" s="2731"/>
      <c r="CQ91" s="2731"/>
      <c r="CR91" s="2731"/>
      <c r="CS91" s="2731"/>
      <c r="CT91" s="2731"/>
      <c r="CU91" s="2731"/>
      <c r="CV91" s="2731"/>
      <c r="CW91" s="2731"/>
      <c r="CX91" s="2731"/>
      <c r="CY91" s="2268"/>
    </row>
    <row r="92" spans="2:103" ht="15" customHeight="1" x14ac:dyDescent="0.3">
      <c r="B92" s="282"/>
      <c r="C92" s="283" t="s">
        <v>301</v>
      </c>
      <c r="D92" s="482"/>
      <c r="E92" s="482"/>
      <c r="F92" s="482"/>
      <c r="G92" s="482"/>
      <c r="H92" s="482"/>
      <c r="I92" s="482"/>
      <c r="J92" s="732"/>
      <c r="K92" s="732"/>
      <c r="L92" s="732"/>
      <c r="N92" s="1885"/>
      <c r="O92" s="1885"/>
      <c r="P92" s="1169"/>
      <c r="Q92" s="1169"/>
      <c r="BV92" s="2268"/>
      <c r="BX92" s="2731"/>
      <c r="BY92" s="2731"/>
      <c r="BZ92" s="2731"/>
      <c r="CA92" s="2731"/>
      <c r="CB92" s="2731"/>
      <c r="CC92" s="2731"/>
      <c r="CD92" s="2731"/>
      <c r="CE92" s="2731"/>
      <c r="CF92" s="2731"/>
      <c r="CG92" s="2731"/>
      <c r="CH92" s="2731"/>
      <c r="CI92" s="2731"/>
      <c r="CJ92" s="2731"/>
      <c r="CK92" s="2731"/>
      <c r="CL92" s="2731"/>
      <c r="CM92" s="2731"/>
      <c r="CN92" s="2731"/>
      <c r="CO92" s="2731"/>
      <c r="CP92" s="2731"/>
      <c r="CQ92" s="2731"/>
      <c r="CR92" s="2731"/>
      <c r="CS92" s="2731"/>
      <c r="CT92" s="2731"/>
      <c r="CU92" s="2731"/>
      <c r="CV92" s="2731"/>
      <c r="CW92" s="2731"/>
      <c r="CX92" s="2731"/>
      <c r="CY92" s="2268"/>
    </row>
    <row r="93" spans="2:103" ht="15" customHeight="1" x14ac:dyDescent="0.3">
      <c r="B93" s="284"/>
      <c r="C93" s="283" t="s">
        <v>302</v>
      </c>
      <c r="D93" s="482"/>
      <c r="E93" s="482"/>
      <c r="F93" s="482"/>
      <c r="G93" s="482"/>
      <c r="H93" s="482"/>
      <c r="I93" s="482"/>
      <c r="J93" s="732"/>
      <c r="K93" s="732"/>
      <c r="L93" s="732"/>
      <c r="N93" s="1885"/>
      <c r="O93" s="1885"/>
      <c r="P93" s="1169"/>
      <c r="Q93" s="1169"/>
      <c r="BV93" s="2268"/>
      <c r="BX93" s="2731"/>
      <c r="BY93" s="2731"/>
      <c r="BZ93" s="2731"/>
      <c r="CA93" s="2731"/>
      <c r="CB93" s="2731"/>
      <c r="CC93" s="2731"/>
      <c r="CD93" s="2731"/>
      <c r="CE93" s="2731"/>
      <c r="CF93" s="2731"/>
      <c r="CG93" s="2731"/>
      <c r="CH93" s="2731"/>
      <c r="CI93" s="2731"/>
      <c r="CJ93" s="2731"/>
      <c r="CK93" s="2731"/>
      <c r="CL93" s="2731"/>
      <c r="CM93" s="2731"/>
      <c r="CN93" s="2731"/>
      <c r="CO93" s="2731"/>
      <c r="CP93" s="2731"/>
      <c r="CQ93" s="2731"/>
      <c r="CR93" s="2731"/>
      <c r="CS93" s="2731"/>
      <c r="CT93" s="2731"/>
      <c r="CU93" s="2731"/>
      <c r="CV93" s="2731"/>
      <c r="CW93" s="2731"/>
      <c r="CX93" s="2731"/>
      <c r="CY93" s="2268"/>
    </row>
    <row r="94" spans="2:103" ht="15" customHeight="1" x14ac:dyDescent="0.3">
      <c r="B94" s="285"/>
      <c r="C94" s="283" t="s">
        <v>303</v>
      </c>
      <c r="D94" s="482"/>
      <c r="E94" s="482"/>
      <c r="F94" s="482"/>
      <c r="G94" s="482"/>
      <c r="H94" s="482"/>
      <c r="I94" s="482"/>
      <c r="J94" s="732"/>
      <c r="K94" s="732"/>
      <c r="L94" s="732"/>
      <c r="N94" s="1885"/>
      <c r="O94" s="1885"/>
      <c r="P94" s="1169"/>
      <c r="Q94" s="1169"/>
      <c r="BV94" s="2268"/>
      <c r="BX94" s="2731"/>
      <c r="BY94" s="2731"/>
      <c r="BZ94" s="2731"/>
      <c r="CA94" s="2731"/>
      <c r="CB94" s="2731"/>
      <c r="CC94" s="2731"/>
      <c r="CD94" s="2731"/>
      <c r="CE94" s="2731"/>
      <c r="CF94" s="2731"/>
      <c r="CG94" s="2731"/>
      <c r="CH94" s="2731"/>
      <c r="CI94" s="2731"/>
      <c r="CJ94" s="2731"/>
      <c r="CK94" s="2731"/>
      <c r="CL94" s="2731"/>
      <c r="CM94" s="2731"/>
      <c r="CN94" s="2731"/>
      <c r="CO94" s="2731"/>
      <c r="CP94" s="2731"/>
      <c r="CQ94" s="2731"/>
      <c r="CR94" s="2731"/>
      <c r="CS94" s="2731"/>
      <c r="CT94" s="2731"/>
      <c r="CU94" s="2731"/>
      <c r="CV94" s="2731"/>
      <c r="CW94" s="2731"/>
      <c r="CX94" s="2731"/>
      <c r="CY94" s="2268"/>
    </row>
    <row r="95" spans="2:103" ht="15" customHeight="1" x14ac:dyDescent="0.3">
      <c r="B95" s="2732"/>
      <c r="C95" s="283" t="s">
        <v>304</v>
      </c>
      <c r="D95" s="482"/>
      <c r="E95" s="482"/>
      <c r="F95" s="482"/>
      <c r="G95" s="482"/>
      <c r="H95" s="482"/>
      <c r="I95" s="482"/>
      <c r="J95" s="732"/>
      <c r="K95" s="732"/>
      <c r="L95" s="732"/>
      <c r="N95" s="1885"/>
      <c r="O95" s="1885"/>
      <c r="P95" s="1169"/>
      <c r="Q95" s="1169"/>
      <c r="BV95" s="2268"/>
      <c r="BX95" s="2731"/>
      <c r="BY95" s="2731"/>
      <c r="BZ95" s="2731"/>
      <c r="CA95" s="2731"/>
      <c r="CB95" s="2731"/>
      <c r="CC95" s="2731"/>
      <c r="CD95" s="2731"/>
      <c r="CE95" s="2731"/>
      <c r="CF95" s="2731"/>
      <c r="CG95" s="2731"/>
      <c r="CH95" s="2731"/>
      <c r="CI95" s="2731"/>
      <c r="CJ95" s="2731"/>
      <c r="CK95" s="2731"/>
      <c r="CL95" s="2731"/>
      <c r="CM95" s="2731"/>
      <c r="CN95" s="2731"/>
      <c r="CO95" s="2731"/>
      <c r="CP95" s="2731"/>
      <c r="CQ95" s="2731"/>
      <c r="CR95" s="2731"/>
      <c r="CS95" s="2731"/>
      <c r="CT95" s="2731"/>
      <c r="CU95" s="2731"/>
      <c r="CV95" s="2731"/>
      <c r="CW95" s="2731"/>
      <c r="CX95" s="2731"/>
      <c r="CY95" s="2268"/>
    </row>
    <row r="96" spans="2:103" ht="15" customHeight="1" thickBot="1" x14ac:dyDescent="0.35">
      <c r="B96" s="2436"/>
      <c r="C96" s="2437"/>
      <c r="D96" s="482"/>
      <c r="E96" s="482"/>
      <c r="F96" s="482"/>
      <c r="G96" s="482"/>
      <c r="H96" s="482"/>
      <c r="I96" s="482"/>
      <c r="J96" s="732"/>
      <c r="K96" s="732"/>
      <c r="L96" s="732"/>
      <c r="N96" s="1885"/>
      <c r="O96" s="1885"/>
      <c r="P96" s="1169"/>
      <c r="Q96" s="1169"/>
      <c r="BX96" s="2731"/>
      <c r="BY96" s="2731"/>
      <c r="BZ96" s="2731"/>
      <c r="CA96" s="2731"/>
      <c r="CB96" s="2731"/>
      <c r="CC96" s="2731"/>
      <c r="CD96" s="2731"/>
      <c r="CE96" s="2731"/>
      <c r="CF96" s="2731"/>
      <c r="CG96" s="2731"/>
      <c r="CH96" s="2731"/>
      <c r="CI96" s="2731"/>
      <c r="CJ96" s="2731"/>
      <c r="CK96" s="2731"/>
      <c r="CL96" s="2731"/>
      <c r="CM96" s="2731"/>
      <c r="CN96" s="2731"/>
      <c r="CO96" s="2731"/>
      <c r="CP96" s="2731"/>
      <c r="CQ96" s="2731"/>
      <c r="CR96" s="2731"/>
      <c r="CS96" s="2731"/>
      <c r="CT96" s="2731"/>
      <c r="CU96" s="2731"/>
      <c r="CV96" s="2731"/>
      <c r="CW96" s="2731"/>
      <c r="CX96" s="2731"/>
    </row>
    <row r="97" spans="2:102" ht="15" customHeight="1" thickBot="1" x14ac:dyDescent="0.3">
      <c r="B97" s="3494" t="s">
        <v>6344</v>
      </c>
      <c r="C97" s="3495"/>
      <c r="D97" s="3495"/>
      <c r="E97" s="3495"/>
      <c r="F97" s="3495"/>
      <c r="G97" s="3495"/>
      <c r="H97" s="3495"/>
      <c r="I97" s="3495"/>
      <c r="J97" s="3495"/>
      <c r="K97" s="3495"/>
      <c r="L97" s="3495"/>
      <c r="M97" s="3496"/>
      <c r="N97" s="1885"/>
      <c r="O97" s="1885"/>
      <c r="P97" s="1169"/>
      <c r="Q97" s="1169"/>
      <c r="BX97" s="2733"/>
      <c r="BY97" s="2733"/>
      <c r="BZ97" s="2733"/>
      <c r="CA97" s="2733"/>
      <c r="CB97" s="2733"/>
      <c r="CC97" s="2733"/>
      <c r="CD97" s="2733"/>
      <c r="CE97" s="2733"/>
      <c r="CF97" s="2733"/>
      <c r="CG97" s="2733"/>
      <c r="CH97" s="2733"/>
      <c r="CI97" s="2733"/>
      <c r="CJ97" s="2733"/>
      <c r="CK97" s="2733"/>
      <c r="CL97" s="2733"/>
      <c r="CM97" s="2733"/>
      <c r="CN97" s="2733"/>
      <c r="CO97" s="2733"/>
      <c r="CP97" s="2733"/>
      <c r="CQ97" s="2733"/>
      <c r="CR97" s="2733"/>
      <c r="CS97" s="2733"/>
      <c r="CT97" s="2733"/>
      <c r="CU97" s="2733"/>
      <c r="CV97" s="2733"/>
      <c r="CW97" s="2733"/>
      <c r="CX97" s="2733"/>
    </row>
    <row r="98" spans="2:102" ht="15" customHeight="1" thickBot="1" x14ac:dyDescent="0.3">
      <c r="B98" s="288"/>
      <c r="C98" s="289"/>
      <c r="D98" s="291"/>
      <c r="E98" s="291"/>
      <c r="F98" s="291"/>
      <c r="G98" s="291"/>
      <c r="H98" s="291"/>
      <c r="I98" s="291"/>
      <c r="J98" s="732"/>
      <c r="K98" s="732"/>
      <c r="L98" s="732"/>
      <c r="N98" s="1885"/>
      <c r="O98" s="1885"/>
      <c r="P98" s="1169"/>
      <c r="Q98" s="1169"/>
      <c r="BX98" s="2733"/>
      <c r="BY98" s="2733"/>
      <c r="BZ98" s="2733"/>
      <c r="CA98" s="2733"/>
      <c r="CB98" s="2733"/>
      <c r="CC98" s="2733"/>
      <c r="CD98" s="2733"/>
      <c r="CE98" s="2733"/>
      <c r="CF98" s="2733"/>
      <c r="CG98" s="2733"/>
      <c r="CH98" s="2733"/>
      <c r="CI98" s="2733"/>
      <c r="CJ98" s="2733"/>
      <c r="CK98" s="2733"/>
      <c r="CL98" s="2733"/>
      <c r="CM98" s="2733"/>
      <c r="CN98" s="2733"/>
      <c r="CO98" s="2733"/>
      <c r="CP98" s="2733"/>
      <c r="CQ98" s="2733"/>
      <c r="CR98" s="2733"/>
      <c r="CS98" s="2733"/>
      <c r="CT98" s="2733"/>
      <c r="CU98" s="2733"/>
      <c r="CV98" s="2733"/>
      <c r="CW98" s="2733"/>
      <c r="CX98" s="2733"/>
    </row>
    <row r="99" spans="2:102" ht="45" customHeight="1" thickBot="1" x14ac:dyDescent="0.3">
      <c r="B99" s="3480" t="s">
        <v>6345</v>
      </c>
      <c r="C99" s="3481"/>
      <c r="D99" s="3481"/>
      <c r="E99" s="3481"/>
      <c r="F99" s="3481"/>
      <c r="G99" s="3481"/>
      <c r="H99" s="3481"/>
      <c r="I99" s="3481"/>
      <c r="J99" s="3481"/>
      <c r="K99" s="3481"/>
      <c r="L99" s="3481"/>
      <c r="M99" s="3482"/>
      <c r="N99" s="1885"/>
      <c r="O99" s="1885"/>
      <c r="P99" s="1169"/>
      <c r="Q99" s="1169"/>
      <c r="BX99" s="2733"/>
      <c r="BY99" s="2733"/>
      <c r="BZ99" s="2733"/>
      <c r="CA99" s="2733"/>
      <c r="CB99" s="2733"/>
      <c r="CC99" s="2733"/>
      <c r="CD99" s="2733"/>
      <c r="CE99" s="2733"/>
      <c r="CF99" s="2733"/>
      <c r="CG99" s="2733"/>
      <c r="CH99" s="2733"/>
      <c r="CI99" s="2733"/>
      <c r="CJ99" s="2733"/>
      <c r="CK99" s="2733"/>
      <c r="CL99" s="2733"/>
      <c r="CM99" s="2733"/>
      <c r="CN99" s="2733"/>
      <c r="CO99" s="2733"/>
      <c r="CP99" s="2733"/>
      <c r="CQ99" s="2733"/>
      <c r="CR99" s="2733"/>
      <c r="CS99" s="2733"/>
      <c r="CT99" s="2733"/>
      <c r="CU99" s="2733"/>
      <c r="CV99" s="2733"/>
      <c r="CW99" s="2733"/>
      <c r="CX99" s="2733"/>
    </row>
    <row r="100" spans="2:102" ht="15" thickBot="1" x14ac:dyDescent="0.25">
      <c r="B100" s="305"/>
      <c r="C100" s="1170"/>
      <c r="D100" s="305"/>
      <c r="E100" s="305"/>
      <c r="F100" s="305"/>
      <c r="G100" s="114"/>
      <c r="H100" s="114"/>
      <c r="I100" s="114"/>
      <c r="J100" s="732"/>
      <c r="K100" s="732"/>
      <c r="L100" s="732"/>
      <c r="BX100" s="2733"/>
      <c r="BY100" s="2733"/>
      <c r="BZ100" s="2733"/>
      <c r="CA100" s="2733"/>
      <c r="CB100" s="2733"/>
      <c r="CC100" s="2733"/>
      <c r="CD100" s="2733"/>
      <c r="CE100" s="2733"/>
      <c r="CF100" s="2733"/>
      <c r="CG100" s="2733"/>
      <c r="CH100" s="2733"/>
      <c r="CI100" s="2733"/>
      <c r="CJ100" s="2733"/>
      <c r="CK100" s="2733"/>
      <c r="CL100" s="2733"/>
      <c r="CM100" s="2733"/>
      <c r="CN100" s="2733"/>
      <c r="CO100" s="2733"/>
      <c r="CP100" s="2733"/>
      <c r="CQ100" s="2733"/>
      <c r="CR100" s="2733"/>
      <c r="CS100" s="2733"/>
      <c r="CT100" s="2733"/>
      <c r="CU100" s="2733"/>
      <c r="CV100" s="2733"/>
      <c r="CW100" s="2733"/>
      <c r="CX100" s="2733"/>
    </row>
    <row r="101" spans="2:102" ht="15" customHeight="1" x14ac:dyDescent="0.25">
      <c r="B101" s="292" t="s">
        <v>307</v>
      </c>
      <c r="C101" s="3476" t="s">
        <v>308</v>
      </c>
      <c r="D101" s="3476"/>
      <c r="E101" s="3476"/>
      <c r="F101" s="3476"/>
      <c r="G101" s="3476"/>
      <c r="H101" s="3476"/>
      <c r="I101" s="3476"/>
      <c r="J101" s="3476"/>
      <c r="K101" s="3476"/>
      <c r="L101" s="3476"/>
      <c r="M101" s="3477"/>
      <c r="BX101" s="2733"/>
      <c r="BY101" s="2733"/>
      <c r="BZ101" s="2733"/>
      <c r="CA101" s="2733"/>
      <c r="CB101" s="2733"/>
      <c r="CC101" s="2733"/>
      <c r="CD101" s="2733"/>
      <c r="CE101" s="2733"/>
      <c r="CF101" s="2733"/>
      <c r="CG101" s="2733"/>
      <c r="CH101" s="2733"/>
      <c r="CI101" s="2733"/>
      <c r="CJ101" s="2733"/>
      <c r="CK101" s="2733"/>
      <c r="CL101" s="2733"/>
      <c r="CM101" s="2733"/>
      <c r="CN101" s="2733"/>
      <c r="CO101" s="2733"/>
      <c r="CP101" s="2733"/>
      <c r="CQ101" s="2733"/>
      <c r="CR101" s="2733"/>
      <c r="CS101" s="2733"/>
      <c r="CT101" s="2733"/>
      <c r="CU101" s="2733"/>
      <c r="CV101" s="2733"/>
      <c r="CW101" s="2733"/>
      <c r="CX101" s="2733"/>
    </row>
    <row r="102" spans="2:102" ht="15" customHeight="1" x14ac:dyDescent="0.25">
      <c r="B102" s="2734" t="s">
        <v>309</v>
      </c>
      <c r="C102" s="3836" t="str">
        <f>$C$5</f>
        <v>General parameters</v>
      </c>
      <c r="D102" s="3837"/>
      <c r="E102" s="3837"/>
      <c r="F102" s="3837"/>
      <c r="G102" s="3837"/>
      <c r="H102" s="3837"/>
      <c r="I102" s="3837"/>
      <c r="J102" s="3837"/>
      <c r="K102" s="3837"/>
      <c r="L102" s="3837"/>
      <c r="M102" s="3838"/>
      <c r="BX102" s="2733"/>
      <c r="BY102" s="2733"/>
      <c r="BZ102" s="2733"/>
      <c r="CA102" s="2733"/>
      <c r="CB102" s="2733"/>
      <c r="CC102" s="2733"/>
      <c r="CD102" s="2733"/>
      <c r="CE102" s="2733"/>
      <c r="CF102" s="2733"/>
      <c r="CG102" s="2733"/>
      <c r="CH102" s="2733"/>
      <c r="CI102" s="2733"/>
      <c r="CJ102" s="2733"/>
      <c r="CK102" s="2733"/>
      <c r="CL102" s="2733"/>
      <c r="CM102" s="2733"/>
      <c r="CN102" s="2733"/>
      <c r="CO102" s="2733"/>
      <c r="CP102" s="2733"/>
      <c r="CQ102" s="2733"/>
      <c r="CR102" s="2733"/>
      <c r="CS102" s="2733"/>
      <c r="CT102" s="2733"/>
      <c r="CU102" s="2733"/>
      <c r="CV102" s="2733"/>
      <c r="CW102" s="2733"/>
      <c r="CX102" s="2733"/>
    </row>
    <row r="103" spans="2:102" ht="15" customHeight="1" x14ac:dyDescent="0.25">
      <c r="B103" s="1884">
        <v>1</v>
      </c>
      <c r="C103" s="3472" t="s">
        <v>6346</v>
      </c>
      <c r="D103" s="3472"/>
      <c r="E103" s="3472"/>
      <c r="F103" s="3472"/>
      <c r="G103" s="3472"/>
      <c r="H103" s="3472"/>
      <c r="I103" s="3472"/>
      <c r="J103" s="3472"/>
      <c r="K103" s="3472"/>
      <c r="L103" s="3472"/>
      <c r="M103" s="3473"/>
      <c r="BX103" s="2733"/>
      <c r="BY103" s="2733"/>
      <c r="BZ103" s="2733"/>
      <c r="CA103" s="2733"/>
      <c r="CB103" s="2733"/>
      <c r="CC103" s="2733"/>
      <c r="CD103" s="2733"/>
      <c r="CE103" s="2733"/>
      <c r="CF103" s="2733"/>
      <c r="CG103" s="2733"/>
      <c r="CH103" s="2733"/>
      <c r="CI103" s="2733"/>
      <c r="CJ103" s="2733"/>
      <c r="CK103" s="2733"/>
      <c r="CL103" s="2733"/>
      <c r="CM103" s="2733"/>
      <c r="CN103" s="2733"/>
      <c r="CO103" s="2733"/>
      <c r="CP103" s="2733"/>
      <c r="CQ103" s="2733"/>
      <c r="CR103" s="2733"/>
      <c r="CS103" s="2733"/>
      <c r="CT103" s="2733"/>
      <c r="CU103" s="2733"/>
      <c r="CV103" s="2733"/>
      <c r="CW103" s="2733"/>
      <c r="CX103" s="2733"/>
    </row>
    <row r="104" spans="2:102" ht="15" customHeight="1" x14ac:dyDescent="0.25">
      <c r="B104" s="2734" t="s">
        <v>321</v>
      </c>
      <c r="C104" s="3836" t="str">
        <f>$C$8</f>
        <v>Time value of money adjustment for export incentive</v>
      </c>
      <c r="D104" s="3837"/>
      <c r="E104" s="3837"/>
      <c r="F104" s="3837"/>
      <c r="G104" s="3837"/>
      <c r="H104" s="3837"/>
      <c r="I104" s="3837"/>
      <c r="J104" s="3837"/>
      <c r="K104" s="3837"/>
      <c r="L104" s="3837"/>
      <c r="M104" s="3838"/>
      <c r="BX104" s="2733"/>
      <c r="BY104" s="2733"/>
      <c r="BZ104" s="2733"/>
      <c r="CA104" s="2733"/>
      <c r="CB104" s="2733"/>
      <c r="CC104" s="2733"/>
      <c r="CD104" s="2733"/>
      <c r="CE104" s="2733"/>
      <c r="CF104" s="2733"/>
      <c r="CG104" s="2733"/>
      <c r="CH104" s="2733"/>
      <c r="CI104" s="2733"/>
      <c r="CJ104" s="2733"/>
      <c r="CK104" s="2733"/>
      <c r="CL104" s="2733"/>
      <c r="CM104" s="2733"/>
      <c r="CN104" s="2733"/>
      <c r="CO104" s="2733"/>
      <c r="CP104" s="2733"/>
      <c r="CQ104" s="2733"/>
      <c r="CR104" s="2733"/>
      <c r="CS104" s="2733"/>
      <c r="CT104" s="2733"/>
      <c r="CU104" s="2733"/>
      <c r="CV104" s="2733"/>
      <c r="CW104" s="2733"/>
      <c r="CX104" s="2733"/>
    </row>
    <row r="105" spans="2:102" ht="15" customHeight="1" x14ac:dyDescent="0.25">
      <c r="B105" s="1884">
        <v>2</v>
      </c>
      <c r="C105" s="3472" t="s">
        <v>6347</v>
      </c>
      <c r="D105" s="3472"/>
      <c r="E105" s="3472"/>
      <c r="F105" s="3472"/>
      <c r="G105" s="3472"/>
      <c r="H105" s="3472"/>
      <c r="I105" s="3472"/>
      <c r="J105" s="3472"/>
      <c r="K105" s="3472"/>
      <c r="L105" s="3472"/>
      <c r="M105" s="3473"/>
    </row>
    <row r="106" spans="2:102" ht="15" customHeight="1" x14ac:dyDescent="0.25">
      <c r="B106" s="1884">
        <v>3</v>
      </c>
      <c r="C106" s="3843" t="s">
        <v>6348</v>
      </c>
      <c r="D106" s="3472"/>
      <c r="E106" s="3472"/>
      <c r="F106" s="3472"/>
      <c r="G106" s="3472"/>
      <c r="H106" s="3472"/>
      <c r="I106" s="3472"/>
      <c r="J106" s="3472"/>
      <c r="K106" s="3472"/>
      <c r="L106" s="3472"/>
      <c r="M106" s="3473"/>
    </row>
    <row r="107" spans="2:102" ht="15" customHeight="1" x14ac:dyDescent="0.25">
      <c r="B107" s="2734" t="s">
        <v>330</v>
      </c>
      <c r="C107" s="3836" t="str">
        <f>C12</f>
        <v>New export 1</v>
      </c>
      <c r="D107" s="3837"/>
      <c r="E107" s="3837"/>
      <c r="F107" s="3837"/>
      <c r="G107" s="3837"/>
      <c r="H107" s="3837"/>
      <c r="I107" s="3837"/>
      <c r="J107" s="3837"/>
      <c r="K107" s="3837"/>
      <c r="L107" s="3837"/>
      <c r="M107" s="3838"/>
    </row>
    <row r="108" spans="2:102" ht="15" customHeight="1" x14ac:dyDescent="0.25">
      <c r="B108" s="1884">
        <v>4</v>
      </c>
      <c r="C108" s="3472" t="s">
        <v>6349</v>
      </c>
      <c r="D108" s="3472"/>
      <c r="E108" s="3472"/>
      <c r="F108" s="3472"/>
      <c r="G108" s="3472"/>
      <c r="H108" s="3472"/>
      <c r="I108" s="3472"/>
      <c r="J108" s="3472"/>
      <c r="K108" s="3472"/>
      <c r="L108" s="3472"/>
      <c r="M108" s="3473"/>
    </row>
    <row r="109" spans="2:102" ht="15" customHeight="1" x14ac:dyDescent="0.25">
      <c r="B109" s="1884">
        <v>5</v>
      </c>
      <c r="C109" s="3472" t="s">
        <v>6350</v>
      </c>
      <c r="D109" s="3472"/>
      <c r="E109" s="3472"/>
      <c r="F109" s="3472"/>
      <c r="G109" s="3472"/>
      <c r="H109" s="3472"/>
      <c r="I109" s="3472"/>
      <c r="J109" s="3472"/>
      <c r="K109" s="3472"/>
      <c r="L109" s="3472"/>
      <c r="M109" s="3473"/>
    </row>
    <row r="110" spans="2:102" ht="15" customHeight="1" x14ac:dyDescent="0.25">
      <c r="B110" s="1884">
        <v>6</v>
      </c>
      <c r="C110" s="3839" t="s">
        <v>6240</v>
      </c>
      <c r="D110" s="3839"/>
      <c r="E110" s="3839"/>
      <c r="F110" s="3839"/>
      <c r="G110" s="3839"/>
      <c r="H110" s="3839"/>
      <c r="I110" s="3839"/>
      <c r="J110" s="3839"/>
      <c r="K110" s="3839"/>
      <c r="L110" s="3839"/>
      <c r="M110" s="3840"/>
    </row>
    <row r="111" spans="2:102" ht="15" customHeight="1" x14ac:dyDescent="0.25">
      <c r="B111" s="1884">
        <v>7</v>
      </c>
      <c r="C111" s="3839" t="s">
        <v>6242</v>
      </c>
      <c r="D111" s="3839"/>
      <c r="E111" s="3839"/>
      <c r="F111" s="3839"/>
      <c r="G111" s="3839"/>
      <c r="H111" s="3839"/>
      <c r="I111" s="3839"/>
      <c r="J111" s="3839"/>
      <c r="K111" s="3839"/>
      <c r="L111" s="3839"/>
      <c r="M111" s="3840"/>
    </row>
    <row r="112" spans="2:102" ht="15" customHeight="1" x14ac:dyDescent="0.25">
      <c r="B112" s="1884">
        <v>8</v>
      </c>
      <c r="C112" s="3472" t="s">
        <v>6351</v>
      </c>
      <c r="D112" s="3472"/>
      <c r="E112" s="3472"/>
      <c r="F112" s="3472"/>
      <c r="G112" s="3472"/>
      <c r="H112" s="3472"/>
      <c r="I112" s="3472"/>
      <c r="J112" s="3472"/>
      <c r="K112" s="3472"/>
      <c r="L112" s="3472"/>
      <c r="M112" s="3473"/>
    </row>
    <row r="113" spans="2:13" ht="15" customHeight="1" x14ac:dyDescent="0.25">
      <c r="B113" s="1884">
        <v>9</v>
      </c>
      <c r="C113" s="3472" t="s">
        <v>6352</v>
      </c>
      <c r="D113" s="3472"/>
      <c r="E113" s="3472"/>
      <c r="F113" s="3472"/>
      <c r="G113" s="3472"/>
      <c r="H113" s="3472"/>
      <c r="I113" s="3472"/>
      <c r="J113" s="3472"/>
      <c r="K113" s="3472"/>
      <c r="L113" s="3472"/>
      <c r="M113" s="3473"/>
    </row>
    <row r="114" spans="2:13" ht="15" customHeight="1" x14ac:dyDescent="0.25">
      <c r="B114" s="1884">
        <v>10</v>
      </c>
      <c r="C114" s="3472" t="s">
        <v>6353</v>
      </c>
      <c r="D114" s="3472"/>
      <c r="E114" s="3472"/>
      <c r="F114" s="3472"/>
      <c r="G114" s="3472"/>
      <c r="H114" s="3472"/>
      <c r="I114" s="3472"/>
      <c r="J114" s="3472"/>
      <c r="K114" s="3472"/>
      <c r="L114" s="3472"/>
      <c r="M114" s="3473"/>
    </row>
    <row r="115" spans="2:13" ht="15" customHeight="1" x14ac:dyDescent="0.25">
      <c r="B115" s="1884">
        <v>11</v>
      </c>
      <c r="C115" s="3472" t="s">
        <v>6354</v>
      </c>
      <c r="D115" s="3472"/>
      <c r="E115" s="3472"/>
      <c r="F115" s="3472"/>
      <c r="G115" s="3472"/>
      <c r="H115" s="3472"/>
      <c r="I115" s="3472"/>
      <c r="J115" s="3472"/>
      <c r="K115" s="3472"/>
      <c r="L115" s="3472"/>
      <c r="M115" s="3473"/>
    </row>
    <row r="116" spans="2:13" ht="15" customHeight="1" x14ac:dyDescent="0.25">
      <c r="B116" s="1884">
        <v>12</v>
      </c>
      <c r="C116" s="3472" t="s">
        <v>6355</v>
      </c>
      <c r="D116" s="3472"/>
      <c r="E116" s="3472"/>
      <c r="F116" s="3472"/>
      <c r="G116" s="3472"/>
      <c r="H116" s="3472"/>
      <c r="I116" s="3472"/>
      <c r="J116" s="3472"/>
      <c r="K116" s="3472"/>
      <c r="L116" s="3472"/>
      <c r="M116" s="3473"/>
    </row>
    <row r="117" spans="2:13" ht="15" customHeight="1" x14ac:dyDescent="0.25">
      <c r="B117" s="2734" t="s">
        <v>334</v>
      </c>
      <c r="C117" s="3836" t="str">
        <f>C23</f>
        <v>New export 2</v>
      </c>
      <c r="D117" s="3837"/>
      <c r="E117" s="3837"/>
      <c r="F117" s="3837"/>
      <c r="G117" s="3837"/>
      <c r="H117" s="3837"/>
      <c r="I117" s="3837"/>
      <c r="J117" s="3837"/>
      <c r="K117" s="3837"/>
      <c r="L117" s="3837"/>
      <c r="M117" s="3838"/>
    </row>
    <row r="118" spans="2:13" ht="15" customHeight="1" x14ac:dyDescent="0.25">
      <c r="B118" s="1884">
        <v>13</v>
      </c>
      <c r="C118" s="3472" t="s">
        <v>6349</v>
      </c>
      <c r="D118" s="3472"/>
      <c r="E118" s="3472"/>
      <c r="F118" s="3472"/>
      <c r="G118" s="3472"/>
      <c r="H118" s="3472"/>
      <c r="I118" s="3472"/>
      <c r="J118" s="3472"/>
      <c r="K118" s="3472"/>
      <c r="L118" s="3472"/>
      <c r="M118" s="3473"/>
    </row>
    <row r="119" spans="2:13" ht="15" customHeight="1" x14ac:dyDescent="0.25">
      <c r="B119" s="1884">
        <v>14</v>
      </c>
      <c r="C119" s="3472" t="s">
        <v>6350</v>
      </c>
      <c r="D119" s="3472"/>
      <c r="E119" s="3472"/>
      <c r="F119" s="3472"/>
      <c r="G119" s="3472"/>
      <c r="H119" s="3472"/>
      <c r="I119" s="3472"/>
      <c r="J119" s="3472"/>
      <c r="K119" s="3472"/>
      <c r="L119" s="3472"/>
      <c r="M119" s="3473"/>
    </row>
    <row r="120" spans="2:13" ht="15" customHeight="1" x14ac:dyDescent="0.25">
      <c r="B120" s="1884">
        <v>15</v>
      </c>
      <c r="C120" s="3839" t="s">
        <v>6240</v>
      </c>
      <c r="D120" s="3839"/>
      <c r="E120" s="3839"/>
      <c r="F120" s="3839"/>
      <c r="G120" s="3839"/>
      <c r="H120" s="3839"/>
      <c r="I120" s="3839"/>
      <c r="J120" s="3839"/>
      <c r="K120" s="3839"/>
      <c r="L120" s="3839"/>
      <c r="M120" s="3840"/>
    </row>
    <row r="121" spans="2:13" ht="15" customHeight="1" x14ac:dyDescent="0.25">
      <c r="B121" s="1884">
        <v>16</v>
      </c>
      <c r="C121" s="3839" t="s">
        <v>6242</v>
      </c>
      <c r="D121" s="3839"/>
      <c r="E121" s="3839"/>
      <c r="F121" s="3839"/>
      <c r="G121" s="3839"/>
      <c r="H121" s="3839"/>
      <c r="I121" s="3839"/>
      <c r="J121" s="3839"/>
      <c r="K121" s="3839"/>
      <c r="L121" s="3839"/>
      <c r="M121" s="3840"/>
    </row>
    <row r="122" spans="2:13" ht="15" customHeight="1" x14ac:dyDescent="0.25">
      <c r="B122" s="1884">
        <v>17</v>
      </c>
      <c r="C122" s="3472" t="s">
        <v>6351</v>
      </c>
      <c r="D122" s="3472"/>
      <c r="E122" s="3472"/>
      <c r="F122" s="3472"/>
      <c r="G122" s="3472"/>
      <c r="H122" s="3472"/>
      <c r="I122" s="3472"/>
      <c r="J122" s="3472"/>
      <c r="K122" s="3472"/>
      <c r="L122" s="3472"/>
      <c r="M122" s="3473"/>
    </row>
    <row r="123" spans="2:13" ht="15" customHeight="1" x14ac:dyDescent="0.25">
      <c r="B123" s="1884">
        <v>18</v>
      </c>
      <c r="C123" s="3472" t="s">
        <v>6352</v>
      </c>
      <c r="D123" s="3472"/>
      <c r="E123" s="3472"/>
      <c r="F123" s="3472"/>
      <c r="G123" s="3472"/>
      <c r="H123" s="3472"/>
      <c r="I123" s="3472"/>
      <c r="J123" s="3472"/>
      <c r="K123" s="3472"/>
      <c r="L123" s="3472"/>
      <c r="M123" s="3473"/>
    </row>
    <row r="124" spans="2:13" ht="15" customHeight="1" x14ac:dyDescent="0.25">
      <c r="B124" s="1884">
        <v>19</v>
      </c>
      <c r="C124" s="3472" t="s">
        <v>6353</v>
      </c>
      <c r="D124" s="3472"/>
      <c r="E124" s="3472"/>
      <c r="F124" s="3472"/>
      <c r="G124" s="3472"/>
      <c r="H124" s="3472"/>
      <c r="I124" s="3472"/>
      <c r="J124" s="3472"/>
      <c r="K124" s="3472"/>
      <c r="L124" s="3472"/>
      <c r="M124" s="3473"/>
    </row>
    <row r="125" spans="2:13" ht="15" customHeight="1" x14ac:dyDescent="0.25">
      <c r="B125" s="1884">
        <v>20</v>
      </c>
      <c r="C125" s="3472" t="s">
        <v>6354</v>
      </c>
      <c r="D125" s="3472"/>
      <c r="E125" s="3472"/>
      <c r="F125" s="3472"/>
      <c r="G125" s="3472"/>
      <c r="H125" s="3472"/>
      <c r="I125" s="3472"/>
      <c r="J125" s="3472"/>
      <c r="K125" s="3472"/>
      <c r="L125" s="3472"/>
      <c r="M125" s="3473"/>
    </row>
    <row r="126" spans="2:13" ht="15" customHeight="1" x14ac:dyDescent="0.25">
      <c r="B126" s="1884">
        <v>21</v>
      </c>
      <c r="C126" s="3472" t="s">
        <v>6355</v>
      </c>
      <c r="D126" s="3472"/>
      <c r="E126" s="3472"/>
      <c r="F126" s="3472"/>
      <c r="G126" s="3472"/>
      <c r="H126" s="3472"/>
      <c r="I126" s="3472"/>
      <c r="J126" s="3472"/>
      <c r="K126" s="3472"/>
      <c r="L126" s="3472"/>
      <c r="M126" s="3473"/>
    </row>
    <row r="127" spans="2:13" ht="15" customHeight="1" x14ac:dyDescent="0.25">
      <c r="B127" s="2734" t="s">
        <v>338</v>
      </c>
      <c r="C127" s="3836" t="str">
        <f>C34</f>
        <v>New export 3</v>
      </c>
      <c r="D127" s="3837"/>
      <c r="E127" s="3837"/>
      <c r="F127" s="3837"/>
      <c r="G127" s="3837"/>
      <c r="H127" s="3837"/>
      <c r="I127" s="3837"/>
      <c r="J127" s="3837"/>
      <c r="K127" s="3837"/>
      <c r="L127" s="3837"/>
      <c r="M127" s="3838"/>
    </row>
    <row r="128" spans="2:13" ht="15" customHeight="1" x14ac:dyDescent="0.25">
      <c r="B128" s="1884">
        <v>22</v>
      </c>
      <c r="C128" s="3472" t="s">
        <v>6349</v>
      </c>
      <c r="D128" s="3472"/>
      <c r="E128" s="3472"/>
      <c r="F128" s="3472"/>
      <c r="G128" s="3472"/>
      <c r="H128" s="3472"/>
      <c r="I128" s="3472"/>
      <c r="J128" s="3472"/>
      <c r="K128" s="3472"/>
      <c r="L128" s="3472"/>
      <c r="M128" s="3473"/>
    </row>
    <row r="129" spans="2:13" ht="15" customHeight="1" x14ac:dyDescent="0.25">
      <c r="B129" s="1884">
        <v>23</v>
      </c>
      <c r="C129" s="3472" t="s">
        <v>6350</v>
      </c>
      <c r="D129" s="3472"/>
      <c r="E129" s="3472"/>
      <c r="F129" s="3472"/>
      <c r="G129" s="3472"/>
      <c r="H129" s="3472"/>
      <c r="I129" s="3472"/>
      <c r="J129" s="3472"/>
      <c r="K129" s="3472"/>
      <c r="L129" s="3472"/>
      <c r="M129" s="3473"/>
    </row>
    <row r="130" spans="2:13" ht="15" customHeight="1" x14ac:dyDescent="0.25">
      <c r="B130" s="1884">
        <v>24</v>
      </c>
      <c r="C130" s="3839" t="s">
        <v>6240</v>
      </c>
      <c r="D130" s="3839"/>
      <c r="E130" s="3839"/>
      <c r="F130" s="3839"/>
      <c r="G130" s="3839"/>
      <c r="H130" s="3839"/>
      <c r="I130" s="3839"/>
      <c r="J130" s="3839"/>
      <c r="K130" s="3839"/>
      <c r="L130" s="3839"/>
      <c r="M130" s="3840"/>
    </row>
    <row r="131" spans="2:13" ht="15" customHeight="1" x14ac:dyDescent="0.25">
      <c r="B131" s="1884">
        <v>25</v>
      </c>
      <c r="C131" s="3839" t="s">
        <v>6242</v>
      </c>
      <c r="D131" s="3839"/>
      <c r="E131" s="3839"/>
      <c r="F131" s="3839"/>
      <c r="G131" s="3839"/>
      <c r="H131" s="3839"/>
      <c r="I131" s="3839"/>
      <c r="J131" s="3839"/>
      <c r="K131" s="3839"/>
      <c r="L131" s="3839"/>
      <c r="M131" s="3840"/>
    </row>
    <row r="132" spans="2:13" ht="15" customHeight="1" x14ac:dyDescent="0.25">
      <c r="B132" s="1884">
        <v>26</v>
      </c>
      <c r="C132" s="3472" t="s">
        <v>6351</v>
      </c>
      <c r="D132" s="3472"/>
      <c r="E132" s="3472"/>
      <c r="F132" s="3472"/>
      <c r="G132" s="3472"/>
      <c r="H132" s="3472"/>
      <c r="I132" s="3472"/>
      <c r="J132" s="3472"/>
      <c r="K132" s="3472"/>
      <c r="L132" s="3472"/>
      <c r="M132" s="3473"/>
    </row>
    <row r="133" spans="2:13" ht="15" customHeight="1" x14ac:dyDescent="0.25">
      <c r="B133" s="1884">
        <v>27</v>
      </c>
      <c r="C133" s="3472" t="s">
        <v>6352</v>
      </c>
      <c r="D133" s="3472"/>
      <c r="E133" s="3472"/>
      <c r="F133" s="3472"/>
      <c r="G133" s="3472"/>
      <c r="H133" s="3472"/>
      <c r="I133" s="3472"/>
      <c r="J133" s="3472"/>
      <c r="K133" s="3472"/>
      <c r="L133" s="3472"/>
      <c r="M133" s="3473"/>
    </row>
    <row r="134" spans="2:13" ht="15" customHeight="1" x14ac:dyDescent="0.25">
      <c r="B134" s="1884">
        <v>28</v>
      </c>
      <c r="C134" s="3472" t="s">
        <v>6353</v>
      </c>
      <c r="D134" s="3472"/>
      <c r="E134" s="3472"/>
      <c r="F134" s="3472"/>
      <c r="G134" s="3472"/>
      <c r="H134" s="3472"/>
      <c r="I134" s="3472"/>
      <c r="J134" s="3472"/>
      <c r="K134" s="3472"/>
      <c r="L134" s="3472"/>
      <c r="M134" s="3473"/>
    </row>
    <row r="135" spans="2:13" ht="15" customHeight="1" x14ac:dyDescent="0.25">
      <c r="B135" s="1884">
        <v>29</v>
      </c>
      <c r="C135" s="3472" t="s">
        <v>6354</v>
      </c>
      <c r="D135" s="3472"/>
      <c r="E135" s="3472"/>
      <c r="F135" s="3472"/>
      <c r="G135" s="3472"/>
      <c r="H135" s="3472"/>
      <c r="I135" s="3472"/>
      <c r="J135" s="3472"/>
      <c r="K135" s="3472"/>
      <c r="L135" s="3472"/>
      <c r="M135" s="3473"/>
    </row>
    <row r="136" spans="2:13" ht="15" customHeight="1" x14ac:dyDescent="0.25">
      <c r="B136" s="1884">
        <v>30</v>
      </c>
      <c r="C136" s="3472" t="s">
        <v>6355</v>
      </c>
      <c r="D136" s="3472"/>
      <c r="E136" s="3472"/>
      <c r="F136" s="3472"/>
      <c r="G136" s="3472"/>
      <c r="H136" s="3472"/>
      <c r="I136" s="3472"/>
      <c r="J136" s="3472"/>
      <c r="K136" s="3472"/>
      <c r="L136" s="3472"/>
      <c r="M136" s="3473"/>
    </row>
    <row r="137" spans="2:13" ht="15" customHeight="1" x14ac:dyDescent="0.25">
      <c r="B137" s="2734" t="s">
        <v>342</v>
      </c>
      <c r="C137" s="3836" t="str">
        <f>$C$45</f>
        <v>Total value of export incentive</v>
      </c>
      <c r="D137" s="3837"/>
      <c r="E137" s="3837"/>
      <c r="F137" s="3837"/>
      <c r="G137" s="3837"/>
      <c r="H137" s="3837"/>
      <c r="I137" s="3837"/>
      <c r="J137" s="3837"/>
      <c r="K137" s="3837"/>
      <c r="L137" s="3837"/>
      <c r="M137" s="3838"/>
    </row>
    <row r="138" spans="2:13" ht="15" customHeight="1" x14ac:dyDescent="0.25">
      <c r="B138" s="1884">
        <v>31</v>
      </c>
      <c r="C138" s="3841" t="s">
        <v>6356</v>
      </c>
      <c r="D138" s="3841"/>
      <c r="E138" s="3841"/>
      <c r="F138" s="3841"/>
      <c r="G138" s="3841"/>
      <c r="H138" s="3841"/>
      <c r="I138" s="3841"/>
      <c r="J138" s="3841"/>
      <c r="K138" s="3841"/>
      <c r="L138" s="3841"/>
      <c r="M138" s="3842"/>
    </row>
    <row r="139" spans="2:13" ht="15" customHeight="1" x14ac:dyDescent="0.25">
      <c r="B139" s="1884">
        <v>32</v>
      </c>
      <c r="C139" s="3841" t="s">
        <v>6357</v>
      </c>
      <c r="D139" s="3841"/>
      <c r="E139" s="3841"/>
      <c r="F139" s="3841"/>
      <c r="G139" s="3841"/>
      <c r="H139" s="3841"/>
      <c r="I139" s="3841"/>
      <c r="J139" s="3841"/>
      <c r="K139" s="3841"/>
      <c r="L139" s="3841"/>
      <c r="M139" s="3842"/>
    </row>
    <row r="140" spans="2:13" ht="15" customHeight="1" x14ac:dyDescent="0.25">
      <c r="B140" s="1884">
        <v>33</v>
      </c>
      <c r="C140" s="3841" t="s">
        <v>6358</v>
      </c>
      <c r="D140" s="3841"/>
      <c r="E140" s="3841"/>
      <c r="F140" s="3841"/>
      <c r="G140" s="3841"/>
      <c r="H140" s="3841"/>
      <c r="I140" s="3841"/>
      <c r="J140" s="3841"/>
      <c r="K140" s="3841"/>
      <c r="L140" s="3841"/>
      <c r="M140" s="3842"/>
    </row>
    <row r="141" spans="2:13" ht="15" customHeight="1" x14ac:dyDescent="0.25">
      <c r="B141" s="2734" t="s">
        <v>5092</v>
      </c>
      <c r="C141" s="3836" t="str">
        <f>$C$50</f>
        <v>Time value of money adjustment for import incentive</v>
      </c>
      <c r="D141" s="3837"/>
      <c r="E141" s="3837"/>
      <c r="F141" s="3837"/>
      <c r="G141" s="3837"/>
      <c r="H141" s="3837"/>
      <c r="I141" s="3837"/>
      <c r="J141" s="3837"/>
      <c r="K141" s="3837"/>
      <c r="L141" s="3837"/>
      <c r="M141" s="3838"/>
    </row>
    <row r="142" spans="2:13" ht="15" customHeight="1" x14ac:dyDescent="0.25">
      <c r="B142" s="1884">
        <v>34</v>
      </c>
      <c r="C142" s="3472" t="s">
        <v>6347</v>
      </c>
      <c r="D142" s="3472"/>
      <c r="E142" s="3472"/>
      <c r="F142" s="3472"/>
      <c r="G142" s="3472"/>
      <c r="H142" s="3472"/>
      <c r="I142" s="3472"/>
      <c r="J142" s="3472"/>
      <c r="K142" s="3472"/>
      <c r="L142" s="3472"/>
      <c r="M142" s="3473"/>
    </row>
    <row r="143" spans="2:13" ht="15" customHeight="1" x14ac:dyDescent="0.25">
      <c r="B143" s="1884">
        <v>35</v>
      </c>
      <c r="C143" s="3843" t="s">
        <v>6359</v>
      </c>
      <c r="D143" s="3472"/>
      <c r="E143" s="3472"/>
      <c r="F143" s="3472"/>
      <c r="G143" s="3472"/>
      <c r="H143" s="3472"/>
      <c r="I143" s="3472"/>
      <c r="J143" s="3472"/>
      <c r="K143" s="3472"/>
      <c r="L143" s="3472"/>
      <c r="M143" s="3473"/>
    </row>
    <row r="144" spans="2:13" ht="15" customHeight="1" x14ac:dyDescent="0.25">
      <c r="B144" s="2734" t="s">
        <v>5098</v>
      </c>
      <c r="C144" s="3836" t="str">
        <f>C54</f>
        <v>New import 1</v>
      </c>
      <c r="D144" s="3837"/>
      <c r="E144" s="3837"/>
      <c r="F144" s="3837"/>
      <c r="G144" s="3837"/>
      <c r="H144" s="3837"/>
      <c r="I144" s="3837"/>
      <c r="J144" s="3837"/>
      <c r="K144" s="3837"/>
      <c r="L144" s="3837"/>
      <c r="M144" s="3838"/>
    </row>
    <row r="145" spans="2:13" ht="15" customHeight="1" x14ac:dyDescent="0.25">
      <c r="B145" s="1884">
        <v>36</v>
      </c>
      <c r="C145" s="3472" t="s">
        <v>6360</v>
      </c>
      <c r="D145" s="3472"/>
      <c r="E145" s="3472"/>
      <c r="F145" s="3472"/>
      <c r="G145" s="3472"/>
      <c r="H145" s="3472"/>
      <c r="I145" s="3472"/>
      <c r="J145" s="3472"/>
      <c r="K145" s="3472"/>
      <c r="L145" s="3472"/>
      <c r="M145" s="3473"/>
    </row>
    <row r="146" spans="2:13" ht="15" customHeight="1" x14ac:dyDescent="0.25">
      <c r="B146" s="1884">
        <v>37</v>
      </c>
      <c r="C146" s="3472" t="s">
        <v>6361</v>
      </c>
      <c r="D146" s="3472"/>
      <c r="E146" s="3472"/>
      <c r="F146" s="3472"/>
      <c r="G146" s="3472"/>
      <c r="H146" s="3472"/>
      <c r="I146" s="3472"/>
      <c r="J146" s="3472"/>
      <c r="K146" s="3472"/>
      <c r="L146" s="3472"/>
      <c r="M146" s="3473"/>
    </row>
    <row r="147" spans="2:13" ht="15" customHeight="1" x14ac:dyDescent="0.25">
      <c r="B147" s="1884">
        <v>38</v>
      </c>
      <c r="C147" s="3472" t="s">
        <v>6362</v>
      </c>
      <c r="D147" s="3472"/>
      <c r="E147" s="3472"/>
      <c r="F147" s="3472"/>
      <c r="G147" s="3472"/>
      <c r="H147" s="3472"/>
      <c r="I147" s="3472"/>
      <c r="J147" s="3472"/>
      <c r="K147" s="3472"/>
      <c r="L147" s="3472"/>
      <c r="M147" s="3473"/>
    </row>
    <row r="148" spans="2:13" ht="15" customHeight="1" x14ac:dyDescent="0.25">
      <c r="B148" s="1884">
        <v>39</v>
      </c>
      <c r="C148" s="3839" t="s">
        <v>6240</v>
      </c>
      <c r="D148" s="3839"/>
      <c r="E148" s="3839"/>
      <c r="F148" s="3839"/>
      <c r="G148" s="3839"/>
      <c r="H148" s="3839"/>
      <c r="I148" s="3839"/>
      <c r="J148" s="3839"/>
      <c r="K148" s="3839"/>
      <c r="L148" s="3839"/>
      <c r="M148" s="3840"/>
    </row>
    <row r="149" spans="2:13" ht="15" customHeight="1" x14ac:dyDescent="0.25">
      <c r="B149" s="1884">
        <v>40</v>
      </c>
      <c r="C149" s="3839" t="s">
        <v>6242</v>
      </c>
      <c r="D149" s="3839"/>
      <c r="E149" s="3839"/>
      <c r="F149" s="3839"/>
      <c r="G149" s="3839"/>
      <c r="H149" s="3839"/>
      <c r="I149" s="3839"/>
      <c r="J149" s="3839"/>
      <c r="K149" s="3839"/>
      <c r="L149" s="3839"/>
      <c r="M149" s="3840"/>
    </row>
    <row r="150" spans="2:13" ht="15" customHeight="1" x14ac:dyDescent="0.25">
      <c r="B150" s="2734" t="s">
        <v>5102</v>
      </c>
      <c r="C150" s="3836" t="str">
        <f>C61</f>
        <v>New import 2</v>
      </c>
      <c r="D150" s="3837"/>
      <c r="E150" s="3837"/>
      <c r="F150" s="3837"/>
      <c r="G150" s="3837"/>
      <c r="H150" s="3837"/>
      <c r="I150" s="3837"/>
      <c r="J150" s="3837"/>
      <c r="K150" s="3837"/>
      <c r="L150" s="3837"/>
      <c r="M150" s="3838"/>
    </row>
    <row r="151" spans="2:13" ht="15" customHeight="1" x14ac:dyDescent="0.25">
      <c r="B151" s="1884">
        <v>41</v>
      </c>
      <c r="C151" s="3472" t="s">
        <v>6360</v>
      </c>
      <c r="D151" s="3472"/>
      <c r="E151" s="3472"/>
      <c r="F151" s="3472"/>
      <c r="G151" s="3472"/>
      <c r="H151" s="3472"/>
      <c r="I151" s="3472"/>
      <c r="J151" s="3472"/>
      <c r="K151" s="3472"/>
      <c r="L151" s="3472"/>
      <c r="M151" s="3473"/>
    </row>
    <row r="152" spans="2:13" ht="15" customHeight="1" x14ac:dyDescent="0.25">
      <c r="B152" s="1884">
        <v>42</v>
      </c>
      <c r="C152" s="3472" t="s">
        <v>6361</v>
      </c>
      <c r="D152" s="3472"/>
      <c r="E152" s="3472"/>
      <c r="F152" s="3472"/>
      <c r="G152" s="3472"/>
      <c r="H152" s="3472"/>
      <c r="I152" s="3472"/>
      <c r="J152" s="3472"/>
      <c r="K152" s="3472"/>
      <c r="L152" s="3472"/>
      <c r="M152" s="3473"/>
    </row>
    <row r="153" spans="2:13" ht="15" customHeight="1" x14ac:dyDescent="0.25">
      <c r="B153" s="1884">
        <v>43</v>
      </c>
      <c r="C153" s="3472" t="s">
        <v>6362</v>
      </c>
      <c r="D153" s="3472"/>
      <c r="E153" s="3472"/>
      <c r="F153" s="3472"/>
      <c r="G153" s="3472"/>
      <c r="H153" s="3472"/>
      <c r="I153" s="3472"/>
      <c r="J153" s="3472"/>
      <c r="K153" s="3472"/>
      <c r="L153" s="3472"/>
      <c r="M153" s="3473"/>
    </row>
    <row r="154" spans="2:13" ht="15" customHeight="1" x14ac:dyDescent="0.25">
      <c r="B154" s="1884">
        <v>44</v>
      </c>
      <c r="C154" s="3839" t="s">
        <v>6240</v>
      </c>
      <c r="D154" s="3839"/>
      <c r="E154" s="3839"/>
      <c r="F154" s="3839"/>
      <c r="G154" s="3839"/>
      <c r="H154" s="3839"/>
      <c r="I154" s="3839"/>
      <c r="J154" s="3839"/>
      <c r="K154" s="3839"/>
      <c r="L154" s="3839"/>
      <c r="M154" s="3840"/>
    </row>
    <row r="155" spans="2:13" ht="15" customHeight="1" x14ac:dyDescent="0.25">
      <c r="B155" s="1884">
        <v>45</v>
      </c>
      <c r="C155" s="3839" t="s">
        <v>6242</v>
      </c>
      <c r="D155" s="3839"/>
      <c r="E155" s="3839"/>
      <c r="F155" s="3839"/>
      <c r="G155" s="3839"/>
      <c r="H155" s="3839"/>
      <c r="I155" s="3839"/>
      <c r="J155" s="3839"/>
      <c r="K155" s="3839"/>
      <c r="L155" s="3839"/>
      <c r="M155" s="3840"/>
    </row>
    <row r="156" spans="2:13" ht="15" customHeight="1" x14ac:dyDescent="0.25">
      <c r="B156" s="2734" t="s">
        <v>5148</v>
      </c>
      <c r="C156" s="3836" t="str">
        <f>C68</f>
        <v>New import 3</v>
      </c>
      <c r="D156" s="3837"/>
      <c r="E156" s="3837"/>
      <c r="F156" s="3837"/>
      <c r="G156" s="3837"/>
      <c r="H156" s="3837"/>
      <c r="I156" s="3837"/>
      <c r="J156" s="3837"/>
      <c r="K156" s="3837"/>
      <c r="L156" s="3837"/>
      <c r="M156" s="3838"/>
    </row>
    <row r="157" spans="2:13" ht="15" customHeight="1" x14ac:dyDescent="0.25">
      <c r="B157" s="1884">
        <v>46</v>
      </c>
      <c r="C157" s="3472" t="s">
        <v>6360</v>
      </c>
      <c r="D157" s="3472"/>
      <c r="E157" s="3472"/>
      <c r="F157" s="3472"/>
      <c r="G157" s="3472"/>
      <c r="H157" s="3472"/>
      <c r="I157" s="3472"/>
      <c r="J157" s="3472"/>
      <c r="K157" s="3472"/>
      <c r="L157" s="3472"/>
      <c r="M157" s="3473"/>
    </row>
    <row r="158" spans="2:13" ht="15" customHeight="1" x14ac:dyDescent="0.25">
      <c r="B158" s="1884">
        <v>47</v>
      </c>
      <c r="C158" s="3472" t="s">
        <v>6361</v>
      </c>
      <c r="D158" s="3472"/>
      <c r="E158" s="3472"/>
      <c r="F158" s="3472"/>
      <c r="G158" s="3472"/>
      <c r="H158" s="3472"/>
      <c r="I158" s="3472"/>
      <c r="J158" s="3472"/>
      <c r="K158" s="3472"/>
      <c r="L158" s="3472"/>
      <c r="M158" s="3473"/>
    </row>
    <row r="159" spans="2:13" ht="15" customHeight="1" x14ac:dyDescent="0.25">
      <c r="B159" s="1884">
        <v>48</v>
      </c>
      <c r="C159" s="3472" t="s">
        <v>6363</v>
      </c>
      <c r="D159" s="3472"/>
      <c r="E159" s="3472"/>
      <c r="F159" s="3472"/>
      <c r="G159" s="3472"/>
      <c r="H159" s="3472"/>
      <c r="I159" s="3472"/>
      <c r="J159" s="3472"/>
      <c r="K159" s="3472"/>
      <c r="L159" s="3472"/>
      <c r="M159" s="3473"/>
    </row>
    <row r="160" spans="2:13" ht="15" customHeight="1" x14ac:dyDescent="0.25">
      <c r="B160" s="1884">
        <v>49</v>
      </c>
      <c r="C160" s="3839" t="s">
        <v>6240</v>
      </c>
      <c r="D160" s="3839"/>
      <c r="E160" s="3839"/>
      <c r="F160" s="3839"/>
      <c r="G160" s="3839"/>
      <c r="H160" s="3839"/>
      <c r="I160" s="3839"/>
      <c r="J160" s="3839"/>
      <c r="K160" s="3839"/>
      <c r="L160" s="3839"/>
      <c r="M160" s="3840"/>
    </row>
    <row r="161" spans="2:13" ht="15" customHeight="1" x14ac:dyDescent="0.25">
      <c r="B161" s="1884">
        <v>50</v>
      </c>
      <c r="C161" s="3839" t="s">
        <v>6242</v>
      </c>
      <c r="D161" s="3839"/>
      <c r="E161" s="3839"/>
      <c r="F161" s="3839"/>
      <c r="G161" s="3839"/>
      <c r="H161" s="3839"/>
      <c r="I161" s="3839"/>
      <c r="J161" s="3839"/>
      <c r="K161" s="3839"/>
      <c r="L161" s="3839"/>
      <c r="M161" s="3840"/>
    </row>
    <row r="162" spans="2:13" ht="15" customHeight="1" x14ac:dyDescent="0.25">
      <c r="B162" s="2734" t="s">
        <v>6364</v>
      </c>
      <c r="C162" s="3836" t="str">
        <f>$C$75</f>
        <v>Application of import incentive cap</v>
      </c>
      <c r="D162" s="3837"/>
      <c r="E162" s="3837"/>
      <c r="F162" s="3837"/>
      <c r="G162" s="3837"/>
      <c r="H162" s="3837"/>
      <c r="I162" s="3837"/>
      <c r="J162" s="3837"/>
      <c r="K162" s="3837"/>
      <c r="L162" s="3837"/>
      <c r="M162" s="3838"/>
    </row>
    <row r="163" spans="2:13" ht="15" customHeight="1" x14ac:dyDescent="0.25">
      <c r="B163" s="1884">
        <v>51</v>
      </c>
      <c r="C163" s="3472" t="s">
        <v>6365</v>
      </c>
      <c r="D163" s="3472"/>
      <c r="E163" s="3472"/>
      <c r="F163" s="3472"/>
      <c r="G163" s="3472"/>
      <c r="H163" s="3472"/>
      <c r="I163" s="3472"/>
      <c r="J163" s="3472"/>
      <c r="K163" s="3472"/>
      <c r="L163" s="3472"/>
      <c r="M163" s="3473"/>
    </row>
    <row r="164" spans="2:13" ht="15" customHeight="1" x14ac:dyDescent="0.25">
      <c r="B164" s="1884">
        <v>52</v>
      </c>
      <c r="C164" s="3472" t="s">
        <v>6366</v>
      </c>
      <c r="D164" s="3472"/>
      <c r="E164" s="3472"/>
      <c r="F164" s="3472"/>
      <c r="G164" s="3472"/>
      <c r="H164" s="3472"/>
      <c r="I164" s="3472"/>
      <c r="J164" s="3472"/>
      <c r="K164" s="3472"/>
      <c r="L164" s="3472"/>
      <c r="M164" s="3473"/>
    </row>
    <row r="165" spans="2:13" ht="15" customHeight="1" x14ac:dyDescent="0.25">
      <c r="B165" s="1884">
        <v>53</v>
      </c>
      <c r="C165" s="3472" t="s">
        <v>6367</v>
      </c>
      <c r="D165" s="3472"/>
      <c r="E165" s="3472"/>
      <c r="F165" s="3472"/>
      <c r="G165" s="3472"/>
      <c r="H165" s="3472"/>
      <c r="I165" s="3472"/>
      <c r="J165" s="3472"/>
      <c r="K165" s="3472"/>
      <c r="L165" s="3472"/>
      <c r="M165" s="3473"/>
    </row>
    <row r="166" spans="2:13" ht="15" customHeight="1" x14ac:dyDescent="0.25">
      <c r="B166" s="2734" t="s">
        <v>6368</v>
      </c>
      <c r="C166" s="3836" t="str">
        <f>$C$80</f>
        <v>Total value of import incentive</v>
      </c>
      <c r="D166" s="3837"/>
      <c r="E166" s="3837"/>
      <c r="F166" s="3837"/>
      <c r="G166" s="3837"/>
      <c r="H166" s="3837"/>
      <c r="I166" s="3837"/>
      <c r="J166" s="3837"/>
      <c r="K166" s="3837"/>
      <c r="L166" s="3837"/>
      <c r="M166" s="3838"/>
    </row>
    <row r="167" spans="2:13" ht="15" customHeight="1" x14ac:dyDescent="0.25">
      <c r="B167" s="1884">
        <v>54</v>
      </c>
      <c r="C167" s="3523" t="s">
        <v>6369</v>
      </c>
      <c r="D167" s="3524"/>
      <c r="E167" s="3524"/>
      <c r="F167" s="3524"/>
      <c r="G167" s="3524"/>
      <c r="H167" s="3524"/>
      <c r="I167" s="3524"/>
      <c r="J167" s="3524"/>
      <c r="K167" s="3524"/>
      <c r="L167" s="3524"/>
      <c r="M167" s="3525"/>
    </row>
    <row r="168" spans="2:13" ht="15" customHeight="1" x14ac:dyDescent="0.25">
      <c r="B168" s="1884">
        <v>55</v>
      </c>
      <c r="C168" s="3523" t="s">
        <v>6370</v>
      </c>
      <c r="D168" s="3524"/>
      <c r="E168" s="3524"/>
      <c r="F168" s="3524"/>
      <c r="G168" s="3524"/>
      <c r="H168" s="3524"/>
      <c r="I168" s="3524"/>
      <c r="J168" s="3524"/>
      <c r="K168" s="3524"/>
      <c r="L168" s="3524"/>
      <c r="M168" s="3525"/>
    </row>
    <row r="169" spans="2:13" ht="15" customHeight="1" x14ac:dyDescent="0.25">
      <c r="B169" s="2734" t="s">
        <v>6371</v>
      </c>
      <c r="C169" s="3836" t="str">
        <f>C84</f>
        <v>Total value of export and import incentives in 2017-18 prices</v>
      </c>
      <c r="D169" s="3837"/>
      <c r="E169" s="3837"/>
      <c r="F169" s="3837"/>
      <c r="G169" s="3837"/>
      <c r="H169" s="3837"/>
      <c r="I169" s="3837"/>
      <c r="J169" s="3837"/>
      <c r="K169" s="3837"/>
      <c r="L169" s="3837"/>
      <c r="M169" s="3838"/>
    </row>
    <row r="170" spans="2:13" ht="15" customHeight="1" x14ac:dyDescent="0.25">
      <c r="B170" s="1884">
        <v>56</v>
      </c>
      <c r="C170" s="3523" t="s">
        <v>6372</v>
      </c>
      <c r="D170" s="3524"/>
      <c r="E170" s="3524"/>
      <c r="F170" s="3524"/>
      <c r="G170" s="3524"/>
      <c r="H170" s="3524"/>
      <c r="I170" s="3524"/>
      <c r="J170" s="3524"/>
      <c r="K170" s="3524"/>
      <c r="L170" s="3524"/>
      <c r="M170" s="3525"/>
    </row>
    <row r="171" spans="2:13" ht="15" customHeight="1" x14ac:dyDescent="0.25">
      <c r="B171" s="1884">
        <v>57</v>
      </c>
      <c r="C171" s="3523" t="s">
        <v>6373</v>
      </c>
      <c r="D171" s="3524"/>
      <c r="E171" s="3524"/>
      <c r="F171" s="3524"/>
      <c r="G171" s="3524"/>
      <c r="H171" s="3524"/>
      <c r="I171" s="3524"/>
      <c r="J171" s="3524"/>
      <c r="K171" s="3524"/>
      <c r="L171" s="3524"/>
      <c r="M171" s="3525"/>
    </row>
    <row r="172" spans="2:13" ht="15" customHeight="1" x14ac:dyDescent="0.25">
      <c r="B172" s="1884">
        <v>58</v>
      </c>
      <c r="C172" s="3523" t="s">
        <v>6374</v>
      </c>
      <c r="D172" s="3524"/>
      <c r="E172" s="3524"/>
      <c r="F172" s="3524"/>
      <c r="G172" s="3524"/>
      <c r="H172" s="3524"/>
      <c r="I172" s="3524"/>
      <c r="J172" s="3524"/>
      <c r="K172" s="3524"/>
      <c r="L172" s="3524"/>
      <c r="M172" s="3525"/>
    </row>
    <row r="173" spans="2:13" ht="15" customHeight="1" x14ac:dyDescent="0.25">
      <c r="B173" s="1884">
        <v>59</v>
      </c>
      <c r="C173" s="3523" t="s">
        <v>6375</v>
      </c>
      <c r="D173" s="3524"/>
      <c r="E173" s="3524"/>
      <c r="F173" s="3524"/>
      <c r="G173" s="3524"/>
      <c r="H173" s="3524"/>
      <c r="I173" s="3524"/>
      <c r="J173" s="3524"/>
      <c r="K173" s="3524"/>
      <c r="L173" s="3524"/>
      <c r="M173" s="3525"/>
    </row>
    <row r="174" spans="2:13" ht="15" customHeight="1" thickBot="1" x14ac:dyDescent="0.3">
      <c r="B174" s="1888">
        <v>60</v>
      </c>
      <c r="C174" s="3520" t="s">
        <v>6376</v>
      </c>
      <c r="D174" s="3521"/>
      <c r="E174" s="3521"/>
      <c r="F174" s="3521"/>
      <c r="G174" s="3521"/>
      <c r="H174" s="3521"/>
      <c r="I174" s="3521"/>
      <c r="J174" s="3521"/>
      <c r="K174" s="3521"/>
      <c r="L174" s="3521"/>
      <c r="M174" s="3522"/>
    </row>
    <row r="175" spans="2:13" x14ac:dyDescent="0.2"/>
  </sheetData>
  <sheetProtection autoFilter="0"/>
  <mergeCells count="78">
    <mergeCell ref="C102:M102"/>
    <mergeCell ref="AK1:AN1"/>
    <mergeCell ref="B3:C3"/>
    <mergeCell ref="B97:M97"/>
    <mergeCell ref="B99:M99"/>
    <mergeCell ref="C101:M101"/>
    <mergeCell ref="C114:M114"/>
    <mergeCell ref="C103:M103"/>
    <mergeCell ref="C104:M104"/>
    <mergeCell ref="C105:M105"/>
    <mergeCell ref="C106:M106"/>
    <mergeCell ref="C107:M107"/>
    <mergeCell ref="C108:M108"/>
    <mergeCell ref="C109:M109"/>
    <mergeCell ref="C110:M110"/>
    <mergeCell ref="C111:M111"/>
    <mergeCell ref="C112:M112"/>
    <mergeCell ref="C113:M113"/>
    <mergeCell ref="C126:M126"/>
    <mergeCell ref="C115:M115"/>
    <mergeCell ref="C116:M116"/>
    <mergeCell ref="C117:M117"/>
    <mergeCell ref="C118:M118"/>
    <mergeCell ref="C119:M119"/>
    <mergeCell ref="C120:M120"/>
    <mergeCell ref="C121:M121"/>
    <mergeCell ref="C122:M122"/>
    <mergeCell ref="C123:M123"/>
    <mergeCell ref="C124:M124"/>
    <mergeCell ref="C125:M125"/>
    <mergeCell ref="C138:M138"/>
    <mergeCell ref="C127:M127"/>
    <mergeCell ref="C128:M128"/>
    <mergeCell ref="C129:M129"/>
    <mergeCell ref="C130:M130"/>
    <mergeCell ref="C131:M131"/>
    <mergeCell ref="C132:M132"/>
    <mergeCell ref="C133:M133"/>
    <mergeCell ref="C134:M134"/>
    <mergeCell ref="C135:M135"/>
    <mergeCell ref="C136:M136"/>
    <mergeCell ref="C137:M137"/>
    <mergeCell ref="C150:M150"/>
    <mergeCell ref="C139:M139"/>
    <mergeCell ref="C140:M140"/>
    <mergeCell ref="C141:M141"/>
    <mergeCell ref="C142:M142"/>
    <mergeCell ref="C143:M143"/>
    <mergeCell ref="C144:M144"/>
    <mergeCell ref="C145:M145"/>
    <mergeCell ref="C146:M146"/>
    <mergeCell ref="C147:M147"/>
    <mergeCell ref="C148:M148"/>
    <mergeCell ref="C149:M149"/>
    <mergeCell ref="C162:M162"/>
    <mergeCell ref="C151:M151"/>
    <mergeCell ref="C152:M152"/>
    <mergeCell ref="C153:M153"/>
    <mergeCell ref="C154:M154"/>
    <mergeCell ref="C155:M155"/>
    <mergeCell ref="C156:M156"/>
    <mergeCell ref="C157:M157"/>
    <mergeCell ref="C158:M158"/>
    <mergeCell ref="C159:M159"/>
    <mergeCell ref="C160:M160"/>
    <mergeCell ref="C161:M161"/>
    <mergeCell ref="C174:M174"/>
    <mergeCell ref="C163:M163"/>
    <mergeCell ref="C164:M164"/>
    <mergeCell ref="C165:M165"/>
    <mergeCell ref="C166:M166"/>
    <mergeCell ref="C167:M167"/>
    <mergeCell ref="C168:M168"/>
    <mergeCell ref="C169:M169"/>
    <mergeCell ref="C170:M170"/>
    <mergeCell ref="C171:M171"/>
    <mergeCell ref="C172:M172"/>
    <mergeCell ref="C173:M173"/>
  </mergeCells>
  <conditionalFormatting sqref="AN5:AO5 AO6 AN7:AO91">
    <cfRule type="cellIs" dxfId="218" priority="2" operator="equal">
      <formula>0</formula>
    </cfRule>
  </conditionalFormatting>
  <conditionalFormatting sqref="AN6">
    <cfRule type="cellIs" dxfId="217" priority="1" operator="equal">
      <formula>0</formula>
    </cfRule>
  </conditionalFormatting>
  <dataValidations count="2">
    <dataValidation type="list" showInputMessage="1" showErrorMessage="1" sqref="AI14 AI63 AI56 AI36 AI25" xr:uid="{0691A7F7-D72B-4259-B4EB-AAA4C011FD6B}">
      <formula1>$G$14:$G$15</formula1>
    </dataValidation>
    <dataValidation type="decimal" errorStyle="warning" operator="lessThan" allowBlank="1" showInputMessage="1" showErrorMessage="1" error="Forecast costs are expected to be less than forecast revenue" sqref="I18:AH18 I29:AH29 I40:AH40" xr:uid="{CC26DE3A-B745-401F-A39E-02BE0818090F}">
      <formula1>I17</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CCE6A557-97BC-4b89-ADB6-D9C93CAAB3DF}">
      <x14:dataValidations xmlns:xm="http://schemas.microsoft.com/office/excel/2006/main" count="2">
        <x14:dataValidation type="list" showInputMessage="1" showErrorMessage="1" xr:uid="{13945948-83A5-4F16-90B0-AC9D4813228F}">
          <x14:formula1>
            <xm:f>'https://yorkshirewater.sharepoint.com/sites/yw-147/05 PR19 BP documents/40 Post IAP Assurance/10 Tables/DD August 2019/[yky-pr19-business-plan_august-2019-DD resubmission_v5.xlsb]Validation flags'!#REF!</xm:f>
          </x14:formula1>
          <xm:sqref>AI70</xm:sqref>
        </x14:dataValidation>
        <x14:dataValidation type="list" allowBlank="1" showInputMessage="1" showErrorMessage="1" xr:uid="{C3C3946D-420A-4835-AA13-EB99FFDD8008}">
          <x14:formula1>
            <xm:f>'https://yorkshirewater.sharepoint.com/sites/yw-147/05 PR19 BP documents/40 Post IAP Assurance/10 Tables/DD August 2019/[yky-pr19-business-plan_august-2019-DD resubmission_v5.xlsb]AppValidation'!#REF!</xm:f>
          </x14:formula1>
          <xm:sqref>AI6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67CC-2EB1-4AAB-9B40-10DECD63CBB7}">
  <sheetPr>
    <tabColor theme="5" tint="0.59999389629810485"/>
  </sheetPr>
  <dimension ref="A1:AZ53"/>
  <sheetViews>
    <sheetView workbookViewId="0">
      <selection activeCell="A17" sqref="A17"/>
    </sheetView>
  </sheetViews>
  <sheetFormatPr defaultColWidth="0" defaultRowHeight="14.25" zeroHeight="1" x14ac:dyDescent="0.25"/>
  <cols>
    <col min="1" max="1" width="1.85546875" style="1923" customWidth="1"/>
    <col min="2" max="2" width="7.5703125" style="1923" customWidth="1"/>
    <col min="3" max="3" width="91.5703125" style="1923" bestFit="1" customWidth="1"/>
    <col min="4" max="4" width="13.28515625" style="1923" customWidth="1"/>
    <col min="5" max="6" width="6.42578125" style="1923" customWidth="1"/>
    <col min="7" max="7" width="14.42578125" style="1923" bestFit="1" customWidth="1"/>
    <col min="8" max="12" width="11" style="1923" customWidth="1"/>
    <col min="13" max="13" width="14.42578125" style="1923" bestFit="1" customWidth="1"/>
    <col min="14" max="18" width="11" style="1923" customWidth="1"/>
    <col min="19" max="19" width="3" style="1923" customWidth="1"/>
    <col min="20" max="20" width="30.42578125" style="1923" bestFit="1" customWidth="1"/>
    <col min="21" max="21" width="31" style="1923" bestFit="1" customWidth="1"/>
    <col min="22" max="22" width="4" style="1923" customWidth="1"/>
    <col min="23" max="24" width="28" style="1923" customWidth="1"/>
    <col min="25" max="25" width="5.28515625" style="1923" customWidth="1"/>
    <col min="26" max="26" width="3" style="2268" hidden="1" customWidth="1"/>
    <col min="27" max="27" width="5.28515625" style="2737" hidden="1" customWidth="1"/>
    <col min="28" max="38" width="3.42578125" style="2737" hidden="1" customWidth="1"/>
    <col min="39" max="39" width="3" style="2268" hidden="1" customWidth="1"/>
    <col min="40" max="40" width="5.28515625" style="2737" hidden="1" customWidth="1"/>
    <col min="41" max="51" width="1.28515625" style="2737" hidden="1" customWidth="1"/>
    <col min="52" max="52" width="4.140625" style="2268" hidden="1" customWidth="1"/>
    <col min="53" max="16384" width="11" style="1923" hidden="1"/>
  </cols>
  <sheetData>
    <row r="1" spans="2:52" ht="20.25" x14ac:dyDescent="0.25">
      <c r="B1" s="2315" t="s">
        <v>6377</v>
      </c>
      <c r="C1" s="2315"/>
      <c r="D1" s="2315"/>
      <c r="E1" s="2315"/>
      <c r="F1" s="2315"/>
      <c r="G1" s="2315"/>
      <c r="H1" s="2315"/>
      <c r="I1" s="2315"/>
      <c r="J1" s="2315"/>
      <c r="K1" s="2315"/>
      <c r="L1" s="2316"/>
      <c r="M1" s="2316"/>
      <c r="N1" s="2316"/>
      <c r="O1" s="2316"/>
      <c r="P1" s="2316"/>
      <c r="Q1" s="2316"/>
      <c r="R1" s="4" t="str">
        <f>[2]AppValidation!$D$2</f>
        <v>Yorkshire Water</v>
      </c>
      <c r="S1" s="2317"/>
      <c r="T1" s="2318" t="s">
        <v>1</v>
      </c>
      <c r="U1" s="2318"/>
      <c r="V1" s="2318"/>
      <c r="W1" s="2318"/>
      <c r="X1" s="2318"/>
      <c r="Y1" s="2736"/>
    </row>
    <row r="2" spans="2:52" ht="15" thickBot="1" x14ac:dyDescent="0.3">
      <c r="B2" s="2736"/>
      <c r="C2" s="2736"/>
      <c r="D2" s="2736"/>
      <c r="E2" s="2736"/>
      <c r="F2" s="2736"/>
      <c r="G2" s="2736"/>
      <c r="H2" s="2736"/>
      <c r="I2" s="2736"/>
      <c r="J2" s="2736"/>
      <c r="K2" s="2736"/>
      <c r="L2" s="2736"/>
      <c r="M2" s="2736"/>
      <c r="N2" s="2736"/>
      <c r="O2" s="2736"/>
      <c r="P2" s="2736"/>
      <c r="Q2" s="2736"/>
      <c r="R2" s="2736"/>
      <c r="S2" s="2736"/>
      <c r="T2" s="2736"/>
      <c r="U2" s="2736"/>
      <c r="V2" s="2736"/>
      <c r="Y2" s="2736"/>
    </row>
    <row r="3" spans="2:52" ht="27.75" thickBot="1" x14ac:dyDescent="0.3">
      <c r="B3" s="3844" t="s">
        <v>14</v>
      </c>
      <c r="C3" s="3845"/>
      <c r="D3" s="2738" t="s">
        <v>15</v>
      </c>
      <c r="E3" s="2739" t="s">
        <v>16</v>
      </c>
      <c r="F3" s="2740" t="s">
        <v>17</v>
      </c>
      <c r="G3" s="2739" t="s">
        <v>1851</v>
      </c>
      <c r="H3" s="2739" t="s">
        <v>867</v>
      </c>
      <c r="I3" s="2739" t="s">
        <v>866</v>
      </c>
      <c r="J3" s="2739" t="s">
        <v>865</v>
      </c>
      <c r="K3" s="2739" t="s">
        <v>864</v>
      </c>
      <c r="L3" s="2740" t="s">
        <v>863</v>
      </c>
      <c r="M3" s="2739" t="s">
        <v>6378</v>
      </c>
      <c r="N3" s="2739" t="s">
        <v>2701</v>
      </c>
      <c r="O3" s="2739" t="s">
        <v>2702</v>
      </c>
      <c r="P3" s="2739" t="s">
        <v>2703</v>
      </c>
      <c r="Q3" s="2739" t="s">
        <v>2704</v>
      </c>
      <c r="R3" s="2740" t="s">
        <v>2705</v>
      </c>
      <c r="S3" s="2736"/>
      <c r="T3" s="1551" t="s">
        <v>23</v>
      </c>
      <c r="U3" s="1552" t="s">
        <v>24</v>
      </c>
      <c r="V3" s="2736"/>
      <c r="W3" s="1551" t="s">
        <v>25</v>
      </c>
      <c r="X3" s="1552" t="s">
        <v>13</v>
      </c>
      <c r="Y3" s="2736"/>
      <c r="AA3" s="1923" t="s">
        <v>12</v>
      </c>
      <c r="AN3" s="1923" t="s">
        <v>13</v>
      </c>
      <c r="AO3" s="1923"/>
      <c r="AP3" s="1923"/>
      <c r="AQ3" s="1923"/>
      <c r="AR3" s="1923"/>
      <c r="AS3" s="1923"/>
      <c r="AT3" s="1923"/>
      <c r="AU3" s="1923"/>
      <c r="AV3" s="1923"/>
      <c r="AW3" s="1923"/>
      <c r="AX3" s="1923"/>
      <c r="AY3" s="1923"/>
    </row>
    <row r="4" spans="2:52" ht="15" thickBot="1" x14ac:dyDescent="0.3">
      <c r="B4" s="2736"/>
      <c r="C4" s="2736"/>
      <c r="D4" s="2736"/>
      <c r="E4" s="2736"/>
      <c r="F4" s="2736"/>
      <c r="G4" s="2736"/>
      <c r="H4" s="2736"/>
      <c r="I4" s="2736"/>
      <c r="J4" s="2736"/>
      <c r="K4" s="2736"/>
      <c r="L4" s="2736"/>
      <c r="M4" s="2736"/>
      <c r="N4" s="2736"/>
      <c r="O4" s="2736"/>
      <c r="P4" s="2736"/>
      <c r="Q4" s="2736"/>
      <c r="R4" s="2736"/>
      <c r="S4" s="2736"/>
      <c r="T4" s="2736"/>
      <c r="U4" s="2736"/>
      <c r="V4" s="2736"/>
      <c r="W4" s="2736"/>
      <c r="X4" s="2736"/>
      <c r="Y4" s="2736"/>
      <c r="AA4" s="1923" t="s">
        <v>27</v>
      </c>
      <c r="AN4" s="1923"/>
      <c r="AO4" s="1923"/>
      <c r="AP4" s="1923"/>
      <c r="AQ4" s="1923"/>
      <c r="AR4" s="1923"/>
      <c r="AS4" s="1923"/>
      <c r="AT4" s="1923"/>
      <c r="AU4" s="1923"/>
      <c r="AV4" s="1923"/>
      <c r="AW4" s="1923"/>
      <c r="AX4" s="1923"/>
      <c r="AY4" s="1923"/>
    </row>
    <row r="5" spans="2:52" ht="15" thickBot="1" x14ac:dyDescent="0.3">
      <c r="B5" s="2741" t="s">
        <v>36</v>
      </c>
      <c r="C5" s="2742" t="s">
        <v>6379</v>
      </c>
      <c r="D5" s="2736"/>
      <c r="E5" s="2736"/>
      <c r="F5" s="2736"/>
      <c r="G5" s="2736"/>
      <c r="H5" s="2736"/>
      <c r="I5" s="2736"/>
      <c r="J5" s="2736"/>
      <c r="K5" s="2736"/>
      <c r="L5" s="2736"/>
      <c r="M5" s="2736"/>
      <c r="N5" s="2736"/>
      <c r="O5" s="2736"/>
      <c r="P5" s="2736"/>
      <c r="Q5" s="2736"/>
      <c r="R5" s="2736"/>
      <c r="S5" s="2736"/>
      <c r="T5" s="2736"/>
      <c r="U5" s="2736"/>
      <c r="V5" s="2736"/>
      <c r="W5" s="43"/>
      <c r="X5" s="651"/>
      <c r="Y5" s="2736"/>
      <c r="AA5" s="2743"/>
      <c r="AB5" s="2743"/>
      <c r="AC5" s="2743"/>
      <c r="AD5" s="2743"/>
      <c r="AE5" s="2743"/>
      <c r="AF5" s="2743"/>
      <c r="AG5" s="2743"/>
      <c r="AH5" s="2743"/>
      <c r="AI5" s="2743"/>
      <c r="AJ5" s="2743"/>
      <c r="AK5" s="2743"/>
      <c r="AL5" s="2743"/>
      <c r="AM5" s="2744"/>
      <c r="AN5" s="2743"/>
      <c r="AO5" s="2743"/>
      <c r="AP5" s="2743"/>
      <c r="AQ5" s="2743"/>
      <c r="AR5" s="2743"/>
      <c r="AS5" s="2743"/>
      <c r="AT5" s="2743"/>
      <c r="AU5" s="2743"/>
      <c r="AV5" s="2743"/>
      <c r="AW5" s="2743"/>
      <c r="AX5" s="2743"/>
      <c r="AY5" s="2743"/>
    </row>
    <row r="6" spans="2:52" x14ac:dyDescent="0.25">
      <c r="B6" s="2745">
        <v>1</v>
      </c>
      <c r="C6" s="2746" t="s">
        <v>6380</v>
      </c>
      <c r="D6" s="2747" t="s">
        <v>6381</v>
      </c>
      <c r="E6" s="2748" t="s">
        <v>1880</v>
      </c>
      <c r="F6" s="2749">
        <v>2</v>
      </c>
      <c r="G6" s="2736"/>
      <c r="H6" s="2750">
        <v>3.4599999999999999E-2</v>
      </c>
      <c r="I6" s="2751">
        <v>3.4599999999999999E-2</v>
      </c>
      <c r="J6" s="2751">
        <v>3.4599999999999999E-2</v>
      </c>
      <c r="K6" s="2751">
        <v>3.4599999999999999E-2</v>
      </c>
      <c r="L6" s="2752">
        <v>3.4599999999999999E-2</v>
      </c>
      <c r="M6" s="2753"/>
      <c r="N6" s="2750">
        <v>3.4599999999999999E-2</v>
      </c>
      <c r="O6" s="2751">
        <v>3.4599999999999999E-2</v>
      </c>
      <c r="P6" s="2751">
        <v>3.4599999999999999E-2</v>
      </c>
      <c r="Q6" s="2751">
        <v>3.4599999999999999E-2</v>
      </c>
      <c r="R6" s="2752">
        <v>3.4599999999999999E-2</v>
      </c>
      <c r="S6" s="2736"/>
      <c r="T6" s="2754"/>
      <c r="U6" s="2755"/>
      <c r="V6" s="2756"/>
      <c r="W6" s="43">
        <f>IF(SUM(AA6:AL6)=0,0,$AA$4)</f>
        <v>0</v>
      </c>
      <c r="X6" s="651"/>
      <c r="Y6" s="2757"/>
      <c r="AA6" s="2758"/>
      <c r="AB6" s="2759">
        <f t="shared" ref="AB6:AF8" si="0">IF(ISNUMBER(H6),0,1)</f>
        <v>0</v>
      </c>
      <c r="AC6" s="2759">
        <f t="shared" si="0"/>
        <v>0</v>
      </c>
      <c r="AD6" s="2759">
        <f t="shared" si="0"/>
        <v>0</v>
      </c>
      <c r="AE6" s="2759">
        <f t="shared" si="0"/>
        <v>0</v>
      </c>
      <c r="AF6" s="2759">
        <f t="shared" si="0"/>
        <v>0</v>
      </c>
      <c r="AG6" s="2758"/>
      <c r="AH6" s="2759">
        <f>IF(ISNUMBER(N6),0,1)</f>
        <v>0</v>
      </c>
      <c r="AI6" s="2759">
        <f>IF(ISNUMBER(O6),0,1)</f>
        <v>0</v>
      </c>
      <c r="AJ6" s="2759">
        <f>IF(ISNUMBER(P6),0,1)</f>
        <v>0</v>
      </c>
      <c r="AK6" s="2759">
        <f>IF(ISNUMBER(Q6),0,1)</f>
        <v>0</v>
      </c>
      <c r="AL6" s="2759">
        <f>IF(ISNUMBER(R6),0,1)</f>
        <v>0</v>
      </c>
      <c r="AM6" s="2760"/>
      <c r="AN6" s="2758"/>
      <c r="AO6" s="2758"/>
      <c r="AP6" s="2758"/>
      <c r="AQ6" s="2758"/>
      <c r="AR6" s="2758"/>
      <c r="AS6" s="2758"/>
      <c r="AT6" s="2758"/>
      <c r="AU6" s="2758"/>
      <c r="AV6" s="2758"/>
      <c r="AW6" s="2758"/>
      <c r="AX6" s="2758"/>
      <c r="AY6" s="2758"/>
      <c r="AZ6" s="2760"/>
    </row>
    <row r="7" spans="2:52" x14ac:dyDescent="0.25">
      <c r="B7" s="2745">
        <v>2</v>
      </c>
      <c r="C7" s="2746" t="s">
        <v>6382</v>
      </c>
      <c r="D7" s="2761" t="s">
        <v>6383</v>
      </c>
      <c r="E7" s="2762" t="s">
        <v>1880</v>
      </c>
      <c r="F7" s="2763">
        <v>2</v>
      </c>
      <c r="G7" s="2736"/>
      <c r="H7" s="2764">
        <v>0</v>
      </c>
      <c r="I7" s="2765">
        <v>0</v>
      </c>
      <c r="J7" s="2765">
        <v>0</v>
      </c>
      <c r="K7" s="2765">
        <v>0</v>
      </c>
      <c r="L7" s="2766">
        <v>0</v>
      </c>
      <c r="M7" s="2753"/>
      <c r="N7" s="2764">
        <v>0</v>
      </c>
      <c r="O7" s="2765">
        <v>0</v>
      </c>
      <c r="P7" s="2765">
        <v>0</v>
      </c>
      <c r="Q7" s="2765">
        <v>0</v>
      </c>
      <c r="R7" s="2766">
        <v>0</v>
      </c>
      <c r="S7" s="2736"/>
      <c r="T7" s="2767"/>
      <c r="U7" s="2768"/>
      <c r="V7" s="2769"/>
      <c r="W7" s="43">
        <f t="shared" ref="W7:W23" si="1">IF(SUM(AA7:AL7)=0,0,$AA$4)</f>
        <v>0</v>
      </c>
      <c r="X7" s="651"/>
      <c r="Y7" s="2757"/>
      <c r="AA7" s="2758"/>
      <c r="AB7" s="2759">
        <f t="shared" si="0"/>
        <v>0</v>
      </c>
      <c r="AC7" s="2759">
        <f t="shared" si="0"/>
        <v>0</v>
      </c>
      <c r="AD7" s="2759">
        <f t="shared" si="0"/>
        <v>0</v>
      </c>
      <c r="AE7" s="2759">
        <f t="shared" si="0"/>
        <v>0</v>
      </c>
      <c r="AF7" s="2759">
        <f t="shared" si="0"/>
        <v>0</v>
      </c>
      <c r="AG7" s="2758"/>
      <c r="AH7" s="2759">
        <f>IF(ISNUMBER(N7),0,1)</f>
        <v>0</v>
      </c>
      <c r="AI7" s="2759">
        <f t="shared" ref="AI7:AL8" si="2">IF(ISNUMBER(O7),0,1)</f>
        <v>0</v>
      </c>
      <c r="AJ7" s="2759">
        <f t="shared" si="2"/>
        <v>0</v>
      </c>
      <c r="AK7" s="2759">
        <f t="shared" si="2"/>
        <v>0</v>
      </c>
      <c r="AL7" s="2759">
        <f t="shared" si="2"/>
        <v>0</v>
      </c>
      <c r="AM7" s="2760"/>
      <c r="AN7" s="2758"/>
      <c r="AO7" s="2758"/>
      <c r="AP7" s="2758"/>
      <c r="AQ7" s="2758"/>
      <c r="AR7" s="2758"/>
      <c r="AS7" s="2758"/>
      <c r="AT7" s="2758"/>
      <c r="AU7" s="2758"/>
      <c r="AV7" s="2758"/>
      <c r="AW7" s="2758"/>
      <c r="AX7" s="2758"/>
      <c r="AY7" s="2758"/>
      <c r="AZ7" s="2760"/>
    </row>
    <row r="8" spans="2:52" x14ac:dyDescent="0.25">
      <c r="B8" s="2745">
        <v>3</v>
      </c>
      <c r="C8" s="2746" t="s">
        <v>6384</v>
      </c>
      <c r="D8" s="2761" t="s">
        <v>6385</v>
      </c>
      <c r="E8" s="2762" t="s">
        <v>1880</v>
      </c>
      <c r="F8" s="2763">
        <v>2</v>
      </c>
      <c r="G8" s="2736"/>
      <c r="H8" s="2764">
        <v>0</v>
      </c>
      <c r="I8" s="2765">
        <v>0</v>
      </c>
      <c r="J8" s="2765">
        <v>0</v>
      </c>
      <c r="K8" s="2765">
        <v>0</v>
      </c>
      <c r="L8" s="2766">
        <v>0</v>
      </c>
      <c r="M8" s="2753"/>
      <c r="N8" s="2764">
        <v>0</v>
      </c>
      <c r="O8" s="2765">
        <v>0</v>
      </c>
      <c r="P8" s="2765">
        <v>0</v>
      </c>
      <c r="Q8" s="2765">
        <v>0</v>
      </c>
      <c r="R8" s="2766">
        <v>0</v>
      </c>
      <c r="S8" s="2736"/>
      <c r="T8" s="2767"/>
      <c r="U8" s="2768"/>
      <c r="V8" s="2769"/>
      <c r="W8" s="43">
        <f t="shared" si="1"/>
        <v>0</v>
      </c>
      <c r="X8" s="651"/>
      <c r="Y8" s="2757"/>
      <c r="AA8" s="2758"/>
      <c r="AB8" s="2759">
        <f t="shared" si="0"/>
        <v>0</v>
      </c>
      <c r="AC8" s="2759">
        <f t="shared" si="0"/>
        <v>0</v>
      </c>
      <c r="AD8" s="2759">
        <f t="shared" si="0"/>
        <v>0</v>
      </c>
      <c r="AE8" s="2759">
        <f t="shared" si="0"/>
        <v>0</v>
      </c>
      <c r="AF8" s="2759">
        <f t="shared" si="0"/>
        <v>0</v>
      </c>
      <c r="AG8" s="2758"/>
      <c r="AH8" s="2759">
        <f>IF(ISNUMBER(N8),0,1)</f>
        <v>0</v>
      </c>
      <c r="AI8" s="2759">
        <f t="shared" si="2"/>
        <v>0</v>
      </c>
      <c r="AJ8" s="2759">
        <f t="shared" si="2"/>
        <v>0</v>
      </c>
      <c r="AK8" s="2759">
        <f t="shared" si="2"/>
        <v>0</v>
      </c>
      <c r="AL8" s="2759">
        <f t="shared" si="2"/>
        <v>0</v>
      </c>
      <c r="AM8" s="2760"/>
      <c r="AN8" s="2758"/>
      <c r="AO8" s="2758"/>
      <c r="AP8" s="2758"/>
      <c r="AQ8" s="2758"/>
      <c r="AR8" s="2758"/>
      <c r="AS8" s="2758"/>
      <c r="AT8" s="2758"/>
      <c r="AU8" s="2758"/>
      <c r="AV8" s="2758"/>
      <c r="AW8" s="2758"/>
      <c r="AX8" s="2758"/>
      <c r="AY8" s="2758"/>
      <c r="AZ8" s="2760"/>
    </row>
    <row r="9" spans="2:52" ht="15" thickBot="1" x14ac:dyDescent="0.3">
      <c r="B9" s="2745">
        <v>4</v>
      </c>
      <c r="C9" s="2746" t="s">
        <v>6386</v>
      </c>
      <c r="D9" s="2761" t="s">
        <v>6387</v>
      </c>
      <c r="E9" s="2762" t="s">
        <v>1880</v>
      </c>
      <c r="F9" s="2763">
        <v>2</v>
      </c>
      <c r="G9" s="2736"/>
      <c r="H9" s="2770">
        <f>SUM(H6:H8)</f>
        <v>3.4599999999999999E-2</v>
      </c>
      <c r="I9" s="2771">
        <f>SUM(I6:I8)</f>
        <v>3.4599999999999999E-2</v>
      </c>
      <c r="J9" s="2771">
        <f>SUM(J6:J8)</f>
        <v>3.4599999999999999E-2</v>
      </c>
      <c r="K9" s="2771">
        <f>SUM(K6:K8)</f>
        <v>3.4599999999999999E-2</v>
      </c>
      <c r="L9" s="2772">
        <f>SUM(L6:L8)</f>
        <v>3.4599999999999999E-2</v>
      </c>
      <c r="M9" s="2753"/>
      <c r="N9" s="2770">
        <f>SUM(N6:N8)</f>
        <v>3.4599999999999999E-2</v>
      </c>
      <c r="O9" s="2771">
        <f>SUM(O6:O8)</f>
        <v>3.4599999999999999E-2</v>
      </c>
      <c r="P9" s="2771">
        <f>SUM(P6:P8)</f>
        <v>3.4599999999999999E-2</v>
      </c>
      <c r="Q9" s="2771">
        <f>SUM(Q6:Q8)</f>
        <v>3.4599999999999999E-2</v>
      </c>
      <c r="R9" s="2772">
        <f>SUM(R6:R8)</f>
        <v>3.4599999999999999E-2</v>
      </c>
      <c r="S9" s="2736"/>
      <c r="T9" s="2773" t="s">
        <v>6388</v>
      </c>
      <c r="U9" s="2774"/>
      <c r="V9" s="2775"/>
      <c r="W9" s="43"/>
      <c r="X9" s="651"/>
      <c r="Y9" s="2757"/>
      <c r="AA9" s="2758"/>
      <c r="AB9" s="2758"/>
      <c r="AC9" s="2758"/>
      <c r="AD9" s="2758"/>
      <c r="AE9" s="2758"/>
      <c r="AF9" s="2758"/>
      <c r="AG9" s="2758"/>
      <c r="AH9" s="2758"/>
      <c r="AI9" s="2758"/>
      <c r="AJ9" s="2758"/>
      <c r="AK9" s="2758"/>
      <c r="AL9" s="2758"/>
      <c r="AM9" s="2760"/>
      <c r="AN9" s="2758"/>
      <c r="AO9" s="2758"/>
      <c r="AP9" s="2758"/>
      <c r="AQ9" s="2758"/>
      <c r="AR9" s="2758"/>
      <c r="AS9" s="2758"/>
      <c r="AT9" s="2758"/>
      <c r="AU9" s="2758"/>
      <c r="AV9" s="2758"/>
      <c r="AW9" s="2758"/>
      <c r="AX9" s="2758"/>
      <c r="AY9" s="2758"/>
      <c r="AZ9" s="2760"/>
    </row>
    <row r="10" spans="2:52" ht="15" thickBot="1" x14ac:dyDescent="0.3">
      <c r="B10" s="2776">
        <v>5</v>
      </c>
      <c r="C10" s="2777" t="s">
        <v>6389</v>
      </c>
      <c r="D10" s="2778" t="s">
        <v>6390</v>
      </c>
      <c r="E10" s="2779" t="s">
        <v>1912</v>
      </c>
      <c r="F10" s="2780">
        <v>0</v>
      </c>
      <c r="G10" s="2781" t="s">
        <v>6391</v>
      </c>
      <c r="H10" s="2753"/>
      <c r="I10" s="2753"/>
      <c r="J10" s="2753"/>
      <c r="K10" s="2753"/>
      <c r="L10" s="2753"/>
      <c r="M10" s="2781" t="s">
        <v>6391</v>
      </c>
      <c r="N10" s="2753"/>
      <c r="O10" s="2753"/>
      <c r="P10" s="2753"/>
      <c r="Q10" s="2753"/>
      <c r="R10" s="2753"/>
      <c r="S10" s="2736"/>
      <c r="T10" s="2782"/>
      <c r="U10" s="2783" t="s">
        <v>6392</v>
      </c>
      <c r="V10" s="2769"/>
      <c r="W10" s="43">
        <f>IF(SUM(AA10:AL10)=0,0,$AA$4)</f>
        <v>0</v>
      </c>
      <c r="X10" s="651">
        <f>IF(SUM(AN10:AY10)=0,0,U10)</f>
        <v>0</v>
      </c>
      <c r="Y10" s="2757"/>
      <c r="AA10" s="2784">
        <f>IF(ISTEXT(G10),0,1)</f>
        <v>0</v>
      </c>
      <c r="AB10" s="2758"/>
      <c r="AC10" s="2758"/>
      <c r="AD10" s="2758"/>
      <c r="AE10" s="2758"/>
      <c r="AF10" s="2758"/>
      <c r="AG10" s="2784">
        <f>IF(ISTEXT(M10),0,1)</f>
        <v>0</v>
      </c>
      <c r="AH10" s="2758"/>
      <c r="AI10" s="2758"/>
      <c r="AJ10" s="2758"/>
      <c r="AK10" s="2758"/>
      <c r="AL10" s="2758"/>
      <c r="AM10" s="2760"/>
      <c r="AN10" s="2784">
        <f>IF(M10=G10,0,1)</f>
        <v>0</v>
      </c>
      <c r="AO10" s="2785"/>
      <c r="AP10" s="2785"/>
      <c r="AQ10" s="2785"/>
      <c r="AR10" s="2785"/>
      <c r="AS10" s="2785"/>
      <c r="AT10" s="2785"/>
      <c r="AU10" s="2785"/>
      <c r="AV10" s="2785"/>
      <c r="AW10" s="2785"/>
      <c r="AX10" s="2785"/>
      <c r="AY10" s="2785"/>
      <c r="AZ10" s="2760"/>
    </row>
    <row r="11" spans="2:52" ht="15" thickBot="1" x14ac:dyDescent="0.3">
      <c r="B11" s="2786"/>
      <c r="C11" s="2787"/>
      <c r="D11" s="2736"/>
      <c r="E11" s="2736"/>
      <c r="F11" s="2736"/>
      <c r="G11" s="2736"/>
      <c r="H11" s="2753"/>
      <c r="I11" s="2753"/>
      <c r="J11" s="2753"/>
      <c r="K11" s="2753"/>
      <c r="L11" s="2753"/>
      <c r="M11" s="2753"/>
      <c r="N11" s="2753"/>
      <c r="O11" s="2753"/>
      <c r="P11" s="2753"/>
      <c r="Q11" s="2753"/>
      <c r="R11" s="2753"/>
      <c r="S11" s="2736"/>
      <c r="T11" s="2788"/>
      <c r="U11" s="2736"/>
      <c r="V11" s="2736"/>
      <c r="W11" s="43"/>
      <c r="X11" s="651"/>
      <c r="Y11" s="2788"/>
      <c r="AA11" s="2758"/>
      <c r="AB11" s="2758"/>
      <c r="AC11" s="2758"/>
      <c r="AD11" s="2758"/>
      <c r="AE11" s="2758"/>
      <c r="AF11" s="2758"/>
      <c r="AG11" s="2758"/>
      <c r="AH11" s="2758"/>
      <c r="AI11" s="2758"/>
      <c r="AJ11" s="2758"/>
      <c r="AK11" s="2758"/>
      <c r="AL11" s="2758"/>
      <c r="AM11" s="2760"/>
      <c r="AN11" s="2758"/>
      <c r="AO11" s="2758"/>
      <c r="AP11" s="2758"/>
      <c r="AQ11" s="2758"/>
      <c r="AR11" s="2758"/>
      <c r="AS11" s="2758"/>
      <c r="AT11" s="2758"/>
      <c r="AU11" s="2758"/>
      <c r="AV11" s="2758"/>
      <c r="AW11" s="2758"/>
      <c r="AX11" s="2758"/>
      <c r="AY11" s="2758"/>
      <c r="AZ11" s="2760"/>
    </row>
    <row r="12" spans="2:52" ht="15" thickBot="1" x14ac:dyDescent="0.3">
      <c r="B12" s="2741" t="s">
        <v>116</v>
      </c>
      <c r="C12" s="2742" t="s">
        <v>6393</v>
      </c>
      <c r="D12" s="2736"/>
      <c r="E12" s="2736"/>
      <c r="F12" s="2736"/>
      <c r="G12" s="2736"/>
      <c r="H12" s="2753"/>
      <c r="I12" s="2753"/>
      <c r="J12" s="2753"/>
      <c r="K12" s="2753"/>
      <c r="L12" s="2753"/>
      <c r="M12" s="2753"/>
      <c r="N12" s="2753"/>
      <c r="O12" s="2753"/>
      <c r="P12" s="2753"/>
      <c r="Q12" s="2753"/>
      <c r="R12" s="2753"/>
      <c r="S12" s="2736"/>
      <c r="T12" s="2788"/>
      <c r="U12" s="2736"/>
      <c r="V12" s="2736"/>
      <c r="W12" s="43"/>
      <c r="X12" s="651"/>
      <c r="Y12" s="2788"/>
      <c r="AA12" s="2758"/>
      <c r="AB12" s="2758"/>
      <c r="AC12" s="2758"/>
      <c r="AD12" s="2758"/>
      <c r="AE12" s="2758"/>
      <c r="AF12" s="2758"/>
      <c r="AG12" s="2758"/>
      <c r="AH12" s="2758"/>
      <c r="AI12" s="2758"/>
      <c r="AJ12" s="2758"/>
      <c r="AK12" s="2758"/>
      <c r="AL12" s="2758"/>
      <c r="AM12" s="2760"/>
      <c r="AN12" s="2758"/>
      <c r="AO12" s="2758"/>
      <c r="AP12" s="2758"/>
      <c r="AQ12" s="2758"/>
      <c r="AR12" s="2758"/>
      <c r="AS12" s="2758"/>
      <c r="AT12" s="2758"/>
      <c r="AU12" s="2758"/>
      <c r="AV12" s="2758"/>
      <c r="AW12" s="2758"/>
      <c r="AX12" s="2758"/>
      <c r="AY12" s="2758"/>
      <c r="AZ12" s="2760"/>
    </row>
    <row r="13" spans="2:52" x14ac:dyDescent="0.25">
      <c r="B13" s="2745">
        <v>6</v>
      </c>
      <c r="C13" s="2746" t="s">
        <v>6380</v>
      </c>
      <c r="D13" s="2747" t="s">
        <v>6394</v>
      </c>
      <c r="E13" s="2748" t="s">
        <v>1880</v>
      </c>
      <c r="F13" s="2749">
        <v>2</v>
      </c>
      <c r="G13" s="2736"/>
      <c r="H13" s="2750">
        <v>3.4599999999999999E-2</v>
      </c>
      <c r="I13" s="2751">
        <v>3.4599999999999999E-2</v>
      </c>
      <c r="J13" s="2751">
        <v>3.4599999999999999E-2</v>
      </c>
      <c r="K13" s="2751">
        <v>3.4599999999999999E-2</v>
      </c>
      <c r="L13" s="2752">
        <v>3.4599999999999999E-2</v>
      </c>
      <c r="M13" s="2753"/>
      <c r="N13" s="2750">
        <v>3.4599999999999999E-2</v>
      </c>
      <c r="O13" s="2751">
        <v>3.4599999999999999E-2</v>
      </c>
      <c r="P13" s="2751">
        <v>3.4599999999999999E-2</v>
      </c>
      <c r="Q13" s="2751">
        <v>3.4599999999999999E-2</v>
      </c>
      <c r="R13" s="2752">
        <v>3.4599999999999999E-2</v>
      </c>
      <c r="S13" s="2736"/>
      <c r="T13" s="2789"/>
      <c r="U13" s="2790"/>
      <c r="V13" s="2769"/>
      <c r="W13" s="43">
        <f t="shared" si="1"/>
        <v>0</v>
      </c>
      <c r="X13" s="651"/>
      <c r="Y13" s="2757"/>
      <c r="AA13" s="2758"/>
      <c r="AB13" s="2759">
        <f t="shared" ref="AB13:AF15" si="3">IF(ISNUMBER(H13),0,1)</f>
        <v>0</v>
      </c>
      <c r="AC13" s="2759">
        <f t="shared" si="3"/>
        <v>0</v>
      </c>
      <c r="AD13" s="2759">
        <f t="shared" si="3"/>
        <v>0</v>
      </c>
      <c r="AE13" s="2759">
        <f t="shared" si="3"/>
        <v>0</v>
      </c>
      <c r="AF13" s="2759">
        <f t="shared" si="3"/>
        <v>0</v>
      </c>
      <c r="AG13" s="2758"/>
      <c r="AH13" s="2759">
        <f t="shared" ref="AH13:AL15" si="4">IF(ISNUMBER(N13),0,1)</f>
        <v>0</v>
      </c>
      <c r="AI13" s="2759">
        <f t="shared" si="4"/>
        <v>0</v>
      </c>
      <c r="AJ13" s="2759">
        <f t="shared" si="4"/>
        <v>0</v>
      </c>
      <c r="AK13" s="2759">
        <f t="shared" si="4"/>
        <v>0</v>
      </c>
      <c r="AL13" s="2759">
        <f t="shared" si="4"/>
        <v>0</v>
      </c>
      <c r="AM13" s="2760"/>
      <c r="AN13" s="2758"/>
      <c r="AO13" s="2758"/>
      <c r="AP13" s="2758"/>
      <c r="AQ13" s="2758"/>
      <c r="AR13" s="2758"/>
      <c r="AS13" s="2758"/>
      <c r="AT13" s="2758"/>
      <c r="AU13" s="2758"/>
      <c r="AV13" s="2758"/>
      <c r="AW13" s="2758"/>
      <c r="AX13" s="2758"/>
      <c r="AY13" s="2758"/>
      <c r="AZ13" s="2760"/>
    </row>
    <row r="14" spans="2:52" x14ac:dyDescent="0.25">
      <c r="B14" s="2745">
        <v>7</v>
      </c>
      <c r="C14" s="2746" t="s">
        <v>6382</v>
      </c>
      <c r="D14" s="2761" t="s">
        <v>6395</v>
      </c>
      <c r="E14" s="2762" t="s">
        <v>1880</v>
      </c>
      <c r="F14" s="2763">
        <v>2</v>
      </c>
      <c r="G14" s="2736"/>
      <c r="H14" s="2764">
        <v>0</v>
      </c>
      <c r="I14" s="2765">
        <v>0</v>
      </c>
      <c r="J14" s="2765">
        <v>0</v>
      </c>
      <c r="K14" s="2765">
        <v>0</v>
      </c>
      <c r="L14" s="2766">
        <v>0</v>
      </c>
      <c r="M14" s="2753"/>
      <c r="N14" s="2764">
        <v>0</v>
      </c>
      <c r="O14" s="2765">
        <v>0</v>
      </c>
      <c r="P14" s="2765">
        <v>0</v>
      </c>
      <c r="Q14" s="2765">
        <v>0</v>
      </c>
      <c r="R14" s="2766">
        <v>0</v>
      </c>
      <c r="S14" s="2736"/>
      <c r="T14" s="2791"/>
      <c r="U14" s="2768"/>
      <c r="V14" s="2769"/>
      <c r="W14" s="43">
        <f t="shared" si="1"/>
        <v>0</v>
      </c>
      <c r="X14" s="651"/>
      <c r="Y14" s="2757"/>
      <c r="AA14" s="2758"/>
      <c r="AB14" s="2759">
        <f t="shared" si="3"/>
        <v>0</v>
      </c>
      <c r="AC14" s="2759">
        <f t="shared" si="3"/>
        <v>0</v>
      </c>
      <c r="AD14" s="2759">
        <f t="shared" si="3"/>
        <v>0</v>
      </c>
      <c r="AE14" s="2759">
        <f t="shared" si="3"/>
        <v>0</v>
      </c>
      <c r="AF14" s="2759">
        <f t="shared" si="3"/>
        <v>0</v>
      </c>
      <c r="AG14" s="2758"/>
      <c r="AH14" s="2759">
        <f t="shared" si="4"/>
        <v>0</v>
      </c>
      <c r="AI14" s="2759">
        <f t="shared" si="4"/>
        <v>0</v>
      </c>
      <c r="AJ14" s="2759">
        <f t="shared" si="4"/>
        <v>0</v>
      </c>
      <c r="AK14" s="2759">
        <f t="shared" si="4"/>
        <v>0</v>
      </c>
      <c r="AL14" s="2759">
        <f t="shared" si="4"/>
        <v>0</v>
      </c>
      <c r="AM14" s="2760"/>
      <c r="AN14" s="2758"/>
      <c r="AO14" s="2758"/>
      <c r="AP14" s="2758"/>
      <c r="AQ14" s="2758"/>
      <c r="AR14" s="2758"/>
      <c r="AS14" s="2758"/>
      <c r="AT14" s="2758"/>
      <c r="AU14" s="2758"/>
      <c r="AV14" s="2758"/>
      <c r="AW14" s="2758"/>
      <c r="AX14" s="2758"/>
      <c r="AY14" s="2758"/>
      <c r="AZ14" s="2760"/>
    </row>
    <row r="15" spans="2:52" x14ac:dyDescent="0.25">
      <c r="B15" s="2745">
        <v>8</v>
      </c>
      <c r="C15" s="2746" t="s">
        <v>6396</v>
      </c>
      <c r="D15" s="2761" t="s">
        <v>6397</v>
      </c>
      <c r="E15" s="2762" t="s">
        <v>1880</v>
      </c>
      <c r="F15" s="2763">
        <v>2</v>
      </c>
      <c r="G15" s="2736"/>
      <c r="H15" s="2764">
        <v>0</v>
      </c>
      <c r="I15" s="2765">
        <v>0</v>
      </c>
      <c r="J15" s="2765">
        <v>0</v>
      </c>
      <c r="K15" s="2765">
        <v>0</v>
      </c>
      <c r="L15" s="2766">
        <v>0</v>
      </c>
      <c r="M15" s="2753"/>
      <c r="N15" s="2764">
        <v>0</v>
      </c>
      <c r="O15" s="2765">
        <v>0</v>
      </c>
      <c r="P15" s="2765">
        <v>0</v>
      </c>
      <c r="Q15" s="2765">
        <v>0</v>
      </c>
      <c r="R15" s="2766">
        <v>0</v>
      </c>
      <c r="S15" s="2736"/>
      <c r="T15" s="2791"/>
      <c r="U15" s="2768"/>
      <c r="V15" s="2769"/>
      <c r="W15" s="43">
        <f t="shared" si="1"/>
        <v>0</v>
      </c>
      <c r="X15" s="651"/>
      <c r="Y15" s="2757"/>
      <c r="AA15" s="2758"/>
      <c r="AB15" s="2759">
        <f t="shared" si="3"/>
        <v>0</v>
      </c>
      <c r="AC15" s="2759">
        <f t="shared" si="3"/>
        <v>0</v>
      </c>
      <c r="AD15" s="2759">
        <f t="shared" si="3"/>
        <v>0</v>
      </c>
      <c r="AE15" s="2759">
        <f t="shared" si="3"/>
        <v>0</v>
      </c>
      <c r="AF15" s="2759">
        <f t="shared" si="3"/>
        <v>0</v>
      </c>
      <c r="AG15" s="2758"/>
      <c r="AH15" s="2759">
        <f t="shared" si="4"/>
        <v>0</v>
      </c>
      <c r="AI15" s="2759">
        <f t="shared" si="4"/>
        <v>0</v>
      </c>
      <c r="AJ15" s="2759">
        <f t="shared" si="4"/>
        <v>0</v>
      </c>
      <c r="AK15" s="2759">
        <f t="shared" si="4"/>
        <v>0</v>
      </c>
      <c r="AL15" s="2759">
        <f t="shared" si="4"/>
        <v>0</v>
      </c>
      <c r="AM15" s="2760"/>
      <c r="AN15" s="2758"/>
      <c r="AO15" s="2758"/>
      <c r="AP15" s="2758"/>
      <c r="AQ15" s="2758"/>
      <c r="AR15" s="2758"/>
      <c r="AS15" s="2758"/>
      <c r="AT15" s="2758"/>
      <c r="AU15" s="2758"/>
      <c r="AV15" s="2758"/>
      <c r="AW15" s="2758"/>
      <c r="AX15" s="2758"/>
      <c r="AY15" s="2758"/>
      <c r="AZ15" s="2760"/>
    </row>
    <row r="16" spans="2:52" ht="15" thickBot="1" x14ac:dyDescent="0.3">
      <c r="B16" s="2745">
        <v>9</v>
      </c>
      <c r="C16" s="2746" t="s">
        <v>6398</v>
      </c>
      <c r="D16" s="2761" t="s">
        <v>6399</v>
      </c>
      <c r="E16" s="2762" t="s">
        <v>1880</v>
      </c>
      <c r="F16" s="2763">
        <v>2</v>
      </c>
      <c r="G16" s="2736"/>
      <c r="H16" s="2770">
        <f>SUM(H13:H15)</f>
        <v>3.4599999999999999E-2</v>
      </c>
      <c r="I16" s="2771">
        <f>SUM(I13:I15)</f>
        <v>3.4599999999999999E-2</v>
      </c>
      <c r="J16" s="2771">
        <f>SUM(J13:J15)</f>
        <v>3.4599999999999999E-2</v>
      </c>
      <c r="K16" s="2771">
        <f>SUM(K13:K15)</f>
        <v>3.4599999999999999E-2</v>
      </c>
      <c r="L16" s="2772">
        <f>SUM(L13:L15)</f>
        <v>3.4599999999999999E-2</v>
      </c>
      <c r="M16" s="2753"/>
      <c r="N16" s="2770">
        <f>SUM(N13:N15)</f>
        <v>3.4599999999999999E-2</v>
      </c>
      <c r="O16" s="2771">
        <f>SUM(O13:O15)</f>
        <v>3.4599999999999999E-2</v>
      </c>
      <c r="P16" s="2771">
        <f>SUM(P13:P15)</f>
        <v>3.4599999999999999E-2</v>
      </c>
      <c r="Q16" s="2771">
        <f>SUM(Q13:Q15)</f>
        <v>3.4599999999999999E-2</v>
      </c>
      <c r="R16" s="2772">
        <f>SUM(R13:R15)</f>
        <v>3.4599999999999999E-2</v>
      </c>
      <c r="S16" s="2736"/>
      <c r="T16" s="2773" t="s">
        <v>6400</v>
      </c>
      <c r="U16" s="2774"/>
      <c r="V16" s="2775"/>
      <c r="W16" s="43"/>
      <c r="X16" s="651"/>
      <c r="Y16" s="2757"/>
      <c r="AA16" s="2758"/>
      <c r="AB16" s="2758"/>
      <c r="AC16" s="2758"/>
      <c r="AD16" s="2758"/>
      <c r="AE16" s="2758"/>
      <c r="AF16" s="2758"/>
      <c r="AG16" s="2758"/>
      <c r="AH16" s="2758"/>
      <c r="AI16" s="2758"/>
      <c r="AJ16" s="2758"/>
      <c r="AK16" s="2758"/>
      <c r="AL16" s="2758"/>
      <c r="AM16" s="2760"/>
      <c r="AN16" s="2758"/>
      <c r="AO16" s="2758"/>
      <c r="AP16" s="2758"/>
      <c r="AQ16" s="2758"/>
      <c r="AR16" s="2758"/>
      <c r="AS16" s="2758"/>
      <c r="AT16" s="2758"/>
      <c r="AU16" s="2758"/>
      <c r="AV16" s="2758"/>
      <c r="AW16" s="2758"/>
      <c r="AX16" s="2758"/>
      <c r="AY16" s="2758"/>
      <c r="AZ16" s="2760"/>
    </row>
    <row r="17" spans="2:52" ht="15" thickBot="1" x14ac:dyDescent="0.3">
      <c r="B17" s="2776">
        <v>10</v>
      </c>
      <c r="C17" s="2777" t="s">
        <v>6401</v>
      </c>
      <c r="D17" s="2778" t="s">
        <v>6402</v>
      </c>
      <c r="E17" s="2779" t="s">
        <v>1912</v>
      </c>
      <c r="F17" s="2780">
        <v>0</v>
      </c>
      <c r="G17" s="2781" t="s">
        <v>6391</v>
      </c>
      <c r="H17" s="2753"/>
      <c r="I17" s="2753"/>
      <c r="J17" s="2753"/>
      <c r="K17" s="2753"/>
      <c r="L17" s="2753"/>
      <c r="M17" s="2781" t="s">
        <v>6391</v>
      </c>
      <c r="N17" s="2753"/>
      <c r="O17" s="2753"/>
      <c r="P17" s="2753"/>
      <c r="Q17" s="2753"/>
      <c r="R17" s="2753"/>
      <c r="S17" s="2736"/>
      <c r="T17" s="2782"/>
      <c r="U17" s="2783" t="s">
        <v>6392</v>
      </c>
      <c r="V17" s="2769"/>
      <c r="W17" s="43">
        <f t="shared" si="1"/>
        <v>0</v>
      </c>
      <c r="X17" s="651">
        <f>IF(SUM(AN17:AY17)=0,0,U17)</f>
        <v>0</v>
      </c>
      <c r="Y17" s="2757"/>
      <c r="AA17" s="2784">
        <f>IF(ISTEXT(G17),0,1)</f>
        <v>0</v>
      </c>
      <c r="AB17" s="2758"/>
      <c r="AC17" s="2758"/>
      <c r="AD17" s="2758"/>
      <c r="AE17" s="2758"/>
      <c r="AF17" s="2758"/>
      <c r="AG17" s="2784">
        <f>IF(ISTEXT(M17),0,1)</f>
        <v>0</v>
      </c>
      <c r="AH17" s="2758"/>
      <c r="AI17" s="2758"/>
      <c r="AJ17" s="2758"/>
      <c r="AK17" s="2758"/>
      <c r="AL17" s="2758"/>
      <c r="AM17" s="2760"/>
      <c r="AN17" s="2784">
        <f>IF(M17=G17,0,1)</f>
        <v>0</v>
      </c>
      <c r="AO17" s="2785"/>
      <c r="AP17" s="2785"/>
      <c r="AQ17" s="2785"/>
      <c r="AR17" s="2785"/>
      <c r="AS17" s="2785"/>
      <c r="AT17" s="2785"/>
      <c r="AU17" s="2785"/>
      <c r="AV17" s="2785"/>
      <c r="AW17" s="2785"/>
      <c r="AX17" s="2785"/>
      <c r="AY17" s="2785"/>
      <c r="AZ17" s="2760"/>
    </row>
    <row r="18" spans="2:52" ht="15" thickBot="1" x14ac:dyDescent="0.3">
      <c r="B18" s="2786"/>
      <c r="C18" s="2787"/>
      <c r="D18" s="2736"/>
      <c r="E18" s="2736"/>
      <c r="F18" s="2736"/>
      <c r="G18" s="2736"/>
      <c r="H18" s="2753"/>
      <c r="I18" s="2753"/>
      <c r="J18" s="2753"/>
      <c r="K18" s="2753"/>
      <c r="L18" s="2753"/>
      <c r="M18" s="2753"/>
      <c r="N18" s="2753"/>
      <c r="O18" s="2753"/>
      <c r="P18" s="2753"/>
      <c r="Q18" s="2753"/>
      <c r="R18" s="2753"/>
      <c r="S18" s="2736"/>
      <c r="T18" s="2788"/>
      <c r="U18" s="2736"/>
      <c r="V18" s="2736"/>
      <c r="W18" s="43"/>
      <c r="X18" s="651"/>
      <c r="Y18" s="2788"/>
      <c r="AA18" s="2758"/>
      <c r="AB18" s="2758"/>
      <c r="AC18" s="2758"/>
      <c r="AD18" s="2758"/>
      <c r="AE18" s="2758"/>
      <c r="AF18" s="2758"/>
      <c r="AG18" s="2758"/>
      <c r="AH18" s="2758"/>
      <c r="AI18" s="2758"/>
      <c r="AJ18" s="2758"/>
      <c r="AK18" s="2758"/>
      <c r="AL18" s="2758"/>
      <c r="AM18" s="2760"/>
      <c r="AN18" s="2758"/>
      <c r="AO18" s="2758"/>
      <c r="AP18" s="2758"/>
      <c r="AQ18" s="2758"/>
      <c r="AR18" s="2758"/>
      <c r="AS18" s="2758"/>
      <c r="AT18" s="2758"/>
      <c r="AU18" s="2758"/>
      <c r="AV18" s="2758"/>
      <c r="AW18" s="2758"/>
      <c r="AX18" s="2758"/>
      <c r="AY18" s="2758"/>
      <c r="AZ18" s="2760"/>
    </row>
    <row r="19" spans="2:52" ht="15" thickBot="1" x14ac:dyDescent="0.3">
      <c r="B19" s="2741" t="s">
        <v>167</v>
      </c>
      <c r="C19" s="2742" t="s">
        <v>6403</v>
      </c>
      <c r="D19" s="2736"/>
      <c r="E19" s="2736"/>
      <c r="F19" s="2736"/>
      <c r="G19" s="2736"/>
      <c r="H19" s="2753"/>
      <c r="I19" s="2753"/>
      <c r="J19" s="2753"/>
      <c r="K19" s="2753"/>
      <c r="L19" s="2753"/>
      <c r="M19" s="2753"/>
      <c r="N19" s="2753"/>
      <c r="O19" s="2753"/>
      <c r="P19" s="2753"/>
      <c r="Q19" s="2753"/>
      <c r="R19" s="2753"/>
      <c r="S19" s="2736"/>
      <c r="T19" s="2788"/>
      <c r="U19" s="2736"/>
      <c r="V19" s="2736"/>
      <c r="W19" s="43"/>
      <c r="X19" s="651"/>
      <c r="Y19" s="2788"/>
      <c r="AA19" s="2758"/>
      <c r="AB19" s="2758"/>
      <c r="AC19" s="2758"/>
      <c r="AD19" s="2758"/>
      <c r="AE19" s="2758"/>
      <c r="AF19" s="2758"/>
      <c r="AG19" s="2758"/>
      <c r="AH19" s="2758"/>
      <c r="AI19" s="2758"/>
      <c r="AJ19" s="2758"/>
      <c r="AK19" s="2758"/>
      <c r="AL19" s="2758"/>
      <c r="AM19" s="2760"/>
      <c r="AN19" s="2758"/>
      <c r="AO19" s="2758"/>
      <c r="AP19" s="2758"/>
      <c r="AQ19" s="2758"/>
      <c r="AR19" s="2758"/>
      <c r="AS19" s="2758"/>
      <c r="AT19" s="2758"/>
      <c r="AU19" s="2758"/>
      <c r="AV19" s="2758"/>
      <c r="AW19" s="2758"/>
      <c r="AX19" s="2758"/>
      <c r="AY19" s="2758"/>
      <c r="AZ19" s="2760"/>
    </row>
    <row r="20" spans="2:52" x14ac:dyDescent="0.25">
      <c r="B20" s="2745">
        <v>11</v>
      </c>
      <c r="C20" s="2746" t="s">
        <v>6404</v>
      </c>
      <c r="D20" s="2747" t="s">
        <v>6405</v>
      </c>
      <c r="E20" s="2748" t="s">
        <v>1880</v>
      </c>
      <c r="F20" s="2749">
        <v>2</v>
      </c>
      <c r="G20" s="2736"/>
      <c r="H20" s="2792">
        <v>0.73040000000000005</v>
      </c>
      <c r="I20" s="2793">
        <v>0.70779999999999998</v>
      </c>
      <c r="J20" s="2793">
        <v>0.7097</v>
      </c>
      <c r="K20" s="2793">
        <v>0.73919999999999997</v>
      </c>
      <c r="L20" s="2794">
        <v>0.78659999999999997</v>
      </c>
      <c r="M20" s="2753"/>
      <c r="N20" s="2792">
        <v>0.73040000000000005</v>
      </c>
      <c r="O20" s="2793">
        <v>0.70779999999999998</v>
      </c>
      <c r="P20" s="2793">
        <v>0.7097</v>
      </c>
      <c r="Q20" s="2793">
        <v>0.73919999999999997</v>
      </c>
      <c r="R20" s="2794">
        <v>0.78659999999999997</v>
      </c>
      <c r="S20" s="2736"/>
      <c r="T20" s="2795"/>
      <c r="U20" s="2790"/>
      <c r="V20" s="2769"/>
      <c r="W20" s="43">
        <f t="shared" si="1"/>
        <v>0</v>
      </c>
      <c r="X20" s="651"/>
      <c r="Y20" s="2757"/>
      <c r="AA20" s="2758"/>
      <c r="AB20" s="2759">
        <f t="shared" ref="AB20:AF22" si="5">IF(ISNUMBER(H20),0,1)</f>
        <v>0</v>
      </c>
      <c r="AC20" s="2759">
        <f t="shared" si="5"/>
        <v>0</v>
      </c>
      <c r="AD20" s="2759">
        <f t="shared" si="5"/>
        <v>0</v>
      </c>
      <c r="AE20" s="2759">
        <f t="shared" si="5"/>
        <v>0</v>
      </c>
      <c r="AF20" s="2759">
        <f t="shared" si="5"/>
        <v>0</v>
      </c>
      <c r="AG20" s="2758"/>
      <c r="AH20" s="2759">
        <f t="shared" ref="AH20:AL22" si="6">IF(ISNUMBER(N20),0,1)</f>
        <v>0</v>
      </c>
      <c r="AI20" s="2759">
        <f t="shared" si="6"/>
        <v>0</v>
      </c>
      <c r="AJ20" s="2759">
        <f t="shared" si="6"/>
        <v>0</v>
      </c>
      <c r="AK20" s="2759">
        <f t="shared" si="6"/>
        <v>0</v>
      </c>
      <c r="AL20" s="2759">
        <f t="shared" si="6"/>
        <v>0</v>
      </c>
      <c r="AM20" s="2760"/>
      <c r="AN20" s="2758"/>
      <c r="AO20" s="2758"/>
      <c r="AP20" s="2758"/>
      <c r="AQ20" s="2758"/>
      <c r="AR20" s="2758"/>
      <c r="AS20" s="2758"/>
      <c r="AT20" s="2758"/>
      <c r="AU20" s="2758"/>
      <c r="AV20" s="2758"/>
      <c r="AW20" s="2758"/>
      <c r="AX20" s="2758"/>
      <c r="AY20" s="2758"/>
      <c r="AZ20" s="2760"/>
    </row>
    <row r="21" spans="2:52" x14ac:dyDescent="0.25">
      <c r="B21" s="2745">
        <v>12</v>
      </c>
      <c r="C21" s="2746" t="s">
        <v>6406</v>
      </c>
      <c r="D21" s="2761" t="s">
        <v>6407</v>
      </c>
      <c r="E21" s="2762" t="s">
        <v>1880</v>
      </c>
      <c r="F21" s="2763">
        <v>2</v>
      </c>
      <c r="G21" s="2736"/>
      <c r="H21" s="2796">
        <v>0</v>
      </c>
      <c r="I21" s="2797">
        <v>0</v>
      </c>
      <c r="J21" s="2797">
        <v>0</v>
      </c>
      <c r="K21" s="2797">
        <v>0</v>
      </c>
      <c r="L21" s="2798">
        <v>0</v>
      </c>
      <c r="M21" s="2753"/>
      <c r="N21" s="2796">
        <v>0</v>
      </c>
      <c r="O21" s="2797">
        <v>0</v>
      </c>
      <c r="P21" s="2797">
        <v>0</v>
      </c>
      <c r="Q21" s="2797">
        <v>0</v>
      </c>
      <c r="R21" s="2798">
        <v>0</v>
      </c>
      <c r="S21" s="2736"/>
      <c r="T21" s="2799"/>
      <c r="U21" s="2768"/>
      <c r="V21" s="2769"/>
      <c r="W21" s="43">
        <f t="shared" si="1"/>
        <v>0</v>
      </c>
      <c r="X21" s="651"/>
      <c r="Y21" s="2757"/>
      <c r="AA21" s="2758"/>
      <c r="AB21" s="2759">
        <f t="shared" si="5"/>
        <v>0</v>
      </c>
      <c r="AC21" s="2759">
        <f t="shared" si="5"/>
        <v>0</v>
      </c>
      <c r="AD21" s="2759">
        <f t="shared" si="5"/>
        <v>0</v>
      </c>
      <c r="AE21" s="2759">
        <f t="shared" si="5"/>
        <v>0</v>
      </c>
      <c r="AF21" s="2759">
        <f t="shared" si="5"/>
        <v>0</v>
      </c>
      <c r="AG21" s="2758"/>
      <c r="AH21" s="2759">
        <f t="shared" si="6"/>
        <v>0</v>
      </c>
      <c r="AI21" s="2759">
        <f t="shared" si="6"/>
        <v>0</v>
      </c>
      <c r="AJ21" s="2759">
        <f t="shared" si="6"/>
        <v>0</v>
      </c>
      <c r="AK21" s="2759">
        <f t="shared" si="6"/>
        <v>0</v>
      </c>
      <c r="AL21" s="2759">
        <f t="shared" si="6"/>
        <v>0</v>
      </c>
      <c r="AM21" s="2760"/>
      <c r="AN21" s="2758"/>
      <c r="AO21" s="2758"/>
      <c r="AP21" s="2758"/>
      <c r="AQ21" s="2758"/>
      <c r="AR21" s="2758"/>
      <c r="AS21" s="2758"/>
      <c r="AT21" s="2758"/>
      <c r="AU21" s="2758"/>
      <c r="AV21" s="2758"/>
      <c r="AW21" s="2758"/>
      <c r="AX21" s="2758"/>
      <c r="AY21" s="2758"/>
      <c r="AZ21" s="2760"/>
    </row>
    <row r="22" spans="2:52" x14ac:dyDescent="0.25">
      <c r="B22" s="2745">
        <v>13</v>
      </c>
      <c r="C22" s="2746" t="s">
        <v>6408</v>
      </c>
      <c r="D22" s="2761" t="s">
        <v>6409</v>
      </c>
      <c r="E22" s="2762" t="s">
        <v>1880</v>
      </c>
      <c r="F22" s="2763">
        <v>2</v>
      </c>
      <c r="G22" s="2736"/>
      <c r="H22" s="2796">
        <v>-6.0000000000004494E-4</v>
      </c>
      <c r="I22" s="2797">
        <v>-1.2599999999999945E-2</v>
      </c>
      <c r="J22" s="2797">
        <v>1.5000000000000568E-3</v>
      </c>
      <c r="K22" s="2797">
        <v>3.1999999999999806E-3</v>
      </c>
      <c r="L22" s="2798">
        <v>2.00000000000089E-4</v>
      </c>
      <c r="M22" s="2753"/>
      <c r="N22" s="2796">
        <v>-6.0000000000004494E-4</v>
      </c>
      <c r="O22" s="2797">
        <v>-1.2599999999999945E-2</v>
      </c>
      <c r="P22" s="2797">
        <v>1.5000000000000568E-3</v>
      </c>
      <c r="Q22" s="2797">
        <v>3.1999999999999806E-3</v>
      </c>
      <c r="R22" s="2798">
        <v>2.00000000000089E-4</v>
      </c>
      <c r="S22" s="2736"/>
      <c r="T22" s="2800"/>
      <c r="U22" s="2768"/>
      <c r="V22" s="2769"/>
      <c r="W22" s="43">
        <f t="shared" si="1"/>
        <v>0</v>
      </c>
      <c r="X22" s="651"/>
      <c r="Y22" s="2757"/>
      <c r="AA22" s="2758"/>
      <c r="AB22" s="2759">
        <f t="shared" si="5"/>
        <v>0</v>
      </c>
      <c r="AC22" s="2759">
        <f t="shared" si="5"/>
        <v>0</v>
      </c>
      <c r="AD22" s="2759">
        <f t="shared" si="5"/>
        <v>0</v>
      </c>
      <c r="AE22" s="2759">
        <f t="shared" si="5"/>
        <v>0</v>
      </c>
      <c r="AF22" s="2759">
        <f t="shared" si="5"/>
        <v>0</v>
      </c>
      <c r="AG22" s="2758"/>
      <c r="AH22" s="2759">
        <f t="shared" si="6"/>
        <v>0</v>
      </c>
      <c r="AI22" s="2759">
        <f t="shared" si="6"/>
        <v>0</v>
      </c>
      <c r="AJ22" s="2759">
        <f t="shared" si="6"/>
        <v>0</v>
      </c>
      <c r="AK22" s="2759">
        <f t="shared" si="6"/>
        <v>0</v>
      </c>
      <c r="AL22" s="2759">
        <f t="shared" si="6"/>
        <v>0</v>
      </c>
      <c r="AM22" s="2760"/>
      <c r="AN22" s="2758"/>
      <c r="AO22" s="2758"/>
      <c r="AP22" s="2758"/>
      <c r="AQ22" s="2758"/>
      <c r="AR22" s="2758"/>
      <c r="AS22" s="2758"/>
      <c r="AT22" s="2758"/>
      <c r="AU22" s="2758"/>
      <c r="AV22" s="2758"/>
      <c r="AW22" s="2758"/>
      <c r="AX22" s="2758"/>
      <c r="AY22" s="2758"/>
      <c r="AZ22" s="2760"/>
    </row>
    <row r="23" spans="2:52" ht="15" thickBot="1" x14ac:dyDescent="0.3">
      <c r="B23" s="2801">
        <v>14</v>
      </c>
      <c r="C23" s="2802" t="s">
        <v>6410</v>
      </c>
      <c r="D23" s="2778" t="s">
        <v>6411</v>
      </c>
      <c r="E23" s="2803" t="s">
        <v>1880</v>
      </c>
      <c r="F23" s="2804">
        <v>2</v>
      </c>
      <c r="G23" s="2736"/>
      <c r="H23" s="2770">
        <f>SUM(H20:H22)</f>
        <v>0.7298</v>
      </c>
      <c r="I23" s="2771">
        <f>SUM(I20:I22)</f>
        <v>0.69520000000000004</v>
      </c>
      <c r="J23" s="2771">
        <f>SUM(J20:J22)</f>
        <v>0.71120000000000005</v>
      </c>
      <c r="K23" s="2771">
        <f>SUM(K20:K22)</f>
        <v>0.74239999999999995</v>
      </c>
      <c r="L23" s="2772">
        <f>SUM(L20:L22)</f>
        <v>0.78680000000000005</v>
      </c>
      <c r="M23" s="2753"/>
      <c r="N23" s="2770">
        <f>SUM(N20:N22)</f>
        <v>0.7298</v>
      </c>
      <c r="O23" s="2771">
        <f>SUM(O20:O22)</f>
        <v>0.69520000000000004</v>
      </c>
      <c r="P23" s="2771">
        <f>SUM(P20:P22)</f>
        <v>0.71120000000000005</v>
      </c>
      <c r="Q23" s="2771">
        <f>SUM(Q20:Q22)</f>
        <v>0.74239999999999995</v>
      </c>
      <c r="R23" s="2772">
        <f>SUM(R20:R22)</f>
        <v>0.78680000000000005</v>
      </c>
      <c r="S23" s="2736"/>
      <c r="T23" s="2805" t="s">
        <v>6412</v>
      </c>
      <c r="U23" s="2806"/>
      <c r="V23" s="2775"/>
      <c r="W23" s="43">
        <f t="shared" si="1"/>
        <v>0</v>
      </c>
      <c r="X23" s="651"/>
      <c r="Y23" s="2757"/>
      <c r="AA23" s="2758"/>
      <c r="AB23" s="2758"/>
      <c r="AC23" s="2758"/>
      <c r="AD23" s="2758"/>
      <c r="AE23" s="2758"/>
      <c r="AF23" s="2758"/>
      <c r="AG23" s="2758"/>
      <c r="AH23" s="2758"/>
      <c r="AI23" s="2758"/>
      <c r="AJ23" s="2758"/>
      <c r="AK23" s="2758"/>
      <c r="AL23" s="2758"/>
      <c r="AM23" s="2760"/>
      <c r="AN23" s="2758"/>
      <c r="AO23" s="2758"/>
      <c r="AP23" s="2758"/>
      <c r="AQ23" s="2758"/>
      <c r="AR23" s="2758"/>
      <c r="AS23" s="2758"/>
      <c r="AT23" s="2758"/>
      <c r="AU23" s="2758"/>
      <c r="AV23" s="2758"/>
      <c r="AW23" s="2758"/>
      <c r="AX23" s="2758"/>
      <c r="AY23" s="2758"/>
      <c r="AZ23" s="2760"/>
    </row>
    <row r="24" spans="2:52" x14ac:dyDescent="0.25">
      <c r="B24" s="2786"/>
      <c r="C24" s="2787"/>
      <c r="D24" s="2807"/>
      <c r="E24" s="2807"/>
      <c r="F24" s="2807"/>
      <c r="G24" s="2736"/>
      <c r="H24" s="2736"/>
      <c r="I24" s="2736"/>
      <c r="J24" s="2736"/>
      <c r="K24" s="2736"/>
      <c r="L24" s="2736"/>
      <c r="M24" s="2736"/>
      <c r="N24" s="2736"/>
      <c r="O24" s="2736"/>
      <c r="P24" s="2736"/>
      <c r="Q24" s="2736"/>
      <c r="R24" s="2736"/>
      <c r="S24" s="2736"/>
      <c r="T24" s="2736"/>
      <c r="W24" s="43"/>
      <c r="X24" s="651"/>
      <c r="AA24" s="319">
        <f>SUM(AA6:AL23)</f>
        <v>0</v>
      </c>
      <c r="AB24" s="2808"/>
      <c r="AC24" s="2808"/>
      <c r="AD24" s="2808"/>
      <c r="AE24" s="2808"/>
      <c r="AF24" s="2808"/>
      <c r="AG24" s="2808"/>
      <c r="AH24" s="2808"/>
      <c r="AI24" s="2808"/>
      <c r="AJ24" s="2808"/>
      <c r="AK24" s="2808"/>
      <c r="AL24" s="2808"/>
      <c r="AM24" s="2760"/>
      <c r="AN24" s="2809">
        <f>SUM(AN6:AN23)</f>
        <v>0</v>
      </c>
      <c r="AO24" s="2810"/>
      <c r="AP24" s="2810"/>
      <c r="AQ24" s="2810"/>
      <c r="AR24" s="2810"/>
      <c r="AS24" s="2810"/>
      <c r="AT24" s="2810"/>
      <c r="AU24" s="2810"/>
      <c r="AV24" s="2810"/>
      <c r="AW24" s="2810"/>
      <c r="AX24" s="2810"/>
      <c r="AY24" s="2810"/>
      <c r="AZ24" s="2760"/>
    </row>
    <row r="25" spans="2:52" x14ac:dyDescent="0.25">
      <c r="B25" s="277" t="s">
        <v>300</v>
      </c>
      <c r="C25" s="278"/>
      <c r="D25" s="278"/>
      <c r="E25" s="278"/>
      <c r="F25" s="278"/>
      <c r="G25" s="278"/>
      <c r="H25" s="278"/>
      <c r="I25" s="278"/>
      <c r="J25" s="1168"/>
      <c r="K25" s="1168"/>
      <c r="L25" s="35"/>
      <c r="M25" s="747"/>
      <c r="N25" s="2736"/>
      <c r="O25" s="2736"/>
      <c r="P25" s="2736"/>
      <c r="Q25" s="2736"/>
      <c r="R25" s="2736"/>
      <c r="S25" s="2736"/>
      <c r="T25" s="2736"/>
      <c r="W25" s="43"/>
      <c r="X25" s="651"/>
      <c r="AA25" s="2808"/>
      <c r="AB25" s="2808"/>
      <c r="AC25" s="2808"/>
      <c r="AD25" s="2808"/>
      <c r="AE25" s="2808"/>
      <c r="AF25" s="2808"/>
      <c r="AG25" s="2808"/>
      <c r="AH25" s="2808"/>
      <c r="AI25" s="2808"/>
      <c r="AJ25" s="2808"/>
      <c r="AK25" s="2808"/>
      <c r="AL25" s="2808"/>
      <c r="AM25" s="2760"/>
      <c r="AN25" s="2808"/>
      <c r="AO25" s="2808"/>
      <c r="AP25" s="2808"/>
      <c r="AQ25" s="2808"/>
      <c r="AR25" s="2808"/>
      <c r="AS25" s="2808"/>
      <c r="AT25" s="2808"/>
      <c r="AU25" s="2808"/>
      <c r="AV25" s="2808"/>
      <c r="AW25" s="2808"/>
      <c r="AX25" s="2808"/>
      <c r="AY25" s="2808"/>
      <c r="AZ25" s="2760"/>
    </row>
    <row r="26" spans="2:52" x14ac:dyDescent="0.25">
      <c r="B26" s="1187"/>
      <c r="C26" s="1310" t="s">
        <v>301</v>
      </c>
      <c r="D26" s="1310"/>
      <c r="E26" s="278"/>
      <c r="F26" s="278"/>
      <c r="G26" s="278"/>
      <c r="H26" s="278"/>
      <c r="I26" s="278"/>
      <c r="J26" s="278"/>
      <c r="K26" s="278"/>
      <c r="L26" s="35"/>
      <c r="M26" s="747"/>
      <c r="N26" s="2736"/>
      <c r="O26" s="2736"/>
      <c r="P26" s="2736"/>
      <c r="Q26" s="2736"/>
      <c r="R26" s="2736"/>
      <c r="S26" s="2736"/>
      <c r="T26" s="2736"/>
      <c r="AA26" s="2808"/>
      <c r="AB26" s="2808"/>
      <c r="AC26" s="2808"/>
      <c r="AD26" s="2808"/>
      <c r="AE26" s="2808"/>
      <c r="AF26" s="2808"/>
      <c r="AG26" s="2808"/>
      <c r="AH26" s="2808"/>
      <c r="AI26" s="2808"/>
      <c r="AJ26" s="2808"/>
      <c r="AK26" s="2808"/>
      <c r="AL26" s="2808"/>
      <c r="AM26" s="2760"/>
      <c r="AN26" s="2808"/>
      <c r="AO26" s="2808"/>
      <c r="AP26" s="2808"/>
      <c r="AQ26" s="2808"/>
      <c r="AR26" s="2808"/>
      <c r="AS26" s="2808"/>
      <c r="AT26" s="2808"/>
      <c r="AU26" s="2808"/>
      <c r="AV26" s="2808"/>
      <c r="AW26" s="2808"/>
      <c r="AX26" s="2808"/>
      <c r="AY26" s="2808"/>
      <c r="AZ26" s="2760"/>
    </row>
    <row r="27" spans="2:52" x14ac:dyDescent="0.25">
      <c r="B27" s="1188"/>
      <c r="C27" s="1310" t="s">
        <v>302</v>
      </c>
      <c r="D27" s="1310"/>
      <c r="E27" s="278"/>
      <c r="F27" s="278"/>
      <c r="G27" s="278"/>
      <c r="H27" s="278"/>
      <c r="I27" s="278"/>
      <c r="J27" s="278"/>
      <c r="K27" s="278"/>
      <c r="L27" s="35"/>
      <c r="M27" s="747"/>
      <c r="N27" s="2736"/>
      <c r="O27" s="2736"/>
      <c r="P27" s="2736"/>
      <c r="Q27" s="2736"/>
      <c r="R27" s="2736"/>
      <c r="S27" s="2736"/>
      <c r="T27" s="2736"/>
    </row>
    <row r="28" spans="2:52" x14ac:dyDescent="0.25">
      <c r="B28" s="1189"/>
      <c r="C28" s="1310" t="s">
        <v>303</v>
      </c>
      <c r="D28" s="1310"/>
      <c r="E28" s="278"/>
      <c r="F28" s="278"/>
      <c r="G28" s="278"/>
      <c r="H28" s="278"/>
      <c r="I28" s="278"/>
      <c r="J28" s="278"/>
      <c r="K28" s="278"/>
      <c r="L28" s="35"/>
      <c r="M28" s="747"/>
      <c r="N28" s="2736"/>
      <c r="O28" s="2736"/>
      <c r="P28" s="2736"/>
      <c r="Q28" s="2736"/>
      <c r="R28" s="2736"/>
      <c r="S28" s="2736"/>
      <c r="T28" s="2736"/>
    </row>
    <row r="29" spans="2:52" x14ac:dyDescent="0.25">
      <c r="B29" s="1190"/>
      <c r="C29" s="1310" t="s">
        <v>304</v>
      </c>
      <c r="D29" s="1310"/>
      <c r="E29" s="278"/>
      <c r="F29" s="278"/>
      <c r="G29" s="278"/>
      <c r="H29" s="278"/>
      <c r="I29" s="278"/>
      <c r="J29" s="278"/>
      <c r="K29" s="278"/>
      <c r="L29" s="35"/>
      <c r="M29" s="747"/>
      <c r="N29" s="2736"/>
      <c r="O29" s="2736"/>
      <c r="P29" s="2736"/>
      <c r="Q29" s="2736"/>
      <c r="R29" s="2736"/>
      <c r="S29" s="2736"/>
      <c r="T29" s="2736"/>
    </row>
    <row r="30" spans="2:52" ht="15" thickBot="1" x14ac:dyDescent="0.3">
      <c r="B30" s="732"/>
      <c r="C30" s="732"/>
      <c r="D30" s="732"/>
      <c r="E30" s="732"/>
      <c r="F30" s="732"/>
      <c r="G30" s="732"/>
      <c r="H30" s="732"/>
      <c r="I30" s="732"/>
      <c r="J30" s="732"/>
      <c r="K30" s="732"/>
      <c r="L30" s="35"/>
      <c r="M30" s="747"/>
      <c r="N30" s="2736"/>
      <c r="O30" s="2736"/>
      <c r="P30" s="2736"/>
      <c r="Q30" s="2736"/>
      <c r="R30" s="2736"/>
      <c r="S30" s="2736"/>
      <c r="T30" s="2736"/>
    </row>
    <row r="31" spans="2:52" ht="16.5" thickBot="1" x14ac:dyDescent="0.3">
      <c r="B31" s="3494" t="s">
        <v>6413</v>
      </c>
      <c r="C31" s="3495"/>
      <c r="D31" s="3495"/>
      <c r="E31" s="3495"/>
      <c r="F31" s="3495"/>
      <c r="G31" s="3495"/>
      <c r="H31" s="3495"/>
      <c r="I31" s="3495"/>
      <c r="J31" s="3495"/>
      <c r="K31" s="3495"/>
      <c r="L31" s="3496"/>
      <c r="M31" s="288"/>
      <c r="N31" s="288"/>
      <c r="O31" s="288"/>
      <c r="P31" s="288"/>
      <c r="Q31" s="288"/>
      <c r="R31" s="288"/>
      <c r="S31" s="2736"/>
      <c r="T31" s="2736"/>
    </row>
    <row r="32" spans="2:52" ht="16.5" thickBot="1" x14ac:dyDescent="0.3">
      <c r="B32" s="288"/>
      <c r="C32" s="289"/>
      <c r="D32" s="291"/>
      <c r="E32" s="291"/>
      <c r="F32" s="291"/>
      <c r="G32" s="291"/>
      <c r="H32" s="291"/>
      <c r="I32" s="291"/>
      <c r="J32" s="732"/>
      <c r="K32" s="732"/>
      <c r="L32" s="35"/>
      <c r="M32" s="1692"/>
      <c r="N32" s="2736"/>
      <c r="O32" s="2736"/>
      <c r="P32" s="2736"/>
      <c r="Q32" s="2736"/>
      <c r="R32" s="2736"/>
      <c r="S32" s="2736"/>
      <c r="T32" s="2736"/>
    </row>
    <row r="33" spans="2:20" ht="225" customHeight="1" thickBot="1" x14ac:dyDescent="0.3">
      <c r="B33" s="3694" t="s">
        <v>6414</v>
      </c>
      <c r="C33" s="3695"/>
      <c r="D33" s="3695"/>
      <c r="E33" s="3695"/>
      <c r="F33" s="3695"/>
      <c r="G33" s="3695"/>
      <c r="H33" s="3695"/>
      <c r="I33" s="3695"/>
      <c r="J33" s="3695"/>
      <c r="K33" s="3695"/>
      <c r="L33" s="3696"/>
      <c r="M33" s="2239"/>
      <c r="N33" s="2239"/>
      <c r="O33" s="2239"/>
      <c r="P33" s="2239"/>
      <c r="Q33" s="2239"/>
      <c r="R33" s="2239"/>
      <c r="S33" s="2736"/>
      <c r="T33" s="2736"/>
    </row>
    <row r="34" spans="2:20" ht="15" thickBot="1" x14ac:dyDescent="0.25">
      <c r="B34" s="305"/>
      <c r="C34" s="1170"/>
      <c r="D34" s="305"/>
      <c r="E34" s="305"/>
      <c r="F34" s="305"/>
      <c r="G34" s="114"/>
      <c r="H34" s="114"/>
      <c r="I34" s="114"/>
      <c r="J34" s="732"/>
      <c r="K34" s="732"/>
      <c r="L34" s="35"/>
      <c r="M34" s="1692"/>
      <c r="N34" s="2736"/>
      <c r="O34" s="2736"/>
      <c r="P34" s="2736"/>
      <c r="Q34" s="2736"/>
      <c r="R34" s="2736"/>
      <c r="S34" s="2736"/>
      <c r="T34" s="2736"/>
    </row>
    <row r="35" spans="2:20" ht="15" customHeight="1" x14ac:dyDescent="0.25">
      <c r="B35" s="292" t="s">
        <v>307</v>
      </c>
      <c r="C35" s="3532" t="s">
        <v>308</v>
      </c>
      <c r="D35" s="3533"/>
      <c r="E35" s="3533"/>
      <c r="F35" s="3533"/>
      <c r="G35" s="3533"/>
      <c r="H35" s="3533"/>
      <c r="I35" s="3533"/>
      <c r="J35" s="3533"/>
      <c r="K35" s="3533"/>
      <c r="L35" s="3534"/>
      <c r="M35" s="626"/>
      <c r="N35" s="626"/>
      <c r="O35" s="626"/>
      <c r="P35" s="626"/>
      <c r="Q35" s="626"/>
      <c r="R35" s="626"/>
      <c r="S35" s="2736"/>
      <c r="T35" s="2736"/>
    </row>
    <row r="36" spans="2:20" ht="15" customHeight="1" x14ac:dyDescent="0.25">
      <c r="B36" s="627" t="s">
        <v>309</v>
      </c>
      <c r="C36" s="628" t="str">
        <f>$C$5</f>
        <v>RCV run off rate ~ RPI linked RCV</v>
      </c>
      <c r="D36" s="628"/>
      <c r="E36" s="628"/>
      <c r="F36" s="628"/>
      <c r="G36" s="628"/>
      <c r="H36" s="628"/>
      <c r="I36" s="628"/>
      <c r="J36" s="628"/>
      <c r="K36" s="628"/>
      <c r="L36" s="629"/>
      <c r="M36" s="1885"/>
      <c r="N36" s="1885"/>
      <c r="O36" s="1885"/>
      <c r="P36" s="1885"/>
      <c r="Q36" s="1885"/>
      <c r="R36" s="1885"/>
      <c r="S36" s="2736"/>
      <c r="T36" s="2736"/>
    </row>
    <row r="37" spans="2:20" ht="30" customHeight="1" x14ac:dyDescent="0.25">
      <c r="B37" s="303">
        <v>1</v>
      </c>
      <c r="C37" s="3677" t="s">
        <v>6415</v>
      </c>
      <c r="D37" s="3678"/>
      <c r="E37" s="3678"/>
      <c r="F37" s="3678"/>
      <c r="G37" s="3678"/>
      <c r="H37" s="3678"/>
      <c r="I37" s="3678"/>
      <c r="J37" s="3678"/>
      <c r="K37" s="3678"/>
      <c r="L37" s="3679"/>
      <c r="M37" s="1885"/>
      <c r="N37" s="1885"/>
      <c r="O37" s="1885"/>
      <c r="P37" s="1885"/>
      <c r="Q37" s="1885"/>
      <c r="R37" s="1885"/>
      <c r="S37" s="2736"/>
      <c r="T37" s="2736"/>
    </row>
    <row r="38" spans="2:20" ht="30" customHeight="1" x14ac:dyDescent="0.25">
      <c r="B38" s="303">
        <v>2</v>
      </c>
      <c r="C38" s="3677" t="s">
        <v>6416</v>
      </c>
      <c r="D38" s="3678"/>
      <c r="E38" s="3678"/>
      <c r="F38" s="3678"/>
      <c r="G38" s="3678"/>
      <c r="H38" s="3678"/>
      <c r="I38" s="3678"/>
      <c r="J38" s="3678"/>
      <c r="K38" s="3678"/>
      <c r="L38" s="3679"/>
      <c r="M38" s="1885"/>
      <c r="N38" s="1885"/>
      <c r="O38" s="1885"/>
      <c r="P38" s="1885"/>
      <c r="Q38" s="1885"/>
      <c r="R38" s="1885"/>
      <c r="S38" s="2736"/>
      <c r="T38" s="2736"/>
    </row>
    <row r="39" spans="2:20" ht="15" customHeight="1" x14ac:dyDescent="0.25">
      <c r="B39" s="303">
        <v>3</v>
      </c>
      <c r="C39" s="3677" t="s">
        <v>6417</v>
      </c>
      <c r="D39" s="3678"/>
      <c r="E39" s="3678"/>
      <c r="F39" s="3678"/>
      <c r="G39" s="3678"/>
      <c r="H39" s="3678"/>
      <c r="I39" s="3678"/>
      <c r="J39" s="3678"/>
      <c r="K39" s="3678"/>
      <c r="L39" s="3679"/>
      <c r="M39" s="1885"/>
      <c r="N39" s="1885"/>
      <c r="O39" s="1885"/>
      <c r="P39" s="1885"/>
      <c r="Q39" s="1885"/>
      <c r="R39" s="1885"/>
      <c r="S39" s="2736"/>
      <c r="T39" s="2736"/>
    </row>
    <row r="40" spans="2:20" ht="15" customHeight="1" x14ac:dyDescent="0.25">
      <c r="B40" s="303">
        <v>4</v>
      </c>
      <c r="C40" s="3677" t="s">
        <v>6418</v>
      </c>
      <c r="D40" s="3678"/>
      <c r="E40" s="3678"/>
      <c r="F40" s="3678"/>
      <c r="G40" s="3678"/>
      <c r="H40" s="3678"/>
      <c r="I40" s="3678"/>
      <c r="J40" s="3678"/>
      <c r="K40" s="3678"/>
      <c r="L40" s="3679"/>
      <c r="M40" s="1885"/>
      <c r="N40" s="1885"/>
      <c r="O40" s="1885"/>
      <c r="P40" s="1885"/>
      <c r="Q40" s="1885"/>
      <c r="R40" s="1885"/>
      <c r="S40" s="2736"/>
      <c r="T40" s="2736"/>
    </row>
    <row r="41" spans="2:20" ht="30" customHeight="1" x14ac:dyDescent="0.25">
      <c r="B41" s="303">
        <v>5</v>
      </c>
      <c r="C41" s="3677" t="s">
        <v>6419</v>
      </c>
      <c r="D41" s="3678"/>
      <c r="E41" s="3678"/>
      <c r="F41" s="3678"/>
      <c r="G41" s="3678"/>
      <c r="H41" s="3678"/>
      <c r="I41" s="3678"/>
      <c r="J41" s="3678"/>
      <c r="K41" s="3678"/>
      <c r="L41" s="3679"/>
      <c r="M41" s="1885"/>
      <c r="N41" s="1885"/>
      <c r="O41" s="1885"/>
      <c r="P41" s="1885"/>
      <c r="Q41" s="1885"/>
      <c r="R41" s="1885"/>
      <c r="S41" s="2736"/>
      <c r="T41" s="2736"/>
    </row>
    <row r="42" spans="2:20" ht="15" customHeight="1" x14ac:dyDescent="0.25">
      <c r="B42" s="627" t="s">
        <v>321</v>
      </c>
      <c r="C42" s="628" t="str">
        <f>$C$12</f>
        <v>RCV run off rate ~ CPI/CPI(H) linked RCV</v>
      </c>
      <c r="D42" s="628"/>
      <c r="E42" s="628"/>
      <c r="F42" s="628"/>
      <c r="G42" s="628"/>
      <c r="H42" s="628"/>
      <c r="I42" s="628"/>
      <c r="J42" s="628"/>
      <c r="K42" s="628"/>
      <c r="L42" s="629"/>
      <c r="M42" s="1885"/>
      <c r="N42" s="1885"/>
      <c r="O42" s="1885"/>
      <c r="P42" s="1885"/>
      <c r="Q42" s="1885"/>
      <c r="R42" s="1885"/>
      <c r="S42" s="2736"/>
      <c r="T42" s="2736"/>
    </row>
    <row r="43" spans="2:20" ht="30" customHeight="1" x14ac:dyDescent="0.25">
      <c r="B43" s="303">
        <v>6</v>
      </c>
      <c r="C43" s="3677" t="s">
        <v>6420</v>
      </c>
      <c r="D43" s="3678"/>
      <c r="E43" s="3678"/>
      <c r="F43" s="3678"/>
      <c r="G43" s="3678"/>
      <c r="H43" s="3678"/>
      <c r="I43" s="3678"/>
      <c r="J43" s="3678"/>
      <c r="K43" s="3678"/>
      <c r="L43" s="3679"/>
      <c r="M43" s="1885"/>
      <c r="N43" s="1885"/>
      <c r="O43" s="1885"/>
      <c r="P43" s="1885"/>
      <c r="Q43" s="1885"/>
      <c r="R43" s="1885"/>
      <c r="S43" s="2736"/>
      <c r="T43" s="2736"/>
    </row>
    <row r="44" spans="2:20" ht="30" customHeight="1" x14ac:dyDescent="0.25">
      <c r="B44" s="303">
        <v>7</v>
      </c>
      <c r="C44" s="3677" t="s">
        <v>6421</v>
      </c>
      <c r="D44" s="3678"/>
      <c r="E44" s="3678"/>
      <c r="F44" s="3678"/>
      <c r="G44" s="3678"/>
      <c r="H44" s="3678"/>
      <c r="I44" s="3678"/>
      <c r="J44" s="3678"/>
      <c r="K44" s="3678"/>
      <c r="L44" s="3679"/>
      <c r="M44" s="1885"/>
      <c r="N44" s="1885"/>
      <c r="O44" s="1885"/>
      <c r="P44" s="1885"/>
      <c r="Q44" s="1885"/>
      <c r="R44" s="1885"/>
      <c r="S44" s="2736"/>
      <c r="T44" s="2736"/>
    </row>
    <row r="45" spans="2:20" ht="15" customHeight="1" x14ac:dyDescent="0.25">
      <c r="B45" s="303">
        <v>8</v>
      </c>
      <c r="C45" s="3677" t="s">
        <v>6422</v>
      </c>
      <c r="D45" s="3678"/>
      <c r="E45" s="3678"/>
      <c r="F45" s="3678"/>
      <c r="G45" s="3678"/>
      <c r="H45" s="3678"/>
      <c r="I45" s="3678"/>
      <c r="J45" s="3678"/>
      <c r="K45" s="3678"/>
      <c r="L45" s="3679"/>
      <c r="M45" s="1885"/>
      <c r="N45" s="1885"/>
      <c r="O45" s="1885"/>
      <c r="P45" s="1885"/>
      <c r="Q45" s="1885"/>
      <c r="R45" s="1885"/>
      <c r="S45" s="2736"/>
      <c r="T45" s="2736"/>
    </row>
    <row r="46" spans="2:20" ht="15" customHeight="1" x14ac:dyDescent="0.25">
      <c r="B46" s="303">
        <v>9</v>
      </c>
      <c r="C46" s="3677" t="s">
        <v>6423</v>
      </c>
      <c r="D46" s="3678"/>
      <c r="E46" s="3678"/>
      <c r="F46" s="3678"/>
      <c r="G46" s="3678"/>
      <c r="H46" s="3678"/>
      <c r="I46" s="3678"/>
      <c r="J46" s="3678"/>
      <c r="K46" s="3678"/>
      <c r="L46" s="3679"/>
      <c r="M46" s="1885"/>
      <c r="N46" s="1885"/>
      <c r="O46" s="1885"/>
      <c r="P46" s="1885"/>
      <c r="Q46" s="1885"/>
      <c r="R46" s="1885"/>
      <c r="S46" s="2736"/>
      <c r="T46" s="2736"/>
    </row>
    <row r="47" spans="2:20" ht="30" customHeight="1" x14ac:dyDescent="0.25">
      <c r="B47" s="303">
        <v>10</v>
      </c>
      <c r="C47" s="3677" t="s">
        <v>6424</v>
      </c>
      <c r="D47" s="3678"/>
      <c r="E47" s="3678"/>
      <c r="F47" s="3678"/>
      <c r="G47" s="3678"/>
      <c r="H47" s="3678"/>
      <c r="I47" s="3678"/>
      <c r="J47" s="3678"/>
      <c r="K47" s="3678"/>
      <c r="L47" s="3679"/>
      <c r="M47" s="1885"/>
      <c r="N47" s="1885"/>
      <c r="O47" s="1885"/>
      <c r="P47" s="1885"/>
      <c r="Q47" s="1885"/>
      <c r="R47" s="1885"/>
      <c r="S47" s="2736"/>
      <c r="T47" s="2736"/>
    </row>
    <row r="48" spans="2:20" ht="15" customHeight="1" x14ac:dyDescent="0.25">
      <c r="B48" s="627" t="s">
        <v>330</v>
      </c>
      <c r="C48" s="628" t="str">
        <f>$C$19</f>
        <v>PAYG Rate ~ water network plus</v>
      </c>
      <c r="D48" s="628"/>
      <c r="E48" s="628"/>
      <c r="F48" s="628"/>
      <c r="G48" s="628"/>
      <c r="H48" s="628"/>
      <c r="I48" s="628"/>
      <c r="J48" s="628"/>
      <c r="K48" s="628"/>
      <c r="L48" s="629"/>
      <c r="M48" s="1885"/>
      <c r="N48" s="1885"/>
      <c r="O48" s="1885"/>
      <c r="P48" s="1885"/>
      <c r="Q48" s="1885"/>
      <c r="R48" s="1885"/>
      <c r="S48" s="2736"/>
      <c r="T48" s="2736"/>
    </row>
    <row r="49" spans="2:16" ht="30" customHeight="1" x14ac:dyDescent="0.25">
      <c r="B49" s="303">
        <v>11</v>
      </c>
      <c r="C49" s="3677" t="s">
        <v>6425</v>
      </c>
      <c r="D49" s="3678"/>
      <c r="E49" s="3678"/>
      <c r="F49" s="3678"/>
      <c r="G49" s="3678"/>
      <c r="H49" s="3678"/>
      <c r="I49" s="3678"/>
      <c r="J49" s="3678"/>
      <c r="K49" s="3678"/>
      <c r="L49" s="3679"/>
      <c r="M49" s="1885"/>
      <c r="N49" s="1885"/>
      <c r="O49" s="1692"/>
      <c r="P49" s="1692"/>
    </row>
    <row r="50" spans="2:16" ht="15" customHeight="1" x14ac:dyDescent="0.25">
      <c r="B50" s="303">
        <v>12</v>
      </c>
      <c r="C50" s="3677" t="s">
        <v>6426</v>
      </c>
      <c r="D50" s="3678"/>
      <c r="E50" s="3678"/>
      <c r="F50" s="3678"/>
      <c r="G50" s="3678"/>
      <c r="H50" s="3678"/>
      <c r="I50" s="3678"/>
      <c r="J50" s="3678"/>
      <c r="K50" s="3678"/>
      <c r="L50" s="3679"/>
      <c r="M50" s="1885"/>
      <c r="N50" s="1885"/>
      <c r="O50" s="1692"/>
      <c r="P50" s="1692"/>
    </row>
    <row r="51" spans="2:16" ht="15" customHeight="1" x14ac:dyDescent="0.25">
      <c r="B51" s="2243">
        <v>13</v>
      </c>
      <c r="C51" s="3677" t="s">
        <v>6427</v>
      </c>
      <c r="D51" s="3678"/>
      <c r="E51" s="3678"/>
      <c r="F51" s="3678"/>
      <c r="G51" s="3678"/>
      <c r="H51" s="3678"/>
      <c r="I51" s="3678"/>
      <c r="J51" s="3678"/>
      <c r="K51" s="3678"/>
      <c r="L51" s="3679"/>
      <c r="M51" s="1885"/>
      <c r="N51" s="1885"/>
      <c r="O51" s="1692"/>
      <c r="P51" s="1692"/>
    </row>
    <row r="52" spans="2:16" ht="15" customHeight="1" thickBot="1" x14ac:dyDescent="0.3">
      <c r="B52" s="304">
        <v>14</v>
      </c>
      <c r="C52" s="3756" t="s">
        <v>6428</v>
      </c>
      <c r="D52" s="3757"/>
      <c r="E52" s="3757"/>
      <c r="F52" s="3757"/>
      <c r="G52" s="3757"/>
      <c r="H52" s="3757"/>
      <c r="I52" s="3757"/>
      <c r="J52" s="3757"/>
      <c r="K52" s="3757"/>
      <c r="L52" s="3758"/>
      <c r="M52" s="1885"/>
      <c r="N52" s="1885"/>
      <c r="O52" s="1692"/>
      <c r="P52" s="1692"/>
    </row>
    <row r="53" spans="2:16" x14ac:dyDescent="0.25"/>
  </sheetData>
  <sheetProtection autoFilter="0"/>
  <mergeCells count="18">
    <mergeCell ref="C38:L38"/>
    <mergeCell ref="B3:C3"/>
    <mergeCell ref="B31:L31"/>
    <mergeCell ref="B33:L33"/>
    <mergeCell ref="C35:L35"/>
    <mergeCell ref="C37:L37"/>
    <mergeCell ref="C52:L52"/>
    <mergeCell ref="C39:L39"/>
    <mergeCell ref="C40:L40"/>
    <mergeCell ref="C41:L41"/>
    <mergeCell ref="C43:L43"/>
    <mergeCell ref="C44:L44"/>
    <mergeCell ref="C45:L45"/>
    <mergeCell ref="C46:L46"/>
    <mergeCell ref="C47:L47"/>
    <mergeCell ref="C49:L49"/>
    <mergeCell ref="C50:L50"/>
    <mergeCell ref="C51:L51"/>
  </mergeCells>
  <conditionalFormatting sqref="Y6:Y10 Y13:Y17 Y20:Y23">
    <cfRule type="cellIs" dxfId="216" priority="2" operator="equal">
      <formula>0</formula>
    </cfRule>
  </conditionalFormatting>
  <conditionalFormatting sqref="W5:X25">
    <cfRule type="cellIs" dxfId="215"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A11A1-9DB2-4EE9-A25E-CB2B381FFEF8}">
  <sheetPr>
    <tabColor theme="9" tint="0.59999389629810485"/>
  </sheetPr>
  <dimension ref="A1:AL67"/>
  <sheetViews>
    <sheetView workbookViewId="0">
      <selection activeCell="L33" sqref="L33"/>
    </sheetView>
  </sheetViews>
  <sheetFormatPr defaultColWidth="0" defaultRowHeight="14.25" zeroHeight="1" x14ac:dyDescent="0.25"/>
  <cols>
    <col min="1" max="1" width="1.85546875" style="1923" customWidth="1"/>
    <col min="2" max="2" width="7.5703125" style="1923" customWidth="1"/>
    <col min="3" max="3" width="89.28515625" style="1923" bestFit="1" customWidth="1"/>
    <col min="4" max="4" width="13.28515625" style="1923" customWidth="1"/>
    <col min="5" max="6" width="6.42578125" style="1923" customWidth="1"/>
    <col min="7" max="7" width="14.42578125" style="1923" customWidth="1"/>
    <col min="8" max="12" width="11" style="1923" customWidth="1"/>
    <col min="13" max="13" width="14.42578125" style="1923" bestFit="1" customWidth="1"/>
    <col min="14" max="18" width="11" style="1923" customWidth="1"/>
    <col min="19" max="19" width="3" style="1923" customWidth="1"/>
    <col min="20" max="20" width="30.42578125" style="1923" bestFit="1" customWidth="1"/>
    <col min="21" max="21" width="31" style="1923" bestFit="1" customWidth="1"/>
    <col min="22" max="22" width="3" style="1545" customWidth="1"/>
    <col min="23" max="23" width="24.7109375" style="2823" bestFit="1" customWidth="1"/>
    <col min="24" max="24" width="3" style="1923" customWidth="1"/>
    <col min="25" max="25" width="4.140625" style="2268" hidden="1" customWidth="1"/>
    <col min="26" max="26" width="5.28515625" style="1923" hidden="1" customWidth="1"/>
    <col min="27" max="37" width="2.85546875" style="1923" hidden="1" customWidth="1"/>
    <col min="38" max="38" width="5.28515625" style="2268" hidden="1" customWidth="1"/>
    <col min="39" max="16384" width="11" style="1923" hidden="1"/>
  </cols>
  <sheetData>
    <row r="1" spans="2:37" ht="20.25" x14ac:dyDescent="0.25">
      <c r="B1" s="2315" t="s">
        <v>6429</v>
      </c>
      <c r="C1" s="2315"/>
      <c r="D1" s="2315"/>
      <c r="E1" s="2315"/>
      <c r="F1" s="2315"/>
      <c r="G1" s="2315"/>
      <c r="H1" s="2315"/>
      <c r="I1" s="2315"/>
      <c r="J1" s="2315"/>
      <c r="K1" s="2315"/>
      <c r="L1" s="2316"/>
      <c r="M1" s="2316"/>
      <c r="N1" s="2316"/>
      <c r="O1" s="2316"/>
      <c r="P1" s="2316"/>
      <c r="Q1" s="2316"/>
      <c r="R1" s="4" t="str">
        <f>[2]AppValidation!$D$2</f>
        <v>Yorkshire Water</v>
      </c>
      <c r="S1" s="2317"/>
      <c r="T1" s="3818" t="s">
        <v>1</v>
      </c>
      <c r="U1" s="3818"/>
      <c r="V1" s="3818"/>
      <c r="W1" s="3818"/>
    </row>
    <row r="2" spans="2:37" ht="15" thickBot="1" x14ac:dyDescent="0.3">
      <c r="B2" s="2736"/>
      <c r="C2" s="2736"/>
      <c r="D2" s="2736"/>
      <c r="E2" s="2736"/>
      <c r="F2" s="2736"/>
      <c r="G2" s="2736"/>
      <c r="H2" s="2736"/>
      <c r="I2" s="2736"/>
      <c r="J2" s="2736"/>
      <c r="K2" s="2736"/>
      <c r="L2" s="2736"/>
      <c r="M2" s="2736"/>
      <c r="N2" s="2736"/>
      <c r="O2" s="2736"/>
      <c r="P2" s="2736"/>
      <c r="Q2" s="2736"/>
      <c r="R2" s="2736"/>
      <c r="S2" s="2736"/>
      <c r="T2" s="2736"/>
      <c r="U2" s="2736"/>
      <c r="W2" s="2811"/>
    </row>
    <row r="3" spans="2:37" ht="27.75" thickBot="1" x14ac:dyDescent="0.3">
      <c r="B3" s="3844" t="s">
        <v>14</v>
      </c>
      <c r="C3" s="3845"/>
      <c r="D3" s="2738" t="s">
        <v>15</v>
      </c>
      <c r="E3" s="2739" t="s">
        <v>16</v>
      </c>
      <c r="F3" s="2740" t="s">
        <v>17</v>
      </c>
      <c r="G3" s="2739" t="s">
        <v>1851</v>
      </c>
      <c r="H3" s="2739" t="s">
        <v>867</v>
      </c>
      <c r="I3" s="2739" t="s">
        <v>866</v>
      </c>
      <c r="J3" s="2739" t="s">
        <v>865</v>
      </c>
      <c r="K3" s="2739" t="s">
        <v>864</v>
      </c>
      <c r="L3" s="2740" t="s">
        <v>863</v>
      </c>
      <c r="M3" s="2739" t="s">
        <v>6378</v>
      </c>
      <c r="N3" s="2739" t="s">
        <v>2701</v>
      </c>
      <c r="O3" s="2739" t="s">
        <v>2702</v>
      </c>
      <c r="P3" s="2739" t="s">
        <v>2703</v>
      </c>
      <c r="Q3" s="2739" t="s">
        <v>2704</v>
      </c>
      <c r="R3" s="2740" t="s">
        <v>2705</v>
      </c>
      <c r="S3" s="2736"/>
      <c r="T3" s="1551" t="s">
        <v>23</v>
      </c>
      <c r="U3" s="1552" t="s">
        <v>24</v>
      </c>
      <c r="W3" s="772" t="s">
        <v>25</v>
      </c>
      <c r="Z3" s="1923" t="s">
        <v>12</v>
      </c>
    </row>
    <row r="4" spans="2:37" ht="15" thickBot="1" x14ac:dyDescent="0.3">
      <c r="B4" s="2736"/>
      <c r="C4" s="2736"/>
      <c r="D4" s="2736"/>
      <c r="E4" s="2736"/>
      <c r="F4" s="2736"/>
      <c r="G4" s="2736"/>
      <c r="H4" s="2736"/>
      <c r="I4" s="2736"/>
      <c r="J4" s="2736"/>
      <c r="K4" s="2736"/>
      <c r="L4" s="2736"/>
      <c r="M4" s="2736"/>
      <c r="N4" s="2736"/>
      <c r="O4" s="2736"/>
      <c r="P4" s="2736"/>
      <c r="Q4" s="2736"/>
      <c r="R4" s="2736"/>
      <c r="S4" s="2736"/>
      <c r="T4" s="2736"/>
      <c r="U4" s="2736"/>
      <c r="W4" s="2811"/>
      <c r="Z4" s="1923" t="s">
        <v>27</v>
      </c>
    </row>
    <row r="5" spans="2:37" ht="15" thickBot="1" x14ac:dyDescent="0.3">
      <c r="B5" s="2741" t="s">
        <v>36</v>
      </c>
      <c r="C5" s="2742" t="s">
        <v>6379</v>
      </c>
      <c r="D5" s="2736"/>
      <c r="E5" s="2736"/>
      <c r="F5" s="2736"/>
      <c r="G5" s="2736"/>
      <c r="H5" s="2736"/>
      <c r="I5" s="2736"/>
      <c r="J5" s="2736"/>
      <c r="K5" s="2736"/>
      <c r="L5" s="2736"/>
      <c r="M5" s="2736"/>
      <c r="N5" s="2736"/>
      <c r="O5" s="2736"/>
      <c r="P5" s="2736"/>
      <c r="Q5" s="2736"/>
      <c r="R5" s="2736"/>
      <c r="S5" s="2736"/>
      <c r="T5" s="2736"/>
      <c r="U5" s="2736"/>
      <c r="W5" s="43"/>
    </row>
    <row r="6" spans="2:37" x14ac:dyDescent="0.25">
      <c r="B6" s="2745">
        <v>1</v>
      </c>
      <c r="C6" s="2746" t="s">
        <v>6430</v>
      </c>
      <c r="D6" s="2747" t="s">
        <v>6431</v>
      </c>
      <c r="E6" s="2748" t="s">
        <v>1880</v>
      </c>
      <c r="F6" s="2749">
        <v>2</v>
      </c>
      <c r="G6" s="2812"/>
      <c r="H6" s="2750">
        <v>2.4799999999999999E-2</v>
      </c>
      <c r="I6" s="2751">
        <v>2.4799999999999999E-2</v>
      </c>
      <c r="J6" s="2751">
        <v>2.4799999999999999E-2</v>
      </c>
      <c r="K6" s="2751">
        <v>2.4799999999999999E-2</v>
      </c>
      <c r="L6" s="2752">
        <v>2.4799999999999999E-2</v>
      </c>
      <c r="M6" s="2812"/>
      <c r="N6" s="2750">
        <v>2.4799999999999999E-2</v>
      </c>
      <c r="O6" s="2751">
        <v>2.4799999999999999E-2</v>
      </c>
      <c r="P6" s="2751">
        <v>2.4799999999999999E-2</v>
      </c>
      <c r="Q6" s="2751">
        <v>2.4799999999999999E-2</v>
      </c>
      <c r="R6" s="2752">
        <v>2.4799999999999999E-2</v>
      </c>
      <c r="S6" s="2736"/>
      <c r="T6" s="52"/>
      <c r="U6" s="417"/>
      <c r="W6" s="43">
        <f>IF(SUM(Z6:AK6)=0,0,$Z$4)</f>
        <v>0</v>
      </c>
      <c r="Z6" s="2269"/>
      <c r="AA6" s="2269">
        <f t="shared" ref="AA6:AE8" si="0">IF(ISNUMBER(H6),0,1)</f>
        <v>0</v>
      </c>
      <c r="AB6" s="2269">
        <f t="shared" si="0"/>
        <v>0</v>
      </c>
      <c r="AC6" s="2269">
        <f t="shared" si="0"/>
        <v>0</v>
      </c>
      <c r="AD6" s="2269">
        <f t="shared" si="0"/>
        <v>0</v>
      </c>
      <c r="AE6" s="2269">
        <f t="shared" si="0"/>
        <v>0</v>
      </c>
      <c r="AF6" s="2269"/>
      <c r="AG6" s="2269">
        <f t="shared" ref="AG6:AK8" si="1">IF(ISNUMBER(N6),0,1)</f>
        <v>0</v>
      </c>
      <c r="AH6" s="2269">
        <f t="shared" si="1"/>
        <v>0</v>
      </c>
      <c r="AI6" s="2269">
        <f t="shared" si="1"/>
        <v>0</v>
      </c>
      <c r="AJ6" s="2269">
        <f t="shared" si="1"/>
        <v>0</v>
      </c>
      <c r="AK6" s="2269">
        <f t="shared" si="1"/>
        <v>0</v>
      </c>
    </row>
    <row r="7" spans="2:37" x14ac:dyDescent="0.25">
      <c r="B7" s="2745">
        <v>2</v>
      </c>
      <c r="C7" s="2746" t="s">
        <v>6432</v>
      </c>
      <c r="D7" s="2813" t="s">
        <v>6433</v>
      </c>
      <c r="E7" s="2762" t="s">
        <v>1880</v>
      </c>
      <c r="F7" s="2763">
        <v>2</v>
      </c>
      <c r="G7" s="2812"/>
      <c r="H7" s="2764">
        <v>0</v>
      </c>
      <c r="I7" s="2765">
        <v>0</v>
      </c>
      <c r="J7" s="2765">
        <v>0</v>
      </c>
      <c r="K7" s="2765">
        <v>0</v>
      </c>
      <c r="L7" s="2766">
        <v>0</v>
      </c>
      <c r="M7" s="2812"/>
      <c r="N7" s="2764">
        <v>0</v>
      </c>
      <c r="O7" s="2765">
        <v>0</v>
      </c>
      <c r="P7" s="2765">
        <v>0</v>
      </c>
      <c r="Q7" s="2765">
        <v>0</v>
      </c>
      <c r="R7" s="2766">
        <v>0</v>
      </c>
      <c r="S7" s="2736"/>
      <c r="T7" s="2791"/>
      <c r="U7" s="2814"/>
      <c r="W7" s="43">
        <f>IF(SUM(Z7:AK7)=0,0,$Z$4)</f>
        <v>0</v>
      </c>
      <c r="Z7" s="2269"/>
      <c r="AA7" s="2269">
        <f t="shared" si="0"/>
        <v>0</v>
      </c>
      <c r="AB7" s="2269">
        <f t="shared" si="0"/>
        <v>0</v>
      </c>
      <c r="AC7" s="2269">
        <f t="shared" si="0"/>
        <v>0</v>
      </c>
      <c r="AD7" s="2269">
        <f t="shared" si="0"/>
        <v>0</v>
      </c>
      <c r="AE7" s="2269">
        <f t="shared" si="0"/>
        <v>0</v>
      </c>
      <c r="AF7" s="2269"/>
      <c r="AG7" s="2269">
        <f t="shared" si="1"/>
        <v>0</v>
      </c>
      <c r="AH7" s="2269">
        <f t="shared" si="1"/>
        <v>0</v>
      </c>
      <c r="AI7" s="2269">
        <f t="shared" si="1"/>
        <v>0</v>
      </c>
      <c r="AJ7" s="2269">
        <f t="shared" si="1"/>
        <v>0</v>
      </c>
      <c r="AK7" s="2269">
        <f t="shared" si="1"/>
        <v>0</v>
      </c>
    </row>
    <row r="8" spans="2:37" x14ac:dyDescent="0.25">
      <c r="B8" s="2745">
        <v>3</v>
      </c>
      <c r="C8" s="2746" t="s">
        <v>6434</v>
      </c>
      <c r="D8" s="2813" t="s">
        <v>6435</v>
      </c>
      <c r="E8" s="2762" t="s">
        <v>1880</v>
      </c>
      <c r="F8" s="2763">
        <v>2</v>
      </c>
      <c r="G8" s="2812"/>
      <c r="H8" s="2764">
        <v>0</v>
      </c>
      <c r="I8" s="2765">
        <v>0</v>
      </c>
      <c r="J8" s="2765">
        <v>0</v>
      </c>
      <c r="K8" s="2765">
        <v>0</v>
      </c>
      <c r="L8" s="2766">
        <v>0</v>
      </c>
      <c r="M8" s="2812"/>
      <c r="N8" s="2764">
        <v>0</v>
      </c>
      <c r="O8" s="2765">
        <v>0</v>
      </c>
      <c r="P8" s="2765">
        <v>0</v>
      </c>
      <c r="Q8" s="2765">
        <v>0</v>
      </c>
      <c r="R8" s="2766">
        <v>0</v>
      </c>
      <c r="S8" s="2736"/>
      <c r="T8" s="2791"/>
      <c r="U8" s="2814"/>
      <c r="W8" s="43">
        <f>IF(SUM(Z8:AK8)=0,0,$Z$4)</f>
        <v>0</v>
      </c>
      <c r="Z8" s="2269"/>
      <c r="AA8" s="2269">
        <f t="shared" si="0"/>
        <v>0</v>
      </c>
      <c r="AB8" s="2269">
        <f t="shared" si="0"/>
        <v>0</v>
      </c>
      <c r="AC8" s="2269">
        <f t="shared" si="0"/>
        <v>0</v>
      </c>
      <c r="AD8" s="2269">
        <f t="shared" si="0"/>
        <v>0</v>
      </c>
      <c r="AE8" s="2269">
        <f t="shared" si="0"/>
        <v>0</v>
      </c>
      <c r="AF8" s="2269"/>
      <c r="AG8" s="2269">
        <f t="shared" si="1"/>
        <v>0</v>
      </c>
      <c r="AH8" s="2269">
        <f t="shared" si="1"/>
        <v>0</v>
      </c>
      <c r="AI8" s="2269">
        <f t="shared" si="1"/>
        <v>0</v>
      </c>
      <c r="AJ8" s="2269">
        <f t="shared" si="1"/>
        <v>0</v>
      </c>
      <c r="AK8" s="2269">
        <f t="shared" si="1"/>
        <v>0</v>
      </c>
    </row>
    <row r="9" spans="2:37" ht="15" thickBot="1" x14ac:dyDescent="0.3">
      <c r="B9" s="2745">
        <v>4</v>
      </c>
      <c r="C9" s="2746" t="s">
        <v>6436</v>
      </c>
      <c r="D9" s="2813" t="s">
        <v>6437</v>
      </c>
      <c r="E9" s="2762" t="s">
        <v>1880</v>
      </c>
      <c r="F9" s="2763">
        <v>2</v>
      </c>
      <c r="G9" s="2812"/>
      <c r="H9" s="2770">
        <f>SUM(H6:H8)</f>
        <v>2.4799999999999999E-2</v>
      </c>
      <c r="I9" s="2771">
        <f>SUM(I6:I8)</f>
        <v>2.4799999999999999E-2</v>
      </c>
      <c r="J9" s="2771">
        <f>SUM(J6:J8)</f>
        <v>2.4799999999999999E-2</v>
      </c>
      <c r="K9" s="2771">
        <f>SUM(K6:K8)</f>
        <v>2.4799999999999999E-2</v>
      </c>
      <c r="L9" s="2772">
        <f>SUM(L6:L8)</f>
        <v>2.4799999999999999E-2</v>
      </c>
      <c r="M9" s="2812"/>
      <c r="N9" s="2770">
        <f>SUM(N6:N8)</f>
        <v>2.4799999999999999E-2</v>
      </c>
      <c r="O9" s="2771">
        <f>SUM(O6:O8)</f>
        <v>2.4799999999999999E-2</v>
      </c>
      <c r="P9" s="2771">
        <f>SUM(P6:P8)</f>
        <v>2.4799999999999999E-2</v>
      </c>
      <c r="Q9" s="2771">
        <f>SUM(Q6:Q8)</f>
        <v>2.4799999999999999E-2</v>
      </c>
      <c r="R9" s="2772">
        <f>SUM(R6:R8)</f>
        <v>2.4799999999999999E-2</v>
      </c>
      <c r="S9" s="2736"/>
      <c r="T9" s="2773" t="s">
        <v>6388</v>
      </c>
      <c r="U9" s="2815"/>
      <c r="W9" s="43"/>
      <c r="Z9" s="2269"/>
      <c r="AA9" s="2269"/>
      <c r="AB9" s="2269"/>
      <c r="AC9" s="2269"/>
      <c r="AD9" s="2269"/>
      <c r="AE9" s="2269"/>
      <c r="AF9" s="2269"/>
      <c r="AG9" s="2269"/>
      <c r="AH9" s="2269"/>
      <c r="AI9" s="2269"/>
      <c r="AJ9" s="2269"/>
      <c r="AK9" s="2269"/>
    </row>
    <row r="10" spans="2:37" ht="15" thickBot="1" x14ac:dyDescent="0.3">
      <c r="B10" s="2776">
        <v>5</v>
      </c>
      <c r="C10" s="2777" t="s">
        <v>6438</v>
      </c>
      <c r="D10" s="2816" t="s">
        <v>6439</v>
      </c>
      <c r="E10" s="2779" t="s">
        <v>1912</v>
      </c>
      <c r="F10" s="2780">
        <v>0</v>
      </c>
      <c r="G10" s="2817" t="s">
        <v>6440</v>
      </c>
      <c r="H10" s="2753"/>
      <c r="I10" s="2753"/>
      <c r="J10" s="2753"/>
      <c r="K10" s="2753"/>
      <c r="L10" s="2753"/>
      <c r="M10" s="2817" t="s">
        <v>6440</v>
      </c>
      <c r="N10" s="2753"/>
      <c r="O10" s="2753"/>
      <c r="P10" s="2753"/>
      <c r="Q10" s="2753"/>
      <c r="R10" s="2753"/>
      <c r="S10" s="2736"/>
      <c r="T10" s="2782"/>
      <c r="U10" s="2818" t="s">
        <v>6392</v>
      </c>
      <c r="W10" s="43">
        <f>IF(SUM(Z10:AK10)=0,0,$Z$4)</f>
        <v>0</v>
      </c>
      <c r="Z10" s="2269">
        <f>IF(ISTEXT(G10),0,1)</f>
        <v>0</v>
      </c>
      <c r="AA10" s="2269"/>
      <c r="AB10" s="2269"/>
      <c r="AC10" s="2269"/>
      <c r="AD10" s="2269"/>
      <c r="AE10" s="2269"/>
      <c r="AF10" s="2269">
        <f>IF(ISTEXT(M10),0,1)</f>
        <v>0</v>
      </c>
      <c r="AG10" s="2269"/>
      <c r="AH10" s="2269"/>
      <c r="AI10" s="2269"/>
      <c r="AJ10" s="2269"/>
      <c r="AK10" s="2269"/>
    </row>
    <row r="11" spans="2:37" ht="15" thickBot="1" x14ac:dyDescent="0.3">
      <c r="B11" s="2786"/>
      <c r="C11" s="2787"/>
      <c r="D11" s="2736"/>
      <c r="E11" s="2736"/>
      <c r="F11" s="2736"/>
      <c r="G11" s="2736"/>
      <c r="H11" s="2753"/>
      <c r="I11" s="2753"/>
      <c r="J11" s="2753"/>
      <c r="K11" s="2753"/>
      <c r="L11" s="2753"/>
      <c r="M11" s="2753"/>
      <c r="N11" s="2753"/>
      <c r="O11" s="2753"/>
      <c r="P11" s="2753"/>
      <c r="Q11" s="2753"/>
      <c r="R11" s="2753"/>
      <c r="S11" s="2736"/>
      <c r="T11" s="2788"/>
      <c r="U11" s="2788"/>
      <c r="W11" s="43"/>
      <c r="Z11" s="2269"/>
      <c r="AA11" s="2269"/>
      <c r="AB11" s="2269"/>
      <c r="AC11" s="2269"/>
      <c r="AD11" s="2269"/>
      <c r="AE11" s="2269"/>
      <c r="AF11" s="2269"/>
      <c r="AG11" s="2269"/>
      <c r="AH11" s="2269"/>
      <c r="AI11" s="2269"/>
      <c r="AJ11" s="2269"/>
      <c r="AK11" s="2269"/>
    </row>
    <row r="12" spans="2:37" ht="15" thickBot="1" x14ac:dyDescent="0.3">
      <c r="B12" s="2741" t="s">
        <v>116</v>
      </c>
      <c r="C12" s="2742" t="s">
        <v>6393</v>
      </c>
      <c r="D12" s="2736"/>
      <c r="E12" s="2736"/>
      <c r="F12" s="2736"/>
      <c r="G12" s="2736"/>
      <c r="H12" s="2753"/>
      <c r="I12" s="2753"/>
      <c r="J12" s="2753"/>
      <c r="K12" s="2753"/>
      <c r="L12" s="2753"/>
      <c r="M12" s="2753"/>
      <c r="N12" s="2753"/>
      <c r="O12" s="2753"/>
      <c r="P12" s="2753"/>
      <c r="Q12" s="2753"/>
      <c r="R12" s="2753"/>
      <c r="S12" s="2736"/>
      <c r="T12" s="2788"/>
      <c r="U12" s="2788"/>
      <c r="W12" s="43"/>
      <c r="Z12" s="2269"/>
      <c r="AA12" s="2269"/>
      <c r="AB12" s="2269"/>
      <c r="AC12" s="2269"/>
      <c r="AD12" s="2269"/>
      <c r="AE12" s="2269"/>
      <c r="AF12" s="2269"/>
      <c r="AG12" s="2269"/>
      <c r="AH12" s="2269"/>
      <c r="AI12" s="2269"/>
      <c r="AJ12" s="2269"/>
      <c r="AK12" s="2269"/>
    </row>
    <row r="13" spans="2:37" x14ac:dyDescent="0.25">
      <c r="B13" s="2745">
        <v>6</v>
      </c>
      <c r="C13" s="2746" t="s">
        <v>6430</v>
      </c>
      <c r="D13" s="2747" t="s">
        <v>6441</v>
      </c>
      <c r="E13" s="2748" t="s">
        <v>1880</v>
      </c>
      <c r="F13" s="2749">
        <v>2</v>
      </c>
      <c r="G13" s="2812"/>
      <c r="H13" s="2750">
        <v>2.4799999999999999E-2</v>
      </c>
      <c r="I13" s="2751">
        <v>2.4799999999999999E-2</v>
      </c>
      <c r="J13" s="2751">
        <v>2.4799999999999999E-2</v>
      </c>
      <c r="K13" s="2751">
        <v>2.4799999999999999E-2</v>
      </c>
      <c r="L13" s="2752">
        <v>2.4799999999999999E-2</v>
      </c>
      <c r="M13" s="2812"/>
      <c r="N13" s="2750">
        <v>2.4799999999999999E-2</v>
      </c>
      <c r="O13" s="2751">
        <v>2.4799999999999999E-2</v>
      </c>
      <c r="P13" s="2751">
        <v>2.4799999999999999E-2</v>
      </c>
      <c r="Q13" s="2751">
        <v>2.4799999999999999E-2</v>
      </c>
      <c r="R13" s="2752">
        <v>2.4799999999999999E-2</v>
      </c>
      <c r="S13" s="2736"/>
      <c r="T13" s="2789"/>
      <c r="U13" s="2819"/>
      <c r="W13" s="43">
        <f>IF(SUM(Z13:AK13)=0,0,$Z$4)</f>
        <v>0</v>
      </c>
      <c r="Z13" s="2269"/>
      <c r="AA13" s="2269">
        <f t="shared" ref="AA13:AE15" si="2">IF(ISNUMBER(H13),0,1)</f>
        <v>0</v>
      </c>
      <c r="AB13" s="2269">
        <f t="shared" si="2"/>
        <v>0</v>
      </c>
      <c r="AC13" s="2269">
        <f t="shared" si="2"/>
        <v>0</v>
      </c>
      <c r="AD13" s="2269">
        <f t="shared" si="2"/>
        <v>0</v>
      </c>
      <c r="AE13" s="2269">
        <f t="shared" si="2"/>
        <v>0</v>
      </c>
      <c r="AF13" s="2269"/>
      <c r="AG13" s="2269">
        <f t="shared" ref="AG13:AK15" si="3">IF(ISNUMBER(N13),0,1)</f>
        <v>0</v>
      </c>
      <c r="AH13" s="2269">
        <f t="shared" si="3"/>
        <v>0</v>
      </c>
      <c r="AI13" s="2269">
        <f t="shared" si="3"/>
        <v>0</v>
      </c>
      <c r="AJ13" s="2269">
        <f t="shared" si="3"/>
        <v>0</v>
      </c>
      <c r="AK13" s="2269">
        <f t="shared" si="3"/>
        <v>0</v>
      </c>
    </row>
    <row r="14" spans="2:37" x14ac:dyDescent="0.25">
      <c r="B14" s="2745">
        <v>7</v>
      </c>
      <c r="C14" s="2746" t="s">
        <v>6432</v>
      </c>
      <c r="D14" s="2813" t="s">
        <v>6442</v>
      </c>
      <c r="E14" s="2762" t="s">
        <v>1880</v>
      </c>
      <c r="F14" s="2763">
        <v>2</v>
      </c>
      <c r="G14" s="2812"/>
      <c r="H14" s="2764">
        <v>0</v>
      </c>
      <c r="I14" s="2765">
        <v>0</v>
      </c>
      <c r="J14" s="2765">
        <v>0</v>
      </c>
      <c r="K14" s="2765">
        <v>0</v>
      </c>
      <c r="L14" s="2766">
        <v>0</v>
      </c>
      <c r="M14" s="2812"/>
      <c r="N14" s="2764">
        <v>0</v>
      </c>
      <c r="O14" s="2765">
        <v>0</v>
      </c>
      <c r="P14" s="2765">
        <v>0</v>
      </c>
      <c r="Q14" s="2765">
        <v>0</v>
      </c>
      <c r="R14" s="2766">
        <v>0</v>
      </c>
      <c r="S14" s="2736"/>
      <c r="T14" s="2791"/>
      <c r="U14" s="2814"/>
      <c r="W14" s="43">
        <f>IF(SUM(Z14:AK14)=0,0,$Z$4)</f>
        <v>0</v>
      </c>
      <c r="Z14" s="2269"/>
      <c r="AA14" s="2269">
        <f t="shared" si="2"/>
        <v>0</v>
      </c>
      <c r="AB14" s="2269">
        <f t="shared" si="2"/>
        <v>0</v>
      </c>
      <c r="AC14" s="2269">
        <f t="shared" si="2"/>
        <v>0</v>
      </c>
      <c r="AD14" s="2269">
        <f t="shared" si="2"/>
        <v>0</v>
      </c>
      <c r="AE14" s="2269">
        <f t="shared" si="2"/>
        <v>0</v>
      </c>
      <c r="AF14" s="2269"/>
      <c r="AG14" s="2269">
        <f t="shared" si="3"/>
        <v>0</v>
      </c>
      <c r="AH14" s="2269">
        <f t="shared" si="3"/>
        <v>0</v>
      </c>
      <c r="AI14" s="2269">
        <f t="shared" si="3"/>
        <v>0</v>
      </c>
      <c r="AJ14" s="2269">
        <f t="shared" si="3"/>
        <v>0</v>
      </c>
      <c r="AK14" s="2269">
        <f t="shared" si="3"/>
        <v>0</v>
      </c>
    </row>
    <row r="15" spans="2:37" x14ac:dyDescent="0.25">
      <c r="B15" s="2745">
        <v>8</v>
      </c>
      <c r="C15" s="2746" t="s">
        <v>6443</v>
      </c>
      <c r="D15" s="2813" t="s">
        <v>6444</v>
      </c>
      <c r="E15" s="2762" t="s">
        <v>1880</v>
      </c>
      <c r="F15" s="2763">
        <v>2</v>
      </c>
      <c r="G15" s="2812"/>
      <c r="H15" s="2764">
        <v>0</v>
      </c>
      <c r="I15" s="2765">
        <v>0</v>
      </c>
      <c r="J15" s="2765">
        <v>0</v>
      </c>
      <c r="K15" s="2765">
        <v>0</v>
      </c>
      <c r="L15" s="2766">
        <v>0</v>
      </c>
      <c r="M15" s="2812"/>
      <c r="N15" s="2764">
        <v>0</v>
      </c>
      <c r="O15" s="2765">
        <v>0</v>
      </c>
      <c r="P15" s="2765">
        <v>0</v>
      </c>
      <c r="Q15" s="2765">
        <v>0</v>
      </c>
      <c r="R15" s="2766">
        <v>0</v>
      </c>
      <c r="S15" s="2736"/>
      <c r="T15" s="2791"/>
      <c r="U15" s="2814"/>
      <c r="W15" s="43">
        <f>IF(SUM(Z15:AK15)=0,0,$Z$4)</f>
        <v>0</v>
      </c>
      <c r="Z15" s="2269"/>
      <c r="AA15" s="2269">
        <f t="shared" si="2"/>
        <v>0</v>
      </c>
      <c r="AB15" s="2269">
        <f t="shared" si="2"/>
        <v>0</v>
      </c>
      <c r="AC15" s="2269">
        <f t="shared" si="2"/>
        <v>0</v>
      </c>
      <c r="AD15" s="2269">
        <f t="shared" si="2"/>
        <v>0</v>
      </c>
      <c r="AE15" s="2269">
        <f t="shared" si="2"/>
        <v>0</v>
      </c>
      <c r="AF15" s="2269"/>
      <c r="AG15" s="2269">
        <f t="shared" si="3"/>
        <v>0</v>
      </c>
      <c r="AH15" s="2269">
        <f t="shared" si="3"/>
        <v>0</v>
      </c>
      <c r="AI15" s="2269">
        <f t="shared" si="3"/>
        <v>0</v>
      </c>
      <c r="AJ15" s="2269">
        <f t="shared" si="3"/>
        <v>0</v>
      </c>
      <c r="AK15" s="2269">
        <f t="shared" si="3"/>
        <v>0</v>
      </c>
    </row>
    <row r="16" spans="2:37" ht="15" thickBot="1" x14ac:dyDescent="0.3">
      <c r="B16" s="2745">
        <v>9</v>
      </c>
      <c r="C16" s="2746" t="s">
        <v>6445</v>
      </c>
      <c r="D16" s="2813" t="s">
        <v>6446</v>
      </c>
      <c r="E16" s="2762" t="s">
        <v>1880</v>
      </c>
      <c r="F16" s="2763">
        <v>2</v>
      </c>
      <c r="G16" s="2812"/>
      <c r="H16" s="2770">
        <f>SUM(H13:H15)</f>
        <v>2.4799999999999999E-2</v>
      </c>
      <c r="I16" s="2771">
        <f>SUM(I13:I15)</f>
        <v>2.4799999999999999E-2</v>
      </c>
      <c r="J16" s="2771">
        <f>SUM(J13:J15)</f>
        <v>2.4799999999999999E-2</v>
      </c>
      <c r="K16" s="2771">
        <f>SUM(K13:K15)</f>
        <v>2.4799999999999999E-2</v>
      </c>
      <c r="L16" s="2772">
        <f>SUM(L13:L15)</f>
        <v>2.4799999999999999E-2</v>
      </c>
      <c r="M16" s="2812"/>
      <c r="N16" s="2770">
        <f>SUM(N13:N15)</f>
        <v>2.4799999999999999E-2</v>
      </c>
      <c r="O16" s="2771">
        <f>SUM(O13:O15)</f>
        <v>2.4799999999999999E-2</v>
      </c>
      <c r="P16" s="2771">
        <f>SUM(P13:P15)</f>
        <v>2.4799999999999999E-2</v>
      </c>
      <c r="Q16" s="2771">
        <f>SUM(Q13:Q15)</f>
        <v>2.4799999999999999E-2</v>
      </c>
      <c r="R16" s="2772">
        <f>SUM(R13:R15)</f>
        <v>2.4799999999999999E-2</v>
      </c>
      <c r="S16" s="2736"/>
      <c r="T16" s="2773" t="s">
        <v>6400</v>
      </c>
      <c r="U16" s="2815"/>
      <c r="W16" s="43"/>
      <c r="Z16" s="2269"/>
      <c r="AA16" s="2269"/>
      <c r="AB16" s="2269"/>
      <c r="AC16" s="2269"/>
      <c r="AD16" s="2269"/>
      <c r="AE16" s="2269"/>
      <c r="AF16" s="2269"/>
      <c r="AG16" s="2269"/>
      <c r="AH16" s="2269"/>
      <c r="AI16" s="2269"/>
      <c r="AJ16" s="2269"/>
      <c r="AK16" s="2269"/>
    </row>
    <row r="17" spans="2:37" ht="15" thickBot="1" x14ac:dyDescent="0.3">
      <c r="B17" s="2776">
        <v>10</v>
      </c>
      <c r="C17" s="2777" t="s">
        <v>6447</v>
      </c>
      <c r="D17" s="2816" t="s">
        <v>6448</v>
      </c>
      <c r="E17" s="2779" t="s">
        <v>1912</v>
      </c>
      <c r="F17" s="2780">
        <v>0</v>
      </c>
      <c r="G17" s="2817" t="s">
        <v>6440</v>
      </c>
      <c r="H17" s="2753"/>
      <c r="I17" s="2753"/>
      <c r="J17" s="2753"/>
      <c r="K17" s="2753"/>
      <c r="L17" s="2753"/>
      <c r="M17" s="2817" t="s">
        <v>6440</v>
      </c>
      <c r="N17" s="2753"/>
      <c r="O17" s="2753"/>
      <c r="P17" s="2753"/>
      <c r="Q17" s="2753"/>
      <c r="R17" s="2753"/>
      <c r="S17" s="2736"/>
      <c r="T17" s="2782"/>
      <c r="U17" s="2818" t="s">
        <v>6392</v>
      </c>
      <c r="W17" s="43">
        <f>IF(SUM(Z17:AK17)=0,0,$Z$4)</f>
        <v>0</v>
      </c>
      <c r="Z17" s="2269">
        <f>IF(ISTEXT(G17),0,1)</f>
        <v>0</v>
      </c>
      <c r="AA17" s="2269"/>
      <c r="AB17" s="2269"/>
      <c r="AC17" s="2269"/>
      <c r="AD17" s="2269"/>
      <c r="AE17" s="2269"/>
      <c r="AF17" s="2269">
        <f>IF(ISTEXT(M17),0,1)</f>
        <v>0</v>
      </c>
      <c r="AG17" s="2269"/>
      <c r="AH17" s="2269"/>
      <c r="AI17" s="2269"/>
      <c r="AJ17" s="2269"/>
      <c r="AK17" s="2269"/>
    </row>
    <row r="18" spans="2:37" ht="15" thickBot="1" x14ac:dyDescent="0.3">
      <c r="B18" s="2786"/>
      <c r="C18" s="2787"/>
      <c r="D18" s="2736"/>
      <c r="E18" s="2736"/>
      <c r="F18" s="2736"/>
      <c r="G18" s="2736"/>
      <c r="H18" s="2753"/>
      <c r="I18" s="2753"/>
      <c r="J18" s="2753"/>
      <c r="K18" s="2753"/>
      <c r="L18" s="2753"/>
      <c r="M18" s="2753"/>
      <c r="N18" s="2753"/>
      <c r="O18" s="2753"/>
      <c r="P18" s="2753"/>
      <c r="Q18" s="2753"/>
      <c r="R18" s="2753"/>
      <c r="S18" s="2736"/>
      <c r="T18" s="2788"/>
      <c r="U18" s="2788"/>
      <c r="W18" s="43"/>
      <c r="Z18" s="2269"/>
      <c r="AA18" s="2269"/>
      <c r="AB18" s="2269"/>
      <c r="AC18" s="2269"/>
      <c r="AD18" s="2269"/>
      <c r="AE18" s="2269"/>
      <c r="AF18" s="2269"/>
      <c r="AG18" s="2269"/>
      <c r="AH18" s="2269"/>
      <c r="AI18" s="2269"/>
      <c r="AJ18" s="2269"/>
      <c r="AK18" s="2269"/>
    </row>
    <row r="19" spans="2:37" ht="15" thickBot="1" x14ac:dyDescent="0.3">
      <c r="B19" s="2741" t="s">
        <v>167</v>
      </c>
      <c r="C19" s="2742" t="s">
        <v>6449</v>
      </c>
      <c r="D19" s="2736"/>
      <c r="E19" s="2736"/>
      <c r="F19" s="2736"/>
      <c r="G19" s="2736"/>
      <c r="H19" s="2753"/>
      <c r="I19" s="2753"/>
      <c r="J19" s="2753"/>
      <c r="K19" s="2753"/>
      <c r="L19" s="2753"/>
      <c r="M19" s="2753"/>
      <c r="N19" s="2753"/>
      <c r="O19" s="2753"/>
      <c r="P19" s="2753"/>
      <c r="Q19" s="2753"/>
      <c r="R19" s="2753"/>
      <c r="S19" s="2736"/>
      <c r="T19" s="2788"/>
      <c r="U19" s="2788"/>
      <c r="W19" s="43"/>
      <c r="Z19" s="2269"/>
      <c r="AA19" s="2269"/>
      <c r="AB19" s="2269"/>
      <c r="AC19" s="2269"/>
      <c r="AD19" s="2269"/>
      <c r="AE19" s="2269"/>
      <c r="AF19" s="2269"/>
      <c r="AG19" s="2269"/>
      <c r="AH19" s="2269"/>
      <c r="AI19" s="2269"/>
      <c r="AJ19" s="2269"/>
      <c r="AK19" s="2269"/>
    </row>
    <row r="20" spans="2:37" x14ac:dyDescent="0.25">
      <c r="B20" s="2745">
        <v>11</v>
      </c>
      <c r="C20" s="2746" t="s">
        <v>6450</v>
      </c>
      <c r="D20" s="2747" t="s">
        <v>6451</v>
      </c>
      <c r="E20" s="2748" t="s">
        <v>1880</v>
      </c>
      <c r="F20" s="2749">
        <v>2</v>
      </c>
      <c r="G20" s="2812"/>
      <c r="H20" s="2750">
        <v>2.4799999999999999E-2</v>
      </c>
      <c r="I20" s="2751">
        <v>2.4799999999999999E-2</v>
      </c>
      <c r="J20" s="2751">
        <v>2.4799999999999999E-2</v>
      </c>
      <c r="K20" s="2751">
        <v>2.4799999999999999E-2</v>
      </c>
      <c r="L20" s="2752">
        <v>2.4799999999999999E-2</v>
      </c>
      <c r="M20" s="2812"/>
      <c r="N20" s="2750">
        <v>2.4799999999999999E-2</v>
      </c>
      <c r="O20" s="2751">
        <v>2.4799999999999999E-2</v>
      </c>
      <c r="P20" s="2751">
        <v>2.4799999999999999E-2</v>
      </c>
      <c r="Q20" s="2751">
        <v>2.4799999999999999E-2</v>
      </c>
      <c r="R20" s="2752">
        <v>2.4799999999999999E-2</v>
      </c>
      <c r="S20" s="2736"/>
      <c r="T20" s="2789"/>
      <c r="U20" s="2819"/>
      <c r="W20" s="43">
        <f>IF(SUM(Z20:AK20)=0,0,$Z$4)</f>
        <v>0</v>
      </c>
      <c r="Z20" s="2269"/>
      <c r="AA20" s="2269">
        <f t="shared" ref="AA20:AE22" si="4">IF(ISNUMBER(H20),0,1)</f>
        <v>0</v>
      </c>
      <c r="AB20" s="2269">
        <f t="shared" si="4"/>
        <v>0</v>
      </c>
      <c r="AC20" s="2269">
        <f t="shared" si="4"/>
        <v>0</v>
      </c>
      <c r="AD20" s="2269">
        <f t="shared" si="4"/>
        <v>0</v>
      </c>
      <c r="AE20" s="2269">
        <f t="shared" si="4"/>
        <v>0</v>
      </c>
      <c r="AF20" s="2269"/>
      <c r="AG20" s="2269">
        <f t="shared" ref="AG20:AK22" si="5">IF(ISNUMBER(N20),0,1)</f>
        <v>0</v>
      </c>
      <c r="AH20" s="2269">
        <f t="shared" si="5"/>
        <v>0</v>
      </c>
      <c r="AI20" s="2269">
        <f t="shared" si="5"/>
        <v>0</v>
      </c>
      <c r="AJ20" s="2269">
        <f t="shared" si="5"/>
        <v>0</v>
      </c>
      <c r="AK20" s="2269">
        <f t="shared" si="5"/>
        <v>0</v>
      </c>
    </row>
    <row r="21" spans="2:37" x14ac:dyDescent="0.25">
      <c r="B21" s="2745">
        <v>12</v>
      </c>
      <c r="C21" s="2746" t="s">
        <v>6452</v>
      </c>
      <c r="D21" s="2813" t="s">
        <v>6453</v>
      </c>
      <c r="E21" s="2762" t="s">
        <v>1880</v>
      </c>
      <c r="F21" s="2763">
        <v>2</v>
      </c>
      <c r="G21" s="2812"/>
      <c r="H21" s="2764">
        <v>0</v>
      </c>
      <c r="I21" s="2765">
        <v>0</v>
      </c>
      <c r="J21" s="2765">
        <v>0</v>
      </c>
      <c r="K21" s="2765">
        <v>0</v>
      </c>
      <c r="L21" s="2766">
        <v>0</v>
      </c>
      <c r="M21" s="2812"/>
      <c r="N21" s="2764">
        <v>0</v>
      </c>
      <c r="O21" s="2765">
        <v>0</v>
      </c>
      <c r="P21" s="2765">
        <v>0</v>
      </c>
      <c r="Q21" s="2765">
        <v>0</v>
      </c>
      <c r="R21" s="2766">
        <v>0</v>
      </c>
      <c r="S21" s="2736"/>
      <c r="T21" s="2791"/>
      <c r="U21" s="2814"/>
      <c r="W21" s="43">
        <f>IF(SUM(Z21:AK21)=0,0,$Z$4)</f>
        <v>0</v>
      </c>
      <c r="Z21" s="2269"/>
      <c r="AA21" s="2269">
        <f t="shared" si="4"/>
        <v>0</v>
      </c>
      <c r="AB21" s="2269">
        <f t="shared" si="4"/>
        <v>0</v>
      </c>
      <c r="AC21" s="2269">
        <f t="shared" si="4"/>
        <v>0</v>
      </c>
      <c r="AD21" s="2269">
        <f t="shared" si="4"/>
        <v>0</v>
      </c>
      <c r="AE21" s="2269">
        <f t="shared" si="4"/>
        <v>0</v>
      </c>
      <c r="AF21" s="2269"/>
      <c r="AG21" s="2269">
        <f t="shared" si="5"/>
        <v>0</v>
      </c>
      <c r="AH21" s="2269">
        <f t="shared" si="5"/>
        <v>0</v>
      </c>
      <c r="AI21" s="2269">
        <f t="shared" si="5"/>
        <v>0</v>
      </c>
      <c r="AJ21" s="2269">
        <f t="shared" si="5"/>
        <v>0</v>
      </c>
      <c r="AK21" s="2269">
        <f t="shared" si="5"/>
        <v>0</v>
      </c>
    </row>
    <row r="22" spans="2:37" x14ac:dyDescent="0.25">
      <c r="B22" s="2745">
        <v>13</v>
      </c>
      <c r="C22" s="2746" t="s">
        <v>6454</v>
      </c>
      <c r="D22" s="2813" t="s">
        <v>6455</v>
      </c>
      <c r="E22" s="2762" t="s">
        <v>1880</v>
      </c>
      <c r="F22" s="2763">
        <v>2</v>
      </c>
      <c r="G22" s="2812"/>
      <c r="H22" s="2764">
        <v>0</v>
      </c>
      <c r="I22" s="2765">
        <v>0</v>
      </c>
      <c r="J22" s="2765">
        <v>0</v>
      </c>
      <c r="K22" s="2765">
        <v>0</v>
      </c>
      <c r="L22" s="2766">
        <v>0</v>
      </c>
      <c r="M22" s="2812"/>
      <c r="N22" s="2764">
        <v>0</v>
      </c>
      <c r="O22" s="2765">
        <v>0</v>
      </c>
      <c r="P22" s="2765">
        <v>0</v>
      </c>
      <c r="Q22" s="2765">
        <v>0</v>
      </c>
      <c r="R22" s="2766">
        <v>0</v>
      </c>
      <c r="S22" s="2736"/>
      <c r="T22" s="2791"/>
      <c r="U22" s="2814"/>
      <c r="W22" s="43">
        <f>IF(SUM(Z22:AK22)=0,0,$Z$4)</f>
        <v>0</v>
      </c>
      <c r="Z22" s="2269"/>
      <c r="AA22" s="2269">
        <f t="shared" si="4"/>
        <v>0</v>
      </c>
      <c r="AB22" s="2269">
        <f t="shared" si="4"/>
        <v>0</v>
      </c>
      <c r="AC22" s="2269">
        <f t="shared" si="4"/>
        <v>0</v>
      </c>
      <c r="AD22" s="2269">
        <f t="shared" si="4"/>
        <v>0</v>
      </c>
      <c r="AE22" s="2269">
        <f t="shared" si="4"/>
        <v>0</v>
      </c>
      <c r="AF22" s="2269"/>
      <c r="AG22" s="2269">
        <f t="shared" si="5"/>
        <v>0</v>
      </c>
      <c r="AH22" s="2269">
        <f t="shared" si="5"/>
        <v>0</v>
      </c>
      <c r="AI22" s="2269">
        <f t="shared" si="5"/>
        <v>0</v>
      </c>
      <c r="AJ22" s="2269">
        <f t="shared" si="5"/>
        <v>0</v>
      </c>
      <c r="AK22" s="2269">
        <f t="shared" si="5"/>
        <v>0</v>
      </c>
    </row>
    <row r="23" spans="2:37" ht="15" thickBot="1" x14ac:dyDescent="0.3">
      <c r="B23" s="2745">
        <v>14</v>
      </c>
      <c r="C23" s="2746" t="s">
        <v>6456</v>
      </c>
      <c r="D23" s="2813" t="s">
        <v>6457</v>
      </c>
      <c r="E23" s="2762" t="s">
        <v>1880</v>
      </c>
      <c r="F23" s="2763">
        <v>2</v>
      </c>
      <c r="G23" s="2812"/>
      <c r="H23" s="2770">
        <f>SUM(H20:H22)</f>
        <v>2.4799999999999999E-2</v>
      </c>
      <c r="I23" s="2771">
        <f>SUM(I20:I22)</f>
        <v>2.4799999999999999E-2</v>
      </c>
      <c r="J23" s="2771">
        <f>SUM(J20:J22)</f>
        <v>2.4799999999999999E-2</v>
      </c>
      <c r="K23" s="2771">
        <f>SUM(K20:K22)</f>
        <v>2.4799999999999999E-2</v>
      </c>
      <c r="L23" s="2772">
        <f>SUM(L20:L22)</f>
        <v>2.4799999999999999E-2</v>
      </c>
      <c r="M23" s="2812"/>
      <c r="N23" s="2770">
        <f>SUM(N20:N22)</f>
        <v>2.4799999999999999E-2</v>
      </c>
      <c r="O23" s="2771">
        <f>SUM(O20:O22)</f>
        <v>2.4799999999999999E-2</v>
      </c>
      <c r="P23" s="2771">
        <f>SUM(P20:P22)</f>
        <v>2.4799999999999999E-2</v>
      </c>
      <c r="Q23" s="2771">
        <f>SUM(Q20:Q22)</f>
        <v>2.4799999999999999E-2</v>
      </c>
      <c r="R23" s="2772">
        <f>SUM(R20:R22)</f>
        <v>2.4799999999999999E-2</v>
      </c>
      <c r="S23" s="2736"/>
      <c r="T23" s="2773" t="s">
        <v>6412</v>
      </c>
      <c r="U23" s="2815"/>
      <c r="W23" s="43"/>
      <c r="Z23" s="2269"/>
      <c r="AA23" s="2269"/>
      <c r="AB23" s="2269"/>
      <c r="AC23" s="2269"/>
      <c r="AD23" s="2269"/>
      <c r="AE23" s="2269"/>
      <c r="AF23" s="2269"/>
      <c r="AG23" s="2269"/>
      <c r="AH23" s="2269"/>
      <c r="AI23" s="2269"/>
      <c r="AJ23" s="2269"/>
      <c r="AK23" s="2269"/>
    </row>
    <row r="24" spans="2:37" ht="15" thickBot="1" x14ac:dyDescent="0.3">
      <c r="B24" s="2776">
        <v>15</v>
      </c>
      <c r="C24" s="2777" t="s">
        <v>6458</v>
      </c>
      <c r="D24" s="2816" t="s">
        <v>6459</v>
      </c>
      <c r="E24" s="2779" t="s">
        <v>1912</v>
      </c>
      <c r="F24" s="2780">
        <v>0</v>
      </c>
      <c r="G24" s="2817" t="s">
        <v>6440</v>
      </c>
      <c r="H24" s="2753"/>
      <c r="I24" s="2753"/>
      <c r="J24" s="2753"/>
      <c r="K24" s="2753"/>
      <c r="L24" s="2753"/>
      <c r="M24" s="2817" t="s">
        <v>6440</v>
      </c>
      <c r="N24" s="2753"/>
      <c r="O24" s="2753"/>
      <c r="P24" s="2753"/>
      <c r="Q24" s="2753"/>
      <c r="R24" s="2753"/>
      <c r="S24" s="2736"/>
      <c r="T24" s="2782"/>
      <c r="U24" s="2818" t="s">
        <v>6392</v>
      </c>
      <c r="W24" s="43">
        <f>IF(SUM(Z24:AK24)=0,0,$Z$4)</f>
        <v>0</v>
      </c>
      <c r="Z24" s="2269">
        <f>IF(ISTEXT(G24),0,1)</f>
        <v>0</v>
      </c>
      <c r="AA24" s="2269"/>
      <c r="AB24" s="2269"/>
      <c r="AC24" s="2269"/>
      <c r="AD24" s="2269"/>
      <c r="AE24" s="2269"/>
      <c r="AF24" s="2269">
        <f>IF(ISTEXT(M24),0,1)</f>
        <v>0</v>
      </c>
      <c r="AG24" s="2269"/>
      <c r="AH24" s="2269"/>
      <c r="AI24" s="2269"/>
      <c r="AJ24" s="2269"/>
      <c r="AK24" s="2269"/>
    </row>
    <row r="25" spans="2:37" ht="15" customHeight="1" thickBot="1" x14ac:dyDescent="0.3">
      <c r="B25" s="2786"/>
      <c r="C25" s="2820"/>
      <c r="D25" s="2736"/>
      <c r="E25" s="2736"/>
      <c r="F25" s="2736"/>
      <c r="G25" s="2736"/>
      <c r="H25" s="2753"/>
      <c r="I25" s="2753"/>
      <c r="J25" s="2753"/>
      <c r="K25" s="2753"/>
      <c r="L25" s="2753"/>
      <c r="M25" s="2753"/>
      <c r="N25" s="2753"/>
      <c r="O25" s="2753"/>
      <c r="P25" s="2753"/>
      <c r="Q25" s="2753"/>
      <c r="R25" s="2753"/>
      <c r="S25" s="2736"/>
      <c r="T25" s="2788"/>
      <c r="U25" s="2788"/>
      <c r="W25" s="43"/>
      <c r="Z25" s="2269"/>
      <c r="AA25" s="2269"/>
      <c r="AB25" s="2269"/>
      <c r="AC25" s="2269"/>
      <c r="AD25" s="2269"/>
      <c r="AE25" s="2269"/>
      <c r="AF25" s="2269"/>
      <c r="AG25" s="2269"/>
      <c r="AH25" s="2269"/>
      <c r="AI25" s="2269"/>
      <c r="AJ25" s="2269"/>
      <c r="AK25" s="2269"/>
    </row>
    <row r="26" spans="2:37" ht="15" thickBot="1" x14ac:dyDescent="0.3">
      <c r="B26" s="2741" t="s">
        <v>187</v>
      </c>
      <c r="C26" s="2742" t="s">
        <v>6460</v>
      </c>
      <c r="D26" s="2736"/>
      <c r="E26" s="2736"/>
      <c r="F26" s="2736"/>
      <c r="G26" s="2736"/>
      <c r="H26" s="2753"/>
      <c r="I26" s="2753"/>
      <c r="J26" s="2753"/>
      <c r="K26" s="2753"/>
      <c r="L26" s="2753"/>
      <c r="M26" s="2753"/>
      <c r="N26" s="2753"/>
      <c r="O26" s="2753"/>
      <c r="P26" s="2753"/>
      <c r="Q26" s="2753"/>
      <c r="R26" s="2753"/>
      <c r="S26" s="2736"/>
      <c r="T26" s="2788"/>
      <c r="U26" s="2788"/>
      <c r="W26" s="43"/>
      <c r="Z26" s="2269"/>
      <c r="AA26" s="2269"/>
      <c r="AB26" s="2269"/>
      <c r="AC26" s="2269"/>
      <c r="AD26" s="2269"/>
      <c r="AE26" s="2269"/>
      <c r="AF26" s="2269"/>
      <c r="AG26" s="2269"/>
      <c r="AH26" s="2269"/>
      <c r="AI26" s="2269"/>
      <c r="AJ26" s="2269"/>
      <c r="AK26" s="2269"/>
    </row>
    <row r="27" spans="2:37" x14ac:dyDescent="0.25">
      <c r="B27" s="2745">
        <v>16</v>
      </c>
      <c r="C27" s="2746" t="s">
        <v>6461</v>
      </c>
      <c r="D27" s="2747" t="s">
        <v>6462</v>
      </c>
      <c r="E27" s="2748" t="s">
        <v>1880</v>
      </c>
      <c r="F27" s="2749">
        <v>2</v>
      </c>
      <c r="G27" s="2812"/>
      <c r="H27" s="2792">
        <v>0.72699999999999998</v>
      </c>
      <c r="I27" s="2793">
        <v>0.8196</v>
      </c>
      <c r="J27" s="2793">
        <v>0.65100000000000002</v>
      </c>
      <c r="K27" s="2793">
        <v>0.73740000000000006</v>
      </c>
      <c r="L27" s="2794">
        <v>1.0015000000000001</v>
      </c>
      <c r="M27" s="2812"/>
      <c r="N27" s="2792">
        <v>0.72699999999999998</v>
      </c>
      <c r="O27" s="2793">
        <v>0.8196</v>
      </c>
      <c r="P27" s="2793">
        <v>0.65100000000000002</v>
      </c>
      <c r="Q27" s="2793">
        <v>0.73740000000000006</v>
      </c>
      <c r="R27" s="2794">
        <v>1.0015000000000001</v>
      </c>
      <c r="S27" s="2736"/>
      <c r="T27" s="2795"/>
      <c r="U27" s="2819"/>
      <c r="W27" s="43">
        <f>IF(SUM(Z27:AK27)=0,0,$Z$4)</f>
        <v>0</v>
      </c>
      <c r="Z27" s="2269"/>
      <c r="AA27" s="2269">
        <f t="shared" ref="AA27:AE29" si="6">IF(ISNUMBER(H27),0,1)</f>
        <v>0</v>
      </c>
      <c r="AB27" s="2269">
        <f t="shared" si="6"/>
        <v>0</v>
      </c>
      <c r="AC27" s="2269">
        <f t="shared" si="6"/>
        <v>0</v>
      </c>
      <c r="AD27" s="2269">
        <f t="shared" si="6"/>
        <v>0</v>
      </c>
      <c r="AE27" s="2269">
        <f t="shared" si="6"/>
        <v>0</v>
      </c>
      <c r="AF27" s="2269"/>
      <c r="AG27" s="2269">
        <f t="shared" ref="AG27:AK29" si="7">IF(ISNUMBER(N27),0,1)</f>
        <v>0</v>
      </c>
      <c r="AH27" s="2269">
        <f t="shared" si="7"/>
        <v>0</v>
      </c>
      <c r="AI27" s="2269">
        <f t="shared" si="7"/>
        <v>0</v>
      </c>
      <c r="AJ27" s="2269">
        <f t="shared" si="7"/>
        <v>0</v>
      </c>
      <c r="AK27" s="2269">
        <f t="shared" si="7"/>
        <v>0</v>
      </c>
    </row>
    <row r="28" spans="2:37" x14ac:dyDescent="0.25">
      <c r="B28" s="2745">
        <v>17</v>
      </c>
      <c r="C28" s="2746" t="s">
        <v>6463</v>
      </c>
      <c r="D28" s="2813" t="s">
        <v>6464</v>
      </c>
      <c r="E28" s="2762" t="s">
        <v>1880</v>
      </c>
      <c r="F28" s="2763">
        <v>2</v>
      </c>
      <c r="G28" s="2812"/>
      <c r="H28" s="2796">
        <v>0</v>
      </c>
      <c r="I28" s="2797">
        <v>0</v>
      </c>
      <c r="J28" s="2797">
        <v>0</v>
      </c>
      <c r="K28" s="2797">
        <v>0</v>
      </c>
      <c r="L28" s="2798">
        <v>0</v>
      </c>
      <c r="M28" s="2812"/>
      <c r="N28" s="2796">
        <v>0</v>
      </c>
      <c r="O28" s="2797">
        <v>0</v>
      </c>
      <c r="P28" s="2797">
        <v>0</v>
      </c>
      <c r="Q28" s="2797">
        <v>0</v>
      </c>
      <c r="R28" s="2798">
        <v>0</v>
      </c>
      <c r="S28" s="2736"/>
      <c r="T28" s="2799"/>
      <c r="U28" s="2814"/>
      <c r="W28" s="43">
        <f>IF(SUM(Z28:AK28)=0,0,$Z$4)</f>
        <v>0</v>
      </c>
      <c r="Z28" s="2269"/>
      <c r="AA28" s="2269">
        <f t="shared" si="6"/>
        <v>0</v>
      </c>
      <c r="AB28" s="2269">
        <f t="shared" si="6"/>
        <v>0</v>
      </c>
      <c r="AC28" s="2269">
        <f t="shared" si="6"/>
        <v>0</v>
      </c>
      <c r="AD28" s="2269">
        <f t="shared" si="6"/>
        <v>0</v>
      </c>
      <c r="AE28" s="2269">
        <f t="shared" si="6"/>
        <v>0</v>
      </c>
      <c r="AF28" s="2269"/>
      <c r="AG28" s="2269">
        <f t="shared" si="7"/>
        <v>0</v>
      </c>
      <c r="AH28" s="2269">
        <f t="shared" si="7"/>
        <v>0</v>
      </c>
      <c r="AI28" s="2269">
        <f t="shared" si="7"/>
        <v>0</v>
      </c>
      <c r="AJ28" s="2269">
        <f t="shared" si="7"/>
        <v>0</v>
      </c>
      <c r="AK28" s="2269">
        <f t="shared" si="7"/>
        <v>0</v>
      </c>
    </row>
    <row r="29" spans="2:37" x14ac:dyDescent="0.25">
      <c r="B29" s="2745">
        <v>18</v>
      </c>
      <c r="C29" s="2746" t="s">
        <v>6465</v>
      </c>
      <c r="D29" s="2813" t="s">
        <v>6466</v>
      </c>
      <c r="E29" s="2762" t="s">
        <v>1880</v>
      </c>
      <c r="F29" s="2763">
        <v>2</v>
      </c>
      <c r="G29" s="2812"/>
      <c r="H29" s="2796">
        <v>3.5000000000000586E-3</v>
      </c>
      <c r="I29" s="2797">
        <v>-6.0000000000004494E-4</v>
      </c>
      <c r="J29" s="2797">
        <v>-3.0399999999999983E-2</v>
      </c>
      <c r="K29" s="2797">
        <v>-2.6000000000000467E-3</v>
      </c>
      <c r="L29" s="2798">
        <v>-2.1000000000001018E-3</v>
      </c>
      <c r="M29" s="2812"/>
      <c r="N29" s="2796">
        <v>3.5000000000000586E-3</v>
      </c>
      <c r="O29" s="2797">
        <v>-6.0000000000004494E-4</v>
      </c>
      <c r="P29" s="2797">
        <v>-3.0399999999999983E-2</v>
      </c>
      <c r="Q29" s="2797">
        <v>-2.6000000000000467E-3</v>
      </c>
      <c r="R29" s="2798">
        <v>-2.1000000000001018E-3</v>
      </c>
      <c r="S29" s="2736"/>
      <c r="T29" s="2800"/>
      <c r="U29" s="2814"/>
      <c r="W29" s="43">
        <f>IF(SUM(Z29:AK29)=0,0,$Z$4)</f>
        <v>0</v>
      </c>
      <c r="Z29" s="2269"/>
      <c r="AA29" s="2269">
        <f t="shared" si="6"/>
        <v>0</v>
      </c>
      <c r="AB29" s="2269">
        <f t="shared" si="6"/>
        <v>0</v>
      </c>
      <c r="AC29" s="2269">
        <f t="shared" si="6"/>
        <v>0</v>
      </c>
      <c r="AD29" s="2269">
        <f t="shared" si="6"/>
        <v>0</v>
      </c>
      <c r="AE29" s="2269">
        <f t="shared" si="6"/>
        <v>0</v>
      </c>
      <c r="AF29" s="2269"/>
      <c r="AG29" s="2269">
        <f t="shared" si="7"/>
        <v>0</v>
      </c>
      <c r="AH29" s="2269">
        <f t="shared" si="7"/>
        <v>0</v>
      </c>
      <c r="AI29" s="2269">
        <f t="shared" si="7"/>
        <v>0</v>
      </c>
      <c r="AJ29" s="2269">
        <f t="shared" si="7"/>
        <v>0</v>
      </c>
      <c r="AK29" s="2269">
        <f t="shared" si="7"/>
        <v>0</v>
      </c>
    </row>
    <row r="30" spans="2:37" ht="15" thickBot="1" x14ac:dyDescent="0.3">
      <c r="B30" s="2801">
        <v>19</v>
      </c>
      <c r="C30" s="2802" t="s">
        <v>6467</v>
      </c>
      <c r="D30" s="2778" t="s">
        <v>6468</v>
      </c>
      <c r="E30" s="2803" t="s">
        <v>1880</v>
      </c>
      <c r="F30" s="2804">
        <v>2</v>
      </c>
      <c r="G30" s="2812"/>
      <c r="H30" s="2770">
        <f>SUM(H27:H29)</f>
        <v>0.73050000000000004</v>
      </c>
      <c r="I30" s="2771">
        <f>SUM(I27:I29)</f>
        <v>0.81899999999999995</v>
      </c>
      <c r="J30" s="2771">
        <f>SUM(J27:J29)</f>
        <v>0.62060000000000004</v>
      </c>
      <c r="K30" s="2771">
        <f>SUM(K27:K29)</f>
        <v>0.73480000000000001</v>
      </c>
      <c r="L30" s="2772">
        <f>SUM(L27:L29)</f>
        <v>0.99939999999999996</v>
      </c>
      <c r="M30" s="2812"/>
      <c r="N30" s="2770">
        <f>SUM(N27:N29)</f>
        <v>0.73050000000000004</v>
      </c>
      <c r="O30" s="2771">
        <f>SUM(O27:O29)</f>
        <v>0.81899999999999995</v>
      </c>
      <c r="P30" s="2771">
        <f>SUM(P27:P29)</f>
        <v>0.62060000000000004</v>
      </c>
      <c r="Q30" s="2771">
        <f>SUM(Q27:Q29)</f>
        <v>0.73480000000000001</v>
      </c>
      <c r="R30" s="2772">
        <f>SUM(R27:R29)</f>
        <v>0.99939999999999996</v>
      </c>
      <c r="S30" s="2736"/>
      <c r="T30" s="2821" t="s">
        <v>6469</v>
      </c>
      <c r="U30" s="2822"/>
      <c r="W30" s="43"/>
      <c r="Z30" s="2269"/>
      <c r="AA30" s="2269"/>
      <c r="AB30" s="2269"/>
      <c r="AC30" s="2269"/>
      <c r="AD30" s="2269"/>
      <c r="AE30" s="2269"/>
      <c r="AF30" s="2269"/>
      <c r="AG30" s="2269"/>
      <c r="AH30" s="2269"/>
      <c r="AI30" s="2269"/>
      <c r="AJ30" s="2269"/>
      <c r="AK30" s="2269"/>
    </row>
    <row r="31" spans="2:37" x14ac:dyDescent="0.25">
      <c r="B31" s="2786"/>
      <c r="C31" s="2787"/>
      <c r="D31" s="2807"/>
      <c r="E31" s="2807"/>
      <c r="F31" s="2807"/>
      <c r="G31" s="2736"/>
      <c r="H31" s="2736"/>
      <c r="I31" s="2736"/>
      <c r="J31" s="2736"/>
      <c r="K31" s="2736"/>
      <c r="L31" s="2736"/>
      <c r="M31" s="2736"/>
      <c r="N31" s="2736"/>
      <c r="O31" s="2736"/>
      <c r="P31" s="2736"/>
      <c r="Q31" s="2736"/>
      <c r="R31" s="2736"/>
      <c r="S31" s="2736"/>
      <c r="T31" s="2736"/>
      <c r="Z31" s="2308">
        <f>SUM(Z6:AK30)</f>
        <v>0</v>
      </c>
    </row>
    <row r="32" spans="2:37" x14ac:dyDescent="0.25">
      <c r="B32" s="277" t="s">
        <v>300</v>
      </c>
      <c r="C32" s="278"/>
      <c r="D32" s="278"/>
      <c r="E32" s="278"/>
      <c r="F32" s="278"/>
      <c r="G32" s="278"/>
      <c r="H32" s="278"/>
      <c r="I32" s="278"/>
      <c r="J32" s="1168"/>
      <c r="K32" s="1168"/>
      <c r="L32" s="35"/>
      <c r="M32" s="747"/>
      <c r="N32" s="2736"/>
      <c r="O32" s="2736"/>
      <c r="P32" s="2736"/>
      <c r="Q32" s="2736"/>
      <c r="R32" s="2736"/>
      <c r="S32" s="2736"/>
      <c r="T32" s="2736"/>
    </row>
    <row r="33" spans="2:20" x14ac:dyDescent="0.25">
      <c r="B33" s="1187"/>
      <c r="C33" s="1310" t="s">
        <v>301</v>
      </c>
      <c r="D33" s="1310"/>
      <c r="E33" s="278"/>
      <c r="F33" s="278"/>
      <c r="G33" s="278"/>
      <c r="H33" s="278"/>
      <c r="I33" s="278"/>
      <c r="J33" s="278"/>
      <c r="K33" s="278"/>
      <c r="L33" s="35"/>
      <c r="M33" s="747"/>
      <c r="N33" s="2736"/>
      <c r="O33" s="2736"/>
      <c r="P33" s="2736"/>
      <c r="Q33" s="2736"/>
      <c r="R33" s="2736"/>
      <c r="S33" s="2736"/>
      <c r="T33" s="2736"/>
    </row>
    <row r="34" spans="2:20" x14ac:dyDescent="0.25">
      <c r="B34" s="1188"/>
      <c r="C34" s="1310" t="s">
        <v>302</v>
      </c>
      <c r="D34" s="1310"/>
      <c r="E34" s="278"/>
      <c r="F34" s="278"/>
      <c r="G34" s="278"/>
      <c r="H34" s="278"/>
      <c r="I34" s="278"/>
      <c r="J34" s="278"/>
      <c r="K34" s="278"/>
      <c r="L34" s="35"/>
      <c r="M34" s="747"/>
      <c r="N34" s="2736"/>
      <c r="O34" s="2736"/>
      <c r="P34" s="2736"/>
      <c r="Q34" s="2736"/>
      <c r="R34" s="2736"/>
      <c r="S34" s="2736"/>
      <c r="T34" s="2736"/>
    </row>
    <row r="35" spans="2:20" x14ac:dyDescent="0.25">
      <c r="B35" s="1189"/>
      <c r="C35" s="1310" t="s">
        <v>303</v>
      </c>
      <c r="D35" s="1310"/>
      <c r="E35" s="278"/>
      <c r="F35" s="278"/>
      <c r="G35" s="278"/>
      <c r="H35" s="278"/>
      <c r="I35" s="278"/>
      <c r="J35" s="278"/>
      <c r="K35" s="278"/>
      <c r="L35" s="35"/>
      <c r="M35" s="747"/>
      <c r="N35" s="2736"/>
      <c r="O35" s="2736"/>
      <c r="P35" s="2736"/>
      <c r="Q35" s="2736"/>
      <c r="R35" s="2736"/>
      <c r="S35" s="2736"/>
      <c r="T35" s="2736"/>
    </row>
    <row r="36" spans="2:20" x14ac:dyDescent="0.25">
      <c r="B36" s="1190"/>
      <c r="C36" s="1310" t="s">
        <v>304</v>
      </c>
      <c r="D36" s="1310"/>
      <c r="E36" s="278"/>
      <c r="F36" s="278"/>
      <c r="G36" s="278"/>
      <c r="H36" s="278"/>
      <c r="I36" s="278"/>
      <c r="J36" s="278"/>
      <c r="K36" s="278"/>
      <c r="L36" s="35"/>
      <c r="M36" s="747"/>
      <c r="N36" s="2736"/>
      <c r="O36" s="2736"/>
      <c r="P36" s="2736"/>
      <c r="Q36" s="2736"/>
      <c r="R36" s="2736"/>
      <c r="S36" s="2736"/>
      <c r="T36" s="2736"/>
    </row>
    <row r="37" spans="2:20" ht="15" thickBot="1" x14ac:dyDescent="0.3">
      <c r="B37" s="732"/>
      <c r="C37" s="732"/>
      <c r="D37" s="732"/>
      <c r="E37" s="732"/>
      <c r="F37" s="732"/>
      <c r="G37" s="732"/>
      <c r="H37" s="732"/>
      <c r="I37" s="732"/>
      <c r="J37" s="732"/>
      <c r="K37" s="732"/>
      <c r="L37" s="35"/>
      <c r="M37" s="747"/>
      <c r="N37" s="2736"/>
      <c r="O37" s="2736"/>
      <c r="P37" s="2736"/>
      <c r="Q37" s="2736"/>
      <c r="R37" s="2736"/>
      <c r="S37" s="2736"/>
      <c r="T37" s="2736"/>
    </row>
    <row r="38" spans="2:20" ht="16.5" thickBot="1" x14ac:dyDescent="0.3">
      <c r="B38" s="2824" t="s">
        <v>6470</v>
      </c>
      <c r="C38" s="2825"/>
      <c r="D38" s="2825"/>
      <c r="E38" s="2825"/>
      <c r="F38" s="2825"/>
      <c r="G38" s="2825"/>
      <c r="H38" s="2825"/>
      <c r="I38" s="2825"/>
      <c r="J38" s="2825"/>
      <c r="K38" s="2825"/>
      <c r="L38" s="2826"/>
      <c r="M38" s="288"/>
      <c r="N38" s="288"/>
      <c r="O38" s="288"/>
      <c r="P38" s="288"/>
      <c r="Q38" s="288"/>
      <c r="R38" s="288"/>
      <c r="S38" s="2736"/>
      <c r="T38" s="2736"/>
    </row>
    <row r="39" spans="2:20" ht="16.5" thickBot="1" x14ac:dyDescent="0.3">
      <c r="B39" s="288"/>
      <c r="C39" s="2827"/>
      <c r="D39" s="2828"/>
      <c r="E39" s="2828"/>
      <c r="F39" s="2828"/>
      <c r="G39" s="2828"/>
      <c r="H39" s="2828"/>
      <c r="I39" s="2828"/>
      <c r="J39" s="732"/>
      <c r="K39" s="732"/>
      <c r="L39" s="35"/>
      <c r="M39" s="1692"/>
      <c r="N39" s="2736"/>
      <c r="O39" s="2736"/>
      <c r="P39" s="2736"/>
      <c r="Q39" s="2736"/>
      <c r="R39" s="2736"/>
      <c r="S39" s="2736"/>
      <c r="T39" s="2736"/>
    </row>
    <row r="40" spans="2:20" ht="225" customHeight="1" thickBot="1" x14ac:dyDescent="0.3">
      <c r="B40" s="3694" t="s">
        <v>6471</v>
      </c>
      <c r="C40" s="3695"/>
      <c r="D40" s="3695"/>
      <c r="E40" s="3695"/>
      <c r="F40" s="3695"/>
      <c r="G40" s="3695"/>
      <c r="H40" s="3695"/>
      <c r="I40" s="3695"/>
      <c r="J40" s="3695"/>
      <c r="K40" s="3695"/>
      <c r="L40" s="3696"/>
      <c r="M40" s="2239"/>
      <c r="N40" s="2239"/>
      <c r="O40" s="2239"/>
      <c r="P40" s="2239"/>
      <c r="Q40" s="2239"/>
      <c r="R40" s="2239"/>
      <c r="S40" s="2736"/>
      <c r="T40" s="2736"/>
    </row>
    <row r="41" spans="2:20" ht="15" thickBot="1" x14ac:dyDescent="0.25">
      <c r="B41" s="2829"/>
      <c r="C41" s="2830"/>
      <c r="D41" s="2829"/>
      <c r="E41" s="2829"/>
      <c r="F41" s="2829"/>
      <c r="G41" s="114"/>
      <c r="H41" s="114"/>
      <c r="I41" s="114"/>
      <c r="J41" s="732"/>
      <c r="K41" s="732"/>
      <c r="L41" s="35"/>
      <c r="M41" s="1692"/>
      <c r="N41" s="2736"/>
      <c r="O41" s="2736"/>
      <c r="P41" s="2736"/>
      <c r="Q41" s="2736"/>
      <c r="R41" s="2736"/>
      <c r="S41" s="2736"/>
      <c r="T41" s="2736"/>
    </row>
    <row r="42" spans="2:20" ht="15" customHeight="1" x14ac:dyDescent="0.25">
      <c r="B42" s="2831" t="s">
        <v>307</v>
      </c>
      <c r="C42" s="3852" t="s">
        <v>308</v>
      </c>
      <c r="D42" s="3853"/>
      <c r="E42" s="3853"/>
      <c r="F42" s="3853"/>
      <c r="G42" s="3853"/>
      <c r="H42" s="3853"/>
      <c r="I42" s="3853"/>
      <c r="J42" s="3853"/>
      <c r="K42" s="3853"/>
      <c r="L42" s="3854"/>
      <c r="M42" s="2832"/>
      <c r="N42" s="2832"/>
      <c r="O42" s="2832"/>
      <c r="P42" s="2832"/>
      <c r="Q42" s="2832"/>
      <c r="R42" s="2832"/>
      <c r="S42" s="2736"/>
      <c r="T42" s="2736"/>
    </row>
    <row r="43" spans="2:20" ht="15" customHeight="1" x14ac:dyDescent="0.25">
      <c r="B43" s="2833" t="s">
        <v>309</v>
      </c>
      <c r="C43" s="2834" t="str">
        <f>$C$5</f>
        <v>RCV run off rate ~ RPI linked RCV</v>
      </c>
      <c r="D43" s="2834"/>
      <c r="E43" s="2834"/>
      <c r="F43" s="2834"/>
      <c r="G43" s="2834"/>
      <c r="H43" s="2834"/>
      <c r="I43" s="2834"/>
      <c r="J43" s="2834"/>
      <c r="K43" s="2834"/>
      <c r="L43" s="2835"/>
      <c r="M43" s="2836"/>
      <c r="N43" s="2836"/>
      <c r="O43" s="2836"/>
      <c r="P43" s="2836"/>
      <c r="Q43" s="2836"/>
      <c r="R43" s="2836"/>
      <c r="S43" s="2736"/>
      <c r="T43" s="2736"/>
    </row>
    <row r="44" spans="2:20" ht="30" customHeight="1" x14ac:dyDescent="0.25">
      <c r="B44" s="2837">
        <v>1</v>
      </c>
      <c r="C44" s="3846" t="s">
        <v>6472</v>
      </c>
      <c r="D44" s="3847"/>
      <c r="E44" s="3847"/>
      <c r="F44" s="3847"/>
      <c r="G44" s="3847"/>
      <c r="H44" s="3847"/>
      <c r="I44" s="3847"/>
      <c r="J44" s="3847"/>
      <c r="K44" s="3847"/>
      <c r="L44" s="3848"/>
      <c r="M44" s="2838"/>
      <c r="N44" s="2838"/>
      <c r="O44" s="2838"/>
      <c r="P44" s="2838"/>
      <c r="Q44" s="2838"/>
      <c r="R44" s="2838"/>
      <c r="S44" s="2736"/>
      <c r="T44" s="2736"/>
    </row>
    <row r="45" spans="2:20" ht="15" customHeight="1" x14ac:dyDescent="0.25">
      <c r="B45" s="2837">
        <v>2</v>
      </c>
      <c r="C45" s="3846" t="s">
        <v>6473</v>
      </c>
      <c r="D45" s="3847"/>
      <c r="E45" s="3847"/>
      <c r="F45" s="3847"/>
      <c r="G45" s="3847"/>
      <c r="H45" s="3847"/>
      <c r="I45" s="3847"/>
      <c r="J45" s="3847"/>
      <c r="K45" s="3847"/>
      <c r="L45" s="3848"/>
      <c r="M45" s="2838"/>
      <c r="N45" s="2838"/>
      <c r="O45" s="2838"/>
      <c r="P45" s="2838"/>
      <c r="Q45" s="2838"/>
      <c r="R45" s="2838"/>
      <c r="S45" s="2736"/>
      <c r="T45" s="2736"/>
    </row>
    <row r="46" spans="2:20" ht="15" customHeight="1" x14ac:dyDescent="0.25">
      <c r="B46" s="2837">
        <v>3</v>
      </c>
      <c r="C46" s="3846" t="s">
        <v>6474</v>
      </c>
      <c r="D46" s="3847"/>
      <c r="E46" s="3847"/>
      <c r="F46" s="3847"/>
      <c r="G46" s="3847"/>
      <c r="H46" s="3847"/>
      <c r="I46" s="3847"/>
      <c r="J46" s="3847"/>
      <c r="K46" s="3847"/>
      <c r="L46" s="3848"/>
      <c r="M46" s="2838"/>
      <c r="N46" s="2838"/>
      <c r="O46" s="2838"/>
      <c r="P46" s="2838"/>
      <c r="Q46" s="2838"/>
      <c r="R46" s="2838"/>
      <c r="S46" s="2736"/>
      <c r="T46" s="2736"/>
    </row>
    <row r="47" spans="2:20" ht="15" customHeight="1" x14ac:dyDescent="0.25">
      <c r="B47" s="2837">
        <v>4</v>
      </c>
      <c r="C47" s="3846" t="s">
        <v>6475</v>
      </c>
      <c r="D47" s="3847"/>
      <c r="E47" s="3847"/>
      <c r="F47" s="3847"/>
      <c r="G47" s="3847"/>
      <c r="H47" s="3847"/>
      <c r="I47" s="3847"/>
      <c r="J47" s="3847"/>
      <c r="K47" s="3847"/>
      <c r="L47" s="3848"/>
      <c r="M47" s="2838"/>
      <c r="N47" s="2838"/>
      <c r="O47" s="2838"/>
      <c r="P47" s="2838"/>
      <c r="Q47" s="2838"/>
      <c r="R47" s="2838"/>
      <c r="S47" s="2736"/>
      <c r="T47" s="2736"/>
    </row>
    <row r="48" spans="2:20" ht="30" customHeight="1" x14ac:dyDescent="0.25">
      <c r="B48" s="2837">
        <v>5</v>
      </c>
      <c r="C48" s="3846" t="s">
        <v>6419</v>
      </c>
      <c r="D48" s="3847"/>
      <c r="E48" s="3847"/>
      <c r="F48" s="3847"/>
      <c r="G48" s="3847"/>
      <c r="H48" s="3847"/>
      <c r="I48" s="3847"/>
      <c r="J48" s="3847"/>
      <c r="K48" s="3847"/>
      <c r="L48" s="3848"/>
      <c r="M48" s="2838"/>
      <c r="N48" s="2838"/>
      <c r="O48" s="2838"/>
      <c r="P48" s="2838"/>
      <c r="Q48" s="2838"/>
      <c r="R48" s="2838"/>
      <c r="S48" s="2736"/>
      <c r="T48" s="2736"/>
    </row>
    <row r="49" spans="2:20" ht="15" customHeight="1" x14ac:dyDescent="0.25">
      <c r="B49" s="2833" t="s">
        <v>321</v>
      </c>
      <c r="C49" s="2834" t="str">
        <f>$C$12</f>
        <v>RCV run off rate ~ CPI/CPI(H) linked RCV</v>
      </c>
      <c r="D49" s="2834"/>
      <c r="E49" s="2834"/>
      <c r="F49" s="2834"/>
      <c r="G49" s="2834"/>
      <c r="H49" s="2834"/>
      <c r="I49" s="2834"/>
      <c r="J49" s="2834"/>
      <c r="K49" s="2834"/>
      <c r="L49" s="2835"/>
      <c r="M49" s="2836"/>
      <c r="N49" s="2836"/>
      <c r="O49" s="2836"/>
      <c r="P49" s="2836"/>
      <c r="Q49" s="2836"/>
      <c r="R49" s="2836"/>
      <c r="S49" s="2736"/>
      <c r="T49" s="2736"/>
    </row>
    <row r="50" spans="2:20" ht="30" customHeight="1" x14ac:dyDescent="0.25">
      <c r="B50" s="2837">
        <v>6</v>
      </c>
      <c r="C50" s="3846" t="s">
        <v>6476</v>
      </c>
      <c r="D50" s="3847"/>
      <c r="E50" s="3847"/>
      <c r="F50" s="3847"/>
      <c r="G50" s="3847"/>
      <c r="H50" s="3847"/>
      <c r="I50" s="3847"/>
      <c r="J50" s="3847"/>
      <c r="K50" s="3847"/>
      <c r="L50" s="3848"/>
      <c r="M50" s="2838"/>
      <c r="N50" s="2838"/>
      <c r="O50" s="2838"/>
      <c r="P50" s="2838"/>
      <c r="Q50" s="2838"/>
      <c r="R50" s="2838"/>
      <c r="S50" s="2736"/>
      <c r="T50" s="2736"/>
    </row>
    <row r="51" spans="2:20" ht="30" customHeight="1" x14ac:dyDescent="0.25">
      <c r="B51" s="2837">
        <v>7</v>
      </c>
      <c r="C51" s="3846" t="s">
        <v>6477</v>
      </c>
      <c r="D51" s="3847"/>
      <c r="E51" s="3847"/>
      <c r="F51" s="3847"/>
      <c r="G51" s="3847"/>
      <c r="H51" s="3847"/>
      <c r="I51" s="3847"/>
      <c r="J51" s="3847"/>
      <c r="K51" s="3847"/>
      <c r="L51" s="3848"/>
      <c r="M51" s="2838"/>
      <c r="N51" s="2838"/>
      <c r="O51" s="2838"/>
      <c r="P51" s="2838"/>
      <c r="Q51" s="2838"/>
      <c r="R51" s="2838"/>
      <c r="S51" s="2736"/>
      <c r="T51" s="2736"/>
    </row>
    <row r="52" spans="2:20" ht="15" customHeight="1" x14ac:dyDescent="0.25">
      <c r="B52" s="2837">
        <v>8</v>
      </c>
      <c r="C52" s="3846" t="s">
        <v>6478</v>
      </c>
      <c r="D52" s="3847"/>
      <c r="E52" s="3847"/>
      <c r="F52" s="3847"/>
      <c r="G52" s="3847"/>
      <c r="H52" s="3847"/>
      <c r="I52" s="3847"/>
      <c r="J52" s="3847"/>
      <c r="K52" s="3847"/>
      <c r="L52" s="3848"/>
      <c r="M52" s="2838"/>
      <c r="N52" s="2838"/>
      <c r="O52" s="2838"/>
      <c r="P52" s="2838"/>
      <c r="Q52" s="2838"/>
      <c r="R52" s="2838"/>
      <c r="S52" s="2736"/>
      <c r="T52" s="2736"/>
    </row>
    <row r="53" spans="2:20" ht="15" customHeight="1" x14ac:dyDescent="0.25">
      <c r="B53" s="2837">
        <v>9</v>
      </c>
      <c r="C53" s="3846" t="s">
        <v>6479</v>
      </c>
      <c r="D53" s="3847"/>
      <c r="E53" s="3847"/>
      <c r="F53" s="3847"/>
      <c r="G53" s="3847"/>
      <c r="H53" s="3847"/>
      <c r="I53" s="3847"/>
      <c r="J53" s="3847"/>
      <c r="K53" s="3847"/>
      <c r="L53" s="3848"/>
      <c r="M53" s="2838"/>
      <c r="N53" s="2838"/>
      <c r="O53" s="2838"/>
      <c r="P53" s="2838"/>
      <c r="Q53" s="2838"/>
      <c r="R53" s="2838"/>
      <c r="S53" s="2736"/>
      <c r="T53" s="2736"/>
    </row>
    <row r="54" spans="2:20" ht="30" customHeight="1" x14ac:dyDescent="0.25">
      <c r="B54" s="2837">
        <v>10</v>
      </c>
      <c r="C54" s="3846" t="s">
        <v>6424</v>
      </c>
      <c r="D54" s="3847"/>
      <c r="E54" s="3847"/>
      <c r="F54" s="3847"/>
      <c r="G54" s="3847"/>
      <c r="H54" s="3847"/>
      <c r="I54" s="3847"/>
      <c r="J54" s="3847"/>
      <c r="K54" s="3847"/>
      <c r="L54" s="3848"/>
      <c r="M54" s="2838"/>
      <c r="N54" s="2838"/>
      <c r="O54" s="2838"/>
      <c r="P54" s="2838"/>
      <c r="Q54" s="2838"/>
      <c r="R54" s="2838"/>
      <c r="S54" s="2736"/>
      <c r="T54" s="2736"/>
    </row>
    <row r="55" spans="2:20" ht="15" customHeight="1" x14ac:dyDescent="0.25">
      <c r="B55" s="2833" t="s">
        <v>330</v>
      </c>
      <c r="C55" s="2834" t="str">
        <f>$C$19</f>
        <v xml:space="preserve">Post 2020 investment run off rate </v>
      </c>
      <c r="D55" s="2834"/>
      <c r="E55" s="2834"/>
      <c r="F55" s="2834"/>
      <c r="G55" s="2834"/>
      <c r="H55" s="2834"/>
      <c r="I55" s="2834"/>
      <c r="J55" s="2834"/>
      <c r="K55" s="2834"/>
      <c r="L55" s="2835"/>
      <c r="M55" s="2836"/>
      <c r="N55" s="2836"/>
      <c r="O55" s="2836"/>
      <c r="P55" s="2836"/>
      <c r="Q55" s="2836"/>
      <c r="R55" s="2836"/>
      <c r="S55" s="2736"/>
      <c r="T55" s="2736"/>
    </row>
    <row r="56" spans="2:20" ht="30" customHeight="1" x14ac:dyDescent="0.25">
      <c r="B56" s="2837">
        <v>11</v>
      </c>
      <c r="C56" s="3846" t="s">
        <v>6480</v>
      </c>
      <c r="D56" s="3847"/>
      <c r="E56" s="3847"/>
      <c r="F56" s="3847"/>
      <c r="G56" s="3847"/>
      <c r="H56" s="3847"/>
      <c r="I56" s="3847"/>
      <c r="J56" s="3847"/>
      <c r="K56" s="3847"/>
      <c r="L56" s="3848"/>
      <c r="M56" s="2838"/>
      <c r="N56" s="2838"/>
      <c r="O56" s="2838"/>
      <c r="P56" s="2838"/>
      <c r="Q56" s="2838"/>
      <c r="R56" s="2838"/>
      <c r="S56" s="2736"/>
      <c r="T56" s="2736"/>
    </row>
    <row r="57" spans="2:20" ht="30" customHeight="1" x14ac:dyDescent="0.25">
      <c r="B57" s="2837">
        <v>12</v>
      </c>
      <c r="C57" s="3846" t="s">
        <v>6481</v>
      </c>
      <c r="D57" s="3847"/>
      <c r="E57" s="3847"/>
      <c r="F57" s="3847"/>
      <c r="G57" s="3847"/>
      <c r="H57" s="3847"/>
      <c r="I57" s="3847"/>
      <c r="J57" s="3847"/>
      <c r="K57" s="3847"/>
      <c r="L57" s="3848"/>
      <c r="M57" s="2838"/>
      <c r="N57" s="2838"/>
      <c r="O57" s="2838"/>
      <c r="P57" s="2838"/>
      <c r="Q57" s="2838"/>
      <c r="R57" s="2838"/>
      <c r="S57" s="2736"/>
      <c r="T57" s="2736"/>
    </row>
    <row r="58" spans="2:20" ht="15" customHeight="1" x14ac:dyDescent="0.25">
      <c r="B58" s="2837">
        <v>13</v>
      </c>
      <c r="C58" s="3846" t="s">
        <v>6482</v>
      </c>
      <c r="D58" s="3847"/>
      <c r="E58" s="3847"/>
      <c r="F58" s="3847"/>
      <c r="G58" s="3847"/>
      <c r="H58" s="3847"/>
      <c r="I58" s="3847"/>
      <c r="J58" s="3847"/>
      <c r="K58" s="3847"/>
      <c r="L58" s="3848"/>
      <c r="M58" s="2838"/>
      <c r="N58" s="2838"/>
      <c r="O58" s="2838"/>
      <c r="P58" s="2838"/>
      <c r="Q58" s="2838"/>
      <c r="R58" s="2838"/>
      <c r="S58" s="2736"/>
      <c r="T58" s="2736"/>
    </row>
    <row r="59" spans="2:20" ht="15" customHeight="1" x14ac:dyDescent="0.25">
      <c r="B59" s="2837">
        <v>14</v>
      </c>
      <c r="C59" s="3846" t="s">
        <v>6483</v>
      </c>
      <c r="D59" s="3847"/>
      <c r="E59" s="3847"/>
      <c r="F59" s="3847"/>
      <c r="G59" s="3847"/>
      <c r="H59" s="3847"/>
      <c r="I59" s="3847"/>
      <c r="J59" s="3847"/>
      <c r="K59" s="3847"/>
      <c r="L59" s="3848"/>
      <c r="M59" s="2838"/>
      <c r="N59" s="2838"/>
      <c r="O59" s="2838"/>
      <c r="P59" s="2838"/>
      <c r="Q59" s="2838"/>
      <c r="R59" s="2838"/>
      <c r="S59" s="2736"/>
      <c r="T59" s="2736"/>
    </row>
    <row r="60" spans="2:20" ht="15" customHeight="1" x14ac:dyDescent="0.25">
      <c r="B60" s="2837">
        <v>15</v>
      </c>
      <c r="C60" s="3846" t="s">
        <v>6484</v>
      </c>
      <c r="D60" s="3847"/>
      <c r="E60" s="3847"/>
      <c r="F60" s="3847"/>
      <c r="G60" s="3847"/>
      <c r="H60" s="3847"/>
      <c r="I60" s="3847"/>
      <c r="J60" s="3847"/>
      <c r="K60" s="3847"/>
      <c r="L60" s="3848"/>
      <c r="M60" s="2838"/>
      <c r="N60" s="2838"/>
      <c r="O60" s="2838"/>
      <c r="P60" s="2838"/>
      <c r="Q60" s="2838"/>
      <c r="R60" s="2838"/>
      <c r="S60" s="2736"/>
      <c r="T60" s="2736"/>
    </row>
    <row r="61" spans="2:20" ht="15" customHeight="1" x14ac:dyDescent="0.25">
      <c r="B61" s="2833" t="s">
        <v>334</v>
      </c>
      <c r="C61" s="2834" t="str">
        <f>$C$26</f>
        <v>PAYG Rate ~ water resources</v>
      </c>
      <c r="D61" s="2834"/>
      <c r="E61" s="2834"/>
      <c r="F61" s="2834"/>
      <c r="G61" s="2834"/>
      <c r="H61" s="2834"/>
      <c r="I61" s="2834"/>
      <c r="J61" s="2834"/>
      <c r="K61" s="2834"/>
      <c r="L61" s="2835"/>
      <c r="M61" s="2836"/>
      <c r="N61" s="2836"/>
      <c r="O61" s="2836"/>
      <c r="P61" s="2836"/>
      <c r="Q61" s="2836"/>
      <c r="R61" s="2836"/>
      <c r="S61" s="2736"/>
      <c r="T61" s="2736"/>
    </row>
    <row r="62" spans="2:20" ht="30" customHeight="1" x14ac:dyDescent="0.25">
      <c r="B62" s="2837">
        <v>16</v>
      </c>
      <c r="C62" s="3846" t="s">
        <v>6485</v>
      </c>
      <c r="D62" s="3847"/>
      <c r="E62" s="3847"/>
      <c r="F62" s="3847"/>
      <c r="G62" s="3847"/>
      <c r="H62" s="3847"/>
      <c r="I62" s="3847"/>
      <c r="J62" s="3847"/>
      <c r="K62" s="3847"/>
      <c r="L62" s="3848"/>
      <c r="M62" s="2838"/>
      <c r="N62" s="2838"/>
      <c r="O62" s="2838"/>
      <c r="P62" s="2838"/>
      <c r="Q62" s="2838"/>
      <c r="R62" s="2838"/>
      <c r="S62" s="2736"/>
      <c r="T62" s="2736"/>
    </row>
    <row r="63" spans="2:20" ht="15" customHeight="1" x14ac:dyDescent="0.25">
      <c r="B63" s="2837">
        <v>17</v>
      </c>
      <c r="C63" s="3846" t="s">
        <v>6486</v>
      </c>
      <c r="D63" s="3847"/>
      <c r="E63" s="3847"/>
      <c r="F63" s="3847"/>
      <c r="G63" s="3847"/>
      <c r="H63" s="3847"/>
      <c r="I63" s="3847"/>
      <c r="J63" s="3847"/>
      <c r="K63" s="3847"/>
      <c r="L63" s="3848"/>
      <c r="M63" s="2838"/>
      <c r="N63" s="2838"/>
      <c r="O63" s="2838"/>
      <c r="P63" s="2838"/>
      <c r="Q63" s="2838"/>
      <c r="R63" s="2838"/>
      <c r="S63" s="2736"/>
      <c r="T63" s="2736"/>
    </row>
    <row r="64" spans="2:20" ht="15" customHeight="1" x14ac:dyDescent="0.25">
      <c r="B64" s="2839">
        <v>18</v>
      </c>
      <c r="C64" s="3846" t="s">
        <v>6487</v>
      </c>
      <c r="D64" s="3847"/>
      <c r="E64" s="3847"/>
      <c r="F64" s="3847"/>
      <c r="G64" s="3847"/>
      <c r="H64" s="3847"/>
      <c r="I64" s="3847"/>
      <c r="J64" s="3847"/>
      <c r="K64" s="3847"/>
      <c r="L64" s="3848"/>
      <c r="M64" s="2838"/>
      <c r="N64" s="2838"/>
      <c r="O64" s="2838"/>
      <c r="P64" s="2838"/>
      <c r="Q64" s="2838"/>
      <c r="R64" s="2838"/>
      <c r="S64" s="2736"/>
      <c r="T64" s="2736"/>
    </row>
    <row r="65" spans="2:20" ht="15" customHeight="1" thickBot="1" x14ac:dyDescent="0.3">
      <c r="B65" s="2840">
        <v>19</v>
      </c>
      <c r="C65" s="3849" t="s">
        <v>6488</v>
      </c>
      <c r="D65" s="3850"/>
      <c r="E65" s="3850"/>
      <c r="F65" s="3850"/>
      <c r="G65" s="3850"/>
      <c r="H65" s="3850"/>
      <c r="I65" s="3850"/>
      <c r="J65" s="3850"/>
      <c r="K65" s="3850"/>
      <c r="L65" s="3851"/>
      <c r="M65" s="2838"/>
      <c r="N65" s="2838"/>
      <c r="O65" s="2838"/>
      <c r="P65" s="2838"/>
      <c r="Q65" s="2838"/>
      <c r="R65" s="2838"/>
      <c r="S65" s="2736"/>
      <c r="T65" s="2736"/>
    </row>
    <row r="66" spans="2:20" x14ac:dyDescent="0.25"/>
    <row r="67" spans="2:20" x14ac:dyDescent="0.25"/>
  </sheetData>
  <sheetProtection autoFilter="0"/>
  <mergeCells count="23">
    <mergeCell ref="C45:L45"/>
    <mergeCell ref="T1:W1"/>
    <mergeCell ref="B3:C3"/>
    <mergeCell ref="B40:L40"/>
    <mergeCell ref="C42:L42"/>
    <mergeCell ref="C44:L44"/>
    <mergeCell ref="C59:L59"/>
    <mergeCell ref="C46:L46"/>
    <mergeCell ref="C47:L47"/>
    <mergeCell ref="C48:L48"/>
    <mergeCell ref="C50:L50"/>
    <mergeCell ref="C51:L51"/>
    <mergeCell ref="C52:L52"/>
    <mergeCell ref="C53:L53"/>
    <mergeCell ref="C54:L54"/>
    <mergeCell ref="C56:L56"/>
    <mergeCell ref="C57:L57"/>
    <mergeCell ref="C58:L58"/>
    <mergeCell ref="C60:L60"/>
    <mergeCell ref="C62:L62"/>
    <mergeCell ref="C63:L63"/>
    <mergeCell ref="C64:L64"/>
    <mergeCell ref="C65:L65"/>
  </mergeCells>
  <conditionalFormatting sqref="W5:W30">
    <cfRule type="cellIs" dxfId="214"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186C-5166-4414-BBAC-D7FB7AD8EF81}">
  <sheetPr>
    <tabColor theme="7" tint="0.79998168889431442"/>
  </sheetPr>
  <dimension ref="A1:DT105"/>
  <sheetViews>
    <sheetView zoomScale="80" zoomScaleNormal="80" workbookViewId="0">
      <selection activeCell="BD25" sqref="BD25:BD28"/>
    </sheetView>
  </sheetViews>
  <sheetFormatPr defaultColWidth="0" defaultRowHeight="14.25" x14ac:dyDescent="0.25"/>
  <cols>
    <col min="1" max="1" width="1.85546875" style="2266" customWidth="1"/>
    <col min="2" max="2" width="10.28515625" style="2266" customWidth="1"/>
    <col min="3" max="3" width="52.7109375" style="2266" bestFit="1" customWidth="1"/>
    <col min="4" max="4" width="14.85546875" style="2266" bestFit="1" customWidth="1"/>
    <col min="5" max="54" width="10.28515625" style="2266" customWidth="1"/>
    <col min="55" max="55" width="3.140625" style="1391" customWidth="1"/>
    <col min="56" max="56" width="29.28515625" style="2266" customWidth="1"/>
    <col min="57" max="57" width="93.28515625" style="2266" customWidth="1"/>
    <col min="58" max="58" width="3.140625" style="2266" customWidth="1"/>
    <col min="59" max="59" width="56.7109375" style="2266" customWidth="1"/>
    <col min="60" max="60" width="43" style="2266" customWidth="1"/>
    <col min="61" max="61" width="5.28515625" style="2266" customWidth="1"/>
    <col min="62" max="62" width="7.5703125" style="2266" customWidth="1"/>
    <col min="63" max="63" width="52.7109375" style="2266" customWidth="1"/>
    <col min="64" max="65" width="6.42578125" style="2266" customWidth="1"/>
    <col min="66" max="71" width="14.42578125" style="2266" customWidth="1"/>
    <col min="72" max="72" width="10.28515625" style="2266" customWidth="1"/>
    <col min="73" max="73" width="3" style="1034" hidden="1" customWidth="1"/>
    <col min="74" max="74" width="17.85546875" style="1033" hidden="1" customWidth="1"/>
    <col min="75" max="75" width="3" style="1033" hidden="1" customWidth="1"/>
    <col min="76" max="122" width="4" style="1097" hidden="1" customWidth="1"/>
    <col min="123" max="123" width="6.85546875" style="1097" hidden="1" customWidth="1"/>
    <col min="124" max="124" width="1.85546875" style="1034" hidden="1" customWidth="1"/>
    <col min="125" max="16384" width="10.28515625" style="2266" hidden="1"/>
  </cols>
  <sheetData>
    <row r="1" spans="2:123" ht="20.25" x14ac:dyDescent="0.25">
      <c r="B1" s="1" t="s">
        <v>6489</v>
      </c>
      <c r="C1" s="1"/>
      <c r="D1" s="1"/>
      <c r="E1" s="1"/>
      <c r="F1" s="1"/>
      <c r="G1" s="1"/>
      <c r="H1" s="1"/>
      <c r="I1" s="1"/>
      <c r="J1" s="1"/>
      <c r="K1" s="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4" t="str">
        <f>[2]AppValidation!$D$2</f>
        <v>Yorkshire Water</v>
      </c>
      <c r="BD1" s="3497" t="s">
        <v>1</v>
      </c>
      <c r="BE1" s="3497"/>
      <c r="BF1" s="3497"/>
      <c r="BG1" s="3497"/>
      <c r="BH1" s="3497"/>
      <c r="BI1" s="1923"/>
      <c r="BJ1" s="1" t="s">
        <v>2</v>
      </c>
      <c r="BK1" s="1"/>
      <c r="BL1" s="1"/>
      <c r="BM1" s="1"/>
      <c r="BN1" s="1"/>
      <c r="BO1" s="1"/>
      <c r="BP1" s="1"/>
      <c r="BQ1" s="1"/>
      <c r="BR1" s="1"/>
      <c r="BS1" s="3" t="str">
        <f>LEFT($B$1,5)</f>
        <v>WWS1a</v>
      </c>
      <c r="BX1" s="1033"/>
      <c r="BY1" s="1033"/>
      <c r="BZ1" s="1033"/>
      <c r="CA1" s="1033"/>
      <c r="CB1" s="1033"/>
      <c r="CC1" s="1033"/>
      <c r="CD1" s="1033"/>
      <c r="CE1" s="1033"/>
      <c r="CF1" s="1033"/>
      <c r="CG1" s="1033"/>
      <c r="CH1" s="1033"/>
      <c r="CI1" s="1033"/>
      <c r="CJ1" s="1033"/>
      <c r="CK1" s="1033"/>
      <c r="CL1" s="1033"/>
      <c r="CM1" s="1033"/>
      <c r="CN1" s="1033"/>
      <c r="CO1" s="1033"/>
      <c r="CP1" s="1033"/>
      <c r="CQ1" s="1033"/>
      <c r="CR1" s="1033"/>
      <c r="CS1" s="1033"/>
      <c r="CT1" s="1033"/>
      <c r="CU1" s="1033"/>
      <c r="CV1" s="1033"/>
      <c r="CW1" s="1033"/>
      <c r="CX1" s="1033"/>
      <c r="CY1" s="1033"/>
      <c r="CZ1" s="1033"/>
      <c r="DA1" s="1033"/>
      <c r="DB1" s="1033"/>
      <c r="DC1" s="1033"/>
      <c r="DD1" s="1033"/>
      <c r="DE1" s="1033"/>
      <c r="DF1" s="1033"/>
      <c r="DG1" s="1033"/>
      <c r="DH1" s="1033"/>
      <c r="DI1" s="1033"/>
      <c r="DJ1" s="1033"/>
      <c r="DK1" s="1033"/>
      <c r="DL1" s="1033"/>
      <c r="DM1" s="1033"/>
      <c r="DN1" s="1033"/>
      <c r="DO1" s="1033"/>
      <c r="DP1" s="1033"/>
      <c r="DQ1" s="1033"/>
      <c r="DR1" s="1033"/>
      <c r="DS1" s="1033"/>
    </row>
    <row r="2" spans="2:123" ht="15.75" thickBot="1" x14ac:dyDescent="0.35">
      <c r="B2" s="480"/>
      <c r="C2" s="481"/>
      <c r="D2" s="481"/>
      <c r="E2" s="481"/>
      <c r="F2" s="481"/>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D2" s="482"/>
      <c r="BE2" s="1923"/>
      <c r="BF2" s="1923"/>
      <c r="BG2" s="1033"/>
      <c r="BH2" s="1033"/>
      <c r="BI2" s="1923"/>
      <c r="BJ2" s="480"/>
      <c r="BK2" s="481"/>
      <c r="BL2" s="481"/>
      <c r="BM2" s="481"/>
      <c r="BN2" s="482"/>
      <c r="BO2" s="482"/>
      <c r="BP2" s="482"/>
      <c r="BQ2" s="482"/>
      <c r="BR2" s="482"/>
      <c r="BS2" s="482"/>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row>
    <row r="3" spans="2:123" ht="15.75" thickBot="1" x14ac:dyDescent="0.35">
      <c r="B3" s="483"/>
      <c r="C3" s="483"/>
      <c r="D3" s="483"/>
      <c r="E3" s="483"/>
      <c r="F3" s="483"/>
      <c r="G3" s="3550" t="s">
        <v>3</v>
      </c>
      <c r="H3" s="3551"/>
      <c r="I3" s="3551"/>
      <c r="J3" s="3551"/>
      <c r="K3" s="3551"/>
      <c r="L3" s="3552"/>
      <c r="M3" s="3550" t="s">
        <v>4</v>
      </c>
      <c r="N3" s="3551"/>
      <c r="O3" s="3551"/>
      <c r="P3" s="3551"/>
      <c r="Q3" s="3551"/>
      <c r="R3" s="3552"/>
      <c r="S3" s="3550" t="s">
        <v>5</v>
      </c>
      <c r="T3" s="3551"/>
      <c r="U3" s="3551"/>
      <c r="V3" s="3551"/>
      <c r="W3" s="3551"/>
      <c r="X3" s="3552"/>
      <c r="Y3" s="3550" t="s">
        <v>6</v>
      </c>
      <c r="Z3" s="3551"/>
      <c r="AA3" s="3551"/>
      <c r="AB3" s="3551"/>
      <c r="AC3" s="3551"/>
      <c r="AD3" s="3552"/>
      <c r="AE3" s="3550" t="s">
        <v>7</v>
      </c>
      <c r="AF3" s="3551"/>
      <c r="AG3" s="3551"/>
      <c r="AH3" s="3551"/>
      <c r="AI3" s="3551"/>
      <c r="AJ3" s="3552"/>
      <c r="AK3" s="3550" t="s">
        <v>8</v>
      </c>
      <c r="AL3" s="3551"/>
      <c r="AM3" s="3551"/>
      <c r="AN3" s="3551"/>
      <c r="AO3" s="3551"/>
      <c r="AP3" s="3552"/>
      <c r="AQ3" s="3550" t="s">
        <v>9</v>
      </c>
      <c r="AR3" s="3551"/>
      <c r="AS3" s="3551"/>
      <c r="AT3" s="3551"/>
      <c r="AU3" s="3551"/>
      <c r="AV3" s="3552"/>
      <c r="AW3" s="3550" t="s">
        <v>10</v>
      </c>
      <c r="AX3" s="3551"/>
      <c r="AY3" s="3551"/>
      <c r="AZ3" s="3551"/>
      <c r="BA3" s="3551"/>
      <c r="BB3" s="3552"/>
      <c r="BD3" s="484"/>
      <c r="BE3" s="1923"/>
      <c r="BF3" s="1923"/>
      <c r="BG3" s="1033"/>
      <c r="BH3" s="1033"/>
      <c r="BI3" s="1923"/>
      <c r="BJ3" s="483"/>
      <c r="BK3" s="483"/>
      <c r="BL3" s="483"/>
      <c r="BM3" s="483"/>
      <c r="BN3" s="3550" t="s">
        <v>11</v>
      </c>
      <c r="BO3" s="3551"/>
      <c r="BP3" s="3551"/>
      <c r="BQ3" s="3551"/>
      <c r="BR3" s="3551"/>
      <c r="BS3" s="3552"/>
      <c r="BV3" s="2245"/>
      <c r="BW3" s="2245"/>
      <c r="BX3" s="3617" t="s">
        <v>12</v>
      </c>
      <c r="BY3" s="3617"/>
      <c r="BZ3" s="3617"/>
      <c r="CA3" s="3617"/>
      <c r="CB3" s="3617"/>
      <c r="CC3" s="3617"/>
      <c r="CD3" s="3617"/>
      <c r="CE3" s="3617"/>
      <c r="CF3" s="3617"/>
      <c r="CG3" s="3617"/>
      <c r="CH3" s="3617"/>
      <c r="CI3" s="3617"/>
      <c r="CJ3" s="3617"/>
      <c r="CK3" s="3617"/>
      <c r="CL3" s="3617"/>
      <c r="CM3" s="3617"/>
      <c r="CN3" s="3617"/>
      <c r="CO3" s="3617"/>
      <c r="CP3" s="3617"/>
      <c r="CQ3" s="3617"/>
      <c r="CR3" s="3617"/>
      <c r="CS3" s="3617"/>
      <c r="CT3" s="3617"/>
      <c r="CU3" s="3617"/>
      <c r="CV3" s="3617"/>
      <c r="CW3" s="3617"/>
      <c r="CX3" s="3617"/>
      <c r="CY3" s="3617"/>
      <c r="CZ3" s="3617"/>
      <c r="DA3" s="3617"/>
      <c r="DB3" s="3617"/>
      <c r="DC3" s="3617"/>
      <c r="DD3" s="3617"/>
      <c r="DE3" s="3617"/>
      <c r="DF3" s="3617"/>
      <c r="DG3" s="3617"/>
      <c r="DH3" s="3617"/>
      <c r="DI3" s="3617"/>
      <c r="DJ3" s="3617"/>
      <c r="DK3" s="3617"/>
      <c r="DL3" s="3617"/>
      <c r="DM3" s="3617"/>
      <c r="DN3" s="3617"/>
      <c r="DO3" s="3617"/>
      <c r="DP3" s="3617"/>
      <c r="DQ3" s="3617"/>
      <c r="DR3" s="3617"/>
      <c r="DS3" s="2841"/>
    </row>
    <row r="4" spans="2:123" ht="15" thickBot="1" x14ac:dyDescent="0.3">
      <c r="B4" s="3544" t="s">
        <v>14</v>
      </c>
      <c r="C4" s="3545"/>
      <c r="D4" s="3555" t="s">
        <v>2</v>
      </c>
      <c r="E4" s="3539" t="s">
        <v>16</v>
      </c>
      <c r="F4" s="3535" t="s">
        <v>17</v>
      </c>
      <c r="G4" s="3537" t="s">
        <v>873</v>
      </c>
      <c r="H4" s="3539" t="s">
        <v>874</v>
      </c>
      <c r="I4" s="3541" t="s">
        <v>875</v>
      </c>
      <c r="J4" s="3542"/>
      <c r="K4" s="3543"/>
      <c r="L4" s="3535" t="s">
        <v>22</v>
      </c>
      <c r="M4" s="3537" t="s">
        <v>873</v>
      </c>
      <c r="N4" s="3539" t="s">
        <v>874</v>
      </c>
      <c r="O4" s="3541" t="s">
        <v>875</v>
      </c>
      <c r="P4" s="3542"/>
      <c r="Q4" s="3543"/>
      <c r="R4" s="3535" t="s">
        <v>22</v>
      </c>
      <c r="S4" s="3537" t="s">
        <v>873</v>
      </c>
      <c r="T4" s="3539" t="s">
        <v>874</v>
      </c>
      <c r="U4" s="3541" t="s">
        <v>875</v>
      </c>
      <c r="V4" s="3542"/>
      <c r="W4" s="3543"/>
      <c r="X4" s="3535" t="s">
        <v>22</v>
      </c>
      <c r="Y4" s="3537" t="s">
        <v>873</v>
      </c>
      <c r="Z4" s="3539" t="s">
        <v>874</v>
      </c>
      <c r="AA4" s="3541" t="s">
        <v>875</v>
      </c>
      <c r="AB4" s="3542"/>
      <c r="AC4" s="3543"/>
      <c r="AD4" s="3535" t="s">
        <v>22</v>
      </c>
      <c r="AE4" s="3537" t="s">
        <v>873</v>
      </c>
      <c r="AF4" s="3539" t="s">
        <v>874</v>
      </c>
      <c r="AG4" s="3541" t="s">
        <v>875</v>
      </c>
      <c r="AH4" s="3542"/>
      <c r="AI4" s="3543"/>
      <c r="AJ4" s="3535" t="s">
        <v>22</v>
      </c>
      <c r="AK4" s="3537" t="s">
        <v>873</v>
      </c>
      <c r="AL4" s="3539" t="s">
        <v>874</v>
      </c>
      <c r="AM4" s="3541" t="s">
        <v>875</v>
      </c>
      <c r="AN4" s="3542"/>
      <c r="AO4" s="3543"/>
      <c r="AP4" s="3535" t="s">
        <v>22</v>
      </c>
      <c r="AQ4" s="3537" t="s">
        <v>873</v>
      </c>
      <c r="AR4" s="3539" t="s">
        <v>874</v>
      </c>
      <c r="AS4" s="3541" t="s">
        <v>875</v>
      </c>
      <c r="AT4" s="3542"/>
      <c r="AU4" s="3543"/>
      <c r="AV4" s="3535" t="s">
        <v>22</v>
      </c>
      <c r="AW4" s="3537" t="s">
        <v>873</v>
      </c>
      <c r="AX4" s="3539" t="s">
        <v>874</v>
      </c>
      <c r="AY4" s="3541" t="s">
        <v>875</v>
      </c>
      <c r="AZ4" s="3542"/>
      <c r="BA4" s="3543"/>
      <c r="BB4" s="3535" t="s">
        <v>22</v>
      </c>
      <c r="BD4" s="2842"/>
      <c r="BE4" s="2842"/>
      <c r="BF4" s="1923"/>
      <c r="BG4" s="1033"/>
      <c r="BH4" s="1033"/>
      <c r="BI4" s="1923"/>
      <c r="BJ4" s="3544" t="s">
        <v>14</v>
      </c>
      <c r="BK4" s="3545"/>
      <c r="BL4" s="3539" t="s">
        <v>16</v>
      </c>
      <c r="BM4" s="3535" t="s">
        <v>17</v>
      </c>
      <c r="BN4" s="3537" t="s">
        <v>873</v>
      </c>
      <c r="BO4" s="3539" t="s">
        <v>874</v>
      </c>
      <c r="BP4" s="3541" t="s">
        <v>875</v>
      </c>
      <c r="BQ4" s="3542"/>
      <c r="BR4" s="3543"/>
      <c r="BS4" s="3535" t="s">
        <v>22</v>
      </c>
      <c r="BX4" s="1033"/>
      <c r="BY4" s="1033"/>
      <c r="BZ4" s="1092"/>
      <c r="CA4" s="1092"/>
      <c r="CB4" s="1092"/>
      <c r="CC4" s="1092"/>
      <c r="CD4" s="1092"/>
      <c r="CE4" s="1092"/>
      <c r="CF4" s="1092"/>
      <c r="CG4" s="1092"/>
      <c r="CH4" s="1092"/>
      <c r="CI4" s="1092"/>
      <c r="CJ4" s="1092"/>
      <c r="CK4" s="1092"/>
      <c r="CL4" s="1092"/>
      <c r="CM4" s="1092"/>
      <c r="CN4" s="1092"/>
      <c r="CO4" s="1092"/>
      <c r="CP4" s="1092"/>
      <c r="CQ4" s="1092"/>
      <c r="CR4" s="1092"/>
      <c r="CS4" s="1092"/>
      <c r="CT4" s="1092"/>
      <c r="CU4" s="1092"/>
      <c r="CV4" s="1092"/>
      <c r="CW4" s="1092"/>
      <c r="CX4" s="1092"/>
      <c r="CY4" s="1092"/>
      <c r="CZ4" s="1092"/>
      <c r="DA4" s="1092"/>
      <c r="DB4" s="1092"/>
      <c r="DC4" s="1092"/>
      <c r="DD4" s="1092"/>
      <c r="DE4" s="1092"/>
      <c r="DF4" s="1092"/>
      <c r="DG4" s="1092"/>
      <c r="DH4" s="1092"/>
      <c r="DI4" s="1092"/>
      <c r="DJ4" s="1092"/>
      <c r="DK4" s="1092"/>
      <c r="DL4" s="1092"/>
      <c r="DM4" s="1092"/>
      <c r="DN4" s="1092"/>
      <c r="DO4" s="1092"/>
      <c r="DP4" s="1092"/>
      <c r="DQ4" s="1092"/>
      <c r="DR4" s="1092"/>
      <c r="DS4" s="1092"/>
    </row>
    <row r="5" spans="2:123" ht="45.75" thickBot="1" x14ac:dyDescent="0.3">
      <c r="B5" s="3546"/>
      <c r="C5" s="3547"/>
      <c r="D5" s="3556"/>
      <c r="E5" s="3548"/>
      <c r="F5" s="3549"/>
      <c r="G5" s="3538"/>
      <c r="H5" s="3540"/>
      <c r="I5" s="489" t="s">
        <v>877</v>
      </c>
      <c r="J5" s="489" t="s">
        <v>878</v>
      </c>
      <c r="K5" s="490" t="s">
        <v>879</v>
      </c>
      <c r="L5" s="3536"/>
      <c r="M5" s="3538"/>
      <c r="N5" s="3540"/>
      <c r="O5" s="489" t="s">
        <v>877</v>
      </c>
      <c r="P5" s="489" t="s">
        <v>878</v>
      </c>
      <c r="Q5" s="490" t="s">
        <v>879</v>
      </c>
      <c r="R5" s="3536"/>
      <c r="S5" s="3538"/>
      <c r="T5" s="3540"/>
      <c r="U5" s="489" t="s">
        <v>877</v>
      </c>
      <c r="V5" s="489" t="s">
        <v>878</v>
      </c>
      <c r="W5" s="490" t="s">
        <v>879</v>
      </c>
      <c r="X5" s="3536"/>
      <c r="Y5" s="3538"/>
      <c r="Z5" s="3540"/>
      <c r="AA5" s="489" t="s">
        <v>877</v>
      </c>
      <c r="AB5" s="489" t="s">
        <v>878</v>
      </c>
      <c r="AC5" s="490" t="s">
        <v>879</v>
      </c>
      <c r="AD5" s="3536"/>
      <c r="AE5" s="3538"/>
      <c r="AF5" s="3540"/>
      <c r="AG5" s="489" t="s">
        <v>877</v>
      </c>
      <c r="AH5" s="489" t="s">
        <v>878</v>
      </c>
      <c r="AI5" s="490" t="s">
        <v>879</v>
      </c>
      <c r="AJ5" s="3536"/>
      <c r="AK5" s="3538"/>
      <c r="AL5" s="3540"/>
      <c r="AM5" s="489" t="s">
        <v>877</v>
      </c>
      <c r="AN5" s="489" t="s">
        <v>878</v>
      </c>
      <c r="AO5" s="490" t="s">
        <v>879</v>
      </c>
      <c r="AP5" s="3536"/>
      <c r="AQ5" s="3538"/>
      <c r="AR5" s="3540"/>
      <c r="AS5" s="489" t="s">
        <v>877</v>
      </c>
      <c r="AT5" s="489" t="s">
        <v>878</v>
      </c>
      <c r="AU5" s="490" t="s">
        <v>879</v>
      </c>
      <c r="AV5" s="3536"/>
      <c r="AW5" s="3538"/>
      <c r="AX5" s="3540"/>
      <c r="AY5" s="489" t="s">
        <v>877</v>
      </c>
      <c r="AZ5" s="489" t="s">
        <v>878</v>
      </c>
      <c r="BA5" s="490" t="s">
        <v>879</v>
      </c>
      <c r="BB5" s="3536"/>
      <c r="BD5" s="1551" t="s">
        <v>23</v>
      </c>
      <c r="BE5" s="1552" t="s">
        <v>24</v>
      </c>
      <c r="BF5" s="1923"/>
      <c r="BG5" s="2471" t="s">
        <v>25</v>
      </c>
      <c r="BH5" s="2843" t="s">
        <v>13</v>
      </c>
      <c r="BI5" s="1923"/>
      <c r="BJ5" s="3546"/>
      <c r="BK5" s="3547"/>
      <c r="BL5" s="3548"/>
      <c r="BM5" s="3549"/>
      <c r="BN5" s="3538"/>
      <c r="BO5" s="3540"/>
      <c r="BP5" s="489" t="s">
        <v>877</v>
      </c>
      <c r="BQ5" s="489" t="s">
        <v>878</v>
      </c>
      <c r="BR5" s="490" t="s">
        <v>879</v>
      </c>
      <c r="BS5" s="3536"/>
      <c r="BV5" s="2844" t="s">
        <v>26</v>
      </c>
      <c r="BX5" s="2845" t="s">
        <v>27</v>
      </c>
      <c r="BY5" s="1092"/>
      <c r="BZ5" s="1092"/>
      <c r="CA5" s="1092"/>
      <c r="CB5" s="1092"/>
      <c r="CC5" s="1092"/>
      <c r="CD5" s="1092"/>
      <c r="CE5" s="1092"/>
      <c r="CF5" s="1092"/>
      <c r="CG5" s="1092"/>
      <c r="CH5" s="1092"/>
      <c r="CI5" s="1092"/>
      <c r="CJ5" s="1092"/>
      <c r="CK5" s="1092"/>
      <c r="CL5" s="1092"/>
      <c r="CM5" s="1092"/>
      <c r="CN5" s="1092"/>
      <c r="CO5" s="1092"/>
      <c r="CP5" s="1092"/>
      <c r="CQ5" s="1092"/>
      <c r="CR5" s="1092"/>
      <c r="CS5" s="1092"/>
      <c r="CT5" s="1092"/>
      <c r="CU5" s="1092"/>
      <c r="CV5" s="1092"/>
      <c r="CW5" s="1092"/>
      <c r="CX5" s="1092"/>
      <c r="CY5" s="1092"/>
      <c r="CZ5" s="1092"/>
      <c r="DA5" s="1092"/>
      <c r="DB5" s="1092"/>
      <c r="DC5" s="1092"/>
      <c r="DD5" s="1092"/>
      <c r="DE5" s="1092"/>
      <c r="DF5" s="1092"/>
      <c r="DG5" s="1092"/>
      <c r="DH5" s="1092"/>
      <c r="DI5" s="1092"/>
      <c r="DJ5" s="1092"/>
      <c r="DK5" s="1092"/>
      <c r="DL5" s="1092"/>
      <c r="DM5" s="1092"/>
      <c r="DN5" s="1092"/>
      <c r="DO5" s="1092"/>
      <c r="DP5" s="1092"/>
      <c r="DQ5" s="1092"/>
      <c r="DR5" s="1092"/>
      <c r="DS5" s="1092"/>
    </row>
    <row r="6" spans="2:123" ht="15.75" thickBot="1" x14ac:dyDescent="0.35">
      <c r="B6" s="494"/>
      <c r="C6" s="494"/>
      <c r="D6" s="494"/>
      <c r="E6" s="494"/>
      <c r="F6" s="494"/>
      <c r="G6" s="495"/>
      <c r="H6" s="495"/>
      <c r="I6" s="495"/>
      <c r="J6" s="495"/>
      <c r="K6" s="495"/>
      <c r="L6" s="495"/>
      <c r="M6" s="495"/>
      <c r="N6" s="495"/>
      <c r="O6" s="495"/>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c r="AZ6" s="495"/>
      <c r="BA6" s="495"/>
      <c r="BB6" s="495"/>
      <c r="BD6" s="482"/>
      <c r="BE6" s="1923"/>
      <c r="BF6" s="1923"/>
      <c r="BG6" s="2846"/>
      <c r="BH6" s="2846"/>
      <c r="BI6" s="1923"/>
      <c r="BJ6" s="494"/>
      <c r="BK6" s="494"/>
      <c r="BL6" s="494"/>
      <c r="BM6" s="494"/>
      <c r="BN6" s="495"/>
      <c r="BO6" s="495"/>
      <c r="BP6" s="495"/>
      <c r="BQ6" s="495"/>
      <c r="BR6" s="495"/>
      <c r="BS6" s="495"/>
      <c r="BX6" s="1092"/>
      <c r="BY6" s="1092"/>
      <c r="BZ6" s="1092"/>
      <c r="CA6" s="1092"/>
      <c r="CB6" s="1092"/>
      <c r="CC6" s="1092"/>
      <c r="CD6" s="1092"/>
      <c r="CE6" s="1092"/>
      <c r="CF6" s="1092"/>
      <c r="CG6" s="1092"/>
      <c r="CH6" s="1092"/>
      <c r="CI6" s="1092"/>
      <c r="CJ6" s="1092"/>
      <c r="CK6" s="1092"/>
      <c r="CL6" s="1092"/>
      <c r="CM6" s="1092"/>
      <c r="CN6" s="1092"/>
      <c r="CO6" s="1092"/>
      <c r="CP6" s="1092"/>
      <c r="CQ6" s="1092"/>
      <c r="CR6" s="1092"/>
      <c r="CS6" s="1092"/>
      <c r="CT6" s="1092"/>
      <c r="CU6" s="1092"/>
      <c r="CV6" s="1092"/>
      <c r="CW6" s="1092"/>
      <c r="CX6" s="1092"/>
      <c r="CY6" s="1092"/>
      <c r="CZ6" s="1092"/>
      <c r="DA6" s="1092"/>
      <c r="DB6" s="1092"/>
      <c r="DC6" s="1092"/>
      <c r="DD6" s="1092"/>
      <c r="DE6" s="1092"/>
      <c r="DF6" s="1092"/>
      <c r="DG6" s="1092"/>
      <c r="DH6" s="1092"/>
      <c r="DI6" s="1092"/>
      <c r="DJ6" s="1092"/>
      <c r="DK6" s="1092"/>
      <c r="DL6" s="1092"/>
      <c r="DM6" s="1092"/>
      <c r="DN6" s="1092"/>
      <c r="DO6" s="1092"/>
      <c r="DP6" s="1092"/>
      <c r="DQ6" s="1092"/>
      <c r="DR6" s="1092"/>
      <c r="DS6" s="1092"/>
    </row>
    <row r="7" spans="2:123" ht="15.75" thickBot="1" x14ac:dyDescent="0.35">
      <c r="B7" s="3529" t="s">
        <v>30</v>
      </c>
      <c r="C7" s="3530"/>
      <c r="D7" s="3530"/>
      <c r="E7" s="3530"/>
      <c r="F7" s="3531"/>
      <c r="G7" s="3526" t="s">
        <v>31</v>
      </c>
      <c r="H7" s="3527"/>
      <c r="I7" s="3527"/>
      <c r="J7" s="3527"/>
      <c r="K7" s="3527"/>
      <c r="L7" s="3528"/>
      <c r="M7" s="3526" t="s">
        <v>31</v>
      </c>
      <c r="N7" s="3527"/>
      <c r="O7" s="3527"/>
      <c r="P7" s="3527"/>
      <c r="Q7" s="3527"/>
      <c r="R7" s="3528"/>
      <c r="S7" s="3526" t="s">
        <v>31</v>
      </c>
      <c r="T7" s="3527"/>
      <c r="U7" s="3527"/>
      <c r="V7" s="3527"/>
      <c r="W7" s="3527"/>
      <c r="X7" s="3528"/>
      <c r="Y7" s="3526" t="s">
        <v>882</v>
      </c>
      <c r="Z7" s="3527"/>
      <c r="AA7" s="3527"/>
      <c r="AB7" s="3527"/>
      <c r="AC7" s="3527"/>
      <c r="AD7" s="3528"/>
      <c r="AE7" s="3526" t="s">
        <v>882</v>
      </c>
      <c r="AF7" s="3527"/>
      <c r="AG7" s="3527"/>
      <c r="AH7" s="3527"/>
      <c r="AI7" s="3527"/>
      <c r="AJ7" s="3528"/>
      <c r="AK7" s="3526" t="s">
        <v>882</v>
      </c>
      <c r="AL7" s="3527"/>
      <c r="AM7" s="3527"/>
      <c r="AN7" s="3527"/>
      <c r="AO7" s="3527"/>
      <c r="AP7" s="3528"/>
      <c r="AQ7" s="3526" t="s">
        <v>882</v>
      </c>
      <c r="AR7" s="3527"/>
      <c r="AS7" s="3527"/>
      <c r="AT7" s="3527"/>
      <c r="AU7" s="3527"/>
      <c r="AV7" s="3528"/>
      <c r="AW7" s="3526" t="s">
        <v>882</v>
      </c>
      <c r="AX7" s="3527"/>
      <c r="AY7" s="3527"/>
      <c r="AZ7" s="3527"/>
      <c r="BA7" s="3527"/>
      <c r="BB7" s="3528"/>
      <c r="BD7" s="482"/>
      <c r="BE7" s="1923"/>
      <c r="BF7" s="1923"/>
      <c r="BG7" s="498"/>
      <c r="BH7" s="498"/>
      <c r="BI7" s="1923"/>
      <c r="BJ7" s="3529" t="s">
        <v>30</v>
      </c>
      <c r="BK7" s="3530"/>
      <c r="BL7" s="3530"/>
      <c r="BM7" s="3531"/>
      <c r="BN7" s="3526" t="s">
        <v>33</v>
      </c>
      <c r="BO7" s="3527"/>
      <c r="BP7" s="3527"/>
      <c r="BQ7" s="3527"/>
      <c r="BR7" s="3527"/>
      <c r="BS7" s="3528"/>
      <c r="BX7" s="1092"/>
      <c r="BY7" s="1092"/>
      <c r="BZ7" s="1092"/>
      <c r="CA7" s="1092"/>
      <c r="CB7" s="1092"/>
      <c r="CC7" s="1092"/>
      <c r="CD7" s="1092"/>
      <c r="CE7" s="1092"/>
      <c r="CF7" s="1092"/>
      <c r="CG7" s="1092"/>
      <c r="CH7" s="1092"/>
      <c r="CI7" s="1092"/>
      <c r="CJ7" s="1092"/>
      <c r="CK7" s="1092"/>
      <c r="CL7" s="1092"/>
      <c r="CM7" s="1092"/>
      <c r="CN7" s="1092"/>
      <c r="CO7" s="1092"/>
      <c r="CP7" s="1092"/>
      <c r="CQ7" s="1092"/>
      <c r="CR7" s="1092"/>
      <c r="CS7" s="1092"/>
      <c r="CT7" s="1092"/>
      <c r="CU7" s="1092"/>
      <c r="CV7" s="1092"/>
      <c r="CW7" s="1092"/>
      <c r="CX7" s="1092"/>
      <c r="CY7" s="1092"/>
      <c r="CZ7" s="1092"/>
      <c r="DA7" s="1092"/>
      <c r="DB7" s="1092"/>
      <c r="DC7" s="1092"/>
      <c r="DD7" s="1092"/>
      <c r="DE7" s="1092"/>
      <c r="DF7" s="1092"/>
      <c r="DG7" s="1092"/>
      <c r="DH7" s="1092"/>
      <c r="DI7" s="1092"/>
      <c r="DJ7" s="1092"/>
      <c r="DK7" s="1092"/>
      <c r="DL7" s="1092"/>
      <c r="DM7" s="1092"/>
      <c r="DN7" s="1092"/>
      <c r="DO7" s="1092"/>
      <c r="DP7" s="1092"/>
      <c r="DQ7" s="1092"/>
      <c r="DR7" s="1092"/>
      <c r="DS7" s="1092"/>
    </row>
    <row r="8" spans="2:123" ht="15.75" thickBot="1" x14ac:dyDescent="0.35">
      <c r="B8" s="494"/>
      <c r="C8" s="494"/>
      <c r="D8" s="494"/>
      <c r="E8" s="494"/>
      <c r="F8" s="494"/>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D8" s="482"/>
      <c r="BE8" s="1923"/>
      <c r="BF8" s="1923"/>
      <c r="BG8" s="43"/>
      <c r="BH8" s="43"/>
      <c r="BI8" s="1923"/>
      <c r="BJ8" s="494"/>
      <c r="BK8" s="494"/>
      <c r="BL8" s="494"/>
      <c r="BM8" s="494"/>
      <c r="BN8" s="495"/>
      <c r="BO8" s="495"/>
      <c r="BP8" s="495"/>
      <c r="BQ8" s="495"/>
      <c r="BR8" s="495"/>
      <c r="BS8" s="495"/>
      <c r="BX8" s="1092"/>
      <c r="BY8" s="1092"/>
      <c r="BZ8" s="1092"/>
      <c r="CA8" s="1092"/>
      <c r="CB8" s="1092"/>
      <c r="CC8" s="1092"/>
      <c r="CD8" s="1092"/>
      <c r="CE8" s="1092"/>
      <c r="CF8" s="1092"/>
      <c r="CG8" s="1092"/>
      <c r="CH8" s="1092"/>
      <c r="CI8" s="1092"/>
      <c r="CJ8" s="1092"/>
      <c r="CK8" s="1092"/>
      <c r="CL8" s="1092"/>
      <c r="CM8" s="1092"/>
      <c r="CN8" s="1092"/>
      <c r="CO8" s="1092"/>
      <c r="CP8" s="1092"/>
      <c r="CQ8" s="1092"/>
      <c r="CR8" s="1092"/>
      <c r="CS8" s="1092"/>
      <c r="CT8" s="1092"/>
      <c r="CU8" s="1092"/>
      <c r="CV8" s="1092"/>
      <c r="CW8" s="1092"/>
      <c r="CX8" s="1092"/>
      <c r="CY8" s="1092"/>
      <c r="CZ8" s="1092"/>
      <c r="DA8" s="1092"/>
      <c r="DB8" s="1092"/>
      <c r="DC8" s="1092"/>
      <c r="DD8" s="1092"/>
      <c r="DE8" s="1092"/>
      <c r="DF8" s="1092"/>
      <c r="DG8" s="1092"/>
      <c r="DH8" s="1092"/>
      <c r="DI8" s="1092"/>
      <c r="DJ8" s="1092"/>
      <c r="DK8" s="1092"/>
      <c r="DL8" s="1092"/>
      <c r="DM8" s="1092"/>
      <c r="DN8" s="1092"/>
      <c r="DO8" s="1092"/>
      <c r="DP8" s="1092"/>
      <c r="DQ8" s="1092"/>
      <c r="DR8" s="1092"/>
      <c r="DS8" s="1092"/>
    </row>
    <row r="9" spans="2:123" ht="15.75" thickBot="1" x14ac:dyDescent="0.35">
      <c r="B9" s="40" t="s">
        <v>36</v>
      </c>
      <c r="C9" s="41" t="s">
        <v>884</v>
      </c>
      <c r="D9" s="499"/>
      <c r="E9" s="483"/>
      <c r="F9" s="483"/>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D9" s="482"/>
      <c r="BE9" s="1923"/>
      <c r="BF9" s="1923"/>
      <c r="BG9" s="43"/>
      <c r="BH9" s="43"/>
      <c r="BI9" s="1923"/>
      <c r="BJ9" s="40" t="s">
        <v>36</v>
      </c>
      <c r="BK9" s="41" t="s">
        <v>884</v>
      </c>
      <c r="BL9" s="483"/>
      <c r="BM9" s="483"/>
      <c r="BN9" s="482"/>
      <c r="BO9" s="482"/>
      <c r="BP9" s="482"/>
      <c r="BQ9" s="482"/>
      <c r="BR9" s="482"/>
      <c r="BS9" s="482"/>
      <c r="BX9" s="1092"/>
      <c r="BY9" s="1092"/>
      <c r="BZ9" s="1092"/>
      <c r="CA9" s="1092"/>
      <c r="CB9" s="1092"/>
      <c r="CC9" s="1092"/>
      <c r="CD9" s="1092"/>
      <c r="CE9" s="1092"/>
      <c r="CF9" s="1092"/>
      <c r="CG9" s="1092"/>
      <c r="CH9" s="1092"/>
      <c r="CI9" s="1092"/>
      <c r="CJ9" s="1092"/>
      <c r="CK9" s="1092"/>
      <c r="CL9" s="1092"/>
      <c r="CM9" s="1092"/>
      <c r="CN9" s="1092"/>
      <c r="CO9" s="1092"/>
      <c r="CP9" s="1092"/>
      <c r="CQ9" s="1092"/>
      <c r="CR9" s="1092"/>
      <c r="CS9" s="1092"/>
      <c r="CT9" s="1092"/>
      <c r="CU9" s="1092"/>
      <c r="CV9" s="1092"/>
      <c r="CW9" s="1092"/>
      <c r="CX9" s="1092"/>
      <c r="CY9" s="1092"/>
      <c r="CZ9" s="1092"/>
      <c r="DA9" s="1092"/>
      <c r="DB9" s="1092"/>
      <c r="DC9" s="1092"/>
      <c r="DD9" s="1092"/>
      <c r="DE9" s="1092"/>
      <c r="DF9" s="1092"/>
      <c r="DG9" s="1092"/>
      <c r="DH9" s="1092"/>
      <c r="DI9" s="1092"/>
      <c r="DJ9" s="1092"/>
      <c r="DK9" s="1092"/>
      <c r="DL9" s="1092"/>
      <c r="DM9" s="1092"/>
      <c r="DN9" s="1092"/>
      <c r="DO9" s="1092"/>
      <c r="DP9" s="1092"/>
      <c r="DQ9" s="1092"/>
      <c r="DR9" s="1092"/>
      <c r="DS9" s="1092"/>
    </row>
    <row r="10" spans="2:123" x14ac:dyDescent="0.25">
      <c r="B10" s="44">
        <v>1</v>
      </c>
      <c r="C10" s="45" t="s">
        <v>39</v>
      </c>
      <c r="D10" s="46" t="s">
        <v>40</v>
      </c>
      <c r="E10" s="46" t="s">
        <v>41</v>
      </c>
      <c r="F10" s="500">
        <v>3</v>
      </c>
      <c r="G10" s="501">
        <v>3.7749999999999999</v>
      </c>
      <c r="H10" s="502">
        <v>22.92</v>
      </c>
      <c r="I10" s="502">
        <v>0</v>
      </c>
      <c r="J10" s="502">
        <v>0.63</v>
      </c>
      <c r="K10" s="502">
        <v>0</v>
      </c>
      <c r="L10" s="503">
        <f>SUM(G10:K10)</f>
        <v>27.324999999999999</v>
      </c>
      <c r="M10" s="501">
        <v>3.7749999999999999</v>
      </c>
      <c r="N10" s="502">
        <v>22.92</v>
      </c>
      <c r="O10" s="502">
        <v>0</v>
      </c>
      <c r="P10" s="502">
        <v>0.63</v>
      </c>
      <c r="Q10" s="502">
        <v>0</v>
      </c>
      <c r="R10" s="503">
        <f>SUM(M10:Q10)</f>
        <v>27.324999999999999</v>
      </c>
      <c r="S10" s="501">
        <v>3.5150000000000001</v>
      </c>
      <c r="T10" s="502">
        <v>21.337</v>
      </c>
      <c r="U10" s="502">
        <v>0</v>
      </c>
      <c r="V10" s="502">
        <v>0.60199999999999998</v>
      </c>
      <c r="W10" s="502">
        <v>0</v>
      </c>
      <c r="X10" s="503">
        <f>SUM(S10:W10)</f>
        <v>25.454000000000001</v>
      </c>
      <c r="Y10" s="504">
        <v>3.0539999999999998</v>
      </c>
      <c r="Z10" s="505">
        <v>18.536999999999999</v>
      </c>
      <c r="AA10" s="505">
        <v>0</v>
      </c>
      <c r="AB10" s="505">
        <v>0.54400000000000004</v>
      </c>
      <c r="AC10" s="505">
        <v>0</v>
      </c>
      <c r="AD10" s="503">
        <f>SUM(Y10:AC10)</f>
        <v>22.134999999999998</v>
      </c>
      <c r="AE10" s="501">
        <v>3.0129999999999999</v>
      </c>
      <c r="AF10" s="502">
        <v>18.285</v>
      </c>
      <c r="AG10" s="502">
        <v>0</v>
      </c>
      <c r="AH10" s="502">
        <v>0.54700000000000004</v>
      </c>
      <c r="AI10" s="502">
        <v>0</v>
      </c>
      <c r="AJ10" s="503">
        <f>SUM(AE10:AI10)</f>
        <v>21.845000000000002</v>
      </c>
      <c r="AK10" s="501">
        <v>2.9729999999999999</v>
      </c>
      <c r="AL10" s="502">
        <v>18.041</v>
      </c>
      <c r="AM10" s="502">
        <v>0</v>
      </c>
      <c r="AN10" s="502">
        <v>0.55100000000000005</v>
      </c>
      <c r="AO10" s="502">
        <v>0</v>
      </c>
      <c r="AP10" s="503">
        <f>SUM(AK10:AO10)</f>
        <v>21.564999999999998</v>
      </c>
      <c r="AQ10" s="501">
        <v>2.9329999999999998</v>
      </c>
      <c r="AR10" s="502">
        <v>17.798999999999999</v>
      </c>
      <c r="AS10" s="502">
        <v>0</v>
      </c>
      <c r="AT10" s="502">
        <v>0.55600000000000005</v>
      </c>
      <c r="AU10" s="502">
        <v>0</v>
      </c>
      <c r="AV10" s="503">
        <f>SUM(AQ10:AU10)</f>
        <v>21.288</v>
      </c>
      <c r="AW10" s="501">
        <v>2.8959999999999999</v>
      </c>
      <c r="AX10" s="502">
        <v>17.573</v>
      </c>
      <c r="AY10" s="502">
        <v>0</v>
      </c>
      <c r="AZ10" s="502">
        <v>0.56000000000000005</v>
      </c>
      <c r="BA10" s="502">
        <v>0</v>
      </c>
      <c r="BB10" s="503">
        <f>SUM(AW10:BA10)</f>
        <v>21.029</v>
      </c>
      <c r="BD10" s="506"/>
      <c r="BE10" s="2847"/>
      <c r="BF10" s="1923"/>
      <c r="BG10" s="43">
        <f t="shared" ref="BG10:BG18" si="0" xml:space="preserve"> IF( SUM( BX10:DR10 ) = 0, 0, $BX$5 )</f>
        <v>0</v>
      </c>
      <c r="BH10" s="43"/>
      <c r="BI10" s="1923"/>
      <c r="BJ10" s="44">
        <v>1</v>
      </c>
      <c r="BK10" s="45" t="s">
        <v>39</v>
      </c>
      <c r="BL10" s="46" t="s">
        <v>41</v>
      </c>
      <c r="BM10" s="500">
        <v>3</v>
      </c>
      <c r="BN10" s="55" t="s">
        <v>6490</v>
      </c>
      <c r="BO10" s="56" t="s">
        <v>6491</v>
      </c>
      <c r="BP10" s="56" t="s">
        <v>6492</v>
      </c>
      <c r="BQ10" s="56" t="s">
        <v>6493</v>
      </c>
      <c r="BR10" s="121" t="s">
        <v>6494</v>
      </c>
      <c r="BS10" s="508" t="s">
        <v>6495</v>
      </c>
      <c r="BX10" s="1061">
        <f>IF('[2]Validation flags'!$H$3=1,0, IF( ISNUMBER(G10), 0, 1 ))</f>
        <v>0</v>
      </c>
      <c r="BY10" s="1061">
        <f>IF('[2]Validation flags'!$H$3=1,0, IF( ISNUMBER(H10), 0, 1 ))</f>
        <v>0</v>
      </c>
      <c r="BZ10" s="1061">
        <f>IF('[2]Validation flags'!$H$3=1,0, IF( ISNUMBER(I10), 0, 1 ))</f>
        <v>0</v>
      </c>
      <c r="CA10" s="1061">
        <f>IF('[2]Validation flags'!$H$3=1,0, IF( ISNUMBER(J10), 0, 1 ))</f>
        <v>0</v>
      </c>
      <c r="CB10" s="1061">
        <f>IF('[2]Validation flags'!$H$3=1,0, IF( ISNUMBER(K10), 0, 1 ))</f>
        <v>0</v>
      </c>
      <c r="CC10" s="2848"/>
      <c r="CD10" s="1061">
        <f>IF('[2]Validation flags'!$H$3=1,0, IF( ISNUMBER(M10), 0, 1 ))</f>
        <v>0</v>
      </c>
      <c r="CE10" s="1061">
        <f>IF('[2]Validation flags'!$H$3=1,0, IF( ISNUMBER(N10), 0, 1 ))</f>
        <v>0</v>
      </c>
      <c r="CF10" s="1061">
        <f>IF('[2]Validation flags'!$H$3=1,0, IF( ISNUMBER(O10), 0, 1 ))</f>
        <v>0</v>
      </c>
      <c r="CG10" s="1061">
        <f>IF('[2]Validation flags'!$H$3=1,0, IF( ISNUMBER(P10), 0, 1 ))</f>
        <v>0</v>
      </c>
      <c r="CH10" s="1061">
        <f>IF('[2]Validation flags'!$H$3=1,0, IF( ISNUMBER(Q10), 0, 1 ))</f>
        <v>0</v>
      </c>
      <c r="CI10" s="1092"/>
      <c r="CJ10" s="1061">
        <f>IF('[2]Validation flags'!$H$3=1,0, IF( ISNUMBER(S10), 0, 1 ))</f>
        <v>0</v>
      </c>
      <c r="CK10" s="1061">
        <f>IF('[2]Validation flags'!$H$3=1,0, IF( ISNUMBER(T10), 0, 1 ))</f>
        <v>0</v>
      </c>
      <c r="CL10" s="1061">
        <f>IF('[2]Validation flags'!$H$3=1,0, IF( ISNUMBER(U10), 0, 1 ))</f>
        <v>0</v>
      </c>
      <c r="CM10" s="1061">
        <f>IF('[2]Validation flags'!$H$3=1,0, IF( ISNUMBER(V10), 0, 1 ))</f>
        <v>0</v>
      </c>
      <c r="CN10" s="1061">
        <f>IF('[2]Validation flags'!$H$3=1,0, IF( ISNUMBER(W10), 0, 1 ))</f>
        <v>0</v>
      </c>
      <c r="CO10" s="1092"/>
      <c r="CP10" s="1061">
        <f>IF('[2]Validation flags'!$H$3=1,0, IF( ISNUMBER(Y10), 0, 1 ))</f>
        <v>0</v>
      </c>
      <c r="CQ10" s="1061">
        <f>IF('[2]Validation flags'!$H$3=1,0, IF( ISNUMBER(Z10), 0, 1 ))</f>
        <v>0</v>
      </c>
      <c r="CR10" s="1061">
        <f>IF('[2]Validation flags'!$H$3=1,0, IF( ISNUMBER(AA10), 0, 1 ))</f>
        <v>0</v>
      </c>
      <c r="CS10" s="1061">
        <f>IF('[2]Validation flags'!$H$3=1,0, IF( ISNUMBER(AB10), 0, 1 ))</f>
        <v>0</v>
      </c>
      <c r="CT10" s="1061">
        <f>IF('[2]Validation flags'!$H$3=1,0, IF( ISNUMBER(AC10), 0, 1 ))</f>
        <v>0</v>
      </c>
      <c r="CU10" s="1092"/>
      <c r="CV10" s="1061">
        <f>IF('[2]Validation flags'!$H$3=1,0, IF( ISNUMBER(AE10), 0, 1 ))</f>
        <v>0</v>
      </c>
      <c r="CW10" s="1061">
        <f>IF('[2]Validation flags'!$H$3=1,0, IF( ISNUMBER(AF10), 0, 1 ))</f>
        <v>0</v>
      </c>
      <c r="CX10" s="1061">
        <f>IF('[2]Validation flags'!$H$3=1,0, IF( ISNUMBER(AG10), 0, 1 ))</f>
        <v>0</v>
      </c>
      <c r="CY10" s="1061">
        <f>IF('[2]Validation flags'!$H$3=1,0, IF( ISNUMBER(AH10), 0, 1 ))</f>
        <v>0</v>
      </c>
      <c r="CZ10" s="1061">
        <f>IF('[2]Validation flags'!$H$3=1,0, IF( ISNUMBER(AI10), 0, 1 ))</f>
        <v>0</v>
      </c>
      <c r="DA10" s="1092"/>
      <c r="DB10" s="1061">
        <f>IF('[2]Validation flags'!$H$3=1,0, IF( ISNUMBER(AK10), 0, 1 ))</f>
        <v>0</v>
      </c>
      <c r="DC10" s="1061">
        <f>IF('[2]Validation flags'!$H$3=1,0, IF( ISNUMBER(AL10), 0, 1 ))</f>
        <v>0</v>
      </c>
      <c r="DD10" s="1061">
        <f>IF('[2]Validation flags'!$H$3=1,0, IF( ISNUMBER(AM10), 0, 1 ))</f>
        <v>0</v>
      </c>
      <c r="DE10" s="1061">
        <f>IF('[2]Validation flags'!$H$3=1,0, IF( ISNUMBER(AN10), 0, 1 ))</f>
        <v>0</v>
      </c>
      <c r="DF10" s="1061">
        <f>IF('[2]Validation flags'!$H$3=1,0, IF( ISNUMBER(AO10), 0, 1 ))</f>
        <v>0</v>
      </c>
      <c r="DG10" s="1092"/>
      <c r="DH10" s="1061">
        <f>IF('[2]Validation flags'!$H$3=1,0, IF( ISNUMBER(AQ10), 0, 1 ))</f>
        <v>0</v>
      </c>
      <c r="DI10" s="1061">
        <f>IF('[2]Validation flags'!$H$3=1,0, IF( ISNUMBER(AR10), 0, 1 ))</f>
        <v>0</v>
      </c>
      <c r="DJ10" s="1061">
        <f>IF('[2]Validation flags'!$H$3=1,0, IF( ISNUMBER(AS10), 0, 1 ))</f>
        <v>0</v>
      </c>
      <c r="DK10" s="1061">
        <f>IF('[2]Validation flags'!$H$3=1,0, IF( ISNUMBER(AT10), 0, 1 ))</f>
        <v>0</v>
      </c>
      <c r="DL10" s="1061">
        <f>IF('[2]Validation flags'!$H$3=1,0, IF( ISNUMBER(AU10), 0, 1 ))</f>
        <v>0</v>
      </c>
      <c r="DM10" s="1092"/>
      <c r="DN10" s="1061">
        <f>IF('[2]Validation flags'!$H$3=1,0, IF( ISNUMBER(AW10), 0, 1 ))</f>
        <v>0</v>
      </c>
      <c r="DO10" s="1061">
        <f>IF('[2]Validation flags'!$H$3=1,0, IF( ISNUMBER(AX10), 0, 1 ))</f>
        <v>0</v>
      </c>
      <c r="DP10" s="1061">
        <f>IF('[2]Validation flags'!$H$3=1,0, IF( ISNUMBER(AY10), 0, 1 ))</f>
        <v>0</v>
      </c>
      <c r="DQ10" s="1061">
        <f>IF('[2]Validation flags'!$H$3=1,0, IF( ISNUMBER(AZ10), 0, 1 ))</f>
        <v>0</v>
      </c>
      <c r="DR10" s="1061">
        <f>IF('[2]Validation flags'!$H$3=1,0, IF( ISNUMBER(BA10), 0, 1 ))</f>
        <v>0</v>
      </c>
      <c r="DS10" s="1092"/>
    </row>
    <row r="11" spans="2:123" x14ac:dyDescent="0.25">
      <c r="B11" s="62">
        <f xml:space="preserve"> B10 + 1</f>
        <v>2</v>
      </c>
      <c r="C11" s="63" t="s">
        <v>48</v>
      </c>
      <c r="D11" s="64" t="s">
        <v>49</v>
      </c>
      <c r="E11" s="64" t="s">
        <v>41</v>
      </c>
      <c r="F11" s="79">
        <v>3</v>
      </c>
      <c r="G11" s="509">
        <v>0</v>
      </c>
      <c r="H11" s="509">
        <v>-0.14199999999999999</v>
      </c>
      <c r="I11" s="509">
        <v>0</v>
      </c>
      <c r="J11" s="509">
        <v>-2.089</v>
      </c>
      <c r="K11" s="509">
        <v>0</v>
      </c>
      <c r="L11" s="510">
        <f>SUM(G11:K11)</f>
        <v>-2.2309999999999999</v>
      </c>
      <c r="M11" s="509">
        <v>0</v>
      </c>
      <c r="N11" s="509">
        <v>-0.14199999999999999</v>
      </c>
      <c r="O11" s="509">
        <v>0</v>
      </c>
      <c r="P11" s="509">
        <v>-2.089</v>
      </c>
      <c r="Q11" s="509">
        <v>0</v>
      </c>
      <c r="R11" s="510">
        <f>SUM(M11:Q11)</f>
        <v>-2.2309999999999999</v>
      </c>
      <c r="S11" s="509">
        <v>0</v>
      </c>
      <c r="T11" s="509">
        <v>-0.14199999999999999</v>
      </c>
      <c r="U11" s="509">
        <v>0</v>
      </c>
      <c r="V11" s="509">
        <v>-2.089</v>
      </c>
      <c r="W11" s="509">
        <v>0</v>
      </c>
      <c r="X11" s="510">
        <f>SUM(S11:W11)</f>
        <v>-2.2309999999999999</v>
      </c>
      <c r="Y11" s="511">
        <v>0</v>
      </c>
      <c r="Z11" s="511">
        <v>-0.13700000000000001</v>
      </c>
      <c r="AA11" s="511">
        <v>0</v>
      </c>
      <c r="AB11" s="511">
        <v>-2.0059999999999998</v>
      </c>
      <c r="AC11" s="511">
        <v>0</v>
      </c>
      <c r="AD11" s="510">
        <f>SUM(Y11:AC11)</f>
        <v>-2.1429999999999998</v>
      </c>
      <c r="AE11" s="509">
        <v>0</v>
      </c>
      <c r="AF11" s="509">
        <v>-0.13700000000000001</v>
      </c>
      <c r="AG11" s="509">
        <v>0</v>
      </c>
      <c r="AH11" s="509">
        <v>-2.0190000000000001</v>
      </c>
      <c r="AI11" s="509">
        <v>0</v>
      </c>
      <c r="AJ11" s="510">
        <f>SUM(AE11:AI11)</f>
        <v>-2.1560000000000001</v>
      </c>
      <c r="AK11" s="509">
        <v>0</v>
      </c>
      <c r="AL11" s="509">
        <v>-0.13800000000000001</v>
      </c>
      <c r="AM11" s="509">
        <v>0</v>
      </c>
      <c r="AN11" s="509">
        <v>-2.0339999999999998</v>
      </c>
      <c r="AO11" s="509">
        <v>0</v>
      </c>
      <c r="AP11" s="510">
        <f>SUM(AK11:AO11)</f>
        <v>-2.1719999999999997</v>
      </c>
      <c r="AQ11" s="509">
        <v>0</v>
      </c>
      <c r="AR11" s="509">
        <v>-0.13800000000000001</v>
      </c>
      <c r="AS11" s="509">
        <v>0</v>
      </c>
      <c r="AT11" s="509">
        <v>-2.0489999999999999</v>
      </c>
      <c r="AU11" s="509">
        <v>0</v>
      </c>
      <c r="AV11" s="510">
        <f>SUM(AQ11:AU11)</f>
        <v>-2.1869999999999998</v>
      </c>
      <c r="AW11" s="509">
        <v>0</v>
      </c>
      <c r="AX11" s="509">
        <v>-0.13900000000000001</v>
      </c>
      <c r="AY11" s="509">
        <v>0</v>
      </c>
      <c r="AZ11" s="509">
        <v>-2.0649999999999999</v>
      </c>
      <c r="BA11" s="509">
        <v>0</v>
      </c>
      <c r="BB11" s="510">
        <f>SUM(AW11:BA11)</f>
        <v>-2.2039999999999997</v>
      </c>
      <c r="BD11" s="91"/>
      <c r="BE11" s="2849"/>
      <c r="BF11" s="1923"/>
      <c r="BG11" s="43">
        <f t="shared" si="0"/>
        <v>0</v>
      </c>
      <c r="BH11" s="43"/>
      <c r="BI11" s="1923"/>
      <c r="BJ11" s="62">
        <f xml:space="preserve"> BJ10 + 1</f>
        <v>2</v>
      </c>
      <c r="BK11" s="63" t="s">
        <v>48</v>
      </c>
      <c r="BL11" s="64" t="s">
        <v>41</v>
      </c>
      <c r="BM11" s="79">
        <v>3</v>
      </c>
      <c r="BN11" s="72" t="s">
        <v>6496</v>
      </c>
      <c r="BO11" s="73" t="s">
        <v>6497</v>
      </c>
      <c r="BP11" s="73" t="s">
        <v>6498</v>
      </c>
      <c r="BQ11" s="73" t="s">
        <v>6499</v>
      </c>
      <c r="BR11" s="512" t="s">
        <v>6500</v>
      </c>
      <c r="BS11" s="171" t="s">
        <v>6501</v>
      </c>
      <c r="BX11" s="1061">
        <f>IF('[2]Validation flags'!$H$3=1,0, IF( ISNUMBER(G11), 0, 1 ))</f>
        <v>0</v>
      </c>
      <c r="BY11" s="1061">
        <f>IF('[2]Validation flags'!$H$3=1,0, IF( ISNUMBER(H11), 0, 1 ))</f>
        <v>0</v>
      </c>
      <c r="BZ11" s="1061">
        <f>IF('[2]Validation flags'!$H$3=1,0, IF( ISNUMBER(I11), 0, 1 ))</f>
        <v>0</v>
      </c>
      <c r="CA11" s="1061">
        <f>IF('[2]Validation flags'!$H$3=1,0, IF( ISNUMBER(J11), 0, 1 ))</f>
        <v>0</v>
      </c>
      <c r="CB11" s="1061">
        <f>IF('[2]Validation flags'!$H$3=1,0, IF( ISNUMBER(K11), 0, 1 ))</f>
        <v>0</v>
      </c>
      <c r="CC11" s="2848"/>
      <c r="CD11" s="1061">
        <f>IF('[2]Validation flags'!$H$3=1,0, IF( ISNUMBER(M11), 0, 1 ))</f>
        <v>0</v>
      </c>
      <c r="CE11" s="1061">
        <f>IF('[2]Validation flags'!$H$3=1,0, IF( ISNUMBER(N11), 0, 1 ))</f>
        <v>0</v>
      </c>
      <c r="CF11" s="1061">
        <f>IF('[2]Validation flags'!$H$3=1,0, IF( ISNUMBER(O11), 0, 1 ))</f>
        <v>0</v>
      </c>
      <c r="CG11" s="1061">
        <f>IF('[2]Validation flags'!$H$3=1,0, IF( ISNUMBER(P11), 0, 1 ))</f>
        <v>0</v>
      </c>
      <c r="CH11" s="1061">
        <f>IF('[2]Validation flags'!$H$3=1,0, IF( ISNUMBER(Q11), 0, 1 ))</f>
        <v>0</v>
      </c>
      <c r="CI11" s="1092"/>
      <c r="CJ11" s="1061">
        <f>IF('[2]Validation flags'!$H$3=1,0, IF( ISNUMBER(S11), 0, 1 ))</f>
        <v>0</v>
      </c>
      <c r="CK11" s="1061">
        <f>IF('[2]Validation flags'!$H$3=1,0, IF( ISNUMBER(T11), 0, 1 ))</f>
        <v>0</v>
      </c>
      <c r="CL11" s="1061">
        <f>IF('[2]Validation flags'!$H$3=1,0, IF( ISNUMBER(U11), 0, 1 ))</f>
        <v>0</v>
      </c>
      <c r="CM11" s="1061">
        <f>IF('[2]Validation flags'!$H$3=1,0, IF( ISNUMBER(V11), 0, 1 ))</f>
        <v>0</v>
      </c>
      <c r="CN11" s="1061">
        <f>IF('[2]Validation flags'!$H$3=1,0, IF( ISNUMBER(W11), 0, 1 ))</f>
        <v>0</v>
      </c>
      <c r="CO11" s="1092"/>
      <c r="CP11" s="1061">
        <f>IF('[2]Validation flags'!$H$3=1,0, IF( ISNUMBER(Y11), 0, 1 ))</f>
        <v>0</v>
      </c>
      <c r="CQ11" s="1061">
        <f>IF('[2]Validation flags'!$H$3=1,0, IF( ISNUMBER(Z11), 0, 1 ))</f>
        <v>0</v>
      </c>
      <c r="CR11" s="1061">
        <f>IF('[2]Validation flags'!$H$3=1,0, IF( ISNUMBER(AA11), 0, 1 ))</f>
        <v>0</v>
      </c>
      <c r="CS11" s="1061">
        <f>IF('[2]Validation flags'!$H$3=1,0, IF( ISNUMBER(AB11), 0, 1 ))</f>
        <v>0</v>
      </c>
      <c r="CT11" s="1061">
        <f>IF('[2]Validation flags'!$H$3=1,0, IF( ISNUMBER(AC11), 0, 1 ))</f>
        <v>0</v>
      </c>
      <c r="CU11" s="1092"/>
      <c r="CV11" s="1061">
        <f>IF('[2]Validation flags'!$H$3=1,0, IF( ISNUMBER(AE11), 0, 1 ))</f>
        <v>0</v>
      </c>
      <c r="CW11" s="1061">
        <f>IF('[2]Validation flags'!$H$3=1,0, IF( ISNUMBER(AF11), 0, 1 ))</f>
        <v>0</v>
      </c>
      <c r="CX11" s="1061">
        <f>IF('[2]Validation flags'!$H$3=1,0, IF( ISNUMBER(AG11), 0, 1 ))</f>
        <v>0</v>
      </c>
      <c r="CY11" s="1061">
        <f>IF('[2]Validation flags'!$H$3=1,0, IF( ISNUMBER(AH11), 0, 1 ))</f>
        <v>0</v>
      </c>
      <c r="CZ11" s="1061">
        <f>IF('[2]Validation flags'!$H$3=1,0, IF( ISNUMBER(AI11), 0, 1 ))</f>
        <v>0</v>
      </c>
      <c r="DA11" s="1092"/>
      <c r="DB11" s="1061">
        <f>IF('[2]Validation flags'!$H$3=1,0, IF( ISNUMBER(AK11), 0, 1 ))</f>
        <v>0</v>
      </c>
      <c r="DC11" s="1061">
        <f>IF('[2]Validation flags'!$H$3=1,0, IF( ISNUMBER(AL11), 0, 1 ))</f>
        <v>0</v>
      </c>
      <c r="DD11" s="1061">
        <f>IF('[2]Validation flags'!$H$3=1,0, IF( ISNUMBER(AM11), 0, 1 ))</f>
        <v>0</v>
      </c>
      <c r="DE11" s="1061">
        <f>IF('[2]Validation flags'!$H$3=1,0, IF( ISNUMBER(AN11), 0, 1 ))</f>
        <v>0</v>
      </c>
      <c r="DF11" s="1061">
        <f>IF('[2]Validation flags'!$H$3=1,0, IF( ISNUMBER(AO11), 0, 1 ))</f>
        <v>0</v>
      </c>
      <c r="DG11" s="1092"/>
      <c r="DH11" s="1061">
        <f>IF('[2]Validation flags'!$H$3=1,0, IF( ISNUMBER(AQ11), 0, 1 ))</f>
        <v>0</v>
      </c>
      <c r="DI11" s="1061">
        <f>IF('[2]Validation flags'!$H$3=1,0, IF( ISNUMBER(AR11), 0, 1 ))</f>
        <v>0</v>
      </c>
      <c r="DJ11" s="1061">
        <f>IF('[2]Validation flags'!$H$3=1,0, IF( ISNUMBER(AS11), 0, 1 ))</f>
        <v>0</v>
      </c>
      <c r="DK11" s="1061">
        <f>IF('[2]Validation flags'!$H$3=1,0, IF( ISNUMBER(AT11), 0, 1 ))</f>
        <v>0</v>
      </c>
      <c r="DL11" s="1061">
        <f>IF('[2]Validation flags'!$H$3=1,0, IF( ISNUMBER(AU11), 0, 1 ))</f>
        <v>0</v>
      </c>
      <c r="DM11" s="1092"/>
      <c r="DN11" s="1061">
        <f>IF('[2]Validation flags'!$H$3=1,0, IF( ISNUMBER(AW11), 0, 1 ))</f>
        <v>0</v>
      </c>
      <c r="DO11" s="1061">
        <f>IF('[2]Validation flags'!$H$3=1,0, IF( ISNUMBER(AX11), 0, 1 ))</f>
        <v>0</v>
      </c>
      <c r="DP11" s="1061">
        <f>IF('[2]Validation flags'!$H$3=1,0, IF( ISNUMBER(AY11), 0, 1 ))</f>
        <v>0</v>
      </c>
      <c r="DQ11" s="1061">
        <f>IF('[2]Validation flags'!$H$3=1,0, IF( ISNUMBER(AZ11), 0, 1 ))</f>
        <v>0</v>
      </c>
      <c r="DR11" s="1061">
        <f>IF('[2]Validation flags'!$H$3=1,0, IF( ISNUMBER(BA11), 0, 1 ))</f>
        <v>0</v>
      </c>
      <c r="DS11" s="1092"/>
    </row>
    <row r="12" spans="2:123" x14ac:dyDescent="0.25">
      <c r="B12" s="62">
        <f xml:space="preserve"> B11 + 1</f>
        <v>3</v>
      </c>
      <c r="C12" s="63" t="s">
        <v>897</v>
      </c>
      <c r="D12" s="64" t="s">
        <v>56</v>
      </c>
      <c r="E12" s="64" t="s">
        <v>41</v>
      </c>
      <c r="F12" s="79">
        <v>3</v>
      </c>
      <c r="G12" s="509">
        <v>1.607</v>
      </c>
      <c r="H12" s="509">
        <v>3.109</v>
      </c>
      <c r="I12" s="509">
        <v>0</v>
      </c>
      <c r="J12" s="509">
        <v>0</v>
      </c>
      <c r="K12" s="509">
        <v>0.31900000000000001</v>
      </c>
      <c r="L12" s="510">
        <f>SUM(G12:K12)</f>
        <v>5.0350000000000001</v>
      </c>
      <c r="M12" s="509">
        <v>1.607</v>
      </c>
      <c r="N12" s="509">
        <v>3.109</v>
      </c>
      <c r="O12" s="509">
        <v>0</v>
      </c>
      <c r="P12" s="509">
        <v>0</v>
      </c>
      <c r="Q12" s="509">
        <v>0.31900000000000001</v>
      </c>
      <c r="R12" s="510">
        <f>SUM(M12:Q12)</f>
        <v>5.0350000000000001</v>
      </c>
      <c r="S12" s="509">
        <v>1.607</v>
      </c>
      <c r="T12" s="509">
        <v>3.109</v>
      </c>
      <c r="U12" s="509">
        <v>0</v>
      </c>
      <c r="V12" s="509">
        <v>0</v>
      </c>
      <c r="W12" s="509">
        <v>0.31900000000000001</v>
      </c>
      <c r="X12" s="510">
        <f>SUM(S12:W12)</f>
        <v>5.0350000000000001</v>
      </c>
      <c r="Y12" s="511">
        <v>1.542</v>
      </c>
      <c r="Z12" s="511">
        <v>2.9830000000000001</v>
      </c>
      <c r="AA12" s="511">
        <v>0</v>
      </c>
      <c r="AB12" s="511">
        <v>0</v>
      </c>
      <c r="AC12" s="511">
        <v>0.30599999999999999</v>
      </c>
      <c r="AD12" s="510">
        <f>SUM(Y12:AC12)</f>
        <v>4.8310000000000004</v>
      </c>
      <c r="AE12" s="509">
        <v>1.548</v>
      </c>
      <c r="AF12" s="509">
        <v>2.9950000000000001</v>
      </c>
      <c r="AG12" s="509">
        <v>0</v>
      </c>
      <c r="AH12" s="509">
        <v>0</v>
      </c>
      <c r="AI12" s="509">
        <v>0.308</v>
      </c>
      <c r="AJ12" s="510">
        <f>SUM(AE12:AI12)</f>
        <v>4.851</v>
      </c>
      <c r="AK12" s="509">
        <v>1.554</v>
      </c>
      <c r="AL12" s="509">
        <v>3.0070000000000001</v>
      </c>
      <c r="AM12" s="509">
        <v>0</v>
      </c>
      <c r="AN12" s="509">
        <v>0</v>
      </c>
      <c r="AO12" s="509">
        <v>0.311</v>
      </c>
      <c r="AP12" s="510">
        <f>SUM(AK12:AO12)</f>
        <v>4.8719999999999999</v>
      </c>
      <c r="AQ12" s="509">
        <v>1.56</v>
      </c>
      <c r="AR12" s="509">
        <v>3.0179999999999998</v>
      </c>
      <c r="AS12" s="509">
        <v>0</v>
      </c>
      <c r="AT12" s="509">
        <v>0</v>
      </c>
      <c r="AU12" s="509">
        <v>0.313</v>
      </c>
      <c r="AV12" s="510">
        <f>SUM(AQ12:AU12)</f>
        <v>4.8909999999999991</v>
      </c>
      <c r="AW12" s="509">
        <v>1.5669999999999999</v>
      </c>
      <c r="AX12" s="509">
        <v>3.0310000000000001</v>
      </c>
      <c r="AY12" s="509">
        <v>0</v>
      </c>
      <c r="AZ12" s="509">
        <v>0</v>
      </c>
      <c r="BA12" s="509">
        <v>0.315</v>
      </c>
      <c r="BB12" s="510">
        <f>SUM(AW12:BA12)</f>
        <v>4.9130000000000003</v>
      </c>
      <c r="BD12" s="91"/>
      <c r="BE12" s="2849" t="s">
        <v>898</v>
      </c>
      <c r="BF12" s="1923"/>
      <c r="BG12" s="43">
        <f t="shared" si="0"/>
        <v>0</v>
      </c>
      <c r="BH12" s="43"/>
      <c r="BI12" s="1923"/>
      <c r="BJ12" s="62">
        <f xml:space="preserve"> BJ11 + 1</f>
        <v>3</v>
      </c>
      <c r="BK12" s="63" t="s">
        <v>897</v>
      </c>
      <c r="BL12" s="64" t="s">
        <v>41</v>
      </c>
      <c r="BM12" s="79">
        <v>3</v>
      </c>
      <c r="BN12" s="72" t="s">
        <v>6502</v>
      </c>
      <c r="BO12" s="73" t="s">
        <v>6503</v>
      </c>
      <c r="BP12" s="73" t="s">
        <v>6504</v>
      </c>
      <c r="BQ12" s="73" t="s">
        <v>6505</v>
      </c>
      <c r="BR12" s="512" t="s">
        <v>6506</v>
      </c>
      <c r="BS12" s="171" t="s">
        <v>6507</v>
      </c>
      <c r="BX12" s="1061">
        <f>IF('[2]Validation flags'!$H$3=1,0, IF( ISNUMBER(G12), 0, 1 ))</f>
        <v>0</v>
      </c>
      <c r="BY12" s="1061">
        <f>IF('[2]Validation flags'!$H$3=1,0, IF( ISNUMBER(H12), 0, 1 ))</f>
        <v>0</v>
      </c>
      <c r="BZ12" s="1061">
        <f>IF('[2]Validation flags'!$H$3=1,0, IF( ISNUMBER(I12), 0, 1 ))</f>
        <v>0</v>
      </c>
      <c r="CA12" s="1061">
        <f>IF('[2]Validation flags'!$H$3=1,0, IF( ISNUMBER(J12), 0, 1 ))</f>
        <v>0</v>
      </c>
      <c r="CB12" s="1061">
        <f>IF('[2]Validation flags'!$H$3=1,0, IF( ISNUMBER(K12), 0, 1 ))</f>
        <v>0</v>
      </c>
      <c r="CC12" s="2848"/>
      <c r="CD12" s="1061">
        <f>IF('[2]Validation flags'!$H$3=1,0, IF( ISNUMBER(M12), 0, 1 ))</f>
        <v>0</v>
      </c>
      <c r="CE12" s="1061">
        <f>IF('[2]Validation flags'!$H$3=1,0, IF( ISNUMBER(N12), 0, 1 ))</f>
        <v>0</v>
      </c>
      <c r="CF12" s="1061">
        <f>IF('[2]Validation flags'!$H$3=1,0, IF( ISNUMBER(O12), 0, 1 ))</f>
        <v>0</v>
      </c>
      <c r="CG12" s="1061">
        <f>IF('[2]Validation flags'!$H$3=1,0, IF( ISNUMBER(P12), 0, 1 ))</f>
        <v>0</v>
      </c>
      <c r="CH12" s="1061">
        <f>IF('[2]Validation flags'!$H$3=1,0, IF( ISNUMBER(Q12), 0, 1 ))</f>
        <v>0</v>
      </c>
      <c r="CI12" s="1092"/>
      <c r="CJ12" s="1061">
        <f>IF('[2]Validation flags'!$H$3=1,0, IF( ISNUMBER(S12), 0, 1 ))</f>
        <v>0</v>
      </c>
      <c r="CK12" s="1061">
        <f>IF('[2]Validation flags'!$H$3=1,0, IF( ISNUMBER(T12), 0, 1 ))</f>
        <v>0</v>
      </c>
      <c r="CL12" s="1061">
        <f>IF('[2]Validation flags'!$H$3=1,0, IF( ISNUMBER(U12), 0, 1 ))</f>
        <v>0</v>
      </c>
      <c r="CM12" s="1061">
        <f>IF('[2]Validation flags'!$H$3=1,0, IF( ISNUMBER(V12), 0, 1 ))</f>
        <v>0</v>
      </c>
      <c r="CN12" s="1061">
        <f>IF('[2]Validation flags'!$H$3=1,0, IF( ISNUMBER(W12), 0, 1 ))</f>
        <v>0</v>
      </c>
      <c r="CO12" s="1092"/>
      <c r="CP12" s="1061">
        <f>IF('[2]Validation flags'!$H$3=1,0, IF( ISNUMBER(Y12), 0, 1 ))</f>
        <v>0</v>
      </c>
      <c r="CQ12" s="1061">
        <f>IF('[2]Validation flags'!$H$3=1,0, IF( ISNUMBER(Z12), 0, 1 ))</f>
        <v>0</v>
      </c>
      <c r="CR12" s="1061">
        <f>IF('[2]Validation flags'!$H$3=1,0, IF( ISNUMBER(AA12), 0, 1 ))</f>
        <v>0</v>
      </c>
      <c r="CS12" s="1061">
        <f>IF('[2]Validation flags'!$H$3=1,0, IF( ISNUMBER(AB12), 0, 1 ))</f>
        <v>0</v>
      </c>
      <c r="CT12" s="1061">
        <f>IF('[2]Validation flags'!$H$3=1,0, IF( ISNUMBER(AC12), 0, 1 ))</f>
        <v>0</v>
      </c>
      <c r="CU12" s="1092"/>
      <c r="CV12" s="1061">
        <f>IF('[2]Validation flags'!$H$3=1,0, IF( ISNUMBER(AE12), 0, 1 ))</f>
        <v>0</v>
      </c>
      <c r="CW12" s="1061">
        <f>IF('[2]Validation flags'!$H$3=1,0, IF( ISNUMBER(AF12), 0, 1 ))</f>
        <v>0</v>
      </c>
      <c r="CX12" s="1061">
        <f>IF('[2]Validation flags'!$H$3=1,0, IF( ISNUMBER(AG12), 0, 1 ))</f>
        <v>0</v>
      </c>
      <c r="CY12" s="1061">
        <f>IF('[2]Validation flags'!$H$3=1,0, IF( ISNUMBER(AH12), 0, 1 ))</f>
        <v>0</v>
      </c>
      <c r="CZ12" s="1061">
        <f>IF('[2]Validation flags'!$H$3=1,0, IF( ISNUMBER(AI12), 0, 1 ))</f>
        <v>0</v>
      </c>
      <c r="DA12" s="1092"/>
      <c r="DB12" s="1061">
        <f>IF('[2]Validation flags'!$H$3=1,0, IF( ISNUMBER(AK12), 0, 1 ))</f>
        <v>0</v>
      </c>
      <c r="DC12" s="1061">
        <f>IF('[2]Validation flags'!$H$3=1,0, IF( ISNUMBER(AL12), 0, 1 ))</f>
        <v>0</v>
      </c>
      <c r="DD12" s="1061">
        <f>IF('[2]Validation flags'!$H$3=1,0, IF( ISNUMBER(AM12), 0, 1 ))</f>
        <v>0</v>
      </c>
      <c r="DE12" s="1061">
        <f>IF('[2]Validation flags'!$H$3=1,0, IF( ISNUMBER(AN12), 0, 1 ))</f>
        <v>0</v>
      </c>
      <c r="DF12" s="1061">
        <f>IF('[2]Validation flags'!$H$3=1,0, IF( ISNUMBER(AO12), 0, 1 ))</f>
        <v>0</v>
      </c>
      <c r="DG12" s="1092"/>
      <c r="DH12" s="1061">
        <f>IF('[2]Validation flags'!$H$3=1,0, IF( ISNUMBER(AQ12), 0, 1 ))</f>
        <v>0</v>
      </c>
      <c r="DI12" s="1061">
        <f>IF('[2]Validation flags'!$H$3=1,0, IF( ISNUMBER(AR12), 0, 1 ))</f>
        <v>0</v>
      </c>
      <c r="DJ12" s="1061">
        <f>IF('[2]Validation flags'!$H$3=1,0, IF( ISNUMBER(AS12), 0, 1 ))</f>
        <v>0</v>
      </c>
      <c r="DK12" s="1061">
        <f>IF('[2]Validation flags'!$H$3=1,0, IF( ISNUMBER(AT12), 0, 1 ))</f>
        <v>0</v>
      </c>
      <c r="DL12" s="1061">
        <f>IF('[2]Validation flags'!$H$3=1,0, IF( ISNUMBER(AU12), 0, 1 ))</f>
        <v>0</v>
      </c>
      <c r="DM12" s="1092"/>
      <c r="DN12" s="1061">
        <f>IF('[2]Validation flags'!$H$3=1,0, IF( ISNUMBER(AW12), 0, 1 ))</f>
        <v>0</v>
      </c>
      <c r="DO12" s="1061">
        <f>IF('[2]Validation flags'!$H$3=1,0, IF( ISNUMBER(AX12), 0, 1 ))</f>
        <v>0</v>
      </c>
      <c r="DP12" s="1061">
        <f>IF('[2]Validation flags'!$H$3=1,0, IF( ISNUMBER(AY12), 0, 1 ))</f>
        <v>0</v>
      </c>
      <c r="DQ12" s="1061">
        <f>IF('[2]Validation flags'!$H$3=1,0, IF( ISNUMBER(AZ12), 0, 1 ))</f>
        <v>0</v>
      </c>
      <c r="DR12" s="1061">
        <f>IF('[2]Validation flags'!$H$3=1,0, IF( ISNUMBER(BA12), 0, 1 ))</f>
        <v>0</v>
      </c>
      <c r="DS12" s="1092"/>
    </row>
    <row r="13" spans="2:123" ht="15" thickBot="1" x14ac:dyDescent="0.3">
      <c r="B13" s="62">
        <f xml:space="preserve"> B12 + 1</f>
        <v>4</v>
      </c>
      <c r="C13" s="63" t="s">
        <v>905</v>
      </c>
      <c r="D13" s="64" t="s">
        <v>906</v>
      </c>
      <c r="E13" s="64" t="s">
        <v>41</v>
      </c>
      <c r="F13" s="79">
        <v>3</v>
      </c>
      <c r="G13" s="509">
        <v>0</v>
      </c>
      <c r="H13" s="509">
        <v>0</v>
      </c>
      <c r="I13" s="509">
        <v>0</v>
      </c>
      <c r="J13" s="509">
        <v>0</v>
      </c>
      <c r="K13" s="509">
        <v>0</v>
      </c>
      <c r="L13" s="510">
        <f>SUM(G13:K13)</f>
        <v>0</v>
      </c>
      <c r="M13" s="509">
        <v>0</v>
      </c>
      <c r="N13" s="509">
        <v>0</v>
      </c>
      <c r="O13" s="509">
        <v>0</v>
      </c>
      <c r="P13" s="509">
        <v>0</v>
      </c>
      <c r="Q13" s="509">
        <v>0</v>
      </c>
      <c r="R13" s="510">
        <f>SUM(M13:Q13)</f>
        <v>0</v>
      </c>
      <c r="S13" s="509">
        <v>0</v>
      </c>
      <c r="T13" s="509">
        <v>0</v>
      </c>
      <c r="U13" s="509">
        <v>0</v>
      </c>
      <c r="V13" s="509">
        <v>0</v>
      </c>
      <c r="W13" s="509">
        <v>0</v>
      </c>
      <c r="X13" s="510">
        <f>SUM(S13:W13)</f>
        <v>0</v>
      </c>
      <c r="Y13" s="511">
        <v>0</v>
      </c>
      <c r="Z13" s="511">
        <v>0</v>
      </c>
      <c r="AA13" s="511">
        <v>0</v>
      </c>
      <c r="AB13" s="511">
        <v>0</v>
      </c>
      <c r="AC13" s="511">
        <v>0</v>
      </c>
      <c r="AD13" s="510">
        <f>SUM(Y13:AC13)</f>
        <v>0</v>
      </c>
      <c r="AE13" s="509">
        <v>0</v>
      </c>
      <c r="AF13" s="509">
        <v>0</v>
      </c>
      <c r="AG13" s="509">
        <v>0</v>
      </c>
      <c r="AH13" s="509">
        <v>0</v>
      </c>
      <c r="AI13" s="509">
        <v>0</v>
      </c>
      <c r="AJ13" s="510">
        <f>SUM(AE13:AI13)</f>
        <v>0</v>
      </c>
      <c r="AK13" s="509">
        <v>0</v>
      </c>
      <c r="AL13" s="509">
        <v>0</v>
      </c>
      <c r="AM13" s="509">
        <v>0</v>
      </c>
      <c r="AN13" s="509">
        <v>0</v>
      </c>
      <c r="AO13" s="509">
        <v>0</v>
      </c>
      <c r="AP13" s="510">
        <f>SUM(AK13:AO13)</f>
        <v>0</v>
      </c>
      <c r="AQ13" s="509">
        <v>0</v>
      </c>
      <c r="AR13" s="509">
        <v>0</v>
      </c>
      <c r="AS13" s="509">
        <v>0</v>
      </c>
      <c r="AT13" s="509">
        <v>0</v>
      </c>
      <c r="AU13" s="509">
        <v>0</v>
      </c>
      <c r="AV13" s="510">
        <f>SUM(AQ13:AU13)</f>
        <v>0</v>
      </c>
      <c r="AW13" s="509">
        <v>0</v>
      </c>
      <c r="AX13" s="509">
        <v>0</v>
      </c>
      <c r="AY13" s="509">
        <v>0</v>
      </c>
      <c r="AZ13" s="509">
        <v>0</v>
      </c>
      <c r="BA13" s="509">
        <v>0</v>
      </c>
      <c r="BB13" s="510">
        <f>SUM(AW13:BA13)</f>
        <v>0</v>
      </c>
      <c r="BD13" s="514"/>
      <c r="BE13" s="2850"/>
      <c r="BF13" s="1923"/>
      <c r="BG13" s="43">
        <f t="shared" si="0"/>
        <v>0</v>
      </c>
      <c r="BH13" s="43"/>
      <c r="BI13" s="1923"/>
      <c r="BJ13" s="62">
        <f xml:space="preserve"> BJ12 + 1</f>
        <v>4</v>
      </c>
      <c r="BK13" s="63" t="s">
        <v>905</v>
      </c>
      <c r="BL13" s="64" t="s">
        <v>41</v>
      </c>
      <c r="BM13" s="79">
        <v>3</v>
      </c>
      <c r="BN13" s="72" t="s">
        <v>6508</v>
      </c>
      <c r="BO13" s="73" t="s">
        <v>6509</v>
      </c>
      <c r="BP13" s="73" t="s">
        <v>6510</v>
      </c>
      <c r="BQ13" s="73" t="s">
        <v>6511</v>
      </c>
      <c r="BR13" s="512" t="s">
        <v>6512</v>
      </c>
      <c r="BS13" s="171" t="s">
        <v>6513</v>
      </c>
      <c r="BX13" s="1061">
        <f>IF('[2]Validation flags'!$H$3=1,0, IF( ISNUMBER(G13), 0, 1 ))</f>
        <v>0</v>
      </c>
      <c r="BY13" s="1061">
        <f>IF('[2]Validation flags'!$H$3=1,0, IF( ISNUMBER(H13), 0, 1 ))</f>
        <v>0</v>
      </c>
      <c r="BZ13" s="1061">
        <f>IF('[2]Validation flags'!$H$3=1,0, IF( ISNUMBER(I13), 0, 1 ))</f>
        <v>0</v>
      </c>
      <c r="CA13" s="1061">
        <f>IF('[2]Validation flags'!$H$3=1,0, IF( ISNUMBER(J13), 0, 1 ))</f>
        <v>0</v>
      </c>
      <c r="CB13" s="1061">
        <f>IF('[2]Validation flags'!$H$3=1,0, IF( ISNUMBER(K13), 0, 1 ))</f>
        <v>0</v>
      </c>
      <c r="CC13" s="2848"/>
      <c r="CD13" s="1061">
        <f>IF('[2]Validation flags'!$H$3=1,0, IF( ISNUMBER(M13), 0, 1 ))</f>
        <v>0</v>
      </c>
      <c r="CE13" s="1061">
        <f>IF('[2]Validation flags'!$H$3=1,0, IF( ISNUMBER(N13), 0, 1 ))</f>
        <v>0</v>
      </c>
      <c r="CF13" s="1061">
        <f>IF('[2]Validation flags'!$H$3=1,0, IF( ISNUMBER(O13), 0, 1 ))</f>
        <v>0</v>
      </c>
      <c r="CG13" s="1061">
        <f>IF('[2]Validation flags'!$H$3=1,0, IF( ISNUMBER(P13), 0, 1 ))</f>
        <v>0</v>
      </c>
      <c r="CH13" s="1061">
        <f>IF('[2]Validation flags'!$H$3=1,0, IF( ISNUMBER(Q13), 0, 1 ))</f>
        <v>0</v>
      </c>
      <c r="CI13" s="1092"/>
      <c r="CJ13" s="1061">
        <f>IF('[2]Validation flags'!$H$3=1,0, IF( ISNUMBER(S13), 0, 1 ))</f>
        <v>0</v>
      </c>
      <c r="CK13" s="1061">
        <f>IF('[2]Validation flags'!$H$3=1,0, IF( ISNUMBER(T13), 0, 1 ))</f>
        <v>0</v>
      </c>
      <c r="CL13" s="1061">
        <f>IF('[2]Validation flags'!$H$3=1,0, IF( ISNUMBER(U13), 0, 1 ))</f>
        <v>0</v>
      </c>
      <c r="CM13" s="1061">
        <f>IF('[2]Validation flags'!$H$3=1,0, IF( ISNUMBER(V13), 0, 1 ))</f>
        <v>0</v>
      </c>
      <c r="CN13" s="1061">
        <f>IF('[2]Validation flags'!$H$3=1,0, IF( ISNUMBER(W13), 0, 1 ))</f>
        <v>0</v>
      </c>
      <c r="CO13" s="1092"/>
      <c r="CP13" s="1061">
        <f>IF('[2]Validation flags'!$H$3=1,0, IF( ISNUMBER(Y13), 0, 1 ))</f>
        <v>0</v>
      </c>
      <c r="CQ13" s="1061">
        <f>IF('[2]Validation flags'!$H$3=1,0, IF( ISNUMBER(Z13), 0, 1 ))</f>
        <v>0</v>
      </c>
      <c r="CR13" s="1061">
        <f>IF('[2]Validation flags'!$H$3=1,0, IF( ISNUMBER(AA13), 0, 1 ))</f>
        <v>0</v>
      </c>
      <c r="CS13" s="1061">
        <f>IF('[2]Validation flags'!$H$3=1,0, IF( ISNUMBER(AB13), 0, 1 ))</f>
        <v>0</v>
      </c>
      <c r="CT13" s="1061">
        <f>IF('[2]Validation flags'!$H$3=1,0, IF( ISNUMBER(AC13), 0, 1 ))</f>
        <v>0</v>
      </c>
      <c r="CU13" s="1092"/>
      <c r="CV13" s="1061">
        <f>IF('[2]Validation flags'!$H$3=1,0, IF( ISNUMBER(AE13), 0, 1 ))</f>
        <v>0</v>
      </c>
      <c r="CW13" s="1061">
        <f>IF('[2]Validation flags'!$H$3=1,0, IF( ISNUMBER(AF13), 0, 1 ))</f>
        <v>0</v>
      </c>
      <c r="CX13" s="1061">
        <f>IF('[2]Validation flags'!$H$3=1,0, IF( ISNUMBER(AG13), 0, 1 ))</f>
        <v>0</v>
      </c>
      <c r="CY13" s="1061">
        <f>IF('[2]Validation flags'!$H$3=1,0, IF( ISNUMBER(AH13), 0, 1 ))</f>
        <v>0</v>
      </c>
      <c r="CZ13" s="1061">
        <f>IF('[2]Validation flags'!$H$3=1,0, IF( ISNUMBER(AI13), 0, 1 ))</f>
        <v>0</v>
      </c>
      <c r="DA13" s="1092"/>
      <c r="DB13" s="1061">
        <f>IF('[2]Validation flags'!$H$3=1,0, IF( ISNUMBER(AK13), 0, 1 ))</f>
        <v>0</v>
      </c>
      <c r="DC13" s="1061">
        <f>IF('[2]Validation flags'!$H$3=1,0, IF( ISNUMBER(AL13), 0, 1 ))</f>
        <v>0</v>
      </c>
      <c r="DD13" s="1061">
        <f>IF('[2]Validation flags'!$H$3=1,0, IF( ISNUMBER(AM13), 0, 1 ))</f>
        <v>0</v>
      </c>
      <c r="DE13" s="1061">
        <f>IF('[2]Validation flags'!$H$3=1,0, IF( ISNUMBER(AN13), 0, 1 ))</f>
        <v>0</v>
      </c>
      <c r="DF13" s="1061">
        <f>IF('[2]Validation flags'!$H$3=1,0, IF( ISNUMBER(AO13), 0, 1 ))</f>
        <v>0</v>
      </c>
      <c r="DG13" s="1092"/>
      <c r="DH13" s="1061">
        <f>IF('[2]Validation flags'!$H$3=1,0, IF( ISNUMBER(AQ13), 0, 1 ))</f>
        <v>0</v>
      </c>
      <c r="DI13" s="1061">
        <f>IF('[2]Validation flags'!$H$3=1,0, IF( ISNUMBER(AR13), 0, 1 ))</f>
        <v>0</v>
      </c>
      <c r="DJ13" s="1061">
        <f>IF('[2]Validation flags'!$H$3=1,0, IF( ISNUMBER(AS13), 0, 1 ))</f>
        <v>0</v>
      </c>
      <c r="DK13" s="1061">
        <f>IF('[2]Validation flags'!$H$3=1,0, IF( ISNUMBER(AT13), 0, 1 ))</f>
        <v>0</v>
      </c>
      <c r="DL13" s="1061">
        <f>IF('[2]Validation flags'!$H$3=1,0, IF( ISNUMBER(AU13), 0, 1 ))</f>
        <v>0</v>
      </c>
      <c r="DM13" s="1092"/>
      <c r="DN13" s="1061">
        <f>IF('[2]Validation flags'!$H$3=1,0, IF( ISNUMBER(AW13), 0, 1 ))</f>
        <v>0</v>
      </c>
      <c r="DO13" s="1061">
        <f>IF('[2]Validation flags'!$H$3=1,0, IF( ISNUMBER(AX13), 0, 1 ))</f>
        <v>0</v>
      </c>
      <c r="DP13" s="1061">
        <f>IF('[2]Validation flags'!$H$3=1,0, IF( ISNUMBER(AY13), 0, 1 ))</f>
        <v>0</v>
      </c>
      <c r="DQ13" s="1061">
        <f>IF('[2]Validation flags'!$H$3=1,0, IF( ISNUMBER(AZ13), 0, 1 ))</f>
        <v>0</v>
      </c>
      <c r="DR13" s="1061">
        <f>IF('[2]Validation flags'!$H$3=1,0, IF( ISNUMBER(BA13), 0, 1 ))</f>
        <v>0</v>
      </c>
      <c r="DS13" s="1092"/>
    </row>
    <row r="14" spans="2:123" ht="15" thickBot="1" x14ac:dyDescent="0.3">
      <c r="B14" s="62"/>
      <c r="C14" s="78" t="s">
        <v>70</v>
      </c>
      <c r="D14" s="515"/>
      <c r="E14" s="516"/>
      <c r="F14" s="516"/>
      <c r="G14" s="517"/>
      <c r="H14" s="517"/>
      <c r="I14" s="517"/>
      <c r="J14" s="517"/>
      <c r="K14" s="517"/>
      <c r="L14" s="518"/>
      <c r="M14" s="518"/>
      <c r="N14" s="518"/>
      <c r="O14" s="518"/>
      <c r="P14" s="518"/>
      <c r="Q14" s="518"/>
      <c r="R14" s="518"/>
      <c r="S14" s="518"/>
      <c r="T14" s="518"/>
      <c r="U14" s="518"/>
      <c r="V14" s="518"/>
      <c r="W14" s="518"/>
      <c r="X14" s="518"/>
      <c r="Y14" s="80"/>
      <c r="Z14" s="80"/>
      <c r="AA14" s="80"/>
      <c r="AB14" s="80"/>
      <c r="AC14" s="80"/>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D14" s="71"/>
      <c r="BE14" s="2309"/>
      <c r="BF14" s="1923"/>
      <c r="BG14" s="43"/>
      <c r="BH14" s="43"/>
      <c r="BI14" s="1923"/>
      <c r="BJ14" s="62"/>
      <c r="BK14" s="78" t="s">
        <v>70</v>
      </c>
      <c r="BL14" s="516"/>
      <c r="BM14" s="516"/>
      <c r="BN14" s="82"/>
      <c r="BO14" s="82"/>
      <c r="BP14" s="82"/>
      <c r="BQ14" s="82"/>
      <c r="BR14" s="82"/>
      <c r="BS14" s="352"/>
      <c r="BX14" s="1092"/>
      <c r="BY14" s="1092"/>
      <c r="BZ14" s="1092"/>
      <c r="CA14" s="1092"/>
      <c r="CB14" s="1092"/>
      <c r="CC14" s="2848"/>
      <c r="CD14" s="1092"/>
      <c r="CE14" s="1092"/>
      <c r="CF14" s="1092"/>
      <c r="CG14" s="1092"/>
      <c r="CH14" s="1092"/>
      <c r="CI14" s="1092"/>
      <c r="CJ14" s="1092"/>
      <c r="CK14" s="1092"/>
      <c r="CL14" s="1092"/>
      <c r="CM14" s="1092"/>
      <c r="CN14" s="1092"/>
      <c r="CO14" s="1092"/>
      <c r="CP14" s="1092"/>
      <c r="CQ14" s="1092"/>
      <c r="CR14" s="1092"/>
      <c r="CS14" s="1092"/>
      <c r="CT14" s="1092"/>
      <c r="CU14" s="1092"/>
      <c r="CV14" s="1092"/>
      <c r="CW14" s="1092"/>
      <c r="CX14" s="1092"/>
      <c r="CY14" s="1092"/>
      <c r="CZ14" s="1092"/>
      <c r="DA14" s="1092"/>
      <c r="DB14" s="1092"/>
      <c r="DC14" s="1092"/>
      <c r="DD14" s="1092"/>
      <c r="DE14" s="1092"/>
      <c r="DF14" s="1092"/>
      <c r="DG14" s="1092"/>
      <c r="DH14" s="1092"/>
      <c r="DI14" s="1092"/>
      <c r="DJ14" s="1092"/>
      <c r="DK14" s="1092"/>
      <c r="DL14" s="1092"/>
      <c r="DM14" s="1092"/>
      <c r="DN14" s="1092"/>
      <c r="DO14" s="1092"/>
      <c r="DP14" s="1092"/>
      <c r="DQ14" s="1092"/>
      <c r="DR14" s="1092"/>
      <c r="DS14" s="1092"/>
    </row>
    <row r="15" spans="2:123" x14ac:dyDescent="0.25">
      <c r="B15" s="85">
        <v>5</v>
      </c>
      <c r="C15" s="86" t="s">
        <v>71</v>
      </c>
      <c r="D15" s="87"/>
      <c r="E15" s="64" t="s">
        <v>41</v>
      </c>
      <c r="F15" s="520">
        <v>3</v>
      </c>
      <c r="G15" s="521">
        <v>0</v>
      </c>
      <c r="H15" s="509">
        <v>0</v>
      </c>
      <c r="I15" s="509">
        <v>0</v>
      </c>
      <c r="J15" s="509">
        <v>0</v>
      </c>
      <c r="K15" s="509">
        <v>0</v>
      </c>
      <c r="L15" s="510">
        <f>SUM(G15:K15)</f>
        <v>0</v>
      </c>
      <c r="M15" s="521">
        <v>0</v>
      </c>
      <c r="N15" s="509">
        <v>0</v>
      </c>
      <c r="O15" s="509">
        <v>0</v>
      </c>
      <c r="P15" s="509">
        <v>0</v>
      </c>
      <c r="Q15" s="509">
        <v>0</v>
      </c>
      <c r="R15" s="510">
        <f>SUM(M15:Q15)</f>
        <v>0</v>
      </c>
      <c r="S15" s="521">
        <v>0</v>
      </c>
      <c r="T15" s="509">
        <v>0</v>
      </c>
      <c r="U15" s="509">
        <v>0</v>
      </c>
      <c r="V15" s="509">
        <v>0</v>
      </c>
      <c r="W15" s="509">
        <v>0</v>
      </c>
      <c r="X15" s="510">
        <f>SUM(S15:W15)</f>
        <v>0</v>
      </c>
      <c r="Y15" s="522">
        <v>0</v>
      </c>
      <c r="Z15" s="511">
        <v>0</v>
      </c>
      <c r="AA15" s="511">
        <v>0</v>
      </c>
      <c r="AB15" s="511">
        <v>0</v>
      </c>
      <c r="AC15" s="511">
        <v>0</v>
      </c>
      <c r="AD15" s="510">
        <f>SUM(Y15:AC15)</f>
        <v>0</v>
      </c>
      <c r="AE15" s="521">
        <v>0</v>
      </c>
      <c r="AF15" s="509">
        <v>0</v>
      </c>
      <c r="AG15" s="509">
        <v>0</v>
      </c>
      <c r="AH15" s="509">
        <v>0</v>
      </c>
      <c r="AI15" s="509">
        <v>0</v>
      </c>
      <c r="AJ15" s="510">
        <f>SUM(AE15:AI15)</f>
        <v>0</v>
      </c>
      <c r="AK15" s="521">
        <v>0</v>
      </c>
      <c r="AL15" s="509">
        <v>0</v>
      </c>
      <c r="AM15" s="509">
        <v>0</v>
      </c>
      <c r="AN15" s="509">
        <v>0</v>
      </c>
      <c r="AO15" s="509">
        <v>0</v>
      </c>
      <c r="AP15" s="510">
        <f>SUM(AK15:AO15)</f>
        <v>0</v>
      </c>
      <c r="AQ15" s="521">
        <v>0</v>
      </c>
      <c r="AR15" s="509">
        <v>0</v>
      </c>
      <c r="AS15" s="509">
        <v>0</v>
      </c>
      <c r="AT15" s="509">
        <v>0</v>
      </c>
      <c r="AU15" s="509">
        <v>0</v>
      </c>
      <c r="AV15" s="510">
        <f>SUM(AQ15:AU15)</f>
        <v>0</v>
      </c>
      <c r="AW15" s="521">
        <v>0</v>
      </c>
      <c r="AX15" s="509">
        <v>0</v>
      </c>
      <c r="AY15" s="509">
        <v>0</v>
      </c>
      <c r="AZ15" s="509">
        <v>0</v>
      </c>
      <c r="BA15" s="509">
        <v>0</v>
      </c>
      <c r="BB15" s="510">
        <f>SUM(AW15:BA15)</f>
        <v>0</v>
      </c>
      <c r="BD15" s="90"/>
      <c r="BE15" s="2847"/>
      <c r="BF15" s="1923"/>
      <c r="BG15" s="43">
        <f t="shared" si="0"/>
        <v>0</v>
      </c>
      <c r="BH15" s="43"/>
      <c r="BI15" s="1923"/>
      <c r="BJ15" s="85">
        <v>5</v>
      </c>
      <c r="BK15" s="86" t="s">
        <v>71</v>
      </c>
      <c r="BL15" s="64" t="s">
        <v>41</v>
      </c>
      <c r="BM15" s="520">
        <v>3</v>
      </c>
      <c r="BN15" s="72" t="s">
        <v>6514</v>
      </c>
      <c r="BO15" s="73" t="s">
        <v>6515</v>
      </c>
      <c r="BP15" s="73" t="s">
        <v>6516</v>
      </c>
      <c r="BQ15" s="73" t="s">
        <v>6517</v>
      </c>
      <c r="BR15" s="512" t="s">
        <v>6518</v>
      </c>
      <c r="BS15" s="171" t="s">
        <v>6519</v>
      </c>
      <c r="BX15" s="1061">
        <f>IF('[2]Validation flags'!$H$3=1,0, IF( ISNUMBER(G15), 0, 1 ))</f>
        <v>0</v>
      </c>
      <c r="BY15" s="1061">
        <f>IF('[2]Validation flags'!$H$3=1,0, IF( ISNUMBER(H15), 0, 1 ))</f>
        <v>0</v>
      </c>
      <c r="BZ15" s="1061">
        <f>IF('[2]Validation flags'!$H$3=1,0, IF( ISNUMBER(I15), 0, 1 ))</f>
        <v>0</v>
      </c>
      <c r="CA15" s="1061">
        <f>IF('[2]Validation flags'!$H$3=1,0, IF( ISNUMBER(J15), 0, 1 ))</f>
        <v>0</v>
      </c>
      <c r="CB15" s="1061">
        <f>IF('[2]Validation flags'!$H$3=1,0, IF( ISNUMBER(K15), 0, 1 ))</f>
        <v>0</v>
      </c>
      <c r="CC15" s="2848"/>
      <c r="CD15" s="1061">
        <f>IF('[2]Validation flags'!$H$3=1,0, IF( ISNUMBER(M15), 0, 1 ))</f>
        <v>0</v>
      </c>
      <c r="CE15" s="1061">
        <f>IF('[2]Validation flags'!$H$3=1,0, IF( ISNUMBER(N15), 0, 1 ))</f>
        <v>0</v>
      </c>
      <c r="CF15" s="1061">
        <f>IF('[2]Validation flags'!$H$3=1,0, IF( ISNUMBER(O15), 0, 1 ))</f>
        <v>0</v>
      </c>
      <c r="CG15" s="1061">
        <f>IF('[2]Validation flags'!$H$3=1,0, IF( ISNUMBER(P15), 0, 1 ))</f>
        <v>0</v>
      </c>
      <c r="CH15" s="1061">
        <f>IF('[2]Validation flags'!$H$3=1,0, IF( ISNUMBER(Q15), 0, 1 ))</f>
        <v>0</v>
      </c>
      <c r="CI15" s="1092"/>
      <c r="CJ15" s="1061">
        <f>IF('[2]Validation flags'!$H$3=1,0, IF( ISNUMBER(S15), 0, 1 ))</f>
        <v>0</v>
      </c>
      <c r="CK15" s="1061">
        <f>IF('[2]Validation flags'!$H$3=1,0, IF( ISNUMBER(T15), 0, 1 ))</f>
        <v>0</v>
      </c>
      <c r="CL15" s="1061">
        <f>IF('[2]Validation flags'!$H$3=1,0, IF( ISNUMBER(U15), 0, 1 ))</f>
        <v>0</v>
      </c>
      <c r="CM15" s="1061">
        <f>IF('[2]Validation flags'!$H$3=1,0, IF( ISNUMBER(V15), 0, 1 ))</f>
        <v>0</v>
      </c>
      <c r="CN15" s="1061">
        <f>IF('[2]Validation flags'!$H$3=1,0, IF( ISNUMBER(W15), 0, 1 ))</f>
        <v>0</v>
      </c>
      <c r="CO15" s="1092"/>
      <c r="CP15" s="1061">
        <f>IF('[2]Validation flags'!$H$3=1,0, IF( ISNUMBER(Y15), 0, 1 ))</f>
        <v>0</v>
      </c>
      <c r="CQ15" s="1061">
        <f>IF('[2]Validation flags'!$H$3=1,0, IF( ISNUMBER(Z15), 0, 1 ))</f>
        <v>0</v>
      </c>
      <c r="CR15" s="1061">
        <f>IF('[2]Validation flags'!$H$3=1,0, IF( ISNUMBER(AA15), 0, 1 ))</f>
        <v>0</v>
      </c>
      <c r="CS15" s="1061">
        <f>IF('[2]Validation flags'!$H$3=1,0, IF( ISNUMBER(AB15), 0, 1 ))</f>
        <v>0</v>
      </c>
      <c r="CT15" s="1061">
        <f>IF('[2]Validation flags'!$H$3=1,0, IF( ISNUMBER(AC15), 0, 1 ))</f>
        <v>0</v>
      </c>
      <c r="CU15" s="1092"/>
      <c r="CV15" s="1061">
        <f>IF('[2]Validation flags'!$H$3=1,0, IF( ISNUMBER(AE15), 0, 1 ))</f>
        <v>0</v>
      </c>
      <c r="CW15" s="1061">
        <f>IF('[2]Validation flags'!$H$3=1,0, IF( ISNUMBER(AF15), 0, 1 ))</f>
        <v>0</v>
      </c>
      <c r="CX15" s="1061">
        <f>IF('[2]Validation flags'!$H$3=1,0, IF( ISNUMBER(AG15), 0, 1 ))</f>
        <v>0</v>
      </c>
      <c r="CY15" s="1061">
        <f>IF('[2]Validation flags'!$H$3=1,0, IF( ISNUMBER(AH15), 0, 1 ))</f>
        <v>0</v>
      </c>
      <c r="CZ15" s="1061">
        <f>IF('[2]Validation flags'!$H$3=1,0, IF( ISNUMBER(AI15), 0, 1 ))</f>
        <v>0</v>
      </c>
      <c r="DA15" s="1092"/>
      <c r="DB15" s="1061">
        <f>IF('[2]Validation flags'!$H$3=1,0, IF( ISNUMBER(AK15), 0, 1 ))</f>
        <v>0</v>
      </c>
      <c r="DC15" s="1061">
        <f>IF('[2]Validation flags'!$H$3=1,0, IF( ISNUMBER(AL15), 0, 1 ))</f>
        <v>0</v>
      </c>
      <c r="DD15" s="1061">
        <f>IF('[2]Validation flags'!$H$3=1,0, IF( ISNUMBER(AM15), 0, 1 ))</f>
        <v>0</v>
      </c>
      <c r="DE15" s="1061">
        <f>IF('[2]Validation flags'!$H$3=1,0, IF( ISNUMBER(AN15), 0, 1 ))</f>
        <v>0</v>
      </c>
      <c r="DF15" s="1061">
        <f>IF('[2]Validation flags'!$H$3=1,0, IF( ISNUMBER(AO15), 0, 1 ))</f>
        <v>0</v>
      </c>
      <c r="DG15" s="1092"/>
      <c r="DH15" s="1061">
        <f>IF('[2]Validation flags'!$H$3=1,0, IF( ISNUMBER(AQ15), 0, 1 ))</f>
        <v>0</v>
      </c>
      <c r="DI15" s="1061">
        <f>IF('[2]Validation flags'!$H$3=1,0, IF( ISNUMBER(AR15), 0, 1 ))</f>
        <v>0</v>
      </c>
      <c r="DJ15" s="1061">
        <f>IF('[2]Validation flags'!$H$3=1,0, IF( ISNUMBER(AS15), 0, 1 ))</f>
        <v>0</v>
      </c>
      <c r="DK15" s="1061">
        <f>IF('[2]Validation flags'!$H$3=1,0, IF( ISNUMBER(AT15), 0, 1 ))</f>
        <v>0</v>
      </c>
      <c r="DL15" s="1061">
        <f>IF('[2]Validation flags'!$H$3=1,0, IF( ISNUMBER(AU15), 0, 1 ))</f>
        <v>0</v>
      </c>
      <c r="DM15" s="1092"/>
      <c r="DN15" s="1061">
        <f>IF('[2]Validation flags'!$H$3=1,0, IF( ISNUMBER(AW15), 0, 1 ))</f>
        <v>0</v>
      </c>
      <c r="DO15" s="1061">
        <f>IF('[2]Validation flags'!$H$3=1,0, IF( ISNUMBER(AX15), 0, 1 ))</f>
        <v>0</v>
      </c>
      <c r="DP15" s="1061">
        <f>IF('[2]Validation flags'!$H$3=1,0, IF( ISNUMBER(AY15), 0, 1 ))</f>
        <v>0</v>
      </c>
      <c r="DQ15" s="1061">
        <f>IF('[2]Validation flags'!$H$3=1,0, IF( ISNUMBER(AZ15), 0, 1 ))</f>
        <v>0</v>
      </c>
      <c r="DR15" s="1061">
        <f>IF('[2]Validation flags'!$H$3=1,0, IF( ISNUMBER(BA15), 0, 1 ))</f>
        <v>0</v>
      </c>
      <c r="DS15" s="1092"/>
    </row>
    <row r="16" spans="2:123" x14ac:dyDescent="0.25">
      <c r="B16" s="62">
        <v>6</v>
      </c>
      <c r="C16" s="63" t="s">
        <v>77</v>
      </c>
      <c r="D16" s="87"/>
      <c r="E16" s="64" t="s">
        <v>41</v>
      </c>
      <c r="F16" s="520">
        <v>3</v>
      </c>
      <c r="G16" s="521">
        <v>0</v>
      </c>
      <c r="H16" s="509">
        <v>0</v>
      </c>
      <c r="I16" s="509">
        <v>0</v>
      </c>
      <c r="J16" s="509">
        <v>0</v>
      </c>
      <c r="K16" s="509">
        <v>0</v>
      </c>
      <c r="L16" s="510">
        <f>SUM(G16:K16)</f>
        <v>0</v>
      </c>
      <c r="M16" s="521">
        <v>0</v>
      </c>
      <c r="N16" s="509">
        <v>0</v>
      </c>
      <c r="O16" s="509">
        <v>0</v>
      </c>
      <c r="P16" s="509">
        <v>0</v>
      </c>
      <c r="Q16" s="509">
        <v>0</v>
      </c>
      <c r="R16" s="510">
        <f>SUM(M16:Q16)</f>
        <v>0</v>
      </c>
      <c r="S16" s="521">
        <v>0</v>
      </c>
      <c r="T16" s="509">
        <v>0</v>
      </c>
      <c r="U16" s="509">
        <v>0</v>
      </c>
      <c r="V16" s="509">
        <v>0</v>
      </c>
      <c r="W16" s="509">
        <v>0</v>
      </c>
      <c r="X16" s="510">
        <f>SUM(S16:W16)</f>
        <v>0</v>
      </c>
      <c r="Y16" s="522">
        <v>0</v>
      </c>
      <c r="Z16" s="511">
        <v>0</v>
      </c>
      <c r="AA16" s="511">
        <v>0</v>
      </c>
      <c r="AB16" s="511">
        <v>0</v>
      </c>
      <c r="AC16" s="511">
        <v>0</v>
      </c>
      <c r="AD16" s="510">
        <f>SUM(Y16:AC16)</f>
        <v>0</v>
      </c>
      <c r="AE16" s="521">
        <v>0</v>
      </c>
      <c r="AF16" s="509">
        <v>0</v>
      </c>
      <c r="AG16" s="509">
        <v>0</v>
      </c>
      <c r="AH16" s="509">
        <v>0</v>
      </c>
      <c r="AI16" s="509">
        <v>0</v>
      </c>
      <c r="AJ16" s="510">
        <f>SUM(AE16:AI16)</f>
        <v>0</v>
      </c>
      <c r="AK16" s="521">
        <v>0</v>
      </c>
      <c r="AL16" s="509">
        <v>0</v>
      </c>
      <c r="AM16" s="509">
        <v>0</v>
      </c>
      <c r="AN16" s="509">
        <v>0</v>
      </c>
      <c r="AO16" s="509">
        <v>0</v>
      </c>
      <c r="AP16" s="510">
        <f>SUM(AK16:AO16)</f>
        <v>0</v>
      </c>
      <c r="AQ16" s="521">
        <v>0</v>
      </c>
      <c r="AR16" s="509">
        <v>0</v>
      </c>
      <c r="AS16" s="509">
        <v>0</v>
      </c>
      <c r="AT16" s="509">
        <v>0</v>
      </c>
      <c r="AU16" s="509">
        <v>0</v>
      </c>
      <c r="AV16" s="510">
        <f>SUM(AQ16:AU16)</f>
        <v>0</v>
      </c>
      <c r="AW16" s="521">
        <v>0</v>
      </c>
      <c r="AX16" s="509">
        <v>0</v>
      </c>
      <c r="AY16" s="509">
        <v>0</v>
      </c>
      <c r="AZ16" s="509">
        <v>0</v>
      </c>
      <c r="BA16" s="509">
        <v>0</v>
      </c>
      <c r="BB16" s="510">
        <f>SUM(AW16:BA16)</f>
        <v>0</v>
      </c>
      <c r="BD16" s="91"/>
      <c r="BE16" s="2849"/>
      <c r="BF16" s="1923"/>
      <c r="BG16" s="43">
        <f t="shared" si="0"/>
        <v>0</v>
      </c>
      <c r="BH16" s="43"/>
      <c r="BI16" s="1923"/>
      <c r="BJ16" s="62">
        <v>6</v>
      </c>
      <c r="BK16" s="63" t="s">
        <v>77</v>
      </c>
      <c r="BL16" s="64" t="s">
        <v>41</v>
      </c>
      <c r="BM16" s="520">
        <v>3</v>
      </c>
      <c r="BN16" s="72" t="s">
        <v>6520</v>
      </c>
      <c r="BO16" s="73" t="s">
        <v>6521</v>
      </c>
      <c r="BP16" s="73" t="s">
        <v>6522</v>
      </c>
      <c r="BQ16" s="73" t="s">
        <v>6523</v>
      </c>
      <c r="BR16" s="512" t="s">
        <v>6524</v>
      </c>
      <c r="BS16" s="171" t="s">
        <v>6525</v>
      </c>
      <c r="BX16" s="1061">
        <f>IF('[2]Validation flags'!$H$3=1,0, IF( ISNUMBER(G16), 0, 1 ))</f>
        <v>0</v>
      </c>
      <c r="BY16" s="1061">
        <f>IF('[2]Validation flags'!$H$3=1,0, IF( ISNUMBER(H16), 0, 1 ))</f>
        <v>0</v>
      </c>
      <c r="BZ16" s="1061">
        <f>IF('[2]Validation flags'!$H$3=1,0, IF( ISNUMBER(I16), 0, 1 ))</f>
        <v>0</v>
      </c>
      <c r="CA16" s="1061">
        <f>IF('[2]Validation flags'!$H$3=1,0, IF( ISNUMBER(J16), 0, 1 ))</f>
        <v>0</v>
      </c>
      <c r="CB16" s="1061">
        <f>IF('[2]Validation flags'!$H$3=1,0, IF( ISNUMBER(K16), 0, 1 ))</f>
        <v>0</v>
      </c>
      <c r="CC16" s="2848"/>
      <c r="CD16" s="1061">
        <f>IF('[2]Validation flags'!$H$3=1,0, IF( ISNUMBER(M16), 0, 1 ))</f>
        <v>0</v>
      </c>
      <c r="CE16" s="1061">
        <f>IF('[2]Validation flags'!$H$3=1,0, IF( ISNUMBER(N16), 0, 1 ))</f>
        <v>0</v>
      </c>
      <c r="CF16" s="1061">
        <f>IF('[2]Validation flags'!$H$3=1,0, IF( ISNUMBER(O16), 0, 1 ))</f>
        <v>0</v>
      </c>
      <c r="CG16" s="1061">
        <f>IF('[2]Validation flags'!$H$3=1,0, IF( ISNUMBER(P16), 0, 1 ))</f>
        <v>0</v>
      </c>
      <c r="CH16" s="1061">
        <f>IF('[2]Validation flags'!$H$3=1,0, IF( ISNUMBER(Q16), 0, 1 ))</f>
        <v>0</v>
      </c>
      <c r="CI16" s="1092"/>
      <c r="CJ16" s="1061">
        <f>IF('[2]Validation flags'!$H$3=1,0, IF( ISNUMBER(S16), 0, 1 ))</f>
        <v>0</v>
      </c>
      <c r="CK16" s="1061">
        <f>IF('[2]Validation flags'!$H$3=1,0, IF( ISNUMBER(T16), 0, 1 ))</f>
        <v>0</v>
      </c>
      <c r="CL16" s="1061">
        <f>IF('[2]Validation flags'!$H$3=1,0, IF( ISNUMBER(U16), 0, 1 ))</f>
        <v>0</v>
      </c>
      <c r="CM16" s="1061">
        <f>IF('[2]Validation flags'!$H$3=1,0, IF( ISNUMBER(V16), 0, 1 ))</f>
        <v>0</v>
      </c>
      <c r="CN16" s="1061">
        <f>IF('[2]Validation flags'!$H$3=1,0, IF( ISNUMBER(W16), 0, 1 ))</f>
        <v>0</v>
      </c>
      <c r="CO16" s="1092"/>
      <c r="CP16" s="1061">
        <f>IF('[2]Validation flags'!$H$3=1,0, IF( ISNUMBER(Y16), 0, 1 ))</f>
        <v>0</v>
      </c>
      <c r="CQ16" s="1061">
        <f>IF('[2]Validation flags'!$H$3=1,0, IF( ISNUMBER(Z16), 0, 1 ))</f>
        <v>0</v>
      </c>
      <c r="CR16" s="1061">
        <f>IF('[2]Validation flags'!$H$3=1,0, IF( ISNUMBER(AA16), 0, 1 ))</f>
        <v>0</v>
      </c>
      <c r="CS16" s="1061">
        <f>IF('[2]Validation flags'!$H$3=1,0, IF( ISNUMBER(AB16), 0, 1 ))</f>
        <v>0</v>
      </c>
      <c r="CT16" s="1061">
        <f>IF('[2]Validation flags'!$H$3=1,0, IF( ISNUMBER(AC16), 0, 1 ))</f>
        <v>0</v>
      </c>
      <c r="CU16" s="1092"/>
      <c r="CV16" s="1061">
        <f>IF('[2]Validation flags'!$H$3=1,0, IF( ISNUMBER(AE16), 0, 1 ))</f>
        <v>0</v>
      </c>
      <c r="CW16" s="1061">
        <f>IF('[2]Validation flags'!$H$3=1,0, IF( ISNUMBER(AF16), 0, 1 ))</f>
        <v>0</v>
      </c>
      <c r="CX16" s="1061">
        <f>IF('[2]Validation flags'!$H$3=1,0, IF( ISNUMBER(AG16), 0, 1 ))</f>
        <v>0</v>
      </c>
      <c r="CY16" s="1061">
        <f>IF('[2]Validation flags'!$H$3=1,0, IF( ISNUMBER(AH16), 0, 1 ))</f>
        <v>0</v>
      </c>
      <c r="CZ16" s="1061">
        <f>IF('[2]Validation flags'!$H$3=1,0, IF( ISNUMBER(AI16), 0, 1 ))</f>
        <v>0</v>
      </c>
      <c r="DA16" s="1092"/>
      <c r="DB16" s="1061">
        <f>IF('[2]Validation flags'!$H$3=1,0, IF( ISNUMBER(AK16), 0, 1 ))</f>
        <v>0</v>
      </c>
      <c r="DC16" s="1061">
        <f>IF('[2]Validation flags'!$H$3=1,0, IF( ISNUMBER(AL16), 0, 1 ))</f>
        <v>0</v>
      </c>
      <c r="DD16" s="1061">
        <f>IF('[2]Validation flags'!$H$3=1,0, IF( ISNUMBER(AM16), 0, 1 ))</f>
        <v>0</v>
      </c>
      <c r="DE16" s="1061">
        <f>IF('[2]Validation flags'!$H$3=1,0, IF( ISNUMBER(AN16), 0, 1 ))</f>
        <v>0</v>
      </c>
      <c r="DF16" s="1061">
        <f>IF('[2]Validation flags'!$H$3=1,0, IF( ISNUMBER(AO16), 0, 1 ))</f>
        <v>0</v>
      </c>
      <c r="DG16" s="1092"/>
      <c r="DH16" s="1061">
        <f>IF('[2]Validation flags'!$H$3=1,0, IF( ISNUMBER(AQ16), 0, 1 ))</f>
        <v>0</v>
      </c>
      <c r="DI16" s="1061">
        <f>IF('[2]Validation flags'!$H$3=1,0, IF( ISNUMBER(AR16), 0, 1 ))</f>
        <v>0</v>
      </c>
      <c r="DJ16" s="1061">
        <f>IF('[2]Validation flags'!$H$3=1,0, IF( ISNUMBER(AS16), 0, 1 ))</f>
        <v>0</v>
      </c>
      <c r="DK16" s="1061">
        <f>IF('[2]Validation flags'!$H$3=1,0, IF( ISNUMBER(AT16), 0, 1 ))</f>
        <v>0</v>
      </c>
      <c r="DL16" s="1061">
        <f>IF('[2]Validation flags'!$H$3=1,0, IF( ISNUMBER(AU16), 0, 1 ))</f>
        <v>0</v>
      </c>
      <c r="DM16" s="1092"/>
      <c r="DN16" s="1061">
        <f>IF('[2]Validation flags'!$H$3=1,0, IF( ISNUMBER(AW16), 0, 1 ))</f>
        <v>0</v>
      </c>
      <c r="DO16" s="1061">
        <f>IF('[2]Validation flags'!$H$3=1,0, IF( ISNUMBER(AX16), 0, 1 ))</f>
        <v>0</v>
      </c>
      <c r="DP16" s="1061">
        <f>IF('[2]Validation flags'!$H$3=1,0, IF( ISNUMBER(AY16), 0, 1 ))</f>
        <v>0</v>
      </c>
      <c r="DQ16" s="1061">
        <f>IF('[2]Validation flags'!$H$3=1,0, IF( ISNUMBER(AZ16), 0, 1 ))</f>
        <v>0</v>
      </c>
      <c r="DR16" s="1061">
        <f>IF('[2]Validation flags'!$H$3=1,0, IF( ISNUMBER(BA16), 0, 1 ))</f>
        <v>0</v>
      </c>
      <c r="DS16" s="1092"/>
    </row>
    <row r="17" spans="2:124" x14ac:dyDescent="0.25">
      <c r="B17" s="62">
        <v>7</v>
      </c>
      <c r="C17" s="63" t="s">
        <v>83</v>
      </c>
      <c r="D17" s="87"/>
      <c r="E17" s="64" t="s">
        <v>41</v>
      </c>
      <c r="F17" s="520">
        <v>3</v>
      </c>
      <c r="G17" s="521">
        <v>44.088999999999999</v>
      </c>
      <c r="H17" s="509">
        <v>41.261000000000003</v>
      </c>
      <c r="I17" s="509">
        <v>6.3739999999999997</v>
      </c>
      <c r="J17" s="509">
        <v>22.984000000000002</v>
      </c>
      <c r="K17" s="509">
        <v>8.5050000000000008</v>
      </c>
      <c r="L17" s="510">
        <f>SUM(G17:K17)</f>
        <v>123.21299999999999</v>
      </c>
      <c r="M17" s="521">
        <v>52.093000000000004</v>
      </c>
      <c r="N17" s="509">
        <v>45.760000000000005</v>
      </c>
      <c r="O17" s="509">
        <v>6.9349999999999996</v>
      </c>
      <c r="P17" s="509">
        <v>23.252000000000002</v>
      </c>
      <c r="Q17" s="509">
        <v>9.6219999999999999</v>
      </c>
      <c r="R17" s="510">
        <f>SUM(M17:Q17)</f>
        <v>137.66200000000003</v>
      </c>
      <c r="S17" s="521">
        <v>54.558</v>
      </c>
      <c r="T17" s="509">
        <v>52.290999999999997</v>
      </c>
      <c r="U17" s="509">
        <v>6.7130000000000001</v>
      </c>
      <c r="V17" s="509">
        <v>24.003</v>
      </c>
      <c r="W17" s="509">
        <v>9.911999999999999</v>
      </c>
      <c r="X17" s="510">
        <f>SUM(S17:W17)</f>
        <v>147.477</v>
      </c>
      <c r="Y17" s="524">
        <v>60.320999999999998</v>
      </c>
      <c r="Z17" s="524">
        <v>49.33</v>
      </c>
      <c r="AA17" s="511">
        <v>6.4499999999999993</v>
      </c>
      <c r="AB17" s="511">
        <v>24.565999999999999</v>
      </c>
      <c r="AC17" s="511">
        <v>9.52</v>
      </c>
      <c r="AD17" s="510">
        <f>SUM(Y17:AC17)</f>
        <v>150.18700000000001</v>
      </c>
      <c r="AE17" s="524">
        <v>56.384999999999998</v>
      </c>
      <c r="AF17" s="524">
        <v>48.327000000000005</v>
      </c>
      <c r="AG17" s="509">
        <v>6.4929999999999994</v>
      </c>
      <c r="AH17" s="509">
        <v>24.728999999999999</v>
      </c>
      <c r="AI17" s="509">
        <v>9.5809999999999995</v>
      </c>
      <c r="AJ17" s="510">
        <f>SUM(AE17:AI17)</f>
        <v>145.51499999999999</v>
      </c>
      <c r="AK17" s="524">
        <v>50.847999999999999</v>
      </c>
      <c r="AL17" s="524">
        <v>50.812999999999995</v>
      </c>
      <c r="AM17" s="509">
        <v>6.5350000000000001</v>
      </c>
      <c r="AN17" s="509">
        <v>24.914000000000001</v>
      </c>
      <c r="AO17" s="509">
        <v>9.6509999999999998</v>
      </c>
      <c r="AP17" s="510">
        <f>SUM(AK17:AO17)</f>
        <v>142.76100000000002</v>
      </c>
      <c r="AQ17" s="524">
        <v>50.813000000000002</v>
      </c>
      <c r="AR17" s="524">
        <v>60.573999999999998</v>
      </c>
      <c r="AS17" s="509">
        <v>6.585</v>
      </c>
      <c r="AT17" s="509">
        <v>25.111999999999998</v>
      </c>
      <c r="AU17" s="509">
        <v>9.7249999999999996</v>
      </c>
      <c r="AV17" s="510">
        <f>SUM(AQ17:AU17)</f>
        <v>152.809</v>
      </c>
      <c r="AW17" s="524">
        <v>50.89</v>
      </c>
      <c r="AX17" s="524">
        <v>66.603000000000009</v>
      </c>
      <c r="AY17" s="509">
        <v>6.6340000000000003</v>
      </c>
      <c r="AZ17" s="509">
        <v>25.306999999999999</v>
      </c>
      <c r="BA17" s="509">
        <v>9.7970000000000006</v>
      </c>
      <c r="BB17" s="510">
        <f>SUM(AW17:BA17)</f>
        <v>159.23099999999999</v>
      </c>
      <c r="BD17" s="525"/>
      <c r="BE17" s="2849"/>
      <c r="BF17" s="1923"/>
      <c r="BG17" s="43">
        <f t="shared" si="0"/>
        <v>0</v>
      </c>
      <c r="BH17" s="43"/>
      <c r="BI17" s="1923"/>
      <c r="BJ17" s="62">
        <v>7</v>
      </c>
      <c r="BK17" s="63" t="s">
        <v>83</v>
      </c>
      <c r="BL17" s="64" t="s">
        <v>41</v>
      </c>
      <c r="BM17" s="520">
        <v>3</v>
      </c>
      <c r="BN17" s="72" t="s">
        <v>6526</v>
      </c>
      <c r="BO17" s="73" t="s">
        <v>6527</v>
      </c>
      <c r="BP17" s="73" t="s">
        <v>6528</v>
      </c>
      <c r="BQ17" s="73" t="s">
        <v>6529</v>
      </c>
      <c r="BR17" s="512" t="s">
        <v>6530</v>
      </c>
      <c r="BS17" s="171" t="s">
        <v>6531</v>
      </c>
      <c r="BX17" s="1061">
        <f>IF('[2]Validation flags'!$H$3=1,0, IF( ISNUMBER(G17), 0, 1 ))</f>
        <v>0</v>
      </c>
      <c r="BY17" s="1061">
        <f>IF('[2]Validation flags'!$H$3=1,0, IF( ISNUMBER(H17), 0, 1 ))</f>
        <v>0</v>
      </c>
      <c r="BZ17" s="1061">
        <f>IF('[2]Validation flags'!$H$3=1,0, IF( ISNUMBER(I17), 0, 1 ))</f>
        <v>0</v>
      </c>
      <c r="CA17" s="1061">
        <f>IF('[2]Validation flags'!$H$3=1,0, IF( ISNUMBER(J17), 0, 1 ))</f>
        <v>0</v>
      </c>
      <c r="CB17" s="1061">
        <f>IF('[2]Validation flags'!$H$3=1,0, IF( ISNUMBER(K17), 0, 1 ))</f>
        <v>0</v>
      </c>
      <c r="CC17" s="2848"/>
      <c r="CD17" s="1061">
        <f>IF('[2]Validation flags'!$H$3=1,0, IF( ISNUMBER(M17), 0, 1 ))</f>
        <v>0</v>
      </c>
      <c r="CE17" s="1061">
        <f>IF('[2]Validation flags'!$H$3=1,0, IF( ISNUMBER(N17), 0, 1 ))</f>
        <v>0</v>
      </c>
      <c r="CF17" s="1061">
        <f>IF('[2]Validation flags'!$H$3=1,0, IF( ISNUMBER(O17), 0, 1 ))</f>
        <v>0</v>
      </c>
      <c r="CG17" s="1061">
        <f>IF('[2]Validation flags'!$H$3=1,0, IF( ISNUMBER(P17), 0, 1 ))</f>
        <v>0</v>
      </c>
      <c r="CH17" s="1061">
        <f>IF('[2]Validation flags'!$H$3=1,0, IF( ISNUMBER(Q17), 0, 1 ))</f>
        <v>0</v>
      </c>
      <c r="CI17" s="1092"/>
      <c r="CJ17" s="1061">
        <f>IF('[2]Validation flags'!$H$3=1,0, IF( ISNUMBER(S17), 0, 1 ))</f>
        <v>0</v>
      </c>
      <c r="CK17" s="1061">
        <f>IF('[2]Validation flags'!$H$3=1,0, IF( ISNUMBER(T17), 0, 1 ))</f>
        <v>0</v>
      </c>
      <c r="CL17" s="1061">
        <f>IF('[2]Validation flags'!$H$3=1,0, IF( ISNUMBER(U17), 0, 1 ))</f>
        <v>0</v>
      </c>
      <c r="CM17" s="1061">
        <f>IF('[2]Validation flags'!$H$3=1,0, IF( ISNUMBER(V17), 0, 1 ))</f>
        <v>0</v>
      </c>
      <c r="CN17" s="1061">
        <f>IF('[2]Validation flags'!$H$3=1,0, IF( ISNUMBER(W17), 0, 1 ))</f>
        <v>0</v>
      </c>
      <c r="CO17" s="1092"/>
      <c r="CP17" s="1061">
        <f>IF('[2]Validation flags'!$H$3=1,0, IF( ISNUMBER(Y17), 0, 1 ))</f>
        <v>0</v>
      </c>
      <c r="CQ17" s="1061">
        <f>IF('[2]Validation flags'!$H$3=1,0, IF( ISNUMBER(Z17), 0, 1 ))</f>
        <v>0</v>
      </c>
      <c r="CR17" s="1061">
        <f>IF('[2]Validation flags'!$H$3=1,0, IF( ISNUMBER(AA17), 0, 1 ))</f>
        <v>0</v>
      </c>
      <c r="CS17" s="1061">
        <f>IF('[2]Validation flags'!$H$3=1,0, IF( ISNUMBER(AB17), 0, 1 ))</f>
        <v>0</v>
      </c>
      <c r="CT17" s="1061">
        <f>IF('[2]Validation flags'!$H$3=1,0, IF( ISNUMBER(AC17), 0, 1 ))</f>
        <v>0</v>
      </c>
      <c r="CU17" s="1092"/>
      <c r="CV17" s="1061">
        <f>IF('[2]Validation flags'!$H$3=1,0, IF( ISNUMBER(AE17), 0, 1 ))</f>
        <v>0</v>
      </c>
      <c r="CW17" s="1061">
        <f>IF('[2]Validation flags'!$H$3=1,0, IF( ISNUMBER(AF17), 0, 1 ))</f>
        <v>0</v>
      </c>
      <c r="CX17" s="1061">
        <f>IF('[2]Validation flags'!$H$3=1,0, IF( ISNUMBER(AG17), 0, 1 ))</f>
        <v>0</v>
      </c>
      <c r="CY17" s="1061">
        <f>IF('[2]Validation flags'!$H$3=1,0, IF( ISNUMBER(AH17), 0, 1 ))</f>
        <v>0</v>
      </c>
      <c r="CZ17" s="1061">
        <f>IF('[2]Validation flags'!$H$3=1,0, IF( ISNUMBER(AI17), 0, 1 ))</f>
        <v>0</v>
      </c>
      <c r="DA17" s="1092"/>
      <c r="DB17" s="1061">
        <f>IF('[2]Validation flags'!$H$3=1,0, IF( ISNUMBER(AK17), 0, 1 ))</f>
        <v>0</v>
      </c>
      <c r="DC17" s="1061">
        <f>IF('[2]Validation flags'!$H$3=1,0, IF( ISNUMBER(AL17), 0, 1 ))</f>
        <v>0</v>
      </c>
      <c r="DD17" s="1061">
        <f>IF('[2]Validation flags'!$H$3=1,0, IF( ISNUMBER(AM17), 0, 1 ))</f>
        <v>0</v>
      </c>
      <c r="DE17" s="1061">
        <f>IF('[2]Validation flags'!$H$3=1,0, IF( ISNUMBER(AN17), 0, 1 ))</f>
        <v>0</v>
      </c>
      <c r="DF17" s="1061">
        <f>IF('[2]Validation flags'!$H$3=1,0, IF( ISNUMBER(AO17), 0, 1 ))</f>
        <v>0</v>
      </c>
      <c r="DG17" s="1092"/>
      <c r="DH17" s="1061">
        <f>IF('[2]Validation flags'!$H$3=1,0, IF( ISNUMBER(AQ17), 0, 1 ))</f>
        <v>0</v>
      </c>
      <c r="DI17" s="1061">
        <f>IF('[2]Validation flags'!$H$3=1,0, IF( ISNUMBER(AR17), 0, 1 ))</f>
        <v>0</v>
      </c>
      <c r="DJ17" s="1061">
        <f>IF('[2]Validation flags'!$H$3=1,0, IF( ISNUMBER(AS17), 0, 1 ))</f>
        <v>0</v>
      </c>
      <c r="DK17" s="1061">
        <f>IF('[2]Validation flags'!$H$3=1,0, IF( ISNUMBER(AT17), 0, 1 ))</f>
        <v>0</v>
      </c>
      <c r="DL17" s="1061">
        <f>IF('[2]Validation flags'!$H$3=1,0, IF( ISNUMBER(AU17), 0, 1 ))</f>
        <v>0</v>
      </c>
      <c r="DM17" s="1092"/>
      <c r="DN17" s="1061">
        <f>IF('[2]Validation flags'!$H$3=1,0, IF( ISNUMBER(AW17), 0, 1 ))</f>
        <v>0</v>
      </c>
      <c r="DO17" s="1061">
        <f>IF('[2]Validation flags'!$H$3=1,0, IF( ISNUMBER(AX17), 0, 1 ))</f>
        <v>0</v>
      </c>
      <c r="DP17" s="1061">
        <f>IF('[2]Validation flags'!$H$3=1,0, IF( ISNUMBER(AY17), 0, 1 ))</f>
        <v>0</v>
      </c>
      <c r="DQ17" s="1061">
        <f>IF('[2]Validation flags'!$H$3=1,0, IF( ISNUMBER(AZ17), 0, 1 ))</f>
        <v>0</v>
      </c>
      <c r="DR17" s="1061">
        <f>IF('[2]Validation flags'!$H$3=1,0, IF( ISNUMBER(BA17), 0, 1 ))</f>
        <v>0</v>
      </c>
      <c r="DS17" s="1092"/>
    </row>
    <row r="18" spans="2:124" x14ac:dyDescent="0.25">
      <c r="B18" s="62">
        <v>8</v>
      </c>
      <c r="C18" s="63" t="s">
        <v>89</v>
      </c>
      <c r="D18" s="64"/>
      <c r="E18" s="64" t="s">
        <v>41</v>
      </c>
      <c r="F18" s="520">
        <v>3</v>
      </c>
      <c r="G18" s="521">
        <v>0.17499999999999999</v>
      </c>
      <c r="H18" s="509">
        <v>19.321999999999999</v>
      </c>
      <c r="I18" s="509">
        <v>1.7999999999999999E-2</v>
      </c>
      <c r="J18" s="509">
        <v>1.3240000000000001</v>
      </c>
      <c r="K18" s="509">
        <v>2E-3</v>
      </c>
      <c r="L18" s="510">
        <f>SUM(G18:K18)</f>
        <v>20.841000000000001</v>
      </c>
      <c r="M18" s="521">
        <v>0.17799999999999999</v>
      </c>
      <c r="N18" s="509">
        <v>19.667000000000002</v>
      </c>
      <c r="O18" s="509">
        <v>1.9E-2</v>
      </c>
      <c r="P18" s="509">
        <v>1.3480000000000001</v>
      </c>
      <c r="Q18" s="509">
        <v>2E-3</v>
      </c>
      <c r="R18" s="510">
        <f>SUM(M18:Q18)</f>
        <v>21.213999999999999</v>
      </c>
      <c r="S18" s="521">
        <v>0.16800000000000001</v>
      </c>
      <c r="T18" s="509">
        <v>18.588999999999999</v>
      </c>
      <c r="U18" s="509">
        <v>1.7999999999999999E-2</v>
      </c>
      <c r="V18" s="509">
        <v>1.274</v>
      </c>
      <c r="W18" s="509">
        <v>2E-3</v>
      </c>
      <c r="X18" s="510">
        <f>SUM(S18:W18)</f>
        <v>20.050999999999998</v>
      </c>
      <c r="Y18" s="522">
        <v>0.152</v>
      </c>
      <c r="Z18" s="511">
        <v>16.827999999999999</v>
      </c>
      <c r="AA18" s="511">
        <v>1.6E-2</v>
      </c>
      <c r="AB18" s="511">
        <v>1.153</v>
      </c>
      <c r="AC18" s="511">
        <v>2E-3</v>
      </c>
      <c r="AD18" s="510">
        <f>SUM(Y18:AC18)</f>
        <v>18.150999999999996</v>
      </c>
      <c r="AE18" s="521">
        <v>0.19500000000000001</v>
      </c>
      <c r="AF18" s="509">
        <v>21.542999999999999</v>
      </c>
      <c r="AG18" s="509">
        <v>0.02</v>
      </c>
      <c r="AH18" s="509">
        <v>1.476</v>
      </c>
      <c r="AI18" s="509">
        <v>3.0000000000000001E-3</v>
      </c>
      <c r="AJ18" s="510">
        <f>SUM(AE18:AI18)</f>
        <v>23.236999999999998</v>
      </c>
      <c r="AK18" s="521">
        <v>0.19500000000000001</v>
      </c>
      <c r="AL18" s="509">
        <v>21.542999999999999</v>
      </c>
      <c r="AM18" s="509">
        <v>0.02</v>
      </c>
      <c r="AN18" s="509">
        <v>1.476</v>
      </c>
      <c r="AO18" s="509">
        <v>3.0000000000000001E-3</v>
      </c>
      <c r="AP18" s="510">
        <f>SUM(AK18:AO18)</f>
        <v>23.236999999999998</v>
      </c>
      <c r="AQ18" s="521">
        <v>0.19500000000000001</v>
      </c>
      <c r="AR18" s="509">
        <v>21.542999999999999</v>
      </c>
      <c r="AS18" s="509">
        <v>0.02</v>
      </c>
      <c r="AT18" s="509">
        <v>1.476</v>
      </c>
      <c r="AU18" s="509">
        <v>3.0000000000000001E-3</v>
      </c>
      <c r="AV18" s="510">
        <f>SUM(AQ18:AU18)</f>
        <v>23.236999999999998</v>
      </c>
      <c r="AW18" s="521">
        <v>0.19500000000000001</v>
      </c>
      <c r="AX18" s="509">
        <v>21.542999999999999</v>
      </c>
      <c r="AY18" s="509">
        <v>0.02</v>
      </c>
      <c r="AZ18" s="509">
        <v>1.476</v>
      </c>
      <c r="BA18" s="509">
        <v>3.0000000000000001E-3</v>
      </c>
      <c r="BB18" s="510">
        <f>SUM(AW18:BA18)</f>
        <v>23.236999999999998</v>
      </c>
      <c r="BD18" s="95"/>
      <c r="BE18" s="2849"/>
      <c r="BF18" s="1923"/>
      <c r="BG18" s="43">
        <f t="shared" si="0"/>
        <v>0</v>
      </c>
      <c r="BH18" s="43"/>
      <c r="BI18" s="1923"/>
      <c r="BJ18" s="62">
        <v>8</v>
      </c>
      <c r="BK18" s="63" t="s">
        <v>89</v>
      </c>
      <c r="BL18" s="64" t="s">
        <v>41</v>
      </c>
      <c r="BM18" s="520">
        <v>3</v>
      </c>
      <c r="BN18" s="72" t="s">
        <v>6532</v>
      </c>
      <c r="BO18" s="73" t="s">
        <v>6533</v>
      </c>
      <c r="BP18" s="73" t="s">
        <v>6534</v>
      </c>
      <c r="BQ18" s="73" t="s">
        <v>6535</v>
      </c>
      <c r="BR18" s="512" t="s">
        <v>6536</v>
      </c>
      <c r="BS18" s="171" t="s">
        <v>6537</v>
      </c>
      <c r="BX18" s="1061">
        <f>IF('[2]Validation flags'!$H$3=1,0, IF( ISNUMBER(G18), 0, 1 ))</f>
        <v>0</v>
      </c>
      <c r="BY18" s="1061">
        <f>IF('[2]Validation flags'!$H$3=1,0, IF( ISNUMBER(H18), 0, 1 ))</f>
        <v>0</v>
      </c>
      <c r="BZ18" s="1061">
        <f>IF('[2]Validation flags'!$H$3=1,0, IF( ISNUMBER(I18), 0, 1 ))</f>
        <v>0</v>
      </c>
      <c r="CA18" s="1061">
        <f>IF('[2]Validation flags'!$H$3=1,0, IF( ISNUMBER(J18), 0, 1 ))</f>
        <v>0</v>
      </c>
      <c r="CB18" s="1061">
        <f>IF('[2]Validation flags'!$H$3=1,0, IF( ISNUMBER(K18), 0, 1 ))</f>
        <v>0</v>
      </c>
      <c r="CC18" s="2848"/>
      <c r="CD18" s="1061">
        <f>IF('[2]Validation flags'!$H$3=1,0, IF( ISNUMBER(M18), 0, 1 ))</f>
        <v>0</v>
      </c>
      <c r="CE18" s="1061">
        <f>IF('[2]Validation flags'!$H$3=1,0, IF( ISNUMBER(N18), 0, 1 ))</f>
        <v>0</v>
      </c>
      <c r="CF18" s="1061">
        <f>IF('[2]Validation flags'!$H$3=1,0, IF( ISNUMBER(O18), 0, 1 ))</f>
        <v>0</v>
      </c>
      <c r="CG18" s="1061">
        <f>IF('[2]Validation flags'!$H$3=1,0, IF( ISNUMBER(P18), 0, 1 ))</f>
        <v>0</v>
      </c>
      <c r="CH18" s="1061">
        <f>IF('[2]Validation flags'!$H$3=1,0, IF( ISNUMBER(Q18), 0, 1 ))</f>
        <v>0</v>
      </c>
      <c r="CI18" s="1092"/>
      <c r="CJ18" s="1061">
        <f>IF('[2]Validation flags'!$H$3=1,0, IF( ISNUMBER(S18), 0, 1 ))</f>
        <v>0</v>
      </c>
      <c r="CK18" s="1061">
        <f>IF('[2]Validation flags'!$H$3=1,0, IF( ISNUMBER(T18), 0, 1 ))</f>
        <v>0</v>
      </c>
      <c r="CL18" s="1061">
        <f>IF('[2]Validation flags'!$H$3=1,0, IF( ISNUMBER(U18), 0, 1 ))</f>
        <v>0</v>
      </c>
      <c r="CM18" s="1061">
        <f>IF('[2]Validation flags'!$H$3=1,0, IF( ISNUMBER(V18), 0, 1 ))</f>
        <v>0</v>
      </c>
      <c r="CN18" s="1061">
        <f>IF('[2]Validation flags'!$H$3=1,0, IF( ISNUMBER(W18), 0, 1 ))</f>
        <v>0</v>
      </c>
      <c r="CO18" s="1092"/>
      <c r="CP18" s="1061">
        <f>IF('[2]Validation flags'!$H$3=1,0, IF( ISNUMBER(Y18), 0, 1 ))</f>
        <v>0</v>
      </c>
      <c r="CQ18" s="1061">
        <f>IF('[2]Validation flags'!$H$3=1,0, IF( ISNUMBER(Z18), 0, 1 ))</f>
        <v>0</v>
      </c>
      <c r="CR18" s="1061">
        <f>IF('[2]Validation flags'!$H$3=1,0, IF( ISNUMBER(AA18), 0, 1 ))</f>
        <v>0</v>
      </c>
      <c r="CS18" s="1061">
        <f>IF('[2]Validation flags'!$H$3=1,0, IF( ISNUMBER(AB18), 0, 1 ))</f>
        <v>0</v>
      </c>
      <c r="CT18" s="1061">
        <f>IF('[2]Validation flags'!$H$3=1,0, IF( ISNUMBER(AC18), 0, 1 ))</f>
        <v>0</v>
      </c>
      <c r="CU18" s="1092"/>
      <c r="CV18" s="1061">
        <f>IF('[2]Validation flags'!$H$3=1,0, IF( ISNUMBER(AE18), 0, 1 ))</f>
        <v>0</v>
      </c>
      <c r="CW18" s="1061">
        <f>IF('[2]Validation flags'!$H$3=1,0, IF( ISNUMBER(AF18), 0, 1 ))</f>
        <v>0</v>
      </c>
      <c r="CX18" s="1061">
        <f>IF('[2]Validation flags'!$H$3=1,0, IF( ISNUMBER(AG18), 0, 1 ))</f>
        <v>0</v>
      </c>
      <c r="CY18" s="1061">
        <f>IF('[2]Validation flags'!$H$3=1,0, IF( ISNUMBER(AH18), 0, 1 ))</f>
        <v>0</v>
      </c>
      <c r="CZ18" s="1061">
        <f>IF('[2]Validation flags'!$H$3=1,0, IF( ISNUMBER(AI18), 0, 1 ))</f>
        <v>0</v>
      </c>
      <c r="DA18" s="1092"/>
      <c r="DB18" s="1061">
        <f>IF('[2]Validation flags'!$H$3=1,0, IF( ISNUMBER(AK18), 0, 1 ))</f>
        <v>0</v>
      </c>
      <c r="DC18" s="1061">
        <f>IF('[2]Validation flags'!$H$3=1,0, IF( ISNUMBER(AL18), 0, 1 ))</f>
        <v>0</v>
      </c>
      <c r="DD18" s="1061">
        <f>IF('[2]Validation flags'!$H$3=1,0, IF( ISNUMBER(AM18), 0, 1 ))</f>
        <v>0</v>
      </c>
      <c r="DE18" s="1061">
        <f>IF('[2]Validation flags'!$H$3=1,0, IF( ISNUMBER(AN18), 0, 1 ))</f>
        <v>0</v>
      </c>
      <c r="DF18" s="1061">
        <f>IF('[2]Validation flags'!$H$3=1,0, IF( ISNUMBER(AO18), 0, 1 ))</f>
        <v>0</v>
      </c>
      <c r="DG18" s="1092"/>
      <c r="DH18" s="1061">
        <f>IF('[2]Validation flags'!$H$3=1,0, IF( ISNUMBER(AQ18), 0, 1 ))</f>
        <v>0</v>
      </c>
      <c r="DI18" s="1061">
        <f>IF('[2]Validation flags'!$H$3=1,0, IF( ISNUMBER(AR18), 0, 1 ))</f>
        <v>0</v>
      </c>
      <c r="DJ18" s="1061">
        <f>IF('[2]Validation flags'!$H$3=1,0, IF( ISNUMBER(AS18), 0, 1 ))</f>
        <v>0</v>
      </c>
      <c r="DK18" s="1061">
        <f>IF('[2]Validation flags'!$H$3=1,0, IF( ISNUMBER(AT18), 0, 1 ))</f>
        <v>0</v>
      </c>
      <c r="DL18" s="1061">
        <f>IF('[2]Validation flags'!$H$3=1,0, IF( ISNUMBER(AU18), 0, 1 ))</f>
        <v>0</v>
      </c>
      <c r="DM18" s="1092"/>
      <c r="DN18" s="1061">
        <f>IF('[2]Validation flags'!$H$3=1,0, IF( ISNUMBER(AW18), 0, 1 ))</f>
        <v>0</v>
      </c>
      <c r="DO18" s="1061">
        <f>IF('[2]Validation flags'!$H$3=1,0, IF( ISNUMBER(AX18), 0, 1 ))</f>
        <v>0</v>
      </c>
      <c r="DP18" s="1061">
        <f>IF('[2]Validation flags'!$H$3=1,0, IF( ISNUMBER(AY18), 0, 1 ))</f>
        <v>0</v>
      </c>
      <c r="DQ18" s="1061">
        <f>IF('[2]Validation flags'!$H$3=1,0, IF( ISNUMBER(AZ18), 0, 1 ))</f>
        <v>0</v>
      </c>
      <c r="DR18" s="1061">
        <f>IF('[2]Validation flags'!$H$3=1,0, IF( ISNUMBER(BA18), 0, 1 ))</f>
        <v>0</v>
      </c>
      <c r="DS18" s="1092"/>
    </row>
    <row r="19" spans="2:124" ht="15" thickBot="1" x14ac:dyDescent="0.3">
      <c r="B19" s="98">
        <v>9</v>
      </c>
      <c r="C19" s="99" t="s">
        <v>937</v>
      </c>
      <c r="D19" s="100"/>
      <c r="E19" s="100" t="s">
        <v>41</v>
      </c>
      <c r="F19" s="526">
        <v>3</v>
      </c>
      <c r="G19" s="527">
        <f>SUM(G10:G13,G15:G18)</f>
        <v>49.645999999999994</v>
      </c>
      <c r="H19" s="528">
        <f>SUM(H10:H13,H15:H18)</f>
        <v>86.47</v>
      </c>
      <c r="I19" s="528">
        <f>SUM(I10:I13,I15:I18)</f>
        <v>6.3919999999999995</v>
      </c>
      <c r="J19" s="528">
        <f>SUM(J10:J13,J15:J18)</f>
        <v>22.849000000000004</v>
      </c>
      <c r="K19" s="529">
        <f>SUM(K10:K13,K15:K18)</f>
        <v>8.8260000000000023</v>
      </c>
      <c r="L19" s="530">
        <f>SUM(G19:K19)</f>
        <v>174.18299999999996</v>
      </c>
      <c r="M19" s="527">
        <f>SUM(M10:M13,M15:M18)</f>
        <v>57.652999999999999</v>
      </c>
      <c r="N19" s="528">
        <f>SUM(N10:N13,N15:N18)</f>
        <v>91.314000000000007</v>
      </c>
      <c r="O19" s="528">
        <f>SUM(O10:O13,O15:O18)</f>
        <v>6.9539999999999997</v>
      </c>
      <c r="P19" s="528">
        <f>SUM(P10:P13,P15:P18)</f>
        <v>23.141000000000002</v>
      </c>
      <c r="Q19" s="529">
        <f>SUM(Q10:Q13,Q15:Q18)</f>
        <v>9.9430000000000014</v>
      </c>
      <c r="R19" s="530">
        <f>SUM(M19:Q19)</f>
        <v>189.00500000000002</v>
      </c>
      <c r="S19" s="527">
        <f>SUM(S10:S13,S15:S18)</f>
        <v>59.847999999999999</v>
      </c>
      <c r="T19" s="528">
        <f>SUM(T10:T13,T15:T18)</f>
        <v>95.183999999999997</v>
      </c>
      <c r="U19" s="528">
        <f>SUM(U10:U13,U15:U18)</f>
        <v>6.7309999999999999</v>
      </c>
      <c r="V19" s="528">
        <f>SUM(V10:V13,V15:V18)</f>
        <v>23.79</v>
      </c>
      <c r="W19" s="529">
        <f>SUM(W10:W13,W15:W18)</f>
        <v>10.233000000000001</v>
      </c>
      <c r="X19" s="530">
        <f>SUM(S19:W19)</f>
        <v>195.78599999999997</v>
      </c>
      <c r="Y19" s="527">
        <f>SUM(Y10:Y13,Y15:Y18)</f>
        <v>65.069000000000003</v>
      </c>
      <c r="Z19" s="528">
        <f>SUM(Z10:Z13,Z15:Z18)</f>
        <v>87.540999999999997</v>
      </c>
      <c r="AA19" s="528">
        <f>SUM(AA10:AA13,AA15:AA18)</f>
        <v>6.4659999999999993</v>
      </c>
      <c r="AB19" s="528">
        <f>SUM(AB10:AB13,AB15:AB18)</f>
        <v>24.256999999999998</v>
      </c>
      <c r="AC19" s="529">
        <f>SUM(AC10:AC13,AC15:AC18)</f>
        <v>9.8279999999999994</v>
      </c>
      <c r="AD19" s="530">
        <f>SUM(Y19:AC19)</f>
        <v>193.16100000000003</v>
      </c>
      <c r="AE19" s="527">
        <f>SUM(AE10:AE13,AE15:AE18)</f>
        <v>61.140999999999998</v>
      </c>
      <c r="AF19" s="528">
        <f>SUM(AF10:AF13,AF15:AF18)</f>
        <v>91.013000000000005</v>
      </c>
      <c r="AG19" s="528">
        <f>SUM(AG10:AG13,AG15:AG18)</f>
        <v>6.512999999999999</v>
      </c>
      <c r="AH19" s="528">
        <f>SUM(AH10:AH13,AH15:AH18)</f>
        <v>24.732999999999997</v>
      </c>
      <c r="AI19" s="529">
        <f>SUM(AI10:AI13,AI15:AI18)</f>
        <v>9.8919999999999995</v>
      </c>
      <c r="AJ19" s="530">
        <f>SUM(AE19:AI19)</f>
        <v>193.292</v>
      </c>
      <c r="AK19" s="527">
        <f>SUM(AK10:AK13,AK15:AK18)</f>
        <v>55.57</v>
      </c>
      <c r="AL19" s="528">
        <f>SUM(AL10:AL13,AL15:AL18)</f>
        <v>93.265999999999991</v>
      </c>
      <c r="AM19" s="528">
        <f>SUM(AM10:AM13,AM15:AM18)</f>
        <v>6.5549999999999997</v>
      </c>
      <c r="AN19" s="528">
        <f>SUM(AN10:AN13,AN15:AN18)</f>
        <v>24.907</v>
      </c>
      <c r="AO19" s="529">
        <f>SUM(AO10:AO13,AO15:AO18)</f>
        <v>9.9649999999999999</v>
      </c>
      <c r="AP19" s="530">
        <f>SUM(AK19:AO19)</f>
        <v>190.26300000000001</v>
      </c>
      <c r="AQ19" s="527">
        <f>SUM(AQ10:AQ13,AQ15:AQ18)</f>
        <v>55.501000000000005</v>
      </c>
      <c r="AR19" s="528">
        <f>SUM(AR10:AR13,AR15:AR18)</f>
        <v>102.79599999999999</v>
      </c>
      <c r="AS19" s="528">
        <f>SUM(AS10:AS13,AS15:AS18)</f>
        <v>6.6049999999999995</v>
      </c>
      <c r="AT19" s="528">
        <f>SUM(AT10:AT13,AT15:AT18)</f>
        <v>25.094999999999999</v>
      </c>
      <c r="AU19" s="529">
        <f>SUM(AU10:AU13,AU15:AU18)</f>
        <v>10.041</v>
      </c>
      <c r="AV19" s="530">
        <f>SUM(AQ19:AU19)</f>
        <v>200.03799999999998</v>
      </c>
      <c r="AW19" s="527">
        <f>SUM(AW10:AW13,AW15:AW18)</f>
        <v>55.548000000000002</v>
      </c>
      <c r="AX19" s="528">
        <f>SUM(AX10:AX13,AX15:AX18)</f>
        <v>108.61100000000002</v>
      </c>
      <c r="AY19" s="528">
        <f>SUM(AY10:AY13,AY15:AY18)</f>
        <v>6.6539999999999999</v>
      </c>
      <c r="AZ19" s="528">
        <f>SUM(AZ10:AZ13,AZ15:AZ18)</f>
        <v>25.277999999999999</v>
      </c>
      <c r="BA19" s="529">
        <f>SUM(BA10:BA13,BA15:BA18)</f>
        <v>10.115</v>
      </c>
      <c r="BB19" s="530">
        <f>SUM(AW19:BA19)</f>
        <v>206.20600000000002</v>
      </c>
      <c r="BD19" s="531" t="s">
        <v>938</v>
      </c>
      <c r="BE19" s="2850" t="s">
        <v>6538</v>
      </c>
      <c r="BF19" s="1923"/>
      <c r="BG19" s="43"/>
      <c r="BH19" s="43"/>
      <c r="BI19" s="1923"/>
      <c r="BJ19" s="98">
        <v>9</v>
      </c>
      <c r="BK19" s="99" t="s">
        <v>937</v>
      </c>
      <c r="BL19" s="100" t="s">
        <v>41</v>
      </c>
      <c r="BM19" s="526">
        <v>3</v>
      </c>
      <c r="BN19" s="532" t="s">
        <v>6539</v>
      </c>
      <c r="BO19" s="533" t="s">
        <v>6540</v>
      </c>
      <c r="BP19" s="533" t="s">
        <v>6541</v>
      </c>
      <c r="BQ19" s="533" t="s">
        <v>6542</v>
      </c>
      <c r="BR19" s="534" t="s">
        <v>6543</v>
      </c>
      <c r="BS19" s="196" t="s">
        <v>6544</v>
      </c>
      <c r="BX19" s="1092"/>
      <c r="BY19" s="1092"/>
      <c r="BZ19" s="1092"/>
      <c r="CA19" s="1092"/>
      <c r="CB19" s="1092"/>
      <c r="CC19" s="2848"/>
      <c r="CD19" s="1092"/>
      <c r="CE19" s="1092"/>
      <c r="CF19" s="1092"/>
      <c r="CG19" s="1092"/>
      <c r="CH19" s="1092"/>
      <c r="CI19" s="1092"/>
      <c r="CJ19" s="1092"/>
      <c r="CK19" s="1092"/>
      <c r="CL19" s="1092"/>
      <c r="CM19" s="1092"/>
      <c r="CN19" s="1092"/>
      <c r="CO19" s="1092"/>
      <c r="CP19" s="1092"/>
      <c r="CQ19" s="1092"/>
      <c r="CR19" s="1092"/>
      <c r="CS19" s="1092"/>
      <c r="CT19" s="1092"/>
      <c r="CU19" s="1092"/>
      <c r="CV19" s="1092"/>
      <c r="CW19" s="1092"/>
      <c r="CX19" s="1092"/>
      <c r="CY19" s="1092"/>
      <c r="CZ19" s="1092"/>
      <c r="DA19" s="1092"/>
      <c r="DB19" s="1092"/>
      <c r="DC19" s="1092"/>
      <c r="DD19" s="1092"/>
      <c r="DE19" s="1092"/>
      <c r="DF19" s="1092"/>
      <c r="DG19" s="1092"/>
      <c r="DH19" s="1092"/>
      <c r="DI19" s="1092"/>
      <c r="DJ19" s="1092"/>
      <c r="DK19" s="1092"/>
      <c r="DL19" s="1092"/>
      <c r="DM19" s="1092"/>
      <c r="DN19" s="1092"/>
      <c r="DO19" s="1092"/>
      <c r="DP19" s="1092"/>
      <c r="DQ19" s="1092"/>
      <c r="DR19" s="1092"/>
      <c r="DS19" s="1092"/>
    </row>
    <row r="20" spans="2:124" ht="15.75" thickBot="1" x14ac:dyDescent="0.35">
      <c r="B20" s="519"/>
      <c r="C20" s="519"/>
      <c r="D20" s="535"/>
      <c r="E20" s="519"/>
      <c r="F20" s="519"/>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D20" s="118"/>
      <c r="BE20" s="2309"/>
      <c r="BF20" s="1923"/>
      <c r="BG20" s="43"/>
      <c r="BH20" s="43"/>
      <c r="BI20" s="1923"/>
      <c r="BJ20" s="519"/>
      <c r="BK20" s="519"/>
      <c r="BL20" s="519"/>
      <c r="BM20" s="519"/>
      <c r="BN20" s="537"/>
      <c r="BO20" s="537"/>
      <c r="BP20" s="537"/>
      <c r="BQ20" s="537"/>
      <c r="BR20" s="537"/>
      <c r="BS20" s="537"/>
      <c r="BX20" s="1092"/>
      <c r="BY20" s="1092"/>
      <c r="BZ20" s="1092"/>
      <c r="CA20" s="1092"/>
      <c r="CB20" s="1092"/>
      <c r="CC20" s="2848"/>
      <c r="CD20" s="1092"/>
      <c r="CE20" s="1092"/>
      <c r="CF20" s="1092"/>
      <c r="CG20" s="1092"/>
      <c r="CH20" s="1092"/>
      <c r="CI20" s="1092"/>
      <c r="CJ20" s="1092"/>
      <c r="CK20" s="1092"/>
      <c r="CL20" s="1092"/>
      <c r="CM20" s="1092"/>
      <c r="CN20" s="1092"/>
      <c r="CO20" s="1092"/>
      <c r="CP20" s="1092"/>
      <c r="CQ20" s="1092"/>
      <c r="CR20" s="1092"/>
      <c r="CS20" s="1092"/>
      <c r="CT20" s="1092"/>
      <c r="CU20" s="1092"/>
      <c r="CV20" s="1092"/>
      <c r="CW20" s="1092"/>
      <c r="CX20" s="1092"/>
      <c r="CY20" s="1092"/>
      <c r="CZ20" s="1092"/>
      <c r="DA20" s="1092"/>
      <c r="DB20" s="1092"/>
      <c r="DC20" s="1092"/>
      <c r="DD20" s="1092"/>
      <c r="DE20" s="1092"/>
      <c r="DF20" s="1092"/>
      <c r="DG20" s="1092"/>
      <c r="DH20" s="1092"/>
      <c r="DI20" s="1092"/>
      <c r="DJ20" s="1092"/>
      <c r="DK20" s="1092"/>
      <c r="DL20" s="1092"/>
      <c r="DM20" s="1092"/>
      <c r="DN20" s="1092"/>
      <c r="DO20" s="1092"/>
      <c r="DP20" s="1092"/>
      <c r="DQ20" s="1092"/>
      <c r="DR20" s="1092"/>
      <c r="DS20" s="1092"/>
    </row>
    <row r="21" spans="2:124" x14ac:dyDescent="0.25">
      <c r="B21" s="44">
        <v>10</v>
      </c>
      <c r="C21" s="45" t="s">
        <v>102</v>
      </c>
      <c r="D21" s="46"/>
      <c r="E21" s="46" t="s">
        <v>41</v>
      </c>
      <c r="F21" s="500">
        <v>3</v>
      </c>
      <c r="G21" s="501">
        <v>0</v>
      </c>
      <c r="H21" s="502">
        <v>0</v>
      </c>
      <c r="I21" s="502">
        <v>0</v>
      </c>
      <c r="J21" s="502">
        <v>0</v>
      </c>
      <c r="K21" s="502">
        <v>0</v>
      </c>
      <c r="L21" s="503">
        <f>SUM(G21:K21)</f>
        <v>0</v>
      </c>
      <c r="M21" s="501">
        <v>0</v>
      </c>
      <c r="N21" s="502">
        <v>0</v>
      </c>
      <c r="O21" s="502">
        <v>0</v>
      </c>
      <c r="P21" s="502">
        <v>0</v>
      </c>
      <c r="Q21" s="502">
        <v>0</v>
      </c>
      <c r="R21" s="503">
        <f>SUM(M21:Q21)</f>
        <v>0</v>
      </c>
      <c r="S21" s="501">
        <v>0</v>
      </c>
      <c r="T21" s="502">
        <v>0</v>
      </c>
      <c r="U21" s="502">
        <v>0</v>
      </c>
      <c r="V21" s="502">
        <v>0</v>
      </c>
      <c r="W21" s="502">
        <v>0</v>
      </c>
      <c r="X21" s="503">
        <f>SUM(S21:W21)</f>
        <v>0</v>
      </c>
      <c r="Y21" s="501">
        <v>0</v>
      </c>
      <c r="Z21" s="502">
        <v>0</v>
      </c>
      <c r="AA21" s="502">
        <v>0</v>
      </c>
      <c r="AB21" s="502">
        <v>0</v>
      </c>
      <c r="AC21" s="502">
        <v>0</v>
      </c>
      <c r="AD21" s="503">
        <f>SUM(Y21:AC21)</f>
        <v>0</v>
      </c>
      <c r="AE21" s="501">
        <v>0</v>
      </c>
      <c r="AF21" s="502">
        <v>0</v>
      </c>
      <c r="AG21" s="502">
        <v>0</v>
      </c>
      <c r="AH21" s="502">
        <v>0</v>
      </c>
      <c r="AI21" s="502">
        <v>0</v>
      </c>
      <c r="AJ21" s="503">
        <f>SUM(AE21:AI21)</f>
        <v>0</v>
      </c>
      <c r="AK21" s="501">
        <v>0</v>
      </c>
      <c r="AL21" s="502">
        <v>0</v>
      </c>
      <c r="AM21" s="502">
        <v>0</v>
      </c>
      <c r="AN21" s="502">
        <v>0</v>
      </c>
      <c r="AO21" s="502">
        <v>0</v>
      </c>
      <c r="AP21" s="503">
        <f>SUM(AK21:AO21)</f>
        <v>0</v>
      </c>
      <c r="AQ21" s="501">
        <v>0</v>
      </c>
      <c r="AR21" s="502">
        <v>0</v>
      </c>
      <c r="AS21" s="502">
        <v>0</v>
      </c>
      <c r="AT21" s="502">
        <v>0</v>
      </c>
      <c r="AU21" s="502">
        <v>0</v>
      </c>
      <c r="AV21" s="503">
        <f>SUM(AQ21:AU21)</f>
        <v>0</v>
      </c>
      <c r="AW21" s="501">
        <v>0</v>
      </c>
      <c r="AX21" s="502">
        <v>0</v>
      </c>
      <c r="AY21" s="502">
        <v>0</v>
      </c>
      <c r="AZ21" s="502">
        <v>0</v>
      </c>
      <c r="BA21" s="502">
        <v>0</v>
      </c>
      <c r="BB21" s="503">
        <f>SUM(AW21:BA21)</f>
        <v>0</v>
      </c>
      <c r="BD21" s="90"/>
      <c r="BE21" s="2847" t="s">
        <v>880</v>
      </c>
      <c r="BF21" s="1923"/>
      <c r="BG21" s="43">
        <f xml:space="preserve"> IF( SUM( BX21:DR21 ) = 0, 0, $BX$5 )</f>
        <v>0</v>
      </c>
      <c r="BH21" s="43"/>
      <c r="BI21" s="1923"/>
      <c r="BJ21" s="44">
        <v>10</v>
      </c>
      <c r="BK21" s="45" t="s">
        <v>102</v>
      </c>
      <c r="BL21" s="46" t="s">
        <v>41</v>
      </c>
      <c r="BM21" s="500">
        <v>3</v>
      </c>
      <c r="BN21" s="55" t="s">
        <v>6545</v>
      </c>
      <c r="BO21" s="56" t="s">
        <v>6546</v>
      </c>
      <c r="BP21" s="56" t="s">
        <v>6547</v>
      </c>
      <c r="BQ21" s="56" t="s">
        <v>6548</v>
      </c>
      <c r="BR21" s="121" t="s">
        <v>6549</v>
      </c>
      <c r="BS21" s="508" t="s">
        <v>6550</v>
      </c>
      <c r="BX21" s="1061">
        <f>IF('[2]Validation flags'!$H$3=1,0, IF( ISNUMBER(G21), 0, 1 ))</f>
        <v>0</v>
      </c>
      <c r="BY21" s="1061">
        <f>IF('[2]Validation flags'!$H$3=1,0, IF( ISNUMBER(H21), 0, 1 ))</f>
        <v>0</v>
      </c>
      <c r="BZ21" s="1061">
        <f>IF('[2]Validation flags'!$H$3=1,0, IF( ISNUMBER(I21), 0, 1 ))</f>
        <v>0</v>
      </c>
      <c r="CA21" s="1061">
        <f>IF('[2]Validation flags'!$H$3=1,0, IF( ISNUMBER(J21), 0, 1 ))</f>
        <v>0</v>
      </c>
      <c r="CB21" s="1061">
        <f>IF('[2]Validation flags'!$H$3=1,0, IF( ISNUMBER(K21), 0, 1 ))</f>
        <v>0</v>
      </c>
      <c r="CC21" s="2848"/>
      <c r="CD21" s="1061">
        <f>IF('[2]Validation flags'!$H$3=1,0, IF( ISNUMBER(M21), 0, 1 ))</f>
        <v>0</v>
      </c>
      <c r="CE21" s="1061">
        <f>IF('[2]Validation flags'!$H$3=1,0, IF( ISNUMBER(N21), 0, 1 ))</f>
        <v>0</v>
      </c>
      <c r="CF21" s="1061">
        <f>IF('[2]Validation flags'!$H$3=1,0, IF( ISNUMBER(O21), 0, 1 ))</f>
        <v>0</v>
      </c>
      <c r="CG21" s="1061">
        <f>IF('[2]Validation flags'!$H$3=1,0, IF( ISNUMBER(P21), 0, 1 ))</f>
        <v>0</v>
      </c>
      <c r="CH21" s="1061">
        <f>IF('[2]Validation flags'!$H$3=1,0, IF( ISNUMBER(Q21), 0, 1 ))</f>
        <v>0</v>
      </c>
      <c r="CI21" s="1092"/>
      <c r="CJ21" s="1061">
        <f>IF('[2]Validation flags'!$H$3=1,0, IF( ISNUMBER(S21), 0, 1 ))</f>
        <v>0</v>
      </c>
      <c r="CK21" s="1061">
        <f>IF('[2]Validation flags'!$H$3=1,0, IF( ISNUMBER(T21), 0, 1 ))</f>
        <v>0</v>
      </c>
      <c r="CL21" s="1061">
        <f>IF('[2]Validation flags'!$H$3=1,0, IF( ISNUMBER(U21), 0, 1 ))</f>
        <v>0</v>
      </c>
      <c r="CM21" s="1061">
        <f>IF('[2]Validation flags'!$H$3=1,0, IF( ISNUMBER(V21), 0, 1 ))</f>
        <v>0</v>
      </c>
      <c r="CN21" s="1061">
        <f>IF('[2]Validation flags'!$H$3=1,0, IF( ISNUMBER(W21), 0, 1 ))</f>
        <v>0</v>
      </c>
      <c r="CO21" s="1092"/>
      <c r="CP21" s="1061">
        <f>IF('[2]Validation flags'!$H$3=1,0, IF( ISNUMBER(Y21), 0, 1 ))</f>
        <v>0</v>
      </c>
      <c r="CQ21" s="1061">
        <f>IF('[2]Validation flags'!$H$3=1,0, IF( ISNUMBER(Z21), 0, 1 ))</f>
        <v>0</v>
      </c>
      <c r="CR21" s="1061">
        <f>IF('[2]Validation flags'!$H$3=1,0, IF( ISNUMBER(AA21), 0, 1 ))</f>
        <v>0</v>
      </c>
      <c r="CS21" s="1061">
        <f>IF('[2]Validation flags'!$H$3=1,0, IF( ISNUMBER(AB21), 0, 1 ))</f>
        <v>0</v>
      </c>
      <c r="CT21" s="1061">
        <f>IF('[2]Validation flags'!$H$3=1,0, IF( ISNUMBER(AC21), 0, 1 ))</f>
        <v>0</v>
      </c>
      <c r="CU21" s="1092"/>
      <c r="CV21" s="1061">
        <f>IF('[2]Validation flags'!$H$3=1,0, IF( ISNUMBER(AE21), 0, 1 ))</f>
        <v>0</v>
      </c>
      <c r="CW21" s="1061">
        <f>IF('[2]Validation flags'!$H$3=1,0, IF( ISNUMBER(AF21), 0, 1 ))</f>
        <v>0</v>
      </c>
      <c r="CX21" s="1061">
        <f>IF('[2]Validation flags'!$H$3=1,0, IF( ISNUMBER(AG21), 0, 1 ))</f>
        <v>0</v>
      </c>
      <c r="CY21" s="1061">
        <f>IF('[2]Validation flags'!$H$3=1,0, IF( ISNUMBER(AH21), 0, 1 ))</f>
        <v>0</v>
      </c>
      <c r="CZ21" s="1061">
        <f>IF('[2]Validation flags'!$H$3=1,0, IF( ISNUMBER(AI21), 0, 1 ))</f>
        <v>0</v>
      </c>
      <c r="DA21" s="1092"/>
      <c r="DB21" s="1061">
        <f>IF('[2]Validation flags'!$H$3=1,0, IF( ISNUMBER(AK21), 0, 1 ))</f>
        <v>0</v>
      </c>
      <c r="DC21" s="1061">
        <f>IF('[2]Validation flags'!$H$3=1,0, IF( ISNUMBER(AL21), 0, 1 ))</f>
        <v>0</v>
      </c>
      <c r="DD21" s="1061">
        <f>IF('[2]Validation flags'!$H$3=1,0, IF( ISNUMBER(AM21), 0, 1 ))</f>
        <v>0</v>
      </c>
      <c r="DE21" s="1061">
        <f>IF('[2]Validation flags'!$H$3=1,0, IF( ISNUMBER(AN21), 0, 1 ))</f>
        <v>0</v>
      </c>
      <c r="DF21" s="1061">
        <f>IF('[2]Validation flags'!$H$3=1,0, IF( ISNUMBER(AO21), 0, 1 ))</f>
        <v>0</v>
      </c>
      <c r="DG21" s="1092"/>
      <c r="DH21" s="1061">
        <f>IF('[2]Validation flags'!$H$3=1,0, IF( ISNUMBER(AQ21), 0, 1 ))</f>
        <v>0</v>
      </c>
      <c r="DI21" s="1061">
        <f>IF('[2]Validation flags'!$H$3=1,0, IF( ISNUMBER(AR21), 0, 1 ))</f>
        <v>0</v>
      </c>
      <c r="DJ21" s="1061">
        <f>IF('[2]Validation flags'!$H$3=1,0, IF( ISNUMBER(AS21), 0, 1 ))</f>
        <v>0</v>
      </c>
      <c r="DK21" s="1061">
        <f>IF('[2]Validation flags'!$H$3=1,0, IF( ISNUMBER(AT21), 0, 1 ))</f>
        <v>0</v>
      </c>
      <c r="DL21" s="1061">
        <f>IF('[2]Validation flags'!$H$3=1,0, IF( ISNUMBER(AU21), 0, 1 ))</f>
        <v>0</v>
      </c>
      <c r="DM21" s="1092"/>
      <c r="DN21" s="1061">
        <f>IF('[2]Validation flags'!$H$3=1,0, IF( ISNUMBER(AW21), 0, 1 ))</f>
        <v>0</v>
      </c>
      <c r="DO21" s="1061">
        <f>IF('[2]Validation flags'!$H$3=1,0, IF( ISNUMBER(AX21), 0, 1 ))</f>
        <v>0</v>
      </c>
      <c r="DP21" s="1061">
        <f>IF('[2]Validation flags'!$H$3=1,0, IF( ISNUMBER(AY21), 0, 1 ))</f>
        <v>0</v>
      </c>
      <c r="DQ21" s="1061">
        <f>IF('[2]Validation flags'!$H$3=1,0, IF( ISNUMBER(AZ21), 0, 1 ))</f>
        <v>0</v>
      </c>
      <c r="DR21" s="1061">
        <f>IF('[2]Validation flags'!$H$3=1,0, IF( ISNUMBER(BA21), 0, 1 ))</f>
        <v>0</v>
      </c>
      <c r="DS21" s="1092"/>
    </row>
    <row r="22" spans="2:124" ht="15" thickBot="1" x14ac:dyDescent="0.3">
      <c r="B22" s="98">
        <v>11</v>
      </c>
      <c r="C22" s="99" t="s">
        <v>109</v>
      </c>
      <c r="D22" s="100"/>
      <c r="E22" s="100" t="s">
        <v>41</v>
      </c>
      <c r="F22" s="526">
        <v>3</v>
      </c>
      <c r="G22" s="527">
        <f>G19+G21</f>
        <v>49.645999999999994</v>
      </c>
      <c r="H22" s="528">
        <f>H19+H21</f>
        <v>86.47</v>
      </c>
      <c r="I22" s="528">
        <f>I19+I21</f>
        <v>6.3919999999999995</v>
      </c>
      <c r="J22" s="528">
        <f>J19+J21</f>
        <v>22.849000000000004</v>
      </c>
      <c r="K22" s="529">
        <f>K19+K21</f>
        <v>8.8260000000000023</v>
      </c>
      <c r="L22" s="530">
        <f>SUM(G22:K22)</f>
        <v>174.18299999999996</v>
      </c>
      <c r="M22" s="527">
        <f>M19+M21</f>
        <v>57.652999999999999</v>
      </c>
      <c r="N22" s="528">
        <f>N19+N21</f>
        <v>91.314000000000007</v>
      </c>
      <c r="O22" s="528">
        <f>O19+O21</f>
        <v>6.9539999999999997</v>
      </c>
      <c r="P22" s="528">
        <f>P19+P21</f>
        <v>23.141000000000002</v>
      </c>
      <c r="Q22" s="529">
        <f>Q19+Q21</f>
        <v>9.9430000000000014</v>
      </c>
      <c r="R22" s="530">
        <f>SUM(M22:Q22)</f>
        <v>189.00500000000002</v>
      </c>
      <c r="S22" s="527">
        <f>S19+S21</f>
        <v>59.847999999999999</v>
      </c>
      <c r="T22" s="528">
        <f>T19+T21</f>
        <v>95.183999999999997</v>
      </c>
      <c r="U22" s="528">
        <f>U19+U21</f>
        <v>6.7309999999999999</v>
      </c>
      <c r="V22" s="528">
        <f>V19+V21</f>
        <v>23.79</v>
      </c>
      <c r="W22" s="529">
        <f>W19+W21</f>
        <v>10.233000000000001</v>
      </c>
      <c r="X22" s="530">
        <f>SUM(S22:W22)</f>
        <v>195.78599999999997</v>
      </c>
      <c r="Y22" s="527">
        <f>Y19+Y21</f>
        <v>65.069000000000003</v>
      </c>
      <c r="Z22" s="528">
        <f>Z19+Z21</f>
        <v>87.540999999999997</v>
      </c>
      <c r="AA22" s="528">
        <f>AA19+AA21</f>
        <v>6.4659999999999993</v>
      </c>
      <c r="AB22" s="528">
        <f>AB19+AB21</f>
        <v>24.256999999999998</v>
      </c>
      <c r="AC22" s="529">
        <f>AC19+AC21</f>
        <v>9.8279999999999994</v>
      </c>
      <c r="AD22" s="530">
        <f>SUM(Y22:AC22)</f>
        <v>193.16100000000003</v>
      </c>
      <c r="AE22" s="527">
        <f>AE19+AE21</f>
        <v>61.140999999999998</v>
      </c>
      <c r="AF22" s="528">
        <f>AF19+AF21</f>
        <v>91.013000000000005</v>
      </c>
      <c r="AG22" s="528">
        <f>AG19+AG21</f>
        <v>6.512999999999999</v>
      </c>
      <c r="AH22" s="528">
        <f>AH19+AH21</f>
        <v>24.732999999999997</v>
      </c>
      <c r="AI22" s="529">
        <f>AI19+AI21</f>
        <v>9.8919999999999995</v>
      </c>
      <c r="AJ22" s="530">
        <f>SUM(AE22:AI22)</f>
        <v>193.292</v>
      </c>
      <c r="AK22" s="527">
        <f>AK19+AK21</f>
        <v>55.57</v>
      </c>
      <c r="AL22" s="528">
        <f>AL19+AL21</f>
        <v>93.265999999999991</v>
      </c>
      <c r="AM22" s="528">
        <f>AM19+AM21</f>
        <v>6.5549999999999997</v>
      </c>
      <c r="AN22" s="528">
        <f>AN19+AN21</f>
        <v>24.907</v>
      </c>
      <c r="AO22" s="529">
        <f>AO19+AO21</f>
        <v>9.9649999999999999</v>
      </c>
      <c r="AP22" s="530">
        <f>SUM(AK22:AO22)</f>
        <v>190.26300000000001</v>
      </c>
      <c r="AQ22" s="527">
        <f>AQ19+AQ21</f>
        <v>55.501000000000005</v>
      </c>
      <c r="AR22" s="528">
        <f>AR19+AR21</f>
        <v>102.79599999999999</v>
      </c>
      <c r="AS22" s="528">
        <f>AS19+AS21</f>
        <v>6.6049999999999995</v>
      </c>
      <c r="AT22" s="528">
        <f>AT19+AT21</f>
        <v>25.094999999999999</v>
      </c>
      <c r="AU22" s="529">
        <f>AU19+AU21</f>
        <v>10.041</v>
      </c>
      <c r="AV22" s="530">
        <f>SUM(AQ22:AU22)</f>
        <v>200.03799999999998</v>
      </c>
      <c r="AW22" s="527">
        <f>AW19+AW21</f>
        <v>55.548000000000002</v>
      </c>
      <c r="AX22" s="528">
        <f>AX19+AX21</f>
        <v>108.61100000000002</v>
      </c>
      <c r="AY22" s="528">
        <f>AY19+AY21</f>
        <v>6.6539999999999999</v>
      </c>
      <c r="AZ22" s="528">
        <f>AZ19+AZ21</f>
        <v>25.277999999999999</v>
      </c>
      <c r="BA22" s="529">
        <f>BA19+BA21</f>
        <v>10.115</v>
      </c>
      <c r="BB22" s="530">
        <f>SUM(AW22:BA22)</f>
        <v>206.20600000000002</v>
      </c>
      <c r="BD22" s="107" t="s">
        <v>110</v>
      </c>
      <c r="BE22" s="2850"/>
      <c r="BF22" s="1923"/>
      <c r="BG22" s="43"/>
      <c r="BH22" s="43"/>
      <c r="BI22" s="1923"/>
      <c r="BJ22" s="98">
        <v>11</v>
      </c>
      <c r="BK22" s="99" t="s">
        <v>109</v>
      </c>
      <c r="BL22" s="100" t="s">
        <v>41</v>
      </c>
      <c r="BM22" s="526">
        <v>3</v>
      </c>
      <c r="BN22" s="532" t="s">
        <v>6551</v>
      </c>
      <c r="BO22" s="533" t="s">
        <v>6552</v>
      </c>
      <c r="BP22" s="533" t="s">
        <v>6553</v>
      </c>
      <c r="BQ22" s="533" t="s">
        <v>6554</v>
      </c>
      <c r="BR22" s="534" t="s">
        <v>6555</v>
      </c>
      <c r="BS22" s="196" t="s">
        <v>6556</v>
      </c>
      <c r="BX22" s="1092"/>
      <c r="BY22" s="1092"/>
      <c r="BZ22" s="1092"/>
      <c r="CA22" s="1092"/>
      <c r="CB22" s="1092"/>
      <c r="CC22" s="2848"/>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092"/>
      <c r="DI22" s="1092"/>
      <c r="DJ22" s="1092"/>
      <c r="DK22" s="1092"/>
      <c r="DL22" s="1092"/>
      <c r="DM22" s="1092"/>
      <c r="DN22" s="1092"/>
      <c r="DO22" s="1092"/>
      <c r="DP22" s="1092"/>
      <c r="DQ22" s="1092"/>
      <c r="DR22" s="1092"/>
      <c r="DS22" s="1092"/>
    </row>
    <row r="23" spans="2:124" ht="16.5" thickBot="1" x14ac:dyDescent="0.4">
      <c r="B23" s="519"/>
      <c r="C23" s="519"/>
      <c r="D23" s="494"/>
      <c r="E23" s="494"/>
      <c r="F23" s="494"/>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D23" s="538"/>
      <c r="BE23" s="2309"/>
      <c r="BF23" s="1923"/>
      <c r="BG23" s="43"/>
      <c r="BH23" s="43"/>
      <c r="BI23" s="1923"/>
      <c r="BJ23" s="519"/>
      <c r="BK23" s="519"/>
      <c r="BL23" s="494"/>
      <c r="BM23" s="494"/>
      <c r="BN23" s="539"/>
      <c r="BO23" s="539"/>
      <c r="BP23" s="539"/>
      <c r="BQ23" s="539"/>
      <c r="BR23" s="539"/>
      <c r="BS23" s="539"/>
      <c r="BX23" s="1092"/>
      <c r="BY23" s="1092"/>
      <c r="BZ23" s="1092"/>
      <c r="CA23" s="1092"/>
      <c r="CB23" s="1092"/>
      <c r="CC23" s="2848"/>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c r="CX23" s="1092"/>
      <c r="CY23" s="1092"/>
      <c r="CZ23" s="1092"/>
      <c r="DA23" s="1092"/>
      <c r="DB23" s="1092"/>
      <c r="DC23" s="1092"/>
      <c r="DD23" s="1092"/>
      <c r="DE23" s="1092"/>
      <c r="DF23" s="1092"/>
      <c r="DG23" s="1092"/>
      <c r="DH23" s="1092"/>
      <c r="DI23" s="1092"/>
      <c r="DJ23" s="1092"/>
      <c r="DK23" s="1092"/>
      <c r="DL23" s="1092"/>
      <c r="DM23" s="1092"/>
      <c r="DN23" s="1092"/>
      <c r="DO23" s="1092"/>
      <c r="DP23" s="1092"/>
      <c r="DQ23" s="1092"/>
      <c r="DR23" s="1092"/>
      <c r="DS23" s="1092"/>
    </row>
    <row r="24" spans="2:124" ht="16.5" thickBot="1" x14ac:dyDescent="0.4">
      <c r="B24" s="40" t="s">
        <v>116</v>
      </c>
      <c r="C24" s="41" t="s">
        <v>958</v>
      </c>
      <c r="D24" s="540"/>
      <c r="E24" s="483"/>
      <c r="F24" s="483"/>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D24" s="538"/>
      <c r="BE24" s="2309"/>
      <c r="BF24" s="1923"/>
      <c r="BG24" s="43"/>
      <c r="BH24" s="43"/>
      <c r="BI24" s="1923"/>
      <c r="BJ24" s="40" t="s">
        <v>116</v>
      </c>
      <c r="BK24" s="41" t="s">
        <v>958</v>
      </c>
      <c r="BL24" s="483"/>
      <c r="BM24" s="483"/>
      <c r="BN24" s="537"/>
      <c r="BO24" s="537"/>
      <c r="BP24" s="537"/>
      <c r="BQ24" s="537"/>
      <c r="BR24" s="537"/>
      <c r="BS24" s="537"/>
      <c r="BX24" s="1092"/>
      <c r="BY24" s="1092"/>
      <c r="BZ24" s="1092"/>
      <c r="CA24" s="1092"/>
      <c r="CB24" s="1092"/>
      <c r="CC24" s="2848"/>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092"/>
      <c r="DI24" s="1092"/>
      <c r="DJ24" s="1092"/>
      <c r="DK24" s="1092"/>
      <c r="DL24" s="1092"/>
      <c r="DM24" s="1092"/>
      <c r="DN24" s="1092"/>
      <c r="DO24" s="1092"/>
      <c r="DP24" s="1092"/>
      <c r="DQ24" s="1092"/>
      <c r="DR24" s="1092"/>
      <c r="DS24" s="1092"/>
      <c r="DT24" s="200"/>
    </row>
    <row r="25" spans="2:124" x14ac:dyDescent="0.25">
      <c r="B25" s="44">
        <f>+B22+1</f>
        <v>12</v>
      </c>
      <c r="C25" s="45" t="s">
        <v>118</v>
      </c>
      <c r="D25" s="46"/>
      <c r="E25" s="46" t="s">
        <v>41</v>
      </c>
      <c r="F25" s="500">
        <v>3</v>
      </c>
      <c r="G25" s="501">
        <v>31.408000000000001</v>
      </c>
      <c r="H25" s="502">
        <v>0.36299999999999999</v>
      </c>
      <c r="I25" s="502">
        <v>0</v>
      </c>
      <c r="J25" s="502">
        <v>0</v>
      </c>
      <c r="K25" s="502">
        <v>0</v>
      </c>
      <c r="L25" s="503">
        <f t="shared" ref="L25:L37" si="1">SUM(G25:K25)</f>
        <v>31.771000000000001</v>
      </c>
      <c r="M25" s="501">
        <v>46.723999999999997</v>
      </c>
      <c r="N25" s="502">
        <v>0.16800000000000001</v>
      </c>
      <c r="O25" s="502">
        <v>0</v>
      </c>
      <c r="P25" s="502">
        <v>0</v>
      </c>
      <c r="Q25" s="502">
        <v>0</v>
      </c>
      <c r="R25" s="503">
        <f t="shared" ref="R25:R32" si="2">SUM(M25:Q25)</f>
        <v>46.891999999999996</v>
      </c>
      <c r="S25" s="501">
        <v>28.376000000000001</v>
      </c>
      <c r="T25" s="502">
        <v>0.60399999999999998</v>
      </c>
      <c r="U25" s="502">
        <v>0</v>
      </c>
      <c r="V25" s="502">
        <v>0</v>
      </c>
      <c r="W25" s="502">
        <v>0</v>
      </c>
      <c r="X25" s="503">
        <f t="shared" ref="X25:X32" si="3">SUM(S25:W25)</f>
        <v>28.98</v>
      </c>
      <c r="Y25" s="546">
        <v>78.429999999999993</v>
      </c>
      <c r="Z25" s="546">
        <v>5.000000000000001E-3</v>
      </c>
      <c r="AA25" s="502">
        <v>0</v>
      </c>
      <c r="AB25" s="502">
        <v>0</v>
      </c>
      <c r="AC25" s="502">
        <v>0</v>
      </c>
      <c r="AD25" s="503">
        <f t="shared" ref="AD25:AD32" si="4">SUM(Y25:AC25)</f>
        <v>78.434999999999988</v>
      </c>
      <c r="AE25" s="546">
        <v>43.816999999999993</v>
      </c>
      <c r="AF25" s="502">
        <v>0</v>
      </c>
      <c r="AG25" s="502">
        <v>0</v>
      </c>
      <c r="AH25" s="502">
        <v>0</v>
      </c>
      <c r="AI25" s="502">
        <v>0</v>
      </c>
      <c r="AJ25" s="503">
        <f t="shared" ref="AJ25:AJ32" si="5">SUM(AE25:AI25)</f>
        <v>43.816999999999993</v>
      </c>
      <c r="AK25" s="546">
        <v>30.229000000000003</v>
      </c>
      <c r="AL25" s="546">
        <v>0.26800000000000002</v>
      </c>
      <c r="AM25" s="502">
        <v>0</v>
      </c>
      <c r="AN25" s="502">
        <v>0</v>
      </c>
      <c r="AO25" s="502">
        <v>0</v>
      </c>
      <c r="AP25" s="503">
        <f t="shared" ref="AP25:AP32" si="6">SUM(AK25:AO25)</f>
        <v>30.497000000000003</v>
      </c>
      <c r="AQ25" s="546">
        <v>31.407000000000004</v>
      </c>
      <c r="AR25" s="546">
        <v>0.24800000000000022</v>
      </c>
      <c r="AS25" s="502">
        <v>0</v>
      </c>
      <c r="AT25" s="502">
        <v>0</v>
      </c>
      <c r="AU25" s="502">
        <v>0</v>
      </c>
      <c r="AV25" s="503">
        <f t="shared" ref="AV25:AV32" si="7">SUM(AQ25:AU25)</f>
        <v>31.655000000000005</v>
      </c>
      <c r="AW25" s="546">
        <v>36.44</v>
      </c>
      <c r="AX25" s="546">
        <v>0.13299999999999995</v>
      </c>
      <c r="AY25" s="502">
        <v>0</v>
      </c>
      <c r="AZ25" s="502">
        <v>0</v>
      </c>
      <c r="BA25" s="502">
        <v>0</v>
      </c>
      <c r="BB25" s="503">
        <f t="shared" ref="BB25:BB32" si="8">SUM(AW25:BA25)</f>
        <v>36.573</v>
      </c>
      <c r="BD25" s="547"/>
      <c r="BE25" s="2847"/>
      <c r="BF25" s="1923"/>
      <c r="BG25" s="43">
        <f xml:space="preserve"> IF( SUM( BX25:DR25 ) = 0, 0, $BX$5 )</f>
        <v>0</v>
      </c>
      <c r="BH25" s="43"/>
      <c r="BI25" s="1923"/>
      <c r="BJ25" s="44">
        <f>+BJ22+1</f>
        <v>12</v>
      </c>
      <c r="BK25" s="45" t="s">
        <v>118</v>
      </c>
      <c r="BL25" s="46" t="s">
        <v>41</v>
      </c>
      <c r="BM25" s="500">
        <v>3</v>
      </c>
      <c r="BN25" s="548" t="s">
        <v>6557</v>
      </c>
      <c r="BO25" s="549" t="s">
        <v>6558</v>
      </c>
      <c r="BP25" s="549" t="s">
        <v>6559</v>
      </c>
      <c r="BQ25" s="549" t="s">
        <v>6560</v>
      </c>
      <c r="BR25" s="550" t="s">
        <v>6561</v>
      </c>
      <c r="BS25" s="508" t="s">
        <v>6562</v>
      </c>
      <c r="BX25" s="1061">
        <f>IF('[2]Validation flags'!$H$3=1,0, IF( ISNUMBER(G25), 0, 1 ))</f>
        <v>0</v>
      </c>
      <c r="BY25" s="1061">
        <f>IF('[2]Validation flags'!$H$3=1,0, IF( ISNUMBER(H25), 0, 1 ))</f>
        <v>0</v>
      </c>
      <c r="BZ25" s="1061">
        <f>IF('[2]Validation flags'!$H$3=1,0, IF( ISNUMBER(I25), 0, 1 ))</f>
        <v>0</v>
      </c>
      <c r="CA25" s="1061">
        <f>IF('[2]Validation flags'!$H$3=1,0, IF( ISNUMBER(J25), 0, 1 ))</f>
        <v>0</v>
      </c>
      <c r="CB25" s="1061">
        <f>IF('[2]Validation flags'!$H$3=1,0, IF( ISNUMBER(K25), 0, 1 ))</f>
        <v>0</v>
      </c>
      <c r="CC25" s="2848"/>
      <c r="CD25" s="1061">
        <f>IF('[2]Validation flags'!$H$3=1,0, IF( ISNUMBER(M25), 0, 1 ))</f>
        <v>0</v>
      </c>
      <c r="CE25" s="1061">
        <f>IF('[2]Validation flags'!$H$3=1,0, IF( ISNUMBER(N25), 0, 1 ))</f>
        <v>0</v>
      </c>
      <c r="CF25" s="1061">
        <f>IF('[2]Validation flags'!$H$3=1,0, IF( ISNUMBER(O25), 0, 1 ))</f>
        <v>0</v>
      </c>
      <c r="CG25" s="1061">
        <f>IF('[2]Validation flags'!$H$3=1,0, IF( ISNUMBER(P25), 0, 1 ))</f>
        <v>0</v>
      </c>
      <c r="CH25" s="1061">
        <f>IF('[2]Validation flags'!$H$3=1,0, IF( ISNUMBER(Q25), 0, 1 ))</f>
        <v>0</v>
      </c>
      <c r="CI25" s="1092"/>
      <c r="CJ25" s="1061">
        <f>IF('[2]Validation flags'!$H$3=1,0, IF( ISNUMBER(S25), 0, 1 ))</f>
        <v>0</v>
      </c>
      <c r="CK25" s="1061">
        <f>IF('[2]Validation flags'!$H$3=1,0, IF( ISNUMBER(T25), 0, 1 ))</f>
        <v>0</v>
      </c>
      <c r="CL25" s="1061">
        <f>IF('[2]Validation flags'!$H$3=1,0, IF( ISNUMBER(U25), 0, 1 ))</f>
        <v>0</v>
      </c>
      <c r="CM25" s="1061">
        <f>IF('[2]Validation flags'!$H$3=1,0, IF( ISNUMBER(V25), 0, 1 ))</f>
        <v>0</v>
      </c>
      <c r="CN25" s="1061">
        <f>IF('[2]Validation flags'!$H$3=1,0, IF( ISNUMBER(W25), 0, 1 ))</f>
        <v>0</v>
      </c>
      <c r="CO25" s="1092"/>
      <c r="CP25" s="1061">
        <f>IF('[2]Validation flags'!$H$3=1,0, IF( ISNUMBER(Y25), 0, 1 ))</f>
        <v>0</v>
      </c>
      <c r="CQ25" s="1061">
        <f>IF('[2]Validation flags'!$H$3=1,0, IF( ISNUMBER(Z25), 0, 1 ))</f>
        <v>0</v>
      </c>
      <c r="CR25" s="1061">
        <f>IF('[2]Validation flags'!$H$3=1,0, IF( ISNUMBER(AA25), 0, 1 ))</f>
        <v>0</v>
      </c>
      <c r="CS25" s="1061">
        <f>IF('[2]Validation flags'!$H$3=1,0, IF( ISNUMBER(AB25), 0, 1 ))</f>
        <v>0</v>
      </c>
      <c r="CT25" s="1061">
        <f>IF('[2]Validation flags'!$H$3=1,0, IF( ISNUMBER(AC25), 0, 1 ))</f>
        <v>0</v>
      </c>
      <c r="CU25" s="1092"/>
      <c r="CV25" s="1061">
        <f>IF('[2]Validation flags'!$H$3=1,0, IF( ISNUMBER(AE25), 0, 1 ))</f>
        <v>0</v>
      </c>
      <c r="CW25" s="1061">
        <f>IF('[2]Validation flags'!$H$3=1,0, IF( ISNUMBER(AF25), 0, 1 ))</f>
        <v>0</v>
      </c>
      <c r="CX25" s="1061">
        <f>IF('[2]Validation flags'!$H$3=1,0, IF( ISNUMBER(AG25), 0, 1 ))</f>
        <v>0</v>
      </c>
      <c r="CY25" s="1061">
        <f>IF('[2]Validation flags'!$H$3=1,0, IF( ISNUMBER(AH25), 0, 1 ))</f>
        <v>0</v>
      </c>
      <c r="CZ25" s="1061">
        <f>IF('[2]Validation flags'!$H$3=1,0, IF( ISNUMBER(AI25), 0, 1 ))</f>
        <v>0</v>
      </c>
      <c r="DA25" s="1092"/>
      <c r="DB25" s="1061">
        <f>IF('[2]Validation flags'!$H$3=1,0, IF( ISNUMBER(AK25), 0, 1 ))</f>
        <v>0</v>
      </c>
      <c r="DC25" s="1061">
        <f>IF('[2]Validation flags'!$H$3=1,0, IF( ISNUMBER(AL25), 0, 1 ))</f>
        <v>0</v>
      </c>
      <c r="DD25" s="1061">
        <f>IF('[2]Validation flags'!$H$3=1,0, IF( ISNUMBER(AM25), 0, 1 ))</f>
        <v>0</v>
      </c>
      <c r="DE25" s="1061">
        <f>IF('[2]Validation flags'!$H$3=1,0, IF( ISNUMBER(AN25), 0, 1 ))</f>
        <v>0</v>
      </c>
      <c r="DF25" s="1061">
        <f>IF('[2]Validation flags'!$H$3=1,0, IF( ISNUMBER(AO25), 0, 1 ))</f>
        <v>0</v>
      </c>
      <c r="DG25" s="1092"/>
      <c r="DH25" s="1061">
        <f>IF('[2]Validation flags'!$H$3=1,0, IF( ISNUMBER(AQ25), 0, 1 ))</f>
        <v>0</v>
      </c>
      <c r="DI25" s="1061">
        <f>IF('[2]Validation flags'!$H$3=1,0, IF( ISNUMBER(AR25), 0, 1 ))</f>
        <v>0</v>
      </c>
      <c r="DJ25" s="1061">
        <f>IF('[2]Validation flags'!$H$3=1,0, IF( ISNUMBER(AS25), 0, 1 ))</f>
        <v>0</v>
      </c>
      <c r="DK25" s="1061">
        <f>IF('[2]Validation flags'!$H$3=1,0, IF( ISNUMBER(AT25), 0, 1 ))</f>
        <v>0</v>
      </c>
      <c r="DL25" s="1061">
        <f>IF('[2]Validation flags'!$H$3=1,0, IF( ISNUMBER(AU25), 0, 1 ))</f>
        <v>0</v>
      </c>
      <c r="DM25" s="1092"/>
      <c r="DN25" s="1061">
        <f>IF('[2]Validation flags'!$H$3=1,0, IF( ISNUMBER(AW25), 0, 1 ))</f>
        <v>0</v>
      </c>
      <c r="DO25" s="1061">
        <f>IF('[2]Validation flags'!$H$3=1,0, IF( ISNUMBER(AX25), 0, 1 ))</f>
        <v>0</v>
      </c>
      <c r="DP25" s="1061">
        <f>IF('[2]Validation flags'!$H$3=1,0, IF( ISNUMBER(AY25), 0, 1 ))</f>
        <v>0</v>
      </c>
      <c r="DQ25" s="1061">
        <f>IF('[2]Validation flags'!$H$3=1,0, IF( ISNUMBER(AZ25), 0, 1 ))</f>
        <v>0</v>
      </c>
      <c r="DR25" s="1061">
        <f>IF('[2]Validation flags'!$H$3=1,0, IF( ISNUMBER(BA25), 0, 1 ))</f>
        <v>0</v>
      </c>
      <c r="DS25" s="1092"/>
      <c r="DT25" s="200"/>
    </row>
    <row r="26" spans="2:124" x14ac:dyDescent="0.25">
      <c r="B26" s="62">
        <f>+B25+1</f>
        <v>13</v>
      </c>
      <c r="C26" s="63" t="s">
        <v>965</v>
      </c>
      <c r="D26" s="64"/>
      <c r="E26" s="64" t="s">
        <v>41</v>
      </c>
      <c r="F26" s="79">
        <v>3</v>
      </c>
      <c r="G26" s="509">
        <v>20.513000000000002</v>
      </c>
      <c r="H26" s="509">
        <v>60.77</v>
      </c>
      <c r="I26" s="509">
        <v>1.5940000000000001</v>
      </c>
      <c r="J26" s="509">
        <v>48.673999999999999</v>
      </c>
      <c r="K26" s="509">
        <v>0.20300000000000001</v>
      </c>
      <c r="L26" s="510">
        <f t="shared" si="1"/>
        <v>131.75399999999999</v>
      </c>
      <c r="M26" s="509">
        <v>21.358000000000001</v>
      </c>
      <c r="N26" s="509">
        <v>74.856999999999999</v>
      </c>
      <c r="O26" s="509">
        <v>1.623</v>
      </c>
      <c r="P26" s="509">
        <v>55.115000000000002</v>
      </c>
      <c r="Q26" s="509">
        <v>0.20699999999999999</v>
      </c>
      <c r="R26" s="510">
        <f t="shared" si="2"/>
        <v>153.16</v>
      </c>
      <c r="S26" s="509">
        <v>15.984999999999999</v>
      </c>
      <c r="T26" s="509">
        <v>52.789000000000001</v>
      </c>
      <c r="U26" s="509">
        <v>0.84099999999999997</v>
      </c>
      <c r="V26" s="509">
        <v>81.150999999999996</v>
      </c>
      <c r="W26" s="509">
        <v>0.107</v>
      </c>
      <c r="X26" s="510">
        <f t="shared" si="3"/>
        <v>150.87299999999999</v>
      </c>
      <c r="Y26" s="524">
        <v>26.708000000000002</v>
      </c>
      <c r="Z26" s="524">
        <v>61.718999999999994</v>
      </c>
      <c r="AA26" s="509">
        <v>0.69500000000000006</v>
      </c>
      <c r="AB26" s="509">
        <v>29.335000000000001</v>
      </c>
      <c r="AC26" s="509">
        <v>6.5000000000000002E-2</v>
      </c>
      <c r="AD26" s="510">
        <f t="shared" si="4"/>
        <v>118.52199999999999</v>
      </c>
      <c r="AE26" s="524">
        <v>25.573</v>
      </c>
      <c r="AF26" s="524">
        <v>67.254000000000019</v>
      </c>
      <c r="AG26" s="509">
        <v>1.038</v>
      </c>
      <c r="AH26" s="509">
        <v>29.347999999999999</v>
      </c>
      <c r="AI26" s="509">
        <v>7.9000000000000001E-2</v>
      </c>
      <c r="AJ26" s="510">
        <f t="shared" si="5"/>
        <v>123.29200000000002</v>
      </c>
      <c r="AK26" s="524">
        <v>27.93</v>
      </c>
      <c r="AL26" s="524">
        <v>63.253</v>
      </c>
      <c r="AM26" s="509">
        <v>1.452</v>
      </c>
      <c r="AN26" s="509">
        <v>17.640999999999998</v>
      </c>
      <c r="AO26" s="509">
        <v>0.105</v>
      </c>
      <c r="AP26" s="510">
        <f t="shared" si="6"/>
        <v>110.38099999999999</v>
      </c>
      <c r="AQ26" s="524">
        <v>20.531000000000002</v>
      </c>
      <c r="AR26" s="524">
        <v>53.276999999999994</v>
      </c>
      <c r="AS26" s="509">
        <v>0.99399999999999999</v>
      </c>
      <c r="AT26" s="509">
        <v>11.788</v>
      </c>
      <c r="AU26" s="509">
        <v>8.6999999999999994E-2</v>
      </c>
      <c r="AV26" s="510">
        <f t="shared" si="7"/>
        <v>86.676999999999992</v>
      </c>
      <c r="AW26" s="524">
        <v>15.065999999999999</v>
      </c>
      <c r="AX26" s="524">
        <v>35.497999999999998</v>
      </c>
      <c r="AY26" s="509">
        <v>1.034</v>
      </c>
      <c r="AZ26" s="509">
        <v>10.864000000000001</v>
      </c>
      <c r="BA26" s="509">
        <v>9.4E-2</v>
      </c>
      <c r="BB26" s="510">
        <f t="shared" si="8"/>
        <v>62.55599999999999</v>
      </c>
      <c r="BD26" s="525"/>
      <c r="BE26" s="2849"/>
      <c r="BF26" s="1923"/>
      <c r="BG26" s="43">
        <f xml:space="preserve"> IF( SUM( BX26:DR26 ) = 0, 0, $BX$5 )</f>
        <v>0</v>
      </c>
      <c r="BH26" s="43"/>
      <c r="BI26" s="1923"/>
      <c r="BJ26" s="62">
        <f>+BJ25+1</f>
        <v>13</v>
      </c>
      <c r="BK26" s="63" t="s">
        <v>965</v>
      </c>
      <c r="BL26" s="64" t="s">
        <v>41</v>
      </c>
      <c r="BM26" s="79">
        <v>3</v>
      </c>
      <c r="BN26" s="555" t="s">
        <v>6563</v>
      </c>
      <c r="BO26" s="556" t="s">
        <v>6564</v>
      </c>
      <c r="BP26" s="556" t="s">
        <v>6565</v>
      </c>
      <c r="BQ26" s="556" t="s">
        <v>6566</v>
      </c>
      <c r="BR26" s="557" t="s">
        <v>6567</v>
      </c>
      <c r="BS26" s="171" t="s">
        <v>6568</v>
      </c>
      <c r="BX26" s="1061">
        <f>IF('[2]Validation flags'!$H$3=1,0, IF( ISNUMBER(G26), 0, 1 ))</f>
        <v>0</v>
      </c>
      <c r="BY26" s="1061">
        <f>IF('[2]Validation flags'!$H$3=1,0, IF( ISNUMBER(H26), 0, 1 ))</f>
        <v>0</v>
      </c>
      <c r="BZ26" s="1061">
        <f>IF('[2]Validation flags'!$H$3=1,0, IF( ISNUMBER(I26), 0, 1 ))</f>
        <v>0</v>
      </c>
      <c r="CA26" s="1061">
        <f>IF('[2]Validation flags'!$H$3=1,0, IF( ISNUMBER(J26), 0, 1 ))</f>
        <v>0</v>
      </c>
      <c r="CB26" s="1061">
        <f>IF('[2]Validation flags'!$H$3=1,0, IF( ISNUMBER(K26), 0, 1 ))</f>
        <v>0</v>
      </c>
      <c r="CC26" s="2848"/>
      <c r="CD26" s="1061">
        <f>IF('[2]Validation flags'!$H$3=1,0, IF( ISNUMBER(M26), 0, 1 ))</f>
        <v>0</v>
      </c>
      <c r="CE26" s="1061">
        <f>IF('[2]Validation flags'!$H$3=1,0, IF( ISNUMBER(N26), 0, 1 ))</f>
        <v>0</v>
      </c>
      <c r="CF26" s="1061">
        <f>IF('[2]Validation flags'!$H$3=1,0, IF( ISNUMBER(O26), 0, 1 ))</f>
        <v>0</v>
      </c>
      <c r="CG26" s="1061">
        <f>IF('[2]Validation flags'!$H$3=1,0, IF( ISNUMBER(P26), 0, 1 ))</f>
        <v>0</v>
      </c>
      <c r="CH26" s="1061">
        <f>IF('[2]Validation flags'!$H$3=1,0, IF( ISNUMBER(Q26), 0, 1 ))</f>
        <v>0</v>
      </c>
      <c r="CI26" s="1092"/>
      <c r="CJ26" s="1061">
        <f>IF('[2]Validation flags'!$H$3=1,0, IF( ISNUMBER(S26), 0, 1 ))</f>
        <v>0</v>
      </c>
      <c r="CK26" s="1061">
        <f>IF('[2]Validation flags'!$H$3=1,0, IF( ISNUMBER(T26), 0, 1 ))</f>
        <v>0</v>
      </c>
      <c r="CL26" s="1061">
        <f>IF('[2]Validation flags'!$H$3=1,0, IF( ISNUMBER(U26), 0, 1 ))</f>
        <v>0</v>
      </c>
      <c r="CM26" s="1061">
        <f>IF('[2]Validation flags'!$H$3=1,0, IF( ISNUMBER(V26), 0, 1 ))</f>
        <v>0</v>
      </c>
      <c r="CN26" s="1061">
        <f>IF('[2]Validation flags'!$H$3=1,0, IF( ISNUMBER(W26), 0, 1 ))</f>
        <v>0</v>
      </c>
      <c r="CO26" s="1092"/>
      <c r="CP26" s="1061">
        <f>IF('[2]Validation flags'!$H$3=1,0, IF( ISNUMBER(Y26), 0, 1 ))</f>
        <v>0</v>
      </c>
      <c r="CQ26" s="1061">
        <f>IF('[2]Validation flags'!$H$3=1,0, IF( ISNUMBER(Z26), 0, 1 ))</f>
        <v>0</v>
      </c>
      <c r="CR26" s="1061">
        <f>IF('[2]Validation flags'!$H$3=1,0, IF( ISNUMBER(AA26), 0, 1 ))</f>
        <v>0</v>
      </c>
      <c r="CS26" s="1061">
        <f>IF('[2]Validation flags'!$H$3=1,0, IF( ISNUMBER(AB26), 0, 1 ))</f>
        <v>0</v>
      </c>
      <c r="CT26" s="1061">
        <f>IF('[2]Validation flags'!$H$3=1,0, IF( ISNUMBER(AC26), 0, 1 ))</f>
        <v>0</v>
      </c>
      <c r="CU26" s="1092"/>
      <c r="CV26" s="1061">
        <f>IF('[2]Validation flags'!$H$3=1,0, IF( ISNUMBER(AE26), 0, 1 ))</f>
        <v>0</v>
      </c>
      <c r="CW26" s="1061">
        <f>IF('[2]Validation flags'!$H$3=1,0, IF( ISNUMBER(AF26), 0, 1 ))</f>
        <v>0</v>
      </c>
      <c r="CX26" s="1061">
        <f>IF('[2]Validation flags'!$H$3=1,0, IF( ISNUMBER(AG26), 0, 1 ))</f>
        <v>0</v>
      </c>
      <c r="CY26" s="1061">
        <f>IF('[2]Validation flags'!$H$3=1,0, IF( ISNUMBER(AH26), 0, 1 ))</f>
        <v>0</v>
      </c>
      <c r="CZ26" s="1061">
        <f>IF('[2]Validation flags'!$H$3=1,0, IF( ISNUMBER(AI26), 0, 1 ))</f>
        <v>0</v>
      </c>
      <c r="DA26" s="1092"/>
      <c r="DB26" s="1061">
        <f>IF('[2]Validation flags'!$H$3=1,0, IF( ISNUMBER(AK26), 0, 1 ))</f>
        <v>0</v>
      </c>
      <c r="DC26" s="1061">
        <f>IF('[2]Validation flags'!$H$3=1,0, IF( ISNUMBER(AL26), 0, 1 ))</f>
        <v>0</v>
      </c>
      <c r="DD26" s="1061">
        <f>IF('[2]Validation flags'!$H$3=1,0, IF( ISNUMBER(AM26), 0, 1 ))</f>
        <v>0</v>
      </c>
      <c r="DE26" s="1061">
        <f>IF('[2]Validation flags'!$H$3=1,0, IF( ISNUMBER(AN26), 0, 1 ))</f>
        <v>0</v>
      </c>
      <c r="DF26" s="1061">
        <f>IF('[2]Validation flags'!$H$3=1,0, IF( ISNUMBER(AO26), 0, 1 ))</f>
        <v>0</v>
      </c>
      <c r="DG26" s="1092"/>
      <c r="DH26" s="1061">
        <f>IF('[2]Validation flags'!$H$3=1,0, IF( ISNUMBER(AQ26), 0, 1 ))</f>
        <v>0</v>
      </c>
      <c r="DI26" s="1061">
        <f>IF('[2]Validation flags'!$H$3=1,0, IF( ISNUMBER(AR26), 0, 1 ))</f>
        <v>0</v>
      </c>
      <c r="DJ26" s="1061">
        <f>IF('[2]Validation flags'!$H$3=1,0, IF( ISNUMBER(AS26), 0, 1 ))</f>
        <v>0</v>
      </c>
      <c r="DK26" s="1061">
        <f>IF('[2]Validation flags'!$H$3=1,0, IF( ISNUMBER(AT26), 0, 1 ))</f>
        <v>0</v>
      </c>
      <c r="DL26" s="1061">
        <f>IF('[2]Validation flags'!$H$3=1,0, IF( ISNUMBER(AU26), 0, 1 ))</f>
        <v>0</v>
      </c>
      <c r="DM26" s="1092"/>
      <c r="DN26" s="1061">
        <f>IF('[2]Validation flags'!$H$3=1,0, IF( ISNUMBER(AW26), 0, 1 ))</f>
        <v>0</v>
      </c>
      <c r="DO26" s="1061">
        <f>IF('[2]Validation flags'!$H$3=1,0, IF( ISNUMBER(AX26), 0, 1 ))</f>
        <v>0</v>
      </c>
      <c r="DP26" s="1061">
        <f>IF('[2]Validation flags'!$H$3=1,0, IF( ISNUMBER(AY26), 0, 1 ))</f>
        <v>0</v>
      </c>
      <c r="DQ26" s="1061">
        <f>IF('[2]Validation flags'!$H$3=1,0, IF( ISNUMBER(AZ26), 0, 1 ))</f>
        <v>0</v>
      </c>
      <c r="DR26" s="1061">
        <f>IF('[2]Validation flags'!$H$3=1,0, IF( ISNUMBER(BA26), 0, 1 ))</f>
        <v>0</v>
      </c>
      <c r="DS26" s="1092"/>
      <c r="DT26" s="200"/>
    </row>
    <row r="27" spans="2:124" x14ac:dyDescent="0.25">
      <c r="B27" s="62">
        <f t="shared" ref="B27:B37" si="9">+B26+1</f>
        <v>14</v>
      </c>
      <c r="C27" s="63" t="s">
        <v>130</v>
      </c>
      <c r="D27" s="64"/>
      <c r="E27" s="64" t="s">
        <v>41</v>
      </c>
      <c r="F27" s="79">
        <v>3</v>
      </c>
      <c r="G27" s="509">
        <v>23.6</v>
      </c>
      <c r="H27" s="509">
        <v>0.16700000000000001</v>
      </c>
      <c r="I27" s="509">
        <v>0</v>
      </c>
      <c r="J27" s="509">
        <v>0</v>
      </c>
      <c r="K27" s="509">
        <v>0</v>
      </c>
      <c r="L27" s="510">
        <f t="shared" si="1"/>
        <v>23.767000000000003</v>
      </c>
      <c r="M27" s="509">
        <v>43.195</v>
      </c>
      <c r="N27" s="509">
        <v>0.752</v>
      </c>
      <c r="O27" s="509">
        <v>0</v>
      </c>
      <c r="P27" s="509">
        <v>0</v>
      </c>
      <c r="Q27" s="509">
        <v>0</v>
      </c>
      <c r="R27" s="510">
        <f t="shared" si="2"/>
        <v>43.947000000000003</v>
      </c>
      <c r="S27" s="509">
        <v>33.695</v>
      </c>
      <c r="T27" s="509">
        <v>0.34</v>
      </c>
      <c r="U27" s="509">
        <v>0</v>
      </c>
      <c r="V27" s="509">
        <v>0</v>
      </c>
      <c r="W27" s="509">
        <v>0</v>
      </c>
      <c r="X27" s="510">
        <f t="shared" si="3"/>
        <v>34.035000000000004</v>
      </c>
      <c r="Y27" s="524">
        <v>18.405000000000001</v>
      </c>
      <c r="Z27" s="509">
        <v>9.3520000000000003</v>
      </c>
      <c r="AA27" s="509">
        <v>0</v>
      </c>
      <c r="AB27" s="509">
        <v>0</v>
      </c>
      <c r="AC27" s="509">
        <v>0</v>
      </c>
      <c r="AD27" s="510">
        <f t="shared" si="4"/>
        <v>27.757000000000001</v>
      </c>
      <c r="AE27" s="524">
        <v>19.060000000000002</v>
      </c>
      <c r="AF27" s="509">
        <v>9.3800000000000008</v>
      </c>
      <c r="AG27" s="509">
        <v>0</v>
      </c>
      <c r="AH27" s="509">
        <v>0</v>
      </c>
      <c r="AI27" s="509">
        <v>0</v>
      </c>
      <c r="AJ27" s="510">
        <f t="shared" si="5"/>
        <v>28.440000000000005</v>
      </c>
      <c r="AK27" s="524">
        <v>14.105</v>
      </c>
      <c r="AL27" s="509">
        <v>8.3089999999999993</v>
      </c>
      <c r="AM27" s="509">
        <v>0</v>
      </c>
      <c r="AN27" s="509">
        <v>0</v>
      </c>
      <c r="AO27" s="509">
        <v>0</v>
      </c>
      <c r="AP27" s="510">
        <f t="shared" si="6"/>
        <v>22.414000000000001</v>
      </c>
      <c r="AQ27" s="524">
        <v>7.6810000000000027</v>
      </c>
      <c r="AR27" s="509">
        <v>6.0919999999999996</v>
      </c>
      <c r="AS27" s="509">
        <v>0</v>
      </c>
      <c r="AT27" s="509">
        <v>0</v>
      </c>
      <c r="AU27" s="509">
        <v>0</v>
      </c>
      <c r="AV27" s="510">
        <f t="shared" si="7"/>
        <v>13.773000000000003</v>
      </c>
      <c r="AW27" s="524">
        <v>6.7259999999999991</v>
      </c>
      <c r="AX27" s="509">
        <v>2.7549999999999999</v>
      </c>
      <c r="AY27" s="509">
        <v>0</v>
      </c>
      <c r="AZ27" s="509">
        <v>0</v>
      </c>
      <c r="BA27" s="509">
        <v>0</v>
      </c>
      <c r="BB27" s="510">
        <f t="shared" si="8"/>
        <v>9.4809999999999981</v>
      </c>
      <c r="BD27" s="525"/>
      <c r="BE27" s="2849" t="s">
        <v>883</v>
      </c>
      <c r="BF27" s="1923"/>
      <c r="BG27" s="43">
        <f xml:space="preserve"> IF( SUM( BX27:DR27 ) = 0, 0, $BX$5 )</f>
        <v>0</v>
      </c>
      <c r="BH27" s="43"/>
      <c r="BI27" s="1923"/>
      <c r="BJ27" s="62">
        <f t="shared" ref="BJ27:BJ32" si="10">+BJ26+1</f>
        <v>14</v>
      </c>
      <c r="BK27" s="63" t="s">
        <v>130</v>
      </c>
      <c r="BL27" s="64" t="s">
        <v>41</v>
      </c>
      <c r="BM27" s="79">
        <v>3</v>
      </c>
      <c r="BN27" s="555" t="s">
        <v>6569</v>
      </c>
      <c r="BO27" s="556" t="s">
        <v>6570</v>
      </c>
      <c r="BP27" s="556" t="s">
        <v>6571</v>
      </c>
      <c r="BQ27" s="556" t="s">
        <v>6572</v>
      </c>
      <c r="BR27" s="557" t="s">
        <v>6573</v>
      </c>
      <c r="BS27" s="171" t="s">
        <v>6574</v>
      </c>
      <c r="BX27" s="1061">
        <f>IF('[2]Validation flags'!$H$3=1,0, IF( ISNUMBER(G27), 0, 1 ))</f>
        <v>0</v>
      </c>
      <c r="BY27" s="1061">
        <f>IF('[2]Validation flags'!$H$3=1,0, IF( ISNUMBER(H27), 0, 1 ))</f>
        <v>0</v>
      </c>
      <c r="BZ27" s="1061">
        <f>IF('[2]Validation flags'!$H$3=1,0, IF( ISNUMBER(I27), 0, 1 ))</f>
        <v>0</v>
      </c>
      <c r="CA27" s="1061">
        <f>IF('[2]Validation flags'!$H$3=1,0, IF( ISNUMBER(J27), 0, 1 ))</f>
        <v>0</v>
      </c>
      <c r="CB27" s="1061">
        <f>IF('[2]Validation flags'!$H$3=1,0, IF( ISNUMBER(K27), 0, 1 ))</f>
        <v>0</v>
      </c>
      <c r="CC27" s="2848"/>
      <c r="CD27" s="1061">
        <f>IF('[2]Validation flags'!$H$3=1,0, IF( ISNUMBER(M27), 0, 1 ))</f>
        <v>0</v>
      </c>
      <c r="CE27" s="1061">
        <f>IF('[2]Validation flags'!$H$3=1,0, IF( ISNUMBER(N27), 0, 1 ))</f>
        <v>0</v>
      </c>
      <c r="CF27" s="1061">
        <f>IF('[2]Validation flags'!$H$3=1,0, IF( ISNUMBER(O27), 0, 1 ))</f>
        <v>0</v>
      </c>
      <c r="CG27" s="1061">
        <f>IF('[2]Validation flags'!$H$3=1,0, IF( ISNUMBER(P27), 0, 1 ))</f>
        <v>0</v>
      </c>
      <c r="CH27" s="1061">
        <f>IF('[2]Validation flags'!$H$3=1,0, IF( ISNUMBER(Q27), 0, 1 ))</f>
        <v>0</v>
      </c>
      <c r="CI27" s="1092"/>
      <c r="CJ27" s="1061">
        <f>IF('[2]Validation flags'!$H$3=1,0, IF( ISNUMBER(S27), 0, 1 ))</f>
        <v>0</v>
      </c>
      <c r="CK27" s="1061">
        <f>IF('[2]Validation flags'!$H$3=1,0, IF( ISNUMBER(T27), 0, 1 ))</f>
        <v>0</v>
      </c>
      <c r="CL27" s="1061">
        <f>IF('[2]Validation flags'!$H$3=1,0, IF( ISNUMBER(U27), 0, 1 ))</f>
        <v>0</v>
      </c>
      <c r="CM27" s="1061">
        <f>IF('[2]Validation flags'!$H$3=1,0, IF( ISNUMBER(V27), 0, 1 ))</f>
        <v>0</v>
      </c>
      <c r="CN27" s="1061">
        <f>IF('[2]Validation flags'!$H$3=1,0, IF( ISNUMBER(W27), 0, 1 ))</f>
        <v>0</v>
      </c>
      <c r="CO27" s="1092"/>
      <c r="CP27" s="1061">
        <f>IF('[2]Validation flags'!$H$3=1,0, IF( ISNUMBER(Y27), 0, 1 ))</f>
        <v>0</v>
      </c>
      <c r="CQ27" s="1061">
        <f>IF('[2]Validation flags'!$H$3=1,0, IF( ISNUMBER(Z27), 0, 1 ))</f>
        <v>0</v>
      </c>
      <c r="CR27" s="1061">
        <f>IF('[2]Validation flags'!$H$3=1,0, IF( ISNUMBER(AA27), 0, 1 ))</f>
        <v>0</v>
      </c>
      <c r="CS27" s="1061">
        <f>IF('[2]Validation flags'!$H$3=1,0, IF( ISNUMBER(AB27), 0, 1 ))</f>
        <v>0</v>
      </c>
      <c r="CT27" s="1061">
        <f>IF('[2]Validation flags'!$H$3=1,0, IF( ISNUMBER(AC27), 0, 1 ))</f>
        <v>0</v>
      </c>
      <c r="CU27" s="1092"/>
      <c r="CV27" s="1061">
        <f>IF('[2]Validation flags'!$H$3=1,0, IF( ISNUMBER(AE27), 0, 1 ))</f>
        <v>0</v>
      </c>
      <c r="CW27" s="1061">
        <f>IF('[2]Validation flags'!$H$3=1,0, IF( ISNUMBER(AF27), 0, 1 ))</f>
        <v>0</v>
      </c>
      <c r="CX27" s="1061">
        <f>IF('[2]Validation flags'!$H$3=1,0, IF( ISNUMBER(AG27), 0, 1 ))</f>
        <v>0</v>
      </c>
      <c r="CY27" s="1061">
        <f>IF('[2]Validation flags'!$H$3=1,0, IF( ISNUMBER(AH27), 0, 1 ))</f>
        <v>0</v>
      </c>
      <c r="CZ27" s="1061">
        <f>IF('[2]Validation flags'!$H$3=1,0, IF( ISNUMBER(AI27), 0, 1 ))</f>
        <v>0</v>
      </c>
      <c r="DA27" s="1092"/>
      <c r="DB27" s="1061">
        <f>IF('[2]Validation flags'!$H$3=1,0, IF( ISNUMBER(AK27), 0, 1 ))</f>
        <v>0</v>
      </c>
      <c r="DC27" s="1061">
        <f>IF('[2]Validation flags'!$H$3=1,0, IF( ISNUMBER(AL27), 0, 1 ))</f>
        <v>0</v>
      </c>
      <c r="DD27" s="1061">
        <f>IF('[2]Validation flags'!$H$3=1,0, IF( ISNUMBER(AM27), 0, 1 ))</f>
        <v>0</v>
      </c>
      <c r="DE27" s="1061">
        <f>IF('[2]Validation flags'!$H$3=1,0, IF( ISNUMBER(AN27), 0, 1 ))</f>
        <v>0</v>
      </c>
      <c r="DF27" s="1061">
        <f>IF('[2]Validation flags'!$H$3=1,0, IF( ISNUMBER(AO27), 0, 1 ))</f>
        <v>0</v>
      </c>
      <c r="DG27" s="1092"/>
      <c r="DH27" s="1061">
        <f>IF('[2]Validation flags'!$H$3=1,0, IF( ISNUMBER(AQ27), 0, 1 ))</f>
        <v>0</v>
      </c>
      <c r="DI27" s="1061">
        <f>IF('[2]Validation flags'!$H$3=1,0, IF( ISNUMBER(AR27), 0, 1 ))</f>
        <v>0</v>
      </c>
      <c r="DJ27" s="1061">
        <f>IF('[2]Validation flags'!$H$3=1,0, IF( ISNUMBER(AS27), 0, 1 ))</f>
        <v>0</v>
      </c>
      <c r="DK27" s="1061">
        <f>IF('[2]Validation flags'!$H$3=1,0, IF( ISNUMBER(AT27), 0, 1 ))</f>
        <v>0</v>
      </c>
      <c r="DL27" s="1061">
        <f>IF('[2]Validation flags'!$H$3=1,0, IF( ISNUMBER(AU27), 0, 1 ))</f>
        <v>0</v>
      </c>
      <c r="DM27" s="1092"/>
      <c r="DN27" s="1061">
        <f>IF('[2]Validation flags'!$H$3=1,0, IF( ISNUMBER(AW27), 0, 1 ))</f>
        <v>0</v>
      </c>
      <c r="DO27" s="1061">
        <f>IF('[2]Validation flags'!$H$3=1,0, IF( ISNUMBER(AX27), 0, 1 ))</f>
        <v>0</v>
      </c>
      <c r="DP27" s="1061">
        <f>IF('[2]Validation flags'!$H$3=1,0, IF( ISNUMBER(AY27), 0, 1 ))</f>
        <v>0</v>
      </c>
      <c r="DQ27" s="1061">
        <f>IF('[2]Validation flags'!$H$3=1,0, IF( ISNUMBER(AZ27), 0, 1 ))</f>
        <v>0</v>
      </c>
      <c r="DR27" s="1061">
        <f>IF('[2]Validation flags'!$H$3=1,0, IF( ISNUMBER(BA27), 0, 1 ))</f>
        <v>0</v>
      </c>
      <c r="DS27" s="1092"/>
    </row>
    <row r="28" spans="2:124" x14ac:dyDescent="0.25">
      <c r="B28" s="62">
        <f t="shared" si="9"/>
        <v>15</v>
      </c>
      <c r="C28" s="63" t="s">
        <v>978</v>
      </c>
      <c r="D28" s="64"/>
      <c r="E28" s="64" t="s">
        <v>41</v>
      </c>
      <c r="F28" s="79">
        <v>3</v>
      </c>
      <c r="G28" s="509">
        <v>5.5579999999999998</v>
      </c>
      <c r="H28" s="509">
        <v>38.856000000000002</v>
      </c>
      <c r="I28" s="509">
        <v>7.0999999999999994E-2</v>
      </c>
      <c r="J28" s="509">
        <v>1.472</v>
      </c>
      <c r="K28" s="509">
        <v>8.9999999999999993E-3</v>
      </c>
      <c r="L28" s="510">
        <f t="shared" si="1"/>
        <v>45.966000000000001</v>
      </c>
      <c r="M28" s="509">
        <v>7.6239999999999997</v>
      </c>
      <c r="N28" s="509">
        <v>91.870999999999995</v>
      </c>
      <c r="O28" s="509">
        <v>0.10299999999999999</v>
      </c>
      <c r="P28" s="509">
        <v>3.0790000000000002</v>
      </c>
      <c r="Q28" s="509">
        <v>1.2999999999999999E-2</v>
      </c>
      <c r="R28" s="510">
        <f t="shared" si="2"/>
        <v>102.68999999999998</v>
      </c>
      <c r="S28" s="509">
        <v>6.05</v>
      </c>
      <c r="T28" s="509">
        <v>58.176000000000002</v>
      </c>
      <c r="U28" s="509">
        <v>7.3999999999999996E-2</v>
      </c>
      <c r="V28" s="509">
        <v>3.3540000000000001</v>
      </c>
      <c r="W28" s="509">
        <v>8.9999999999999993E-3</v>
      </c>
      <c r="X28" s="510">
        <f t="shared" si="3"/>
        <v>67.662999999999997</v>
      </c>
      <c r="Y28" s="524">
        <v>23.680999999999997</v>
      </c>
      <c r="Z28" s="524">
        <v>221.85899999999998</v>
      </c>
      <c r="AA28" s="509">
        <v>1.6E-2</v>
      </c>
      <c r="AB28" s="509">
        <v>0</v>
      </c>
      <c r="AC28" s="509">
        <v>0</v>
      </c>
      <c r="AD28" s="510">
        <f t="shared" si="4"/>
        <v>245.55599999999995</v>
      </c>
      <c r="AE28" s="509">
        <v>19.556999999999999</v>
      </c>
      <c r="AF28" s="524">
        <v>252.75399999999999</v>
      </c>
      <c r="AG28" s="509">
        <v>3.6999999999999998E-2</v>
      </c>
      <c r="AH28" s="509">
        <v>0</v>
      </c>
      <c r="AI28" s="509">
        <v>0</v>
      </c>
      <c r="AJ28" s="510">
        <f t="shared" si="5"/>
        <v>272.34799999999996</v>
      </c>
      <c r="AK28" s="509">
        <v>16.172999999999998</v>
      </c>
      <c r="AL28" s="524">
        <v>184.50800000000001</v>
      </c>
      <c r="AM28" s="509">
        <v>3.6999999999999998E-2</v>
      </c>
      <c r="AN28" s="524">
        <v>4.7409999999999997</v>
      </c>
      <c r="AO28" s="509">
        <v>0</v>
      </c>
      <c r="AP28" s="510">
        <f t="shared" si="6"/>
        <v>205.459</v>
      </c>
      <c r="AQ28" s="509">
        <v>14.321</v>
      </c>
      <c r="AR28" s="524">
        <v>104.65300000000001</v>
      </c>
      <c r="AS28" s="509">
        <v>3.7999999999999999E-2</v>
      </c>
      <c r="AT28" s="524">
        <v>23.701000000000001</v>
      </c>
      <c r="AU28" s="509">
        <v>0</v>
      </c>
      <c r="AV28" s="510">
        <f t="shared" si="7"/>
        <v>142.71299999999999</v>
      </c>
      <c r="AW28" s="509">
        <v>11.609</v>
      </c>
      <c r="AX28" s="524">
        <v>33.725000000000009</v>
      </c>
      <c r="AY28" s="509">
        <v>3.7999999999999999E-2</v>
      </c>
      <c r="AZ28" s="524">
        <v>7.1079999999999997</v>
      </c>
      <c r="BA28" s="509">
        <v>0</v>
      </c>
      <c r="BB28" s="510">
        <f t="shared" si="8"/>
        <v>52.480000000000004</v>
      </c>
      <c r="BD28" s="2254"/>
      <c r="BE28" s="2849" t="s">
        <v>883</v>
      </c>
      <c r="BF28" s="1923"/>
      <c r="BG28" s="43">
        <f xml:space="preserve"> IF( SUM( BX28:DR28 ) = 0, 0, $BX$5 )</f>
        <v>0</v>
      </c>
      <c r="BH28" s="43"/>
      <c r="BI28" s="1923"/>
      <c r="BJ28" s="62">
        <f t="shared" si="10"/>
        <v>15</v>
      </c>
      <c r="BK28" s="63" t="s">
        <v>978</v>
      </c>
      <c r="BL28" s="64" t="s">
        <v>41</v>
      </c>
      <c r="BM28" s="79">
        <v>3</v>
      </c>
      <c r="BN28" s="555" t="s">
        <v>6575</v>
      </c>
      <c r="BO28" s="556" t="s">
        <v>6576</v>
      </c>
      <c r="BP28" s="556" t="s">
        <v>6577</v>
      </c>
      <c r="BQ28" s="556" t="s">
        <v>6578</v>
      </c>
      <c r="BR28" s="557" t="s">
        <v>6579</v>
      </c>
      <c r="BS28" s="171" t="s">
        <v>6580</v>
      </c>
      <c r="BX28" s="1061">
        <f>IF('[2]Validation flags'!$H$3=1,0, IF( ISNUMBER(G28), 0, 1 ))</f>
        <v>0</v>
      </c>
      <c r="BY28" s="1061">
        <f>IF('[2]Validation flags'!$H$3=1,0, IF( ISNUMBER(H28), 0, 1 ))</f>
        <v>0</v>
      </c>
      <c r="BZ28" s="1061">
        <f>IF('[2]Validation flags'!$H$3=1,0, IF( ISNUMBER(I28), 0, 1 ))</f>
        <v>0</v>
      </c>
      <c r="CA28" s="1061">
        <f>IF('[2]Validation flags'!$H$3=1,0, IF( ISNUMBER(J28), 0, 1 ))</f>
        <v>0</v>
      </c>
      <c r="CB28" s="1061">
        <f>IF('[2]Validation flags'!$H$3=1,0, IF( ISNUMBER(K28), 0, 1 ))</f>
        <v>0</v>
      </c>
      <c r="CC28" s="2848"/>
      <c r="CD28" s="1061">
        <f>IF('[2]Validation flags'!$H$3=1,0, IF( ISNUMBER(M28), 0, 1 ))</f>
        <v>0</v>
      </c>
      <c r="CE28" s="1061">
        <f>IF('[2]Validation flags'!$H$3=1,0, IF( ISNUMBER(N28), 0, 1 ))</f>
        <v>0</v>
      </c>
      <c r="CF28" s="1061">
        <f>IF('[2]Validation flags'!$H$3=1,0, IF( ISNUMBER(O28), 0, 1 ))</f>
        <v>0</v>
      </c>
      <c r="CG28" s="1061">
        <f>IF('[2]Validation flags'!$H$3=1,0, IF( ISNUMBER(P28), 0, 1 ))</f>
        <v>0</v>
      </c>
      <c r="CH28" s="1061">
        <f>IF('[2]Validation flags'!$H$3=1,0, IF( ISNUMBER(Q28), 0, 1 ))</f>
        <v>0</v>
      </c>
      <c r="CI28" s="1092"/>
      <c r="CJ28" s="1061">
        <f>IF('[2]Validation flags'!$H$3=1,0, IF( ISNUMBER(S28), 0, 1 ))</f>
        <v>0</v>
      </c>
      <c r="CK28" s="1061">
        <f>IF('[2]Validation flags'!$H$3=1,0, IF( ISNUMBER(T28), 0, 1 ))</f>
        <v>0</v>
      </c>
      <c r="CL28" s="1061">
        <f>IF('[2]Validation flags'!$H$3=1,0, IF( ISNUMBER(U28), 0, 1 ))</f>
        <v>0</v>
      </c>
      <c r="CM28" s="1061">
        <f>IF('[2]Validation flags'!$H$3=1,0, IF( ISNUMBER(V28), 0, 1 ))</f>
        <v>0</v>
      </c>
      <c r="CN28" s="1061">
        <f>IF('[2]Validation flags'!$H$3=1,0, IF( ISNUMBER(W28), 0, 1 ))</f>
        <v>0</v>
      </c>
      <c r="CO28" s="1092"/>
      <c r="CP28" s="1061">
        <f>IF('[2]Validation flags'!$H$3=1,0, IF( ISNUMBER(Y28), 0, 1 ))</f>
        <v>0</v>
      </c>
      <c r="CQ28" s="1061">
        <f>IF('[2]Validation flags'!$H$3=1,0, IF( ISNUMBER(Z28), 0, 1 ))</f>
        <v>0</v>
      </c>
      <c r="CR28" s="1061">
        <f>IF('[2]Validation flags'!$H$3=1,0, IF( ISNUMBER(AA28), 0, 1 ))</f>
        <v>0</v>
      </c>
      <c r="CS28" s="1061">
        <f>IF('[2]Validation flags'!$H$3=1,0, IF( ISNUMBER(AB28), 0, 1 ))</f>
        <v>0</v>
      </c>
      <c r="CT28" s="1061">
        <f>IF('[2]Validation flags'!$H$3=1,0, IF( ISNUMBER(AC28), 0, 1 ))</f>
        <v>0</v>
      </c>
      <c r="CU28" s="1092"/>
      <c r="CV28" s="1061">
        <f>IF('[2]Validation flags'!$H$3=1,0, IF( ISNUMBER(AE28), 0, 1 ))</f>
        <v>0</v>
      </c>
      <c r="CW28" s="1061">
        <f>IF('[2]Validation flags'!$H$3=1,0, IF( ISNUMBER(AF28), 0, 1 ))</f>
        <v>0</v>
      </c>
      <c r="CX28" s="1061">
        <f>IF('[2]Validation flags'!$H$3=1,0, IF( ISNUMBER(AG28), 0, 1 ))</f>
        <v>0</v>
      </c>
      <c r="CY28" s="1061">
        <f>IF('[2]Validation flags'!$H$3=1,0, IF( ISNUMBER(AH28), 0, 1 ))</f>
        <v>0</v>
      </c>
      <c r="CZ28" s="1061">
        <f>IF('[2]Validation flags'!$H$3=1,0, IF( ISNUMBER(AI28), 0, 1 ))</f>
        <v>0</v>
      </c>
      <c r="DA28" s="1092"/>
      <c r="DB28" s="1061">
        <f>IF('[2]Validation flags'!$H$3=1,0, IF( ISNUMBER(AK28), 0, 1 ))</f>
        <v>0</v>
      </c>
      <c r="DC28" s="1061">
        <f>IF('[2]Validation flags'!$H$3=1,0, IF( ISNUMBER(AL28), 0, 1 ))</f>
        <v>0</v>
      </c>
      <c r="DD28" s="1061">
        <f>IF('[2]Validation flags'!$H$3=1,0, IF( ISNUMBER(AM28), 0, 1 ))</f>
        <v>0</v>
      </c>
      <c r="DE28" s="1061">
        <f>IF('[2]Validation flags'!$H$3=1,0, IF( ISNUMBER(AN28), 0, 1 ))</f>
        <v>0</v>
      </c>
      <c r="DF28" s="1061">
        <f>IF('[2]Validation flags'!$H$3=1,0, IF( ISNUMBER(AO28), 0, 1 ))</f>
        <v>0</v>
      </c>
      <c r="DG28" s="1092"/>
      <c r="DH28" s="1061">
        <f>IF('[2]Validation flags'!$H$3=1,0, IF( ISNUMBER(AQ28), 0, 1 ))</f>
        <v>0</v>
      </c>
      <c r="DI28" s="1061">
        <f>IF('[2]Validation flags'!$H$3=1,0, IF( ISNUMBER(AR28), 0, 1 ))</f>
        <v>0</v>
      </c>
      <c r="DJ28" s="1061">
        <f>IF('[2]Validation flags'!$H$3=1,0, IF( ISNUMBER(AS28), 0, 1 ))</f>
        <v>0</v>
      </c>
      <c r="DK28" s="1061">
        <f>IF('[2]Validation flags'!$H$3=1,0, IF( ISNUMBER(AT28), 0, 1 ))</f>
        <v>0</v>
      </c>
      <c r="DL28" s="1061">
        <f>IF('[2]Validation flags'!$H$3=1,0, IF( ISNUMBER(AU28), 0, 1 ))</f>
        <v>0</v>
      </c>
      <c r="DM28" s="1092"/>
      <c r="DN28" s="1061">
        <f>IF('[2]Validation flags'!$H$3=1,0, IF( ISNUMBER(AW28), 0, 1 ))</f>
        <v>0</v>
      </c>
      <c r="DO28" s="1061">
        <f>IF('[2]Validation flags'!$H$3=1,0, IF( ISNUMBER(AX28), 0, 1 ))</f>
        <v>0</v>
      </c>
      <c r="DP28" s="1061">
        <f>IF('[2]Validation flags'!$H$3=1,0, IF( ISNUMBER(AY28), 0, 1 ))</f>
        <v>0</v>
      </c>
      <c r="DQ28" s="1061">
        <f>IF('[2]Validation flags'!$H$3=1,0, IF( ISNUMBER(AZ28), 0, 1 ))</f>
        <v>0</v>
      </c>
      <c r="DR28" s="1061">
        <f>IF('[2]Validation flags'!$H$3=1,0, IF( ISNUMBER(BA28), 0, 1 ))</f>
        <v>0</v>
      </c>
      <c r="DS28" s="1092"/>
    </row>
    <row r="29" spans="2:124" x14ac:dyDescent="0.25">
      <c r="B29" s="62">
        <f t="shared" si="9"/>
        <v>16</v>
      </c>
      <c r="C29" s="63" t="s">
        <v>142</v>
      </c>
      <c r="D29" s="64"/>
      <c r="E29" s="64" t="s">
        <v>41</v>
      </c>
      <c r="F29" s="79">
        <v>3</v>
      </c>
      <c r="G29" s="521">
        <v>0</v>
      </c>
      <c r="H29" s="509">
        <v>0</v>
      </c>
      <c r="I29" s="509">
        <v>0</v>
      </c>
      <c r="J29" s="509">
        <v>0</v>
      </c>
      <c r="K29" s="509">
        <v>0</v>
      </c>
      <c r="L29" s="510">
        <f t="shared" si="1"/>
        <v>0</v>
      </c>
      <c r="M29" s="521">
        <v>0</v>
      </c>
      <c r="N29" s="509">
        <v>0</v>
      </c>
      <c r="O29" s="509">
        <v>0</v>
      </c>
      <c r="P29" s="509">
        <v>0</v>
      </c>
      <c r="Q29" s="509">
        <v>0</v>
      </c>
      <c r="R29" s="510">
        <f t="shared" si="2"/>
        <v>0</v>
      </c>
      <c r="S29" s="521">
        <v>0</v>
      </c>
      <c r="T29" s="509">
        <v>0</v>
      </c>
      <c r="U29" s="509">
        <v>0</v>
      </c>
      <c r="V29" s="509">
        <v>0</v>
      </c>
      <c r="W29" s="509">
        <v>0</v>
      </c>
      <c r="X29" s="510">
        <f t="shared" si="3"/>
        <v>0</v>
      </c>
      <c r="Y29" s="521">
        <v>6.0069999999999997</v>
      </c>
      <c r="Z29" s="509">
        <v>0</v>
      </c>
      <c r="AA29" s="509">
        <v>0</v>
      </c>
      <c r="AB29" s="509">
        <v>0</v>
      </c>
      <c r="AC29" s="509">
        <v>0</v>
      </c>
      <c r="AD29" s="510">
        <f t="shared" si="4"/>
        <v>6.0069999999999997</v>
      </c>
      <c r="AE29" s="521">
        <v>9.0020000000000007</v>
      </c>
      <c r="AF29" s="509">
        <v>0</v>
      </c>
      <c r="AG29" s="509">
        <v>0</v>
      </c>
      <c r="AH29" s="509">
        <v>0</v>
      </c>
      <c r="AI29" s="509">
        <v>0</v>
      </c>
      <c r="AJ29" s="510">
        <f t="shared" si="5"/>
        <v>9.0020000000000007</v>
      </c>
      <c r="AK29" s="521">
        <v>6.8140000000000001</v>
      </c>
      <c r="AL29" s="509">
        <v>0</v>
      </c>
      <c r="AM29" s="509">
        <v>0</v>
      </c>
      <c r="AN29" s="509">
        <v>0</v>
      </c>
      <c r="AO29" s="509">
        <v>0</v>
      </c>
      <c r="AP29" s="510">
        <f t="shared" si="6"/>
        <v>6.8140000000000001</v>
      </c>
      <c r="AQ29" s="521">
        <v>4.266</v>
      </c>
      <c r="AR29" s="509">
        <v>0</v>
      </c>
      <c r="AS29" s="509">
        <v>0</v>
      </c>
      <c r="AT29" s="509">
        <v>0</v>
      </c>
      <c r="AU29" s="509">
        <v>0</v>
      </c>
      <c r="AV29" s="510">
        <f t="shared" si="7"/>
        <v>4.266</v>
      </c>
      <c r="AW29" s="521">
        <v>2.2559999999999998</v>
      </c>
      <c r="AX29" s="509">
        <v>0</v>
      </c>
      <c r="AY29" s="509">
        <v>0</v>
      </c>
      <c r="AZ29" s="509">
        <v>0</v>
      </c>
      <c r="BA29" s="509">
        <v>0</v>
      </c>
      <c r="BB29" s="510">
        <f t="shared" si="8"/>
        <v>2.2559999999999998</v>
      </c>
      <c r="BD29" s="95"/>
      <c r="BE29" s="2849" t="s">
        <v>883</v>
      </c>
      <c r="BF29" s="1923"/>
      <c r="BG29" s="43">
        <f xml:space="preserve"> IF( SUM( BX29:DR29 ) = 0, 0, $BX$5 )</f>
        <v>0</v>
      </c>
      <c r="BH29" s="43"/>
      <c r="BI29" s="1923"/>
      <c r="BJ29" s="62">
        <f t="shared" si="10"/>
        <v>16</v>
      </c>
      <c r="BK29" s="63" t="s">
        <v>142</v>
      </c>
      <c r="BL29" s="64" t="s">
        <v>41</v>
      </c>
      <c r="BM29" s="79">
        <v>3</v>
      </c>
      <c r="BN29" s="555" t="s">
        <v>6581</v>
      </c>
      <c r="BO29" s="556" t="s">
        <v>6582</v>
      </c>
      <c r="BP29" s="556" t="s">
        <v>6583</v>
      </c>
      <c r="BQ29" s="556" t="s">
        <v>6584</v>
      </c>
      <c r="BR29" s="557" t="s">
        <v>6585</v>
      </c>
      <c r="BS29" s="171" t="s">
        <v>6586</v>
      </c>
      <c r="BX29" s="1061">
        <f>IF('[2]Validation flags'!$H$3=1,0, IF( ISNUMBER(G29), 0, 1 ))</f>
        <v>0</v>
      </c>
      <c r="BY29" s="1061">
        <f>IF('[2]Validation flags'!$H$3=1,0, IF( ISNUMBER(H29), 0, 1 ))</f>
        <v>0</v>
      </c>
      <c r="BZ29" s="1061">
        <f>IF('[2]Validation flags'!$H$3=1,0, IF( ISNUMBER(I29), 0, 1 ))</f>
        <v>0</v>
      </c>
      <c r="CA29" s="1061">
        <f>IF('[2]Validation flags'!$H$3=1,0, IF( ISNUMBER(J29), 0, 1 ))</f>
        <v>0</v>
      </c>
      <c r="CB29" s="1061">
        <f>IF('[2]Validation flags'!$H$3=1,0, IF( ISNUMBER(K29), 0, 1 ))</f>
        <v>0</v>
      </c>
      <c r="CC29" s="2848"/>
      <c r="CD29" s="1061">
        <f>IF('[2]Validation flags'!$H$3=1,0, IF( ISNUMBER(M29), 0, 1 ))</f>
        <v>0</v>
      </c>
      <c r="CE29" s="1061">
        <f>IF('[2]Validation flags'!$H$3=1,0, IF( ISNUMBER(N29), 0, 1 ))</f>
        <v>0</v>
      </c>
      <c r="CF29" s="1061">
        <f>IF('[2]Validation flags'!$H$3=1,0, IF( ISNUMBER(O29), 0, 1 ))</f>
        <v>0</v>
      </c>
      <c r="CG29" s="1061">
        <f>IF('[2]Validation flags'!$H$3=1,0, IF( ISNUMBER(P29), 0, 1 ))</f>
        <v>0</v>
      </c>
      <c r="CH29" s="1061">
        <f>IF('[2]Validation flags'!$H$3=1,0, IF( ISNUMBER(Q29), 0, 1 ))</f>
        <v>0</v>
      </c>
      <c r="CI29" s="1092"/>
      <c r="CJ29" s="1061">
        <f>IF('[2]Validation flags'!$H$3=1,0, IF( ISNUMBER(S29), 0, 1 ))</f>
        <v>0</v>
      </c>
      <c r="CK29" s="1061">
        <f>IF('[2]Validation flags'!$H$3=1,0, IF( ISNUMBER(T29), 0, 1 ))</f>
        <v>0</v>
      </c>
      <c r="CL29" s="1061">
        <f>IF('[2]Validation flags'!$H$3=1,0, IF( ISNUMBER(U29), 0, 1 ))</f>
        <v>0</v>
      </c>
      <c r="CM29" s="1061">
        <f>IF('[2]Validation flags'!$H$3=1,0, IF( ISNUMBER(V29), 0, 1 ))</f>
        <v>0</v>
      </c>
      <c r="CN29" s="1061">
        <f>IF('[2]Validation flags'!$H$3=1,0, IF( ISNUMBER(W29), 0, 1 ))</f>
        <v>0</v>
      </c>
      <c r="CO29" s="1092"/>
      <c r="CP29" s="1061">
        <f>IF('[2]Validation flags'!$H$3=1,0, IF( ISNUMBER(Y29), 0, 1 ))</f>
        <v>0</v>
      </c>
      <c r="CQ29" s="1061">
        <f>IF('[2]Validation flags'!$H$3=1,0, IF( ISNUMBER(Z29), 0, 1 ))</f>
        <v>0</v>
      </c>
      <c r="CR29" s="1061">
        <f>IF('[2]Validation flags'!$H$3=1,0, IF( ISNUMBER(AA29), 0, 1 ))</f>
        <v>0</v>
      </c>
      <c r="CS29" s="1061">
        <f>IF('[2]Validation flags'!$H$3=1,0, IF( ISNUMBER(AB29), 0, 1 ))</f>
        <v>0</v>
      </c>
      <c r="CT29" s="1061">
        <f>IF('[2]Validation flags'!$H$3=1,0, IF( ISNUMBER(AC29), 0, 1 ))</f>
        <v>0</v>
      </c>
      <c r="CU29" s="1092"/>
      <c r="CV29" s="1061">
        <f>IF('[2]Validation flags'!$H$3=1,0, IF( ISNUMBER(AE29), 0, 1 ))</f>
        <v>0</v>
      </c>
      <c r="CW29" s="1061">
        <f>IF('[2]Validation flags'!$H$3=1,0, IF( ISNUMBER(AF29), 0, 1 ))</f>
        <v>0</v>
      </c>
      <c r="CX29" s="1061">
        <f>IF('[2]Validation flags'!$H$3=1,0, IF( ISNUMBER(AG29), 0, 1 ))</f>
        <v>0</v>
      </c>
      <c r="CY29" s="1061">
        <f>IF('[2]Validation flags'!$H$3=1,0, IF( ISNUMBER(AH29), 0, 1 ))</f>
        <v>0</v>
      </c>
      <c r="CZ29" s="1061">
        <f>IF('[2]Validation flags'!$H$3=1,0, IF( ISNUMBER(AI29), 0, 1 ))</f>
        <v>0</v>
      </c>
      <c r="DA29" s="1092"/>
      <c r="DB29" s="1061">
        <f>IF('[2]Validation flags'!$H$3=1,0, IF( ISNUMBER(AK29), 0, 1 ))</f>
        <v>0</v>
      </c>
      <c r="DC29" s="1061">
        <f>IF('[2]Validation flags'!$H$3=1,0, IF( ISNUMBER(AL29), 0, 1 ))</f>
        <v>0</v>
      </c>
      <c r="DD29" s="1061">
        <f>IF('[2]Validation flags'!$H$3=1,0, IF( ISNUMBER(AM29), 0, 1 ))</f>
        <v>0</v>
      </c>
      <c r="DE29" s="1061">
        <f>IF('[2]Validation flags'!$H$3=1,0, IF( ISNUMBER(AN29), 0, 1 ))</f>
        <v>0</v>
      </c>
      <c r="DF29" s="1061">
        <f>IF('[2]Validation flags'!$H$3=1,0, IF( ISNUMBER(AO29), 0, 1 ))</f>
        <v>0</v>
      </c>
      <c r="DG29" s="1092"/>
      <c r="DH29" s="1061">
        <f>IF('[2]Validation flags'!$H$3=1,0, IF( ISNUMBER(AQ29), 0, 1 ))</f>
        <v>0</v>
      </c>
      <c r="DI29" s="1061">
        <f>IF('[2]Validation flags'!$H$3=1,0, IF( ISNUMBER(AR29), 0, 1 ))</f>
        <v>0</v>
      </c>
      <c r="DJ29" s="1061">
        <f>IF('[2]Validation flags'!$H$3=1,0, IF( ISNUMBER(AS29), 0, 1 ))</f>
        <v>0</v>
      </c>
      <c r="DK29" s="1061">
        <f>IF('[2]Validation flags'!$H$3=1,0, IF( ISNUMBER(AT29), 0, 1 ))</f>
        <v>0</v>
      </c>
      <c r="DL29" s="1061">
        <f>IF('[2]Validation flags'!$H$3=1,0, IF( ISNUMBER(AU29), 0, 1 ))</f>
        <v>0</v>
      </c>
      <c r="DM29" s="1092"/>
      <c r="DN29" s="1061">
        <f>IF('[2]Validation flags'!$H$3=1,0, IF( ISNUMBER(AW29), 0, 1 ))</f>
        <v>0</v>
      </c>
      <c r="DO29" s="1061">
        <f>IF('[2]Validation flags'!$H$3=1,0, IF( ISNUMBER(AX29), 0, 1 ))</f>
        <v>0</v>
      </c>
      <c r="DP29" s="1061">
        <f>IF('[2]Validation flags'!$H$3=1,0, IF( ISNUMBER(AY29), 0, 1 ))</f>
        <v>0</v>
      </c>
      <c r="DQ29" s="1061">
        <f>IF('[2]Validation flags'!$H$3=1,0, IF( ISNUMBER(AZ29), 0, 1 ))</f>
        <v>0</v>
      </c>
      <c r="DR29" s="1061">
        <f>IF('[2]Validation flags'!$H$3=1,0, IF( ISNUMBER(BA29), 0, 1 ))</f>
        <v>0</v>
      </c>
      <c r="DS29" s="1092"/>
    </row>
    <row r="30" spans="2:124" x14ac:dyDescent="0.2">
      <c r="B30" s="62">
        <f t="shared" si="9"/>
        <v>17</v>
      </c>
      <c r="C30" s="63" t="s">
        <v>148</v>
      </c>
      <c r="D30" s="64"/>
      <c r="E30" s="64" t="s">
        <v>41</v>
      </c>
      <c r="F30" s="79">
        <v>3</v>
      </c>
      <c r="G30" s="560">
        <f>SUM(G25:G29)</f>
        <v>81.079000000000008</v>
      </c>
      <c r="H30" s="561">
        <f>SUM(H25:H29)</f>
        <v>100.15600000000001</v>
      </c>
      <c r="I30" s="561">
        <f>SUM(I25:I29)</f>
        <v>1.665</v>
      </c>
      <c r="J30" s="561">
        <f>SUM(J25:J29)</f>
        <v>50.146000000000001</v>
      </c>
      <c r="K30" s="562">
        <f>SUM(K25:K29)</f>
        <v>0.21200000000000002</v>
      </c>
      <c r="L30" s="510">
        <f t="shared" si="1"/>
        <v>233.25799999999998</v>
      </c>
      <c r="M30" s="560">
        <f>SUM(M25:M29)</f>
        <v>118.90099999999998</v>
      </c>
      <c r="N30" s="561">
        <f>SUM(N25:N29)</f>
        <v>167.648</v>
      </c>
      <c r="O30" s="561">
        <f>SUM(O25:O29)</f>
        <v>1.726</v>
      </c>
      <c r="P30" s="561">
        <f>SUM(P25:P29)</f>
        <v>58.194000000000003</v>
      </c>
      <c r="Q30" s="562">
        <f>SUM(Q25:Q29)</f>
        <v>0.22</v>
      </c>
      <c r="R30" s="510">
        <f t="shared" si="2"/>
        <v>346.68900000000002</v>
      </c>
      <c r="S30" s="560">
        <f>SUM(S25:S29)</f>
        <v>84.106000000000009</v>
      </c>
      <c r="T30" s="561">
        <f>SUM(T25:T29)</f>
        <v>111.90900000000001</v>
      </c>
      <c r="U30" s="561">
        <f>SUM(U25:U29)</f>
        <v>0.91499999999999992</v>
      </c>
      <c r="V30" s="561">
        <f>SUM(V25:V29)</f>
        <v>84.504999999999995</v>
      </c>
      <c r="W30" s="562">
        <f>SUM(W25:W29)</f>
        <v>0.11599999999999999</v>
      </c>
      <c r="X30" s="510">
        <f t="shared" si="3"/>
        <v>281.55099999999999</v>
      </c>
      <c r="Y30" s="560">
        <f>SUM(Y25:Y29)</f>
        <v>153.23099999999999</v>
      </c>
      <c r="Z30" s="561">
        <f>SUM(Z25:Z29)</f>
        <v>292.93499999999995</v>
      </c>
      <c r="AA30" s="561">
        <f>SUM(AA25:AA29)</f>
        <v>0.71100000000000008</v>
      </c>
      <c r="AB30" s="561">
        <f>SUM(AB25:AB29)</f>
        <v>29.335000000000001</v>
      </c>
      <c r="AC30" s="562">
        <f>SUM(AC25:AC29)</f>
        <v>6.5000000000000002E-2</v>
      </c>
      <c r="AD30" s="510">
        <f t="shared" si="4"/>
        <v>476.27699999999993</v>
      </c>
      <c r="AE30" s="560">
        <f>SUM(AE25:AE29)</f>
        <v>117.00899999999999</v>
      </c>
      <c r="AF30" s="561">
        <f>SUM(AF25:AF29)</f>
        <v>329.38800000000003</v>
      </c>
      <c r="AG30" s="561">
        <f>SUM(AG25:AG29)</f>
        <v>1.075</v>
      </c>
      <c r="AH30" s="561">
        <f>SUM(AH25:AH29)</f>
        <v>29.347999999999999</v>
      </c>
      <c r="AI30" s="562">
        <f>SUM(AI25:AI29)</f>
        <v>7.9000000000000001E-2</v>
      </c>
      <c r="AJ30" s="510">
        <f t="shared" si="5"/>
        <v>476.89900000000006</v>
      </c>
      <c r="AK30" s="560">
        <f>SUM(AK25:AK29)</f>
        <v>95.251000000000005</v>
      </c>
      <c r="AL30" s="561">
        <f>SUM(AL25:AL29)</f>
        <v>256.33800000000002</v>
      </c>
      <c r="AM30" s="561">
        <f>SUM(AM25:AM29)</f>
        <v>1.4889999999999999</v>
      </c>
      <c r="AN30" s="561">
        <f>SUM(AN25:AN29)</f>
        <v>22.381999999999998</v>
      </c>
      <c r="AO30" s="562">
        <f>SUM(AO25:AO29)</f>
        <v>0.105</v>
      </c>
      <c r="AP30" s="510">
        <f t="shared" si="6"/>
        <v>375.56500000000005</v>
      </c>
      <c r="AQ30" s="560">
        <f>SUM(AQ25:AQ29)</f>
        <v>78.206000000000017</v>
      </c>
      <c r="AR30" s="561">
        <f>SUM(AR25:AR29)</f>
        <v>164.26999999999998</v>
      </c>
      <c r="AS30" s="561">
        <f>SUM(AS25:AS29)</f>
        <v>1.032</v>
      </c>
      <c r="AT30" s="561">
        <f>SUM(AT25:AT29)</f>
        <v>35.489000000000004</v>
      </c>
      <c r="AU30" s="562">
        <f>SUM(AU25:AU29)</f>
        <v>8.6999999999999994E-2</v>
      </c>
      <c r="AV30" s="510">
        <f t="shared" si="7"/>
        <v>279.084</v>
      </c>
      <c r="AW30" s="560">
        <f>SUM(AW25:AW29)</f>
        <v>72.096999999999994</v>
      </c>
      <c r="AX30" s="561">
        <f>SUM(AX25:AX29)</f>
        <v>72.111000000000018</v>
      </c>
      <c r="AY30" s="561">
        <f>SUM(AY25:AY29)</f>
        <v>1.0720000000000001</v>
      </c>
      <c r="AZ30" s="561">
        <f>SUM(AZ25:AZ29)</f>
        <v>17.972000000000001</v>
      </c>
      <c r="BA30" s="562">
        <f>SUM(BA25:BA29)</f>
        <v>9.4E-2</v>
      </c>
      <c r="BB30" s="510">
        <f t="shared" si="8"/>
        <v>163.34600000000003</v>
      </c>
      <c r="BD30" s="166" t="s">
        <v>149</v>
      </c>
      <c r="BE30" s="2849"/>
      <c r="BF30" s="1923"/>
      <c r="BG30" s="43"/>
      <c r="BH30" s="43"/>
      <c r="BI30" s="1923"/>
      <c r="BJ30" s="62">
        <f t="shared" si="10"/>
        <v>17</v>
      </c>
      <c r="BK30" s="63" t="s">
        <v>148</v>
      </c>
      <c r="BL30" s="64" t="s">
        <v>41</v>
      </c>
      <c r="BM30" s="79">
        <v>3</v>
      </c>
      <c r="BN30" s="566" t="s">
        <v>6587</v>
      </c>
      <c r="BO30" s="170" t="s">
        <v>6588</v>
      </c>
      <c r="BP30" s="170" t="s">
        <v>6589</v>
      </c>
      <c r="BQ30" s="170" t="s">
        <v>6590</v>
      </c>
      <c r="BR30" s="83" t="s">
        <v>6591</v>
      </c>
      <c r="BS30" s="171" t="s">
        <v>6592</v>
      </c>
      <c r="BX30" s="1092"/>
      <c r="BY30" s="1092"/>
      <c r="BZ30" s="1092"/>
      <c r="CA30" s="1092"/>
      <c r="CB30" s="1092"/>
      <c r="CC30" s="2848"/>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092"/>
      <c r="DI30" s="1092"/>
      <c r="DJ30" s="1092"/>
      <c r="DK30" s="1092"/>
      <c r="DL30" s="1092"/>
      <c r="DM30" s="1092"/>
      <c r="DN30" s="1092"/>
      <c r="DO30" s="1092"/>
      <c r="DP30" s="1092"/>
      <c r="DQ30" s="1092"/>
      <c r="DR30" s="1092"/>
      <c r="DS30" s="1092"/>
    </row>
    <row r="31" spans="2:124" x14ac:dyDescent="0.25">
      <c r="B31" s="62">
        <f t="shared" si="9"/>
        <v>18</v>
      </c>
      <c r="C31" s="63" t="s">
        <v>102</v>
      </c>
      <c r="D31" s="64"/>
      <c r="E31" s="64" t="s">
        <v>41</v>
      </c>
      <c r="F31" s="79">
        <v>3</v>
      </c>
      <c r="G31" s="521">
        <v>0</v>
      </c>
      <c r="H31" s="509">
        <v>0</v>
      </c>
      <c r="I31" s="509">
        <v>0</v>
      </c>
      <c r="J31" s="509">
        <v>0</v>
      </c>
      <c r="K31" s="509">
        <v>0</v>
      </c>
      <c r="L31" s="510">
        <f t="shared" si="1"/>
        <v>0</v>
      </c>
      <c r="M31" s="521">
        <v>0</v>
      </c>
      <c r="N31" s="509">
        <v>0</v>
      </c>
      <c r="O31" s="509">
        <v>0</v>
      </c>
      <c r="P31" s="509">
        <v>0</v>
      </c>
      <c r="Q31" s="509">
        <v>0</v>
      </c>
      <c r="R31" s="510">
        <f t="shared" si="2"/>
        <v>0</v>
      </c>
      <c r="S31" s="521">
        <v>0</v>
      </c>
      <c r="T31" s="509">
        <v>0</v>
      </c>
      <c r="U31" s="509">
        <v>0</v>
      </c>
      <c r="V31" s="509">
        <v>0</v>
      </c>
      <c r="W31" s="509">
        <v>0</v>
      </c>
      <c r="X31" s="510">
        <f t="shared" si="3"/>
        <v>0</v>
      </c>
      <c r="Y31" s="521">
        <v>0</v>
      </c>
      <c r="Z31" s="509">
        <v>0</v>
      </c>
      <c r="AA31" s="509">
        <v>0</v>
      </c>
      <c r="AB31" s="509">
        <v>0</v>
      </c>
      <c r="AC31" s="509">
        <v>0</v>
      </c>
      <c r="AD31" s="510">
        <f t="shared" si="4"/>
        <v>0</v>
      </c>
      <c r="AE31" s="521">
        <v>0</v>
      </c>
      <c r="AF31" s="509">
        <v>0</v>
      </c>
      <c r="AG31" s="509">
        <v>0</v>
      </c>
      <c r="AH31" s="509">
        <v>0</v>
      </c>
      <c r="AI31" s="509">
        <v>0</v>
      </c>
      <c r="AJ31" s="510">
        <f t="shared" si="5"/>
        <v>0</v>
      </c>
      <c r="AK31" s="521">
        <v>0</v>
      </c>
      <c r="AL31" s="509">
        <v>0</v>
      </c>
      <c r="AM31" s="509">
        <v>0</v>
      </c>
      <c r="AN31" s="509">
        <v>0</v>
      </c>
      <c r="AO31" s="509">
        <v>0</v>
      </c>
      <c r="AP31" s="510">
        <f t="shared" si="6"/>
        <v>0</v>
      </c>
      <c r="AQ31" s="521">
        <v>0</v>
      </c>
      <c r="AR31" s="509">
        <v>0</v>
      </c>
      <c r="AS31" s="509">
        <v>0</v>
      </c>
      <c r="AT31" s="509">
        <v>0</v>
      </c>
      <c r="AU31" s="509">
        <v>0</v>
      </c>
      <c r="AV31" s="510">
        <f t="shared" si="7"/>
        <v>0</v>
      </c>
      <c r="AW31" s="521">
        <v>0</v>
      </c>
      <c r="AX31" s="509">
        <v>0</v>
      </c>
      <c r="AY31" s="509">
        <v>0</v>
      </c>
      <c r="AZ31" s="509">
        <v>0</v>
      </c>
      <c r="BA31" s="509">
        <v>0</v>
      </c>
      <c r="BB31" s="510">
        <f t="shared" si="8"/>
        <v>0</v>
      </c>
      <c r="BD31" s="91"/>
      <c r="BE31" s="2849"/>
      <c r="BF31" s="1923"/>
      <c r="BG31" s="43">
        <f xml:space="preserve"> IF( SUM( BX31:DR31 ) = 0, 0, $BX$5 )</f>
        <v>0</v>
      </c>
      <c r="BH31" s="43"/>
      <c r="BI31" s="1923"/>
      <c r="BJ31" s="62">
        <f t="shared" si="10"/>
        <v>18</v>
      </c>
      <c r="BK31" s="63" t="s">
        <v>102</v>
      </c>
      <c r="BL31" s="64" t="s">
        <v>41</v>
      </c>
      <c r="BM31" s="79">
        <v>3</v>
      </c>
      <c r="BN31" s="567" t="s">
        <v>6593</v>
      </c>
      <c r="BO31" s="556" t="s">
        <v>6594</v>
      </c>
      <c r="BP31" s="556" t="s">
        <v>6595</v>
      </c>
      <c r="BQ31" s="556" t="s">
        <v>6596</v>
      </c>
      <c r="BR31" s="557" t="s">
        <v>6597</v>
      </c>
      <c r="BS31" s="171" t="s">
        <v>6598</v>
      </c>
      <c r="BX31" s="1061">
        <f>IF('[2]Validation flags'!$H$3=1,0, IF( ISNUMBER(G31), 0, 1 ))</f>
        <v>0</v>
      </c>
      <c r="BY31" s="1061">
        <f>IF('[2]Validation flags'!$H$3=1,0, IF( ISNUMBER(H31), 0, 1 ))</f>
        <v>0</v>
      </c>
      <c r="BZ31" s="1061">
        <f>IF('[2]Validation flags'!$H$3=1,0, IF( ISNUMBER(I31), 0, 1 ))</f>
        <v>0</v>
      </c>
      <c r="CA31" s="1061">
        <f>IF('[2]Validation flags'!$H$3=1,0, IF( ISNUMBER(J31), 0, 1 ))</f>
        <v>0</v>
      </c>
      <c r="CB31" s="1061">
        <f>IF('[2]Validation flags'!$H$3=1,0, IF( ISNUMBER(K31), 0, 1 ))</f>
        <v>0</v>
      </c>
      <c r="CC31" s="2848"/>
      <c r="CD31" s="1061">
        <f>IF('[2]Validation flags'!$H$3=1,0, IF( ISNUMBER(M31), 0, 1 ))</f>
        <v>0</v>
      </c>
      <c r="CE31" s="1061">
        <f>IF('[2]Validation flags'!$H$3=1,0, IF( ISNUMBER(N31), 0, 1 ))</f>
        <v>0</v>
      </c>
      <c r="CF31" s="1061">
        <f>IF('[2]Validation flags'!$H$3=1,0, IF( ISNUMBER(O31), 0, 1 ))</f>
        <v>0</v>
      </c>
      <c r="CG31" s="1061">
        <f>IF('[2]Validation flags'!$H$3=1,0, IF( ISNUMBER(P31), 0, 1 ))</f>
        <v>0</v>
      </c>
      <c r="CH31" s="1061">
        <f>IF('[2]Validation flags'!$H$3=1,0, IF( ISNUMBER(Q31), 0, 1 ))</f>
        <v>0</v>
      </c>
      <c r="CI31" s="1092"/>
      <c r="CJ31" s="1061">
        <f>IF('[2]Validation flags'!$H$3=1,0, IF( ISNUMBER(S31), 0, 1 ))</f>
        <v>0</v>
      </c>
      <c r="CK31" s="1061">
        <f>IF('[2]Validation flags'!$H$3=1,0, IF( ISNUMBER(T31), 0, 1 ))</f>
        <v>0</v>
      </c>
      <c r="CL31" s="1061">
        <f>IF('[2]Validation flags'!$H$3=1,0, IF( ISNUMBER(U31), 0, 1 ))</f>
        <v>0</v>
      </c>
      <c r="CM31" s="1061">
        <f>IF('[2]Validation flags'!$H$3=1,0, IF( ISNUMBER(V31), 0, 1 ))</f>
        <v>0</v>
      </c>
      <c r="CN31" s="1061">
        <f>IF('[2]Validation flags'!$H$3=1,0, IF( ISNUMBER(W31), 0, 1 ))</f>
        <v>0</v>
      </c>
      <c r="CO31" s="1092"/>
      <c r="CP31" s="1061">
        <f>IF('[2]Validation flags'!$H$3=1,0, IF( ISNUMBER(Y31), 0, 1 ))</f>
        <v>0</v>
      </c>
      <c r="CQ31" s="1061">
        <f>IF('[2]Validation flags'!$H$3=1,0, IF( ISNUMBER(Z31), 0, 1 ))</f>
        <v>0</v>
      </c>
      <c r="CR31" s="1061">
        <f>IF('[2]Validation flags'!$H$3=1,0, IF( ISNUMBER(AA31), 0, 1 ))</f>
        <v>0</v>
      </c>
      <c r="CS31" s="1061">
        <f>IF('[2]Validation flags'!$H$3=1,0, IF( ISNUMBER(AB31), 0, 1 ))</f>
        <v>0</v>
      </c>
      <c r="CT31" s="1061">
        <f>IF('[2]Validation flags'!$H$3=1,0, IF( ISNUMBER(AC31), 0, 1 ))</f>
        <v>0</v>
      </c>
      <c r="CU31" s="1092"/>
      <c r="CV31" s="1061">
        <f>IF('[2]Validation flags'!$H$3=1,0, IF( ISNUMBER(AE31), 0, 1 ))</f>
        <v>0</v>
      </c>
      <c r="CW31" s="1061">
        <f>IF('[2]Validation flags'!$H$3=1,0, IF( ISNUMBER(AF31), 0, 1 ))</f>
        <v>0</v>
      </c>
      <c r="CX31" s="1061">
        <f>IF('[2]Validation flags'!$H$3=1,0, IF( ISNUMBER(AG31), 0, 1 ))</f>
        <v>0</v>
      </c>
      <c r="CY31" s="1061">
        <f>IF('[2]Validation flags'!$H$3=1,0, IF( ISNUMBER(AH31), 0, 1 ))</f>
        <v>0</v>
      </c>
      <c r="CZ31" s="1061">
        <f>IF('[2]Validation flags'!$H$3=1,0, IF( ISNUMBER(AI31), 0, 1 ))</f>
        <v>0</v>
      </c>
      <c r="DA31" s="1092"/>
      <c r="DB31" s="1061">
        <f>IF('[2]Validation flags'!$H$3=1,0, IF( ISNUMBER(AK31), 0, 1 ))</f>
        <v>0</v>
      </c>
      <c r="DC31" s="1061">
        <f>IF('[2]Validation flags'!$H$3=1,0, IF( ISNUMBER(AL31), 0, 1 ))</f>
        <v>0</v>
      </c>
      <c r="DD31" s="1061">
        <f>IF('[2]Validation flags'!$H$3=1,0, IF( ISNUMBER(AM31), 0, 1 ))</f>
        <v>0</v>
      </c>
      <c r="DE31" s="1061">
        <f>IF('[2]Validation flags'!$H$3=1,0, IF( ISNUMBER(AN31), 0, 1 ))</f>
        <v>0</v>
      </c>
      <c r="DF31" s="1061">
        <f>IF('[2]Validation flags'!$H$3=1,0, IF( ISNUMBER(AO31), 0, 1 ))</f>
        <v>0</v>
      </c>
      <c r="DG31" s="1092"/>
      <c r="DH31" s="1061">
        <f>IF('[2]Validation flags'!$H$3=1,0, IF( ISNUMBER(AQ31), 0, 1 ))</f>
        <v>0</v>
      </c>
      <c r="DI31" s="1061">
        <f>IF('[2]Validation flags'!$H$3=1,0, IF( ISNUMBER(AR31), 0, 1 ))</f>
        <v>0</v>
      </c>
      <c r="DJ31" s="1061">
        <f>IF('[2]Validation flags'!$H$3=1,0, IF( ISNUMBER(AS31), 0, 1 ))</f>
        <v>0</v>
      </c>
      <c r="DK31" s="1061">
        <f>IF('[2]Validation flags'!$H$3=1,0, IF( ISNUMBER(AT31), 0, 1 ))</f>
        <v>0</v>
      </c>
      <c r="DL31" s="1061">
        <f>IF('[2]Validation flags'!$H$3=1,0, IF( ISNUMBER(AU31), 0, 1 ))</f>
        <v>0</v>
      </c>
      <c r="DM31" s="1092"/>
      <c r="DN31" s="1061">
        <f>IF('[2]Validation flags'!$H$3=1,0, IF( ISNUMBER(AW31), 0, 1 ))</f>
        <v>0</v>
      </c>
      <c r="DO31" s="1061">
        <f>IF('[2]Validation flags'!$H$3=1,0, IF( ISNUMBER(AX31), 0, 1 ))</f>
        <v>0</v>
      </c>
      <c r="DP31" s="1061">
        <f>IF('[2]Validation flags'!$H$3=1,0, IF( ISNUMBER(AY31), 0, 1 ))</f>
        <v>0</v>
      </c>
      <c r="DQ31" s="1061">
        <f>IF('[2]Validation flags'!$H$3=1,0, IF( ISNUMBER(AZ31), 0, 1 ))</f>
        <v>0</v>
      </c>
      <c r="DR31" s="1061">
        <f>IF('[2]Validation flags'!$H$3=1,0, IF( ISNUMBER(BA31), 0, 1 ))</f>
        <v>0</v>
      </c>
      <c r="DS31" s="1092"/>
      <c r="DT31" s="200"/>
    </row>
    <row r="32" spans="2:124" x14ac:dyDescent="0.2">
      <c r="B32" s="62">
        <f t="shared" si="9"/>
        <v>19</v>
      </c>
      <c r="C32" s="63" t="s">
        <v>160</v>
      </c>
      <c r="D32" s="64"/>
      <c r="E32" s="64" t="s">
        <v>41</v>
      </c>
      <c r="F32" s="79">
        <v>3</v>
      </c>
      <c r="G32" s="560">
        <f>SUM(G30:G31)</f>
        <v>81.079000000000008</v>
      </c>
      <c r="H32" s="561">
        <f>SUM(H30:H31)</f>
        <v>100.15600000000001</v>
      </c>
      <c r="I32" s="561">
        <f>SUM(I30:I31)</f>
        <v>1.665</v>
      </c>
      <c r="J32" s="561">
        <f>SUM(J30:J31)</f>
        <v>50.146000000000001</v>
      </c>
      <c r="K32" s="562">
        <f>SUM(K30:K31)</f>
        <v>0.21200000000000002</v>
      </c>
      <c r="L32" s="510">
        <f t="shared" si="1"/>
        <v>233.25799999999998</v>
      </c>
      <c r="M32" s="560">
        <f>SUM(M30:M31)</f>
        <v>118.90099999999998</v>
      </c>
      <c r="N32" s="561">
        <f>SUM(N30:N31)</f>
        <v>167.648</v>
      </c>
      <c r="O32" s="561">
        <f>SUM(O30:O31)</f>
        <v>1.726</v>
      </c>
      <c r="P32" s="561">
        <f>SUM(P30:P31)</f>
        <v>58.194000000000003</v>
      </c>
      <c r="Q32" s="562">
        <f>SUM(Q30:Q31)</f>
        <v>0.22</v>
      </c>
      <c r="R32" s="510">
        <f t="shared" si="2"/>
        <v>346.68900000000002</v>
      </c>
      <c r="S32" s="560">
        <f>SUM(S30:S31)</f>
        <v>84.106000000000009</v>
      </c>
      <c r="T32" s="561">
        <f>SUM(T30:T31)</f>
        <v>111.90900000000001</v>
      </c>
      <c r="U32" s="561">
        <f>SUM(U30:U31)</f>
        <v>0.91499999999999992</v>
      </c>
      <c r="V32" s="561">
        <f>SUM(V30:V31)</f>
        <v>84.504999999999995</v>
      </c>
      <c r="W32" s="562">
        <f>SUM(W30:W31)</f>
        <v>0.11599999999999999</v>
      </c>
      <c r="X32" s="510">
        <f t="shared" si="3"/>
        <v>281.55099999999999</v>
      </c>
      <c r="Y32" s="560">
        <f>SUM(Y30:Y31)</f>
        <v>153.23099999999999</v>
      </c>
      <c r="Z32" s="561">
        <f>SUM(Z30:Z31)</f>
        <v>292.93499999999995</v>
      </c>
      <c r="AA32" s="561">
        <f>SUM(AA30:AA31)</f>
        <v>0.71100000000000008</v>
      </c>
      <c r="AB32" s="561">
        <f>SUM(AB30:AB31)</f>
        <v>29.335000000000001</v>
      </c>
      <c r="AC32" s="562">
        <f>SUM(AC30:AC31)</f>
        <v>6.5000000000000002E-2</v>
      </c>
      <c r="AD32" s="510">
        <f t="shared" si="4"/>
        <v>476.27699999999993</v>
      </c>
      <c r="AE32" s="560">
        <f>SUM(AE30:AE31)</f>
        <v>117.00899999999999</v>
      </c>
      <c r="AF32" s="561">
        <f>SUM(AF30:AF31)</f>
        <v>329.38800000000003</v>
      </c>
      <c r="AG32" s="561">
        <f>SUM(AG30:AG31)</f>
        <v>1.075</v>
      </c>
      <c r="AH32" s="561">
        <f>SUM(AH30:AH31)</f>
        <v>29.347999999999999</v>
      </c>
      <c r="AI32" s="562">
        <f>SUM(AI30:AI31)</f>
        <v>7.9000000000000001E-2</v>
      </c>
      <c r="AJ32" s="510">
        <f t="shared" si="5"/>
        <v>476.89900000000006</v>
      </c>
      <c r="AK32" s="560">
        <f>SUM(AK30:AK31)</f>
        <v>95.251000000000005</v>
      </c>
      <c r="AL32" s="561">
        <f>SUM(AL30:AL31)</f>
        <v>256.33800000000002</v>
      </c>
      <c r="AM32" s="561">
        <f>SUM(AM30:AM31)</f>
        <v>1.4889999999999999</v>
      </c>
      <c r="AN32" s="561">
        <f>SUM(AN30:AN31)</f>
        <v>22.381999999999998</v>
      </c>
      <c r="AO32" s="562">
        <f>SUM(AO30:AO31)</f>
        <v>0.105</v>
      </c>
      <c r="AP32" s="510">
        <f t="shared" si="6"/>
        <v>375.56500000000005</v>
      </c>
      <c r="AQ32" s="560">
        <f>SUM(AQ30:AQ31)</f>
        <v>78.206000000000017</v>
      </c>
      <c r="AR32" s="561">
        <f>SUM(AR30:AR31)</f>
        <v>164.26999999999998</v>
      </c>
      <c r="AS32" s="561">
        <f>SUM(AS30:AS31)</f>
        <v>1.032</v>
      </c>
      <c r="AT32" s="561">
        <f>SUM(AT30:AT31)</f>
        <v>35.489000000000004</v>
      </c>
      <c r="AU32" s="562">
        <f>SUM(AU30:AU31)</f>
        <v>8.6999999999999994E-2</v>
      </c>
      <c r="AV32" s="510">
        <f t="shared" si="7"/>
        <v>279.084</v>
      </c>
      <c r="AW32" s="560">
        <f>SUM(AW30:AW31)</f>
        <v>72.096999999999994</v>
      </c>
      <c r="AX32" s="561">
        <f>SUM(AX30:AX31)</f>
        <v>72.111000000000018</v>
      </c>
      <c r="AY32" s="561">
        <f>SUM(AY30:AY31)</f>
        <v>1.0720000000000001</v>
      </c>
      <c r="AZ32" s="561">
        <f>SUM(AZ30:AZ31)</f>
        <v>17.972000000000001</v>
      </c>
      <c r="BA32" s="562">
        <f>SUM(BA30:BA31)</f>
        <v>9.4E-2</v>
      </c>
      <c r="BB32" s="510">
        <f t="shared" si="8"/>
        <v>163.34600000000003</v>
      </c>
      <c r="BD32" s="166" t="s">
        <v>161</v>
      </c>
      <c r="BE32" s="2849"/>
      <c r="BF32" s="1923"/>
      <c r="BG32" s="43"/>
      <c r="BH32" s="43"/>
      <c r="BI32" s="1923"/>
      <c r="BJ32" s="62">
        <f t="shared" si="10"/>
        <v>19</v>
      </c>
      <c r="BK32" s="63" t="s">
        <v>160</v>
      </c>
      <c r="BL32" s="64" t="s">
        <v>41</v>
      </c>
      <c r="BM32" s="79">
        <v>3</v>
      </c>
      <c r="BN32" s="566" t="s">
        <v>6599</v>
      </c>
      <c r="BO32" s="170" t="s">
        <v>6600</v>
      </c>
      <c r="BP32" s="170" t="s">
        <v>6601</v>
      </c>
      <c r="BQ32" s="170" t="s">
        <v>6602</v>
      </c>
      <c r="BR32" s="83" t="s">
        <v>6603</v>
      </c>
      <c r="BS32" s="171" t="s">
        <v>6604</v>
      </c>
      <c r="BX32" s="1092"/>
      <c r="BY32" s="1092"/>
      <c r="BZ32" s="1092"/>
      <c r="CA32" s="1092"/>
      <c r="CB32" s="1092"/>
      <c r="CC32" s="2848"/>
      <c r="CD32" s="1092"/>
      <c r="CE32" s="1092"/>
      <c r="CF32" s="1092"/>
      <c r="CG32" s="1092"/>
      <c r="CH32" s="1092"/>
      <c r="CI32" s="1092"/>
      <c r="CJ32" s="1092"/>
      <c r="CK32" s="1092"/>
      <c r="CL32" s="1092"/>
      <c r="CM32" s="1092"/>
      <c r="CN32" s="1092"/>
      <c r="CO32" s="1092"/>
      <c r="CP32" s="1092"/>
      <c r="CQ32" s="1092"/>
      <c r="CR32" s="1092"/>
      <c r="CS32" s="1092"/>
      <c r="CT32" s="1092"/>
      <c r="CU32" s="1092"/>
      <c r="CV32" s="1092"/>
      <c r="CW32" s="1092"/>
      <c r="CX32" s="1092"/>
      <c r="CY32" s="1092"/>
      <c r="CZ32" s="1092"/>
      <c r="DA32" s="1092"/>
      <c r="DB32" s="1092"/>
      <c r="DC32" s="1092"/>
      <c r="DD32" s="1092"/>
      <c r="DE32" s="1092"/>
      <c r="DF32" s="1092"/>
      <c r="DG32" s="1092"/>
      <c r="DH32" s="1092"/>
      <c r="DI32" s="1092"/>
      <c r="DJ32" s="1092"/>
      <c r="DK32" s="1092"/>
      <c r="DL32" s="1092"/>
      <c r="DM32" s="1092"/>
      <c r="DN32" s="1092"/>
      <c r="DO32" s="1092"/>
      <c r="DP32" s="1092"/>
      <c r="DQ32" s="1092"/>
      <c r="DR32" s="1092"/>
      <c r="DS32" s="1092"/>
    </row>
    <row r="33" spans="2:124" ht="16.5" thickBot="1" x14ac:dyDescent="0.4">
      <c r="B33" s="519"/>
      <c r="C33" s="519"/>
      <c r="D33" s="494"/>
      <c r="E33" s="494"/>
      <c r="F33" s="494"/>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D33" s="538"/>
      <c r="BE33" s="2309"/>
      <c r="BF33" s="1923"/>
      <c r="BG33" s="43"/>
      <c r="BH33" s="43"/>
      <c r="BI33" s="1923"/>
      <c r="BJ33" s="519"/>
      <c r="BK33" s="519"/>
      <c r="BL33" s="494"/>
      <c r="BM33" s="494"/>
      <c r="BN33" s="539"/>
      <c r="BO33" s="539"/>
      <c r="BP33" s="539"/>
      <c r="BQ33" s="539"/>
      <c r="BR33" s="539"/>
      <c r="BS33" s="539"/>
      <c r="BX33" s="1092"/>
      <c r="BY33" s="1092"/>
      <c r="BZ33" s="1092"/>
      <c r="CA33" s="1092"/>
      <c r="CB33" s="1092"/>
      <c r="CC33" s="2848"/>
      <c r="CD33" s="1092"/>
      <c r="CE33" s="1092"/>
      <c r="CF33" s="1092"/>
      <c r="CG33" s="1092"/>
      <c r="CH33" s="1092"/>
      <c r="CI33" s="1092"/>
      <c r="CJ33" s="1092"/>
      <c r="CK33" s="1092"/>
      <c r="CL33" s="1092"/>
      <c r="CM33" s="1092"/>
      <c r="CN33" s="1092"/>
      <c r="CO33" s="1092"/>
      <c r="CP33" s="1092"/>
      <c r="CQ33" s="1092"/>
      <c r="CR33" s="1092"/>
      <c r="CS33" s="1092"/>
      <c r="CT33" s="1092"/>
      <c r="CU33" s="1092"/>
      <c r="CV33" s="1092"/>
      <c r="CW33" s="1092"/>
      <c r="CX33" s="1092"/>
      <c r="CY33" s="1092"/>
      <c r="CZ33" s="1092"/>
      <c r="DA33" s="1092"/>
      <c r="DB33" s="1092"/>
      <c r="DC33" s="1092"/>
      <c r="DD33" s="1092"/>
      <c r="DE33" s="1092"/>
      <c r="DF33" s="1092"/>
      <c r="DG33" s="1092"/>
      <c r="DH33" s="1092"/>
      <c r="DI33" s="1092"/>
      <c r="DJ33" s="1092"/>
      <c r="DK33" s="1092"/>
      <c r="DL33" s="1092"/>
      <c r="DM33" s="1092"/>
      <c r="DN33" s="1092"/>
      <c r="DO33" s="1092"/>
      <c r="DP33" s="1092"/>
      <c r="DQ33" s="1092"/>
      <c r="DR33" s="1092"/>
      <c r="DS33" s="1092"/>
    </row>
    <row r="34" spans="2:124" ht="16.5" thickBot="1" x14ac:dyDescent="0.4">
      <c r="B34" s="40" t="s">
        <v>167</v>
      </c>
      <c r="C34" s="41" t="s">
        <v>168</v>
      </c>
      <c r="D34" s="540"/>
      <c r="E34" s="483"/>
      <c r="F34" s="483"/>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D34" s="538"/>
      <c r="BE34" s="2309"/>
      <c r="BF34" s="1923"/>
      <c r="BG34" s="43"/>
      <c r="BH34" s="43"/>
      <c r="BI34" s="1923"/>
      <c r="BJ34" s="40" t="s">
        <v>167</v>
      </c>
      <c r="BK34" s="41" t="s">
        <v>168</v>
      </c>
      <c r="BL34" s="483"/>
      <c r="BM34" s="483"/>
      <c r="BN34" s="537"/>
      <c r="BO34" s="537"/>
      <c r="BP34" s="537"/>
      <c r="BQ34" s="537"/>
      <c r="BR34" s="537"/>
      <c r="BS34" s="537"/>
      <c r="BX34" s="1092"/>
      <c r="BY34" s="1092"/>
      <c r="BZ34" s="1092"/>
      <c r="CA34" s="1092"/>
      <c r="CB34" s="1092"/>
      <c r="CC34" s="2848"/>
      <c r="CD34" s="1092"/>
      <c r="CE34" s="1092"/>
      <c r="CF34" s="1092"/>
      <c r="CG34" s="1092"/>
      <c r="CH34" s="1092"/>
      <c r="CI34" s="1092"/>
      <c r="CJ34" s="1092"/>
      <c r="CK34" s="1092"/>
      <c r="CL34" s="1092"/>
      <c r="CM34" s="1092"/>
      <c r="CN34" s="1092"/>
      <c r="CO34" s="1092"/>
      <c r="CP34" s="1092"/>
      <c r="CQ34" s="1092"/>
      <c r="CR34" s="1092"/>
      <c r="CS34" s="1092"/>
      <c r="CT34" s="1092"/>
      <c r="CU34" s="1092"/>
      <c r="CV34" s="1092"/>
      <c r="CW34" s="1092"/>
      <c r="CX34" s="1092"/>
      <c r="CY34" s="1092"/>
      <c r="CZ34" s="1092"/>
      <c r="DA34" s="1092"/>
      <c r="DB34" s="1092"/>
      <c r="DC34" s="1092"/>
      <c r="DD34" s="1092"/>
      <c r="DE34" s="1092"/>
      <c r="DF34" s="1092"/>
      <c r="DG34" s="1092"/>
      <c r="DH34" s="1092"/>
      <c r="DI34" s="1092"/>
      <c r="DJ34" s="1092"/>
      <c r="DK34" s="1092"/>
      <c r="DL34" s="1092"/>
      <c r="DM34" s="1092"/>
      <c r="DN34" s="1092"/>
      <c r="DO34" s="1092"/>
      <c r="DP34" s="1092"/>
      <c r="DQ34" s="1092"/>
      <c r="DR34" s="1092"/>
      <c r="DS34" s="1092"/>
      <c r="DT34" s="200"/>
    </row>
    <row r="35" spans="2:124" x14ac:dyDescent="0.25">
      <c r="B35" s="44">
        <f>+B32+1</f>
        <v>20</v>
      </c>
      <c r="C35" s="45" t="s">
        <v>169</v>
      </c>
      <c r="D35" s="46"/>
      <c r="E35" s="46" t="s">
        <v>41</v>
      </c>
      <c r="F35" s="500">
        <v>3</v>
      </c>
      <c r="G35" s="501">
        <v>0</v>
      </c>
      <c r="H35" s="502">
        <v>0</v>
      </c>
      <c r="I35" s="502">
        <v>0</v>
      </c>
      <c r="J35" s="502">
        <v>0</v>
      </c>
      <c r="K35" s="502">
        <v>0</v>
      </c>
      <c r="L35" s="503">
        <f t="shared" si="1"/>
        <v>0</v>
      </c>
      <c r="M35" s="501">
        <v>0</v>
      </c>
      <c r="N35" s="502">
        <v>0</v>
      </c>
      <c r="O35" s="502">
        <v>0</v>
      </c>
      <c r="P35" s="502">
        <v>0</v>
      </c>
      <c r="Q35" s="502">
        <v>0</v>
      </c>
      <c r="R35" s="503">
        <f>SUM(M35:Q35)</f>
        <v>0</v>
      </c>
      <c r="S35" s="501">
        <v>0</v>
      </c>
      <c r="T35" s="502">
        <v>0</v>
      </c>
      <c r="U35" s="502">
        <v>0</v>
      </c>
      <c r="V35" s="502">
        <v>0</v>
      </c>
      <c r="W35" s="502">
        <v>0</v>
      </c>
      <c r="X35" s="503">
        <f>SUM(S35:W35)</f>
        <v>0</v>
      </c>
      <c r="Y35" s="501">
        <v>0</v>
      </c>
      <c r="Z35" s="502">
        <v>0</v>
      </c>
      <c r="AA35" s="502">
        <v>0</v>
      </c>
      <c r="AB35" s="502">
        <v>0</v>
      </c>
      <c r="AC35" s="502">
        <v>0</v>
      </c>
      <c r="AD35" s="503">
        <f>SUM(Y35:AC35)</f>
        <v>0</v>
      </c>
      <c r="AE35" s="501">
        <v>0</v>
      </c>
      <c r="AF35" s="502">
        <v>0</v>
      </c>
      <c r="AG35" s="502">
        <v>0</v>
      </c>
      <c r="AH35" s="502">
        <v>0</v>
      </c>
      <c r="AI35" s="502">
        <v>0</v>
      </c>
      <c r="AJ35" s="503">
        <f>SUM(AE35:AI35)</f>
        <v>0</v>
      </c>
      <c r="AK35" s="501">
        <v>0</v>
      </c>
      <c r="AL35" s="502">
        <v>0</v>
      </c>
      <c r="AM35" s="502">
        <v>0</v>
      </c>
      <c r="AN35" s="502">
        <v>0</v>
      </c>
      <c r="AO35" s="502">
        <v>0</v>
      </c>
      <c r="AP35" s="503">
        <f>SUM(AK35:AO35)</f>
        <v>0</v>
      </c>
      <c r="AQ35" s="501">
        <v>0</v>
      </c>
      <c r="AR35" s="502">
        <v>0</v>
      </c>
      <c r="AS35" s="502">
        <v>0</v>
      </c>
      <c r="AT35" s="502">
        <v>0</v>
      </c>
      <c r="AU35" s="502">
        <v>0</v>
      </c>
      <c r="AV35" s="503">
        <f>SUM(AQ35:AU35)</f>
        <v>0</v>
      </c>
      <c r="AW35" s="501">
        <v>0</v>
      </c>
      <c r="AX35" s="502">
        <v>0</v>
      </c>
      <c r="AY35" s="502">
        <v>0</v>
      </c>
      <c r="AZ35" s="502">
        <v>0</v>
      </c>
      <c r="BA35" s="502">
        <v>0</v>
      </c>
      <c r="BB35" s="503">
        <f>SUM(AW35:BA35)</f>
        <v>0</v>
      </c>
      <c r="BD35" s="90"/>
      <c r="BE35" s="2847"/>
      <c r="BF35" s="1923"/>
      <c r="BG35" s="43">
        <f xml:space="preserve"> IF( SUM( BX35:DR35 ) = 0, 0, $BX$5 )</f>
        <v>0</v>
      </c>
      <c r="BH35" s="43"/>
      <c r="BI35" s="1923"/>
      <c r="BJ35" s="44">
        <v>20</v>
      </c>
      <c r="BK35" s="45" t="s">
        <v>169</v>
      </c>
      <c r="BL35" s="46" t="s">
        <v>41</v>
      </c>
      <c r="BM35" s="500">
        <v>3</v>
      </c>
      <c r="BN35" s="548" t="s">
        <v>6605</v>
      </c>
      <c r="BO35" s="549" t="s">
        <v>6606</v>
      </c>
      <c r="BP35" s="549" t="s">
        <v>6607</v>
      </c>
      <c r="BQ35" s="549" t="s">
        <v>6608</v>
      </c>
      <c r="BR35" s="550" t="s">
        <v>6609</v>
      </c>
      <c r="BS35" s="508" t="s">
        <v>6610</v>
      </c>
      <c r="BX35" s="1061">
        <f>IF('[2]Validation flags'!$H$3=1,0, IF( ISNUMBER(G35), 0, 1 ))</f>
        <v>0</v>
      </c>
      <c r="BY35" s="1061">
        <f>IF('[2]Validation flags'!$H$3=1,0, IF( ISNUMBER(H35), 0, 1 ))</f>
        <v>0</v>
      </c>
      <c r="BZ35" s="1061">
        <f>IF('[2]Validation flags'!$H$3=1,0, IF( ISNUMBER(I35), 0, 1 ))</f>
        <v>0</v>
      </c>
      <c r="CA35" s="1061">
        <f>IF('[2]Validation flags'!$H$3=1,0, IF( ISNUMBER(J35), 0, 1 ))</f>
        <v>0</v>
      </c>
      <c r="CB35" s="1061">
        <f>IF('[2]Validation flags'!$H$3=1,0, IF( ISNUMBER(K35), 0, 1 ))</f>
        <v>0</v>
      </c>
      <c r="CC35" s="2848"/>
      <c r="CD35" s="1061">
        <f>IF('[2]Validation flags'!$H$3=1,0, IF( ISNUMBER(M35), 0, 1 ))</f>
        <v>0</v>
      </c>
      <c r="CE35" s="1061">
        <f>IF('[2]Validation flags'!$H$3=1,0, IF( ISNUMBER(N35), 0, 1 ))</f>
        <v>0</v>
      </c>
      <c r="CF35" s="1061">
        <f>IF('[2]Validation flags'!$H$3=1,0, IF( ISNUMBER(O35), 0, 1 ))</f>
        <v>0</v>
      </c>
      <c r="CG35" s="1061">
        <f>IF('[2]Validation flags'!$H$3=1,0, IF( ISNUMBER(P35), 0, 1 ))</f>
        <v>0</v>
      </c>
      <c r="CH35" s="1061">
        <f>IF('[2]Validation flags'!$H$3=1,0, IF( ISNUMBER(Q35), 0, 1 ))</f>
        <v>0</v>
      </c>
      <c r="CI35" s="1092"/>
      <c r="CJ35" s="1061">
        <f>IF('[2]Validation flags'!$H$3=1,0, IF( ISNUMBER(S35), 0, 1 ))</f>
        <v>0</v>
      </c>
      <c r="CK35" s="1061">
        <f>IF('[2]Validation flags'!$H$3=1,0, IF( ISNUMBER(T35), 0, 1 ))</f>
        <v>0</v>
      </c>
      <c r="CL35" s="1061">
        <f>IF('[2]Validation flags'!$H$3=1,0, IF( ISNUMBER(U35), 0, 1 ))</f>
        <v>0</v>
      </c>
      <c r="CM35" s="1061">
        <f>IF('[2]Validation flags'!$H$3=1,0, IF( ISNUMBER(V35), 0, 1 ))</f>
        <v>0</v>
      </c>
      <c r="CN35" s="1061">
        <f>IF('[2]Validation flags'!$H$3=1,0, IF( ISNUMBER(W35), 0, 1 ))</f>
        <v>0</v>
      </c>
      <c r="CO35" s="1092"/>
      <c r="CP35" s="1061">
        <f>IF('[2]Validation flags'!$H$3=1,0, IF( ISNUMBER(Y35), 0, 1 ))</f>
        <v>0</v>
      </c>
      <c r="CQ35" s="1061">
        <f>IF('[2]Validation flags'!$H$3=1,0, IF( ISNUMBER(Z35), 0, 1 ))</f>
        <v>0</v>
      </c>
      <c r="CR35" s="1061">
        <f>IF('[2]Validation flags'!$H$3=1,0, IF( ISNUMBER(AA35), 0, 1 ))</f>
        <v>0</v>
      </c>
      <c r="CS35" s="1061">
        <f>IF('[2]Validation flags'!$H$3=1,0, IF( ISNUMBER(AB35), 0, 1 ))</f>
        <v>0</v>
      </c>
      <c r="CT35" s="1061">
        <f>IF('[2]Validation flags'!$H$3=1,0, IF( ISNUMBER(AC35), 0, 1 ))</f>
        <v>0</v>
      </c>
      <c r="CU35" s="1092"/>
      <c r="CV35" s="1061">
        <f>IF('[2]Validation flags'!$H$3=1,0, IF( ISNUMBER(AE35), 0, 1 ))</f>
        <v>0</v>
      </c>
      <c r="CW35" s="1061">
        <f>IF('[2]Validation flags'!$H$3=1,0, IF( ISNUMBER(AF35), 0, 1 ))</f>
        <v>0</v>
      </c>
      <c r="CX35" s="1061">
        <f>IF('[2]Validation flags'!$H$3=1,0, IF( ISNUMBER(AG35), 0, 1 ))</f>
        <v>0</v>
      </c>
      <c r="CY35" s="1061">
        <f>IF('[2]Validation flags'!$H$3=1,0, IF( ISNUMBER(AH35), 0, 1 ))</f>
        <v>0</v>
      </c>
      <c r="CZ35" s="1061">
        <f>IF('[2]Validation flags'!$H$3=1,0, IF( ISNUMBER(AI35), 0, 1 ))</f>
        <v>0</v>
      </c>
      <c r="DA35" s="1092"/>
      <c r="DB35" s="1061">
        <f>IF('[2]Validation flags'!$H$3=1,0, IF( ISNUMBER(AK35), 0, 1 ))</f>
        <v>0</v>
      </c>
      <c r="DC35" s="1061">
        <f>IF('[2]Validation flags'!$H$3=1,0, IF( ISNUMBER(AL35), 0, 1 ))</f>
        <v>0</v>
      </c>
      <c r="DD35" s="1061">
        <f>IF('[2]Validation flags'!$H$3=1,0, IF( ISNUMBER(AM35), 0, 1 ))</f>
        <v>0</v>
      </c>
      <c r="DE35" s="1061">
        <f>IF('[2]Validation flags'!$H$3=1,0, IF( ISNUMBER(AN35), 0, 1 ))</f>
        <v>0</v>
      </c>
      <c r="DF35" s="1061">
        <f>IF('[2]Validation flags'!$H$3=1,0, IF( ISNUMBER(AO35), 0, 1 ))</f>
        <v>0</v>
      </c>
      <c r="DG35" s="1092"/>
      <c r="DH35" s="1061">
        <f>IF('[2]Validation flags'!$H$3=1,0, IF( ISNUMBER(AQ35), 0, 1 ))</f>
        <v>0</v>
      </c>
      <c r="DI35" s="1061">
        <f>IF('[2]Validation flags'!$H$3=1,0, IF( ISNUMBER(AR35), 0, 1 ))</f>
        <v>0</v>
      </c>
      <c r="DJ35" s="1061">
        <f>IF('[2]Validation flags'!$H$3=1,0, IF( ISNUMBER(AS35), 0, 1 ))</f>
        <v>0</v>
      </c>
      <c r="DK35" s="1061">
        <f>IF('[2]Validation flags'!$H$3=1,0, IF( ISNUMBER(AT35), 0, 1 ))</f>
        <v>0</v>
      </c>
      <c r="DL35" s="1061">
        <f>IF('[2]Validation flags'!$H$3=1,0, IF( ISNUMBER(AU35), 0, 1 ))</f>
        <v>0</v>
      </c>
      <c r="DM35" s="1092"/>
      <c r="DN35" s="1061">
        <f>IF('[2]Validation flags'!$H$3=1,0, IF( ISNUMBER(AW35), 0, 1 ))</f>
        <v>0</v>
      </c>
      <c r="DO35" s="1061">
        <f>IF('[2]Validation flags'!$H$3=1,0, IF( ISNUMBER(AX35), 0, 1 ))</f>
        <v>0</v>
      </c>
      <c r="DP35" s="1061">
        <f>IF('[2]Validation flags'!$H$3=1,0, IF( ISNUMBER(AY35), 0, 1 ))</f>
        <v>0</v>
      </c>
      <c r="DQ35" s="1061">
        <f>IF('[2]Validation flags'!$H$3=1,0, IF( ISNUMBER(AZ35), 0, 1 ))</f>
        <v>0</v>
      </c>
      <c r="DR35" s="1061">
        <f>IF('[2]Validation flags'!$H$3=1,0, IF( ISNUMBER(BA35), 0, 1 ))</f>
        <v>0</v>
      </c>
      <c r="DS35" s="1092"/>
      <c r="DT35" s="200"/>
    </row>
    <row r="36" spans="2:124" x14ac:dyDescent="0.25">
      <c r="B36" s="62">
        <f>+B35+1</f>
        <v>21</v>
      </c>
      <c r="C36" s="63" t="s">
        <v>175</v>
      </c>
      <c r="D36" s="64"/>
      <c r="E36" s="64" t="s">
        <v>41</v>
      </c>
      <c r="F36" s="65">
        <v>3</v>
      </c>
      <c r="G36" s="521">
        <v>9.3819999999999997</v>
      </c>
      <c r="H36" s="509">
        <v>0.217</v>
      </c>
      <c r="I36" s="509">
        <v>0</v>
      </c>
      <c r="J36" s="509">
        <v>0</v>
      </c>
      <c r="K36" s="509">
        <v>0</v>
      </c>
      <c r="L36" s="510">
        <f t="shared" si="1"/>
        <v>9.5990000000000002</v>
      </c>
      <c r="M36" s="521">
        <v>11.871</v>
      </c>
      <c r="N36" s="509">
        <v>4.6440000000000001</v>
      </c>
      <c r="O36" s="509">
        <v>0</v>
      </c>
      <c r="P36" s="509">
        <v>0</v>
      </c>
      <c r="Q36" s="509">
        <v>0</v>
      </c>
      <c r="R36" s="510">
        <f>SUM(M36:Q36)</f>
        <v>16.515000000000001</v>
      </c>
      <c r="S36" s="521">
        <v>5.0069999999999997</v>
      </c>
      <c r="T36" s="509">
        <v>1.325</v>
      </c>
      <c r="U36" s="509">
        <v>0</v>
      </c>
      <c r="V36" s="509">
        <v>0</v>
      </c>
      <c r="W36" s="509">
        <v>0</v>
      </c>
      <c r="X36" s="510">
        <f>SUM(S36:W36)</f>
        <v>6.3319999999999999</v>
      </c>
      <c r="Y36" s="521">
        <v>10.774000000000001</v>
      </c>
      <c r="Z36" s="509">
        <v>0</v>
      </c>
      <c r="AA36" s="509">
        <v>0</v>
      </c>
      <c r="AB36" s="509">
        <v>0</v>
      </c>
      <c r="AC36" s="509">
        <v>0</v>
      </c>
      <c r="AD36" s="510">
        <f>SUM(Y36:AC36)</f>
        <v>10.774000000000001</v>
      </c>
      <c r="AE36" s="521">
        <v>10.853</v>
      </c>
      <c r="AF36" s="509">
        <v>0</v>
      </c>
      <c r="AG36" s="509">
        <v>0</v>
      </c>
      <c r="AH36" s="509">
        <v>0</v>
      </c>
      <c r="AI36" s="509">
        <v>0</v>
      </c>
      <c r="AJ36" s="510">
        <f>SUM(AE36:AI36)</f>
        <v>10.853</v>
      </c>
      <c r="AK36" s="521">
        <v>10.953000000000001</v>
      </c>
      <c r="AL36" s="509">
        <v>0</v>
      </c>
      <c r="AM36" s="509">
        <v>0</v>
      </c>
      <c r="AN36" s="509">
        <v>0</v>
      </c>
      <c r="AO36" s="509">
        <v>0</v>
      </c>
      <c r="AP36" s="510">
        <f>SUM(AK36:AO36)</f>
        <v>10.953000000000001</v>
      </c>
      <c r="AQ36" s="521">
        <v>11.047000000000001</v>
      </c>
      <c r="AR36" s="509">
        <v>0</v>
      </c>
      <c r="AS36" s="509">
        <v>0</v>
      </c>
      <c r="AT36" s="509">
        <v>0</v>
      </c>
      <c r="AU36" s="509">
        <v>0</v>
      </c>
      <c r="AV36" s="510">
        <f>SUM(AQ36:AU36)</f>
        <v>11.047000000000001</v>
      </c>
      <c r="AW36" s="521">
        <v>11.146000000000001</v>
      </c>
      <c r="AX36" s="509">
        <v>0</v>
      </c>
      <c r="AY36" s="509">
        <v>0</v>
      </c>
      <c r="AZ36" s="509">
        <v>0</v>
      </c>
      <c r="BA36" s="509">
        <v>0</v>
      </c>
      <c r="BB36" s="510">
        <f>SUM(AW36:BA36)</f>
        <v>11.146000000000001</v>
      </c>
      <c r="BD36" s="95"/>
      <c r="BE36" s="2849"/>
      <c r="BF36" s="1923"/>
      <c r="BG36" s="43">
        <f xml:space="preserve"> IF( SUM( BX36:DR36 ) = 0, 0, $BX$5 )</f>
        <v>0</v>
      </c>
      <c r="BH36" s="43"/>
      <c r="BI36" s="1923"/>
      <c r="BJ36" s="62">
        <v>21</v>
      </c>
      <c r="BK36" s="63" t="s">
        <v>175</v>
      </c>
      <c r="BL36" s="64" t="s">
        <v>41</v>
      </c>
      <c r="BM36" s="65">
        <v>3</v>
      </c>
      <c r="BN36" s="567" t="s">
        <v>6611</v>
      </c>
      <c r="BO36" s="556" t="s">
        <v>6612</v>
      </c>
      <c r="BP36" s="556" t="s">
        <v>6613</v>
      </c>
      <c r="BQ36" s="556" t="s">
        <v>6614</v>
      </c>
      <c r="BR36" s="557" t="s">
        <v>6615</v>
      </c>
      <c r="BS36" s="171" t="s">
        <v>6616</v>
      </c>
      <c r="BX36" s="1061">
        <f>IF('[2]Validation flags'!$H$3=1,0, IF( ISNUMBER(G36), 0, 1 ))</f>
        <v>0</v>
      </c>
      <c r="BY36" s="1061">
        <f>IF('[2]Validation flags'!$H$3=1,0, IF( ISNUMBER(H36), 0, 1 ))</f>
        <v>0</v>
      </c>
      <c r="BZ36" s="1061">
        <f>IF('[2]Validation flags'!$H$3=1,0, IF( ISNUMBER(I36), 0, 1 ))</f>
        <v>0</v>
      </c>
      <c r="CA36" s="1061">
        <f>IF('[2]Validation flags'!$H$3=1,0, IF( ISNUMBER(J36), 0, 1 ))</f>
        <v>0</v>
      </c>
      <c r="CB36" s="1061">
        <f>IF('[2]Validation flags'!$H$3=1,0, IF( ISNUMBER(K36), 0, 1 ))</f>
        <v>0</v>
      </c>
      <c r="CC36" s="2848"/>
      <c r="CD36" s="1061">
        <f>IF('[2]Validation flags'!$H$3=1,0, IF( ISNUMBER(M36), 0, 1 ))</f>
        <v>0</v>
      </c>
      <c r="CE36" s="1061">
        <f>IF('[2]Validation flags'!$H$3=1,0, IF( ISNUMBER(N36), 0, 1 ))</f>
        <v>0</v>
      </c>
      <c r="CF36" s="1061">
        <f>IF('[2]Validation flags'!$H$3=1,0, IF( ISNUMBER(O36), 0, 1 ))</f>
        <v>0</v>
      </c>
      <c r="CG36" s="1061">
        <f>IF('[2]Validation flags'!$H$3=1,0, IF( ISNUMBER(P36), 0, 1 ))</f>
        <v>0</v>
      </c>
      <c r="CH36" s="1061">
        <f>IF('[2]Validation flags'!$H$3=1,0, IF( ISNUMBER(Q36), 0, 1 ))</f>
        <v>0</v>
      </c>
      <c r="CI36" s="1092"/>
      <c r="CJ36" s="1061">
        <f>IF('[2]Validation flags'!$H$3=1,0, IF( ISNUMBER(S36), 0, 1 ))</f>
        <v>0</v>
      </c>
      <c r="CK36" s="1061">
        <f>IF('[2]Validation flags'!$H$3=1,0, IF( ISNUMBER(T36), 0, 1 ))</f>
        <v>0</v>
      </c>
      <c r="CL36" s="1061">
        <f>IF('[2]Validation flags'!$H$3=1,0, IF( ISNUMBER(U36), 0, 1 ))</f>
        <v>0</v>
      </c>
      <c r="CM36" s="1061">
        <f>IF('[2]Validation flags'!$H$3=1,0, IF( ISNUMBER(V36), 0, 1 ))</f>
        <v>0</v>
      </c>
      <c r="CN36" s="1061">
        <f>IF('[2]Validation flags'!$H$3=1,0, IF( ISNUMBER(W36), 0, 1 ))</f>
        <v>0</v>
      </c>
      <c r="CO36" s="1092"/>
      <c r="CP36" s="1061">
        <f>IF('[2]Validation flags'!$H$3=1,0, IF( ISNUMBER(Y36), 0, 1 ))</f>
        <v>0</v>
      </c>
      <c r="CQ36" s="1061">
        <f>IF('[2]Validation flags'!$H$3=1,0, IF( ISNUMBER(Z36), 0, 1 ))</f>
        <v>0</v>
      </c>
      <c r="CR36" s="1061">
        <f>IF('[2]Validation flags'!$H$3=1,0, IF( ISNUMBER(AA36), 0, 1 ))</f>
        <v>0</v>
      </c>
      <c r="CS36" s="1061">
        <f>IF('[2]Validation flags'!$H$3=1,0, IF( ISNUMBER(AB36), 0, 1 ))</f>
        <v>0</v>
      </c>
      <c r="CT36" s="1061">
        <f>IF('[2]Validation flags'!$H$3=1,0, IF( ISNUMBER(AC36), 0, 1 ))</f>
        <v>0</v>
      </c>
      <c r="CU36" s="1092"/>
      <c r="CV36" s="1061">
        <f>IF('[2]Validation flags'!$H$3=1,0, IF( ISNUMBER(AE36), 0, 1 ))</f>
        <v>0</v>
      </c>
      <c r="CW36" s="1061">
        <f>IF('[2]Validation flags'!$H$3=1,0, IF( ISNUMBER(AF36), 0, 1 ))</f>
        <v>0</v>
      </c>
      <c r="CX36" s="1061">
        <f>IF('[2]Validation flags'!$H$3=1,0, IF( ISNUMBER(AG36), 0, 1 ))</f>
        <v>0</v>
      </c>
      <c r="CY36" s="1061">
        <f>IF('[2]Validation flags'!$H$3=1,0, IF( ISNUMBER(AH36), 0, 1 ))</f>
        <v>0</v>
      </c>
      <c r="CZ36" s="1061">
        <f>IF('[2]Validation flags'!$H$3=1,0, IF( ISNUMBER(AI36), 0, 1 ))</f>
        <v>0</v>
      </c>
      <c r="DA36" s="1092"/>
      <c r="DB36" s="1061">
        <f>IF('[2]Validation flags'!$H$3=1,0, IF( ISNUMBER(AK36), 0, 1 ))</f>
        <v>0</v>
      </c>
      <c r="DC36" s="1061">
        <f>IF('[2]Validation flags'!$H$3=1,0, IF( ISNUMBER(AL36), 0, 1 ))</f>
        <v>0</v>
      </c>
      <c r="DD36" s="1061">
        <f>IF('[2]Validation flags'!$H$3=1,0, IF( ISNUMBER(AM36), 0, 1 ))</f>
        <v>0</v>
      </c>
      <c r="DE36" s="1061">
        <f>IF('[2]Validation flags'!$H$3=1,0, IF( ISNUMBER(AN36), 0, 1 ))</f>
        <v>0</v>
      </c>
      <c r="DF36" s="1061">
        <f>IF('[2]Validation flags'!$H$3=1,0, IF( ISNUMBER(AO36), 0, 1 ))</f>
        <v>0</v>
      </c>
      <c r="DG36" s="1092"/>
      <c r="DH36" s="1061">
        <f>IF('[2]Validation flags'!$H$3=1,0, IF( ISNUMBER(AQ36), 0, 1 ))</f>
        <v>0</v>
      </c>
      <c r="DI36" s="1061">
        <f>IF('[2]Validation flags'!$H$3=1,0, IF( ISNUMBER(AR36), 0, 1 ))</f>
        <v>0</v>
      </c>
      <c r="DJ36" s="1061">
        <f>IF('[2]Validation flags'!$H$3=1,0, IF( ISNUMBER(AS36), 0, 1 ))</f>
        <v>0</v>
      </c>
      <c r="DK36" s="1061">
        <f>IF('[2]Validation flags'!$H$3=1,0, IF( ISNUMBER(AT36), 0, 1 ))</f>
        <v>0</v>
      </c>
      <c r="DL36" s="1061">
        <f>IF('[2]Validation flags'!$H$3=1,0, IF( ISNUMBER(AU36), 0, 1 ))</f>
        <v>0</v>
      </c>
      <c r="DM36" s="1092"/>
      <c r="DN36" s="1061">
        <f>IF('[2]Validation flags'!$H$3=1,0, IF( ISNUMBER(AW36), 0, 1 ))</f>
        <v>0</v>
      </c>
      <c r="DO36" s="1061">
        <f>IF('[2]Validation flags'!$H$3=1,0, IF( ISNUMBER(AX36), 0, 1 ))</f>
        <v>0</v>
      </c>
      <c r="DP36" s="1061">
        <f>IF('[2]Validation flags'!$H$3=1,0, IF( ISNUMBER(AY36), 0, 1 ))</f>
        <v>0</v>
      </c>
      <c r="DQ36" s="1061">
        <f>IF('[2]Validation flags'!$H$3=1,0, IF( ISNUMBER(AZ36), 0, 1 ))</f>
        <v>0</v>
      </c>
      <c r="DR36" s="1061">
        <f>IF('[2]Validation flags'!$H$3=1,0, IF( ISNUMBER(BA36), 0, 1 ))</f>
        <v>0</v>
      </c>
      <c r="DS36" s="1092"/>
    </row>
    <row r="37" spans="2:124" ht="15" thickBot="1" x14ac:dyDescent="0.25">
      <c r="B37" s="98">
        <f t="shared" si="9"/>
        <v>22</v>
      </c>
      <c r="C37" s="99" t="s">
        <v>168</v>
      </c>
      <c r="D37" s="100"/>
      <c r="E37" s="100" t="s">
        <v>41</v>
      </c>
      <c r="F37" s="568">
        <v>3</v>
      </c>
      <c r="G37" s="569">
        <f>G22+G32-SUM(G35:G36)</f>
        <v>121.34299999999999</v>
      </c>
      <c r="H37" s="528">
        <f>H22+H32-SUM(H35:H36)</f>
        <v>186.40899999999999</v>
      </c>
      <c r="I37" s="528">
        <f>I22+I32-SUM(I35:I36)</f>
        <v>8.0569999999999986</v>
      </c>
      <c r="J37" s="528">
        <f>J22+J32-SUM(J35:J36)</f>
        <v>72.995000000000005</v>
      </c>
      <c r="K37" s="570">
        <f>K22+K32-SUM(K35:K36)</f>
        <v>9.038000000000002</v>
      </c>
      <c r="L37" s="530">
        <f t="shared" si="1"/>
        <v>397.84199999999998</v>
      </c>
      <c r="M37" s="569">
        <f>M22+M32-SUM(M35:M36)</f>
        <v>164.68299999999996</v>
      </c>
      <c r="N37" s="528">
        <f>N22+N32-SUM(N35:N36)</f>
        <v>254.31799999999998</v>
      </c>
      <c r="O37" s="528">
        <f>O22+O32-SUM(O35:O36)</f>
        <v>8.68</v>
      </c>
      <c r="P37" s="528">
        <f>P22+P32-SUM(P35:P36)</f>
        <v>81.335000000000008</v>
      </c>
      <c r="Q37" s="570">
        <f>Q22+Q32-SUM(Q35:Q36)</f>
        <v>10.163000000000002</v>
      </c>
      <c r="R37" s="530">
        <f>SUM(M37:Q37)</f>
        <v>519.17899999999997</v>
      </c>
      <c r="S37" s="569">
        <f>S22+S32-SUM(S35:S36)</f>
        <v>138.947</v>
      </c>
      <c r="T37" s="528">
        <f>T22+T32-SUM(T35:T36)</f>
        <v>205.76800000000003</v>
      </c>
      <c r="U37" s="528">
        <f>U22+U32-SUM(U35:U36)</f>
        <v>7.6459999999999999</v>
      </c>
      <c r="V37" s="528">
        <f>V22+V32-SUM(V35:V36)</f>
        <v>108.29499999999999</v>
      </c>
      <c r="W37" s="570">
        <f>W22+W32-SUM(W35:W36)</f>
        <v>10.349</v>
      </c>
      <c r="X37" s="530">
        <f>SUM(S37:W37)</f>
        <v>471.00500000000005</v>
      </c>
      <c r="Y37" s="569">
        <f>Y22+Y32-SUM(Y35:Y36)</f>
        <v>207.52600000000001</v>
      </c>
      <c r="Z37" s="528">
        <f>Z22+Z32-SUM(Z35:Z36)</f>
        <v>380.47599999999994</v>
      </c>
      <c r="AA37" s="528">
        <f>AA22+AA32-SUM(AA35:AA36)</f>
        <v>7.1769999999999996</v>
      </c>
      <c r="AB37" s="528">
        <f>AB22+AB32-SUM(AB35:AB36)</f>
        <v>53.591999999999999</v>
      </c>
      <c r="AC37" s="570">
        <f>AC22+AC32-SUM(AC35:AC36)</f>
        <v>9.8929999999999989</v>
      </c>
      <c r="AD37" s="530">
        <f>SUM(Y37:AC37)</f>
        <v>658.66399999999999</v>
      </c>
      <c r="AE37" s="569">
        <f>AE22+AE32-SUM(AE35:AE36)</f>
        <v>167.29699999999997</v>
      </c>
      <c r="AF37" s="528">
        <f>AF22+AF32-SUM(AF35:AF36)</f>
        <v>420.40100000000007</v>
      </c>
      <c r="AG37" s="528">
        <f>AG22+AG32-SUM(AG35:AG36)</f>
        <v>7.5879999999999992</v>
      </c>
      <c r="AH37" s="528">
        <f>AH22+AH32-SUM(AH35:AH36)</f>
        <v>54.080999999999996</v>
      </c>
      <c r="AI37" s="570">
        <f>AI22+AI32-SUM(AI35:AI36)</f>
        <v>9.9710000000000001</v>
      </c>
      <c r="AJ37" s="530">
        <f>SUM(AE37:AI37)</f>
        <v>659.33800000000008</v>
      </c>
      <c r="AK37" s="569">
        <f>AK22+AK32-SUM(AK35:AK36)</f>
        <v>139.86799999999999</v>
      </c>
      <c r="AL37" s="528">
        <f>AL22+AL32-SUM(AL35:AL36)</f>
        <v>349.60400000000004</v>
      </c>
      <c r="AM37" s="528">
        <f>AM22+AM32-SUM(AM35:AM36)</f>
        <v>8.0440000000000005</v>
      </c>
      <c r="AN37" s="528">
        <f>AN22+AN32-SUM(AN35:AN36)</f>
        <v>47.289000000000001</v>
      </c>
      <c r="AO37" s="570">
        <f>AO22+AO32-SUM(AO35:AO36)</f>
        <v>10.07</v>
      </c>
      <c r="AP37" s="530">
        <f>SUM(AK37:AO37)</f>
        <v>554.87500000000011</v>
      </c>
      <c r="AQ37" s="569">
        <f>AQ22+AQ32-SUM(AQ35:AQ36)</f>
        <v>122.66000000000003</v>
      </c>
      <c r="AR37" s="528">
        <f>AR22+AR32-SUM(AR35:AR36)</f>
        <v>267.06599999999997</v>
      </c>
      <c r="AS37" s="528">
        <f>AS22+AS32-SUM(AS35:AS36)</f>
        <v>7.6369999999999996</v>
      </c>
      <c r="AT37" s="528">
        <f>AT22+AT32-SUM(AT35:AT36)</f>
        <v>60.584000000000003</v>
      </c>
      <c r="AU37" s="570">
        <f>AU22+AU32-SUM(AU35:AU36)</f>
        <v>10.128</v>
      </c>
      <c r="AV37" s="530">
        <f>SUM(AQ37:AU37)</f>
        <v>468.07499999999999</v>
      </c>
      <c r="AW37" s="569">
        <f>AW22+AW32-SUM(AW35:AW36)</f>
        <v>116.499</v>
      </c>
      <c r="AX37" s="528">
        <f>AX22+AX32-SUM(AX35:AX36)</f>
        <v>180.72200000000004</v>
      </c>
      <c r="AY37" s="528">
        <f>AY22+AY32-SUM(AY35:AY36)</f>
        <v>7.726</v>
      </c>
      <c r="AZ37" s="528">
        <f>AZ22+AZ32-SUM(AZ35:AZ36)</f>
        <v>43.25</v>
      </c>
      <c r="BA37" s="570">
        <f>BA22+BA32-SUM(BA35:BA36)</f>
        <v>10.209</v>
      </c>
      <c r="BB37" s="530">
        <f>SUM(AW37:BA37)</f>
        <v>358.40600000000001</v>
      </c>
      <c r="BD37" s="194" t="s">
        <v>1021</v>
      </c>
      <c r="BE37" s="2850"/>
      <c r="BF37" s="1923"/>
      <c r="BG37" s="43"/>
      <c r="BH37" s="43"/>
      <c r="BI37" s="1923"/>
      <c r="BJ37" s="98">
        <v>22</v>
      </c>
      <c r="BK37" s="99" t="s">
        <v>168</v>
      </c>
      <c r="BL37" s="100" t="s">
        <v>41</v>
      </c>
      <c r="BM37" s="568">
        <v>3</v>
      </c>
      <c r="BN37" s="571" t="s">
        <v>6617</v>
      </c>
      <c r="BO37" s="533" t="s">
        <v>6618</v>
      </c>
      <c r="BP37" s="533" t="s">
        <v>6619</v>
      </c>
      <c r="BQ37" s="533" t="s">
        <v>6620</v>
      </c>
      <c r="BR37" s="572" t="s">
        <v>6621</v>
      </c>
      <c r="BS37" s="196" t="s">
        <v>6622</v>
      </c>
      <c r="BX37" s="1092"/>
      <c r="BY37" s="1092"/>
      <c r="BZ37" s="1092"/>
      <c r="CA37" s="1092"/>
      <c r="CB37" s="1092"/>
      <c r="CC37" s="2848"/>
      <c r="CD37" s="1092"/>
      <c r="CE37" s="1092"/>
      <c r="CF37" s="1092"/>
      <c r="CG37" s="1092"/>
      <c r="CH37" s="1092"/>
      <c r="CI37" s="1092"/>
      <c r="CJ37" s="1092"/>
      <c r="CK37" s="1092"/>
      <c r="CL37" s="1092"/>
      <c r="CM37" s="1092"/>
      <c r="CN37" s="1092"/>
      <c r="CO37" s="1092"/>
      <c r="CP37" s="1092"/>
      <c r="CQ37" s="1092"/>
      <c r="CR37" s="1092"/>
      <c r="CS37" s="1092"/>
      <c r="CT37" s="1092"/>
      <c r="CU37" s="1092"/>
      <c r="CV37" s="1092"/>
      <c r="CW37" s="1092"/>
      <c r="CX37" s="1092"/>
      <c r="CY37" s="1092"/>
      <c r="CZ37" s="1092"/>
      <c r="DA37" s="1092"/>
      <c r="DB37" s="1092"/>
      <c r="DC37" s="1092"/>
      <c r="DD37" s="1092"/>
      <c r="DE37" s="1092"/>
      <c r="DF37" s="1092"/>
      <c r="DG37" s="1092"/>
      <c r="DH37" s="1092"/>
      <c r="DI37" s="1092"/>
      <c r="DJ37" s="1092"/>
      <c r="DK37" s="1092"/>
      <c r="DL37" s="1092"/>
      <c r="DM37" s="1092"/>
      <c r="DN37" s="1092"/>
      <c r="DO37" s="1092"/>
      <c r="DP37" s="1092"/>
      <c r="DQ37" s="1092"/>
      <c r="DR37" s="1092"/>
      <c r="DS37" s="1092"/>
    </row>
    <row r="38" spans="2:124" ht="15.75" thickBot="1" x14ac:dyDescent="0.35">
      <c r="B38" s="482"/>
      <c r="C38" s="482"/>
      <c r="D38" s="494"/>
      <c r="E38" s="494"/>
      <c r="F38" s="494"/>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D38" s="123"/>
      <c r="BE38" s="2309"/>
      <c r="BF38" s="1923"/>
      <c r="BG38" s="43"/>
      <c r="BH38" s="43"/>
      <c r="BI38" s="1923"/>
      <c r="BJ38" s="482"/>
      <c r="BK38" s="482"/>
      <c r="BL38" s="494"/>
      <c r="BM38" s="494"/>
      <c r="BN38" s="539"/>
      <c r="BO38" s="539"/>
      <c r="BP38" s="539"/>
      <c r="BQ38" s="539"/>
      <c r="BR38" s="539"/>
      <c r="BS38" s="539"/>
      <c r="BX38" s="1092"/>
      <c r="BY38" s="1092"/>
      <c r="BZ38" s="1092"/>
      <c r="CA38" s="1092"/>
      <c r="CB38" s="1092"/>
      <c r="CC38" s="2848"/>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c r="CX38" s="1092"/>
      <c r="CY38" s="1092"/>
      <c r="CZ38" s="1092"/>
      <c r="DA38" s="1092"/>
      <c r="DB38" s="1092"/>
      <c r="DC38" s="1092"/>
      <c r="DD38" s="1092"/>
      <c r="DE38" s="1092"/>
      <c r="DF38" s="1092"/>
      <c r="DG38" s="1092"/>
      <c r="DH38" s="1092"/>
      <c r="DI38" s="1092"/>
      <c r="DJ38" s="1092"/>
      <c r="DK38" s="1092"/>
      <c r="DL38" s="1092"/>
      <c r="DM38" s="1092"/>
      <c r="DN38" s="1092"/>
      <c r="DO38" s="1092"/>
      <c r="DP38" s="1092"/>
      <c r="DQ38" s="1092"/>
      <c r="DR38" s="1092"/>
      <c r="DS38" s="1092"/>
    </row>
    <row r="39" spans="2:124" ht="15.75" thickBot="1" x14ac:dyDescent="0.3">
      <c r="B39" s="40" t="s">
        <v>187</v>
      </c>
      <c r="C39" s="41" t="s">
        <v>1028</v>
      </c>
      <c r="D39" s="540"/>
      <c r="E39" s="483"/>
      <c r="F39" s="483"/>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D39" s="118"/>
      <c r="BE39" s="2309"/>
      <c r="BF39" s="1923"/>
      <c r="BG39" s="43"/>
      <c r="BH39" s="43"/>
      <c r="BI39" s="1923"/>
      <c r="BJ39" s="40" t="s">
        <v>187</v>
      </c>
      <c r="BK39" s="41" t="s">
        <v>1028</v>
      </c>
      <c r="BL39" s="483"/>
      <c r="BM39" s="483"/>
      <c r="BN39" s="537"/>
      <c r="BO39" s="537"/>
      <c r="BP39" s="537"/>
      <c r="BQ39" s="537"/>
      <c r="BR39" s="537"/>
      <c r="BS39" s="537"/>
      <c r="BX39" s="1092"/>
      <c r="BY39" s="1092"/>
      <c r="BZ39" s="1092"/>
      <c r="CA39" s="1092"/>
      <c r="CB39" s="1092"/>
      <c r="CC39" s="2848"/>
      <c r="CD39" s="1092"/>
      <c r="CE39" s="1092"/>
      <c r="CF39" s="1092"/>
      <c r="CG39" s="1092"/>
      <c r="CH39" s="1092"/>
      <c r="CI39" s="1092"/>
      <c r="CJ39" s="1092"/>
      <c r="CK39" s="1092"/>
      <c r="CL39" s="1092"/>
      <c r="CM39" s="1092"/>
      <c r="CN39" s="1092"/>
      <c r="CO39" s="1092"/>
      <c r="CP39" s="1092"/>
      <c r="CQ39" s="1092"/>
      <c r="CR39" s="1092"/>
      <c r="CS39" s="1092"/>
      <c r="CT39" s="1092"/>
      <c r="CU39" s="1092"/>
      <c r="CV39" s="1092"/>
      <c r="CW39" s="1092"/>
      <c r="CX39" s="1092"/>
      <c r="CY39" s="1092"/>
      <c r="CZ39" s="1092"/>
      <c r="DA39" s="1092"/>
      <c r="DB39" s="1092"/>
      <c r="DC39" s="1092"/>
      <c r="DD39" s="1092"/>
      <c r="DE39" s="1092"/>
      <c r="DF39" s="1092"/>
      <c r="DG39" s="1092"/>
      <c r="DH39" s="1092"/>
      <c r="DI39" s="1092"/>
      <c r="DJ39" s="1092"/>
      <c r="DK39" s="1092"/>
      <c r="DL39" s="1092"/>
      <c r="DM39" s="1092"/>
      <c r="DN39" s="1092"/>
      <c r="DO39" s="1092"/>
      <c r="DP39" s="1092"/>
      <c r="DQ39" s="1092"/>
      <c r="DR39" s="1092"/>
      <c r="DS39" s="1092"/>
    </row>
    <row r="40" spans="2:124" x14ac:dyDescent="0.25">
      <c r="B40" s="44">
        <f>+B37+1</f>
        <v>23</v>
      </c>
      <c r="C40" s="45" t="s">
        <v>189</v>
      </c>
      <c r="D40" s="46"/>
      <c r="E40" s="46" t="s">
        <v>41</v>
      </c>
      <c r="F40" s="47">
        <v>3</v>
      </c>
      <c r="G40" s="501">
        <v>0</v>
      </c>
      <c r="H40" s="502">
        <v>0</v>
      </c>
      <c r="I40" s="502">
        <v>0</v>
      </c>
      <c r="J40" s="502">
        <v>0</v>
      </c>
      <c r="K40" s="502">
        <v>0</v>
      </c>
      <c r="L40" s="573">
        <f>SUM(G40:K40)</f>
        <v>0</v>
      </c>
      <c r="M40" s="501">
        <v>2.129</v>
      </c>
      <c r="N40" s="502">
        <v>2.7269999999999999</v>
      </c>
      <c r="O40" s="502">
        <v>0.28000000000000003</v>
      </c>
      <c r="P40" s="502">
        <v>0.99</v>
      </c>
      <c r="Q40" s="502">
        <v>3.5999999999999997E-2</v>
      </c>
      <c r="R40" s="573">
        <f>SUM(M40:Q40)</f>
        <v>6.1619999999999999</v>
      </c>
      <c r="S40" s="501">
        <v>2.1930000000000001</v>
      </c>
      <c r="T40" s="502">
        <v>2.81</v>
      </c>
      <c r="U40" s="502">
        <v>0.28899999999999998</v>
      </c>
      <c r="V40" s="502">
        <v>1.02</v>
      </c>
      <c r="W40" s="502">
        <v>3.6999999999999998E-2</v>
      </c>
      <c r="X40" s="573">
        <f>SUM(S40:W40)</f>
        <v>6.3489999999999993</v>
      </c>
      <c r="Y40" s="501">
        <v>2.0939999999999999</v>
      </c>
      <c r="Z40" s="502">
        <v>2.6819999999999999</v>
      </c>
      <c r="AA40" s="502">
        <v>0.27500000000000002</v>
      </c>
      <c r="AB40" s="502">
        <v>0.97399999999999998</v>
      </c>
      <c r="AC40" s="502">
        <v>3.5000000000000003E-2</v>
      </c>
      <c r="AD40" s="573">
        <f>SUM(Y40:AC40)</f>
        <v>6.0600000000000005</v>
      </c>
      <c r="AE40" s="501">
        <v>2.0939999999999999</v>
      </c>
      <c r="AF40" s="502">
        <v>2.6819999999999999</v>
      </c>
      <c r="AG40" s="502">
        <v>0.27500000000000002</v>
      </c>
      <c r="AH40" s="502">
        <v>0.97399999999999998</v>
      </c>
      <c r="AI40" s="502">
        <v>3.5000000000000003E-2</v>
      </c>
      <c r="AJ40" s="573">
        <f>SUM(AE40:AI40)</f>
        <v>6.0600000000000005</v>
      </c>
      <c r="AK40" s="501">
        <v>0</v>
      </c>
      <c r="AL40" s="502">
        <v>0</v>
      </c>
      <c r="AM40" s="502">
        <v>0</v>
      </c>
      <c r="AN40" s="502">
        <v>0</v>
      </c>
      <c r="AO40" s="502">
        <v>0</v>
      </c>
      <c r="AP40" s="573">
        <f>SUM(AK40:AO40)</f>
        <v>0</v>
      </c>
      <c r="AQ40" s="501">
        <v>0</v>
      </c>
      <c r="AR40" s="502">
        <v>0</v>
      </c>
      <c r="AS40" s="502">
        <v>0</v>
      </c>
      <c r="AT40" s="502">
        <v>0</v>
      </c>
      <c r="AU40" s="502">
        <v>0</v>
      </c>
      <c r="AV40" s="573">
        <f>SUM(AQ40:AU40)</f>
        <v>0</v>
      </c>
      <c r="AW40" s="501">
        <v>0</v>
      </c>
      <c r="AX40" s="502">
        <v>0</v>
      </c>
      <c r="AY40" s="502">
        <v>0</v>
      </c>
      <c r="AZ40" s="502">
        <v>0</v>
      </c>
      <c r="BA40" s="502">
        <v>0</v>
      </c>
      <c r="BB40" s="573">
        <f>SUM(AW40:BA40)</f>
        <v>0</v>
      </c>
      <c r="BD40" s="90"/>
      <c r="BE40" s="2847"/>
      <c r="BF40" s="1923"/>
      <c r="BG40" s="43">
        <f xml:space="preserve"> IF( SUM( BX40:DR40 ) = 0, 0, $BX$5 )</f>
        <v>0</v>
      </c>
      <c r="BH40" s="43"/>
      <c r="BI40" s="1923"/>
      <c r="BJ40" s="44">
        <f>+BJ37+1</f>
        <v>23</v>
      </c>
      <c r="BK40" s="45" t="s">
        <v>189</v>
      </c>
      <c r="BL40" s="46" t="s">
        <v>41</v>
      </c>
      <c r="BM40" s="47">
        <v>3</v>
      </c>
      <c r="BN40" s="55" t="s">
        <v>6623</v>
      </c>
      <c r="BO40" s="56" t="s">
        <v>6624</v>
      </c>
      <c r="BP40" s="56" t="s">
        <v>6625</v>
      </c>
      <c r="BQ40" s="121" t="s">
        <v>6626</v>
      </c>
      <c r="BR40" s="121" t="s">
        <v>6627</v>
      </c>
      <c r="BS40" s="574" t="s">
        <v>6628</v>
      </c>
      <c r="BX40" s="1061">
        <f>IF('[2]Validation flags'!$H$3=1,0, IF( ISNUMBER(G40), 0, 1 ))</f>
        <v>0</v>
      </c>
      <c r="BY40" s="1061">
        <f>IF('[2]Validation flags'!$H$3=1,0, IF( ISNUMBER(H40), 0, 1 ))</f>
        <v>0</v>
      </c>
      <c r="BZ40" s="1061">
        <f>IF('[2]Validation flags'!$H$3=1,0, IF( ISNUMBER(I40), 0, 1 ))</f>
        <v>0</v>
      </c>
      <c r="CA40" s="1061">
        <f>IF('[2]Validation flags'!$H$3=1,0, IF( ISNUMBER(J40), 0, 1 ))</f>
        <v>0</v>
      </c>
      <c r="CB40" s="1061">
        <f>IF('[2]Validation flags'!$H$3=1,0, IF( ISNUMBER(K40), 0, 1 ))</f>
        <v>0</v>
      </c>
      <c r="CC40" s="2848"/>
      <c r="CD40" s="1061">
        <f>IF('[2]Validation flags'!$H$3=1,0, IF( ISNUMBER(M40), 0, 1 ))</f>
        <v>0</v>
      </c>
      <c r="CE40" s="1061">
        <f>IF('[2]Validation flags'!$H$3=1,0, IF( ISNUMBER(N40), 0, 1 ))</f>
        <v>0</v>
      </c>
      <c r="CF40" s="1061">
        <f>IF('[2]Validation flags'!$H$3=1,0, IF( ISNUMBER(O40), 0, 1 ))</f>
        <v>0</v>
      </c>
      <c r="CG40" s="1061">
        <f>IF('[2]Validation flags'!$H$3=1,0, IF( ISNUMBER(P40), 0, 1 ))</f>
        <v>0</v>
      </c>
      <c r="CH40" s="1061">
        <f>IF('[2]Validation flags'!$H$3=1,0, IF( ISNUMBER(Q40), 0, 1 ))</f>
        <v>0</v>
      </c>
      <c r="CI40" s="1092"/>
      <c r="CJ40" s="1061">
        <f>IF('[2]Validation flags'!$H$3=1,0, IF( ISNUMBER(S40), 0, 1 ))</f>
        <v>0</v>
      </c>
      <c r="CK40" s="1061">
        <f>IF('[2]Validation flags'!$H$3=1,0, IF( ISNUMBER(T40), 0, 1 ))</f>
        <v>0</v>
      </c>
      <c r="CL40" s="1061">
        <f>IF('[2]Validation flags'!$H$3=1,0, IF( ISNUMBER(U40), 0, 1 ))</f>
        <v>0</v>
      </c>
      <c r="CM40" s="1061">
        <f>IF('[2]Validation flags'!$H$3=1,0, IF( ISNUMBER(V40), 0, 1 ))</f>
        <v>0</v>
      </c>
      <c r="CN40" s="1061">
        <f>IF('[2]Validation flags'!$H$3=1,0, IF( ISNUMBER(W40), 0, 1 ))</f>
        <v>0</v>
      </c>
      <c r="CO40" s="1092"/>
      <c r="CP40" s="1061">
        <f>IF('[2]Validation flags'!$H$3=1,0, IF( ISNUMBER(Y40), 0, 1 ))</f>
        <v>0</v>
      </c>
      <c r="CQ40" s="1061">
        <f>IF('[2]Validation flags'!$H$3=1,0, IF( ISNUMBER(Z40), 0, 1 ))</f>
        <v>0</v>
      </c>
      <c r="CR40" s="1061">
        <f>IF('[2]Validation flags'!$H$3=1,0, IF( ISNUMBER(AA40), 0, 1 ))</f>
        <v>0</v>
      </c>
      <c r="CS40" s="1061">
        <f>IF('[2]Validation flags'!$H$3=1,0, IF( ISNUMBER(AB40), 0, 1 ))</f>
        <v>0</v>
      </c>
      <c r="CT40" s="1061">
        <f>IF('[2]Validation flags'!$H$3=1,0, IF( ISNUMBER(AC40), 0, 1 ))</f>
        <v>0</v>
      </c>
      <c r="CU40" s="1092"/>
      <c r="CV40" s="1061">
        <f>IF('[2]Validation flags'!$H$3=1,0, IF( ISNUMBER(AE40), 0, 1 ))</f>
        <v>0</v>
      </c>
      <c r="CW40" s="1061">
        <f>IF('[2]Validation flags'!$H$3=1,0, IF( ISNUMBER(AF40), 0, 1 ))</f>
        <v>0</v>
      </c>
      <c r="CX40" s="1061">
        <f>IF('[2]Validation flags'!$H$3=1,0, IF( ISNUMBER(AG40), 0, 1 ))</f>
        <v>0</v>
      </c>
      <c r="CY40" s="1061">
        <f>IF('[2]Validation flags'!$H$3=1,0, IF( ISNUMBER(AH40), 0, 1 ))</f>
        <v>0</v>
      </c>
      <c r="CZ40" s="1061">
        <f>IF('[2]Validation flags'!$H$3=1,0, IF( ISNUMBER(AI40), 0, 1 ))</f>
        <v>0</v>
      </c>
      <c r="DA40" s="1092"/>
      <c r="DB40" s="1061">
        <f>IF('[2]Validation flags'!$H$3=1,0, IF( ISNUMBER(AK40), 0, 1 ))</f>
        <v>0</v>
      </c>
      <c r="DC40" s="1061">
        <f>IF('[2]Validation flags'!$H$3=1,0, IF( ISNUMBER(AL40), 0, 1 ))</f>
        <v>0</v>
      </c>
      <c r="DD40" s="1061">
        <f>IF('[2]Validation flags'!$H$3=1,0, IF( ISNUMBER(AM40), 0, 1 ))</f>
        <v>0</v>
      </c>
      <c r="DE40" s="1061">
        <f>IF('[2]Validation flags'!$H$3=1,0, IF( ISNUMBER(AN40), 0, 1 ))</f>
        <v>0</v>
      </c>
      <c r="DF40" s="1061">
        <f>IF('[2]Validation flags'!$H$3=1,0, IF( ISNUMBER(AO40), 0, 1 ))</f>
        <v>0</v>
      </c>
      <c r="DG40" s="1092"/>
      <c r="DH40" s="1061">
        <f>IF('[2]Validation flags'!$H$3=1,0, IF( ISNUMBER(AQ40), 0, 1 ))</f>
        <v>0</v>
      </c>
      <c r="DI40" s="1061">
        <f>IF('[2]Validation flags'!$H$3=1,0, IF( ISNUMBER(AR40), 0, 1 ))</f>
        <v>0</v>
      </c>
      <c r="DJ40" s="1061">
        <f>IF('[2]Validation flags'!$H$3=1,0, IF( ISNUMBER(AS40), 0, 1 ))</f>
        <v>0</v>
      </c>
      <c r="DK40" s="1061">
        <f>IF('[2]Validation flags'!$H$3=1,0, IF( ISNUMBER(AT40), 0, 1 ))</f>
        <v>0</v>
      </c>
      <c r="DL40" s="1061">
        <f>IF('[2]Validation flags'!$H$3=1,0, IF( ISNUMBER(AU40), 0, 1 ))</f>
        <v>0</v>
      </c>
      <c r="DM40" s="1092"/>
      <c r="DN40" s="1061">
        <f>IF('[2]Validation flags'!$H$3=1,0, IF( ISNUMBER(AW40), 0, 1 ))</f>
        <v>0</v>
      </c>
      <c r="DO40" s="1061">
        <f>IF('[2]Validation flags'!$H$3=1,0, IF( ISNUMBER(AX40), 0, 1 ))</f>
        <v>0</v>
      </c>
      <c r="DP40" s="1061">
        <f>IF('[2]Validation flags'!$H$3=1,0, IF( ISNUMBER(AY40), 0, 1 ))</f>
        <v>0</v>
      </c>
      <c r="DQ40" s="1061">
        <f>IF('[2]Validation flags'!$H$3=1,0, IF( ISNUMBER(AZ40), 0, 1 ))</f>
        <v>0</v>
      </c>
      <c r="DR40" s="1061">
        <f>IF('[2]Validation flags'!$H$3=1,0, IF( ISNUMBER(BA40), 0, 1 ))</f>
        <v>0</v>
      </c>
      <c r="DS40" s="1092"/>
      <c r="DT40" s="127"/>
    </row>
    <row r="41" spans="2:124" x14ac:dyDescent="0.25">
      <c r="B41" s="62">
        <f>+B40+1</f>
        <v>24</v>
      </c>
      <c r="C41" s="63" t="s">
        <v>195</v>
      </c>
      <c r="D41" s="64"/>
      <c r="E41" s="64" t="s">
        <v>41</v>
      </c>
      <c r="F41" s="65">
        <v>3</v>
      </c>
      <c r="G41" s="521">
        <v>0</v>
      </c>
      <c r="H41" s="509">
        <v>0</v>
      </c>
      <c r="I41" s="509">
        <v>0</v>
      </c>
      <c r="J41" s="509">
        <v>0</v>
      </c>
      <c r="K41" s="509">
        <v>0</v>
      </c>
      <c r="L41" s="575">
        <f>SUM(G41:K41)</f>
        <v>0</v>
      </c>
      <c r="M41" s="509">
        <v>0</v>
      </c>
      <c r="N41" s="509">
        <v>0</v>
      </c>
      <c r="O41" s="509">
        <v>0</v>
      </c>
      <c r="P41" s="509">
        <v>0</v>
      </c>
      <c r="Q41" s="509">
        <v>0</v>
      </c>
      <c r="R41" s="575">
        <f>SUM(M41:Q41)</f>
        <v>0</v>
      </c>
      <c r="S41" s="509">
        <v>0</v>
      </c>
      <c r="T41" s="509">
        <v>0</v>
      </c>
      <c r="U41" s="509">
        <v>0</v>
      </c>
      <c r="V41" s="509">
        <v>0</v>
      </c>
      <c r="W41" s="509">
        <v>0</v>
      </c>
      <c r="X41" s="575">
        <f>SUM(S41:W41)</f>
        <v>0</v>
      </c>
      <c r="Y41" s="509">
        <v>0</v>
      </c>
      <c r="Z41" s="509">
        <v>0</v>
      </c>
      <c r="AA41" s="509">
        <v>0</v>
      </c>
      <c r="AB41" s="509">
        <v>0</v>
      </c>
      <c r="AC41" s="509">
        <v>0</v>
      </c>
      <c r="AD41" s="575">
        <f>SUM(Y41:AC41)</f>
        <v>0</v>
      </c>
      <c r="AE41" s="509">
        <v>0</v>
      </c>
      <c r="AF41" s="509">
        <v>0</v>
      </c>
      <c r="AG41" s="509">
        <v>0</v>
      </c>
      <c r="AH41" s="509">
        <v>0</v>
      </c>
      <c r="AI41" s="509">
        <v>0</v>
      </c>
      <c r="AJ41" s="575">
        <f>SUM(AE41:AI41)</f>
        <v>0</v>
      </c>
      <c r="AK41" s="509">
        <v>0</v>
      </c>
      <c r="AL41" s="509">
        <v>0</v>
      </c>
      <c r="AM41" s="509">
        <v>0</v>
      </c>
      <c r="AN41" s="509">
        <v>0</v>
      </c>
      <c r="AO41" s="509">
        <v>0</v>
      </c>
      <c r="AP41" s="575">
        <f>SUM(AK41:AO41)</f>
        <v>0</v>
      </c>
      <c r="AQ41" s="509">
        <v>0</v>
      </c>
      <c r="AR41" s="509">
        <v>0</v>
      </c>
      <c r="AS41" s="509">
        <v>0</v>
      </c>
      <c r="AT41" s="509">
        <v>0</v>
      </c>
      <c r="AU41" s="509">
        <v>0</v>
      </c>
      <c r="AV41" s="575">
        <f>SUM(AQ41:AU41)</f>
        <v>0</v>
      </c>
      <c r="AW41" s="509">
        <v>0</v>
      </c>
      <c r="AX41" s="509">
        <v>0</v>
      </c>
      <c r="AY41" s="509">
        <v>0</v>
      </c>
      <c r="AZ41" s="509">
        <v>0</v>
      </c>
      <c r="BA41" s="509">
        <v>0</v>
      </c>
      <c r="BB41" s="575">
        <f>SUM(AW41:BA41)</f>
        <v>0</v>
      </c>
      <c r="BD41" s="91"/>
      <c r="BE41" s="2849"/>
      <c r="BF41" s="1923"/>
      <c r="BG41" s="43">
        <f xml:space="preserve"> IF( SUM( BX41:DR41 ) = 0, 0, $BX$5 )</f>
        <v>0</v>
      </c>
      <c r="BH41" s="43"/>
      <c r="BI41" s="1923"/>
      <c r="BJ41" s="62">
        <f>+BJ40+1</f>
        <v>24</v>
      </c>
      <c r="BK41" s="63" t="s">
        <v>195</v>
      </c>
      <c r="BL41" s="64" t="s">
        <v>41</v>
      </c>
      <c r="BM41" s="65">
        <v>3</v>
      </c>
      <c r="BN41" s="72" t="s">
        <v>6629</v>
      </c>
      <c r="BO41" s="73" t="s">
        <v>6630</v>
      </c>
      <c r="BP41" s="73" t="s">
        <v>6631</v>
      </c>
      <c r="BQ41" s="512" t="s">
        <v>6632</v>
      </c>
      <c r="BR41" s="512" t="s">
        <v>6633</v>
      </c>
      <c r="BS41" s="576" t="s">
        <v>6634</v>
      </c>
      <c r="BX41" s="1061">
        <f>IF('[2]Validation flags'!$H$3=1,0, IF( ISNUMBER(G41), 0, 1 ))</f>
        <v>0</v>
      </c>
      <c r="BY41" s="1061">
        <f>IF('[2]Validation flags'!$H$3=1,0, IF( ISNUMBER(H41), 0, 1 ))</f>
        <v>0</v>
      </c>
      <c r="BZ41" s="1061">
        <f>IF('[2]Validation flags'!$H$3=1,0, IF( ISNUMBER(I41), 0, 1 ))</f>
        <v>0</v>
      </c>
      <c r="CA41" s="1061">
        <f>IF('[2]Validation flags'!$H$3=1,0, IF( ISNUMBER(J41), 0, 1 ))</f>
        <v>0</v>
      </c>
      <c r="CB41" s="1061">
        <f>IF('[2]Validation flags'!$H$3=1,0, IF( ISNUMBER(K41), 0, 1 ))</f>
        <v>0</v>
      </c>
      <c r="CC41" s="2848"/>
      <c r="CD41" s="1061">
        <f>IF('[2]Validation flags'!$H$3=1,0, IF( ISNUMBER(M41), 0, 1 ))</f>
        <v>0</v>
      </c>
      <c r="CE41" s="1061">
        <f>IF('[2]Validation flags'!$H$3=1,0, IF( ISNUMBER(N41), 0, 1 ))</f>
        <v>0</v>
      </c>
      <c r="CF41" s="1061">
        <f>IF('[2]Validation flags'!$H$3=1,0, IF( ISNUMBER(O41), 0, 1 ))</f>
        <v>0</v>
      </c>
      <c r="CG41" s="1061">
        <f>IF('[2]Validation flags'!$H$3=1,0, IF( ISNUMBER(P41), 0, 1 ))</f>
        <v>0</v>
      </c>
      <c r="CH41" s="1061">
        <f>IF('[2]Validation flags'!$H$3=1,0, IF( ISNUMBER(Q41), 0, 1 ))</f>
        <v>0</v>
      </c>
      <c r="CI41" s="1092"/>
      <c r="CJ41" s="1061">
        <f>IF('[2]Validation flags'!$H$3=1,0, IF( ISNUMBER(S41), 0, 1 ))</f>
        <v>0</v>
      </c>
      <c r="CK41" s="1061">
        <f>IF('[2]Validation flags'!$H$3=1,0, IF( ISNUMBER(T41), 0, 1 ))</f>
        <v>0</v>
      </c>
      <c r="CL41" s="1061">
        <f>IF('[2]Validation flags'!$H$3=1,0, IF( ISNUMBER(U41), 0, 1 ))</f>
        <v>0</v>
      </c>
      <c r="CM41" s="1061">
        <f>IF('[2]Validation flags'!$H$3=1,0, IF( ISNUMBER(V41), 0, 1 ))</f>
        <v>0</v>
      </c>
      <c r="CN41" s="1061">
        <f>IF('[2]Validation flags'!$H$3=1,0, IF( ISNUMBER(W41), 0, 1 ))</f>
        <v>0</v>
      </c>
      <c r="CO41" s="1092"/>
      <c r="CP41" s="1061">
        <f>IF('[2]Validation flags'!$H$3=1,0, IF( ISNUMBER(Y41), 0, 1 ))</f>
        <v>0</v>
      </c>
      <c r="CQ41" s="1061">
        <f>IF('[2]Validation flags'!$H$3=1,0, IF( ISNUMBER(Z41), 0, 1 ))</f>
        <v>0</v>
      </c>
      <c r="CR41" s="1061">
        <f>IF('[2]Validation flags'!$H$3=1,0, IF( ISNUMBER(AA41), 0, 1 ))</f>
        <v>0</v>
      </c>
      <c r="CS41" s="1061">
        <f>IF('[2]Validation flags'!$H$3=1,0, IF( ISNUMBER(AB41), 0, 1 ))</f>
        <v>0</v>
      </c>
      <c r="CT41" s="1061">
        <f>IF('[2]Validation flags'!$H$3=1,0, IF( ISNUMBER(AC41), 0, 1 ))</f>
        <v>0</v>
      </c>
      <c r="CU41" s="1092"/>
      <c r="CV41" s="1061">
        <f>IF('[2]Validation flags'!$H$3=1,0, IF( ISNUMBER(AE41), 0, 1 ))</f>
        <v>0</v>
      </c>
      <c r="CW41" s="1061">
        <f>IF('[2]Validation flags'!$H$3=1,0, IF( ISNUMBER(AF41), 0, 1 ))</f>
        <v>0</v>
      </c>
      <c r="CX41" s="1061">
        <f>IF('[2]Validation flags'!$H$3=1,0, IF( ISNUMBER(AG41), 0, 1 ))</f>
        <v>0</v>
      </c>
      <c r="CY41" s="1061">
        <f>IF('[2]Validation flags'!$H$3=1,0, IF( ISNUMBER(AH41), 0, 1 ))</f>
        <v>0</v>
      </c>
      <c r="CZ41" s="1061">
        <f>IF('[2]Validation flags'!$H$3=1,0, IF( ISNUMBER(AI41), 0, 1 ))</f>
        <v>0</v>
      </c>
      <c r="DA41" s="1092"/>
      <c r="DB41" s="1061">
        <f>IF('[2]Validation flags'!$H$3=1,0, IF( ISNUMBER(AK41), 0, 1 ))</f>
        <v>0</v>
      </c>
      <c r="DC41" s="1061">
        <f>IF('[2]Validation flags'!$H$3=1,0, IF( ISNUMBER(AL41), 0, 1 ))</f>
        <v>0</v>
      </c>
      <c r="DD41" s="1061">
        <f>IF('[2]Validation flags'!$H$3=1,0, IF( ISNUMBER(AM41), 0, 1 ))</f>
        <v>0</v>
      </c>
      <c r="DE41" s="1061">
        <f>IF('[2]Validation flags'!$H$3=1,0, IF( ISNUMBER(AN41), 0, 1 ))</f>
        <v>0</v>
      </c>
      <c r="DF41" s="1061">
        <f>IF('[2]Validation flags'!$H$3=1,0, IF( ISNUMBER(AO41), 0, 1 ))</f>
        <v>0</v>
      </c>
      <c r="DG41" s="1092"/>
      <c r="DH41" s="1061">
        <f>IF('[2]Validation flags'!$H$3=1,0, IF( ISNUMBER(AQ41), 0, 1 ))</f>
        <v>0</v>
      </c>
      <c r="DI41" s="1061">
        <f>IF('[2]Validation flags'!$H$3=1,0, IF( ISNUMBER(AR41), 0, 1 ))</f>
        <v>0</v>
      </c>
      <c r="DJ41" s="1061">
        <f>IF('[2]Validation flags'!$H$3=1,0, IF( ISNUMBER(AS41), 0, 1 ))</f>
        <v>0</v>
      </c>
      <c r="DK41" s="1061">
        <f>IF('[2]Validation flags'!$H$3=1,0, IF( ISNUMBER(AT41), 0, 1 ))</f>
        <v>0</v>
      </c>
      <c r="DL41" s="1061">
        <f>IF('[2]Validation flags'!$H$3=1,0, IF( ISNUMBER(AU41), 0, 1 ))</f>
        <v>0</v>
      </c>
      <c r="DM41" s="1092"/>
      <c r="DN41" s="1061">
        <f>IF('[2]Validation flags'!$H$3=1,0, IF( ISNUMBER(AW41), 0, 1 ))</f>
        <v>0</v>
      </c>
      <c r="DO41" s="1061">
        <f>IF('[2]Validation flags'!$H$3=1,0, IF( ISNUMBER(AX41), 0, 1 ))</f>
        <v>0</v>
      </c>
      <c r="DP41" s="1061">
        <f>IF('[2]Validation flags'!$H$3=1,0, IF( ISNUMBER(AY41), 0, 1 ))</f>
        <v>0</v>
      </c>
      <c r="DQ41" s="1061">
        <f>IF('[2]Validation flags'!$H$3=1,0, IF( ISNUMBER(AZ41), 0, 1 ))</f>
        <v>0</v>
      </c>
      <c r="DR41" s="1061">
        <f>IF('[2]Validation flags'!$H$3=1,0, IF( ISNUMBER(BA41), 0, 1 ))</f>
        <v>0</v>
      </c>
      <c r="DS41" s="1092"/>
      <c r="DT41" s="127"/>
    </row>
    <row r="42" spans="2:124" ht="15" thickBot="1" x14ac:dyDescent="0.25">
      <c r="B42" s="98">
        <f>+B41+1</f>
        <v>25</v>
      </c>
      <c r="C42" s="99" t="s">
        <v>201</v>
      </c>
      <c r="D42" s="100"/>
      <c r="E42" s="100" t="s">
        <v>41</v>
      </c>
      <c r="F42" s="101">
        <v>3</v>
      </c>
      <c r="G42" s="577">
        <f>G37+G40+G41</f>
        <v>121.34299999999999</v>
      </c>
      <c r="H42" s="578">
        <f>H37+H40+H41</f>
        <v>186.40899999999999</v>
      </c>
      <c r="I42" s="578">
        <f>I37+I40+I41</f>
        <v>8.0569999999999986</v>
      </c>
      <c r="J42" s="579">
        <f>J37+J40+J41</f>
        <v>72.995000000000005</v>
      </c>
      <c r="K42" s="579">
        <f>K37+K40+K41</f>
        <v>9.038000000000002</v>
      </c>
      <c r="L42" s="580">
        <f>SUM(G42:K42)</f>
        <v>397.84199999999998</v>
      </c>
      <c r="M42" s="577">
        <f>M37+M40+M41</f>
        <v>166.81199999999995</v>
      </c>
      <c r="N42" s="578">
        <f>N37+N40+N41</f>
        <v>257.04499999999996</v>
      </c>
      <c r="O42" s="578">
        <f>O37+O40+O41</f>
        <v>8.9599999999999991</v>
      </c>
      <c r="P42" s="579">
        <f>P37+P40+P41</f>
        <v>82.325000000000003</v>
      </c>
      <c r="Q42" s="579">
        <f>Q37+Q40+Q41</f>
        <v>10.199000000000002</v>
      </c>
      <c r="R42" s="580">
        <f>SUM(M42:Q42)</f>
        <v>525.34099999999989</v>
      </c>
      <c r="S42" s="577">
        <f>S37+S40+S41</f>
        <v>141.14000000000001</v>
      </c>
      <c r="T42" s="578">
        <f>T37+T40+T41</f>
        <v>208.57800000000003</v>
      </c>
      <c r="U42" s="578">
        <f>U37+U40+U41</f>
        <v>7.9349999999999996</v>
      </c>
      <c r="V42" s="579">
        <f>V37+V40+V41</f>
        <v>109.31499999999998</v>
      </c>
      <c r="W42" s="579">
        <f>W37+W40+W41</f>
        <v>10.386000000000001</v>
      </c>
      <c r="X42" s="580">
        <f>SUM(S42:W42)</f>
        <v>477.3540000000001</v>
      </c>
      <c r="Y42" s="577">
        <f>Y37+Y40+Y41</f>
        <v>209.62</v>
      </c>
      <c r="Z42" s="578">
        <f>Z37+Z40+Z41</f>
        <v>383.15799999999996</v>
      </c>
      <c r="AA42" s="578">
        <f>AA37+AA40+AA41</f>
        <v>7.452</v>
      </c>
      <c r="AB42" s="579">
        <f>AB37+AB40+AB41</f>
        <v>54.565999999999995</v>
      </c>
      <c r="AC42" s="579">
        <f>AC37+AC40+AC41</f>
        <v>9.927999999999999</v>
      </c>
      <c r="AD42" s="580">
        <f>SUM(Y42:AC42)</f>
        <v>664.72400000000005</v>
      </c>
      <c r="AE42" s="577">
        <f>AE37+AE40+AE41</f>
        <v>169.39099999999996</v>
      </c>
      <c r="AF42" s="578">
        <f>AF37+AF40+AF41</f>
        <v>423.08300000000008</v>
      </c>
      <c r="AG42" s="578">
        <f>AG37+AG40+AG41</f>
        <v>7.8629999999999995</v>
      </c>
      <c r="AH42" s="579">
        <f>AH37+AH40+AH41</f>
        <v>55.054999999999993</v>
      </c>
      <c r="AI42" s="579">
        <f>AI37+AI40+AI41</f>
        <v>10.006</v>
      </c>
      <c r="AJ42" s="580">
        <f>SUM(AE42:AI42)</f>
        <v>665.39799999999991</v>
      </c>
      <c r="AK42" s="577">
        <f>AK37+AK40+AK41</f>
        <v>139.86799999999999</v>
      </c>
      <c r="AL42" s="578">
        <f>AL37+AL40+AL41</f>
        <v>349.60400000000004</v>
      </c>
      <c r="AM42" s="578">
        <f>AM37+AM40+AM41</f>
        <v>8.0440000000000005</v>
      </c>
      <c r="AN42" s="579">
        <f>AN37+AN40+AN41</f>
        <v>47.289000000000001</v>
      </c>
      <c r="AO42" s="579">
        <f>AO37+AO40+AO41</f>
        <v>10.07</v>
      </c>
      <c r="AP42" s="580">
        <f>SUM(AK42:AO42)</f>
        <v>554.87500000000011</v>
      </c>
      <c r="AQ42" s="577">
        <f>AQ37+AQ40+AQ41</f>
        <v>122.66000000000003</v>
      </c>
      <c r="AR42" s="578">
        <f>AR37+AR40+AR41</f>
        <v>267.06599999999997</v>
      </c>
      <c r="AS42" s="578">
        <f>AS37+AS40+AS41</f>
        <v>7.6369999999999996</v>
      </c>
      <c r="AT42" s="579">
        <f>AT37+AT40+AT41</f>
        <v>60.584000000000003</v>
      </c>
      <c r="AU42" s="579">
        <f>AU37+AU40+AU41</f>
        <v>10.128</v>
      </c>
      <c r="AV42" s="580">
        <f>SUM(AQ42:AU42)</f>
        <v>468.07499999999999</v>
      </c>
      <c r="AW42" s="577">
        <f>AW37+AW40+AW41</f>
        <v>116.499</v>
      </c>
      <c r="AX42" s="578">
        <f>AX37+AX40+AX41</f>
        <v>180.72200000000004</v>
      </c>
      <c r="AY42" s="578">
        <f>AY37+AY40+AY41</f>
        <v>7.726</v>
      </c>
      <c r="AZ42" s="579">
        <f>AZ37+AZ40+AZ41</f>
        <v>43.25</v>
      </c>
      <c r="BA42" s="579">
        <f>BA37+BA40+BA41</f>
        <v>10.209</v>
      </c>
      <c r="BB42" s="580">
        <f>SUM(AW42:BA42)</f>
        <v>358.40600000000001</v>
      </c>
      <c r="BD42" s="194" t="s">
        <v>202</v>
      </c>
      <c r="BE42" s="2850"/>
      <c r="BF42" s="1923"/>
      <c r="BG42" s="43"/>
      <c r="BH42" s="43"/>
      <c r="BI42" s="1923"/>
      <c r="BJ42" s="98">
        <f>+BJ41+1</f>
        <v>25</v>
      </c>
      <c r="BK42" s="99" t="s">
        <v>201</v>
      </c>
      <c r="BL42" s="100" t="s">
        <v>41</v>
      </c>
      <c r="BM42" s="101">
        <v>3</v>
      </c>
      <c r="BN42" s="109" t="s">
        <v>6635</v>
      </c>
      <c r="BO42" s="111" t="s">
        <v>6636</v>
      </c>
      <c r="BP42" s="111" t="s">
        <v>6637</v>
      </c>
      <c r="BQ42" s="112" t="s">
        <v>6638</v>
      </c>
      <c r="BR42" s="112" t="s">
        <v>6639</v>
      </c>
      <c r="BS42" s="581" t="s">
        <v>6640</v>
      </c>
      <c r="BX42" s="1092"/>
      <c r="BY42" s="1092"/>
      <c r="BZ42" s="1092"/>
      <c r="CA42" s="1092"/>
      <c r="CB42" s="1092"/>
      <c r="CC42" s="2848"/>
      <c r="CD42" s="1092"/>
      <c r="CE42" s="1092"/>
      <c r="CF42" s="1092"/>
      <c r="CG42" s="1092"/>
      <c r="CH42" s="1092"/>
      <c r="CI42" s="1092"/>
      <c r="CJ42" s="1092"/>
      <c r="CK42" s="1092"/>
      <c r="CL42" s="1092"/>
      <c r="CM42" s="1092"/>
      <c r="CN42" s="1092"/>
      <c r="CO42" s="1092"/>
      <c r="CP42" s="1092"/>
      <c r="CQ42" s="1092"/>
      <c r="CR42" s="1092"/>
      <c r="CS42" s="1092"/>
      <c r="CT42" s="1092"/>
      <c r="CU42" s="1092"/>
      <c r="CV42" s="1092"/>
      <c r="CW42" s="1092"/>
      <c r="CX42" s="1092"/>
      <c r="CY42" s="1092"/>
      <c r="CZ42" s="1092"/>
      <c r="DA42" s="1092"/>
      <c r="DB42" s="1092"/>
      <c r="DC42" s="1092"/>
      <c r="DD42" s="1092"/>
      <c r="DE42" s="1092"/>
      <c r="DF42" s="1092"/>
      <c r="DG42" s="1092"/>
      <c r="DH42" s="1092"/>
      <c r="DI42" s="1092"/>
      <c r="DJ42" s="1092"/>
      <c r="DK42" s="1092"/>
      <c r="DL42" s="1092"/>
      <c r="DM42" s="1092"/>
      <c r="DN42" s="1092"/>
      <c r="DO42" s="1092"/>
      <c r="DP42" s="1092"/>
      <c r="DQ42" s="1092"/>
      <c r="DR42" s="1092"/>
      <c r="DS42" s="1092"/>
      <c r="DT42" s="127"/>
    </row>
    <row r="43" spans="2:124" ht="15.75" thickBot="1" x14ac:dyDescent="0.3">
      <c r="B43" s="582"/>
      <c r="C43" s="583"/>
      <c r="D43" s="494"/>
      <c r="E43" s="494"/>
      <c r="F43" s="494"/>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D43" s="123"/>
      <c r="BE43" s="2309"/>
      <c r="BF43" s="1923"/>
      <c r="BG43" s="43"/>
      <c r="BH43" s="43"/>
      <c r="BI43" s="1923"/>
      <c r="BJ43" s="582"/>
      <c r="BK43" s="583"/>
      <c r="BL43" s="494"/>
      <c r="BM43" s="494"/>
      <c r="BN43" s="495"/>
      <c r="BO43" s="495"/>
      <c r="BP43" s="495"/>
      <c r="BQ43" s="495"/>
      <c r="BR43" s="495"/>
      <c r="BS43" s="495"/>
      <c r="BX43" s="1092"/>
      <c r="BY43" s="1092"/>
      <c r="BZ43" s="1092"/>
      <c r="CA43" s="1092"/>
      <c r="CB43" s="1092"/>
      <c r="CC43" s="2848"/>
      <c r="CD43" s="1092"/>
      <c r="CE43" s="1092"/>
      <c r="CF43" s="1092"/>
      <c r="CG43" s="1092"/>
      <c r="CH43" s="1092"/>
      <c r="CI43" s="1092"/>
      <c r="CJ43" s="1092"/>
      <c r="CK43" s="1092"/>
      <c r="CL43" s="1092"/>
      <c r="CM43" s="1092"/>
      <c r="CN43" s="1092"/>
      <c r="CO43" s="1092"/>
      <c r="CP43" s="1092"/>
      <c r="CQ43" s="1092"/>
      <c r="CR43" s="1092"/>
      <c r="CS43" s="1092"/>
      <c r="CT43" s="1092"/>
      <c r="CU43" s="1092"/>
      <c r="CV43" s="1092"/>
      <c r="CW43" s="1092"/>
      <c r="CX43" s="1092"/>
      <c r="CY43" s="1092"/>
      <c r="CZ43" s="1092"/>
      <c r="DA43" s="1092"/>
      <c r="DB43" s="1092"/>
      <c r="DC43" s="1092"/>
      <c r="DD43" s="1092"/>
      <c r="DE43" s="1092"/>
      <c r="DF43" s="1092"/>
      <c r="DG43" s="1092"/>
      <c r="DH43" s="1092"/>
      <c r="DI43" s="1092"/>
      <c r="DJ43" s="1092"/>
      <c r="DK43" s="1092"/>
      <c r="DL43" s="1092"/>
      <c r="DM43" s="1092"/>
      <c r="DN43" s="1092"/>
      <c r="DO43" s="1092"/>
      <c r="DP43" s="1092"/>
      <c r="DQ43" s="1092"/>
      <c r="DR43" s="1092"/>
      <c r="DS43" s="1092"/>
      <c r="DT43" s="127"/>
    </row>
    <row r="44" spans="2:124" ht="15.75" thickBot="1" x14ac:dyDescent="0.3">
      <c r="B44" s="40" t="s">
        <v>208</v>
      </c>
      <c r="C44" s="206" t="s">
        <v>209</v>
      </c>
      <c r="D44" s="540"/>
      <c r="E44" s="483"/>
      <c r="F44" s="483"/>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D44" s="118"/>
      <c r="BE44" s="2309"/>
      <c r="BF44" s="1923"/>
      <c r="BG44" s="43"/>
      <c r="BH44" s="43"/>
      <c r="BI44" s="1923"/>
      <c r="BJ44" s="40" t="s">
        <v>208</v>
      </c>
      <c r="BK44" s="206" t="s">
        <v>209</v>
      </c>
      <c r="BL44" s="483"/>
      <c r="BM44" s="483"/>
      <c r="BN44" s="584"/>
      <c r="BO44" s="584"/>
      <c r="BP44" s="584"/>
      <c r="BQ44" s="584"/>
      <c r="BR44" s="584"/>
      <c r="BS44" s="584"/>
      <c r="BX44" s="1092"/>
      <c r="BY44" s="1092"/>
      <c r="BZ44" s="1092"/>
      <c r="CA44" s="1092"/>
      <c r="CB44" s="1092"/>
      <c r="CC44" s="2848"/>
      <c r="CD44" s="1092"/>
      <c r="CE44" s="1092"/>
      <c r="CF44" s="1092"/>
      <c r="CG44" s="1092"/>
      <c r="CH44" s="1092"/>
      <c r="CI44" s="1092"/>
      <c r="CJ44" s="1092"/>
      <c r="CK44" s="1092"/>
      <c r="CL44" s="1092"/>
      <c r="CM44" s="1092"/>
      <c r="CN44" s="1092"/>
      <c r="CO44" s="1092"/>
      <c r="CP44" s="1092"/>
      <c r="CQ44" s="1092"/>
      <c r="CR44" s="1092"/>
      <c r="CS44" s="1092"/>
      <c r="CT44" s="1092"/>
      <c r="CU44" s="1092"/>
      <c r="CV44" s="1092"/>
      <c r="CW44" s="1092"/>
      <c r="CX44" s="1092"/>
      <c r="CY44" s="1092"/>
      <c r="CZ44" s="1092"/>
      <c r="DA44" s="1092"/>
      <c r="DB44" s="1092"/>
      <c r="DC44" s="1092"/>
      <c r="DD44" s="1092"/>
      <c r="DE44" s="1092"/>
      <c r="DF44" s="1092"/>
      <c r="DG44" s="1092"/>
      <c r="DH44" s="1092"/>
      <c r="DI44" s="1092"/>
      <c r="DJ44" s="1092"/>
      <c r="DK44" s="1092"/>
      <c r="DL44" s="1092"/>
      <c r="DM44" s="1092"/>
      <c r="DN44" s="1092"/>
      <c r="DO44" s="1092"/>
      <c r="DP44" s="1092"/>
      <c r="DQ44" s="1092"/>
      <c r="DR44" s="1092"/>
      <c r="DS44" s="1092"/>
      <c r="DT44" s="127"/>
    </row>
    <row r="45" spans="2:124" x14ac:dyDescent="0.25">
      <c r="B45" s="585">
        <f>+B42+1</f>
        <v>26</v>
      </c>
      <c r="C45" s="586" t="s">
        <v>6641</v>
      </c>
      <c r="D45" s="2256"/>
      <c r="E45" s="46" t="s">
        <v>41</v>
      </c>
      <c r="F45" s="500">
        <v>3</v>
      </c>
      <c r="G45" s="501">
        <v>2.25</v>
      </c>
      <c r="H45" s="502">
        <v>8.2750000000000004</v>
      </c>
      <c r="I45" s="502">
        <v>0</v>
      </c>
      <c r="J45" s="502">
        <v>7.4160000000000004</v>
      </c>
      <c r="K45" s="502">
        <v>0</v>
      </c>
      <c r="L45" s="587">
        <f t="shared" ref="L45:L55" si="11">SUM(G45:K45)</f>
        <v>17.941000000000003</v>
      </c>
      <c r="M45" s="501">
        <v>0.35699999999999998</v>
      </c>
      <c r="N45" s="502">
        <v>6.1760000000000002</v>
      </c>
      <c r="O45" s="502">
        <v>0</v>
      </c>
      <c r="P45" s="502">
        <v>2.8140000000000001</v>
      </c>
      <c r="Q45" s="502">
        <v>0</v>
      </c>
      <c r="R45" s="587">
        <f t="shared" ref="R45:R55" si="12">SUM(M45:Q45)</f>
        <v>9.3470000000000013</v>
      </c>
      <c r="S45" s="501">
        <v>4.5999999999999999E-2</v>
      </c>
      <c r="T45" s="502">
        <v>1.984</v>
      </c>
      <c r="U45" s="502">
        <v>0</v>
      </c>
      <c r="V45" s="502">
        <v>0.26600000000000001</v>
      </c>
      <c r="W45" s="502">
        <v>0</v>
      </c>
      <c r="X45" s="587">
        <f t="shared" ref="X45:X55" si="13">SUM(S45:W45)</f>
        <v>2.2959999999999998</v>
      </c>
      <c r="Y45" s="501">
        <v>0</v>
      </c>
      <c r="Z45" s="502">
        <v>0</v>
      </c>
      <c r="AA45" s="502">
        <v>0</v>
      </c>
      <c r="AB45" s="502">
        <v>0</v>
      </c>
      <c r="AC45" s="502">
        <v>0</v>
      </c>
      <c r="AD45" s="587">
        <f t="shared" ref="AD45:AD55" si="14">SUM(Y45:AC45)</f>
        <v>0</v>
      </c>
      <c r="AE45" s="501">
        <v>0</v>
      </c>
      <c r="AF45" s="502">
        <v>0</v>
      </c>
      <c r="AG45" s="502">
        <v>0</v>
      </c>
      <c r="AH45" s="502">
        <v>0</v>
      </c>
      <c r="AI45" s="502">
        <v>0</v>
      </c>
      <c r="AJ45" s="587">
        <f t="shared" ref="AJ45:AJ55" si="15">SUM(AE45:AI45)</f>
        <v>0</v>
      </c>
      <c r="AK45" s="501">
        <v>0</v>
      </c>
      <c r="AL45" s="502">
        <v>0</v>
      </c>
      <c r="AM45" s="502">
        <v>0</v>
      </c>
      <c r="AN45" s="502">
        <v>0</v>
      </c>
      <c r="AO45" s="502">
        <v>0</v>
      </c>
      <c r="AP45" s="587">
        <f t="shared" ref="AP45:AP55" si="16">SUM(AK45:AO45)</f>
        <v>0</v>
      </c>
      <c r="AQ45" s="501">
        <v>0</v>
      </c>
      <c r="AR45" s="502">
        <v>0</v>
      </c>
      <c r="AS45" s="502">
        <v>0</v>
      </c>
      <c r="AT45" s="502">
        <v>0</v>
      </c>
      <c r="AU45" s="502">
        <v>0</v>
      </c>
      <c r="AV45" s="587">
        <f t="shared" ref="AV45:AV55" si="17">SUM(AQ45:AU45)</f>
        <v>0</v>
      </c>
      <c r="AW45" s="501">
        <v>0</v>
      </c>
      <c r="AX45" s="502">
        <v>0</v>
      </c>
      <c r="AY45" s="502">
        <v>0</v>
      </c>
      <c r="AZ45" s="502">
        <v>0</v>
      </c>
      <c r="BA45" s="502">
        <v>0</v>
      </c>
      <c r="BB45" s="587">
        <f t="shared" ref="BB45:BB55" si="18">SUM(AW45:BA45)</f>
        <v>0</v>
      </c>
      <c r="BD45" s="90"/>
      <c r="BE45" s="2847" t="s">
        <v>388</v>
      </c>
      <c r="BF45" s="1923"/>
      <c r="BG45" s="426">
        <f>(IF(SUM(BX45:DR45)=0,IF(BV45=1,$BV$5,0),$BX$5))</f>
        <v>0</v>
      </c>
      <c r="BH45" s="43"/>
      <c r="BI45" s="1923"/>
      <c r="BJ45" s="44">
        <f>+BJ42+1</f>
        <v>26</v>
      </c>
      <c r="BK45" s="219" t="s">
        <v>212</v>
      </c>
      <c r="BL45" s="46" t="s">
        <v>41</v>
      </c>
      <c r="BM45" s="500">
        <v>3</v>
      </c>
      <c r="BN45" s="220" t="s">
        <v>6642</v>
      </c>
      <c r="BO45" s="221" t="s">
        <v>6643</v>
      </c>
      <c r="BP45" s="221" t="s">
        <v>6644</v>
      </c>
      <c r="BQ45" s="591" t="s">
        <v>6645</v>
      </c>
      <c r="BR45" s="591" t="s">
        <v>6646</v>
      </c>
      <c r="BS45" s="592" t="s">
        <v>6647</v>
      </c>
      <c r="BV45" s="2851">
        <f xml:space="preserve"> IF( AND( OR( C45 = DS45, C45=""), SUM(G45:BB45) &lt;&gt; 0), 1, 0 )</f>
        <v>0</v>
      </c>
      <c r="BX45" s="1061">
        <f xml:space="preserve"> IF( OR( $C$45 = $DS$45, $C$45 =""), 0, IF( ISNUMBER( G45 ), 0, 1 ))</f>
        <v>0</v>
      </c>
      <c r="BY45" s="1061">
        <f xml:space="preserve"> IF( OR( $C$45 = $DS$45, $C$45 =""), 0, IF( ISNUMBER( H45 ), 0, 1 ))</f>
        <v>0</v>
      </c>
      <c r="BZ45" s="1061">
        <f xml:space="preserve"> IF( OR( $C$45 = $DS$45, $C$45 =""), 0, IF( ISNUMBER( I45 ), 0, 1 ))</f>
        <v>0</v>
      </c>
      <c r="CA45" s="1061">
        <f xml:space="preserve"> IF( OR( $C$45 = $DS$45, $C$45 =""), 0, IF( ISNUMBER( J45 ), 0, 1 ))</f>
        <v>0</v>
      </c>
      <c r="CB45" s="1061">
        <f xml:space="preserve"> IF( OR( $C$45 = $DS$45, $C$45 =""), 0, IF( ISNUMBER( K45 ), 0, 1 ))</f>
        <v>0</v>
      </c>
      <c r="CC45" s="2848"/>
      <c r="CD45" s="1061">
        <f xml:space="preserve"> IF( OR( $C$45 = $DS$45, $C$45 =""), 0, IF( ISNUMBER( M45 ), 0, 1 ))</f>
        <v>0</v>
      </c>
      <c r="CE45" s="1061">
        <f xml:space="preserve"> IF( OR( $C$45 = $DS$45, $C$45 =""), 0, IF( ISNUMBER( N45 ), 0, 1 ))</f>
        <v>0</v>
      </c>
      <c r="CF45" s="1061">
        <f xml:space="preserve"> IF( OR( $C$45 = $DS$45, $C$45 =""), 0, IF( ISNUMBER( O45 ), 0, 1 ))</f>
        <v>0</v>
      </c>
      <c r="CG45" s="1061">
        <f xml:space="preserve"> IF( OR( $C$45 = $DS$45, $C$45 =""), 0, IF( ISNUMBER( P45 ), 0, 1 ))</f>
        <v>0</v>
      </c>
      <c r="CH45" s="1061">
        <f xml:space="preserve"> IF( OR( $C$45 = $DS$45, $C$45 =""), 0, IF( ISNUMBER( Q45 ), 0, 1 ))</f>
        <v>0</v>
      </c>
      <c r="CI45" s="1092"/>
      <c r="CJ45" s="1061">
        <f xml:space="preserve"> IF( OR( $C$45 = $DS$45, $C$45 =""), 0, IF( ISNUMBER( S45 ), 0, 1 ))</f>
        <v>0</v>
      </c>
      <c r="CK45" s="1061">
        <f xml:space="preserve"> IF( OR( $C$45 = $DS$45, $C$45 =""), 0, IF( ISNUMBER( T45 ), 0, 1 ))</f>
        <v>0</v>
      </c>
      <c r="CL45" s="1061">
        <f xml:space="preserve"> IF( OR( $C$45 = $DS$45, $C$45 =""), 0, IF( ISNUMBER( U45 ), 0, 1 ))</f>
        <v>0</v>
      </c>
      <c r="CM45" s="1061">
        <f xml:space="preserve"> IF( OR( $C$45 = $DS$45, $C$45 =""), 0, IF( ISNUMBER( V45 ), 0, 1 ))</f>
        <v>0</v>
      </c>
      <c r="CN45" s="1061">
        <f xml:space="preserve"> IF( OR( $C$45 = $DS$45, $C$45 =""), 0, IF( ISNUMBER( W45 ), 0, 1 ))</f>
        <v>0</v>
      </c>
      <c r="CO45" s="1092"/>
      <c r="CP45" s="1061">
        <f xml:space="preserve"> IF( OR( $C$45 = $DS$45, $C$45 =""), 0, IF( ISNUMBER( Y45 ), 0, 1 ))</f>
        <v>0</v>
      </c>
      <c r="CQ45" s="1061">
        <f xml:space="preserve"> IF( OR( $C$45 = $DS$45, $C$45 =""), 0, IF( ISNUMBER( Z45 ), 0, 1 ))</f>
        <v>0</v>
      </c>
      <c r="CR45" s="1061">
        <f xml:space="preserve"> IF( OR( $C$45 = $DS$45, $C$45 =""), 0, IF( ISNUMBER( AA45 ), 0, 1 ))</f>
        <v>0</v>
      </c>
      <c r="CS45" s="1061">
        <f xml:space="preserve"> IF( OR( $C$45 = $DS$45, $C$45 =""), 0, IF( ISNUMBER( AB45 ), 0, 1 ))</f>
        <v>0</v>
      </c>
      <c r="CT45" s="1061">
        <f xml:space="preserve"> IF( OR( $C$45 = $DS$45, $C$45 =""), 0, IF( ISNUMBER( AC45 ), 0, 1 ))</f>
        <v>0</v>
      </c>
      <c r="CU45" s="1092"/>
      <c r="CV45" s="1061">
        <f xml:space="preserve"> IF( OR( $C$45 = $DS$45, $C$45 =""), 0, IF( ISNUMBER( AE45 ), 0, 1 ))</f>
        <v>0</v>
      </c>
      <c r="CW45" s="1061">
        <f xml:space="preserve"> IF( OR( $C$45 = $DS$45, $C$45 =""), 0, IF( ISNUMBER( AF45 ), 0, 1 ))</f>
        <v>0</v>
      </c>
      <c r="CX45" s="1061">
        <f xml:space="preserve"> IF( OR( $C$45 = $DS$45, $C$45 =""), 0, IF( ISNUMBER( AG45 ), 0, 1 ))</f>
        <v>0</v>
      </c>
      <c r="CY45" s="1061">
        <f xml:space="preserve"> IF( OR( $C$45 = $DS$45, $C$45 =""), 0, IF( ISNUMBER( AH45 ), 0, 1 ))</f>
        <v>0</v>
      </c>
      <c r="CZ45" s="1061">
        <f xml:space="preserve"> IF( OR( $C$45 = $DS$45, $C$45 =""), 0, IF( ISNUMBER( AI45 ), 0, 1 ))</f>
        <v>0</v>
      </c>
      <c r="DA45" s="1092"/>
      <c r="DB45" s="1061">
        <f xml:space="preserve"> IF( OR( $C$45 = $DS$45, $C$45 =""), 0, IF( ISNUMBER( AK45 ), 0, 1 ))</f>
        <v>0</v>
      </c>
      <c r="DC45" s="1061">
        <f xml:space="preserve"> IF( OR( $C$45 = $DS$45, $C$45 =""), 0, IF( ISNUMBER( AL45 ), 0, 1 ))</f>
        <v>0</v>
      </c>
      <c r="DD45" s="1061">
        <f xml:space="preserve"> IF( OR( $C$45 = $DS$45, $C$45 =""), 0, IF( ISNUMBER( AM45 ), 0, 1 ))</f>
        <v>0</v>
      </c>
      <c r="DE45" s="1061">
        <f xml:space="preserve"> IF( OR( $C$45 = $DS$45, $C$45 =""), 0, IF( ISNUMBER( AN45 ), 0, 1 ))</f>
        <v>0</v>
      </c>
      <c r="DF45" s="1061">
        <f xml:space="preserve"> IF( OR( $C$45 = $DS$45, $C$45 =""), 0, IF( ISNUMBER( AO45 ), 0, 1 ))</f>
        <v>0</v>
      </c>
      <c r="DG45" s="1092"/>
      <c r="DH45" s="1061">
        <f xml:space="preserve"> IF( OR( $C$45 = $DS$45, $C$45 =""), 0, IF( ISNUMBER( AQ45 ), 0, 1 ))</f>
        <v>0</v>
      </c>
      <c r="DI45" s="1061">
        <f xml:space="preserve"> IF( OR( $C$45 = $DS$45, $C$45 =""), 0, IF( ISNUMBER( AR45 ), 0, 1 ))</f>
        <v>0</v>
      </c>
      <c r="DJ45" s="1061">
        <f xml:space="preserve"> IF( OR( $C$45 = $DS$45, $C$45 =""), 0, IF( ISNUMBER( AS45 ), 0, 1 ))</f>
        <v>0</v>
      </c>
      <c r="DK45" s="1061">
        <f xml:space="preserve"> IF( OR( $C$45 = $DS$45, $C$45 =""), 0, IF( ISNUMBER( AT45 ), 0, 1 ))</f>
        <v>0</v>
      </c>
      <c r="DL45" s="1061">
        <f xml:space="preserve"> IF( OR( $C$45 = $DS$45, $C$45 =""), 0, IF( ISNUMBER( AU45 ), 0, 1 ))</f>
        <v>0</v>
      </c>
      <c r="DM45" s="1092"/>
      <c r="DN45" s="1061">
        <f xml:space="preserve"> IF( OR( $C$45 = $DS$45, $C$45 =""), 0, IF( ISNUMBER( AW45 ), 0, 1 ))</f>
        <v>0</v>
      </c>
      <c r="DO45" s="1061">
        <f xml:space="preserve"> IF( OR( $C$45 = $DS$45, $C$45 =""), 0, IF( ISNUMBER( AX45 ), 0, 1 ))</f>
        <v>0</v>
      </c>
      <c r="DP45" s="1061">
        <f xml:space="preserve"> IF( OR( $C$45 = $DS$45, $C$45 =""), 0, IF( ISNUMBER( AY45 ), 0, 1 ))</f>
        <v>0</v>
      </c>
      <c r="DQ45" s="1061">
        <f xml:space="preserve"> IF( OR( $C$45 = $DS$45, $C$45 =""), 0, IF( ISNUMBER( AZ45 ), 0, 1 ))</f>
        <v>0</v>
      </c>
      <c r="DR45" s="1061">
        <f xml:space="preserve"> IF( OR( $C$45 = $DS$45, $C$45 =""), 0, IF( ISNUMBER( BA45 ), 0, 1 ))</f>
        <v>0</v>
      </c>
      <c r="DS45" s="1092" t="s">
        <v>218</v>
      </c>
      <c r="DT45" s="127"/>
    </row>
    <row r="46" spans="2:124" x14ac:dyDescent="0.25">
      <c r="B46" s="594">
        <f t="shared" ref="B46:B54" si="19">+B45+1</f>
        <v>27</v>
      </c>
      <c r="C46" s="595" t="s">
        <v>6648</v>
      </c>
      <c r="D46" s="2260"/>
      <c r="E46" s="64" t="s">
        <v>41</v>
      </c>
      <c r="F46" s="79">
        <v>3</v>
      </c>
      <c r="G46" s="521">
        <v>0</v>
      </c>
      <c r="H46" s="509">
        <v>0.38700000000000001</v>
      </c>
      <c r="I46" s="509">
        <v>0</v>
      </c>
      <c r="J46" s="509">
        <v>4.6349999999999998</v>
      </c>
      <c r="K46" s="509">
        <v>3.0529999999999999</v>
      </c>
      <c r="L46" s="596">
        <f t="shared" si="11"/>
        <v>8.0749999999999993</v>
      </c>
      <c r="M46" s="521">
        <v>0</v>
      </c>
      <c r="N46" s="509">
        <v>0</v>
      </c>
      <c r="O46" s="509">
        <v>0</v>
      </c>
      <c r="P46" s="509">
        <v>0</v>
      </c>
      <c r="Q46" s="509">
        <v>0</v>
      </c>
      <c r="R46" s="596">
        <f t="shared" si="12"/>
        <v>0</v>
      </c>
      <c r="S46" s="521">
        <v>0</v>
      </c>
      <c r="T46" s="509">
        <v>0</v>
      </c>
      <c r="U46" s="509">
        <v>0</v>
      </c>
      <c r="V46" s="509">
        <v>0</v>
      </c>
      <c r="W46" s="509">
        <v>0</v>
      </c>
      <c r="X46" s="596">
        <f t="shared" si="13"/>
        <v>0</v>
      </c>
      <c r="Y46" s="521">
        <v>0</v>
      </c>
      <c r="Z46" s="509">
        <v>0</v>
      </c>
      <c r="AA46" s="509">
        <v>0</v>
      </c>
      <c r="AB46" s="509">
        <v>0</v>
      </c>
      <c r="AC46" s="509">
        <v>0</v>
      </c>
      <c r="AD46" s="596">
        <f t="shared" si="14"/>
        <v>0</v>
      </c>
      <c r="AE46" s="521">
        <v>0</v>
      </c>
      <c r="AF46" s="509">
        <v>0</v>
      </c>
      <c r="AG46" s="509">
        <v>0</v>
      </c>
      <c r="AH46" s="509">
        <v>0</v>
      </c>
      <c r="AI46" s="509">
        <v>0</v>
      </c>
      <c r="AJ46" s="596">
        <f t="shared" si="15"/>
        <v>0</v>
      </c>
      <c r="AK46" s="521">
        <v>0</v>
      </c>
      <c r="AL46" s="509">
        <v>0</v>
      </c>
      <c r="AM46" s="509">
        <v>0</v>
      </c>
      <c r="AN46" s="509">
        <v>0</v>
      </c>
      <c r="AO46" s="509">
        <v>0</v>
      </c>
      <c r="AP46" s="596">
        <f t="shared" si="16"/>
        <v>0</v>
      </c>
      <c r="AQ46" s="521">
        <v>0</v>
      </c>
      <c r="AR46" s="509">
        <v>0</v>
      </c>
      <c r="AS46" s="509">
        <v>0</v>
      </c>
      <c r="AT46" s="509">
        <v>0</v>
      </c>
      <c r="AU46" s="509">
        <v>0</v>
      </c>
      <c r="AV46" s="596">
        <f t="shared" si="17"/>
        <v>0</v>
      </c>
      <c r="AW46" s="521">
        <v>0</v>
      </c>
      <c r="AX46" s="509">
        <v>0</v>
      </c>
      <c r="AY46" s="509">
        <v>0</v>
      </c>
      <c r="AZ46" s="509">
        <v>0</v>
      </c>
      <c r="BA46" s="509">
        <v>0</v>
      </c>
      <c r="BB46" s="596">
        <f t="shared" si="18"/>
        <v>0</v>
      </c>
      <c r="BD46" s="91"/>
      <c r="BE46" s="2849" t="s">
        <v>388</v>
      </c>
      <c r="BF46" s="1923"/>
      <c r="BG46" s="426">
        <f t="shared" ref="BG46:BG54" si="20">(IF(SUM(BX46:DR46)=0,IF(BV46=1,$BV$5,0),$BX$5))</f>
        <v>0</v>
      </c>
      <c r="BH46" s="43"/>
      <c r="BI46" s="1923"/>
      <c r="BJ46" s="62">
        <f t="shared" ref="BJ46:BJ54" si="21">+BJ45+1</f>
        <v>27</v>
      </c>
      <c r="BK46" s="234" t="s">
        <v>220</v>
      </c>
      <c r="BL46" s="64" t="s">
        <v>41</v>
      </c>
      <c r="BM46" s="79">
        <v>3</v>
      </c>
      <c r="BN46" s="235" t="s">
        <v>6649</v>
      </c>
      <c r="BO46" s="236" t="s">
        <v>6650</v>
      </c>
      <c r="BP46" s="236" t="s">
        <v>6651</v>
      </c>
      <c r="BQ46" s="597" t="s">
        <v>6652</v>
      </c>
      <c r="BR46" s="597" t="s">
        <v>6653</v>
      </c>
      <c r="BS46" s="598" t="s">
        <v>6654</v>
      </c>
      <c r="BV46" s="2851">
        <f t="shared" ref="BV46:BV54" si="22" xml:space="preserve"> IF( AND( OR( C46 = DS46, C46=""), SUM(G46:BB46) &lt;&gt; 0), 1, 0 )</f>
        <v>0</v>
      </c>
      <c r="BX46" s="1061">
        <f xml:space="preserve"> IF( OR( $C$46 = $DS$46, $C$46 =""), 0, IF( ISNUMBER( G46 ), 0, 1 ))</f>
        <v>0</v>
      </c>
      <c r="BY46" s="1061">
        <f xml:space="preserve"> IF( OR( $C$46 = $DS$46, $C$46 =""), 0, IF( ISNUMBER( H46 ), 0, 1 ))</f>
        <v>0</v>
      </c>
      <c r="BZ46" s="1061">
        <f xml:space="preserve"> IF( OR( $C$46 = $DS$46, $C$46 =""), 0, IF( ISNUMBER( I46 ), 0, 1 ))</f>
        <v>0</v>
      </c>
      <c r="CA46" s="1061">
        <f xml:space="preserve"> IF( OR( $C$46 = $DS$46, $C$46 =""), 0, IF( ISNUMBER( J46 ), 0, 1 ))</f>
        <v>0</v>
      </c>
      <c r="CB46" s="1061">
        <f xml:space="preserve"> IF( OR( $C$46 = $DS$46, $C$46 =""), 0, IF( ISNUMBER( K46 ), 0, 1 ))</f>
        <v>0</v>
      </c>
      <c r="CC46" s="2848"/>
      <c r="CD46" s="1061">
        <f xml:space="preserve"> IF( OR( $C$46 = $DS$46, $C$46 =""), 0, IF( ISNUMBER( M46 ), 0, 1 ))</f>
        <v>0</v>
      </c>
      <c r="CE46" s="1061">
        <f xml:space="preserve"> IF( OR( $C$46 = $DS$46, $C$46 =""), 0, IF( ISNUMBER( N46 ), 0, 1 ))</f>
        <v>0</v>
      </c>
      <c r="CF46" s="1061">
        <f xml:space="preserve"> IF( OR( $C$46 = $DS$46, $C$46 =""), 0, IF( ISNUMBER( O46 ), 0, 1 ))</f>
        <v>0</v>
      </c>
      <c r="CG46" s="1061">
        <f xml:space="preserve"> IF( OR( $C$46 = $DS$46, $C$46 =""), 0, IF( ISNUMBER( P46 ), 0, 1 ))</f>
        <v>0</v>
      </c>
      <c r="CH46" s="1061">
        <f xml:space="preserve"> IF( OR( $C$46 = $DS$46, $C$46 =""), 0, IF( ISNUMBER( Q46 ), 0, 1 ))</f>
        <v>0</v>
      </c>
      <c r="CI46" s="1092"/>
      <c r="CJ46" s="1061">
        <f xml:space="preserve"> IF( OR( $C$46 = $DS$46, $C$46 =""), 0, IF( ISNUMBER( S46 ), 0, 1 ))</f>
        <v>0</v>
      </c>
      <c r="CK46" s="1061">
        <f xml:space="preserve"> IF( OR( $C$46 = $DS$46, $C$46 =""), 0, IF( ISNUMBER( T46 ), 0, 1 ))</f>
        <v>0</v>
      </c>
      <c r="CL46" s="1061">
        <f xml:space="preserve"> IF( OR( $C$46 = $DS$46, $C$46 =""), 0, IF( ISNUMBER( U46 ), 0, 1 ))</f>
        <v>0</v>
      </c>
      <c r="CM46" s="1061">
        <f xml:space="preserve"> IF( OR( $C$46 = $DS$46, $C$46 =""), 0, IF( ISNUMBER( V46 ), 0, 1 ))</f>
        <v>0</v>
      </c>
      <c r="CN46" s="1061">
        <f xml:space="preserve"> IF( OR( $C$46 = $DS$46, $C$46 =""), 0, IF( ISNUMBER( W46 ), 0, 1 ))</f>
        <v>0</v>
      </c>
      <c r="CO46" s="1092"/>
      <c r="CP46" s="1061">
        <f xml:space="preserve"> IF( OR( $C$46 = $DS$46, $C$46 =""), 0, IF( ISNUMBER( Y46 ), 0, 1 ))</f>
        <v>0</v>
      </c>
      <c r="CQ46" s="1061">
        <f xml:space="preserve"> IF( OR( $C$46 = $DS$46, $C$46 =""), 0, IF( ISNUMBER( Z46 ), 0, 1 ))</f>
        <v>0</v>
      </c>
      <c r="CR46" s="1061">
        <f xml:space="preserve"> IF( OR( $C$46 = $DS$46, $C$46 =""), 0, IF( ISNUMBER( AA46 ), 0, 1 ))</f>
        <v>0</v>
      </c>
      <c r="CS46" s="1061">
        <f xml:space="preserve"> IF( OR( $C$46 = $DS$46, $C$46 =""), 0, IF( ISNUMBER( AB46 ), 0, 1 ))</f>
        <v>0</v>
      </c>
      <c r="CT46" s="1061">
        <f xml:space="preserve"> IF( OR( $C$46 = $DS$46, $C$46 =""), 0, IF( ISNUMBER( AC46 ), 0, 1 ))</f>
        <v>0</v>
      </c>
      <c r="CU46" s="1092"/>
      <c r="CV46" s="1061">
        <f xml:space="preserve"> IF( OR( $C$46 = $DS$46, $C$46 =""), 0, IF( ISNUMBER( AE46 ), 0, 1 ))</f>
        <v>0</v>
      </c>
      <c r="CW46" s="1061">
        <f xml:space="preserve"> IF( OR( $C$46 = $DS$46, $C$46 =""), 0, IF( ISNUMBER( AF46 ), 0, 1 ))</f>
        <v>0</v>
      </c>
      <c r="CX46" s="1061">
        <f xml:space="preserve"> IF( OR( $C$46 = $DS$46, $C$46 =""), 0, IF( ISNUMBER( AG46 ), 0, 1 ))</f>
        <v>0</v>
      </c>
      <c r="CY46" s="1061">
        <f xml:space="preserve"> IF( OR( $C$46 = $DS$46, $C$46 =""), 0, IF( ISNUMBER( AH46 ), 0, 1 ))</f>
        <v>0</v>
      </c>
      <c r="CZ46" s="1061">
        <f xml:space="preserve"> IF( OR( $C$46 = $DS$46, $C$46 =""), 0, IF( ISNUMBER( AI46 ), 0, 1 ))</f>
        <v>0</v>
      </c>
      <c r="DA46" s="1092"/>
      <c r="DB46" s="1061">
        <f xml:space="preserve"> IF( OR( $C$46 = $DS$46, $C$46 =""), 0, IF( ISNUMBER( AK46 ), 0, 1 ))</f>
        <v>0</v>
      </c>
      <c r="DC46" s="1061">
        <f xml:space="preserve"> IF( OR( $C$46 = $DS$46, $C$46 =""), 0, IF( ISNUMBER( AL46 ), 0, 1 ))</f>
        <v>0</v>
      </c>
      <c r="DD46" s="1061">
        <f xml:space="preserve"> IF( OR( $C$46 = $DS$46, $C$46 =""), 0, IF( ISNUMBER( AM46 ), 0, 1 ))</f>
        <v>0</v>
      </c>
      <c r="DE46" s="1061">
        <f xml:space="preserve"> IF( OR( $C$46 = $DS$46, $C$46 =""), 0, IF( ISNUMBER( AN46 ), 0, 1 ))</f>
        <v>0</v>
      </c>
      <c r="DF46" s="1061">
        <f xml:space="preserve"> IF( OR( $C$46 = $DS$46, $C$46 =""), 0, IF( ISNUMBER( AO46 ), 0, 1 ))</f>
        <v>0</v>
      </c>
      <c r="DG46" s="1092"/>
      <c r="DH46" s="1061">
        <f xml:space="preserve"> IF( OR( $C$46 = $DS$46, $C$46 =""), 0, IF( ISNUMBER( AQ46 ), 0, 1 ))</f>
        <v>0</v>
      </c>
      <c r="DI46" s="1061">
        <f xml:space="preserve"> IF( OR( $C$46 = $DS$46, $C$46 =""), 0, IF( ISNUMBER( AR46 ), 0, 1 ))</f>
        <v>0</v>
      </c>
      <c r="DJ46" s="1061">
        <f xml:space="preserve"> IF( OR( $C$46 = $DS$46, $C$46 =""), 0, IF( ISNUMBER( AS46 ), 0, 1 ))</f>
        <v>0</v>
      </c>
      <c r="DK46" s="1061">
        <f xml:space="preserve"> IF( OR( $C$46 = $DS$46, $C$46 =""), 0, IF( ISNUMBER( AT46 ), 0, 1 ))</f>
        <v>0</v>
      </c>
      <c r="DL46" s="1061">
        <f xml:space="preserve"> IF( OR( $C$46 = $DS$46, $C$46 =""), 0, IF( ISNUMBER( AU46 ), 0, 1 ))</f>
        <v>0</v>
      </c>
      <c r="DM46" s="1092"/>
      <c r="DN46" s="1061">
        <f xml:space="preserve"> IF( OR( $C$46 = $DS$46, $C$46 =""), 0, IF( ISNUMBER( AW46 ), 0, 1 ))</f>
        <v>0</v>
      </c>
      <c r="DO46" s="1061">
        <f xml:space="preserve"> IF( OR( $C$46 = $DS$46, $C$46 =""), 0, IF( ISNUMBER( AX46 ), 0, 1 ))</f>
        <v>0</v>
      </c>
      <c r="DP46" s="1061">
        <f xml:space="preserve"> IF( OR( $C$46 = $DS$46, $C$46 =""), 0, IF( ISNUMBER( AY46 ), 0, 1 ))</f>
        <v>0</v>
      </c>
      <c r="DQ46" s="1061">
        <f xml:space="preserve"> IF( OR( $C$46 = $DS$46, $C$46 =""), 0, IF( ISNUMBER( AZ46 ), 0, 1 ))</f>
        <v>0</v>
      </c>
      <c r="DR46" s="1061">
        <f xml:space="preserve"> IF( OR( $C$46 = $DS$46, $C$46 =""), 0, IF( ISNUMBER( BA46 ), 0, 1 ))</f>
        <v>0</v>
      </c>
      <c r="DS46" s="1092" t="s">
        <v>219</v>
      </c>
      <c r="DT46" s="127"/>
    </row>
    <row r="47" spans="2:124" x14ac:dyDescent="0.25">
      <c r="B47" s="594">
        <f t="shared" si="19"/>
        <v>28</v>
      </c>
      <c r="C47" s="595" t="s">
        <v>233</v>
      </c>
      <c r="D47" s="2260"/>
      <c r="E47" s="64" t="s">
        <v>41</v>
      </c>
      <c r="F47" s="79">
        <v>3</v>
      </c>
      <c r="G47" s="521"/>
      <c r="H47" s="509"/>
      <c r="I47" s="509"/>
      <c r="J47" s="509"/>
      <c r="K47" s="509"/>
      <c r="L47" s="596">
        <f t="shared" si="11"/>
        <v>0</v>
      </c>
      <c r="M47" s="521"/>
      <c r="N47" s="509"/>
      <c r="O47" s="509"/>
      <c r="P47" s="509"/>
      <c r="Q47" s="509"/>
      <c r="R47" s="596">
        <f t="shared" si="12"/>
        <v>0</v>
      </c>
      <c r="S47" s="521"/>
      <c r="T47" s="509"/>
      <c r="U47" s="509"/>
      <c r="V47" s="509"/>
      <c r="W47" s="509"/>
      <c r="X47" s="596">
        <f t="shared" si="13"/>
        <v>0</v>
      </c>
      <c r="Y47" s="521"/>
      <c r="Z47" s="509"/>
      <c r="AA47" s="509"/>
      <c r="AB47" s="509"/>
      <c r="AC47" s="509"/>
      <c r="AD47" s="596">
        <f t="shared" si="14"/>
        <v>0</v>
      </c>
      <c r="AE47" s="521"/>
      <c r="AF47" s="509"/>
      <c r="AG47" s="509"/>
      <c r="AH47" s="509"/>
      <c r="AI47" s="509"/>
      <c r="AJ47" s="596">
        <f t="shared" si="15"/>
        <v>0</v>
      </c>
      <c r="AK47" s="521"/>
      <c r="AL47" s="509"/>
      <c r="AM47" s="509"/>
      <c r="AN47" s="509"/>
      <c r="AO47" s="509"/>
      <c r="AP47" s="596">
        <f t="shared" si="16"/>
        <v>0</v>
      </c>
      <c r="AQ47" s="521"/>
      <c r="AR47" s="509"/>
      <c r="AS47" s="509"/>
      <c r="AT47" s="509"/>
      <c r="AU47" s="509"/>
      <c r="AV47" s="596">
        <f t="shared" si="17"/>
        <v>0</v>
      </c>
      <c r="AW47" s="521"/>
      <c r="AX47" s="509"/>
      <c r="AY47" s="509"/>
      <c r="AZ47" s="509"/>
      <c r="BA47" s="509"/>
      <c r="BB47" s="596">
        <f t="shared" si="18"/>
        <v>0</v>
      </c>
      <c r="BD47" s="91"/>
      <c r="BE47" s="2849" t="s">
        <v>388</v>
      </c>
      <c r="BF47" s="1923"/>
      <c r="BG47" s="426">
        <f t="shared" si="20"/>
        <v>0</v>
      </c>
      <c r="BH47" s="43"/>
      <c r="BI47" s="1923"/>
      <c r="BJ47" s="62">
        <f t="shared" si="21"/>
        <v>28</v>
      </c>
      <c r="BK47" s="234" t="s">
        <v>227</v>
      </c>
      <c r="BL47" s="64" t="s">
        <v>41</v>
      </c>
      <c r="BM47" s="79">
        <v>3</v>
      </c>
      <c r="BN47" s="235" t="s">
        <v>6655</v>
      </c>
      <c r="BO47" s="236" t="s">
        <v>6656</v>
      </c>
      <c r="BP47" s="236" t="s">
        <v>6657</v>
      </c>
      <c r="BQ47" s="597" t="s">
        <v>6658</v>
      </c>
      <c r="BR47" s="597" t="s">
        <v>6659</v>
      </c>
      <c r="BS47" s="598" t="s">
        <v>6660</v>
      </c>
      <c r="BV47" s="2851">
        <f t="shared" si="22"/>
        <v>0</v>
      </c>
      <c r="BX47" s="1061">
        <f xml:space="preserve"> IF( OR( $C$47 = $DS$47, $C$47 =""), 0, IF( ISNUMBER( G47 ), 0, 1 ))</f>
        <v>0</v>
      </c>
      <c r="BY47" s="1061">
        <f xml:space="preserve"> IF( OR( $C$47 = $DS$47, $C$47 =""), 0, IF( ISNUMBER( H47 ), 0, 1 ))</f>
        <v>0</v>
      </c>
      <c r="BZ47" s="1061">
        <f xml:space="preserve"> IF( OR( $C$47 = $DS$47, $C$47 =""), 0, IF( ISNUMBER( I47 ), 0, 1 ))</f>
        <v>0</v>
      </c>
      <c r="CA47" s="1061">
        <f xml:space="preserve"> IF( OR( $C$47 = $DS$47, $C$47 =""), 0, IF( ISNUMBER( J47 ), 0, 1 ))</f>
        <v>0</v>
      </c>
      <c r="CB47" s="1061">
        <f xml:space="preserve"> IF( OR( $C$47 = $DS$47, $C$47 =""), 0, IF( ISNUMBER( K47 ), 0, 1 ))</f>
        <v>0</v>
      </c>
      <c r="CC47" s="2848"/>
      <c r="CD47" s="1061">
        <f xml:space="preserve"> IF( OR( $C$47 = $DS$47, $C$47 =""), 0, IF( ISNUMBER( M47 ), 0, 1 ))</f>
        <v>0</v>
      </c>
      <c r="CE47" s="1061">
        <f xml:space="preserve"> IF( OR( $C$47 = $DS$47, $C$47 =""), 0, IF( ISNUMBER( N47 ), 0, 1 ))</f>
        <v>0</v>
      </c>
      <c r="CF47" s="1061">
        <f xml:space="preserve"> IF( OR( $C$47 = $DS$47, $C$47 =""), 0, IF( ISNUMBER( O47 ), 0, 1 ))</f>
        <v>0</v>
      </c>
      <c r="CG47" s="1061">
        <f xml:space="preserve"> IF( OR( $C$47 = $DS$47, $C$47 =""), 0, IF( ISNUMBER( P47 ), 0, 1 ))</f>
        <v>0</v>
      </c>
      <c r="CH47" s="1061">
        <f xml:space="preserve"> IF( OR( $C$47 = $DS$47, $C$47 =""), 0, IF( ISNUMBER( Q47 ), 0, 1 ))</f>
        <v>0</v>
      </c>
      <c r="CI47" s="1092"/>
      <c r="CJ47" s="1061">
        <f xml:space="preserve"> IF( OR( $C$47 = $DS$47, $C$47 =""), 0, IF( ISNUMBER( S47 ), 0, 1 ))</f>
        <v>0</v>
      </c>
      <c r="CK47" s="1061">
        <f xml:space="preserve"> IF( OR( $C$47 = $DS$47, $C$47 =""), 0, IF( ISNUMBER( T47 ), 0, 1 ))</f>
        <v>0</v>
      </c>
      <c r="CL47" s="1061">
        <f xml:space="preserve"> IF( OR( $C$47 = $DS$47, $C$47 =""), 0, IF( ISNUMBER( U47 ), 0, 1 ))</f>
        <v>0</v>
      </c>
      <c r="CM47" s="1061">
        <f xml:space="preserve"> IF( OR( $C$47 = $DS$47, $C$47 =""), 0, IF( ISNUMBER( V47 ), 0, 1 ))</f>
        <v>0</v>
      </c>
      <c r="CN47" s="1061">
        <f xml:space="preserve"> IF( OR( $C$47 = $DS$47, $C$47 =""), 0, IF( ISNUMBER( W47 ), 0, 1 ))</f>
        <v>0</v>
      </c>
      <c r="CO47" s="1092"/>
      <c r="CP47" s="1061">
        <f xml:space="preserve"> IF( OR( $C$47 = $DS$47, $C$47 =""), 0, IF( ISNUMBER( Y47 ), 0, 1 ))</f>
        <v>0</v>
      </c>
      <c r="CQ47" s="1061">
        <f xml:space="preserve"> IF( OR( $C$47 = $DS$47, $C$47 =""), 0, IF( ISNUMBER( Z47 ), 0, 1 ))</f>
        <v>0</v>
      </c>
      <c r="CR47" s="1061">
        <f xml:space="preserve"> IF( OR( $C$47 = $DS$47, $C$47 =""), 0, IF( ISNUMBER( AA47 ), 0, 1 ))</f>
        <v>0</v>
      </c>
      <c r="CS47" s="1061">
        <f xml:space="preserve"> IF( OR( $C$47 = $DS$47, $C$47 =""), 0, IF( ISNUMBER( AB47 ), 0, 1 ))</f>
        <v>0</v>
      </c>
      <c r="CT47" s="1061">
        <f xml:space="preserve"> IF( OR( $C$47 = $DS$47, $C$47 =""), 0, IF( ISNUMBER( AC47 ), 0, 1 ))</f>
        <v>0</v>
      </c>
      <c r="CU47" s="1092"/>
      <c r="CV47" s="1061">
        <f xml:space="preserve"> IF( OR( $C$47 = $DS$47, $C$47 =""), 0, IF( ISNUMBER( AE47 ), 0, 1 ))</f>
        <v>0</v>
      </c>
      <c r="CW47" s="1061">
        <f xml:space="preserve"> IF( OR( $C$47 = $DS$47, $C$47 =""), 0, IF( ISNUMBER( AF47 ), 0, 1 ))</f>
        <v>0</v>
      </c>
      <c r="CX47" s="1061">
        <f xml:space="preserve"> IF( OR( $C$47 = $DS$47, $C$47 =""), 0, IF( ISNUMBER( AG47 ), 0, 1 ))</f>
        <v>0</v>
      </c>
      <c r="CY47" s="1061">
        <f xml:space="preserve"> IF( OR( $C$47 = $DS$47, $C$47 =""), 0, IF( ISNUMBER( AH47 ), 0, 1 ))</f>
        <v>0</v>
      </c>
      <c r="CZ47" s="1061">
        <f xml:space="preserve"> IF( OR( $C$47 = $DS$47, $C$47 =""), 0, IF( ISNUMBER( AI47 ), 0, 1 ))</f>
        <v>0</v>
      </c>
      <c r="DA47" s="1092"/>
      <c r="DB47" s="1061">
        <f xml:space="preserve"> IF( OR( $C$47 = $DS$47, $C$47 =""), 0, IF( ISNUMBER( AK47 ), 0, 1 ))</f>
        <v>0</v>
      </c>
      <c r="DC47" s="1061">
        <f xml:space="preserve"> IF( OR( $C$47 = $DS$47, $C$47 =""), 0, IF( ISNUMBER( AL47 ), 0, 1 ))</f>
        <v>0</v>
      </c>
      <c r="DD47" s="1061">
        <f xml:space="preserve"> IF( OR( $C$47 = $DS$47, $C$47 =""), 0, IF( ISNUMBER( AM47 ), 0, 1 ))</f>
        <v>0</v>
      </c>
      <c r="DE47" s="1061">
        <f xml:space="preserve"> IF( OR( $C$47 = $DS$47, $C$47 =""), 0, IF( ISNUMBER( AN47 ), 0, 1 ))</f>
        <v>0</v>
      </c>
      <c r="DF47" s="1061">
        <f xml:space="preserve"> IF( OR( $C$47 = $DS$47, $C$47 =""), 0, IF( ISNUMBER( AO47 ), 0, 1 ))</f>
        <v>0</v>
      </c>
      <c r="DG47" s="1092"/>
      <c r="DH47" s="1061">
        <f xml:space="preserve"> IF( OR( $C$47 = $DS$47, $C$47 =""), 0, IF( ISNUMBER( AQ47 ), 0, 1 ))</f>
        <v>0</v>
      </c>
      <c r="DI47" s="1061">
        <f xml:space="preserve"> IF( OR( $C$47 = $DS$47, $C$47 =""), 0, IF( ISNUMBER( AR47 ), 0, 1 ))</f>
        <v>0</v>
      </c>
      <c r="DJ47" s="1061">
        <f xml:space="preserve"> IF( OR( $C$47 = $DS$47, $C$47 =""), 0, IF( ISNUMBER( AS47 ), 0, 1 ))</f>
        <v>0</v>
      </c>
      <c r="DK47" s="1061">
        <f xml:space="preserve"> IF( OR( $C$47 = $DS$47, $C$47 =""), 0, IF( ISNUMBER( AT47 ), 0, 1 ))</f>
        <v>0</v>
      </c>
      <c r="DL47" s="1061">
        <f xml:space="preserve"> IF( OR( $C$47 = $DS$47, $C$47 =""), 0, IF( ISNUMBER( AU47 ), 0, 1 ))</f>
        <v>0</v>
      </c>
      <c r="DM47" s="1092"/>
      <c r="DN47" s="1061">
        <f xml:space="preserve"> IF( OR( $C$47 = $DS$47, $C$47 =""), 0, IF( ISNUMBER( AW47 ), 0, 1 ))</f>
        <v>0</v>
      </c>
      <c r="DO47" s="1061">
        <f xml:space="preserve"> IF( OR( $C$47 = $DS$47, $C$47 =""), 0, IF( ISNUMBER( AX47 ), 0, 1 ))</f>
        <v>0</v>
      </c>
      <c r="DP47" s="1061">
        <f xml:space="preserve"> IF( OR( $C$47 = $DS$47, $C$47 =""), 0, IF( ISNUMBER( AY47 ), 0, 1 ))</f>
        <v>0</v>
      </c>
      <c r="DQ47" s="1061">
        <f xml:space="preserve"> IF( OR( $C$47 = $DS$47, $C$47 =""), 0, IF( ISNUMBER( AZ47 ), 0, 1 ))</f>
        <v>0</v>
      </c>
      <c r="DR47" s="1061">
        <f xml:space="preserve"> IF( OR( $C$47 = $DS$47, $C$47 =""), 0, IF( ISNUMBER( BA47 ), 0, 1 ))</f>
        <v>0</v>
      </c>
      <c r="DS47" s="1092" t="s">
        <v>233</v>
      </c>
      <c r="DT47" s="127"/>
    </row>
    <row r="48" spans="2:124" x14ac:dyDescent="0.25">
      <c r="B48" s="599">
        <f t="shared" si="19"/>
        <v>29</v>
      </c>
      <c r="C48" s="595" t="s">
        <v>234</v>
      </c>
      <c r="D48" s="2260"/>
      <c r="E48" s="64" t="s">
        <v>41</v>
      </c>
      <c r="F48" s="79">
        <v>3</v>
      </c>
      <c r="G48" s="521"/>
      <c r="H48" s="509"/>
      <c r="I48" s="509"/>
      <c r="J48" s="509"/>
      <c r="K48" s="509"/>
      <c r="L48" s="596">
        <f t="shared" si="11"/>
        <v>0</v>
      </c>
      <c r="M48" s="521"/>
      <c r="N48" s="509"/>
      <c r="O48" s="509"/>
      <c r="P48" s="509"/>
      <c r="Q48" s="509"/>
      <c r="R48" s="596">
        <f t="shared" si="12"/>
        <v>0</v>
      </c>
      <c r="S48" s="521"/>
      <c r="T48" s="509"/>
      <c r="U48" s="509"/>
      <c r="V48" s="509"/>
      <c r="W48" s="509"/>
      <c r="X48" s="596">
        <f t="shared" si="13"/>
        <v>0</v>
      </c>
      <c r="Y48" s="521"/>
      <c r="Z48" s="509"/>
      <c r="AA48" s="509"/>
      <c r="AB48" s="509"/>
      <c r="AC48" s="509"/>
      <c r="AD48" s="596">
        <f t="shared" si="14"/>
        <v>0</v>
      </c>
      <c r="AE48" s="521"/>
      <c r="AF48" s="509"/>
      <c r="AG48" s="509"/>
      <c r="AH48" s="509"/>
      <c r="AI48" s="509"/>
      <c r="AJ48" s="596">
        <f t="shared" si="15"/>
        <v>0</v>
      </c>
      <c r="AK48" s="521"/>
      <c r="AL48" s="509"/>
      <c r="AM48" s="509"/>
      <c r="AN48" s="509"/>
      <c r="AO48" s="509"/>
      <c r="AP48" s="596">
        <f t="shared" si="16"/>
        <v>0</v>
      </c>
      <c r="AQ48" s="521"/>
      <c r="AR48" s="509"/>
      <c r="AS48" s="509"/>
      <c r="AT48" s="509"/>
      <c r="AU48" s="509"/>
      <c r="AV48" s="596">
        <f t="shared" si="17"/>
        <v>0</v>
      </c>
      <c r="AW48" s="521"/>
      <c r="AX48" s="509"/>
      <c r="AY48" s="509"/>
      <c r="AZ48" s="509"/>
      <c r="BA48" s="509"/>
      <c r="BB48" s="596">
        <f t="shared" si="18"/>
        <v>0</v>
      </c>
      <c r="BD48" s="91"/>
      <c r="BE48" s="2849" t="s">
        <v>388</v>
      </c>
      <c r="BF48" s="1923"/>
      <c r="BG48" s="426">
        <f t="shared" si="20"/>
        <v>0</v>
      </c>
      <c r="BH48" s="43"/>
      <c r="BI48" s="1923"/>
      <c r="BJ48" s="239">
        <f t="shared" si="21"/>
        <v>29</v>
      </c>
      <c r="BK48" s="234" t="s">
        <v>235</v>
      </c>
      <c r="BL48" s="64" t="s">
        <v>41</v>
      </c>
      <c r="BM48" s="79">
        <v>3</v>
      </c>
      <c r="BN48" s="235" t="s">
        <v>6661</v>
      </c>
      <c r="BO48" s="236" t="s">
        <v>6662</v>
      </c>
      <c r="BP48" s="236" t="s">
        <v>6663</v>
      </c>
      <c r="BQ48" s="597" t="s">
        <v>6664</v>
      </c>
      <c r="BR48" s="597" t="s">
        <v>6665</v>
      </c>
      <c r="BS48" s="598" t="s">
        <v>6666</v>
      </c>
      <c r="BV48" s="2851">
        <f t="shared" si="22"/>
        <v>0</v>
      </c>
      <c r="BX48" s="1061">
        <f xml:space="preserve"> IF( OR( $C$48 = $DS$48, $C$48 =""), 0, IF( ISNUMBER( G48 ), 0, 1 ))</f>
        <v>0</v>
      </c>
      <c r="BY48" s="1061">
        <f xml:space="preserve"> IF( OR( $C$48 = $DS$48, $C$48 =""), 0, IF( ISNUMBER( H48 ), 0, 1 ))</f>
        <v>0</v>
      </c>
      <c r="BZ48" s="1061">
        <f xml:space="preserve"> IF( OR( $C$48 = $DS$48, $C$48 =""), 0, IF( ISNUMBER( I48 ), 0, 1 ))</f>
        <v>0</v>
      </c>
      <c r="CA48" s="1061">
        <f xml:space="preserve"> IF( OR( $C$48 = $DS$48, $C$48 =""), 0, IF( ISNUMBER( J48 ), 0, 1 ))</f>
        <v>0</v>
      </c>
      <c r="CB48" s="1061">
        <f xml:space="preserve"> IF( OR( $C$48 = $DS$48, $C$48 =""), 0, IF( ISNUMBER( K48 ), 0, 1 ))</f>
        <v>0</v>
      </c>
      <c r="CC48" s="2848"/>
      <c r="CD48" s="1061">
        <f xml:space="preserve"> IF( OR( $C$48 = $DS$48, $C$48 =""), 0, IF( ISNUMBER( M48 ), 0, 1 ))</f>
        <v>0</v>
      </c>
      <c r="CE48" s="1061">
        <f xml:space="preserve"> IF( OR( $C$48 = $DS$48, $C$48 =""), 0, IF( ISNUMBER( N48 ), 0, 1 ))</f>
        <v>0</v>
      </c>
      <c r="CF48" s="1061">
        <f xml:space="preserve"> IF( OR( $C$48 = $DS$48, $C$48 =""), 0, IF( ISNUMBER( O48 ), 0, 1 ))</f>
        <v>0</v>
      </c>
      <c r="CG48" s="1061">
        <f xml:space="preserve"> IF( OR( $C$48 = $DS$48, $C$48 =""), 0, IF( ISNUMBER( P48 ), 0, 1 ))</f>
        <v>0</v>
      </c>
      <c r="CH48" s="1061">
        <f xml:space="preserve"> IF( OR( $C$48 = $DS$48, $C$48 =""), 0, IF( ISNUMBER( Q48 ), 0, 1 ))</f>
        <v>0</v>
      </c>
      <c r="CI48" s="1092"/>
      <c r="CJ48" s="1061">
        <f xml:space="preserve"> IF( OR( $C$48 = $DS$48, $C$48 =""), 0, IF( ISNUMBER( S48 ), 0, 1 ))</f>
        <v>0</v>
      </c>
      <c r="CK48" s="1061">
        <f xml:space="preserve"> IF( OR( $C$48 = $DS$48, $C$48 =""), 0, IF( ISNUMBER( T48 ), 0, 1 ))</f>
        <v>0</v>
      </c>
      <c r="CL48" s="1061">
        <f xml:space="preserve"> IF( OR( $C$48 = $DS$48, $C$48 =""), 0, IF( ISNUMBER( U48 ), 0, 1 ))</f>
        <v>0</v>
      </c>
      <c r="CM48" s="1061">
        <f xml:space="preserve"> IF( OR( $C$48 = $DS$48, $C$48 =""), 0, IF( ISNUMBER( V48 ), 0, 1 ))</f>
        <v>0</v>
      </c>
      <c r="CN48" s="1061">
        <f xml:space="preserve"> IF( OR( $C$48 = $DS$48, $C$48 =""), 0, IF( ISNUMBER( W48 ), 0, 1 ))</f>
        <v>0</v>
      </c>
      <c r="CO48" s="1092"/>
      <c r="CP48" s="1061">
        <f xml:space="preserve"> IF( OR( $C$48 = $DS$48, $C$48 =""), 0, IF( ISNUMBER( Y48 ), 0, 1 ))</f>
        <v>0</v>
      </c>
      <c r="CQ48" s="1061">
        <f xml:space="preserve"> IF( OR( $C$48 = $DS$48, $C$48 =""), 0, IF( ISNUMBER( Z48 ), 0, 1 ))</f>
        <v>0</v>
      </c>
      <c r="CR48" s="1061">
        <f xml:space="preserve"> IF( OR( $C$48 = $DS$48, $C$48 =""), 0, IF( ISNUMBER( AA48 ), 0, 1 ))</f>
        <v>0</v>
      </c>
      <c r="CS48" s="1061">
        <f xml:space="preserve"> IF( OR( $C$48 = $DS$48, $C$48 =""), 0, IF( ISNUMBER( AB48 ), 0, 1 ))</f>
        <v>0</v>
      </c>
      <c r="CT48" s="1061">
        <f xml:space="preserve"> IF( OR( $C$48 = $DS$48, $C$48 =""), 0, IF( ISNUMBER( AC48 ), 0, 1 ))</f>
        <v>0</v>
      </c>
      <c r="CU48" s="1092"/>
      <c r="CV48" s="1061">
        <f xml:space="preserve"> IF( OR( $C$48 = $DS$48, $C$48 =""), 0, IF( ISNUMBER( AE48 ), 0, 1 ))</f>
        <v>0</v>
      </c>
      <c r="CW48" s="1061">
        <f xml:space="preserve"> IF( OR( $C$48 = $DS$48, $C$48 =""), 0, IF( ISNUMBER( AF48 ), 0, 1 ))</f>
        <v>0</v>
      </c>
      <c r="CX48" s="1061">
        <f xml:space="preserve"> IF( OR( $C$48 = $DS$48, $C$48 =""), 0, IF( ISNUMBER( AG48 ), 0, 1 ))</f>
        <v>0</v>
      </c>
      <c r="CY48" s="1061">
        <f xml:space="preserve"> IF( OR( $C$48 = $DS$48, $C$48 =""), 0, IF( ISNUMBER( AH48 ), 0, 1 ))</f>
        <v>0</v>
      </c>
      <c r="CZ48" s="1061">
        <f xml:space="preserve"> IF( OR( $C$48 = $DS$48, $C$48 =""), 0, IF( ISNUMBER( AI48 ), 0, 1 ))</f>
        <v>0</v>
      </c>
      <c r="DA48" s="1092"/>
      <c r="DB48" s="1061">
        <f xml:space="preserve"> IF( OR( $C$48 = $DS$48, $C$48 =""), 0, IF( ISNUMBER( AK48 ), 0, 1 ))</f>
        <v>0</v>
      </c>
      <c r="DC48" s="1061">
        <f xml:space="preserve"> IF( OR( $C$48 = $DS$48, $C$48 =""), 0, IF( ISNUMBER( AL48 ), 0, 1 ))</f>
        <v>0</v>
      </c>
      <c r="DD48" s="1061">
        <f xml:space="preserve"> IF( OR( $C$48 = $DS$48, $C$48 =""), 0, IF( ISNUMBER( AM48 ), 0, 1 ))</f>
        <v>0</v>
      </c>
      <c r="DE48" s="1061">
        <f xml:space="preserve"> IF( OR( $C$48 = $DS$48, $C$48 =""), 0, IF( ISNUMBER( AN48 ), 0, 1 ))</f>
        <v>0</v>
      </c>
      <c r="DF48" s="1061">
        <f xml:space="preserve"> IF( OR( $C$48 = $DS$48, $C$48 =""), 0, IF( ISNUMBER( AO48 ), 0, 1 ))</f>
        <v>0</v>
      </c>
      <c r="DG48" s="1092"/>
      <c r="DH48" s="1061">
        <f xml:space="preserve"> IF( OR( $C$48 = $DS$48, $C$48 =""), 0, IF( ISNUMBER( AQ48 ), 0, 1 ))</f>
        <v>0</v>
      </c>
      <c r="DI48" s="1061">
        <f xml:space="preserve"> IF( OR( $C$48 = $DS$48, $C$48 =""), 0, IF( ISNUMBER( AR48 ), 0, 1 ))</f>
        <v>0</v>
      </c>
      <c r="DJ48" s="1061">
        <f xml:space="preserve"> IF( OR( $C$48 = $DS$48, $C$48 =""), 0, IF( ISNUMBER( AS48 ), 0, 1 ))</f>
        <v>0</v>
      </c>
      <c r="DK48" s="1061">
        <f xml:space="preserve"> IF( OR( $C$48 = $DS$48, $C$48 =""), 0, IF( ISNUMBER( AT48 ), 0, 1 ))</f>
        <v>0</v>
      </c>
      <c r="DL48" s="1061">
        <f xml:space="preserve"> IF( OR( $C$48 = $DS$48, $C$48 =""), 0, IF( ISNUMBER( AU48 ), 0, 1 ))</f>
        <v>0</v>
      </c>
      <c r="DM48" s="1092"/>
      <c r="DN48" s="1061">
        <f xml:space="preserve"> IF( OR( $C$48 = $DS$48, $C$48 =""), 0, IF( ISNUMBER( AW48 ), 0, 1 ))</f>
        <v>0</v>
      </c>
      <c r="DO48" s="1061">
        <f xml:space="preserve"> IF( OR( $C$48 = $DS$48, $C$48 =""), 0, IF( ISNUMBER( AX48 ), 0, 1 ))</f>
        <v>0</v>
      </c>
      <c r="DP48" s="1061">
        <f xml:space="preserve"> IF( OR( $C$48 = $DS$48, $C$48 =""), 0, IF( ISNUMBER( AY48 ), 0, 1 ))</f>
        <v>0</v>
      </c>
      <c r="DQ48" s="1061">
        <f xml:space="preserve"> IF( OR( $C$48 = $DS$48, $C$48 =""), 0, IF( ISNUMBER( AZ48 ), 0, 1 ))</f>
        <v>0</v>
      </c>
      <c r="DR48" s="1061">
        <f xml:space="preserve"> IF( OR( $C$48 = $DS$48, $C$48 =""), 0, IF( ISNUMBER( BA48 ), 0, 1 ))</f>
        <v>0</v>
      </c>
      <c r="DS48" s="1092" t="s">
        <v>234</v>
      </c>
      <c r="DT48" s="200"/>
    </row>
    <row r="49" spans="2:124" x14ac:dyDescent="0.25">
      <c r="B49" s="594">
        <f t="shared" si="19"/>
        <v>30</v>
      </c>
      <c r="C49" s="595" t="s">
        <v>241</v>
      </c>
      <c r="D49" s="2260"/>
      <c r="E49" s="64" t="s">
        <v>41</v>
      </c>
      <c r="F49" s="79">
        <v>3</v>
      </c>
      <c r="G49" s="521"/>
      <c r="H49" s="509"/>
      <c r="I49" s="509"/>
      <c r="J49" s="509"/>
      <c r="K49" s="509"/>
      <c r="L49" s="596">
        <f t="shared" si="11"/>
        <v>0</v>
      </c>
      <c r="M49" s="521"/>
      <c r="N49" s="509"/>
      <c r="O49" s="509"/>
      <c r="P49" s="509"/>
      <c r="Q49" s="509"/>
      <c r="R49" s="596">
        <f t="shared" si="12"/>
        <v>0</v>
      </c>
      <c r="S49" s="521"/>
      <c r="T49" s="509"/>
      <c r="U49" s="509"/>
      <c r="V49" s="509"/>
      <c r="W49" s="509"/>
      <c r="X49" s="596">
        <f t="shared" si="13"/>
        <v>0</v>
      </c>
      <c r="Y49" s="521"/>
      <c r="Z49" s="509"/>
      <c r="AA49" s="509"/>
      <c r="AB49" s="509"/>
      <c r="AC49" s="509"/>
      <c r="AD49" s="596">
        <f t="shared" si="14"/>
        <v>0</v>
      </c>
      <c r="AE49" s="521"/>
      <c r="AF49" s="509"/>
      <c r="AG49" s="509"/>
      <c r="AH49" s="509"/>
      <c r="AI49" s="509"/>
      <c r="AJ49" s="596">
        <f t="shared" si="15"/>
        <v>0</v>
      </c>
      <c r="AK49" s="521"/>
      <c r="AL49" s="509"/>
      <c r="AM49" s="509"/>
      <c r="AN49" s="509"/>
      <c r="AO49" s="509"/>
      <c r="AP49" s="596">
        <f t="shared" si="16"/>
        <v>0</v>
      </c>
      <c r="AQ49" s="521"/>
      <c r="AR49" s="509"/>
      <c r="AS49" s="509"/>
      <c r="AT49" s="509"/>
      <c r="AU49" s="509"/>
      <c r="AV49" s="596">
        <f t="shared" si="17"/>
        <v>0</v>
      </c>
      <c r="AW49" s="521"/>
      <c r="AX49" s="509"/>
      <c r="AY49" s="509"/>
      <c r="AZ49" s="509"/>
      <c r="BA49" s="509"/>
      <c r="BB49" s="596">
        <f t="shared" si="18"/>
        <v>0</v>
      </c>
      <c r="BD49" s="91"/>
      <c r="BE49" s="2849" t="s">
        <v>388</v>
      </c>
      <c r="BF49" s="1923"/>
      <c r="BG49" s="426">
        <f t="shared" si="20"/>
        <v>0</v>
      </c>
      <c r="BH49" s="43"/>
      <c r="BI49" s="1923"/>
      <c r="BJ49" s="62">
        <f t="shared" si="21"/>
        <v>30</v>
      </c>
      <c r="BK49" s="234" t="s">
        <v>242</v>
      </c>
      <c r="BL49" s="64" t="s">
        <v>41</v>
      </c>
      <c r="BM49" s="79">
        <v>3</v>
      </c>
      <c r="BN49" s="235" t="s">
        <v>6667</v>
      </c>
      <c r="BO49" s="236" t="s">
        <v>6668</v>
      </c>
      <c r="BP49" s="236" t="s">
        <v>6669</v>
      </c>
      <c r="BQ49" s="597" t="s">
        <v>6670</v>
      </c>
      <c r="BR49" s="597" t="s">
        <v>6671</v>
      </c>
      <c r="BS49" s="598" t="s">
        <v>6672</v>
      </c>
      <c r="BV49" s="2851">
        <f t="shared" si="22"/>
        <v>0</v>
      </c>
      <c r="BX49" s="1061">
        <f xml:space="preserve"> IF( OR( $C$49 = $DS$49, $C$49 =""), 0, IF( ISNUMBER( G49 ), 0, 1 ))</f>
        <v>0</v>
      </c>
      <c r="BY49" s="1061">
        <f xml:space="preserve"> IF( OR( $C$49 = $DS$49, $C$49 =""), 0, IF( ISNUMBER( H49 ), 0, 1 ))</f>
        <v>0</v>
      </c>
      <c r="BZ49" s="1061">
        <f xml:space="preserve"> IF( OR( $C$49 = $DS$49, $C$49 =""), 0, IF( ISNUMBER( I49 ), 0, 1 ))</f>
        <v>0</v>
      </c>
      <c r="CA49" s="1061">
        <f xml:space="preserve"> IF( OR( $C$49 = $DS$49, $C$49 =""), 0, IF( ISNUMBER( J49 ), 0, 1 ))</f>
        <v>0</v>
      </c>
      <c r="CB49" s="1061">
        <f xml:space="preserve"> IF( OR( $C$49 = $DS$49, $C$49 =""), 0, IF( ISNUMBER( K49 ), 0, 1 ))</f>
        <v>0</v>
      </c>
      <c r="CC49" s="2848"/>
      <c r="CD49" s="1061">
        <f xml:space="preserve"> IF( OR( $C$49 = $DS$49, $C$49 =""), 0, IF( ISNUMBER( M49 ), 0, 1 ))</f>
        <v>0</v>
      </c>
      <c r="CE49" s="1061">
        <f xml:space="preserve"> IF( OR( $C$49 = $DS$49, $C$49 =""), 0, IF( ISNUMBER( N49 ), 0, 1 ))</f>
        <v>0</v>
      </c>
      <c r="CF49" s="1061">
        <f xml:space="preserve"> IF( OR( $C$49 = $DS$49, $C$49 =""), 0, IF( ISNUMBER( O49 ), 0, 1 ))</f>
        <v>0</v>
      </c>
      <c r="CG49" s="1061">
        <f xml:space="preserve"> IF( OR( $C$49 = $DS$49, $C$49 =""), 0, IF( ISNUMBER( P49 ), 0, 1 ))</f>
        <v>0</v>
      </c>
      <c r="CH49" s="1061">
        <f xml:space="preserve"> IF( OR( $C$49 = $DS$49, $C$49 =""), 0, IF( ISNUMBER( Q49 ), 0, 1 ))</f>
        <v>0</v>
      </c>
      <c r="CI49" s="1092"/>
      <c r="CJ49" s="1061">
        <f xml:space="preserve"> IF( OR( $C$49 = $DS$49, $C$49 =""), 0, IF( ISNUMBER( S49 ), 0, 1 ))</f>
        <v>0</v>
      </c>
      <c r="CK49" s="1061">
        <f xml:space="preserve"> IF( OR( $C$49 = $DS$49, $C$49 =""), 0, IF( ISNUMBER( T49 ), 0, 1 ))</f>
        <v>0</v>
      </c>
      <c r="CL49" s="1061">
        <f xml:space="preserve"> IF( OR( $C$49 = $DS$49, $C$49 =""), 0, IF( ISNUMBER( U49 ), 0, 1 ))</f>
        <v>0</v>
      </c>
      <c r="CM49" s="1061">
        <f xml:space="preserve"> IF( OR( $C$49 = $DS$49, $C$49 =""), 0, IF( ISNUMBER( V49 ), 0, 1 ))</f>
        <v>0</v>
      </c>
      <c r="CN49" s="1061">
        <f xml:space="preserve"> IF( OR( $C$49 = $DS$49, $C$49 =""), 0, IF( ISNUMBER( W49 ), 0, 1 ))</f>
        <v>0</v>
      </c>
      <c r="CO49" s="1092"/>
      <c r="CP49" s="1061">
        <f xml:space="preserve"> IF( OR( $C$49 = $DS$49, $C$49 =""), 0, IF( ISNUMBER( Y49 ), 0, 1 ))</f>
        <v>0</v>
      </c>
      <c r="CQ49" s="1061">
        <f xml:space="preserve"> IF( OR( $C$49 = $DS$49, $C$49 =""), 0, IF( ISNUMBER( Z49 ), 0, 1 ))</f>
        <v>0</v>
      </c>
      <c r="CR49" s="1061">
        <f xml:space="preserve"> IF( OR( $C$49 = $DS$49, $C$49 =""), 0, IF( ISNUMBER( AA49 ), 0, 1 ))</f>
        <v>0</v>
      </c>
      <c r="CS49" s="1061">
        <f xml:space="preserve"> IF( OR( $C$49 = $DS$49, $C$49 =""), 0, IF( ISNUMBER( AB49 ), 0, 1 ))</f>
        <v>0</v>
      </c>
      <c r="CT49" s="1061">
        <f xml:space="preserve"> IF( OR( $C$49 = $DS$49, $C$49 =""), 0, IF( ISNUMBER( AC49 ), 0, 1 ))</f>
        <v>0</v>
      </c>
      <c r="CU49" s="1092"/>
      <c r="CV49" s="1061">
        <f xml:space="preserve"> IF( OR( $C$49 = $DS$49, $C$49 =""), 0, IF( ISNUMBER( AE49 ), 0, 1 ))</f>
        <v>0</v>
      </c>
      <c r="CW49" s="1061">
        <f xml:space="preserve"> IF( OR( $C$49 = $DS$49, $C$49 =""), 0, IF( ISNUMBER( AF49 ), 0, 1 ))</f>
        <v>0</v>
      </c>
      <c r="CX49" s="1061">
        <f xml:space="preserve"> IF( OR( $C$49 = $DS$49, $C$49 =""), 0, IF( ISNUMBER( AG49 ), 0, 1 ))</f>
        <v>0</v>
      </c>
      <c r="CY49" s="1061">
        <f xml:space="preserve"> IF( OR( $C$49 = $DS$49, $C$49 =""), 0, IF( ISNUMBER( AH49 ), 0, 1 ))</f>
        <v>0</v>
      </c>
      <c r="CZ49" s="1061">
        <f xml:space="preserve"> IF( OR( $C$49 = $DS$49, $C$49 =""), 0, IF( ISNUMBER( AI49 ), 0, 1 ))</f>
        <v>0</v>
      </c>
      <c r="DA49" s="1092"/>
      <c r="DB49" s="1061">
        <f xml:space="preserve"> IF( OR( $C$49 = $DS$49, $C$49 =""), 0, IF( ISNUMBER( AK49 ), 0, 1 ))</f>
        <v>0</v>
      </c>
      <c r="DC49" s="1061">
        <f xml:space="preserve"> IF( OR( $C$49 = $DS$49, $C$49 =""), 0, IF( ISNUMBER( AL49 ), 0, 1 ))</f>
        <v>0</v>
      </c>
      <c r="DD49" s="1061">
        <f xml:space="preserve"> IF( OR( $C$49 = $DS$49, $C$49 =""), 0, IF( ISNUMBER( AM49 ), 0, 1 ))</f>
        <v>0</v>
      </c>
      <c r="DE49" s="1061">
        <f xml:space="preserve"> IF( OR( $C$49 = $DS$49, $C$49 =""), 0, IF( ISNUMBER( AN49 ), 0, 1 ))</f>
        <v>0</v>
      </c>
      <c r="DF49" s="1061">
        <f xml:space="preserve"> IF( OR( $C$49 = $DS$49, $C$49 =""), 0, IF( ISNUMBER( AO49 ), 0, 1 ))</f>
        <v>0</v>
      </c>
      <c r="DG49" s="1092"/>
      <c r="DH49" s="1061">
        <f xml:space="preserve"> IF( OR( $C$49 = $DS$49, $C$49 =""), 0, IF( ISNUMBER( AQ49 ), 0, 1 ))</f>
        <v>0</v>
      </c>
      <c r="DI49" s="1061">
        <f xml:space="preserve"> IF( OR( $C$49 = $DS$49, $C$49 =""), 0, IF( ISNUMBER( AR49 ), 0, 1 ))</f>
        <v>0</v>
      </c>
      <c r="DJ49" s="1061">
        <f xml:space="preserve"> IF( OR( $C$49 = $DS$49, $C$49 =""), 0, IF( ISNUMBER( AS49 ), 0, 1 ))</f>
        <v>0</v>
      </c>
      <c r="DK49" s="1061">
        <f xml:space="preserve"> IF( OR( $C$49 = $DS$49, $C$49 =""), 0, IF( ISNUMBER( AT49 ), 0, 1 ))</f>
        <v>0</v>
      </c>
      <c r="DL49" s="1061">
        <f xml:space="preserve"> IF( OR( $C$49 = $DS$49, $C$49 =""), 0, IF( ISNUMBER( AU49 ), 0, 1 ))</f>
        <v>0</v>
      </c>
      <c r="DM49" s="1092"/>
      <c r="DN49" s="1061">
        <f xml:space="preserve"> IF( OR( $C$49 = $DS$49, $C$49 =""), 0, IF( ISNUMBER( AW49 ), 0, 1 ))</f>
        <v>0</v>
      </c>
      <c r="DO49" s="1061">
        <f xml:space="preserve"> IF( OR( $C$49 = $DS$49, $C$49 =""), 0, IF( ISNUMBER( AX49 ), 0, 1 ))</f>
        <v>0</v>
      </c>
      <c r="DP49" s="1061">
        <f xml:space="preserve"> IF( OR( $C$49 = $DS$49, $C$49 =""), 0, IF( ISNUMBER( AY49 ), 0, 1 ))</f>
        <v>0</v>
      </c>
      <c r="DQ49" s="1061">
        <f xml:space="preserve"> IF( OR( $C$49 = $DS$49, $C$49 =""), 0, IF( ISNUMBER( AZ49 ), 0, 1 ))</f>
        <v>0</v>
      </c>
      <c r="DR49" s="1061">
        <f xml:space="preserve"> IF( OR( $C$49 = $DS$49, $C$49 =""), 0, IF( ISNUMBER( BA49 ), 0, 1 ))</f>
        <v>0</v>
      </c>
      <c r="DS49" s="1092" t="s">
        <v>241</v>
      </c>
      <c r="DT49" s="200"/>
    </row>
    <row r="50" spans="2:124" x14ac:dyDescent="0.25">
      <c r="B50" s="594">
        <f t="shared" si="19"/>
        <v>31</v>
      </c>
      <c r="C50" s="595" t="s">
        <v>248</v>
      </c>
      <c r="D50" s="2260"/>
      <c r="E50" s="64" t="s">
        <v>41</v>
      </c>
      <c r="F50" s="79">
        <v>3</v>
      </c>
      <c r="G50" s="521"/>
      <c r="H50" s="509"/>
      <c r="I50" s="509"/>
      <c r="J50" s="509"/>
      <c r="K50" s="509"/>
      <c r="L50" s="596">
        <f>SUM(G50:K50)</f>
        <v>0</v>
      </c>
      <c r="M50" s="521"/>
      <c r="N50" s="509"/>
      <c r="O50" s="509"/>
      <c r="P50" s="509"/>
      <c r="Q50" s="509"/>
      <c r="R50" s="596">
        <f>SUM(M50:Q50)</f>
        <v>0</v>
      </c>
      <c r="S50" s="521"/>
      <c r="T50" s="509"/>
      <c r="U50" s="509"/>
      <c r="V50" s="509"/>
      <c r="W50" s="509"/>
      <c r="X50" s="596">
        <f>SUM(S50:W50)</f>
        <v>0</v>
      </c>
      <c r="Y50" s="521"/>
      <c r="Z50" s="509"/>
      <c r="AA50" s="509"/>
      <c r="AB50" s="509"/>
      <c r="AC50" s="509"/>
      <c r="AD50" s="596">
        <f>SUM(Y50:AC50)</f>
        <v>0</v>
      </c>
      <c r="AE50" s="521"/>
      <c r="AF50" s="509"/>
      <c r="AG50" s="509"/>
      <c r="AH50" s="509"/>
      <c r="AI50" s="509"/>
      <c r="AJ50" s="596">
        <f>SUM(AE50:AI50)</f>
        <v>0</v>
      </c>
      <c r="AK50" s="521"/>
      <c r="AL50" s="509"/>
      <c r="AM50" s="509"/>
      <c r="AN50" s="509"/>
      <c r="AO50" s="509"/>
      <c r="AP50" s="596">
        <f>SUM(AK50:AO50)</f>
        <v>0</v>
      </c>
      <c r="AQ50" s="521"/>
      <c r="AR50" s="509"/>
      <c r="AS50" s="509"/>
      <c r="AT50" s="509"/>
      <c r="AU50" s="509"/>
      <c r="AV50" s="596">
        <f>SUM(AQ50:AU50)</f>
        <v>0</v>
      </c>
      <c r="AW50" s="521"/>
      <c r="AX50" s="509"/>
      <c r="AY50" s="509"/>
      <c r="AZ50" s="509"/>
      <c r="BA50" s="509"/>
      <c r="BB50" s="596">
        <f>SUM(AW50:BA50)</f>
        <v>0</v>
      </c>
      <c r="BD50" s="91"/>
      <c r="BE50" s="2849" t="s">
        <v>388</v>
      </c>
      <c r="BF50" s="1923"/>
      <c r="BG50" s="426">
        <f t="shared" si="20"/>
        <v>0</v>
      </c>
      <c r="BH50" s="43"/>
      <c r="BI50" s="1923"/>
      <c r="BJ50" s="62">
        <f t="shared" si="21"/>
        <v>31</v>
      </c>
      <c r="BK50" s="234" t="s">
        <v>249</v>
      </c>
      <c r="BL50" s="64" t="s">
        <v>41</v>
      </c>
      <c r="BM50" s="79">
        <v>4</v>
      </c>
      <c r="BN50" s="235" t="s">
        <v>6673</v>
      </c>
      <c r="BO50" s="236" t="s">
        <v>6674</v>
      </c>
      <c r="BP50" s="236" t="s">
        <v>6675</v>
      </c>
      <c r="BQ50" s="597" t="s">
        <v>6676</v>
      </c>
      <c r="BR50" s="597" t="s">
        <v>6677</v>
      </c>
      <c r="BS50" s="598" t="s">
        <v>6678</v>
      </c>
      <c r="BV50" s="2851">
        <f t="shared" si="22"/>
        <v>0</v>
      </c>
      <c r="BX50" s="1061">
        <f xml:space="preserve"> IF( OR( $C$50 = $DS$50, $C$50 =""), 0, IF( ISNUMBER( G50 ), 0, 1 ))</f>
        <v>0</v>
      </c>
      <c r="BY50" s="1061">
        <f xml:space="preserve"> IF( OR( $C$50 = $DS$50, $C$50 =""), 0, IF( ISNUMBER( H50 ), 0, 1 ))</f>
        <v>0</v>
      </c>
      <c r="BZ50" s="1061">
        <f xml:space="preserve"> IF( OR( $C$50 = $DS$50, $C$50 =""), 0, IF( ISNUMBER( I50 ), 0, 1 ))</f>
        <v>0</v>
      </c>
      <c r="CA50" s="1061">
        <f xml:space="preserve"> IF( OR( $C$50 = $DS$50, $C$50 =""), 0, IF( ISNUMBER( J50 ), 0, 1 ))</f>
        <v>0</v>
      </c>
      <c r="CB50" s="1061">
        <f xml:space="preserve"> IF( OR( $C$50 = $DS$50, $C$50 =""), 0, IF( ISNUMBER( K50 ), 0, 1 ))</f>
        <v>0</v>
      </c>
      <c r="CC50" s="2848"/>
      <c r="CD50" s="1061">
        <f xml:space="preserve"> IF( OR( $C$50 = $DS$50, $C$50 =""), 0, IF( ISNUMBER( M50 ), 0, 1 ))</f>
        <v>0</v>
      </c>
      <c r="CE50" s="1061">
        <f xml:space="preserve"> IF( OR( $C$50 = $DS$50, $C$50 =""), 0, IF( ISNUMBER( N50 ), 0, 1 ))</f>
        <v>0</v>
      </c>
      <c r="CF50" s="1061">
        <f xml:space="preserve"> IF( OR( $C$50 = $DS$50, $C$50 =""), 0, IF( ISNUMBER( O50 ), 0, 1 ))</f>
        <v>0</v>
      </c>
      <c r="CG50" s="1061">
        <f xml:space="preserve"> IF( OR( $C$50 = $DS$50, $C$50 =""), 0, IF( ISNUMBER( P50 ), 0, 1 ))</f>
        <v>0</v>
      </c>
      <c r="CH50" s="1061">
        <f xml:space="preserve"> IF( OR( $C$50 = $DS$50, $C$50 =""), 0, IF( ISNUMBER( Q50 ), 0, 1 ))</f>
        <v>0</v>
      </c>
      <c r="CI50" s="1092"/>
      <c r="CJ50" s="1061">
        <f xml:space="preserve"> IF( OR( $C$50 = $DS$50, $C$50 =""), 0, IF( ISNUMBER( S50 ), 0, 1 ))</f>
        <v>0</v>
      </c>
      <c r="CK50" s="1061">
        <f xml:space="preserve"> IF( OR( $C$50 = $DS$50, $C$50 =""), 0, IF( ISNUMBER( T50 ), 0, 1 ))</f>
        <v>0</v>
      </c>
      <c r="CL50" s="1061">
        <f xml:space="preserve"> IF( OR( $C$50 = $DS$50, $C$50 =""), 0, IF( ISNUMBER( U50 ), 0, 1 ))</f>
        <v>0</v>
      </c>
      <c r="CM50" s="1061">
        <f xml:space="preserve"> IF( OR( $C$50 = $DS$50, $C$50 =""), 0, IF( ISNUMBER( V50 ), 0, 1 ))</f>
        <v>0</v>
      </c>
      <c r="CN50" s="1061">
        <f xml:space="preserve"> IF( OR( $C$50 = $DS$50, $C$50 =""), 0, IF( ISNUMBER( W50 ), 0, 1 ))</f>
        <v>0</v>
      </c>
      <c r="CO50" s="1092"/>
      <c r="CP50" s="1061">
        <f xml:space="preserve"> IF( OR( $C$50 = $DS$50, $C$50 =""), 0, IF( ISNUMBER( Y50 ), 0, 1 ))</f>
        <v>0</v>
      </c>
      <c r="CQ50" s="1061">
        <f xml:space="preserve"> IF( OR( $C$50 = $DS$50, $C$50 =""), 0, IF( ISNUMBER( Z50 ), 0, 1 ))</f>
        <v>0</v>
      </c>
      <c r="CR50" s="1061">
        <f xml:space="preserve"> IF( OR( $C$50 = $DS$50, $C$50 =""), 0, IF( ISNUMBER( AA50 ), 0, 1 ))</f>
        <v>0</v>
      </c>
      <c r="CS50" s="1061">
        <f xml:space="preserve"> IF( OR( $C$50 = $DS$50, $C$50 =""), 0, IF( ISNUMBER( AB50 ), 0, 1 ))</f>
        <v>0</v>
      </c>
      <c r="CT50" s="1061">
        <f xml:space="preserve"> IF( OR( $C$50 = $DS$50, $C$50 =""), 0, IF( ISNUMBER( AC50 ), 0, 1 ))</f>
        <v>0</v>
      </c>
      <c r="CU50" s="1092"/>
      <c r="CV50" s="1061">
        <f xml:space="preserve"> IF( OR( $C$50 = $DS$50, $C$50 =""), 0, IF( ISNUMBER( AE50 ), 0, 1 ))</f>
        <v>0</v>
      </c>
      <c r="CW50" s="1061">
        <f xml:space="preserve"> IF( OR( $C$50 = $DS$50, $C$50 =""), 0, IF( ISNUMBER( AF50 ), 0, 1 ))</f>
        <v>0</v>
      </c>
      <c r="CX50" s="1061">
        <f xml:space="preserve"> IF( OR( $C$50 = $DS$50, $C$50 =""), 0, IF( ISNUMBER( AG50 ), 0, 1 ))</f>
        <v>0</v>
      </c>
      <c r="CY50" s="1061">
        <f xml:space="preserve"> IF( OR( $C$50 = $DS$50, $C$50 =""), 0, IF( ISNUMBER( AH50 ), 0, 1 ))</f>
        <v>0</v>
      </c>
      <c r="CZ50" s="1061">
        <f xml:space="preserve"> IF( OR( $C$50 = $DS$50, $C$50 =""), 0, IF( ISNUMBER( AI50 ), 0, 1 ))</f>
        <v>0</v>
      </c>
      <c r="DA50" s="1092"/>
      <c r="DB50" s="1061">
        <f xml:space="preserve"> IF( OR( $C$50 = $DS$50, $C$50 =""), 0, IF( ISNUMBER( AK50 ), 0, 1 ))</f>
        <v>0</v>
      </c>
      <c r="DC50" s="1061">
        <f xml:space="preserve"> IF( OR( $C$50 = $DS$50, $C$50 =""), 0, IF( ISNUMBER( AL50 ), 0, 1 ))</f>
        <v>0</v>
      </c>
      <c r="DD50" s="1061">
        <f xml:space="preserve"> IF( OR( $C$50 = $DS$50, $C$50 =""), 0, IF( ISNUMBER( AM50 ), 0, 1 ))</f>
        <v>0</v>
      </c>
      <c r="DE50" s="1061">
        <f xml:space="preserve"> IF( OR( $C$50 = $DS$50, $C$50 =""), 0, IF( ISNUMBER( AN50 ), 0, 1 ))</f>
        <v>0</v>
      </c>
      <c r="DF50" s="1061">
        <f xml:space="preserve"> IF( OR( $C$50 = $DS$50, $C$50 =""), 0, IF( ISNUMBER( AO50 ), 0, 1 ))</f>
        <v>0</v>
      </c>
      <c r="DG50" s="1092"/>
      <c r="DH50" s="1061">
        <f xml:space="preserve"> IF( OR( $C$50 = $DS$50, $C$50 =""), 0, IF( ISNUMBER( AQ50 ), 0, 1 ))</f>
        <v>0</v>
      </c>
      <c r="DI50" s="1061">
        <f xml:space="preserve"> IF( OR( $C$50 = $DS$50, $C$50 =""), 0, IF( ISNUMBER( AR50 ), 0, 1 ))</f>
        <v>0</v>
      </c>
      <c r="DJ50" s="1061">
        <f xml:space="preserve"> IF( OR( $C$50 = $DS$50, $C$50 =""), 0, IF( ISNUMBER( AS50 ), 0, 1 ))</f>
        <v>0</v>
      </c>
      <c r="DK50" s="1061">
        <f xml:space="preserve"> IF( OR( $C$50 = $DS$50, $C$50 =""), 0, IF( ISNUMBER( AT50 ), 0, 1 ))</f>
        <v>0</v>
      </c>
      <c r="DL50" s="1061">
        <f xml:space="preserve"> IF( OR( $C$50 = $DS$50, $C$50 =""), 0, IF( ISNUMBER( AU50 ), 0, 1 ))</f>
        <v>0</v>
      </c>
      <c r="DM50" s="1092"/>
      <c r="DN50" s="1061">
        <f xml:space="preserve"> IF( OR( $C$50 = $DS$50, $C$50 =""), 0, IF( ISNUMBER( AW50 ), 0, 1 ))</f>
        <v>0</v>
      </c>
      <c r="DO50" s="1061">
        <f xml:space="preserve"> IF( OR( $C$50 = $DS$50, $C$50 =""), 0, IF( ISNUMBER( AX50 ), 0, 1 ))</f>
        <v>0</v>
      </c>
      <c r="DP50" s="1061">
        <f xml:space="preserve"> IF( OR( $C$50 = $DS$50, $C$50 =""), 0, IF( ISNUMBER( AY50 ), 0, 1 ))</f>
        <v>0</v>
      </c>
      <c r="DQ50" s="1061">
        <f xml:space="preserve"> IF( OR( $C$50 = $DS$50, $C$50 =""), 0, IF( ISNUMBER( AZ50 ), 0, 1 ))</f>
        <v>0</v>
      </c>
      <c r="DR50" s="1061">
        <f xml:space="preserve"> IF( OR( $C$50 = $DS$50, $C$50 =""), 0, IF( ISNUMBER( BA50 ), 0, 1 ))</f>
        <v>0</v>
      </c>
      <c r="DS50" s="1092" t="s">
        <v>248</v>
      </c>
      <c r="DT50" s="200"/>
    </row>
    <row r="51" spans="2:124" x14ac:dyDescent="0.25">
      <c r="B51" s="594">
        <f t="shared" si="19"/>
        <v>32</v>
      </c>
      <c r="C51" s="595" t="s">
        <v>255</v>
      </c>
      <c r="D51" s="2260"/>
      <c r="E51" s="64" t="s">
        <v>41</v>
      </c>
      <c r="F51" s="79">
        <v>3</v>
      </c>
      <c r="G51" s="521"/>
      <c r="H51" s="509"/>
      <c r="I51" s="509"/>
      <c r="J51" s="509"/>
      <c r="K51" s="509"/>
      <c r="L51" s="596">
        <f>SUM(G51:K51)</f>
        <v>0</v>
      </c>
      <c r="M51" s="521"/>
      <c r="N51" s="509"/>
      <c r="O51" s="509"/>
      <c r="P51" s="509"/>
      <c r="Q51" s="509"/>
      <c r="R51" s="596">
        <f>SUM(M51:Q51)</f>
        <v>0</v>
      </c>
      <c r="S51" s="521"/>
      <c r="T51" s="509"/>
      <c r="U51" s="509"/>
      <c r="V51" s="509"/>
      <c r="W51" s="509"/>
      <c r="X51" s="596">
        <f>SUM(S51:W51)</f>
        <v>0</v>
      </c>
      <c r="Y51" s="521"/>
      <c r="Z51" s="509"/>
      <c r="AA51" s="509"/>
      <c r="AB51" s="509"/>
      <c r="AC51" s="509"/>
      <c r="AD51" s="596">
        <f>SUM(Y51:AC51)</f>
        <v>0</v>
      </c>
      <c r="AE51" s="521"/>
      <c r="AF51" s="509"/>
      <c r="AG51" s="509"/>
      <c r="AH51" s="509"/>
      <c r="AI51" s="509"/>
      <c r="AJ51" s="596">
        <f>SUM(AE51:AI51)</f>
        <v>0</v>
      </c>
      <c r="AK51" s="521"/>
      <c r="AL51" s="509"/>
      <c r="AM51" s="509"/>
      <c r="AN51" s="509"/>
      <c r="AO51" s="509"/>
      <c r="AP51" s="596">
        <f>SUM(AK51:AO51)</f>
        <v>0</v>
      </c>
      <c r="AQ51" s="521"/>
      <c r="AR51" s="509"/>
      <c r="AS51" s="509"/>
      <c r="AT51" s="509"/>
      <c r="AU51" s="509"/>
      <c r="AV51" s="596">
        <f>SUM(AQ51:AU51)</f>
        <v>0</v>
      </c>
      <c r="AW51" s="521"/>
      <c r="AX51" s="509"/>
      <c r="AY51" s="509"/>
      <c r="AZ51" s="509"/>
      <c r="BA51" s="509"/>
      <c r="BB51" s="596">
        <f>SUM(AW51:BA51)</f>
        <v>0</v>
      </c>
      <c r="BD51" s="91"/>
      <c r="BE51" s="2849" t="s">
        <v>388</v>
      </c>
      <c r="BF51" s="1923"/>
      <c r="BG51" s="426">
        <f t="shared" si="20"/>
        <v>0</v>
      </c>
      <c r="BH51" s="43"/>
      <c r="BI51" s="1923"/>
      <c r="BJ51" s="62">
        <f t="shared" si="21"/>
        <v>32</v>
      </c>
      <c r="BK51" s="234" t="s">
        <v>256</v>
      </c>
      <c r="BL51" s="64" t="s">
        <v>41</v>
      </c>
      <c r="BM51" s="79">
        <v>5</v>
      </c>
      <c r="BN51" s="235" t="s">
        <v>6679</v>
      </c>
      <c r="BO51" s="236" t="s">
        <v>6680</v>
      </c>
      <c r="BP51" s="236" t="s">
        <v>6681</v>
      </c>
      <c r="BQ51" s="597" t="s">
        <v>6682</v>
      </c>
      <c r="BR51" s="597" t="s">
        <v>6683</v>
      </c>
      <c r="BS51" s="598" t="s">
        <v>6684</v>
      </c>
      <c r="BV51" s="2851">
        <f t="shared" si="22"/>
        <v>0</v>
      </c>
      <c r="BX51" s="1061">
        <f xml:space="preserve"> IF( OR( $C$51 = $DS$51, $C$51 =""), 0, IF( ISNUMBER( G51 ), 0, 1 ))</f>
        <v>0</v>
      </c>
      <c r="BY51" s="1061">
        <f xml:space="preserve"> IF( OR( $C$51 = $DS$51, $C$51 =""), 0, IF( ISNUMBER( H51 ), 0, 1 ))</f>
        <v>0</v>
      </c>
      <c r="BZ51" s="1061">
        <f xml:space="preserve"> IF( OR( $C$51 = $DS$51, $C$51 =""), 0, IF( ISNUMBER( I51 ), 0, 1 ))</f>
        <v>0</v>
      </c>
      <c r="CA51" s="1061">
        <f xml:space="preserve"> IF( OR( $C$51 = $DS$51, $C$51 =""), 0, IF( ISNUMBER( J51 ), 0, 1 ))</f>
        <v>0</v>
      </c>
      <c r="CB51" s="1061">
        <f xml:space="preserve"> IF( OR( $C$51 = $DS$51, $C$51 =""), 0, IF( ISNUMBER( K51 ), 0, 1 ))</f>
        <v>0</v>
      </c>
      <c r="CC51" s="2848"/>
      <c r="CD51" s="1061">
        <f xml:space="preserve"> IF( OR( $C$51 = $DS$51, $C$51 =""), 0, IF( ISNUMBER( M51 ), 0, 1 ))</f>
        <v>0</v>
      </c>
      <c r="CE51" s="1061">
        <f xml:space="preserve"> IF( OR( $C$51 = $DS$51, $C$51 =""), 0, IF( ISNUMBER( N51 ), 0, 1 ))</f>
        <v>0</v>
      </c>
      <c r="CF51" s="1061">
        <f xml:space="preserve"> IF( OR( $C$51 = $DS$51, $C$51 =""), 0, IF( ISNUMBER( O51 ), 0, 1 ))</f>
        <v>0</v>
      </c>
      <c r="CG51" s="1061">
        <f xml:space="preserve"> IF( OR( $C$51 = $DS$51, $C$51 =""), 0, IF( ISNUMBER( P51 ), 0, 1 ))</f>
        <v>0</v>
      </c>
      <c r="CH51" s="1061">
        <f xml:space="preserve"> IF( OR( $C$51 = $DS$51, $C$51 =""), 0, IF( ISNUMBER( Q51 ), 0, 1 ))</f>
        <v>0</v>
      </c>
      <c r="CI51" s="1092"/>
      <c r="CJ51" s="1061">
        <f xml:space="preserve"> IF( OR( $C$51 = $DS$51, $C$51 =""), 0, IF( ISNUMBER( S51 ), 0, 1 ))</f>
        <v>0</v>
      </c>
      <c r="CK51" s="1061">
        <f xml:space="preserve"> IF( OR( $C$51 = $DS$51, $C$51 =""), 0, IF( ISNUMBER( T51 ), 0, 1 ))</f>
        <v>0</v>
      </c>
      <c r="CL51" s="1061">
        <f xml:space="preserve"> IF( OR( $C$51 = $DS$51, $C$51 =""), 0, IF( ISNUMBER( U51 ), 0, 1 ))</f>
        <v>0</v>
      </c>
      <c r="CM51" s="1061">
        <f xml:space="preserve"> IF( OR( $C$51 = $DS$51, $C$51 =""), 0, IF( ISNUMBER( V51 ), 0, 1 ))</f>
        <v>0</v>
      </c>
      <c r="CN51" s="1061">
        <f xml:space="preserve"> IF( OR( $C$51 = $DS$51, $C$51 =""), 0, IF( ISNUMBER( W51 ), 0, 1 ))</f>
        <v>0</v>
      </c>
      <c r="CO51" s="1092"/>
      <c r="CP51" s="1061">
        <f xml:space="preserve"> IF( OR( $C$51 = $DS$51, $C$51 =""), 0, IF( ISNUMBER( Y51 ), 0, 1 ))</f>
        <v>0</v>
      </c>
      <c r="CQ51" s="1061">
        <f xml:space="preserve"> IF( OR( $C$51 = $DS$51, $C$51 =""), 0, IF( ISNUMBER( Z51 ), 0, 1 ))</f>
        <v>0</v>
      </c>
      <c r="CR51" s="1061">
        <f xml:space="preserve"> IF( OR( $C$51 = $DS$51, $C$51 =""), 0, IF( ISNUMBER( AA51 ), 0, 1 ))</f>
        <v>0</v>
      </c>
      <c r="CS51" s="1061">
        <f xml:space="preserve"> IF( OR( $C$51 = $DS$51, $C$51 =""), 0, IF( ISNUMBER( AB51 ), 0, 1 ))</f>
        <v>0</v>
      </c>
      <c r="CT51" s="1061">
        <f xml:space="preserve"> IF( OR( $C$51 = $DS$51, $C$51 =""), 0, IF( ISNUMBER( AC51 ), 0, 1 ))</f>
        <v>0</v>
      </c>
      <c r="CU51" s="1092"/>
      <c r="CV51" s="1061">
        <f xml:space="preserve"> IF( OR( $C$51 = $DS$51, $C$51 =""), 0, IF( ISNUMBER( AE51 ), 0, 1 ))</f>
        <v>0</v>
      </c>
      <c r="CW51" s="1061">
        <f xml:space="preserve"> IF( OR( $C$51 = $DS$51, $C$51 =""), 0, IF( ISNUMBER( AF51 ), 0, 1 ))</f>
        <v>0</v>
      </c>
      <c r="CX51" s="1061">
        <f xml:space="preserve"> IF( OR( $C$51 = $DS$51, $C$51 =""), 0, IF( ISNUMBER( AG51 ), 0, 1 ))</f>
        <v>0</v>
      </c>
      <c r="CY51" s="1061">
        <f xml:space="preserve"> IF( OR( $C$51 = $DS$51, $C$51 =""), 0, IF( ISNUMBER( AH51 ), 0, 1 ))</f>
        <v>0</v>
      </c>
      <c r="CZ51" s="1061">
        <f xml:space="preserve"> IF( OR( $C$51 = $DS$51, $C$51 =""), 0, IF( ISNUMBER( AI51 ), 0, 1 ))</f>
        <v>0</v>
      </c>
      <c r="DA51" s="1092"/>
      <c r="DB51" s="1061">
        <f xml:space="preserve"> IF( OR( $C$51 = $DS$51, $C$51 =""), 0, IF( ISNUMBER( AK51 ), 0, 1 ))</f>
        <v>0</v>
      </c>
      <c r="DC51" s="1061">
        <f xml:space="preserve"> IF( OR( $C$51 = $DS$51, $C$51 =""), 0, IF( ISNUMBER( AL51 ), 0, 1 ))</f>
        <v>0</v>
      </c>
      <c r="DD51" s="1061">
        <f xml:space="preserve"> IF( OR( $C$51 = $DS$51, $C$51 =""), 0, IF( ISNUMBER( AM51 ), 0, 1 ))</f>
        <v>0</v>
      </c>
      <c r="DE51" s="1061">
        <f xml:space="preserve"> IF( OR( $C$51 = $DS$51, $C$51 =""), 0, IF( ISNUMBER( AN51 ), 0, 1 ))</f>
        <v>0</v>
      </c>
      <c r="DF51" s="1061">
        <f xml:space="preserve"> IF( OR( $C$51 = $DS$51, $C$51 =""), 0, IF( ISNUMBER( AO51 ), 0, 1 ))</f>
        <v>0</v>
      </c>
      <c r="DG51" s="1092"/>
      <c r="DH51" s="1061">
        <f xml:space="preserve"> IF( OR( $C$51 = $DS$51, $C$51 =""), 0, IF( ISNUMBER( AQ51 ), 0, 1 ))</f>
        <v>0</v>
      </c>
      <c r="DI51" s="1061">
        <f xml:space="preserve"> IF( OR( $C$51 = $DS$51, $C$51 =""), 0, IF( ISNUMBER( AR51 ), 0, 1 ))</f>
        <v>0</v>
      </c>
      <c r="DJ51" s="1061">
        <f xml:space="preserve"> IF( OR( $C$51 = $DS$51, $C$51 =""), 0, IF( ISNUMBER( AS51 ), 0, 1 ))</f>
        <v>0</v>
      </c>
      <c r="DK51" s="1061">
        <f xml:space="preserve"> IF( OR( $C$51 = $DS$51, $C$51 =""), 0, IF( ISNUMBER( AT51 ), 0, 1 ))</f>
        <v>0</v>
      </c>
      <c r="DL51" s="1061">
        <f xml:space="preserve"> IF( OR( $C$51 = $DS$51, $C$51 =""), 0, IF( ISNUMBER( AU51 ), 0, 1 ))</f>
        <v>0</v>
      </c>
      <c r="DM51" s="1092"/>
      <c r="DN51" s="1061">
        <f xml:space="preserve"> IF( OR( $C$51 = $DS$51, $C$51 =""), 0, IF( ISNUMBER( AW51 ), 0, 1 ))</f>
        <v>0</v>
      </c>
      <c r="DO51" s="1061">
        <f xml:space="preserve"> IF( OR( $C$51 = $DS$51, $C$51 =""), 0, IF( ISNUMBER( AX51 ), 0, 1 ))</f>
        <v>0</v>
      </c>
      <c r="DP51" s="1061">
        <f xml:space="preserve"> IF( OR( $C$51 = $DS$51, $C$51 =""), 0, IF( ISNUMBER( AY51 ), 0, 1 ))</f>
        <v>0</v>
      </c>
      <c r="DQ51" s="1061">
        <f xml:space="preserve"> IF( OR( $C$51 = $DS$51, $C$51 =""), 0, IF( ISNUMBER( AZ51 ), 0, 1 ))</f>
        <v>0</v>
      </c>
      <c r="DR51" s="1061">
        <f xml:space="preserve"> IF( OR( $C$51 = $DS$51, $C$51 =""), 0, IF( ISNUMBER( BA51 ), 0, 1 ))</f>
        <v>0</v>
      </c>
      <c r="DS51" s="1092" t="s">
        <v>255</v>
      </c>
      <c r="DT51" s="600"/>
    </row>
    <row r="52" spans="2:124" x14ac:dyDescent="0.25">
      <c r="B52" s="594">
        <f t="shared" si="19"/>
        <v>33</v>
      </c>
      <c r="C52" s="595" t="s">
        <v>262</v>
      </c>
      <c r="D52" s="2260"/>
      <c r="E52" s="64" t="s">
        <v>41</v>
      </c>
      <c r="F52" s="79">
        <v>3</v>
      </c>
      <c r="G52" s="521"/>
      <c r="H52" s="509"/>
      <c r="I52" s="509"/>
      <c r="J52" s="509"/>
      <c r="K52" s="509"/>
      <c r="L52" s="596">
        <f>SUM(G52:K52)</f>
        <v>0</v>
      </c>
      <c r="M52" s="521"/>
      <c r="N52" s="509"/>
      <c r="O52" s="509"/>
      <c r="P52" s="509"/>
      <c r="Q52" s="509"/>
      <c r="R52" s="596">
        <f>SUM(M52:Q52)</f>
        <v>0</v>
      </c>
      <c r="S52" s="521"/>
      <c r="T52" s="509"/>
      <c r="U52" s="509"/>
      <c r="V52" s="509"/>
      <c r="W52" s="509"/>
      <c r="X52" s="596">
        <f>SUM(S52:W52)</f>
        <v>0</v>
      </c>
      <c r="Y52" s="521"/>
      <c r="Z52" s="509"/>
      <c r="AA52" s="509"/>
      <c r="AB52" s="509"/>
      <c r="AC52" s="509"/>
      <c r="AD52" s="596">
        <f>SUM(Y52:AC52)</f>
        <v>0</v>
      </c>
      <c r="AE52" s="521"/>
      <c r="AF52" s="509"/>
      <c r="AG52" s="509"/>
      <c r="AH52" s="509"/>
      <c r="AI52" s="509"/>
      <c r="AJ52" s="596">
        <f>SUM(AE52:AI52)</f>
        <v>0</v>
      </c>
      <c r="AK52" s="521"/>
      <c r="AL52" s="509"/>
      <c r="AM52" s="509"/>
      <c r="AN52" s="509"/>
      <c r="AO52" s="509"/>
      <c r="AP52" s="596">
        <f>SUM(AK52:AO52)</f>
        <v>0</v>
      </c>
      <c r="AQ52" s="521"/>
      <c r="AR52" s="509"/>
      <c r="AS52" s="509"/>
      <c r="AT52" s="509"/>
      <c r="AU52" s="509"/>
      <c r="AV52" s="596">
        <f>SUM(AQ52:AU52)</f>
        <v>0</v>
      </c>
      <c r="AW52" s="521"/>
      <c r="AX52" s="509"/>
      <c r="AY52" s="509"/>
      <c r="AZ52" s="509"/>
      <c r="BA52" s="509"/>
      <c r="BB52" s="596">
        <f>SUM(AW52:BA52)</f>
        <v>0</v>
      </c>
      <c r="BD52" s="91"/>
      <c r="BE52" s="2849" t="s">
        <v>388</v>
      </c>
      <c r="BF52" s="1923"/>
      <c r="BG52" s="426">
        <f t="shared" si="20"/>
        <v>0</v>
      </c>
      <c r="BH52" s="43"/>
      <c r="BI52" s="1923"/>
      <c r="BJ52" s="62">
        <f t="shared" si="21"/>
        <v>33</v>
      </c>
      <c r="BK52" s="234" t="s">
        <v>263</v>
      </c>
      <c r="BL52" s="64" t="s">
        <v>41</v>
      </c>
      <c r="BM52" s="79">
        <v>6</v>
      </c>
      <c r="BN52" s="235" t="s">
        <v>6685</v>
      </c>
      <c r="BO52" s="236" t="s">
        <v>6686</v>
      </c>
      <c r="BP52" s="236" t="s">
        <v>6687</v>
      </c>
      <c r="BQ52" s="597" t="s">
        <v>6688</v>
      </c>
      <c r="BR52" s="597" t="s">
        <v>6689</v>
      </c>
      <c r="BS52" s="598" t="s">
        <v>6690</v>
      </c>
      <c r="BV52" s="2851">
        <f t="shared" si="22"/>
        <v>0</v>
      </c>
      <c r="BX52" s="1061">
        <f xml:space="preserve"> IF( OR( $C$52 = $DS$52, $C$52 =""), 0, IF( ISNUMBER( G52 ), 0, 1 ))</f>
        <v>0</v>
      </c>
      <c r="BY52" s="1061">
        <f xml:space="preserve"> IF( OR( $C$52 = $DS$52, $C$52 =""), 0, IF( ISNUMBER( H52 ), 0, 1 ))</f>
        <v>0</v>
      </c>
      <c r="BZ52" s="1061">
        <f xml:space="preserve"> IF( OR( $C$52 = $DS$52, $C$52 =""), 0, IF( ISNUMBER( I52 ), 0, 1 ))</f>
        <v>0</v>
      </c>
      <c r="CA52" s="1061">
        <f xml:space="preserve"> IF( OR( $C$52 = $DS$52, $C$52 =""), 0, IF( ISNUMBER( J52 ), 0, 1 ))</f>
        <v>0</v>
      </c>
      <c r="CB52" s="1061">
        <f xml:space="preserve"> IF( OR( $C$52 = $DS$52, $C$52 =""), 0, IF( ISNUMBER( K52 ), 0, 1 ))</f>
        <v>0</v>
      </c>
      <c r="CC52" s="2848"/>
      <c r="CD52" s="1061">
        <f xml:space="preserve"> IF( OR( $C$52 = $DS$52, $C$52 =""), 0, IF( ISNUMBER( M52 ), 0, 1 ))</f>
        <v>0</v>
      </c>
      <c r="CE52" s="1061">
        <f xml:space="preserve"> IF( OR( $C$52 = $DS$52, $C$52 =""), 0, IF( ISNUMBER( N52 ), 0, 1 ))</f>
        <v>0</v>
      </c>
      <c r="CF52" s="1061">
        <f xml:space="preserve"> IF( OR( $C$52 = $DS$52, $C$52 =""), 0, IF( ISNUMBER( O52 ), 0, 1 ))</f>
        <v>0</v>
      </c>
      <c r="CG52" s="1061">
        <f xml:space="preserve"> IF( OR( $C$52 = $DS$52, $C$52 =""), 0, IF( ISNUMBER( P52 ), 0, 1 ))</f>
        <v>0</v>
      </c>
      <c r="CH52" s="1061">
        <f xml:space="preserve"> IF( OR( $C$52 = $DS$52, $C$52 =""), 0, IF( ISNUMBER( Q52 ), 0, 1 ))</f>
        <v>0</v>
      </c>
      <c r="CI52" s="1092"/>
      <c r="CJ52" s="1061">
        <f xml:space="preserve"> IF( OR( $C$52 = $DS$52, $C$52 =""), 0, IF( ISNUMBER( S52 ), 0, 1 ))</f>
        <v>0</v>
      </c>
      <c r="CK52" s="1061">
        <f xml:space="preserve"> IF( OR( $C$52 = $DS$52, $C$52 =""), 0, IF( ISNUMBER( T52 ), 0, 1 ))</f>
        <v>0</v>
      </c>
      <c r="CL52" s="1061">
        <f xml:space="preserve"> IF( OR( $C$52 = $DS$52, $C$52 =""), 0, IF( ISNUMBER( U52 ), 0, 1 ))</f>
        <v>0</v>
      </c>
      <c r="CM52" s="1061">
        <f xml:space="preserve"> IF( OR( $C$52 = $DS$52, $C$52 =""), 0, IF( ISNUMBER( V52 ), 0, 1 ))</f>
        <v>0</v>
      </c>
      <c r="CN52" s="1061">
        <f xml:space="preserve"> IF( OR( $C$52 = $DS$52, $C$52 =""), 0, IF( ISNUMBER( W52 ), 0, 1 ))</f>
        <v>0</v>
      </c>
      <c r="CO52" s="1092"/>
      <c r="CP52" s="1061">
        <f xml:space="preserve"> IF( OR( $C$52 = $DS$52, $C$52 =""), 0, IF( ISNUMBER( Y52 ), 0, 1 ))</f>
        <v>0</v>
      </c>
      <c r="CQ52" s="1061">
        <f xml:space="preserve"> IF( OR( $C$52 = $DS$52, $C$52 =""), 0, IF( ISNUMBER( Z52 ), 0, 1 ))</f>
        <v>0</v>
      </c>
      <c r="CR52" s="1061">
        <f xml:space="preserve"> IF( OR( $C$52 = $DS$52, $C$52 =""), 0, IF( ISNUMBER( AA52 ), 0, 1 ))</f>
        <v>0</v>
      </c>
      <c r="CS52" s="1061">
        <f xml:space="preserve"> IF( OR( $C$52 = $DS$52, $C$52 =""), 0, IF( ISNUMBER( AB52 ), 0, 1 ))</f>
        <v>0</v>
      </c>
      <c r="CT52" s="1061">
        <f xml:space="preserve"> IF( OR( $C$52 = $DS$52, $C$52 =""), 0, IF( ISNUMBER( AC52 ), 0, 1 ))</f>
        <v>0</v>
      </c>
      <c r="CU52" s="1092"/>
      <c r="CV52" s="1061">
        <f xml:space="preserve"> IF( OR( $C$52 = $DS$52, $C$52 =""), 0, IF( ISNUMBER( AE52 ), 0, 1 ))</f>
        <v>0</v>
      </c>
      <c r="CW52" s="1061">
        <f xml:space="preserve"> IF( OR( $C$52 = $DS$52, $C$52 =""), 0, IF( ISNUMBER( AF52 ), 0, 1 ))</f>
        <v>0</v>
      </c>
      <c r="CX52" s="1061">
        <f xml:space="preserve"> IF( OR( $C$52 = $DS$52, $C$52 =""), 0, IF( ISNUMBER( AG52 ), 0, 1 ))</f>
        <v>0</v>
      </c>
      <c r="CY52" s="1061">
        <f xml:space="preserve"> IF( OR( $C$52 = $DS$52, $C$52 =""), 0, IF( ISNUMBER( AH52 ), 0, 1 ))</f>
        <v>0</v>
      </c>
      <c r="CZ52" s="1061">
        <f xml:space="preserve"> IF( OR( $C$52 = $DS$52, $C$52 =""), 0, IF( ISNUMBER( AI52 ), 0, 1 ))</f>
        <v>0</v>
      </c>
      <c r="DA52" s="1092"/>
      <c r="DB52" s="1061">
        <f xml:space="preserve"> IF( OR( $C$52 = $DS$52, $C$52 =""), 0, IF( ISNUMBER( AK52 ), 0, 1 ))</f>
        <v>0</v>
      </c>
      <c r="DC52" s="1061">
        <f xml:space="preserve"> IF( OR( $C$52 = $DS$52, $C$52 =""), 0, IF( ISNUMBER( AL52 ), 0, 1 ))</f>
        <v>0</v>
      </c>
      <c r="DD52" s="1061">
        <f xml:space="preserve"> IF( OR( $C$52 = $DS$52, $C$52 =""), 0, IF( ISNUMBER( AM52 ), 0, 1 ))</f>
        <v>0</v>
      </c>
      <c r="DE52" s="1061">
        <f xml:space="preserve"> IF( OR( $C$52 = $DS$52, $C$52 =""), 0, IF( ISNUMBER( AN52 ), 0, 1 ))</f>
        <v>0</v>
      </c>
      <c r="DF52" s="1061">
        <f xml:space="preserve"> IF( OR( $C$52 = $DS$52, $C$52 =""), 0, IF( ISNUMBER( AO52 ), 0, 1 ))</f>
        <v>0</v>
      </c>
      <c r="DG52" s="1092"/>
      <c r="DH52" s="1061">
        <f xml:space="preserve"> IF( OR( $C$52 = $DS$52, $C$52 =""), 0, IF( ISNUMBER( AQ52 ), 0, 1 ))</f>
        <v>0</v>
      </c>
      <c r="DI52" s="1061">
        <f xml:space="preserve"> IF( OR( $C$52 = $DS$52, $C$52 =""), 0, IF( ISNUMBER( AR52 ), 0, 1 ))</f>
        <v>0</v>
      </c>
      <c r="DJ52" s="1061">
        <f xml:space="preserve"> IF( OR( $C$52 = $DS$52, $C$52 =""), 0, IF( ISNUMBER( AS52 ), 0, 1 ))</f>
        <v>0</v>
      </c>
      <c r="DK52" s="1061">
        <f xml:space="preserve"> IF( OR( $C$52 = $DS$52, $C$52 =""), 0, IF( ISNUMBER( AT52 ), 0, 1 ))</f>
        <v>0</v>
      </c>
      <c r="DL52" s="1061">
        <f xml:space="preserve"> IF( OR( $C$52 = $DS$52, $C$52 =""), 0, IF( ISNUMBER( AU52 ), 0, 1 ))</f>
        <v>0</v>
      </c>
      <c r="DM52" s="1092"/>
      <c r="DN52" s="1061">
        <f xml:space="preserve"> IF( OR( $C$52 = $DS$52, $C$52 =""), 0, IF( ISNUMBER( AW52 ), 0, 1 ))</f>
        <v>0</v>
      </c>
      <c r="DO52" s="1061">
        <f xml:space="preserve"> IF( OR( $C$52 = $DS$52, $C$52 =""), 0, IF( ISNUMBER( AX52 ), 0, 1 ))</f>
        <v>0</v>
      </c>
      <c r="DP52" s="1061">
        <f xml:space="preserve"> IF( OR( $C$52 = $DS$52, $C$52 =""), 0, IF( ISNUMBER( AY52 ), 0, 1 ))</f>
        <v>0</v>
      </c>
      <c r="DQ52" s="1061">
        <f xml:space="preserve"> IF( OR( $C$52 = $DS$52, $C$52 =""), 0, IF( ISNUMBER( AZ52 ), 0, 1 ))</f>
        <v>0</v>
      </c>
      <c r="DR52" s="1061">
        <f xml:space="preserve"> IF( OR( $C$52 = $DS$52, $C$52 =""), 0, IF( ISNUMBER( BA52 ), 0, 1 ))</f>
        <v>0</v>
      </c>
      <c r="DS52" s="1092" t="s">
        <v>262</v>
      </c>
      <c r="DT52" s="600"/>
    </row>
    <row r="53" spans="2:124" x14ac:dyDescent="0.25">
      <c r="B53" s="594">
        <f t="shared" si="19"/>
        <v>34</v>
      </c>
      <c r="C53" s="595" t="s">
        <v>269</v>
      </c>
      <c r="D53" s="2260"/>
      <c r="E53" s="64" t="s">
        <v>41</v>
      </c>
      <c r="F53" s="79">
        <v>3</v>
      </c>
      <c r="G53" s="521"/>
      <c r="H53" s="509"/>
      <c r="I53" s="509"/>
      <c r="J53" s="509"/>
      <c r="K53" s="509"/>
      <c r="L53" s="596">
        <f>SUM(G53:K53)</f>
        <v>0</v>
      </c>
      <c r="M53" s="521"/>
      <c r="N53" s="509"/>
      <c r="O53" s="509"/>
      <c r="P53" s="509"/>
      <c r="Q53" s="509"/>
      <c r="R53" s="596">
        <f>SUM(M53:Q53)</f>
        <v>0</v>
      </c>
      <c r="S53" s="521"/>
      <c r="T53" s="509"/>
      <c r="U53" s="509"/>
      <c r="V53" s="509"/>
      <c r="W53" s="509"/>
      <c r="X53" s="596">
        <f>SUM(S53:W53)</f>
        <v>0</v>
      </c>
      <c r="Y53" s="521"/>
      <c r="Z53" s="509"/>
      <c r="AA53" s="509"/>
      <c r="AB53" s="509"/>
      <c r="AC53" s="509"/>
      <c r="AD53" s="596">
        <f>SUM(Y53:AC53)</f>
        <v>0</v>
      </c>
      <c r="AE53" s="521"/>
      <c r="AF53" s="509"/>
      <c r="AG53" s="509"/>
      <c r="AH53" s="509"/>
      <c r="AI53" s="509"/>
      <c r="AJ53" s="596">
        <f>SUM(AE53:AI53)</f>
        <v>0</v>
      </c>
      <c r="AK53" s="521"/>
      <c r="AL53" s="509"/>
      <c r="AM53" s="509"/>
      <c r="AN53" s="509"/>
      <c r="AO53" s="509"/>
      <c r="AP53" s="596">
        <f>SUM(AK53:AO53)</f>
        <v>0</v>
      </c>
      <c r="AQ53" s="521"/>
      <c r="AR53" s="509"/>
      <c r="AS53" s="509"/>
      <c r="AT53" s="509"/>
      <c r="AU53" s="509"/>
      <c r="AV53" s="596">
        <f>SUM(AQ53:AU53)</f>
        <v>0</v>
      </c>
      <c r="AW53" s="521"/>
      <c r="AX53" s="509"/>
      <c r="AY53" s="509"/>
      <c r="AZ53" s="509"/>
      <c r="BA53" s="509"/>
      <c r="BB53" s="596">
        <f>SUM(AW53:BA53)</f>
        <v>0</v>
      </c>
      <c r="BD53" s="91"/>
      <c r="BE53" s="2849" t="s">
        <v>388</v>
      </c>
      <c r="BF53" s="1923"/>
      <c r="BG53" s="426">
        <f t="shared" si="20"/>
        <v>0</v>
      </c>
      <c r="BH53" s="43"/>
      <c r="BI53" s="1923"/>
      <c r="BJ53" s="62">
        <f t="shared" si="21"/>
        <v>34</v>
      </c>
      <c r="BK53" s="234" t="s">
        <v>270</v>
      </c>
      <c r="BL53" s="64" t="s">
        <v>41</v>
      </c>
      <c r="BM53" s="79">
        <v>7</v>
      </c>
      <c r="BN53" s="235" t="s">
        <v>6691</v>
      </c>
      <c r="BO53" s="236" t="s">
        <v>6692</v>
      </c>
      <c r="BP53" s="236" t="s">
        <v>6693</v>
      </c>
      <c r="BQ53" s="597" t="s">
        <v>6694</v>
      </c>
      <c r="BR53" s="597" t="s">
        <v>6695</v>
      </c>
      <c r="BS53" s="598" t="s">
        <v>6696</v>
      </c>
      <c r="BV53" s="2851">
        <f t="shared" si="22"/>
        <v>0</v>
      </c>
      <c r="BX53" s="1061">
        <f xml:space="preserve"> IF( OR( $C$53 = $DS$53, $C$53 =""), 0, IF( ISNUMBER( G53 ), 0, 1 ))</f>
        <v>0</v>
      </c>
      <c r="BY53" s="1061">
        <f xml:space="preserve"> IF( OR( $C$53 = $DS$53, $C$53 =""), 0, IF( ISNUMBER( H53 ), 0, 1 ))</f>
        <v>0</v>
      </c>
      <c r="BZ53" s="1061">
        <f xml:space="preserve"> IF( OR( $C$53 = $DS$53, $C$53 =""), 0, IF( ISNUMBER( I53 ), 0, 1 ))</f>
        <v>0</v>
      </c>
      <c r="CA53" s="1061">
        <f xml:space="preserve"> IF( OR( $C$53 = $DS$53, $C$53 =""), 0, IF( ISNUMBER( J53 ), 0, 1 ))</f>
        <v>0</v>
      </c>
      <c r="CB53" s="1061">
        <f xml:space="preserve"> IF( OR( $C$53 = $DS$53, $C$53 =""), 0, IF( ISNUMBER( K53 ), 0, 1 ))</f>
        <v>0</v>
      </c>
      <c r="CC53" s="2848"/>
      <c r="CD53" s="1061">
        <f xml:space="preserve"> IF( OR( $C$53 = $DS$53, $C$53 =""), 0, IF( ISNUMBER( M53 ), 0, 1 ))</f>
        <v>0</v>
      </c>
      <c r="CE53" s="1061">
        <f xml:space="preserve"> IF( OR( $C$53 = $DS$53, $C$53 =""), 0, IF( ISNUMBER( N53 ), 0, 1 ))</f>
        <v>0</v>
      </c>
      <c r="CF53" s="1061">
        <f xml:space="preserve"> IF( OR( $C$53 = $DS$53, $C$53 =""), 0, IF( ISNUMBER( O53 ), 0, 1 ))</f>
        <v>0</v>
      </c>
      <c r="CG53" s="1061">
        <f xml:space="preserve"> IF( OR( $C$53 = $DS$53, $C$53 =""), 0, IF( ISNUMBER( P53 ), 0, 1 ))</f>
        <v>0</v>
      </c>
      <c r="CH53" s="1061">
        <f xml:space="preserve"> IF( OR( $C$53 = $DS$53, $C$53 =""), 0, IF( ISNUMBER( Q53 ), 0, 1 ))</f>
        <v>0</v>
      </c>
      <c r="CI53" s="1092"/>
      <c r="CJ53" s="1061">
        <f xml:space="preserve"> IF( OR( $C$53 = $DS$53, $C$53 =""), 0, IF( ISNUMBER( S53 ), 0, 1 ))</f>
        <v>0</v>
      </c>
      <c r="CK53" s="1061">
        <f xml:space="preserve"> IF( OR( $C$53 = $DS$53, $C$53 =""), 0, IF( ISNUMBER( T53 ), 0, 1 ))</f>
        <v>0</v>
      </c>
      <c r="CL53" s="1061">
        <f xml:space="preserve"> IF( OR( $C$53 = $DS$53, $C$53 =""), 0, IF( ISNUMBER( U53 ), 0, 1 ))</f>
        <v>0</v>
      </c>
      <c r="CM53" s="1061">
        <f xml:space="preserve"> IF( OR( $C$53 = $DS$53, $C$53 =""), 0, IF( ISNUMBER( V53 ), 0, 1 ))</f>
        <v>0</v>
      </c>
      <c r="CN53" s="1061">
        <f xml:space="preserve"> IF( OR( $C$53 = $DS$53, $C$53 =""), 0, IF( ISNUMBER( W53 ), 0, 1 ))</f>
        <v>0</v>
      </c>
      <c r="CO53" s="1092"/>
      <c r="CP53" s="1061">
        <f xml:space="preserve"> IF( OR( $C$53 = $DS$53, $C$53 =""), 0, IF( ISNUMBER( Y53 ), 0, 1 ))</f>
        <v>0</v>
      </c>
      <c r="CQ53" s="1061">
        <f xml:space="preserve"> IF( OR( $C$53 = $DS$53, $C$53 =""), 0, IF( ISNUMBER( Z53 ), 0, 1 ))</f>
        <v>0</v>
      </c>
      <c r="CR53" s="1061">
        <f xml:space="preserve"> IF( OR( $C$53 = $DS$53, $C$53 =""), 0, IF( ISNUMBER( AA53 ), 0, 1 ))</f>
        <v>0</v>
      </c>
      <c r="CS53" s="1061">
        <f xml:space="preserve"> IF( OR( $C$53 = $DS$53, $C$53 =""), 0, IF( ISNUMBER( AB53 ), 0, 1 ))</f>
        <v>0</v>
      </c>
      <c r="CT53" s="1061">
        <f xml:space="preserve"> IF( OR( $C$53 = $DS$53, $C$53 =""), 0, IF( ISNUMBER( AC53 ), 0, 1 ))</f>
        <v>0</v>
      </c>
      <c r="CU53" s="1092"/>
      <c r="CV53" s="1061">
        <f xml:space="preserve"> IF( OR( $C$53 = $DS$53, $C$53 =""), 0, IF( ISNUMBER( AE53 ), 0, 1 ))</f>
        <v>0</v>
      </c>
      <c r="CW53" s="1061">
        <f xml:space="preserve"> IF( OR( $C$53 = $DS$53, $C$53 =""), 0, IF( ISNUMBER( AF53 ), 0, 1 ))</f>
        <v>0</v>
      </c>
      <c r="CX53" s="1061">
        <f xml:space="preserve"> IF( OR( $C$53 = $DS$53, $C$53 =""), 0, IF( ISNUMBER( AG53 ), 0, 1 ))</f>
        <v>0</v>
      </c>
      <c r="CY53" s="1061">
        <f xml:space="preserve"> IF( OR( $C$53 = $DS$53, $C$53 =""), 0, IF( ISNUMBER( AH53 ), 0, 1 ))</f>
        <v>0</v>
      </c>
      <c r="CZ53" s="1061">
        <f xml:space="preserve"> IF( OR( $C$53 = $DS$53, $C$53 =""), 0, IF( ISNUMBER( AI53 ), 0, 1 ))</f>
        <v>0</v>
      </c>
      <c r="DA53" s="1092"/>
      <c r="DB53" s="1061">
        <f xml:space="preserve"> IF( OR( $C$53 = $DS$53, $C$53 =""), 0, IF( ISNUMBER( AK53 ), 0, 1 ))</f>
        <v>0</v>
      </c>
      <c r="DC53" s="1061">
        <f xml:space="preserve"> IF( OR( $C$53 = $DS$53, $C$53 =""), 0, IF( ISNUMBER( AL53 ), 0, 1 ))</f>
        <v>0</v>
      </c>
      <c r="DD53" s="1061">
        <f xml:space="preserve"> IF( OR( $C$53 = $DS$53, $C$53 =""), 0, IF( ISNUMBER( AM53 ), 0, 1 ))</f>
        <v>0</v>
      </c>
      <c r="DE53" s="1061">
        <f xml:space="preserve"> IF( OR( $C$53 = $DS$53, $C$53 =""), 0, IF( ISNUMBER( AN53 ), 0, 1 ))</f>
        <v>0</v>
      </c>
      <c r="DF53" s="1061">
        <f xml:space="preserve"> IF( OR( $C$53 = $DS$53, $C$53 =""), 0, IF( ISNUMBER( AO53 ), 0, 1 ))</f>
        <v>0</v>
      </c>
      <c r="DG53" s="1092"/>
      <c r="DH53" s="1061">
        <f xml:space="preserve"> IF( OR( $C$53 = $DS$53, $C$53 =""), 0, IF( ISNUMBER( AQ53 ), 0, 1 ))</f>
        <v>0</v>
      </c>
      <c r="DI53" s="1061">
        <f xml:space="preserve"> IF( OR( $C$53 = $DS$53, $C$53 =""), 0, IF( ISNUMBER( AR53 ), 0, 1 ))</f>
        <v>0</v>
      </c>
      <c r="DJ53" s="1061">
        <f xml:space="preserve"> IF( OR( $C$53 = $DS$53, $C$53 =""), 0, IF( ISNUMBER( AS53 ), 0, 1 ))</f>
        <v>0</v>
      </c>
      <c r="DK53" s="1061">
        <f xml:space="preserve"> IF( OR( $C$53 = $DS$53, $C$53 =""), 0, IF( ISNUMBER( AT53 ), 0, 1 ))</f>
        <v>0</v>
      </c>
      <c r="DL53" s="1061">
        <f xml:space="preserve"> IF( OR( $C$53 = $DS$53, $C$53 =""), 0, IF( ISNUMBER( AU53 ), 0, 1 ))</f>
        <v>0</v>
      </c>
      <c r="DM53" s="1092"/>
      <c r="DN53" s="1061">
        <f xml:space="preserve"> IF( OR( $C$53 = $DS$53, $C$53 =""), 0, IF( ISNUMBER( AW53 ), 0, 1 ))</f>
        <v>0</v>
      </c>
      <c r="DO53" s="1061">
        <f xml:space="preserve"> IF( OR( $C$53 = $DS$53, $C$53 =""), 0, IF( ISNUMBER( AX53 ), 0, 1 ))</f>
        <v>0</v>
      </c>
      <c r="DP53" s="1061">
        <f xml:space="preserve"> IF( OR( $C$53 = $DS$53, $C$53 =""), 0, IF( ISNUMBER( AY53 ), 0, 1 ))</f>
        <v>0</v>
      </c>
      <c r="DQ53" s="1061">
        <f xml:space="preserve"> IF( OR( $C$53 = $DS$53, $C$53 =""), 0, IF( ISNUMBER( AZ53 ), 0, 1 ))</f>
        <v>0</v>
      </c>
      <c r="DR53" s="1061">
        <f xml:space="preserve"> IF( OR( $C$53 = $DS$53, $C$53 =""), 0, IF( ISNUMBER( BA53 ), 0, 1 ))</f>
        <v>0</v>
      </c>
      <c r="DS53" s="1092" t="s">
        <v>269</v>
      </c>
      <c r="DT53" s="600"/>
    </row>
    <row r="54" spans="2:124" x14ac:dyDescent="0.25">
      <c r="B54" s="594">
        <f t="shared" si="19"/>
        <v>35</v>
      </c>
      <c r="C54" s="595" t="s">
        <v>276</v>
      </c>
      <c r="D54" s="2260"/>
      <c r="E54" s="64" t="s">
        <v>41</v>
      </c>
      <c r="F54" s="79">
        <v>3</v>
      </c>
      <c r="G54" s="521"/>
      <c r="H54" s="509"/>
      <c r="I54" s="509"/>
      <c r="J54" s="509"/>
      <c r="K54" s="509"/>
      <c r="L54" s="596">
        <f>SUM(G54:K54)</f>
        <v>0</v>
      </c>
      <c r="M54" s="521"/>
      <c r="N54" s="509"/>
      <c r="O54" s="509"/>
      <c r="P54" s="509"/>
      <c r="Q54" s="509"/>
      <c r="R54" s="596">
        <f>SUM(M54:Q54)</f>
        <v>0</v>
      </c>
      <c r="S54" s="521"/>
      <c r="T54" s="509"/>
      <c r="U54" s="509"/>
      <c r="V54" s="509"/>
      <c r="W54" s="509"/>
      <c r="X54" s="596">
        <f>SUM(S54:W54)</f>
        <v>0</v>
      </c>
      <c r="Y54" s="521"/>
      <c r="Z54" s="509"/>
      <c r="AA54" s="509"/>
      <c r="AB54" s="509"/>
      <c r="AC54" s="509"/>
      <c r="AD54" s="596">
        <f>SUM(Y54:AC54)</f>
        <v>0</v>
      </c>
      <c r="AE54" s="521"/>
      <c r="AF54" s="509"/>
      <c r="AG54" s="509"/>
      <c r="AH54" s="509"/>
      <c r="AI54" s="509"/>
      <c r="AJ54" s="596">
        <f>SUM(AE54:AI54)</f>
        <v>0</v>
      </c>
      <c r="AK54" s="521"/>
      <c r="AL54" s="509"/>
      <c r="AM54" s="509"/>
      <c r="AN54" s="509"/>
      <c r="AO54" s="509"/>
      <c r="AP54" s="596">
        <f>SUM(AK54:AO54)</f>
        <v>0</v>
      </c>
      <c r="AQ54" s="521"/>
      <c r="AR54" s="509"/>
      <c r="AS54" s="509"/>
      <c r="AT54" s="509"/>
      <c r="AU54" s="509"/>
      <c r="AV54" s="596">
        <f>SUM(AQ54:AU54)</f>
        <v>0</v>
      </c>
      <c r="AW54" s="521"/>
      <c r="AX54" s="509"/>
      <c r="AY54" s="509"/>
      <c r="AZ54" s="509"/>
      <c r="BA54" s="509"/>
      <c r="BB54" s="596">
        <f>SUM(AW54:BA54)</f>
        <v>0</v>
      </c>
      <c r="BD54" s="91"/>
      <c r="BE54" s="2849" t="s">
        <v>388</v>
      </c>
      <c r="BF54" s="1923"/>
      <c r="BG54" s="426">
        <f t="shared" si="20"/>
        <v>0</v>
      </c>
      <c r="BH54" s="43"/>
      <c r="BI54" s="1923"/>
      <c r="BJ54" s="62">
        <f t="shared" si="21"/>
        <v>35</v>
      </c>
      <c r="BK54" s="234" t="s">
        <v>277</v>
      </c>
      <c r="BL54" s="64" t="s">
        <v>41</v>
      </c>
      <c r="BM54" s="79">
        <v>8</v>
      </c>
      <c r="BN54" s="235" t="s">
        <v>6697</v>
      </c>
      <c r="BO54" s="236" t="s">
        <v>6698</v>
      </c>
      <c r="BP54" s="236" t="s">
        <v>6699</v>
      </c>
      <c r="BQ54" s="597" t="s">
        <v>6700</v>
      </c>
      <c r="BR54" s="597" t="s">
        <v>6701</v>
      </c>
      <c r="BS54" s="598" t="s">
        <v>6702</v>
      </c>
      <c r="BV54" s="2851">
        <f t="shared" si="22"/>
        <v>0</v>
      </c>
      <c r="BX54" s="1061">
        <f xml:space="preserve"> IF( OR( $C$54 = $DS$54, $C$54 =""), 0, IF( ISNUMBER( G54 ), 0, 1 ))</f>
        <v>0</v>
      </c>
      <c r="BY54" s="1061">
        <f xml:space="preserve"> IF( OR( $C$54 = $DS$54, $C$54 =""), 0, IF( ISNUMBER( H54 ), 0, 1 ))</f>
        <v>0</v>
      </c>
      <c r="BZ54" s="1061">
        <f xml:space="preserve"> IF( OR( $C$54 = $DS$54, $C$54 =""), 0, IF( ISNUMBER( I54 ), 0, 1 ))</f>
        <v>0</v>
      </c>
      <c r="CA54" s="1061">
        <f xml:space="preserve"> IF( OR( $C$54 = $DS$54, $C$54 =""), 0, IF( ISNUMBER( J54 ), 0, 1 ))</f>
        <v>0</v>
      </c>
      <c r="CB54" s="1061">
        <f xml:space="preserve"> IF( OR( $C$54 = $DS$54, $C$54 =""), 0, IF( ISNUMBER( K54 ), 0, 1 ))</f>
        <v>0</v>
      </c>
      <c r="CC54" s="2848"/>
      <c r="CD54" s="1061">
        <f xml:space="preserve"> IF( OR( $C$54 = $DS$54, $C$54 =""), 0, IF( ISNUMBER( M54 ), 0, 1 ))</f>
        <v>0</v>
      </c>
      <c r="CE54" s="1061">
        <f xml:space="preserve"> IF( OR( $C$54 = $DS$54, $C$54 =""), 0, IF( ISNUMBER( N54 ), 0, 1 ))</f>
        <v>0</v>
      </c>
      <c r="CF54" s="1061">
        <f xml:space="preserve"> IF( OR( $C$54 = $DS$54, $C$54 =""), 0, IF( ISNUMBER( O54 ), 0, 1 ))</f>
        <v>0</v>
      </c>
      <c r="CG54" s="1061">
        <f xml:space="preserve"> IF( OR( $C$54 = $DS$54, $C$54 =""), 0, IF( ISNUMBER( P54 ), 0, 1 ))</f>
        <v>0</v>
      </c>
      <c r="CH54" s="1061">
        <f xml:space="preserve"> IF( OR( $C$54 = $DS$54, $C$54 =""), 0, IF( ISNUMBER( Q54 ), 0, 1 ))</f>
        <v>0</v>
      </c>
      <c r="CI54" s="1092"/>
      <c r="CJ54" s="1061">
        <f xml:space="preserve"> IF( OR( $C$54 = $DS$54, $C$54 =""), 0, IF( ISNUMBER( S54 ), 0, 1 ))</f>
        <v>0</v>
      </c>
      <c r="CK54" s="1061">
        <f xml:space="preserve"> IF( OR( $C$54 = $DS$54, $C$54 =""), 0, IF( ISNUMBER( T54 ), 0, 1 ))</f>
        <v>0</v>
      </c>
      <c r="CL54" s="1061">
        <f xml:space="preserve"> IF( OR( $C$54 = $DS$54, $C$54 =""), 0, IF( ISNUMBER( U54 ), 0, 1 ))</f>
        <v>0</v>
      </c>
      <c r="CM54" s="1061">
        <f xml:space="preserve"> IF( OR( $C$54 = $DS$54, $C$54 =""), 0, IF( ISNUMBER( V54 ), 0, 1 ))</f>
        <v>0</v>
      </c>
      <c r="CN54" s="1061">
        <f xml:space="preserve"> IF( OR( $C$54 = $DS$54, $C$54 =""), 0, IF( ISNUMBER( W54 ), 0, 1 ))</f>
        <v>0</v>
      </c>
      <c r="CO54" s="1092"/>
      <c r="CP54" s="1061">
        <f xml:space="preserve"> IF( OR( $C$54 = $DS$54, $C$54 =""), 0, IF( ISNUMBER( Y54 ), 0, 1 ))</f>
        <v>0</v>
      </c>
      <c r="CQ54" s="1061">
        <f xml:space="preserve"> IF( OR( $C$54 = $DS$54, $C$54 =""), 0, IF( ISNUMBER( Z54 ), 0, 1 ))</f>
        <v>0</v>
      </c>
      <c r="CR54" s="1061">
        <f xml:space="preserve"> IF( OR( $C$54 = $DS$54, $C$54 =""), 0, IF( ISNUMBER( AA54 ), 0, 1 ))</f>
        <v>0</v>
      </c>
      <c r="CS54" s="1061">
        <f xml:space="preserve"> IF( OR( $C$54 = $DS$54, $C$54 =""), 0, IF( ISNUMBER( AB54 ), 0, 1 ))</f>
        <v>0</v>
      </c>
      <c r="CT54" s="1061">
        <f xml:space="preserve"> IF( OR( $C$54 = $DS$54, $C$54 =""), 0, IF( ISNUMBER( AC54 ), 0, 1 ))</f>
        <v>0</v>
      </c>
      <c r="CU54" s="1092"/>
      <c r="CV54" s="1061">
        <f xml:space="preserve"> IF( OR( $C$54 = $DS$54, $C$54 =""), 0, IF( ISNUMBER( AE54 ), 0, 1 ))</f>
        <v>0</v>
      </c>
      <c r="CW54" s="1061">
        <f xml:space="preserve"> IF( OR( $C$54 = $DS$54, $C$54 =""), 0, IF( ISNUMBER( AF54 ), 0, 1 ))</f>
        <v>0</v>
      </c>
      <c r="CX54" s="1061">
        <f xml:space="preserve"> IF( OR( $C$54 = $DS$54, $C$54 =""), 0, IF( ISNUMBER( AG54 ), 0, 1 ))</f>
        <v>0</v>
      </c>
      <c r="CY54" s="1061">
        <f xml:space="preserve"> IF( OR( $C$54 = $DS$54, $C$54 =""), 0, IF( ISNUMBER( AH54 ), 0, 1 ))</f>
        <v>0</v>
      </c>
      <c r="CZ54" s="1061">
        <f xml:space="preserve"> IF( OR( $C$54 = $DS$54, $C$54 =""), 0, IF( ISNUMBER( AI54 ), 0, 1 ))</f>
        <v>0</v>
      </c>
      <c r="DA54" s="1092"/>
      <c r="DB54" s="1061">
        <f xml:space="preserve"> IF( OR( $C$54 = $DS$54, $C$54 =""), 0, IF( ISNUMBER( AK54 ), 0, 1 ))</f>
        <v>0</v>
      </c>
      <c r="DC54" s="1061">
        <f xml:space="preserve"> IF( OR( $C$54 = $DS$54, $C$54 =""), 0, IF( ISNUMBER( AL54 ), 0, 1 ))</f>
        <v>0</v>
      </c>
      <c r="DD54" s="1061">
        <f xml:space="preserve"> IF( OR( $C$54 = $DS$54, $C$54 =""), 0, IF( ISNUMBER( AM54 ), 0, 1 ))</f>
        <v>0</v>
      </c>
      <c r="DE54" s="1061">
        <f xml:space="preserve"> IF( OR( $C$54 = $DS$54, $C$54 =""), 0, IF( ISNUMBER( AN54 ), 0, 1 ))</f>
        <v>0</v>
      </c>
      <c r="DF54" s="1061">
        <f xml:space="preserve"> IF( OR( $C$54 = $DS$54, $C$54 =""), 0, IF( ISNUMBER( AO54 ), 0, 1 ))</f>
        <v>0</v>
      </c>
      <c r="DG54" s="1092"/>
      <c r="DH54" s="1061">
        <f xml:space="preserve"> IF( OR( $C$54 = $DS$54, $C$54 =""), 0, IF( ISNUMBER( AQ54 ), 0, 1 ))</f>
        <v>0</v>
      </c>
      <c r="DI54" s="1061">
        <f xml:space="preserve"> IF( OR( $C$54 = $DS$54, $C$54 =""), 0, IF( ISNUMBER( AR54 ), 0, 1 ))</f>
        <v>0</v>
      </c>
      <c r="DJ54" s="1061">
        <f xml:space="preserve"> IF( OR( $C$54 = $DS$54, $C$54 =""), 0, IF( ISNUMBER( AS54 ), 0, 1 ))</f>
        <v>0</v>
      </c>
      <c r="DK54" s="1061">
        <f xml:space="preserve"> IF( OR( $C$54 = $DS$54, $C$54 =""), 0, IF( ISNUMBER( AT54 ), 0, 1 ))</f>
        <v>0</v>
      </c>
      <c r="DL54" s="1061">
        <f xml:space="preserve"> IF( OR( $C$54 = $DS$54, $C$54 =""), 0, IF( ISNUMBER( AU54 ), 0, 1 ))</f>
        <v>0</v>
      </c>
      <c r="DM54" s="1092"/>
      <c r="DN54" s="1061">
        <f xml:space="preserve"> IF( OR( $C$54 = $DS$54, $C$54 =""), 0, IF( ISNUMBER( AW54 ), 0, 1 ))</f>
        <v>0</v>
      </c>
      <c r="DO54" s="1061">
        <f xml:space="preserve"> IF( OR( $C$54 = $DS$54, $C$54 =""), 0, IF( ISNUMBER( AX54 ), 0, 1 ))</f>
        <v>0</v>
      </c>
      <c r="DP54" s="1061">
        <f xml:space="preserve"> IF( OR( $C$54 = $DS$54, $C$54 =""), 0, IF( ISNUMBER( AY54 ), 0, 1 ))</f>
        <v>0</v>
      </c>
      <c r="DQ54" s="1061">
        <f xml:space="preserve"> IF( OR( $C$54 = $DS$54, $C$54 =""), 0, IF( ISNUMBER( AZ54 ), 0, 1 ))</f>
        <v>0</v>
      </c>
      <c r="DR54" s="1061">
        <f xml:space="preserve"> IF( OR( $C$54 = $DS$54, $C$54 =""), 0, IF( ISNUMBER( BA54 ), 0, 1 ))</f>
        <v>0</v>
      </c>
      <c r="DS54" s="1092" t="s">
        <v>276</v>
      </c>
      <c r="DT54" s="600"/>
    </row>
    <row r="55" spans="2:124" ht="15" thickBot="1" x14ac:dyDescent="0.25">
      <c r="B55" s="98">
        <v>36</v>
      </c>
      <c r="C55" s="99" t="s">
        <v>283</v>
      </c>
      <c r="D55" s="242"/>
      <c r="E55" s="100" t="s">
        <v>41</v>
      </c>
      <c r="F55" s="526">
        <v>3</v>
      </c>
      <c r="G55" s="2852">
        <f>SUM(G45:G54)</f>
        <v>2.25</v>
      </c>
      <c r="H55" s="2853">
        <f>SUM(H45:H54)</f>
        <v>8.6620000000000008</v>
      </c>
      <c r="I55" s="2853">
        <f>SUM(I45:I54)</f>
        <v>0</v>
      </c>
      <c r="J55" s="2854">
        <f>SUM(J45:J54)</f>
        <v>12.051</v>
      </c>
      <c r="K55" s="2854">
        <f>SUM(K45:K54)</f>
        <v>3.0529999999999999</v>
      </c>
      <c r="L55" s="604">
        <f t="shared" si="11"/>
        <v>26.016000000000002</v>
      </c>
      <c r="M55" s="2852">
        <f>SUM(M45:M54)</f>
        <v>0.35699999999999998</v>
      </c>
      <c r="N55" s="2853">
        <f>SUM(N45:N54)</f>
        <v>6.1760000000000002</v>
      </c>
      <c r="O55" s="2853">
        <f>SUM(O45:O54)</f>
        <v>0</v>
      </c>
      <c r="P55" s="2854">
        <f>SUM(P45:P54)</f>
        <v>2.8140000000000001</v>
      </c>
      <c r="Q55" s="2854">
        <f>SUM(Q45:Q54)</f>
        <v>0</v>
      </c>
      <c r="R55" s="604">
        <f t="shared" si="12"/>
        <v>9.3470000000000013</v>
      </c>
      <c r="S55" s="2852">
        <f>SUM(S45:S54)</f>
        <v>4.5999999999999999E-2</v>
      </c>
      <c r="T55" s="2853">
        <f>SUM(T45:T54)</f>
        <v>1.984</v>
      </c>
      <c r="U55" s="2853">
        <f>SUM(U45:U54)</f>
        <v>0</v>
      </c>
      <c r="V55" s="2854">
        <f>SUM(V45:V54)</f>
        <v>0.26600000000000001</v>
      </c>
      <c r="W55" s="2854">
        <f>SUM(W45:W54)</f>
        <v>0</v>
      </c>
      <c r="X55" s="604">
        <f t="shared" si="13"/>
        <v>2.2959999999999998</v>
      </c>
      <c r="Y55" s="2852">
        <f>SUM(Y45:Y54)</f>
        <v>0</v>
      </c>
      <c r="Z55" s="2853">
        <f>SUM(Z45:Z54)</f>
        <v>0</v>
      </c>
      <c r="AA55" s="2853">
        <f>SUM(AA45:AA54)</f>
        <v>0</v>
      </c>
      <c r="AB55" s="2854">
        <f>SUM(AB45:AB54)</f>
        <v>0</v>
      </c>
      <c r="AC55" s="2854">
        <f>SUM(AC45:AC54)</f>
        <v>0</v>
      </c>
      <c r="AD55" s="604">
        <f t="shared" si="14"/>
        <v>0</v>
      </c>
      <c r="AE55" s="2852">
        <f>SUM(AE45:AE54)</f>
        <v>0</v>
      </c>
      <c r="AF55" s="2853">
        <f>SUM(AF45:AF54)</f>
        <v>0</v>
      </c>
      <c r="AG55" s="2853">
        <f>SUM(AG45:AG54)</f>
        <v>0</v>
      </c>
      <c r="AH55" s="2854">
        <f>SUM(AH45:AH54)</f>
        <v>0</v>
      </c>
      <c r="AI55" s="2854">
        <f>SUM(AI45:AI54)</f>
        <v>0</v>
      </c>
      <c r="AJ55" s="604">
        <f t="shared" si="15"/>
        <v>0</v>
      </c>
      <c r="AK55" s="2852">
        <f>SUM(AK45:AK54)</f>
        <v>0</v>
      </c>
      <c r="AL55" s="2853">
        <f>SUM(AL45:AL54)</f>
        <v>0</v>
      </c>
      <c r="AM55" s="2853">
        <f>SUM(AM45:AM54)</f>
        <v>0</v>
      </c>
      <c r="AN55" s="2854">
        <f>SUM(AN45:AN54)</f>
        <v>0</v>
      </c>
      <c r="AO55" s="2854">
        <f>SUM(AO45:AO54)</f>
        <v>0</v>
      </c>
      <c r="AP55" s="604">
        <f t="shared" si="16"/>
        <v>0</v>
      </c>
      <c r="AQ55" s="2852">
        <f>SUM(AQ45:AQ54)</f>
        <v>0</v>
      </c>
      <c r="AR55" s="2853">
        <f>SUM(AR45:AR54)</f>
        <v>0</v>
      </c>
      <c r="AS55" s="2853">
        <f>SUM(AS45:AS54)</f>
        <v>0</v>
      </c>
      <c r="AT55" s="2854">
        <f>SUM(AT45:AT54)</f>
        <v>0</v>
      </c>
      <c r="AU55" s="2854">
        <f>SUM(AU45:AU54)</f>
        <v>0</v>
      </c>
      <c r="AV55" s="604">
        <f t="shared" si="17"/>
        <v>0</v>
      </c>
      <c r="AW55" s="2852">
        <f>SUM(AW45:AW54)</f>
        <v>0</v>
      </c>
      <c r="AX55" s="2853">
        <f>SUM(AX45:AX54)</f>
        <v>0</v>
      </c>
      <c r="AY55" s="2853">
        <f>SUM(AY45:AY54)</f>
        <v>0</v>
      </c>
      <c r="AZ55" s="2854">
        <f>SUM(AZ45:AZ54)</f>
        <v>0</v>
      </c>
      <c r="BA55" s="2854">
        <f>SUM(BA45:BA54)</f>
        <v>0</v>
      </c>
      <c r="BB55" s="604">
        <f t="shared" si="18"/>
        <v>0</v>
      </c>
      <c r="BD55" s="194" t="s">
        <v>1108</v>
      </c>
      <c r="BE55" s="2850"/>
      <c r="BF55" s="1923"/>
      <c r="BG55" s="43"/>
      <c r="BH55" s="43"/>
      <c r="BI55" s="1923"/>
      <c r="BJ55" s="98">
        <v>36</v>
      </c>
      <c r="BK55" s="99" t="s">
        <v>283</v>
      </c>
      <c r="BL55" s="100" t="s">
        <v>41</v>
      </c>
      <c r="BM55" s="526">
        <v>3</v>
      </c>
      <c r="BN55" s="253" t="s">
        <v>6703</v>
      </c>
      <c r="BO55" s="254" t="s">
        <v>6704</v>
      </c>
      <c r="BP55" s="254" t="s">
        <v>6705</v>
      </c>
      <c r="BQ55" s="608" t="s">
        <v>6706</v>
      </c>
      <c r="BR55" s="608" t="s">
        <v>6707</v>
      </c>
      <c r="BS55" s="609" t="s">
        <v>6708</v>
      </c>
      <c r="BX55" s="1092"/>
      <c r="BY55" s="1092"/>
      <c r="BZ55" s="1092"/>
      <c r="CA55" s="1092"/>
      <c r="CB55" s="1092"/>
      <c r="CC55" s="2848"/>
      <c r="CD55" s="1092"/>
      <c r="CE55" s="1092"/>
      <c r="CF55" s="1092"/>
      <c r="CG55" s="1092"/>
      <c r="CH55" s="1092"/>
      <c r="CI55" s="1092"/>
      <c r="CJ55" s="1092"/>
      <c r="CK55" s="1092"/>
      <c r="CL55" s="1092"/>
      <c r="CM55" s="1092"/>
      <c r="CN55" s="1092"/>
      <c r="CO55" s="1092"/>
      <c r="CP55" s="1092"/>
      <c r="CQ55" s="1092"/>
      <c r="CR55" s="1092"/>
      <c r="CS55" s="1092"/>
      <c r="CT55" s="1092"/>
      <c r="CU55" s="1092"/>
      <c r="CV55" s="1092"/>
      <c r="CW55" s="1092"/>
      <c r="CX55" s="1092"/>
      <c r="CY55" s="1092"/>
      <c r="CZ55" s="1092"/>
      <c r="DA55" s="1092"/>
      <c r="DB55" s="1092"/>
      <c r="DC55" s="1092"/>
      <c r="DD55" s="1092"/>
      <c r="DE55" s="1092"/>
      <c r="DF55" s="1092"/>
      <c r="DG55" s="1092"/>
      <c r="DH55" s="1092"/>
      <c r="DI55" s="1092"/>
      <c r="DJ55" s="1092"/>
      <c r="DK55" s="1092"/>
      <c r="DL55" s="1092"/>
      <c r="DM55" s="1092"/>
      <c r="DN55" s="1092"/>
      <c r="DO55" s="1092"/>
      <c r="DP55" s="1092"/>
      <c r="DQ55" s="1092"/>
      <c r="DR55" s="1092"/>
      <c r="DS55" s="1092"/>
      <c r="DT55" s="600"/>
    </row>
    <row r="56" spans="2:124" ht="15.75" thickBot="1" x14ac:dyDescent="0.3">
      <c r="B56" s="202"/>
      <c r="C56" s="203"/>
      <c r="D56" s="494"/>
      <c r="E56" s="494"/>
      <c r="F56" s="494"/>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D56" s="123"/>
      <c r="BE56" s="2309"/>
      <c r="BF56" s="1923"/>
      <c r="BG56" s="43"/>
      <c r="BH56" s="43"/>
      <c r="BI56" s="1923"/>
      <c r="BJ56" s="202"/>
      <c r="BK56" s="203"/>
      <c r="BL56" s="494"/>
      <c r="BM56" s="494"/>
      <c r="BN56" s="495"/>
      <c r="BO56" s="495"/>
      <c r="BP56" s="495"/>
      <c r="BQ56" s="495"/>
      <c r="BR56" s="495"/>
      <c r="BS56" s="495"/>
      <c r="BX56" s="1092"/>
      <c r="BY56" s="1092"/>
      <c r="BZ56" s="1092"/>
      <c r="CA56" s="1092"/>
      <c r="CB56" s="1092"/>
      <c r="CC56" s="2848"/>
      <c r="CD56" s="1092"/>
      <c r="CE56" s="1092"/>
      <c r="CF56" s="1092"/>
      <c r="CG56" s="1092"/>
      <c r="CH56" s="1092"/>
      <c r="CI56" s="1092"/>
      <c r="CJ56" s="1092"/>
      <c r="CK56" s="1092"/>
      <c r="CL56" s="1092"/>
      <c r="CM56" s="1092"/>
      <c r="CN56" s="1092"/>
      <c r="CO56" s="1092"/>
      <c r="CP56" s="1092"/>
      <c r="CQ56" s="1092"/>
      <c r="CR56" s="1092"/>
      <c r="CS56" s="1092"/>
      <c r="CT56" s="1092"/>
      <c r="CU56" s="1092"/>
      <c r="CV56" s="1092"/>
      <c r="CW56" s="1092"/>
      <c r="CX56" s="1092"/>
      <c r="CY56" s="1092"/>
      <c r="CZ56" s="1092"/>
      <c r="DA56" s="1092"/>
      <c r="DB56" s="1092"/>
      <c r="DC56" s="1092"/>
      <c r="DD56" s="1092"/>
      <c r="DE56" s="1092"/>
      <c r="DF56" s="1092"/>
      <c r="DG56" s="1092"/>
      <c r="DH56" s="1092"/>
      <c r="DI56" s="1092"/>
      <c r="DJ56" s="1092"/>
      <c r="DK56" s="1092"/>
      <c r="DL56" s="1092"/>
      <c r="DM56" s="1092"/>
      <c r="DN56" s="1092"/>
      <c r="DO56" s="1092"/>
      <c r="DP56" s="1092"/>
      <c r="DQ56" s="1092"/>
      <c r="DR56" s="1092"/>
      <c r="DS56" s="1092"/>
      <c r="DT56" s="600"/>
    </row>
    <row r="57" spans="2:124" ht="15.75" thickBot="1" x14ac:dyDescent="0.3">
      <c r="B57" s="40" t="s">
        <v>290</v>
      </c>
      <c r="C57" s="206" t="s">
        <v>291</v>
      </c>
      <c r="D57" s="540"/>
      <c r="E57" s="483"/>
      <c r="F57" s="483"/>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D57" s="118"/>
      <c r="BE57" s="2309"/>
      <c r="BF57" s="1923"/>
      <c r="BG57" s="43"/>
      <c r="BH57" s="43"/>
      <c r="BI57" s="1923"/>
      <c r="BJ57" s="40" t="s">
        <v>290</v>
      </c>
      <c r="BK57" s="206" t="s">
        <v>291</v>
      </c>
      <c r="BL57" s="483"/>
      <c r="BM57" s="483"/>
      <c r="BN57" s="584"/>
      <c r="BO57" s="584"/>
      <c r="BP57" s="584"/>
      <c r="BQ57" s="584"/>
      <c r="BR57" s="584"/>
      <c r="BS57" s="584"/>
      <c r="BX57" s="1092"/>
      <c r="BY57" s="1092"/>
      <c r="BZ57" s="1092"/>
      <c r="CA57" s="1092"/>
      <c r="CB57" s="1092"/>
      <c r="CC57" s="2848"/>
      <c r="CD57" s="1092"/>
      <c r="CE57" s="1092"/>
      <c r="CF57" s="1092"/>
      <c r="CG57" s="1092"/>
      <c r="CH57" s="1092"/>
      <c r="CI57" s="1092"/>
      <c r="CJ57" s="1092"/>
      <c r="CK57" s="1092"/>
      <c r="CL57" s="1092"/>
      <c r="CM57" s="1092"/>
      <c r="CN57" s="1092"/>
      <c r="CO57" s="1092"/>
      <c r="CP57" s="1092"/>
      <c r="CQ57" s="1092"/>
      <c r="CR57" s="1092"/>
      <c r="CS57" s="1092"/>
      <c r="CT57" s="1092"/>
      <c r="CU57" s="1092"/>
      <c r="CV57" s="1092"/>
      <c r="CW57" s="1092"/>
      <c r="CX57" s="1092"/>
      <c r="CY57" s="1092"/>
      <c r="CZ57" s="1092"/>
      <c r="DA57" s="1092"/>
      <c r="DB57" s="1092"/>
      <c r="DC57" s="1092"/>
      <c r="DD57" s="1092"/>
      <c r="DE57" s="1092"/>
      <c r="DF57" s="1092"/>
      <c r="DG57" s="1092"/>
      <c r="DH57" s="1092"/>
      <c r="DI57" s="1092"/>
      <c r="DJ57" s="1092"/>
      <c r="DK57" s="1092"/>
      <c r="DL57" s="1092"/>
      <c r="DM57" s="1092"/>
      <c r="DN57" s="1092"/>
      <c r="DO57" s="1092"/>
      <c r="DP57" s="1092"/>
      <c r="DQ57" s="1092"/>
      <c r="DR57" s="1092"/>
      <c r="DS57" s="1092"/>
      <c r="DT57" s="1091"/>
    </row>
    <row r="58" spans="2:124" ht="15" thickBot="1" x14ac:dyDescent="0.25">
      <c r="B58" s="257">
        <f>+B55+1</f>
        <v>37</v>
      </c>
      <c r="C58" s="258" t="s">
        <v>294</v>
      </c>
      <c r="D58" s="259"/>
      <c r="E58" s="259" t="s">
        <v>41</v>
      </c>
      <c r="F58" s="611">
        <v>3</v>
      </c>
      <c r="G58" s="2855">
        <f>G55+G42</f>
        <v>123.59299999999999</v>
      </c>
      <c r="H58" s="2856">
        <f>H55+H42</f>
        <v>195.071</v>
      </c>
      <c r="I58" s="2856">
        <f>I55+I42</f>
        <v>8.0569999999999986</v>
      </c>
      <c r="J58" s="2857">
        <f>J55+J42</f>
        <v>85.046000000000006</v>
      </c>
      <c r="K58" s="615">
        <f>K55+K42</f>
        <v>12.091000000000001</v>
      </c>
      <c r="L58" s="2856">
        <f>SUM(G58:K58)</f>
        <v>423.858</v>
      </c>
      <c r="M58" s="2855">
        <f>M55+M42</f>
        <v>167.16899999999995</v>
      </c>
      <c r="N58" s="2856">
        <f>N55+N42</f>
        <v>263.22099999999995</v>
      </c>
      <c r="O58" s="2856">
        <f>O55+O42</f>
        <v>8.9599999999999991</v>
      </c>
      <c r="P58" s="2857">
        <f>P55+P42</f>
        <v>85.13900000000001</v>
      </c>
      <c r="Q58" s="615">
        <f>Q55+Q42</f>
        <v>10.199000000000002</v>
      </c>
      <c r="R58" s="2856">
        <f>SUM(M58:Q58)</f>
        <v>534.68799999999976</v>
      </c>
      <c r="S58" s="2855">
        <f>S55+S42</f>
        <v>141.18600000000001</v>
      </c>
      <c r="T58" s="2856">
        <f>T55+T42</f>
        <v>210.56200000000004</v>
      </c>
      <c r="U58" s="2856">
        <f>U55+U42</f>
        <v>7.9349999999999996</v>
      </c>
      <c r="V58" s="2857">
        <f>V55+V42</f>
        <v>109.58099999999999</v>
      </c>
      <c r="W58" s="615">
        <f>W55+W42</f>
        <v>10.386000000000001</v>
      </c>
      <c r="X58" s="2856">
        <f>SUM(S58:W58)</f>
        <v>479.65000000000003</v>
      </c>
      <c r="Y58" s="2855">
        <f>Y55+Y42</f>
        <v>209.62</v>
      </c>
      <c r="Z58" s="2856">
        <f>Z55+Z42</f>
        <v>383.15799999999996</v>
      </c>
      <c r="AA58" s="2856">
        <f>AA55+AA42</f>
        <v>7.452</v>
      </c>
      <c r="AB58" s="2857">
        <f>AB55+AB42</f>
        <v>54.565999999999995</v>
      </c>
      <c r="AC58" s="615">
        <f>AC55+AC42</f>
        <v>9.927999999999999</v>
      </c>
      <c r="AD58" s="2856">
        <f>SUM(Y58:AC58)</f>
        <v>664.72400000000005</v>
      </c>
      <c r="AE58" s="2855">
        <f>AE55+AE42</f>
        <v>169.39099999999996</v>
      </c>
      <c r="AF58" s="2856">
        <f>AF55+AF42</f>
        <v>423.08300000000008</v>
      </c>
      <c r="AG58" s="2856">
        <f>AG55+AG42</f>
        <v>7.8629999999999995</v>
      </c>
      <c r="AH58" s="2857">
        <f>AH55+AH42</f>
        <v>55.054999999999993</v>
      </c>
      <c r="AI58" s="615">
        <f>AI55+AI42</f>
        <v>10.006</v>
      </c>
      <c r="AJ58" s="2856">
        <f>SUM(AE58:AI58)</f>
        <v>665.39799999999991</v>
      </c>
      <c r="AK58" s="2855">
        <f>AK55+AK42</f>
        <v>139.86799999999999</v>
      </c>
      <c r="AL58" s="2856">
        <f>AL55+AL42</f>
        <v>349.60400000000004</v>
      </c>
      <c r="AM58" s="2856">
        <f>AM55+AM42</f>
        <v>8.0440000000000005</v>
      </c>
      <c r="AN58" s="2857">
        <f>AN55+AN42</f>
        <v>47.289000000000001</v>
      </c>
      <c r="AO58" s="615">
        <f>AO55+AO42</f>
        <v>10.07</v>
      </c>
      <c r="AP58" s="2856">
        <f>SUM(AK58:AO58)</f>
        <v>554.87500000000011</v>
      </c>
      <c r="AQ58" s="2855">
        <f>AQ55+AQ42</f>
        <v>122.66000000000003</v>
      </c>
      <c r="AR58" s="2856">
        <f>AR55+AR42</f>
        <v>267.06599999999997</v>
      </c>
      <c r="AS58" s="2856">
        <f>AS55+AS42</f>
        <v>7.6369999999999996</v>
      </c>
      <c r="AT58" s="2857">
        <f>AT55+AT42</f>
        <v>60.584000000000003</v>
      </c>
      <c r="AU58" s="615">
        <f>AU55+AU42</f>
        <v>10.128</v>
      </c>
      <c r="AV58" s="2856">
        <f>SUM(AQ58:AU58)</f>
        <v>468.07499999999999</v>
      </c>
      <c r="AW58" s="2855">
        <f>AW55+AW42</f>
        <v>116.499</v>
      </c>
      <c r="AX58" s="2856">
        <f>AX55+AX42</f>
        <v>180.72200000000004</v>
      </c>
      <c r="AY58" s="2856">
        <f>AY55+AY42</f>
        <v>7.726</v>
      </c>
      <c r="AZ58" s="2857">
        <f>AZ55+AZ42</f>
        <v>43.25</v>
      </c>
      <c r="BA58" s="615">
        <f>BA55+BA42</f>
        <v>10.209</v>
      </c>
      <c r="BB58" s="2858">
        <f>SUM(AW58:BA58)</f>
        <v>358.40600000000001</v>
      </c>
      <c r="BD58" s="265" t="s">
        <v>293</v>
      </c>
      <c r="BE58" s="2859"/>
      <c r="BF58" s="1923"/>
      <c r="BG58" s="43"/>
      <c r="BH58" s="43"/>
      <c r="BI58" s="1923"/>
      <c r="BJ58" s="257">
        <f>+BJ55+1</f>
        <v>37</v>
      </c>
      <c r="BK58" s="258" t="s">
        <v>294</v>
      </c>
      <c r="BL58" s="259" t="s">
        <v>41</v>
      </c>
      <c r="BM58" s="611">
        <v>3</v>
      </c>
      <c r="BN58" s="267" t="s">
        <v>6709</v>
      </c>
      <c r="BO58" s="268" t="s">
        <v>6710</v>
      </c>
      <c r="BP58" s="268" t="s">
        <v>6711</v>
      </c>
      <c r="BQ58" s="269" t="s">
        <v>6712</v>
      </c>
      <c r="BR58" s="618" t="s">
        <v>6713</v>
      </c>
      <c r="BS58" s="619" t="s">
        <v>6714</v>
      </c>
      <c r="BX58" s="1092"/>
      <c r="BY58" s="1092"/>
      <c r="BZ58" s="1092"/>
      <c r="CA58" s="1092"/>
      <c r="CB58" s="1092"/>
      <c r="CC58" s="1092"/>
      <c r="CD58" s="1092"/>
      <c r="CE58" s="1092"/>
      <c r="CF58" s="1092"/>
      <c r="CG58" s="1092"/>
      <c r="CH58" s="1092"/>
      <c r="CI58" s="1092"/>
      <c r="CJ58" s="1092"/>
      <c r="CK58" s="1092"/>
      <c r="CL58" s="1092"/>
      <c r="CM58" s="1092"/>
      <c r="CN58" s="1092"/>
      <c r="CO58" s="1092"/>
      <c r="CP58" s="1092"/>
      <c r="CQ58" s="1092"/>
      <c r="CR58" s="1092"/>
      <c r="CS58" s="1092"/>
      <c r="CT58" s="1092"/>
      <c r="CU58" s="1092"/>
      <c r="CV58" s="1092"/>
      <c r="CW58" s="1092"/>
      <c r="CX58" s="1092"/>
      <c r="CY58" s="1092"/>
      <c r="CZ58" s="1092"/>
      <c r="DA58" s="1092"/>
      <c r="DB58" s="1092"/>
      <c r="DC58" s="1092"/>
      <c r="DD58" s="1092"/>
      <c r="DE58" s="1092"/>
      <c r="DF58" s="1092"/>
      <c r="DG58" s="1092"/>
      <c r="DH58" s="1092"/>
      <c r="DI58" s="1092"/>
      <c r="DJ58" s="1092"/>
      <c r="DK58" s="1092"/>
      <c r="DL58" s="1092"/>
      <c r="DM58" s="1092"/>
      <c r="DN58" s="1092"/>
      <c r="DO58" s="1092"/>
      <c r="DP58" s="1092"/>
      <c r="DQ58" s="1092"/>
      <c r="DR58" s="1092"/>
      <c r="DS58" s="1092"/>
      <c r="DT58" s="1091"/>
    </row>
    <row r="59" spans="2:124" ht="15.75" x14ac:dyDescent="0.3">
      <c r="B59" s="620"/>
      <c r="C59" s="620"/>
      <c r="D59" s="620"/>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D59" s="1391"/>
      <c r="BE59" s="1391"/>
      <c r="BF59" s="1391"/>
      <c r="BG59" s="1391"/>
      <c r="BH59" s="1391"/>
      <c r="BI59" s="1391"/>
      <c r="BJ59" s="1391"/>
      <c r="BK59" s="1391"/>
      <c r="BL59" s="1391"/>
      <c r="BM59" s="1391"/>
      <c r="BN59" s="1391"/>
      <c r="BO59" s="1391"/>
      <c r="BP59" s="1391"/>
      <c r="BQ59" s="1391"/>
      <c r="BR59" s="1391"/>
      <c r="BS59" s="1391"/>
      <c r="BT59" s="1391"/>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2"/>
      <c r="CX59" s="1092"/>
      <c r="CY59" s="1092"/>
      <c r="CZ59" s="1092"/>
      <c r="DA59" s="1092"/>
      <c r="DB59" s="1092"/>
      <c r="DC59" s="1092"/>
      <c r="DD59" s="1092"/>
      <c r="DE59" s="1092"/>
      <c r="DF59" s="1092"/>
      <c r="DG59" s="1092"/>
      <c r="DH59" s="1092"/>
      <c r="DI59" s="1092"/>
      <c r="DJ59" s="1092"/>
      <c r="DK59" s="1092"/>
      <c r="DL59" s="1092"/>
      <c r="DM59" s="1092"/>
      <c r="DN59" s="1092"/>
      <c r="DO59" s="1092"/>
      <c r="DP59" s="1092"/>
      <c r="DQ59" s="1092"/>
      <c r="DR59" s="1092"/>
      <c r="DS59" s="1092"/>
      <c r="DT59" s="1091"/>
    </row>
    <row r="60" spans="2:124" ht="15.75" x14ac:dyDescent="0.3">
      <c r="B60" s="277" t="s">
        <v>300</v>
      </c>
      <c r="C60" s="278"/>
      <c r="D60" s="279"/>
      <c r="E60" s="279"/>
      <c r="F60" s="279"/>
      <c r="G60" s="35"/>
      <c r="H60" s="280"/>
      <c r="I60" s="280"/>
      <c r="J60" s="280"/>
      <c r="K60" s="280"/>
      <c r="L60" s="280"/>
      <c r="M60" s="280"/>
      <c r="N60" s="280"/>
      <c r="O60" s="280"/>
      <c r="P60" s="280"/>
      <c r="Q60" s="280"/>
      <c r="R60" s="114"/>
      <c r="S60" s="114"/>
      <c r="T60" s="114"/>
      <c r="U60" s="114"/>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D60" s="1391"/>
      <c r="BE60" s="1391"/>
      <c r="BF60" s="1391"/>
      <c r="BG60" s="1391"/>
      <c r="BH60" s="1391"/>
      <c r="BI60" s="1391"/>
      <c r="BJ60" s="1391"/>
      <c r="BK60" s="1391"/>
      <c r="BL60" s="1391"/>
      <c r="BM60" s="1391"/>
      <c r="BN60" s="1391"/>
      <c r="BO60" s="1391"/>
      <c r="BP60" s="1391"/>
      <c r="BQ60" s="1391"/>
      <c r="BR60" s="1391"/>
      <c r="BS60" s="1391"/>
      <c r="BT60" s="1391"/>
      <c r="BX60" s="1092"/>
      <c r="BY60" s="1092"/>
      <c r="BZ60" s="1092"/>
      <c r="CA60" s="1092"/>
      <c r="CB60" s="1092"/>
      <c r="CC60" s="1092"/>
      <c r="CD60" s="1092"/>
      <c r="CE60" s="1092"/>
      <c r="CF60" s="1092"/>
      <c r="CG60" s="1092"/>
      <c r="CH60" s="1092"/>
      <c r="CI60" s="1092"/>
      <c r="CJ60" s="1092"/>
      <c r="CK60" s="1092"/>
      <c r="CL60" s="1092"/>
      <c r="CM60" s="1092"/>
      <c r="CN60" s="1092"/>
      <c r="CO60" s="1092"/>
      <c r="CP60" s="1092"/>
      <c r="CQ60" s="1092"/>
      <c r="CR60" s="1092"/>
      <c r="CS60" s="1092"/>
      <c r="CT60" s="1092"/>
      <c r="CU60" s="1092"/>
      <c r="CV60" s="1092"/>
      <c r="CW60" s="1092"/>
      <c r="CX60" s="1092"/>
      <c r="CY60" s="1092"/>
      <c r="CZ60" s="1092"/>
      <c r="DA60" s="1092"/>
      <c r="DB60" s="1092"/>
      <c r="DC60" s="1092"/>
      <c r="DD60" s="1092"/>
      <c r="DE60" s="1092"/>
      <c r="DF60" s="1092"/>
      <c r="DG60" s="1092"/>
      <c r="DH60" s="1092"/>
      <c r="DI60" s="1092"/>
      <c r="DJ60" s="1092"/>
      <c r="DK60" s="1092"/>
      <c r="DL60" s="1092"/>
      <c r="DM60" s="1092"/>
      <c r="DN60" s="1092"/>
      <c r="DO60" s="1092"/>
      <c r="DP60" s="1092"/>
      <c r="DQ60" s="1092"/>
      <c r="DR60" s="1092"/>
      <c r="DS60" s="1092"/>
      <c r="DT60" s="1091"/>
    </row>
    <row r="61" spans="2:124" ht="15.75" x14ac:dyDescent="0.3">
      <c r="B61" s="282"/>
      <c r="C61" s="283" t="s">
        <v>301</v>
      </c>
      <c r="D61" s="279"/>
      <c r="E61" s="279"/>
      <c r="F61" s="279"/>
      <c r="G61" s="35"/>
      <c r="H61" s="280"/>
      <c r="I61" s="280"/>
      <c r="J61" s="280"/>
      <c r="K61" s="280"/>
      <c r="L61" s="280"/>
      <c r="M61" s="280"/>
      <c r="N61" s="280"/>
      <c r="O61" s="280"/>
      <c r="P61" s="280"/>
      <c r="Q61" s="280"/>
      <c r="R61" s="114"/>
      <c r="S61" s="114"/>
      <c r="T61" s="114"/>
      <c r="U61" s="114"/>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D61" s="1391"/>
      <c r="BE61" s="1391"/>
      <c r="BF61" s="1391"/>
      <c r="BG61" s="1391"/>
      <c r="BH61" s="1391"/>
      <c r="BI61" s="1391"/>
      <c r="BJ61" s="1391"/>
      <c r="BK61" s="1391"/>
      <c r="BL61" s="1391"/>
      <c r="BM61" s="1391"/>
      <c r="BN61" s="1391"/>
      <c r="BO61" s="1391"/>
      <c r="BP61" s="1391"/>
      <c r="BQ61" s="1391"/>
      <c r="BR61" s="1391"/>
      <c r="BS61" s="1391"/>
      <c r="BT61" s="1391"/>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2"/>
      <c r="CX61" s="1092"/>
      <c r="CY61" s="1092"/>
      <c r="CZ61" s="1092"/>
      <c r="DA61" s="1092"/>
      <c r="DB61" s="1092"/>
      <c r="DC61" s="1092"/>
      <c r="DD61" s="1092"/>
      <c r="DE61" s="1092"/>
      <c r="DF61" s="1092"/>
      <c r="DG61" s="1092"/>
      <c r="DH61" s="1092"/>
      <c r="DI61" s="1092"/>
      <c r="DJ61" s="1092"/>
      <c r="DK61" s="1092"/>
      <c r="DL61" s="1092"/>
      <c r="DM61" s="1092"/>
      <c r="DN61" s="1092"/>
      <c r="DO61" s="1092"/>
      <c r="DP61" s="1092"/>
      <c r="DQ61" s="1092"/>
      <c r="DR61" s="1092"/>
      <c r="DS61" s="1092"/>
      <c r="DT61" s="1091"/>
    </row>
    <row r="62" spans="2:124" ht="15.75" x14ac:dyDescent="0.3">
      <c r="B62" s="284"/>
      <c r="C62" s="283" t="s">
        <v>302</v>
      </c>
      <c r="D62" s="279"/>
      <c r="E62" s="279"/>
      <c r="F62" s="279"/>
      <c r="G62" s="35"/>
      <c r="H62" s="280"/>
      <c r="I62" s="280"/>
      <c r="J62" s="280"/>
      <c r="K62" s="280"/>
      <c r="L62" s="280"/>
      <c r="M62" s="280"/>
      <c r="N62" s="280"/>
      <c r="O62" s="280"/>
      <c r="P62" s="280"/>
      <c r="Q62" s="280"/>
      <c r="R62" s="114"/>
      <c r="S62" s="114"/>
      <c r="T62" s="114"/>
      <c r="U62" s="114"/>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D62" s="1391"/>
      <c r="BE62" s="1391"/>
      <c r="BF62" s="1391"/>
      <c r="BG62" s="1391"/>
      <c r="BH62" s="1391"/>
      <c r="BI62" s="1391"/>
      <c r="BJ62" s="1391"/>
      <c r="BK62" s="1391"/>
      <c r="BL62" s="1391"/>
      <c r="BM62" s="1391"/>
      <c r="BN62" s="1391"/>
      <c r="BO62" s="1391"/>
      <c r="BP62" s="1391"/>
      <c r="BQ62" s="1391"/>
      <c r="BR62" s="1391"/>
      <c r="BS62" s="1391"/>
      <c r="BT62" s="1391"/>
      <c r="BU62" s="1091"/>
      <c r="BV62" s="1608"/>
      <c r="BW62" s="1608"/>
      <c r="BX62" s="1096"/>
      <c r="DT62" s="1091"/>
    </row>
    <row r="63" spans="2:124" ht="15.75" x14ac:dyDescent="0.3">
      <c r="B63" s="285"/>
      <c r="C63" s="283" t="s">
        <v>303</v>
      </c>
      <c r="D63" s="279"/>
      <c r="E63" s="279"/>
      <c r="F63" s="279"/>
      <c r="G63" s="35"/>
      <c r="H63" s="280"/>
      <c r="I63" s="280"/>
      <c r="J63" s="280"/>
      <c r="K63" s="280"/>
      <c r="L63" s="280"/>
      <c r="M63" s="280"/>
      <c r="N63" s="280"/>
      <c r="O63" s="280"/>
      <c r="P63" s="280"/>
      <c r="Q63" s="280"/>
      <c r="R63" s="114"/>
      <c r="S63" s="114"/>
      <c r="T63" s="114"/>
      <c r="U63" s="114"/>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D63" s="1391"/>
      <c r="BE63" s="1391"/>
      <c r="BF63" s="1391"/>
      <c r="BG63" s="1391"/>
      <c r="BH63" s="1391"/>
      <c r="BI63" s="1391"/>
      <c r="BJ63" s="1391"/>
      <c r="BK63" s="1391"/>
      <c r="BL63" s="1391"/>
      <c r="BM63" s="1391"/>
      <c r="BN63" s="1391"/>
      <c r="BO63" s="1391"/>
      <c r="BP63" s="1391"/>
      <c r="BQ63" s="1391"/>
      <c r="BR63" s="1391"/>
      <c r="BS63" s="1391"/>
      <c r="BT63" s="1391"/>
      <c r="BU63" s="1091"/>
      <c r="BV63" s="1608"/>
      <c r="BW63" s="1608"/>
      <c r="BX63" s="1099"/>
      <c r="DT63" s="1091"/>
    </row>
    <row r="64" spans="2:124" ht="15.75" x14ac:dyDescent="0.3">
      <c r="B64" s="286"/>
      <c r="C64" s="283" t="s">
        <v>304</v>
      </c>
      <c r="D64" s="279"/>
      <c r="E64" s="279"/>
      <c r="F64" s="279"/>
      <c r="G64" s="35"/>
      <c r="H64" s="280"/>
      <c r="I64" s="280"/>
      <c r="J64" s="280"/>
      <c r="K64" s="280"/>
      <c r="L64" s="280"/>
      <c r="M64" s="280"/>
      <c r="N64" s="280"/>
      <c r="O64" s="280"/>
      <c r="P64" s="280"/>
      <c r="Q64" s="280"/>
      <c r="R64" s="114"/>
      <c r="S64" s="114"/>
      <c r="T64" s="114"/>
      <c r="U64" s="114"/>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D64" s="1391"/>
      <c r="BE64" s="1391"/>
      <c r="BF64" s="1391"/>
      <c r="BG64" s="1391"/>
      <c r="BH64" s="1391"/>
      <c r="BI64" s="1391"/>
      <c r="BJ64" s="1391"/>
      <c r="BK64" s="1391"/>
      <c r="BL64" s="1391"/>
      <c r="BM64" s="1391"/>
      <c r="BN64" s="1391"/>
      <c r="BO64" s="1391"/>
      <c r="BP64" s="1391"/>
      <c r="BQ64" s="1391"/>
      <c r="BR64" s="1391"/>
      <c r="BS64" s="1391"/>
      <c r="BT64" s="1391"/>
      <c r="BU64" s="1091"/>
      <c r="BV64" s="1608"/>
      <c r="BW64" s="1608"/>
      <c r="BX64" s="1099"/>
      <c r="DT64" s="1091"/>
    </row>
    <row r="65" spans="2:124" ht="16.5" thickBot="1" x14ac:dyDescent="0.35">
      <c r="B65" s="287"/>
      <c r="C65" s="283"/>
      <c r="D65" s="279"/>
      <c r="E65" s="279"/>
      <c r="F65" s="279"/>
      <c r="G65" s="35"/>
      <c r="H65" s="280"/>
      <c r="I65" s="280"/>
      <c r="J65" s="280"/>
      <c r="K65" s="280"/>
      <c r="L65" s="280"/>
      <c r="M65" s="280"/>
      <c r="N65" s="280"/>
      <c r="O65" s="280"/>
      <c r="P65" s="280"/>
      <c r="Q65" s="280"/>
      <c r="R65" s="114"/>
      <c r="S65" s="114"/>
      <c r="T65" s="114"/>
      <c r="U65" s="114"/>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D65" s="1391"/>
      <c r="BE65" s="1391"/>
      <c r="BF65" s="1391"/>
      <c r="BG65" s="1391"/>
      <c r="BH65" s="1391"/>
      <c r="BI65" s="1391"/>
      <c r="BJ65" s="1391"/>
      <c r="BK65" s="1391"/>
      <c r="BL65" s="1391"/>
      <c r="BM65" s="1391"/>
      <c r="BN65" s="1391"/>
      <c r="BO65" s="1391"/>
      <c r="BP65" s="1391"/>
      <c r="BQ65" s="1391"/>
      <c r="BR65" s="1391"/>
      <c r="BS65" s="1391"/>
      <c r="BT65" s="1391"/>
      <c r="BX65" s="1050"/>
      <c r="BY65" s="1050"/>
      <c r="BZ65" s="1050"/>
      <c r="CA65" s="1050"/>
      <c r="CB65" s="1050"/>
      <c r="CC65" s="1050"/>
      <c r="CD65" s="1050"/>
      <c r="CE65" s="1050"/>
      <c r="CF65" s="1050"/>
      <c r="CG65" s="1050"/>
      <c r="CH65" s="1050"/>
      <c r="CI65" s="1050"/>
      <c r="CJ65" s="1050"/>
      <c r="CK65" s="1050"/>
      <c r="CL65" s="1050"/>
      <c r="CM65" s="1050"/>
      <c r="CN65" s="1050"/>
      <c r="CO65" s="1050"/>
      <c r="CP65" s="1050"/>
      <c r="CQ65" s="1050"/>
      <c r="CR65" s="1050"/>
      <c r="CS65" s="1050"/>
      <c r="CT65" s="1050"/>
      <c r="CU65" s="1050"/>
      <c r="CV65" s="1050"/>
      <c r="CW65" s="1050"/>
      <c r="CX65" s="1050"/>
      <c r="CY65" s="1050"/>
      <c r="CZ65" s="1050"/>
      <c r="DA65" s="1050"/>
      <c r="DB65" s="1050"/>
      <c r="DC65" s="1050"/>
      <c r="DD65" s="1050"/>
      <c r="DE65" s="1050"/>
      <c r="DF65" s="1050"/>
      <c r="DG65" s="1050"/>
      <c r="DH65" s="1050"/>
      <c r="DI65" s="1050"/>
      <c r="DJ65" s="1050"/>
      <c r="DK65" s="1050"/>
      <c r="DL65" s="1050"/>
      <c r="DM65" s="1050"/>
      <c r="DN65" s="1050"/>
      <c r="DO65" s="1050"/>
      <c r="DP65" s="1050"/>
      <c r="DQ65" s="1050"/>
      <c r="DR65" s="1050"/>
      <c r="DS65" s="1050"/>
      <c r="DT65" s="1091"/>
    </row>
    <row r="66" spans="2:124" ht="16.5" thickBot="1" x14ac:dyDescent="0.35">
      <c r="B66" s="3494" t="s">
        <v>6715</v>
      </c>
      <c r="C66" s="3495"/>
      <c r="D66" s="3495"/>
      <c r="E66" s="3495"/>
      <c r="F66" s="3495"/>
      <c r="G66" s="3495"/>
      <c r="H66" s="3495"/>
      <c r="I66" s="3495"/>
      <c r="J66" s="3495"/>
      <c r="K66" s="3495"/>
      <c r="L66" s="3495"/>
      <c r="M66" s="3495"/>
      <c r="N66" s="3495"/>
      <c r="O66" s="3495"/>
      <c r="P66" s="3495"/>
      <c r="Q66" s="3495"/>
      <c r="R66" s="3496"/>
      <c r="S66" s="288"/>
      <c r="T66" s="288"/>
      <c r="U66" s="288"/>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D66" s="1391"/>
      <c r="BE66" s="1391"/>
      <c r="BF66" s="1391"/>
      <c r="BG66" s="1391"/>
      <c r="BH66" s="1391"/>
      <c r="BI66" s="1391"/>
      <c r="BJ66" s="1391"/>
      <c r="BK66" s="1391"/>
      <c r="BL66" s="1391"/>
      <c r="BM66" s="1391"/>
      <c r="BN66" s="1391"/>
      <c r="BO66" s="1391"/>
      <c r="BP66" s="1391"/>
      <c r="BQ66" s="1391"/>
      <c r="BR66" s="1391"/>
      <c r="BS66" s="1391"/>
      <c r="BT66" s="1391"/>
      <c r="BU66" s="1091"/>
      <c r="BV66" s="1608"/>
      <c r="BW66" s="1608"/>
      <c r="BX66" s="1096"/>
      <c r="DT66" s="1091"/>
    </row>
    <row r="67" spans="2:124" ht="16.5" thickBot="1" x14ac:dyDescent="0.35">
      <c r="B67" s="288"/>
      <c r="C67" s="289"/>
      <c r="D67" s="290"/>
      <c r="E67" s="291"/>
      <c r="F67" s="291"/>
      <c r="G67" s="291"/>
      <c r="H67" s="291"/>
      <c r="I67" s="291"/>
      <c r="J67" s="291"/>
      <c r="K67" s="291"/>
      <c r="L67" s="291"/>
      <c r="M67" s="291"/>
      <c r="N67" s="291"/>
      <c r="O67" s="291"/>
      <c r="P67" s="291"/>
      <c r="Q67" s="291"/>
      <c r="R67" s="291"/>
      <c r="S67" s="291"/>
      <c r="T67" s="291"/>
      <c r="U67" s="291"/>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D67" s="1391"/>
      <c r="BE67" s="1391"/>
      <c r="BF67" s="1391"/>
      <c r="BG67" s="1391"/>
      <c r="BH67" s="1391"/>
      <c r="BI67" s="1391"/>
      <c r="BJ67" s="1391"/>
      <c r="BK67" s="1391"/>
      <c r="BL67" s="1391"/>
      <c r="BM67" s="1391"/>
      <c r="BN67" s="1391"/>
      <c r="BO67" s="1391"/>
      <c r="BP67" s="1391"/>
      <c r="BQ67" s="1391"/>
      <c r="BR67" s="1391"/>
      <c r="BS67" s="1391"/>
      <c r="BT67" s="1391"/>
      <c r="BU67" s="1091"/>
      <c r="BV67" s="1608"/>
      <c r="BW67" s="1608"/>
      <c r="BX67" s="1099"/>
      <c r="DT67" s="1091"/>
    </row>
    <row r="68" spans="2:124" ht="114" customHeight="1" thickBot="1" x14ac:dyDescent="0.35">
      <c r="B68" s="3480" t="s">
        <v>6716</v>
      </c>
      <c r="C68" s="3481"/>
      <c r="D68" s="3481"/>
      <c r="E68" s="3481"/>
      <c r="F68" s="3481"/>
      <c r="G68" s="3481"/>
      <c r="H68" s="3481"/>
      <c r="I68" s="3481"/>
      <c r="J68" s="3481"/>
      <c r="K68" s="3481"/>
      <c r="L68" s="3481"/>
      <c r="M68" s="3481"/>
      <c r="N68" s="3481"/>
      <c r="O68" s="3481"/>
      <c r="P68" s="3481"/>
      <c r="Q68" s="3481"/>
      <c r="R68" s="3482"/>
      <c r="S68" s="625"/>
      <c r="T68" s="625"/>
      <c r="U68" s="625"/>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D68" s="1391"/>
      <c r="BE68" s="1391"/>
      <c r="BF68" s="1391"/>
      <c r="BG68" s="1391"/>
      <c r="BH68" s="1391"/>
      <c r="BI68" s="1391"/>
      <c r="BJ68" s="1391"/>
      <c r="BK68" s="1391"/>
      <c r="BL68" s="1391"/>
      <c r="BM68" s="1391"/>
      <c r="BN68" s="1391"/>
      <c r="BO68" s="1391"/>
      <c r="BP68" s="1391"/>
      <c r="BQ68" s="1391"/>
      <c r="BR68" s="1391"/>
      <c r="BS68" s="1391"/>
      <c r="BT68" s="1391"/>
      <c r="BX68" s="1099"/>
    </row>
    <row r="69" spans="2:124" ht="16.5" thickBot="1" x14ac:dyDescent="0.35">
      <c r="B69" s="288"/>
      <c r="C69" s="289"/>
      <c r="D69" s="290"/>
      <c r="E69" s="291"/>
      <c r="F69" s="291"/>
      <c r="G69" s="291"/>
      <c r="H69" s="291"/>
      <c r="I69" s="291"/>
      <c r="J69" s="291"/>
      <c r="K69" s="291"/>
      <c r="L69" s="291"/>
      <c r="M69" s="291"/>
      <c r="N69" s="291"/>
      <c r="O69" s="291"/>
      <c r="P69" s="291"/>
      <c r="Q69" s="291"/>
      <c r="R69" s="291"/>
      <c r="S69" s="291"/>
      <c r="T69" s="291"/>
      <c r="U69" s="291"/>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D69" s="1391"/>
      <c r="BE69" s="1391"/>
      <c r="BF69" s="1391"/>
      <c r="BG69" s="1391"/>
      <c r="BH69" s="1391"/>
      <c r="BI69" s="1391"/>
      <c r="BJ69" s="1391"/>
      <c r="BK69" s="1391"/>
      <c r="BL69" s="1391"/>
      <c r="BM69" s="1391"/>
      <c r="BN69" s="1391"/>
      <c r="BO69" s="1391"/>
      <c r="BP69" s="1391"/>
      <c r="BQ69" s="1391"/>
      <c r="BR69" s="1391"/>
      <c r="BS69" s="1391"/>
      <c r="BT69" s="1391"/>
      <c r="BX69" s="1099"/>
    </row>
    <row r="70" spans="2:124" ht="15" x14ac:dyDescent="0.3">
      <c r="B70" s="292" t="s">
        <v>307</v>
      </c>
      <c r="C70" s="3532" t="s">
        <v>308</v>
      </c>
      <c r="D70" s="3533"/>
      <c r="E70" s="3533"/>
      <c r="F70" s="3533"/>
      <c r="G70" s="3533"/>
      <c r="H70" s="3533"/>
      <c r="I70" s="3533"/>
      <c r="J70" s="3533"/>
      <c r="K70" s="3533"/>
      <c r="L70" s="3533"/>
      <c r="M70" s="3533"/>
      <c r="N70" s="3533"/>
      <c r="O70" s="3533"/>
      <c r="P70" s="3533"/>
      <c r="Q70" s="3533"/>
      <c r="R70" s="3534"/>
      <c r="S70" s="626"/>
      <c r="T70" s="626"/>
      <c r="U70" s="626"/>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D70" s="1391"/>
      <c r="BE70" s="1391"/>
      <c r="BF70" s="1391"/>
      <c r="BG70" s="1391"/>
      <c r="BH70" s="1391"/>
      <c r="BI70" s="1391"/>
      <c r="BJ70" s="1391"/>
      <c r="BK70" s="1391"/>
      <c r="BL70" s="1391"/>
      <c r="BM70" s="1391"/>
      <c r="BN70" s="1391"/>
      <c r="BO70" s="1391"/>
      <c r="BP70" s="1391"/>
      <c r="BQ70" s="1391"/>
      <c r="BR70" s="1391"/>
      <c r="BS70" s="1391"/>
      <c r="BT70" s="1391"/>
      <c r="BX70" s="1099"/>
    </row>
    <row r="71" spans="2:124" ht="15" x14ac:dyDescent="0.3">
      <c r="B71" s="627" t="s">
        <v>309</v>
      </c>
      <c r="C71" s="628" t="str">
        <f>$C$9</f>
        <v>Operating expenditure</v>
      </c>
      <c r="D71" s="628"/>
      <c r="E71" s="628"/>
      <c r="F71" s="628"/>
      <c r="G71" s="628"/>
      <c r="H71" s="628"/>
      <c r="I71" s="628"/>
      <c r="J71" s="628"/>
      <c r="K71" s="628"/>
      <c r="L71" s="628"/>
      <c r="M71" s="628"/>
      <c r="N71" s="628"/>
      <c r="O71" s="628"/>
      <c r="P71" s="628"/>
      <c r="Q71" s="628"/>
      <c r="R71" s="629"/>
      <c r="S71" s="626"/>
      <c r="T71" s="626"/>
      <c r="U71" s="626"/>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D71" s="1391"/>
      <c r="BE71" s="1391"/>
      <c r="BF71" s="1391"/>
      <c r="BG71" s="1391"/>
      <c r="BH71" s="1391"/>
      <c r="BI71" s="1391"/>
      <c r="BJ71" s="1391"/>
      <c r="BK71" s="1391"/>
      <c r="BL71" s="1391"/>
      <c r="BM71" s="1391"/>
      <c r="BN71" s="1391"/>
      <c r="BO71" s="1391"/>
      <c r="BP71" s="1391"/>
      <c r="BQ71" s="1391"/>
      <c r="BR71" s="1391"/>
      <c r="BS71" s="1391"/>
      <c r="BT71" s="1391"/>
      <c r="BX71" s="1099"/>
    </row>
    <row r="72" spans="2:124" ht="15" x14ac:dyDescent="0.3">
      <c r="B72" s="297">
        <v>1</v>
      </c>
      <c r="C72" s="3523" t="s">
        <v>310</v>
      </c>
      <c r="D72" s="3524"/>
      <c r="E72" s="3524"/>
      <c r="F72" s="3524"/>
      <c r="G72" s="3524"/>
      <c r="H72" s="3524"/>
      <c r="I72" s="3524"/>
      <c r="J72" s="3524"/>
      <c r="K72" s="3524"/>
      <c r="L72" s="3524"/>
      <c r="M72" s="3524"/>
      <c r="N72" s="3524"/>
      <c r="O72" s="3524"/>
      <c r="P72" s="3524"/>
      <c r="Q72" s="3524"/>
      <c r="R72" s="3525"/>
      <c r="S72" s="630"/>
      <c r="T72" s="630"/>
      <c r="U72" s="630"/>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D72" s="1391"/>
      <c r="BE72" s="1391"/>
      <c r="BF72" s="1391"/>
      <c r="BG72" s="1391"/>
      <c r="BH72" s="1391"/>
      <c r="BI72" s="1391"/>
      <c r="BJ72" s="1391"/>
      <c r="BK72" s="1391"/>
      <c r="BL72" s="1391"/>
      <c r="BM72" s="1391"/>
      <c r="BN72" s="1391"/>
      <c r="BO72" s="1391"/>
      <c r="BP72" s="1391"/>
      <c r="BQ72" s="1391"/>
      <c r="BR72" s="1391"/>
      <c r="BS72" s="1391"/>
      <c r="BT72" s="1391"/>
      <c r="BX72" s="1099"/>
    </row>
    <row r="73" spans="2:124" ht="15" x14ac:dyDescent="0.3">
      <c r="B73" s="297">
        <v>2</v>
      </c>
      <c r="C73" s="3523" t="s">
        <v>1123</v>
      </c>
      <c r="D73" s="3524"/>
      <c r="E73" s="3524"/>
      <c r="F73" s="3524"/>
      <c r="G73" s="3524"/>
      <c r="H73" s="3524"/>
      <c r="I73" s="3524"/>
      <c r="J73" s="3524"/>
      <c r="K73" s="3524"/>
      <c r="L73" s="3524"/>
      <c r="M73" s="3524"/>
      <c r="N73" s="3524"/>
      <c r="O73" s="3524"/>
      <c r="P73" s="3524"/>
      <c r="Q73" s="3524"/>
      <c r="R73" s="3525"/>
      <c r="S73" s="630"/>
      <c r="T73" s="630"/>
      <c r="U73" s="630"/>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D73" s="1391"/>
      <c r="BE73" s="1391"/>
      <c r="BF73" s="1391"/>
      <c r="BG73" s="1391"/>
      <c r="BH73" s="1391"/>
      <c r="BI73" s="1391"/>
      <c r="BJ73" s="1391"/>
      <c r="BK73" s="1391"/>
      <c r="BL73" s="1391"/>
      <c r="BM73" s="1391"/>
      <c r="BN73" s="1391"/>
      <c r="BO73" s="1391"/>
      <c r="BP73" s="1391"/>
      <c r="BQ73" s="1391"/>
      <c r="BR73" s="1391"/>
      <c r="BS73" s="1391"/>
      <c r="BT73" s="1391"/>
    </row>
    <row r="74" spans="2:124" ht="15" x14ac:dyDescent="0.3">
      <c r="B74" s="297">
        <v>3</v>
      </c>
      <c r="C74" s="3523" t="s">
        <v>1124</v>
      </c>
      <c r="D74" s="3524"/>
      <c r="E74" s="3524"/>
      <c r="F74" s="3524"/>
      <c r="G74" s="3524"/>
      <c r="H74" s="3524"/>
      <c r="I74" s="3524"/>
      <c r="J74" s="3524"/>
      <c r="K74" s="3524"/>
      <c r="L74" s="3524"/>
      <c r="M74" s="3524"/>
      <c r="N74" s="3524"/>
      <c r="O74" s="3524"/>
      <c r="P74" s="3524"/>
      <c r="Q74" s="3524"/>
      <c r="R74" s="3525"/>
      <c r="S74" s="630"/>
      <c r="T74" s="630"/>
      <c r="U74" s="630"/>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D74" s="1391"/>
      <c r="BE74" s="1391"/>
      <c r="BF74" s="1391"/>
      <c r="BG74" s="1391"/>
      <c r="BH74" s="1391"/>
      <c r="BI74" s="1391"/>
      <c r="BJ74" s="1391"/>
      <c r="BK74" s="1391"/>
      <c r="BL74" s="1391"/>
      <c r="BM74" s="1391"/>
      <c r="BN74" s="1391"/>
      <c r="BO74" s="1391"/>
      <c r="BP74" s="1391"/>
      <c r="BQ74" s="1391"/>
      <c r="BR74" s="1391"/>
      <c r="BS74" s="1391"/>
      <c r="BT74" s="1391"/>
    </row>
    <row r="75" spans="2:124" ht="15" x14ac:dyDescent="0.3">
      <c r="B75" s="297">
        <v>4</v>
      </c>
      <c r="C75" s="3523" t="s">
        <v>313</v>
      </c>
      <c r="D75" s="3524"/>
      <c r="E75" s="3524"/>
      <c r="F75" s="3524"/>
      <c r="G75" s="3524"/>
      <c r="H75" s="3524"/>
      <c r="I75" s="3524"/>
      <c r="J75" s="3524"/>
      <c r="K75" s="3524"/>
      <c r="L75" s="3524"/>
      <c r="M75" s="3524"/>
      <c r="N75" s="3524"/>
      <c r="O75" s="3524"/>
      <c r="P75" s="3524"/>
      <c r="Q75" s="3524"/>
      <c r="R75" s="3525"/>
      <c r="S75" s="630"/>
      <c r="T75" s="630"/>
      <c r="U75" s="630"/>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D75" s="1391"/>
      <c r="BE75" s="1391"/>
      <c r="BF75" s="1391"/>
      <c r="BG75" s="1391"/>
      <c r="BH75" s="1391"/>
      <c r="BI75" s="1391"/>
      <c r="BJ75" s="1391"/>
      <c r="BK75" s="1391"/>
      <c r="BL75" s="1391"/>
      <c r="BM75" s="1391"/>
      <c r="BN75" s="1391"/>
      <c r="BO75" s="1391"/>
      <c r="BP75" s="1391"/>
      <c r="BQ75" s="1391"/>
      <c r="BR75" s="1391"/>
      <c r="BS75" s="1391"/>
      <c r="BT75" s="1391"/>
    </row>
    <row r="76" spans="2:124" ht="15" x14ac:dyDescent="0.3">
      <c r="B76" s="297">
        <v>5</v>
      </c>
      <c r="C76" s="3523" t="s">
        <v>314</v>
      </c>
      <c r="D76" s="3524"/>
      <c r="E76" s="3524"/>
      <c r="F76" s="3524"/>
      <c r="G76" s="3524"/>
      <c r="H76" s="3524"/>
      <c r="I76" s="3524"/>
      <c r="J76" s="3524"/>
      <c r="K76" s="3524"/>
      <c r="L76" s="3524"/>
      <c r="M76" s="3524"/>
      <c r="N76" s="3524"/>
      <c r="O76" s="3524"/>
      <c r="P76" s="3524"/>
      <c r="Q76" s="3524"/>
      <c r="R76" s="3525"/>
      <c r="S76" s="630"/>
      <c r="T76" s="630"/>
      <c r="U76" s="630"/>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D76" s="1391"/>
      <c r="BE76" s="1391"/>
      <c r="BF76" s="1391"/>
      <c r="BG76" s="1391"/>
      <c r="BH76" s="1391"/>
      <c r="BI76" s="1391"/>
      <c r="BJ76" s="1391"/>
      <c r="BK76" s="1391"/>
      <c r="BL76" s="1391"/>
      <c r="BM76" s="1391"/>
      <c r="BN76" s="1391"/>
      <c r="BO76" s="1391"/>
      <c r="BP76" s="1391"/>
      <c r="BQ76" s="1391"/>
      <c r="BR76" s="1391"/>
      <c r="BS76" s="1391"/>
      <c r="BT76" s="1391"/>
    </row>
    <row r="77" spans="2:124" ht="15" x14ac:dyDescent="0.3">
      <c r="B77" s="297">
        <v>6</v>
      </c>
      <c r="C77" s="3523" t="s">
        <v>315</v>
      </c>
      <c r="D77" s="3524"/>
      <c r="E77" s="3524"/>
      <c r="F77" s="3524"/>
      <c r="G77" s="3524"/>
      <c r="H77" s="3524"/>
      <c r="I77" s="3524"/>
      <c r="J77" s="3524"/>
      <c r="K77" s="3524"/>
      <c r="L77" s="3524"/>
      <c r="M77" s="3524"/>
      <c r="N77" s="3524"/>
      <c r="O77" s="3524"/>
      <c r="P77" s="3524"/>
      <c r="Q77" s="3524"/>
      <c r="R77" s="3525"/>
      <c r="S77" s="630"/>
      <c r="T77" s="630"/>
      <c r="U77" s="630"/>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D77" s="1391"/>
      <c r="BE77" s="1391"/>
      <c r="BF77" s="1391"/>
      <c r="BG77" s="1391"/>
      <c r="BH77" s="1391"/>
      <c r="BI77" s="1391"/>
      <c r="BJ77" s="1391"/>
      <c r="BK77" s="1391"/>
      <c r="BL77" s="1391"/>
      <c r="BM77" s="1391"/>
      <c r="BN77" s="1391"/>
      <c r="BO77" s="1391"/>
      <c r="BP77" s="1391"/>
      <c r="BQ77" s="1391"/>
      <c r="BR77" s="1391"/>
      <c r="BS77" s="1391"/>
      <c r="BT77" s="1391"/>
    </row>
    <row r="78" spans="2:124" ht="15" x14ac:dyDescent="0.3">
      <c r="B78" s="297">
        <v>7</v>
      </c>
      <c r="C78" s="3523" t="s">
        <v>1125</v>
      </c>
      <c r="D78" s="3524"/>
      <c r="E78" s="3524"/>
      <c r="F78" s="3524"/>
      <c r="G78" s="3524"/>
      <c r="H78" s="3524"/>
      <c r="I78" s="3524"/>
      <c r="J78" s="3524"/>
      <c r="K78" s="3524"/>
      <c r="L78" s="3524"/>
      <c r="M78" s="3524"/>
      <c r="N78" s="3524"/>
      <c r="O78" s="3524"/>
      <c r="P78" s="3524"/>
      <c r="Q78" s="3524"/>
      <c r="R78" s="3525"/>
      <c r="S78" s="630"/>
      <c r="T78" s="630"/>
      <c r="U78" s="630"/>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D78" s="1391"/>
      <c r="BE78" s="1391"/>
      <c r="BF78" s="1391"/>
      <c r="BG78" s="1391"/>
      <c r="BH78" s="1391"/>
      <c r="BI78" s="1391"/>
      <c r="BJ78" s="1391"/>
      <c r="BK78" s="1391"/>
      <c r="BL78" s="1391"/>
      <c r="BM78" s="1391"/>
      <c r="BN78" s="1391"/>
      <c r="BO78" s="1391"/>
      <c r="BP78" s="1391"/>
      <c r="BQ78" s="1391"/>
      <c r="BR78" s="1391"/>
      <c r="BS78" s="1391"/>
      <c r="BT78" s="1391"/>
    </row>
    <row r="79" spans="2:124" ht="15" x14ac:dyDescent="0.3">
      <c r="B79" s="297">
        <v>8</v>
      </c>
      <c r="C79" s="3523" t="s">
        <v>317</v>
      </c>
      <c r="D79" s="3524"/>
      <c r="E79" s="3524"/>
      <c r="F79" s="3524"/>
      <c r="G79" s="3524"/>
      <c r="H79" s="3524"/>
      <c r="I79" s="3524"/>
      <c r="J79" s="3524"/>
      <c r="K79" s="3524"/>
      <c r="L79" s="3524"/>
      <c r="M79" s="3524"/>
      <c r="N79" s="3524"/>
      <c r="O79" s="3524"/>
      <c r="P79" s="3524"/>
      <c r="Q79" s="3524"/>
      <c r="R79" s="3525"/>
      <c r="S79" s="630"/>
      <c r="T79" s="630"/>
      <c r="U79" s="630"/>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D79" s="1391"/>
      <c r="BE79" s="1391"/>
      <c r="BF79" s="1391"/>
      <c r="BG79" s="1391"/>
      <c r="BH79" s="1391"/>
      <c r="BI79" s="1391"/>
      <c r="BJ79" s="1391"/>
      <c r="BK79" s="1391"/>
      <c r="BL79" s="1391"/>
      <c r="BM79" s="1391"/>
      <c r="BN79" s="1391"/>
      <c r="BO79" s="1391"/>
      <c r="BP79" s="1391"/>
      <c r="BQ79" s="1391"/>
      <c r="BR79" s="1391"/>
      <c r="BS79" s="1391"/>
      <c r="BT79" s="1391"/>
    </row>
    <row r="80" spans="2:124" ht="15" x14ac:dyDescent="0.3">
      <c r="B80" s="297">
        <v>9</v>
      </c>
      <c r="C80" s="3523" t="s">
        <v>6717</v>
      </c>
      <c r="D80" s="3524"/>
      <c r="E80" s="3524"/>
      <c r="F80" s="3524"/>
      <c r="G80" s="3524"/>
      <c r="H80" s="3524"/>
      <c r="I80" s="3524"/>
      <c r="J80" s="3524"/>
      <c r="K80" s="3524"/>
      <c r="L80" s="3524"/>
      <c r="M80" s="3524"/>
      <c r="N80" s="3524"/>
      <c r="O80" s="3524"/>
      <c r="P80" s="3524"/>
      <c r="Q80" s="3524"/>
      <c r="R80" s="3525"/>
      <c r="S80" s="630"/>
      <c r="T80" s="630"/>
      <c r="U80" s="630"/>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row>
    <row r="81" spans="2:54" ht="15" x14ac:dyDescent="0.3">
      <c r="B81" s="297">
        <v>10</v>
      </c>
      <c r="C81" s="3523" t="s">
        <v>319</v>
      </c>
      <c r="D81" s="3524"/>
      <c r="E81" s="3524"/>
      <c r="F81" s="3524"/>
      <c r="G81" s="3524"/>
      <c r="H81" s="3524"/>
      <c r="I81" s="3524"/>
      <c r="J81" s="3524"/>
      <c r="K81" s="3524"/>
      <c r="L81" s="3524"/>
      <c r="M81" s="3524"/>
      <c r="N81" s="3524"/>
      <c r="O81" s="3524"/>
      <c r="P81" s="3524"/>
      <c r="Q81" s="3524"/>
      <c r="R81" s="3525"/>
      <c r="S81" s="630"/>
      <c r="T81" s="630"/>
      <c r="U81" s="630"/>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row>
    <row r="82" spans="2:54" ht="15" x14ac:dyDescent="0.3">
      <c r="B82" s="297">
        <v>11</v>
      </c>
      <c r="C82" s="3523" t="s">
        <v>6718</v>
      </c>
      <c r="D82" s="3524"/>
      <c r="E82" s="3524"/>
      <c r="F82" s="3524"/>
      <c r="G82" s="3524"/>
      <c r="H82" s="3524"/>
      <c r="I82" s="3524"/>
      <c r="J82" s="3524"/>
      <c r="K82" s="3524"/>
      <c r="L82" s="3524"/>
      <c r="M82" s="3524"/>
      <c r="N82" s="3524"/>
      <c r="O82" s="3524"/>
      <c r="P82" s="3524"/>
      <c r="Q82" s="3524"/>
      <c r="R82" s="3525"/>
      <c r="S82" s="630"/>
      <c r="T82" s="630"/>
      <c r="U82" s="630"/>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row>
    <row r="83" spans="2:54" ht="15" x14ac:dyDescent="0.3">
      <c r="B83" s="627" t="s">
        <v>321</v>
      </c>
      <c r="C83" s="628" t="str">
        <f>$C$24</f>
        <v>Capital expenditure</v>
      </c>
      <c r="D83" s="628"/>
      <c r="E83" s="628"/>
      <c r="F83" s="628"/>
      <c r="G83" s="628"/>
      <c r="H83" s="628"/>
      <c r="I83" s="628"/>
      <c r="J83" s="628"/>
      <c r="K83" s="628"/>
      <c r="L83" s="628"/>
      <c r="M83" s="628"/>
      <c r="N83" s="628"/>
      <c r="O83" s="628"/>
      <c r="P83" s="628"/>
      <c r="Q83" s="628"/>
      <c r="R83" s="629"/>
      <c r="S83" s="630"/>
      <c r="T83" s="630"/>
      <c r="U83" s="630"/>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row>
    <row r="84" spans="2:54" ht="30" customHeight="1" x14ac:dyDescent="0.3">
      <c r="B84" s="297">
        <v>12</v>
      </c>
      <c r="C84" s="3523" t="s">
        <v>1128</v>
      </c>
      <c r="D84" s="3524"/>
      <c r="E84" s="3524"/>
      <c r="F84" s="3524"/>
      <c r="G84" s="3524"/>
      <c r="H84" s="3524"/>
      <c r="I84" s="3524"/>
      <c r="J84" s="3524"/>
      <c r="K84" s="3524"/>
      <c r="L84" s="3524"/>
      <c r="M84" s="3524"/>
      <c r="N84" s="3524"/>
      <c r="O84" s="3524"/>
      <c r="P84" s="3524"/>
      <c r="Q84" s="3524"/>
      <c r="R84" s="3525"/>
      <c r="S84" s="630"/>
      <c r="T84" s="630"/>
      <c r="U84" s="630"/>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row>
    <row r="85" spans="2:54" ht="30" customHeight="1" x14ac:dyDescent="0.3">
      <c r="B85" s="297">
        <v>13</v>
      </c>
      <c r="C85" s="3523" t="s">
        <v>1129</v>
      </c>
      <c r="D85" s="3524"/>
      <c r="E85" s="3524"/>
      <c r="F85" s="3524"/>
      <c r="G85" s="3524"/>
      <c r="H85" s="3524"/>
      <c r="I85" s="3524"/>
      <c r="J85" s="3524"/>
      <c r="K85" s="3524"/>
      <c r="L85" s="3524"/>
      <c r="M85" s="3524"/>
      <c r="N85" s="3524"/>
      <c r="O85" s="3524"/>
      <c r="P85" s="3524"/>
      <c r="Q85" s="3524"/>
      <c r="R85" s="3525"/>
      <c r="S85" s="630"/>
      <c r="T85" s="630"/>
      <c r="U85" s="630"/>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row>
    <row r="86" spans="2:54" ht="15" x14ac:dyDescent="0.3">
      <c r="B86" s="297">
        <v>14</v>
      </c>
      <c r="C86" s="3523" t="s">
        <v>6719</v>
      </c>
      <c r="D86" s="3524"/>
      <c r="E86" s="3524"/>
      <c r="F86" s="3524"/>
      <c r="G86" s="3524"/>
      <c r="H86" s="3524"/>
      <c r="I86" s="3524"/>
      <c r="J86" s="3524"/>
      <c r="K86" s="3524"/>
      <c r="L86" s="3524"/>
      <c r="M86" s="3524"/>
      <c r="N86" s="3524"/>
      <c r="O86" s="3524"/>
      <c r="P86" s="3524"/>
      <c r="Q86" s="3524"/>
      <c r="R86" s="3525"/>
      <c r="S86" s="630"/>
      <c r="T86" s="630"/>
      <c r="U86" s="630"/>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row>
    <row r="87" spans="2:54" ht="15" x14ac:dyDescent="0.3">
      <c r="B87" s="297">
        <v>15</v>
      </c>
      <c r="C87" s="3523" t="s">
        <v>6720</v>
      </c>
      <c r="D87" s="3524"/>
      <c r="E87" s="3524"/>
      <c r="F87" s="3524"/>
      <c r="G87" s="3524"/>
      <c r="H87" s="3524"/>
      <c r="I87" s="3524"/>
      <c r="J87" s="3524"/>
      <c r="K87" s="3524"/>
      <c r="L87" s="3524"/>
      <c r="M87" s="3524"/>
      <c r="N87" s="3524"/>
      <c r="O87" s="3524"/>
      <c r="P87" s="3524"/>
      <c r="Q87" s="3524"/>
      <c r="R87" s="3525"/>
      <c r="S87" s="630"/>
      <c r="T87" s="630"/>
      <c r="U87" s="630"/>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row>
    <row r="88" spans="2:54" ht="60" customHeight="1" x14ac:dyDescent="0.3">
      <c r="B88" s="297">
        <v>16</v>
      </c>
      <c r="C88" s="3523" t="s">
        <v>1132</v>
      </c>
      <c r="D88" s="3524"/>
      <c r="E88" s="3524"/>
      <c r="F88" s="3524"/>
      <c r="G88" s="3524"/>
      <c r="H88" s="3524"/>
      <c r="I88" s="3524"/>
      <c r="J88" s="3524"/>
      <c r="K88" s="3524"/>
      <c r="L88" s="3524"/>
      <c r="M88" s="3524"/>
      <c r="N88" s="3524"/>
      <c r="O88" s="3524"/>
      <c r="P88" s="3524"/>
      <c r="Q88" s="3524"/>
      <c r="R88" s="3525"/>
      <c r="S88" s="630"/>
      <c r="T88" s="630"/>
      <c r="U88" s="630"/>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row>
    <row r="89" spans="2:54" ht="15" x14ac:dyDescent="0.3">
      <c r="B89" s="297">
        <v>17</v>
      </c>
      <c r="C89" s="3523" t="s">
        <v>6721</v>
      </c>
      <c r="D89" s="3524"/>
      <c r="E89" s="3524"/>
      <c r="F89" s="3524"/>
      <c r="G89" s="3524"/>
      <c r="H89" s="3524"/>
      <c r="I89" s="3524"/>
      <c r="J89" s="3524"/>
      <c r="K89" s="3524"/>
      <c r="L89" s="3524"/>
      <c r="M89" s="3524"/>
      <c r="N89" s="3524"/>
      <c r="O89" s="3524"/>
      <c r="P89" s="3524"/>
      <c r="Q89" s="3524"/>
      <c r="R89" s="3525"/>
      <c r="S89" s="630"/>
      <c r="T89" s="630"/>
      <c r="U89" s="630"/>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row>
    <row r="90" spans="2:54" ht="15" x14ac:dyDescent="0.3">
      <c r="B90" s="297">
        <v>18</v>
      </c>
      <c r="C90" s="3523" t="s">
        <v>328</v>
      </c>
      <c r="D90" s="3524"/>
      <c r="E90" s="3524"/>
      <c r="F90" s="3524"/>
      <c r="G90" s="3524"/>
      <c r="H90" s="3524"/>
      <c r="I90" s="3524"/>
      <c r="J90" s="3524"/>
      <c r="K90" s="3524"/>
      <c r="L90" s="3524"/>
      <c r="M90" s="3524"/>
      <c r="N90" s="3524"/>
      <c r="O90" s="3524"/>
      <c r="P90" s="3524"/>
      <c r="Q90" s="3524"/>
      <c r="R90" s="3525"/>
      <c r="S90" s="630"/>
      <c r="T90" s="630"/>
      <c r="U90" s="630"/>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row>
    <row r="91" spans="2:54" ht="15" x14ac:dyDescent="0.3">
      <c r="B91" s="297">
        <v>19</v>
      </c>
      <c r="C91" s="3523" t="s">
        <v>6722</v>
      </c>
      <c r="D91" s="3524"/>
      <c r="E91" s="3524"/>
      <c r="F91" s="3524"/>
      <c r="G91" s="3524"/>
      <c r="H91" s="3524"/>
      <c r="I91" s="3524"/>
      <c r="J91" s="3524"/>
      <c r="K91" s="3524"/>
      <c r="L91" s="3524"/>
      <c r="M91" s="3524"/>
      <c r="N91" s="3524"/>
      <c r="O91" s="3524"/>
      <c r="P91" s="3524"/>
      <c r="Q91" s="3524"/>
      <c r="R91" s="3525"/>
      <c r="S91" s="630"/>
      <c r="T91" s="630"/>
      <c r="U91" s="630"/>
      <c r="V91" s="482"/>
      <c r="W91" s="482"/>
      <c r="X91" s="482"/>
      <c r="Y91" s="482"/>
      <c r="Z91" s="482"/>
      <c r="AA91" s="482"/>
      <c r="AB91" s="482"/>
      <c r="AC91" s="482"/>
      <c r="AD91" s="482"/>
      <c r="AE91" s="482"/>
      <c r="AF91" s="482"/>
      <c r="AG91" s="482"/>
      <c r="AH91" s="482"/>
      <c r="AI91" s="482"/>
      <c r="AJ91" s="482"/>
      <c r="AK91" s="482"/>
      <c r="AL91" s="482"/>
      <c r="AM91" s="482"/>
      <c r="AN91" s="482"/>
      <c r="AO91" s="482"/>
      <c r="AP91" s="482"/>
      <c r="AQ91" s="482"/>
      <c r="AR91" s="482"/>
      <c r="AS91" s="482"/>
      <c r="AT91" s="482"/>
      <c r="AU91" s="482"/>
      <c r="AV91" s="482"/>
      <c r="AW91" s="482"/>
      <c r="AX91" s="482"/>
      <c r="AY91" s="482"/>
      <c r="AZ91" s="482"/>
      <c r="BA91" s="482"/>
      <c r="BB91" s="482"/>
    </row>
    <row r="92" spans="2:54" ht="15" x14ac:dyDescent="0.3">
      <c r="B92" s="627" t="s">
        <v>330</v>
      </c>
      <c r="C92" s="628" t="str">
        <f>$C$34</f>
        <v>Totex</v>
      </c>
      <c r="D92" s="628"/>
      <c r="E92" s="628"/>
      <c r="F92" s="628"/>
      <c r="G92" s="628"/>
      <c r="H92" s="628"/>
      <c r="I92" s="628"/>
      <c r="J92" s="628"/>
      <c r="K92" s="628"/>
      <c r="L92" s="628"/>
      <c r="M92" s="628"/>
      <c r="N92" s="628"/>
      <c r="O92" s="628"/>
      <c r="P92" s="628"/>
      <c r="Q92" s="628"/>
      <c r="R92" s="629"/>
      <c r="S92" s="630"/>
      <c r="T92" s="630"/>
      <c r="U92" s="630"/>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row>
    <row r="93" spans="2:54" ht="15" x14ac:dyDescent="0.3">
      <c r="B93" s="297">
        <v>20</v>
      </c>
      <c r="C93" s="3523" t="s">
        <v>1135</v>
      </c>
      <c r="D93" s="3524"/>
      <c r="E93" s="3524"/>
      <c r="F93" s="3524"/>
      <c r="G93" s="3524"/>
      <c r="H93" s="3524"/>
      <c r="I93" s="3524"/>
      <c r="J93" s="3524"/>
      <c r="K93" s="3524"/>
      <c r="L93" s="3524"/>
      <c r="M93" s="3524"/>
      <c r="N93" s="3524"/>
      <c r="O93" s="3524"/>
      <c r="P93" s="3524"/>
      <c r="Q93" s="3524"/>
      <c r="R93" s="3525"/>
      <c r="S93" s="630"/>
      <c r="T93" s="630"/>
      <c r="U93" s="630"/>
      <c r="V93" s="482"/>
      <c r="W93" s="482"/>
      <c r="X93" s="482"/>
      <c r="Y93" s="482"/>
      <c r="Z93" s="482"/>
      <c r="AA93" s="482"/>
      <c r="AB93" s="482"/>
      <c r="AC93" s="482"/>
      <c r="AD93" s="482"/>
      <c r="AE93" s="482"/>
      <c r="AF93" s="482"/>
      <c r="AG93" s="482"/>
      <c r="AH93" s="482"/>
      <c r="AI93" s="482"/>
      <c r="AJ93" s="482"/>
      <c r="AK93" s="482"/>
      <c r="AL93" s="482"/>
      <c r="AM93" s="482"/>
      <c r="AN93" s="482"/>
      <c r="AO93" s="482"/>
      <c r="AP93" s="482"/>
      <c r="AQ93" s="482"/>
      <c r="AR93" s="482"/>
      <c r="AS93" s="482"/>
      <c r="AT93" s="482"/>
      <c r="AU93" s="482"/>
      <c r="AV93" s="482"/>
      <c r="AW93" s="482"/>
      <c r="AX93" s="482"/>
      <c r="AY93" s="482"/>
      <c r="AZ93" s="482"/>
      <c r="BA93" s="482"/>
      <c r="BB93" s="482"/>
    </row>
    <row r="94" spans="2:54" ht="15" x14ac:dyDescent="0.3">
      <c r="B94" s="297">
        <v>21</v>
      </c>
      <c r="C94" s="3523" t="s">
        <v>1136</v>
      </c>
      <c r="D94" s="3524"/>
      <c r="E94" s="3524"/>
      <c r="F94" s="3524"/>
      <c r="G94" s="3524"/>
      <c r="H94" s="3524"/>
      <c r="I94" s="3524"/>
      <c r="J94" s="3524"/>
      <c r="K94" s="3524"/>
      <c r="L94" s="3524"/>
      <c r="M94" s="3524"/>
      <c r="N94" s="3524"/>
      <c r="O94" s="3524"/>
      <c r="P94" s="3524"/>
      <c r="Q94" s="3524"/>
      <c r="R94" s="3525"/>
      <c r="S94" s="630"/>
      <c r="T94" s="630"/>
      <c r="U94" s="630"/>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row>
    <row r="95" spans="2:54" ht="15" x14ac:dyDescent="0.3">
      <c r="B95" s="297">
        <v>22</v>
      </c>
      <c r="C95" s="3523" t="s">
        <v>6723</v>
      </c>
      <c r="D95" s="3524"/>
      <c r="E95" s="3524"/>
      <c r="F95" s="3524"/>
      <c r="G95" s="3524"/>
      <c r="H95" s="3524"/>
      <c r="I95" s="3524"/>
      <c r="J95" s="3524"/>
      <c r="K95" s="3524"/>
      <c r="L95" s="3524"/>
      <c r="M95" s="3524"/>
      <c r="N95" s="3524"/>
      <c r="O95" s="3524"/>
      <c r="P95" s="3524"/>
      <c r="Q95" s="3524"/>
      <c r="R95" s="3525"/>
      <c r="S95" s="630"/>
      <c r="T95" s="630"/>
      <c r="U95" s="630"/>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82"/>
      <c r="AW95" s="482"/>
      <c r="AX95" s="482"/>
      <c r="AY95" s="482"/>
      <c r="AZ95" s="482"/>
      <c r="BA95" s="482"/>
      <c r="BB95" s="482"/>
    </row>
    <row r="96" spans="2:54" ht="15" x14ac:dyDescent="0.3">
      <c r="B96" s="627" t="s">
        <v>334</v>
      </c>
      <c r="C96" s="628" t="str">
        <f>$C$39</f>
        <v>Cash expenditure</v>
      </c>
      <c r="D96" s="628"/>
      <c r="E96" s="628"/>
      <c r="F96" s="628"/>
      <c r="G96" s="628"/>
      <c r="H96" s="628"/>
      <c r="I96" s="628"/>
      <c r="J96" s="628"/>
      <c r="K96" s="628"/>
      <c r="L96" s="628"/>
      <c r="M96" s="628"/>
      <c r="N96" s="628"/>
      <c r="O96" s="628"/>
      <c r="P96" s="628"/>
      <c r="Q96" s="628"/>
      <c r="R96" s="629"/>
      <c r="S96" s="630"/>
      <c r="T96" s="630"/>
      <c r="U96" s="630"/>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482"/>
      <c r="AY96" s="482"/>
      <c r="AZ96" s="482"/>
      <c r="BA96" s="482"/>
      <c r="BB96" s="482"/>
    </row>
    <row r="97" spans="2:54" ht="15" x14ac:dyDescent="0.3">
      <c r="B97" s="297">
        <v>23</v>
      </c>
      <c r="C97" s="3523" t="s">
        <v>335</v>
      </c>
      <c r="D97" s="3524"/>
      <c r="E97" s="3524"/>
      <c r="F97" s="3524"/>
      <c r="G97" s="3524"/>
      <c r="H97" s="3524"/>
      <c r="I97" s="3524"/>
      <c r="J97" s="3524"/>
      <c r="K97" s="3524"/>
      <c r="L97" s="3524"/>
      <c r="M97" s="3524"/>
      <c r="N97" s="3524"/>
      <c r="O97" s="3524"/>
      <c r="P97" s="3524"/>
      <c r="Q97" s="3524"/>
      <c r="R97" s="3525"/>
      <c r="S97" s="630"/>
      <c r="T97" s="630"/>
      <c r="U97" s="630"/>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c r="AS97" s="482"/>
      <c r="AT97" s="482"/>
      <c r="AU97" s="482"/>
      <c r="AV97" s="482"/>
      <c r="AW97" s="482"/>
      <c r="AX97" s="482"/>
      <c r="AY97" s="482"/>
      <c r="AZ97" s="482"/>
      <c r="BA97" s="482"/>
      <c r="BB97" s="482"/>
    </row>
    <row r="98" spans="2:54" ht="15" x14ac:dyDescent="0.3">
      <c r="B98" s="297">
        <v>24</v>
      </c>
      <c r="C98" s="3523" t="s">
        <v>336</v>
      </c>
      <c r="D98" s="3524"/>
      <c r="E98" s="3524"/>
      <c r="F98" s="3524"/>
      <c r="G98" s="3524"/>
      <c r="H98" s="3524"/>
      <c r="I98" s="3524"/>
      <c r="J98" s="3524"/>
      <c r="K98" s="3524"/>
      <c r="L98" s="3524"/>
      <c r="M98" s="3524"/>
      <c r="N98" s="3524"/>
      <c r="O98" s="3524"/>
      <c r="P98" s="3524"/>
      <c r="Q98" s="3524"/>
      <c r="R98" s="3525"/>
      <c r="S98" s="630"/>
      <c r="T98" s="630"/>
      <c r="U98" s="630"/>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row>
    <row r="99" spans="2:54" ht="15" x14ac:dyDescent="0.3">
      <c r="B99" s="297">
        <v>25</v>
      </c>
      <c r="C99" s="3523" t="s">
        <v>6724</v>
      </c>
      <c r="D99" s="3524"/>
      <c r="E99" s="3524"/>
      <c r="F99" s="3524"/>
      <c r="G99" s="3524"/>
      <c r="H99" s="3524"/>
      <c r="I99" s="3524"/>
      <c r="J99" s="3524"/>
      <c r="K99" s="3524"/>
      <c r="L99" s="3524"/>
      <c r="M99" s="3524"/>
      <c r="N99" s="3524"/>
      <c r="O99" s="3524"/>
      <c r="P99" s="3524"/>
      <c r="Q99" s="3524"/>
      <c r="R99" s="3525"/>
      <c r="S99" s="630"/>
      <c r="T99" s="630"/>
      <c r="U99" s="630"/>
      <c r="V99" s="482"/>
      <c r="W99" s="482"/>
      <c r="X99" s="482"/>
      <c r="Y99" s="482"/>
      <c r="Z99" s="482"/>
      <c r="AA99" s="482"/>
      <c r="AB99" s="482"/>
      <c r="AC99" s="482"/>
      <c r="AD99" s="482"/>
      <c r="AE99" s="482"/>
      <c r="AF99" s="482"/>
      <c r="AG99" s="482"/>
      <c r="AH99" s="482"/>
      <c r="AI99" s="482"/>
      <c r="AJ99" s="482"/>
      <c r="AK99" s="482"/>
      <c r="AL99" s="482"/>
      <c r="AM99" s="482"/>
      <c r="AN99" s="482"/>
      <c r="AO99" s="482"/>
      <c r="AP99" s="482"/>
      <c r="AQ99" s="482"/>
      <c r="AR99" s="482"/>
      <c r="AS99" s="482"/>
      <c r="AT99" s="482"/>
      <c r="AU99" s="482"/>
      <c r="AV99" s="482"/>
      <c r="AW99" s="482"/>
      <c r="AX99" s="482"/>
      <c r="AY99" s="482"/>
      <c r="AZ99" s="482"/>
      <c r="BA99" s="482"/>
      <c r="BB99" s="482"/>
    </row>
    <row r="100" spans="2:54" ht="15" x14ac:dyDescent="0.3">
      <c r="B100" s="627" t="s">
        <v>338</v>
      </c>
      <c r="C100" s="628" t="str">
        <f>$C$44</f>
        <v>Atypical expenditure</v>
      </c>
      <c r="D100" s="628"/>
      <c r="E100" s="628"/>
      <c r="F100" s="628"/>
      <c r="G100" s="628"/>
      <c r="H100" s="628"/>
      <c r="I100" s="628"/>
      <c r="J100" s="628"/>
      <c r="K100" s="628"/>
      <c r="L100" s="628"/>
      <c r="M100" s="628"/>
      <c r="N100" s="628"/>
      <c r="O100" s="628"/>
      <c r="P100" s="628"/>
      <c r="Q100" s="628"/>
      <c r="R100" s="629"/>
      <c r="S100" s="630"/>
      <c r="T100" s="630"/>
      <c r="U100" s="630"/>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row>
    <row r="101" spans="2:54" ht="30" customHeight="1" x14ac:dyDescent="0.3">
      <c r="B101" s="302" t="s">
        <v>339</v>
      </c>
      <c r="C101" s="3523" t="s">
        <v>1139</v>
      </c>
      <c r="D101" s="3524"/>
      <c r="E101" s="3524"/>
      <c r="F101" s="3524"/>
      <c r="G101" s="3524"/>
      <c r="H101" s="3524"/>
      <c r="I101" s="3524"/>
      <c r="J101" s="3524"/>
      <c r="K101" s="3524"/>
      <c r="L101" s="3524"/>
      <c r="M101" s="3524"/>
      <c r="N101" s="3524"/>
      <c r="O101" s="3524"/>
      <c r="P101" s="3524"/>
      <c r="Q101" s="3524"/>
      <c r="R101" s="3525"/>
      <c r="S101" s="630"/>
      <c r="T101" s="630"/>
      <c r="U101" s="630"/>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c r="AQ101" s="482"/>
      <c r="AR101" s="482"/>
      <c r="AS101" s="482"/>
      <c r="AT101" s="482"/>
      <c r="AU101" s="482"/>
      <c r="AV101" s="482"/>
      <c r="AW101" s="482"/>
      <c r="AX101" s="482"/>
      <c r="AY101" s="482"/>
      <c r="AZ101" s="482"/>
      <c r="BA101" s="482"/>
      <c r="BB101" s="482"/>
    </row>
    <row r="102" spans="2:54" ht="15" x14ac:dyDescent="0.3">
      <c r="B102" s="303">
        <v>36</v>
      </c>
      <c r="C102" s="3523" t="s">
        <v>6725</v>
      </c>
      <c r="D102" s="3524"/>
      <c r="E102" s="3524"/>
      <c r="F102" s="3524"/>
      <c r="G102" s="3524"/>
      <c r="H102" s="3524"/>
      <c r="I102" s="3524"/>
      <c r="J102" s="3524"/>
      <c r="K102" s="3524"/>
      <c r="L102" s="3524"/>
      <c r="M102" s="3524"/>
      <c r="N102" s="3524"/>
      <c r="O102" s="3524"/>
      <c r="P102" s="3524"/>
      <c r="Q102" s="3524"/>
      <c r="R102" s="3525"/>
      <c r="S102" s="630"/>
      <c r="T102" s="630"/>
      <c r="U102" s="630"/>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2"/>
      <c r="AU102" s="482"/>
      <c r="AV102" s="482"/>
      <c r="AW102" s="482"/>
      <c r="AX102" s="482"/>
      <c r="AY102" s="482"/>
      <c r="AZ102" s="482"/>
      <c r="BA102" s="482"/>
      <c r="BB102" s="482"/>
    </row>
    <row r="103" spans="2:54" ht="15" x14ac:dyDescent="0.3">
      <c r="B103" s="627" t="s">
        <v>342</v>
      </c>
      <c r="C103" s="628" t="str">
        <f>$C$57</f>
        <v xml:space="preserve">Total expenditure </v>
      </c>
      <c r="D103" s="628"/>
      <c r="E103" s="628"/>
      <c r="F103" s="628"/>
      <c r="G103" s="628"/>
      <c r="H103" s="628"/>
      <c r="I103" s="628"/>
      <c r="J103" s="628"/>
      <c r="K103" s="628"/>
      <c r="L103" s="628"/>
      <c r="M103" s="628"/>
      <c r="N103" s="628"/>
      <c r="O103" s="628"/>
      <c r="P103" s="628"/>
      <c r="Q103" s="628"/>
      <c r="R103" s="629"/>
      <c r="S103" s="630"/>
      <c r="T103" s="630"/>
      <c r="U103" s="630"/>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c r="AS103" s="482"/>
      <c r="AT103" s="482"/>
      <c r="AU103" s="482"/>
      <c r="AV103" s="482"/>
      <c r="AW103" s="482"/>
      <c r="AX103" s="482"/>
      <c r="AY103" s="482"/>
      <c r="AZ103" s="482"/>
      <c r="BA103" s="482"/>
      <c r="BB103" s="482"/>
    </row>
    <row r="104" spans="2:54" ht="15.75" thickBot="1" x14ac:dyDescent="0.35">
      <c r="B104" s="304">
        <v>37</v>
      </c>
      <c r="C104" s="3520" t="s">
        <v>6726</v>
      </c>
      <c r="D104" s="3521"/>
      <c r="E104" s="3521"/>
      <c r="F104" s="3521"/>
      <c r="G104" s="3521"/>
      <c r="H104" s="3521"/>
      <c r="I104" s="3521"/>
      <c r="J104" s="3521"/>
      <c r="K104" s="3521"/>
      <c r="L104" s="3521"/>
      <c r="M104" s="3521"/>
      <c r="N104" s="3521"/>
      <c r="O104" s="3521"/>
      <c r="P104" s="3521"/>
      <c r="Q104" s="3521"/>
      <c r="R104" s="3522"/>
      <c r="S104" s="630"/>
      <c r="T104" s="630"/>
      <c r="U104" s="630"/>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row>
    <row r="105" spans="2:54" x14ac:dyDescent="0.25">
      <c r="B105" s="1522"/>
      <c r="C105" s="1522"/>
      <c r="D105" s="1522"/>
      <c r="E105" s="1522"/>
      <c r="F105" s="1522"/>
      <c r="G105" s="1522"/>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522"/>
      <c r="AM105" s="1522"/>
      <c r="AN105" s="1522"/>
      <c r="AO105" s="1522"/>
      <c r="AP105" s="1522"/>
      <c r="AQ105" s="1522"/>
      <c r="AR105" s="1522"/>
      <c r="AS105" s="1522"/>
      <c r="AT105" s="1522"/>
      <c r="AU105" s="1522"/>
      <c r="AV105" s="1522"/>
      <c r="AW105" s="1522"/>
      <c r="AX105" s="1522"/>
      <c r="AY105" s="1522"/>
      <c r="AZ105" s="1522"/>
      <c r="BA105" s="1522"/>
      <c r="BB105" s="1522"/>
    </row>
  </sheetData>
  <sheetProtection autoFilter="0"/>
  <mergeCells count="96">
    <mergeCell ref="BD1:BH1"/>
    <mergeCell ref="G3:L3"/>
    <mergeCell ref="M3:R3"/>
    <mergeCell ref="S3:X3"/>
    <mergeCell ref="Y3:AD3"/>
    <mergeCell ref="AE3:AJ3"/>
    <mergeCell ref="AK3:AP3"/>
    <mergeCell ref="AQ3:AV3"/>
    <mergeCell ref="AW3:BB3"/>
    <mergeCell ref="T4:T5"/>
    <mergeCell ref="BN3:BS3"/>
    <mergeCell ref="BX3:DR3"/>
    <mergeCell ref="B4:C5"/>
    <mergeCell ref="D4:D5"/>
    <mergeCell ref="E4:E5"/>
    <mergeCell ref="F4:F5"/>
    <mergeCell ref="G4:G5"/>
    <mergeCell ref="H4:H5"/>
    <mergeCell ref="I4:K4"/>
    <mergeCell ref="L4:L5"/>
    <mergeCell ref="M4:M5"/>
    <mergeCell ref="N4:N5"/>
    <mergeCell ref="O4:Q4"/>
    <mergeCell ref="R4:R5"/>
    <mergeCell ref="S4:S5"/>
    <mergeCell ref="AL4:AL5"/>
    <mergeCell ref="U4:W4"/>
    <mergeCell ref="X4:X5"/>
    <mergeCell ref="Y4:Y5"/>
    <mergeCell ref="Z4:Z5"/>
    <mergeCell ref="AA4:AC4"/>
    <mergeCell ref="AD4:AD5"/>
    <mergeCell ref="AE4:AE5"/>
    <mergeCell ref="AF4:AF5"/>
    <mergeCell ref="AG4:AI4"/>
    <mergeCell ref="AJ4:AJ5"/>
    <mergeCell ref="AK4:AK5"/>
    <mergeCell ref="BL4:BL5"/>
    <mergeCell ref="AM4:AO4"/>
    <mergeCell ref="AP4:AP5"/>
    <mergeCell ref="AQ4:AQ5"/>
    <mergeCell ref="AR4:AR5"/>
    <mergeCell ref="AS4:AU4"/>
    <mergeCell ref="AV4:AV5"/>
    <mergeCell ref="AW4:AW5"/>
    <mergeCell ref="AX4:AX5"/>
    <mergeCell ref="AY4:BA4"/>
    <mergeCell ref="BB4:BB5"/>
    <mergeCell ref="BJ4:BK5"/>
    <mergeCell ref="B7:F7"/>
    <mergeCell ref="G7:L7"/>
    <mergeCell ref="M7:R7"/>
    <mergeCell ref="S7:X7"/>
    <mergeCell ref="Y7:AD7"/>
    <mergeCell ref="BN7:BS7"/>
    <mergeCell ref="BM4:BM5"/>
    <mergeCell ref="BN4:BN5"/>
    <mergeCell ref="BO4:BO5"/>
    <mergeCell ref="BP4:BR4"/>
    <mergeCell ref="BS4:BS5"/>
    <mergeCell ref="AE7:AJ7"/>
    <mergeCell ref="AK7:AP7"/>
    <mergeCell ref="AQ7:AV7"/>
    <mergeCell ref="AW7:BB7"/>
    <mergeCell ref="BJ7:BM7"/>
    <mergeCell ref="C80:R80"/>
    <mergeCell ref="B66:R66"/>
    <mergeCell ref="B68:R68"/>
    <mergeCell ref="C70:R70"/>
    <mergeCell ref="C72:R72"/>
    <mergeCell ref="C73:R73"/>
    <mergeCell ref="C74:R74"/>
    <mergeCell ref="C75:R75"/>
    <mergeCell ref="C76:R76"/>
    <mergeCell ref="C77:R77"/>
    <mergeCell ref="C78:R78"/>
    <mergeCell ref="C79:R79"/>
    <mergeCell ref="C94:R94"/>
    <mergeCell ref="C81:R81"/>
    <mergeCell ref="C82:R82"/>
    <mergeCell ref="C84:R84"/>
    <mergeCell ref="C85:R85"/>
    <mergeCell ref="C86:R86"/>
    <mergeCell ref="C87:R87"/>
    <mergeCell ref="C88:R88"/>
    <mergeCell ref="C89:R89"/>
    <mergeCell ref="C90:R90"/>
    <mergeCell ref="C91:R91"/>
    <mergeCell ref="C93:R93"/>
    <mergeCell ref="C104:R104"/>
    <mergeCell ref="C95:R95"/>
    <mergeCell ref="C97:R97"/>
    <mergeCell ref="C98:R98"/>
    <mergeCell ref="C99:R99"/>
    <mergeCell ref="C101:R101"/>
    <mergeCell ref="C102:R102"/>
  </mergeCells>
  <conditionalFormatting sqref="BG7:BH7">
    <cfRule type="cellIs" dxfId="213" priority="6" operator="equal">
      <formula>0</formula>
    </cfRule>
  </conditionalFormatting>
  <conditionalFormatting sqref="BG8:BH9 BH10:BH32 BH36:BH58">
    <cfRule type="cellIs" dxfId="212" priority="5" operator="equal">
      <formula>0</formula>
    </cfRule>
  </conditionalFormatting>
  <conditionalFormatting sqref="BG10:BG32 BG36:BG58">
    <cfRule type="cellIs" dxfId="211" priority="4" operator="equal">
      <formula>0</formula>
    </cfRule>
  </conditionalFormatting>
  <conditionalFormatting sqref="BH33:BH35">
    <cfRule type="cellIs" dxfId="210" priority="3" operator="equal">
      <formula>0</formula>
    </cfRule>
  </conditionalFormatting>
  <conditionalFormatting sqref="BG33:BG34">
    <cfRule type="cellIs" dxfId="209" priority="2" operator="equal">
      <formula>0</formula>
    </cfRule>
  </conditionalFormatting>
  <conditionalFormatting sqref="BG35">
    <cfRule type="cellIs" dxfId="208"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FB1E3-5B4C-4AB8-9CB7-290B2804D815}">
  <sheetPr>
    <tabColor theme="7" tint="0.79998168889431442"/>
  </sheetPr>
  <dimension ref="A1:FR102"/>
  <sheetViews>
    <sheetView zoomScale="80" zoomScaleNormal="80" workbookViewId="0">
      <selection activeCell="BD27" sqref="BD27:BD52"/>
    </sheetView>
  </sheetViews>
  <sheetFormatPr defaultColWidth="0" defaultRowHeight="14.25" zeroHeight="1" x14ac:dyDescent="0.25"/>
  <cols>
    <col min="1" max="1" width="1.85546875" style="1923" customWidth="1"/>
    <col min="2" max="2" width="7.5703125" style="1923" customWidth="1"/>
    <col min="3" max="3" width="74.42578125" style="1923" customWidth="1"/>
    <col min="4" max="4" width="9.85546875" style="1923" customWidth="1"/>
    <col min="5" max="6" width="6.42578125" style="1923" customWidth="1"/>
    <col min="7" max="54" width="11" style="1923" customWidth="1"/>
    <col min="55" max="55" width="3" style="1923" customWidth="1"/>
    <col min="56" max="56" width="34.42578125" style="1923" customWidth="1"/>
    <col min="57" max="57" width="117.28515625" style="1923" bestFit="1" customWidth="1"/>
    <col min="58" max="58" width="3" style="1923" customWidth="1"/>
    <col min="59" max="59" width="65.85546875" style="1033" customWidth="1"/>
    <col min="60" max="60" width="110.85546875" style="1033" customWidth="1"/>
    <col min="61" max="61" width="12.140625" style="1923" customWidth="1"/>
    <col min="62" max="62" width="7.5703125" style="1923" customWidth="1"/>
    <col min="63" max="63" width="75.5703125" style="1923" customWidth="1"/>
    <col min="64" max="65" width="6.42578125" style="1923" customWidth="1"/>
    <col min="66" max="71" width="17.85546875" style="1923" customWidth="1"/>
    <col min="72" max="72" width="11" style="1923" customWidth="1"/>
    <col min="73" max="73" width="3" style="1034" hidden="1" customWidth="1"/>
    <col min="74" max="74" width="20.140625" style="1097" hidden="1" customWidth="1"/>
    <col min="75" max="75" width="3" style="1097" hidden="1" customWidth="1"/>
    <col min="76" max="76" width="9.28515625" style="1097" hidden="1" customWidth="1"/>
    <col min="77" max="122" width="3.5703125" style="1097" hidden="1" customWidth="1"/>
    <col min="123" max="123" width="73.28515625" style="1097" hidden="1" customWidth="1"/>
    <col min="124" max="124" width="1.85546875" style="1034" hidden="1" customWidth="1"/>
    <col min="125" max="125" width="11" style="1923" hidden="1" customWidth="1"/>
    <col min="126" max="126" width="3" style="1923" hidden="1" customWidth="1"/>
    <col min="127" max="127" width="8.42578125" style="1923" hidden="1" customWidth="1"/>
    <col min="128" max="130" width="3.5703125" style="1923" hidden="1" customWidth="1"/>
    <col min="131" max="173" width="3.28515625" style="1923" hidden="1" customWidth="1"/>
    <col min="174" max="174" width="1.85546875" style="1923" hidden="1" customWidth="1"/>
    <col min="175" max="16384" width="11" style="1923" hidden="1"/>
  </cols>
  <sheetData>
    <row r="1" spans="2:174" ht="20.25" x14ac:dyDescent="0.25">
      <c r="B1" s="1" t="s">
        <v>6727</v>
      </c>
      <c r="C1" s="631"/>
      <c r="D1" s="632"/>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4" t="str">
        <f>[2]AppValidation!$D$2</f>
        <v>Yorkshire Water</v>
      </c>
      <c r="BC1" s="477"/>
      <c r="BD1" s="3497" t="s">
        <v>1</v>
      </c>
      <c r="BE1" s="3497"/>
      <c r="BF1" s="3497"/>
      <c r="BG1" s="3497"/>
      <c r="BH1" s="476"/>
      <c r="BJ1" s="1" t="s">
        <v>2</v>
      </c>
      <c r="BK1" s="631"/>
      <c r="BL1" s="3"/>
      <c r="BM1" s="3"/>
      <c r="BN1" s="3"/>
      <c r="BO1" s="3"/>
      <c r="BP1" s="3"/>
      <c r="BQ1" s="3"/>
      <c r="BR1" s="3"/>
      <c r="BS1" s="3" t="str">
        <f>LEFT($B$1,5)</f>
        <v>WWS2a</v>
      </c>
      <c r="BT1" s="2450"/>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5"/>
      <c r="DD1" s="1035"/>
      <c r="DE1" s="1035"/>
      <c r="DF1" s="1035"/>
      <c r="DG1" s="1035"/>
      <c r="DH1" s="1035"/>
      <c r="DI1" s="1035"/>
      <c r="DJ1" s="1035"/>
      <c r="DK1" s="1035"/>
      <c r="DL1" s="1035"/>
      <c r="DM1" s="1035"/>
      <c r="DN1" s="1035"/>
      <c r="DO1" s="1035"/>
      <c r="DP1" s="1035"/>
      <c r="DQ1" s="1035"/>
      <c r="DR1" s="1035"/>
      <c r="DS1" s="1035"/>
      <c r="DV1" s="1034"/>
      <c r="DW1" s="1035"/>
      <c r="DX1" s="1035"/>
      <c r="DY1" s="1035"/>
      <c r="DZ1" s="1035"/>
      <c r="EA1" s="1035"/>
      <c r="EB1" s="1035"/>
      <c r="EC1" s="1035"/>
      <c r="ED1" s="1035"/>
      <c r="EE1" s="1035"/>
      <c r="EF1" s="1035"/>
      <c r="EG1" s="1035"/>
      <c r="EH1" s="1035"/>
      <c r="EI1" s="1035"/>
      <c r="EJ1" s="1035"/>
      <c r="EK1" s="1035"/>
      <c r="EL1" s="1035"/>
      <c r="EM1" s="1035"/>
      <c r="EN1" s="1035"/>
      <c r="EO1" s="1035"/>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4"/>
    </row>
    <row r="2" spans="2:174" ht="15" customHeight="1" thickBot="1" x14ac:dyDescent="0.35">
      <c r="B2" s="634"/>
      <c r="C2" s="635"/>
      <c r="D2" s="636"/>
      <c r="E2" s="637"/>
      <c r="F2" s="637"/>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J2" s="634"/>
      <c r="BK2" s="635"/>
      <c r="BL2" s="638"/>
      <c r="BM2" s="638"/>
      <c r="BN2" s="519"/>
      <c r="BO2" s="519"/>
      <c r="BP2" s="519"/>
      <c r="BQ2" s="519"/>
      <c r="BR2" s="519"/>
      <c r="BS2" s="519"/>
      <c r="BT2" s="2450"/>
      <c r="BX2" s="1035"/>
      <c r="BY2" s="1035"/>
      <c r="BZ2" s="1035"/>
      <c r="CA2" s="1035"/>
      <c r="CB2" s="1035"/>
      <c r="CC2" s="1035"/>
      <c r="CD2" s="1035"/>
      <c r="CE2" s="1035"/>
      <c r="CF2" s="1035"/>
      <c r="CG2" s="1035"/>
      <c r="CH2" s="1035"/>
      <c r="CI2" s="1035"/>
      <c r="CJ2" s="1035"/>
      <c r="CK2" s="1035"/>
      <c r="CL2" s="1035"/>
      <c r="CM2" s="1035"/>
      <c r="CN2" s="1035"/>
      <c r="CO2" s="1035"/>
      <c r="CP2" s="1035"/>
      <c r="CQ2" s="1035"/>
      <c r="CR2" s="1035"/>
      <c r="CS2" s="1035"/>
      <c r="CT2" s="1035"/>
      <c r="CU2" s="1035"/>
      <c r="CV2" s="1035"/>
      <c r="CW2" s="1035"/>
      <c r="CX2" s="1035"/>
      <c r="CY2" s="1035"/>
      <c r="CZ2" s="1035"/>
      <c r="DA2" s="1035"/>
      <c r="DB2" s="1035"/>
      <c r="DC2" s="1035"/>
      <c r="DD2" s="1035"/>
      <c r="DE2" s="1035"/>
      <c r="DF2" s="1035"/>
      <c r="DG2" s="1035"/>
      <c r="DH2" s="1035"/>
      <c r="DI2" s="1035"/>
      <c r="DJ2" s="1035"/>
      <c r="DK2" s="1035"/>
      <c r="DL2" s="1035"/>
      <c r="DM2" s="1035"/>
      <c r="DN2" s="1035"/>
      <c r="DO2" s="1035"/>
      <c r="DP2" s="1035"/>
      <c r="DQ2" s="1035"/>
      <c r="DR2" s="1035"/>
      <c r="DS2" s="1035"/>
      <c r="DV2" s="1034"/>
      <c r="DW2" s="1035"/>
      <c r="DX2" s="1035"/>
      <c r="DY2" s="1035"/>
      <c r="DZ2" s="1035"/>
      <c r="EA2" s="1035"/>
      <c r="EB2" s="1035"/>
      <c r="EC2" s="1035"/>
      <c r="ED2" s="1035"/>
      <c r="EE2" s="1035"/>
      <c r="EF2" s="1035"/>
      <c r="EG2" s="1035"/>
      <c r="EH2" s="1035"/>
      <c r="EI2" s="1035"/>
      <c r="EJ2" s="1035"/>
      <c r="EK2" s="1035"/>
      <c r="EL2" s="1035"/>
      <c r="EM2" s="1035"/>
      <c r="EN2" s="1035"/>
      <c r="EO2" s="1035"/>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4"/>
    </row>
    <row r="3" spans="2:174" ht="18" customHeight="1" thickBot="1" x14ac:dyDescent="0.35">
      <c r="G3" s="3503" t="s">
        <v>5747</v>
      </c>
      <c r="H3" s="3504"/>
      <c r="I3" s="3504"/>
      <c r="J3" s="3504"/>
      <c r="K3" s="3504"/>
      <c r="L3" s="3505"/>
      <c r="M3" s="3503" t="s">
        <v>5748</v>
      </c>
      <c r="N3" s="3504"/>
      <c r="O3" s="3504"/>
      <c r="P3" s="3504"/>
      <c r="Q3" s="3504"/>
      <c r="R3" s="3505"/>
      <c r="S3" s="3503" t="s">
        <v>5749</v>
      </c>
      <c r="T3" s="3504"/>
      <c r="U3" s="3504"/>
      <c r="V3" s="3504"/>
      <c r="W3" s="3504"/>
      <c r="X3" s="3505"/>
      <c r="Y3" s="3503" t="s">
        <v>5750</v>
      </c>
      <c r="Z3" s="3504"/>
      <c r="AA3" s="3504"/>
      <c r="AB3" s="3504"/>
      <c r="AC3" s="3504"/>
      <c r="AD3" s="3505"/>
      <c r="AE3" s="3503" t="s">
        <v>5751</v>
      </c>
      <c r="AF3" s="3504"/>
      <c r="AG3" s="3504"/>
      <c r="AH3" s="3504"/>
      <c r="AI3" s="3504"/>
      <c r="AJ3" s="3505"/>
      <c r="AK3" s="3503" t="s">
        <v>5752</v>
      </c>
      <c r="AL3" s="3504"/>
      <c r="AM3" s="3504"/>
      <c r="AN3" s="3504"/>
      <c r="AO3" s="3504"/>
      <c r="AP3" s="3505"/>
      <c r="AQ3" s="3503" t="s">
        <v>5753</v>
      </c>
      <c r="AR3" s="3504"/>
      <c r="AS3" s="3504"/>
      <c r="AT3" s="3504"/>
      <c r="AU3" s="3504"/>
      <c r="AV3" s="3505"/>
      <c r="AW3" s="3503" t="s">
        <v>5754</v>
      </c>
      <c r="AX3" s="3504"/>
      <c r="AY3" s="3504"/>
      <c r="AZ3" s="3504"/>
      <c r="BA3" s="3504"/>
      <c r="BB3" s="3505"/>
      <c r="BC3" s="486"/>
      <c r="BD3" s="639"/>
      <c r="BJ3" s="2450"/>
      <c r="BK3" s="2450"/>
      <c r="BL3" s="2450"/>
      <c r="BM3" s="2450"/>
      <c r="BN3" s="3503" t="s">
        <v>5755</v>
      </c>
      <c r="BO3" s="3504"/>
      <c r="BP3" s="3504"/>
      <c r="BQ3" s="3504"/>
      <c r="BR3" s="3504"/>
      <c r="BS3" s="3505"/>
      <c r="BT3" s="2450"/>
      <c r="BX3" s="3617" t="s">
        <v>12</v>
      </c>
      <c r="BY3" s="3617"/>
      <c r="BZ3" s="3617"/>
      <c r="CA3" s="3617"/>
      <c r="CB3" s="3617"/>
      <c r="CC3" s="3617"/>
      <c r="CD3" s="3617"/>
      <c r="CE3" s="3617"/>
      <c r="CF3" s="3617"/>
      <c r="CG3" s="3617"/>
      <c r="CH3" s="3617"/>
      <c r="CI3" s="3617"/>
      <c r="CJ3" s="3617"/>
      <c r="CK3" s="3617"/>
      <c r="CL3" s="3617"/>
      <c r="CM3" s="3617"/>
      <c r="CN3" s="3617"/>
      <c r="CO3" s="3617"/>
      <c r="CP3" s="3617"/>
      <c r="CQ3" s="3617"/>
      <c r="CR3" s="3617"/>
      <c r="CS3" s="3617"/>
      <c r="CT3" s="3617"/>
      <c r="CU3" s="3617"/>
      <c r="CV3" s="3617"/>
      <c r="CW3" s="3617"/>
      <c r="CX3" s="3617"/>
      <c r="CY3" s="3617"/>
      <c r="CZ3" s="3617"/>
      <c r="DA3" s="3617"/>
      <c r="DB3" s="3617"/>
      <c r="DC3" s="3617"/>
      <c r="DD3" s="3617"/>
      <c r="DE3" s="3617"/>
      <c r="DF3" s="3617"/>
      <c r="DG3" s="3617"/>
      <c r="DH3" s="3617"/>
      <c r="DI3" s="3617"/>
      <c r="DJ3" s="3617"/>
      <c r="DK3" s="3617"/>
      <c r="DL3" s="3617"/>
      <c r="DM3" s="3617"/>
      <c r="DN3" s="3617"/>
      <c r="DO3" s="3617"/>
      <c r="DP3" s="3617"/>
      <c r="DQ3" s="3617"/>
      <c r="DR3" s="3617"/>
      <c r="DS3" s="2841"/>
      <c r="DV3" s="1034"/>
      <c r="DW3" s="3617" t="s">
        <v>6220</v>
      </c>
      <c r="DX3" s="3617"/>
      <c r="DY3" s="3617"/>
      <c r="DZ3" s="3617"/>
      <c r="EA3" s="3617"/>
      <c r="EB3" s="3617"/>
      <c r="EC3" s="3617"/>
      <c r="ED3" s="3617"/>
      <c r="EE3" s="3617"/>
      <c r="EF3" s="3617"/>
      <c r="EG3" s="3617"/>
      <c r="EH3" s="3617"/>
      <c r="EI3" s="3617"/>
      <c r="EJ3" s="3617"/>
      <c r="EK3" s="3617"/>
      <c r="EL3" s="3617"/>
      <c r="EM3" s="3617"/>
      <c r="EN3" s="3617"/>
      <c r="EO3" s="3617"/>
      <c r="EP3" s="3617"/>
      <c r="EQ3" s="3617"/>
      <c r="ER3" s="3617"/>
      <c r="ES3" s="3617"/>
      <c r="ET3" s="3617"/>
      <c r="EU3" s="3617"/>
      <c r="EV3" s="3617"/>
      <c r="EW3" s="3617"/>
      <c r="EX3" s="3617"/>
      <c r="EY3" s="3617"/>
      <c r="EZ3" s="3617"/>
      <c r="FA3" s="3617"/>
      <c r="FB3" s="3617"/>
      <c r="FC3" s="3617"/>
      <c r="FD3" s="3617"/>
      <c r="FE3" s="3617"/>
      <c r="FF3" s="3617"/>
      <c r="FG3" s="3617"/>
      <c r="FH3" s="3617"/>
      <c r="FI3" s="3617"/>
      <c r="FJ3" s="3617"/>
      <c r="FK3" s="3617"/>
      <c r="FL3" s="3617"/>
      <c r="FM3" s="3617"/>
      <c r="FN3" s="3617"/>
      <c r="FO3" s="3617"/>
      <c r="FP3" s="3617"/>
      <c r="FQ3" s="3617"/>
      <c r="FR3" s="1034"/>
    </row>
    <row r="4" spans="2:174" ht="18" customHeight="1" thickBot="1" x14ac:dyDescent="0.35">
      <c r="B4" s="456"/>
      <c r="C4" s="456"/>
      <c r="D4" s="641"/>
      <c r="E4" s="641"/>
      <c r="F4" s="641"/>
      <c r="G4" s="3573" t="s">
        <v>873</v>
      </c>
      <c r="H4" s="3575" t="s">
        <v>874</v>
      </c>
      <c r="I4" s="3575" t="s">
        <v>875</v>
      </c>
      <c r="J4" s="3582"/>
      <c r="K4" s="3583"/>
      <c r="L4" s="3584" t="s">
        <v>22</v>
      </c>
      <c r="M4" s="3573" t="s">
        <v>873</v>
      </c>
      <c r="N4" s="3575" t="s">
        <v>874</v>
      </c>
      <c r="O4" s="3575" t="s">
        <v>875</v>
      </c>
      <c r="P4" s="3582"/>
      <c r="Q4" s="3583"/>
      <c r="R4" s="3584" t="s">
        <v>22</v>
      </c>
      <c r="S4" s="3573" t="s">
        <v>873</v>
      </c>
      <c r="T4" s="3575" t="s">
        <v>874</v>
      </c>
      <c r="U4" s="3575" t="s">
        <v>875</v>
      </c>
      <c r="V4" s="3582"/>
      <c r="W4" s="3583"/>
      <c r="X4" s="3584" t="s">
        <v>22</v>
      </c>
      <c r="Y4" s="3573" t="s">
        <v>873</v>
      </c>
      <c r="Z4" s="3575" t="s">
        <v>874</v>
      </c>
      <c r="AA4" s="3575" t="s">
        <v>875</v>
      </c>
      <c r="AB4" s="3582"/>
      <c r="AC4" s="3583"/>
      <c r="AD4" s="3584" t="s">
        <v>22</v>
      </c>
      <c r="AE4" s="3573" t="s">
        <v>873</v>
      </c>
      <c r="AF4" s="3575" t="s">
        <v>874</v>
      </c>
      <c r="AG4" s="3575" t="s">
        <v>875</v>
      </c>
      <c r="AH4" s="3582"/>
      <c r="AI4" s="3583"/>
      <c r="AJ4" s="3584" t="s">
        <v>22</v>
      </c>
      <c r="AK4" s="3573" t="s">
        <v>873</v>
      </c>
      <c r="AL4" s="3575" t="s">
        <v>874</v>
      </c>
      <c r="AM4" s="3575" t="s">
        <v>875</v>
      </c>
      <c r="AN4" s="3582"/>
      <c r="AO4" s="3583"/>
      <c r="AP4" s="3584" t="s">
        <v>22</v>
      </c>
      <c r="AQ4" s="3573" t="s">
        <v>873</v>
      </c>
      <c r="AR4" s="3575" t="s">
        <v>874</v>
      </c>
      <c r="AS4" s="3575" t="s">
        <v>875</v>
      </c>
      <c r="AT4" s="3582"/>
      <c r="AU4" s="3583"/>
      <c r="AV4" s="3584" t="s">
        <v>22</v>
      </c>
      <c r="AW4" s="3573" t="s">
        <v>873</v>
      </c>
      <c r="AX4" s="3575" t="s">
        <v>874</v>
      </c>
      <c r="AY4" s="3575" t="s">
        <v>875</v>
      </c>
      <c r="AZ4" s="3582"/>
      <c r="BA4" s="3583"/>
      <c r="BB4" s="3579" t="s">
        <v>22</v>
      </c>
      <c r="BC4" s="486"/>
      <c r="BD4" s="2842"/>
      <c r="BE4" s="2842"/>
      <c r="BJ4" s="456"/>
      <c r="BK4" s="456"/>
      <c r="BL4" s="641"/>
      <c r="BM4" s="641"/>
      <c r="BN4" s="3573" t="s">
        <v>873</v>
      </c>
      <c r="BO4" s="3575" t="s">
        <v>874</v>
      </c>
      <c r="BP4" s="3575" t="s">
        <v>875</v>
      </c>
      <c r="BQ4" s="3577"/>
      <c r="BR4" s="3578"/>
      <c r="BS4" s="3579" t="s">
        <v>22</v>
      </c>
      <c r="BT4" s="2450"/>
      <c r="BY4" s="1050"/>
      <c r="BZ4" s="1050"/>
      <c r="CA4" s="1050"/>
      <c r="CB4" s="1050"/>
      <c r="CC4" s="1050"/>
      <c r="CD4" s="1050"/>
      <c r="CE4" s="1050"/>
      <c r="CF4" s="1050"/>
      <c r="CG4" s="1050"/>
      <c r="CH4" s="1050"/>
      <c r="CI4" s="1050"/>
      <c r="CJ4" s="1050"/>
      <c r="CK4" s="1050"/>
      <c r="CL4" s="1050"/>
      <c r="CM4" s="1050"/>
      <c r="CN4" s="1050"/>
      <c r="CO4" s="1050"/>
      <c r="CP4" s="1050"/>
      <c r="CQ4" s="1050"/>
      <c r="CR4" s="1050"/>
      <c r="CS4" s="1050"/>
      <c r="CT4" s="1050"/>
      <c r="CU4" s="1050"/>
      <c r="CV4" s="1050"/>
      <c r="CW4" s="1050"/>
      <c r="CX4" s="1050"/>
      <c r="CY4" s="1050"/>
      <c r="CZ4" s="1050"/>
      <c r="DA4" s="1050"/>
      <c r="DB4" s="1050"/>
      <c r="DC4" s="1050"/>
      <c r="DD4" s="1050"/>
      <c r="DE4" s="1050"/>
      <c r="DF4" s="1050"/>
      <c r="DG4" s="1050"/>
      <c r="DH4" s="1050"/>
      <c r="DI4" s="1050"/>
      <c r="DJ4" s="1050"/>
      <c r="DK4" s="1050"/>
      <c r="DL4" s="1050"/>
      <c r="DM4" s="1050"/>
      <c r="DN4" s="1050"/>
      <c r="DO4" s="1050"/>
      <c r="DP4" s="1050"/>
      <c r="DQ4" s="1050"/>
      <c r="DR4" s="1050"/>
      <c r="DS4" s="1050"/>
      <c r="DV4" s="1034"/>
      <c r="DW4" s="2250"/>
      <c r="DX4" s="1050"/>
      <c r="DY4" s="1050"/>
      <c r="DZ4" s="1050"/>
      <c r="EA4" s="1050"/>
      <c r="EB4" s="1050"/>
      <c r="EC4" s="1050"/>
      <c r="ED4" s="1050"/>
      <c r="EE4" s="1050"/>
      <c r="EF4" s="1050"/>
      <c r="EG4" s="1050"/>
      <c r="EH4" s="1050"/>
      <c r="EI4" s="1050"/>
      <c r="EJ4" s="1050"/>
      <c r="EK4" s="1050"/>
      <c r="EL4" s="1050"/>
      <c r="EM4" s="1050"/>
      <c r="EN4" s="1050"/>
      <c r="EO4" s="1050"/>
      <c r="EP4" s="1050"/>
      <c r="EQ4" s="1050"/>
      <c r="ER4" s="1050"/>
      <c r="ES4" s="1050"/>
      <c r="ET4" s="1050"/>
      <c r="EU4" s="1050"/>
      <c r="EV4" s="1050"/>
      <c r="EW4" s="1050"/>
      <c r="EX4" s="1050"/>
      <c r="EY4" s="1050"/>
      <c r="EZ4" s="1050"/>
      <c r="FA4" s="1050"/>
      <c r="FB4" s="1050"/>
      <c r="FC4" s="1050"/>
      <c r="FD4" s="1050"/>
      <c r="FE4" s="1050"/>
      <c r="FF4" s="1050"/>
      <c r="FG4" s="1050"/>
      <c r="FH4" s="1050"/>
      <c r="FI4" s="1050"/>
      <c r="FJ4" s="1050"/>
      <c r="FK4" s="1050"/>
      <c r="FL4" s="1050"/>
      <c r="FM4" s="1050"/>
      <c r="FN4" s="1050"/>
      <c r="FO4" s="1050"/>
      <c r="FP4" s="1050"/>
      <c r="FQ4" s="1050"/>
      <c r="FR4" s="1034"/>
    </row>
    <row r="5" spans="2:174" ht="45.75" thickBot="1" x14ac:dyDescent="0.35">
      <c r="B5" s="3506" t="s">
        <v>14</v>
      </c>
      <c r="C5" s="3581"/>
      <c r="D5" s="642" t="s">
        <v>15</v>
      </c>
      <c r="E5" s="463" t="s">
        <v>16</v>
      </c>
      <c r="F5" s="643" t="s">
        <v>17</v>
      </c>
      <c r="G5" s="3586"/>
      <c r="H5" s="3587"/>
      <c r="I5" s="489" t="s">
        <v>877</v>
      </c>
      <c r="J5" s="489" t="s">
        <v>878</v>
      </c>
      <c r="K5" s="644" t="s">
        <v>879</v>
      </c>
      <c r="L5" s="3585"/>
      <c r="M5" s="3586"/>
      <c r="N5" s="3587"/>
      <c r="O5" s="489" t="s">
        <v>877</v>
      </c>
      <c r="P5" s="489" t="s">
        <v>878</v>
      </c>
      <c r="Q5" s="644" t="s">
        <v>879</v>
      </c>
      <c r="R5" s="3585"/>
      <c r="S5" s="3586"/>
      <c r="T5" s="3587"/>
      <c r="U5" s="489" t="s">
        <v>877</v>
      </c>
      <c r="V5" s="489" t="s">
        <v>878</v>
      </c>
      <c r="W5" s="644" t="s">
        <v>879</v>
      </c>
      <c r="X5" s="3585"/>
      <c r="Y5" s="3586"/>
      <c r="Z5" s="3587"/>
      <c r="AA5" s="489" t="s">
        <v>877</v>
      </c>
      <c r="AB5" s="489" t="s">
        <v>878</v>
      </c>
      <c r="AC5" s="644" t="s">
        <v>879</v>
      </c>
      <c r="AD5" s="3585"/>
      <c r="AE5" s="3586"/>
      <c r="AF5" s="3587"/>
      <c r="AG5" s="489" t="s">
        <v>877</v>
      </c>
      <c r="AH5" s="489" t="s">
        <v>878</v>
      </c>
      <c r="AI5" s="644" t="s">
        <v>879</v>
      </c>
      <c r="AJ5" s="3585"/>
      <c r="AK5" s="3586"/>
      <c r="AL5" s="3587"/>
      <c r="AM5" s="489" t="s">
        <v>877</v>
      </c>
      <c r="AN5" s="489" t="s">
        <v>878</v>
      </c>
      <c r="AO5" s="644" t="s">
        <v>879</v>
      </c>
      <c r="AP5" s="3585"/>
      <c r="AQ5" s="3586"/>
      <c r="AR5" s="3587"/>
      <c r="AS5" s="489" t="s">
        <v>877</v>
      </c>
      <c r="AT5" s="489" t="s">
        <v>878</v>
      </c>
      <c r="AU5" s="644" t="s">
        <v>879</v>
      </c>
      <c r="AV5" s="3585"/>
      <c r="AW5" s="3586"/>
      <c r="AX5" s="3587"/>
      <c r="AY5" s="489" t="s">
        <v>877</v>
      </c>
      <c r="AZ5" s="489" t="s">
        <v>878</v>
      </c>
      <c r="BA5" s="644" t="s">
        <v>879</v>
      </c>
      <c r="BB5" s="3588"/>
      <c r="BC5" s="645"/>
      <c r="BD5" s="1551" t="s">
        <v>6728</v>
      </c>
      <c r="BE5" s="1552" t="s">
        <v>24</v>
      </c>
      <c r="BG5" s="2860" t="s">
        <v>25</v>
      </c>
      <c r="BH5" s="2861" t="s">
        <v>13</v>
      </c>
      <c r="BJ5" s="3506" t="s">
        <v>14</v>
      </c>
      <c r="BK5" s="3581"/>
      <c r="BL5" s="463" t="s">
        <v>16</v>
      </c>
      <c r="BM5" s="643" t="s">
        <v>17</v>
      </c>
      <c r="BN5" s="3574"/>
      <c r="BO5" s="3576"/>
      <c r="BP5" s="489" t="s">
        <v>877</v>
      </c>
      <c r="BQ5" s="489" t="s">
        <v>878</v>
      </c>
      <c r="BR5" s="644" t="s">
        <v>879</v>
      </c>
      <c r="BS5" s="3580"/>
      <c r="BT5" s="2450"/>
      <c r="BV5" s="2247" t="s">
        <v>5756</v>
      </c>
      <c r="BX5" s="1049" t="s">
        <v>27</v>
      </c>
      <c r="BY5" s="1050"/>
      <c r="BZ5" s="1050"/>
      <c r="CA5" s="1050"/>
      <c r="CB5" s="1050"/>
      <c r="CC5" s="1050"/>
      <c r="CD5" s="1050"/>
      <c r="CE5" s="1050"/>
      <c r="CF5" s="1050"/>
      <c r="CG5" s="1050"/>
      <c r="CH5" s="1050"/>
      <c r="CI5" s="1050"/>
      <c r="CJ5" s="1050"/>
      <c r="CK5" s="1050"/>
      <c r="CL5" s="1050"/>
      <c r="CM5" s="1050"/>
      <c r="CN5" s="1050"/>
      <c r="CO5" s="1050"/>
      <c r="CP5" s="1050"/>
      <c r="CQ5" s="1050"/>
      <c r="CR5" s="1050"/>
      <c r="CS5" s="1050"/>
      <c r="CT5" s="1050"/>
      <c r="CU5" s="1050"/>
      <c r="CV5" s="1050"/>
      <c r="CW5" s="1050"/>
      <c r="CX5" s="1050"/>
      <c r="CY5" s="1050"/>
      <c r="CZ5" s="1050"/>
      <c r="DA5" s="1050"/>
      <c r="DB5" s="1050"/>
      <c r="DC5" s="1050"/>
      <c r="DD5" s="1050"/>
      <c r="DE5" s="1050"/>
      <c r="DF5" s="1050"/>
      <c r="DG5" s="1050"/>
      <c r="DH5" s="1050"/>
      <c r="DI5" s="1050"/>
      <c r="DJ5" s="1050"/>
      <c r="DK5" s="1050"/>
      <c r="DL5" s="1050"/>
      <c r="DM5" s="1050"/>
      <c r="DN5" s="1050"/>
      <c r="DO5" s="1050"/>
      <c r="DP5" s="1050"/>
      <c r="DQ5" s="1050"/>
      <c r="DR5" s="1050"/>
      <c r="DS5" s="1050"/>
      <c r="DV5" s="1034"/>
      <c r="DW5" s="1050"/>
      <c r="DX5" s="1050"/>
      <c r="DY5" s="1050"/>
      <c r="DZ5" s="1050"/>
      <c r="EA5" s="1050"/>
      <c r="EB5" s="1050"/>
      <c r="EC5" s="1050"/>
      <c r="ED5" s="1050"/>
      <c r="EE5" s="1050"/>
      <c r="EF5" s="1050"/>
      <c r="EG5" s="1050"/>
      <c r="EH5" s="1050"/>
      <c r="EI5" s="1050"/>
      <c r="EJ5" s="1050"/>
      <c r="EK5" s="1050"/>
      <c r="EL5" s="1050"/>
      <c r="EM5" s="1050"/>
      <c r="EN5" s="1050"/>
      <c r="EO5" s="1050"/>
      <c r="EP5" s="1050"/>
      <c r="EQ5" s="1050"/>
      <c r="ER5" s="1050"/>
      <c r="ES5" s="1050"/>
      <c r="ET5" s="1050"/>
      <c r="EU5" s="1050"/>
      <c r="EV5" s="1050"/>
      <c r="EW5" s="1050"/>
      <c r="EX5" s="1050"/>
      <c r="EY5" s="1050"/>
      <c r="EZ5" s="1050"/>
      <c r="FA5" s="1050"/>
      <c r="FB5" s="1050"/>
      <c r="FC5" s="1050"/>
      <c r="FD5" s="1050"/>
      <c r="FE5" s="1050"/>
      <c r="FF5" s="1050"/>
      <c r="FG5" s="1050"/>
      <c r="FH5" s="1050"/>
      <c r="FI5" s="1050"/>
      <c r="FJ5" s="1050"/>
      <c r="FK5" s="1050"/>
      <c r="FL5" s="1050"/>
      <c r="FM5" s="1050"/>
      <c r="FN5" s="1050"/>
      <c r="FO5" s="1050"/>
      <c r="FP5" s="1050"/>
      <c r="FQ5" s="1050"/>
      <c r="FR5" s="1034"/>
    </row>
    <row r="6" spans="2:174" ht="14.25" customHeight="1" thickBot="1" x14ac:dyDescent="0.35">
      <c r="B6" s="647"/>
      <c r="C6" s="647"/>
      <c r="D6" s="648"/>
      <c r="E6" s="455"/>
      <c r="F6" s="455"/>
      <c r="G6" s="649"/>
      <c r="H6" s="649"/>
      <c r="I6" s="34"/>
      <c r="J6" s="34"/>
      <c r="K6" s="34"/>
      <c r="L6" s="649"/>
      <c r="M6" s="649"/>
      <c r="N6" s="649"/>
      <c r="O6" s="34"/>
      <c r="P6" s="34"/>
      <c r="Q6" s="34"/>
      <c r="R6" s="649"/>
      <c r="S6" s="649"/>
      <c r="T6" s="649"/>
      <c r="U6" s="34"/>
      <c r="V6" s="34"/>
      <c r="W6" s="34"/>
      <c r="X6" s="649"/>
      <c r="Y6" s="649"/>
      <c r="Z6" s="649"/>
      <c r="AA6" s="34"/>
      <c r="AB6" s="34"/>
      <c r="AC6" s="34"/>
      <c r="AD6" s="649"/>
      <c r="AE6" s="649"/>
      <c r="AF6" s="649"/>
      <c r="AG6" s="34"/>
      <c r="AH6" s="34"/>
      <c r="AI6" s="34"/>
      <c r="AJ6" s="649"/>
      <c r="AK6" s="649"/>
      <c r="AL6" s="649"/>
      <c r="AM6" s="34"/>
      <c r="AN6" s="34"/>
      <c r="AO6" s="34"/>
      <c r="AP6" s="649"/>
      <c r="AQ6" s="649"/>
      <c r="AR6" s="649"/>
      <c r="AS6" s="34"/>
      <c r="AT6" s="34"/>
      <c r="AU6" s="34"/>
      <c r="AV6" s="649"/>
      <c r="AW6" s="649"/>
      <c r="AX6" s="649"/>
      <c r="AY6" s="34"/>
      <c r="AZ6" s="34"/>
      <c r="BA6" s="34"/>
      <c r="BB6" s="649"/>
      <c r="BC6" s="645"/>
      <c r="BD6" s="28"/>
      <c r="BG6" s="2846"/>
      <c r="BH6" s="2862"/>
      <c r="BJ6" s="647"/>
      <c r="BK6" s="647"/>
      <c r="BL6" s="455"/>
      <c r="BM6" s="455"/>
      <c r="BN6" s="650"/>
      <c r="BO6" s="650"/>
      <c r="BP6" s="34"/>
      <c r="BQ6" s="34"/>
      <c r="BR6" s="34"/>
      <c r="BS6" s="650"/>
      <c r="BT6" s="2450"/>
      <c r="BX6" s="1050"/>
      <c r="BY6" s="1050"/>
      <c r="BZ6" s="1050"/>
      <c r="CA6" s="1050"/>
      <c r="CB6" s="1050"/>
      <c r="CC6" s="1050"/>
      <c r="CD6" s="1050"/>
      <c r="CE6" s="1050"/>
      <c r="CF6" s="1050"/>
      <c r="CG6" s="1050"/>
      <c r="CH6" s="1050"/>
      <c r="CI6" s="1050"/>
      <c r="CJ6" s="1050"/>
      <c r="CK6" s="1050"/>
      <c r="CL6" s="1050"/>
      <c r="CM6" s="1050"/>
      <c r="CN6" s="1050"/>
      <c r="CO6" s="1050"/>
      <c r="CP6" s="1050"/>
      <c r="CQ6" s="1050"/>
      <c r="CR6" s="1050"/>
      <c r="CS6" s="1050"/>
      <c r="CT6" s="1050"/>
      <c r="CU6" s="1050"/>
      <c r="CV6" s="1050"/>
      <c r="CW6" s="1050"/>
      <c r="CX6" s="1050"/>
      <c r="CY6" s="1050"/>
      <c r="CZ6" s="1050"/>
      <c r="DA6" s="1050"/>
      <c r="DB6" s="1050"/>
      <c r="DC6" s="1050"/>
      <c r="DD6" s="1050"/>
      <c r="DE6" s="1050"/>
      <c r="DF6" s="1050"/>
      <c r="DG6" s="1050"/>
      <c r="DH6" s="1050"/>
      <c r="DI6" s="1050"/>
      <c r="DJ6" s="1050"/>
      <c r="DK6" s="1050"/>
      <c r="DL6" s="1050"/>
      <c r="DM6" s="1050"/>
      <c r="DN6" s="1050"/>
      <c r="DO6" s="1050"/>
      <c r="DP6" s="1050"/>
      <c r="DQ6" s="1050"/>
      <c r="DR6" s="1050"/>
      <c r="DS6" s="1050"/>
      <c r="DV6" s="1034"/>
      <c r="DW6" s="1050"/>
      <c r="DX6" s="1050"/>
      <c r="DY6" s="1050"/>
      <c r="DZ6" s="1050"/>
      <c r="EA6" s="1050"/>
      <c r="EB6" s="1050"/>
      <c r="EC6" s="1050"/>
      <c r="ED6" s="1050"/>
      <c r="EE6" s="1050"/>
      <c r="EF6" s="1050"/>
      <c r="EG6" s="1050"/>
      <c r="EH6" s="1050"/>
      <c r="EI6" s="1050"/>
      <c r="EJ6" s="1050"/>
      <c r="EK6" s="1050"/>
      <c r="EL6" s="1050"/>
      <c r="EM6" s="1050"/>
      <c r="EN6" s="1050"/>
      <c r="EO6" s="1050"/>
      <c r="EP6" s="1050"/>
      <c r="EQ6" s="1050"/>
      <c r="ER6" s="1050"/>
      <c r="ES6" s="1050"/>
      <c r="ET6" s="1050"/>
      <c r="EU6" s="1050"/>
      <c r="EV6" s="1050"/>
      <c r="EW6" s="1050"/>
      <c r="EX6" s="1050"/>
      <c r="EY6" s="1050"/>
      <c r="EZ6" s="1050"/>
      <c r="FA6" s="1050"/>
      <c r="FB6" s="1050"/>
      <c r="FC6" s="1050"/>
      <c r="FD6" s="1050"/>
      <c r="FE6" s="1050"/>
      <c r="FF6" s="1050"/>
      <c r="FG6" s="1050"/>
      <c r="FH6" s="1050"/>
      <c r="FI6" s="1050"/>
      <c r="FJ6" s="1050"/>
      <c r="FK6" s="1050"/>
      <c r="FL6" s="1050"/>
      <c r="FM6" s="1050"/>
      <c r="FN6" s="1050"/>
      <c r="FO6" s="1050"/>
      <c r="FP6" s="1050"/>
      <c r="FQ6" s="1050"/>
      <c r="FR6" s="1034"/>
    </row>
    <row r="7" spans="2:174" ht="14.25" customHeight="1" thickBot="1" x14ac:dyDescent="0.35">
      <c r="B7" s="3506" t="s">
        <v>30</v>
      </c>
      <c r="C7" s="3507"/>
      <c r="D7" s="3507"/>
      <c r="E7" s="3507"/>
      <c r="F7" s="3508"/>
      <c r="G7" s="3526" t="s">
        <v>31</v>
      </c>
      <c r="H7" s="3527"/>
      <c r="I7" s="3527"/>
      <c r="J7" s="3527"/>
      <c r="K7" s="3527"/>
      <c r="L7" s="3528"/>
      <c r="M7" s="3526" t="s">
        <v>31</v>
      </c>
      <c r="N7" s="3527"/>
      <c r="O7" s="3527"/>
      <c r="P7" s="3527"/>
      <c r="Q7" s="3527"/>
      <c r="R7" s="3528"/>
      <c r="S7" s="3526" t="s">
        <v>31</v>
      </c>
      <c r="T7" s="3527"/>
      <c r="U7" s="3527"/>
      <c r="V7" s="3527"/>
      <c r="W7" s="3527"/>
      <c r="X7" s="3528"/>
      <c r="Y7" s="3526" t="s">
        <v>32</v>
      </c>
      <c r="Z7" s="3527"/>
      <c r="AA7" s="3527"/>
      <c r="AB7" s="3527"/>
      <c r="AC7" s="3527"/>
      <c r="AD7" s="3528"/>
      <c r="AE7" s="3526" t="s">
        <v>32</v>
      </c>
      <c r="AF7" s="3527"/>
      <c r="AG7" s="3527"/>
      <c r="AH7" s="3527"/>
      <c r="AI7" s="3527"/>
      <c r="AJ7" s="3528"/>
      <c r="AK7" s="3526" t="s">
        <v>32</v>
      </c>
      <c r="AL7" s="3527"/>
      <c r="AM7" s="3527"/>
      <c r="AN7" s="3527"/>
      <c r="AO7" s="3527"/>
      <c r="AP7" s="3528"/>
      <c r="AQ7" s="3526" t="s">
        <v>32</v>
      </c>
      <c r="AR7" s="3527"/>
      <c r="AS7" s="3527"/>
      <c r="AT7" s="3527"/>
      <c r="AU7" s="3527"/>
      <c r="AV7" s="3528"/>
      <c r="AW7" s="3526" t="s">
        <v>32</v>
      </c>
      <c r="AX7" s="3527"/>
      <c r="AY7" s="3527"/>
      <c r="AZ7" s="3527"/>
      <c r="BA7" s="3527"/>
      <c r="BB7" s="3528"/>
      <c r="BC7" s="645"/>
      <c r="BD7" s="28"/>
      <c r="BG7" s="498"/>
      <c r="BH7" s="651"/>
      <c r="BJ7" s="3506" t="s">
        <v>30</v>
      </c>
      <c r="BK7" s="3507"/>
      <c r="BL7" s="3507"/>
      <c r="BM7" s="3508"/>
      <c r="BN7" s="3570" t="s">
        <v>33</v>
      </c>
      <c r="BO7" s="3571"/>
      <c r="BP7" s="3571"/>
      <c r="BQ7" s="3571"/>
      <c r="BR7" s="3571"/>
      <c r="BS7" s="3572"/>
      <c r="BT7" s="2450"/>
      <c r="BX7" s="1050"/>
      <c r="BY7" s="1050"/>
      <c r="BZ7" s="1050"/>
      <c r="CA7" s="1050"/>
      <c r="CB7" s="1050"/>
      <c r="CC7" s="1050"/>
      <c r="CD7" s="1050"/>
      <c r="CE7" s="1050"/>
      <c r="CF7" s="1050"/>
      <c r="CG7" s="1050"/>
      <c r="CH7" s="1050"/>
      <c r="CI7" s="1050"/>
      <c r="CJ7" s="1050"/>
      <c r="CK7" s="1050"/>
      <c r="CL7" s="1050"/>
      <c r="CM7" s="1050"/>
      <c r="CN7" s="1050"/>
      <c r="CO7" s="1050"/>
      <c r="CP7" s="1050"/>
      <c r="CQ7" s="1050"/>
      <c r="CR7" s="1050"/>
      <c r="CS7" s="1050"/>
      <c r="CT7" s="1050"/>
      <c r="CU7" s="1050"/>
      <c r="CV7" s="1050"/>
      <c r="CW7" s="1050"/>
      <c r="CX7" s="1050"/>
      <c r="CY7" s="1050"/>
      <c r="CZ7" s="1050"/>
      <c r="DA7" s="1050"/>
      <c r="DB7" s="1050"/>
      <c r="DC7" s="1050"/>
      <c r="DD7" s="1050"/>
      <c r="DE7" s="1050"/>
      <c r="DF7" s="1050"/>
      <c r="DG7" s="1050"/>
      <c r="DH7" s="1050"/>
      <c r="DI7" s="1050"/>
      <c r="DJ7" s="1050"/>
      <c r="DK7" s="1050"/>
      <c r="DL7" s="1050"/>
      <c r="DM7" s="1050"/>
      <c r="DN7" s="1050"/>
      <c r="DO7" s="1050"/>
      <c r="DP7" s="1050"/>
      <c r="DQ7" s="1050"/>
      <c r="DR7" s="1050"/>
      <c r="DS7" s="1050"/>
      <c r="DV7" s="1034"/>
      <c r="DW7" s="1080"/>
      <c r="DX7" s="1080"/>
      <c r="DY7" s="1080"/>
      <c r="DZ7" s="1080"/>
      <c r="EA7" s="1080"/>
      <c r="EB7" s="1080"/>
      <c r="EC7" s="1080"/>
      <c r="ED7" s="1080"/>
      <c r="EE7" s="1080"/>
      <c r="EF7" s="1080"/>
      <c r="EG7" s="1080"/>
      <c r="EH7" s="1080"/>
      <c r="EI7" s="1080"/>
      <c r="EJ7" s="1080"/>
      <c r="EK7" s="1080"/>
      <c r="EL7" s="1080"/>
      <c r="EM7" s="1080"/>
      <c r="EN7" s="1080"/>
      <c r="EO7" s="1080"/>
      <c r="EP7" s="1080"/>
      <c r="EQ7" s="1080"/>
      <c r="ER7" s="1080"/>
      <c r="ES7" s="1080"/>
      <c r="ET7" s="1080"/>
      <c r="EU7" s="1080"/>
      <c r="EV7" s="1080"/>
      <c r="EW7" s="1080"/>
      <c r="EX7" s="1080"/>
      <c r="EY7" s="1080"/>
      <c r="EZ7" s="1080"/>
      <c r="FA7" s="1080"/>
      <c r="FB7" s="1080"/>
      <c r="FC7" s="1080"/>
      <c r="FD7" s="1080"/>
      <c r="FE7" s="1080"/>
      <c r="FF7" s="1080"/>
      <c r="FG7" s="1080"/>
      <c r="FH7" s="1080"/>
      <c r="FI7" s="1080"/>
      <c r="FJ7" s="1080"/>
      <c r="FK7" s="1080"/>
      <c r="FL7" s="1080"/>
      <c r="FM7" s="1080"/>
      <c r="FN7" s="1080"/>
      <c r="FO7" s="1080"/>
      <c r="FP7" s="1080"/>
      <c r="FQ7" s="1080"/>
      <c r="FR7" s="1034"/>
    </row>
    <row r="8" spans="2:174" ht="14.25" customHeight="1" thickBot="1" x14ac:dyDescent="0.35">
      <c r="B8" s="647"/>
      <c r="C8" s="647"/>
      <c r="D8" s="648"/>
      <c r="E8" s="455"/>
      <c r="F8" s="455"/>
      <c r="G8" s="649"/>
      <c r="H8" s="649"/>
      <c r="I8" s="34"/>
      <c r="J8" s="34"/>
      <c r="K8" s="34"/>
      <c r="L8" s="649"/>
      <c r="M8" s="649"/>
      <c r="N8" s="649"/>
      <c r="O8" s="34"/>
      <c r="P8" s="34"/>
      <c r="Q8" s="34"/>
      <c r="R8" s="649"/>
      <c r="S8" s="649"/>
      <c r="T8" s="649"/>
      <c r="U8" s="34"/>
      <c r="V8" s="34"/>
      <c r="W8" s="34"/>
      <c r="X8" s="649"/>
      <c r="Y8" s="649"/>
      <c r="Z8" s="649"/>
      <c r="AA8" s="34"/>
      <c r="AB8" s="34"/>
      <c r="AC8" s="34"/>
      <c r="AD8" s="649"/>
      <c r="AE8" s="649"/>
      <c r="AF8" s="649"/>
      <c r="AG8" s="34"/>
      <c r="AH8" s="34"/>
      <c r="AI8" s="34"/>
      <c r="AJ8" s="649"/>
      <c r="AK8" s="649"/>
      <c r="AL8" s="649"/>
      <c r="AM8" s="34"/>
      <c r="AN8" s="34"/>
      <c r="AO8" s="34"/>
      <c r="AP8" s="649"/>
      <c r="AQ8" s="649"/>
      <c r="AR8" s="649"/>
      <c r="AS8" s="34"/>
      <c r="AT8" s="34"/>
      <c r="AU8" s="34"/>
      <c r="AV8" s="649"/>
      <c r="AW8" s="649"/>
      <c r="AX8" s="649"/>
      <c r="AY8" s="34"/>
      <c r="AZ8" s="34"/>
      <c r="BA8" s="34"/>
      <c r="BB8" s="649"/>
      <c r="BC8" s="645"/>
      <c r="BD8" s="28"/>
      <c r="BG8" s="43"/>
      <c r="BH8" s="651"/>
      <c r="BJ8" s="647"/>
      <c r="BK8" s="647"/>
      <c r="BL8" s="455"/>
      <c r="BM8" s="455"/>
      <c r="BN8" s="650"/>
      <c r="BO8" s="650"/>
      <c r="BP8" s="34"/>
      <c r="BQ8" s="34"/>
      <c r="BR8" s="34"/>
      <c r="BS8" s="650"/>
      <c r="BT8" s="2450"/>
      <c r="BX8" s="1050"/>
      <c r="BY8" s="1050"/>
      <c r="BZ8" s="1050"/>
      <c r="CA8" s="1050"/>
      <c r="CB8" s="1050"/>
      <c r="CC8" s="1050"/>
      <c r="CD8" s="1050"/>
      <c r="CE8" s="1050"/>
      <c r="CF8" s="1050"/>
      <c r="CG8" s="1050"/>
      <c r="CH8" s="1050"/>
      <c r="CI8" s="1050"/>
      <c r="CJ8" s="1050"/>
      <c r="CK8" s="1050"/>
      <c r="CL8" s="1050"/>
      <c r="CM8" s="1050"/>
      <c r="CN8" s="1050"/>
      <c r="CO8" s="1050"/>
      <c r="CP8" s="1050"/>
      <c r="CQ8" s="1050"/>
      <c r="CR8" s="1050"/>
      <c r="CS8" s="1050"/>
      <c r="CT8" s="1050"/>
      <c r="CU8" s="1050"/>
      <c r="CV8" s="1050"/>
      <c r="CW8" s="1050"/>
      <c r="CX8" s="1050"/>
      <c r="CY8" s="1050"/>
      <c r="CZ8" s="1050"/>
      <c r="DA8" s="1050"/>
      <c r="DB8" s="1050"/>
      <c r="DC8" s="1050"/>
      <c r="DD8" s="1050"/>
      <c r="DE8" s="1050"/>
      <c r="DF8" s="1050"/>
      <c r="DG8" s="1050"/>
      <c r="DH8" s="1050"/>
      <c r="DI8" s="1050"/>
      <c r="DJ8" s="1050"/>
      <c r="DK8" s="1050"/>
      <c r="DL8" s="1050"/>
      <c r="DM8" s="1050"/>
      <c r="DN8" s="1050"/>
      <c r="DO8" s="1050"/>
      <c r="DP8" s="1050"/>
      <c r="DQ8" s="1050"/>
      <c r="DR8" s="1050"/>
      <c r="DS8" s="1050"/>
      <c r="DV8" s="1034"/>
      <c r="DW8" s="1080"/>
      <c r="DX8" s="1080"/>
      <c r="DY8" s="1080"/>
      <c r="DZ8" s="1080"/>
      <c r="EA8" s="1080"/>
      <c r="EB8" s="1080"/>
      <c r="EC8" s="1080"/>
      <c r="ED8" s="1080"/>
      <c r="EE8" s="1080"/>
      <c r="EF8" s="1080"/>
      <c r="EG8" s="1080"/>
      <c r="EH8" s="1080"/>
      <c r="EI8" s="1080"/>
      <c r="EJ8" s="1080"/>
      <c r="EK8" s="1080"/>
      <c r="EL8" s="1080"/>
      <c r="EM8" s="1080"/>
      <c r="EN8" s="1080"/>
      <c r="EO8" s="1080"/>
      <c r="EP8" s="1080"/>
      <c r="EQ8" s="1080"/>
      <c r="ER8" s="1080"/>
      <c r="ES8" s="1080"/>
      <c r="ET8" s="1080"/>
      <c r="EU8" s="1080"/>
      <c r="EV8" s="1080"/>
      <c r="EW8" s="1080"/>
      <c r="EX8" s="1080"/>
      <c r="EY8" s="1080"/>
      <c r="EZ8" s="1080"/>
      <c r="FA8" s="1080"/>
      <c r="FB8" s="1080"/>
      <c r="FC8" s="1080"/>
      <c r="FD8" s="1080"/>
      <c r="FE8" s="1080"/>
      <c r="FF8" s="1080"/>
      <c r="FG8" s="1080"/>
      <c r="FH8" s="1080"/>
      <c r="FI8" s="1080"/>
      <c r="FJ8" s="1080"/>
      <c r="FK8" s="1080"/>
      <c r="FL8" s="1080"/>
      <c r="FM8" s="1080"/>
      <c r="FN8" s="1080"/>
      <c r="FO8" s="1080"/>
      <c r="FP8" s="1080"/>
      <c r="FQ8" s="1080"/>
      <c r="FR8" s="1034"/>
    </row>
    <row r="9" spans="2:174" ht="15.75" thickBot="1" x14ac:dyDescent="0.35">
      <c r="B9" s="422" t="s">
        <v>36</v>
      </c>
      <c r="C9" s="652" t="s">
        <v>5757</v>
      </c>
      <c r="D9" s="653"/>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645"/>
      <c r="BD9" s="14"/>
      <c r="BG9" s="43"/>
      <c r="BH9" s="651"/>
      <c r="BJ9" s="422" t="s">
        <v>36</v>
      </c>
      <c r="BK9" s="654" t="s">
        <v>5757</v>
      </c>
      <c r="BL9" s="305"/>
      <c r="BM9" s="305"/>
      <c r="BN9" s="305"/>
      <c r="BO9" s="305"/>
      <c r="BP9" s="305"/>
      <c r="BQ9" s="305"/>
      <c r="BR9" s="305"/>
      <c r="BS9" s="305"/>
      <c r="BT9" s="24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V9" s="1034"/>
      <c r="DW9" s="1080"/>
      <c r="DX9" s="1080"/>
      <c r="DY9" s="1080"/>
      <c r="DZ9" s="1080"/>
      <c r="EA9" s="1080"/>
      <c r="EB9" s="1080"/>
      <c r="EC9" s="1080"/>
      <c r="ED9" s="1080"/>
      <c r="EE9" s="1080"/>
      <c r="EF9" s="1080"/>
      <c r="EG9" s="1080"/>
      <c r="EH9" s="1080"/>
      <c r="EI9" s="1080"/>
      <c r="EJ9" s="1080"/>
      <c r="EK9" s="1080"/>
      <c r="EL9" s="1080"/>
      <c r="EM9" s="1080"/>
      <c r="EN9" s="1080"/>
      <c r="EO9" s="1080"/>
      <c r="EP9" s="1080"/>
      <c r="EQ9" s="1080"/>
      <c r="ER9" s="1080"/>
      <c r="ES9" s="1080"/>
      <c r="ET9" s="1080"/>
      <c r="EU9" s="1080"/>
      <c r="EV9" s="1080"/>
      <c r="EW9" s="1080"/>
      <c r="EX9" s="1080"/>
      <c r="EY9" s="1080"/>
      <c r="EZ9" s="1080"/>
      <c r="FA9" s="1080"/>
      <c r="FB9" s="1080"/>
      <c r="FC9" s="1080"/>
      <c r="FD9" s="1080"/>
      <c r="FE9" s="1080"/>
      <c r="FF9" s="1080"/>
      <c r="FG9" s="1080"/>
      <c r="FH9" s="1080"/>
      <c r="FI9" s="1080"/>
      <c r="FJ9" s="1080"/>
      <c r="FK9" s="1080"/>
      <c r="FL9" s="1080"/>
      <c r="FM9" s="1080"/>
      <c r="FN9" s="1080"/>
      <c r="FO9" s="1080"/>
      <c r="FP9" s="1080"/>
      <c r="FQ9" s="1080"/>
      <c r="FR9" s="1034"/>
    </row>
    <row r="10" spans="2:174" ht="14.25" customHeight="1" x14ac:dyDescent="0.3">
      <c r="B10" s="2863">
        <v>1</v>
      </c>
      <c r="C10" s="45" t="s">
        <v>1144</v>
      </c>
      <c r="D10" s="46" t="s">
        <v>40</v>
      </c>
      <c r="E10" s="46" t="s">
        <v>41</v>
      </c>
      <c r="F10" s="500">
        <v>3</v>
      </c>
      <c r="G10" s="501">
        <v>0.61499999999999999</v>
      </c>
      <c r="H10" s="502">
        <v>0</v>
      </c>
      <c r="I10" s="502">
        <v>0</v>
      </c>
      <c r="J10" s="502">
        <v>0</v>
      </c>
      <c r="K10" s="655">
        <v>0</v>
      </c>
      <c r="L10" s="2864">
        <f t="shared" ref="L10:L56" si="0">SUM(G10:K10)</f>
        <v>0.61499999999999999</v>
      </c>
      <c r="M10" s="501">
        <v>0</v>
      </c>
      <c r="N10" s="502">
        <v>0</v>
      </c>
      <c r="O10" s="502">
        <v>0</v>
      </c>
      <c r="P10" s="502">
        <v>0</v>
      </c>
      <c r="Q10" s="655">
        <v>0</v>
      </c>
      <c r="R10" s="656">
        <f>SUM(M10:Q10)</f>
        <v>0</v>
      </c>
      <c r="S10" s="501">
        <v>0</v>
      </c>
      <c r="T10" s="502">
        <v>0</v>
      </c>
      <c r="U10" s="502">
        <v>0</v>
      </c>
      <c r="V10" s="502">
        <v>0</v>
      </c>
      <c r="W10" s="655">
        <v>0</v>
      </c>
      <c r="X10" s="656">
        <f>SUM(S10:W10)</f>
        <v>0</v>
      </c>
      <c r="Y10" s="501">
        <v>0.19600000000000001</v>
      </c>
      <c r="Z10" s="502">
        <v>0</v>
      </c>
      <c r="AA10" s="502">
        <v>0</v>
      </c>
      <c r="AB10" s="502">
        <v>0</v>
      </c>
      <c r="AC10" s="655">
        <v>0</v>
      </c>
      <c r="AD10" s="656">
        <f>SUM(Y10:AC10)</f>
        <v>0.19600000000000001</v>
      </c>
      <c r="AE10" s="501">
        <v>0.19800000000000001</v>
      </c>
      <c r="AF10" s="502">
        <v>0</v>
      </c>
      <c r="AG10" s="502">
        <v>0</v>
      </c>
      <c r="AH10" s="502">
        <v>0</v>
      </c>
      <c r="AI10" s="655">
        <v>0</v>
      </c>
      <c r="AJ10" s="656">
        <f>SUM(AE10:AI10)</f>
        <v>0.19800000000000001</v>
      </c>
      <c r="AK10" s="523">
        <v>0.19600000000000001</v>
      </c>
      <c r="AL10" s="502">
        <v>0</v>
      </c>
      <c r="AM10" s="502">
        <v>0</v>
      </c>
      <c r="AN10" s="502">
        <v>0</v>
      </c>
      <c r="AO10" s="655">
        <v>0</v>
      </c>
      <c r="AP10" s="656">
        <f>SUM(AK10:AO10)</f>
        <v>0.19600000000000001</v>
      </c>
      <c r="AQ10" s="501">
        <v>0.20100000000000001</v>
      </c>
      <c r="AR10" s="502">
        <v>0</v>
      </c>
      <c r="AS10" s="502">
        <v>0</v>
      </c>
      <c r="AT10" s="502">
        <v>0</v>
      </c>
      <c r="AU10" s="655">
        <v>0</v>
      </c>
      <c r="AV10" s="656">
        <f>SUM(AQ10:AU10)</f>
        <v>0.20100000000000001</v>
      </c>
      <c r="AW10" s="501">
        <v>0.20200000000000001</v>
      </c>
      <c r="AX10" s="502">
        <v>0</v>
      </c>
      <c r="AY10" s="502">
        <v>0</v>
      </c>
      <c r="AZ10" s="502">
        <v>0</v>
      </c>
      <c r="BA10" s="655">
        <v>0</v>
      </c>
      <c r="BB10" s="656">
        <f>SUM(AW10:BA10)</f>
        <v>0.20200000000000001</v>
      </c>
      <c r="BC10" s="482"/>
      <c r="BD10" s="506"/>
      <c r="BE10" s="2865" t="s">
        <v>6729</v>
      </c>
      <c r="BG10" s="43">
        <f>IF(SUM(BX10:DR10)=0,0,$BX$5)</f>
        <v>0</v>
      </c>
      <c r="BH10" s="43">
        <f>IF(SUM(DW10:FQ10)=0,0,BE10)</f>
        <v>0</v>
      </c>
      <c r="BJ10" s="44">
        <v>1</v>
      </c>
      <c r="BK10" s="45" t="s">
        <v>1144</v>
      </c>
      <c r="BL10" s="46" t="s">
        <v>41</v>
      </c>
      <c r="BM10" s="500">
        <v>3</v>
      </c>
      <c r="BN10" s="659" t="s">
        <v>6730</v>
      </c>
      <c r="BO10" s="660" t="s">
        <v>6731</v>
      </c>
      <c r="BP10" s="660" t="s">
        <v>6732</v>
      </c>
      <c r="BQ10" s="660" t="s">
        <v>6733</v>
      </c>
      <c r="BR10" s="661" t="s">
        <v>6734</v>
      </c>
      <c r="BS10" s="662" t="s">
        <v>6735</v>
      </c>
      <c r="BT10" s="2450"/>
      <c r="BX10" s="1061">
        <f>IF('[2]Validation flags'!$H$3=1,0,IF(ISNUMBER(G10),0,1))</f>
        <v>0</v>
      </c>
      <c r="BY10" s="1061">
        <f>IF('[2]Validation flags'!$H$3=1,0, IF( ISNUMBER(H10), 0, 1 ))</f>
        <v>0</v>
      </c>
      <c r="BZ10" s="1061">
        <f>IF('[2]Validation flags'!$H$3=1,0, IF( ISNUMBER(I10), 0, 1 ))</f>
        <v>0</v>
      </c>
      <c r="CA10" s="1061">
        <f>IF('[2]Validation flags'!$H$3=1,0, IF( ISNUMBER(J10), 0, 1 ))</f>
        <v>0</v>
      </c>
      <c r="CB10" s="1061">
        <f>IF('[2]Validation flags'!$H$3=1,0, IF( ISNUMBER(K10), 0, 1 ))</f>
        <v>0</v>
      </c>
      <c r="CC10" s="2866"/>
      <c r="CD10" s="1061">
        <f>IF('[2]Validation flags'!$H$3=1,0, IF( ISNUMBER(M10), 0, 1 ))</f>
        <v>0</v>
      </c>
      <c r="CE10" s="1061">
        <f>IF('[2]Validation flags'!$H$3=1,0, IF( ISNUMBER(N10), 0, 1 ))</f>
        <v>0</v>
      </c>
      <c r="CF10" s="1061">
        <f>IF('[2]Validation flags'!$H$3=1,0, IF( ISNUMBER(O10), 0, 1 ))</f>
        <v>0</v>
      </c>
      <c r="CG10" s="1061">
        <f>IF('[2]Validation flags'!$H$3=1,0, IF( ISNUMBER(P10), 0, 1 ))</f>
        <v>0</v>
      </c>
      <c r="CH10" s="1061">
        <f>IF('[2]Validation flags'!$H$3=1,0, IF( ISNUMBER(Q10), 0, 1 ))</f>
        <v>0</v>
      </c>
      <c r="CI10" s="1050"/>
      <c r="CJ10" s="1061">
        <f>IF('[2]Validation flags'!$H$3=1,0, IF( ISNUMBER(S10), 0, 1 ))</f>
        <v>0</v>
      </c>
      <c r="CK10" s="1061">
        <f>IF('[2]Validation flags'!$H$3=1,0, IF( ISNUMBER(T10), 0, 1 ))</f>
        <v>0</v>
      </c>
      <c r="CL10" s="1061">
        <f>IF('[2]Validation flags'!$H$3=1,0, IF( ISNUMBER(U10), 0, 1 ))</f>
        <v>0</v>
      </c>
      <c r="CM10" s="1061">
        <f>IF('[2]Validation flags'!$H$3=1,0, IF( ISNUMBER(V10), 0, 1 ))</f>
        <v>0</v>
      </c>
      <c r="CN10" s="1061">
        <f>IF('[2]Validation flags'!$H$3=1,0, IF( ISNUMBER(W10), 0, 1 ))</f>
        <v>0</v>
      </c>
      <c r="CO10" s="1050"/>
      <c r="CP10" s="1061">
        <f>IF('[2]Validation flags'!$H$3=1,0, IF( ISNUMBER(Y10), 0, 1 ))</f>
        <v>0</v>
      </c>
      <c r="CQ10" s="1061">
        <f>IF('[2]Validation flags'!$H$3=1,0, IF( ISNUMBER(Z10), 0, 1 ))</f>
        <v>0</v>
      </c>
      <c r="CR10" s="1061">
        <f>IF('[2]Validation flags'!$H$3=1,0, IF( ISNUMBER(AA10), 0, 1 ))</f>
        <v>0</v>
      </c>
      <c r="CS10" s="1061">
        <f>IF('[2]Validation flags'!$H$3=1,0, IF( ISNUMBER(AB10), 0, 1 ))</f>
        <v>0</v>
      </c>
      <c r="CT10" s="1061">
        <f>IF('[2]Validation flags'!$H$3=1,0, IF( ISNUMBER(AC10), 0, 1 ))</f>
        <v>0</v>
      </c>
      <c r="CU10" s="1050"/>
      <c r="CV10" s="1061">
        <f>IF('[2]Validation flags'!$H$3=1,0, IF( ISNUMBER(AE10), 0, 1 ))</f>
        <v>0</v>
      </c>
      <c r="CW10" s="1061">
        <f>IF('[2]Validation flags'!$H$3=1,0, IF( ISNUMBER(AF10), 0, 1 ))</f>
        <v>0</v>
      </c>
      <c r="CX10" s="1061">
        <f>IF('[2]Validation flags'!$H$3=1,0, IF( ISNUMBER(AG10), 0, 1 ))</f>
        <v>0</v>
      </c>
      <c r="CY10" s="1061">
        <f>IF('[2]Validation flags'!$H$3=1,0, IF( ISNUMBER(AH10), 0, 1 ))</f>
        <v>0</v>
      </c>
      <c r="CZ10" s="1061">
        <f>IF('[2]Validation flags'!$H$3=1,0, IF( ISNUMBER(AI10), 0, 1 ))</f>
        <v>0</v>
      </c>
      <c r="DA10" s="1050"/>
      <c r="DB10" s="1061">
        <f>IF('[2]Validation flags'!$H$3=1,0, IF( ISNUMBER(AK10), 0, 1 ))</f>
        <v>0</v>
      </c>
      <c r="DC10" s="1061">
        <f>IF('[2]Validation flags'!$H$3=1,0, IF( ISNUMBER(AL10), 0, 1 ))</f>
        <v>0</v>
      </c>
      <c r="DD10" s="1061">
        <f>IF('[2]Validation flags'!$H$3=1,0, IF( ISNUMBER(AM10), 0, 1 ))</f>
        <v>0</v>
      </c>
      <c r="DE10" s="1061">
        <f>IF('[2]Validation flags'!$H$3=1,0, IF( ISNUMBER(AN10), 0, 1 ))</f>
        <v>0</v>
      </c>
      <c r="DF10" s="1061">
        <f>IF('[2]Validation flags'!$H$3=1,0, IF( ISNUMBER(AO10), 0, 1 ))</f>
        <v>0</v>
      </c>
      <c r="DG10" s="1050"/>
      <c r="DH10" s="1061">
        <f>IF('[2]Validation flags'!$H$3=1,0, IF( ISNUMBER(AQ10), 0, 1 ))</f>
        <v>0</v>
      </c>
      <c r="DI10" s="1061">
        <f>IF('[2]Validation flags'!$H$3=1,0, IF( ISNUMBER(AR10), 0, 1 ))</f>
        <v>0</v>
      </c>
      <c r="DJ10" s="1061">
        <f>IF('[2]Validation flags'!$H$3=1,0, IF( ISNUMBER(AS10), 0, 1 ))</f>
        <v>0</v>
      </c>
      <c r="DK10" s="1061">
        <f>IF('[2]Validation flags'!$H$3=1,0, IF( ISNUMBER(AT10), 0, 1 ))</f>
        <v>0</v>
      </c>
      <c r="DL10" s="1061">
        <f>IF('[2]Validation flags'!$H$3=1,0, IF( ISNUMBER(AU10), 0, 1 ))</f>
        <v>0</v>
      </c>
      <c r="DM10" s="1050"/>
      <c r="DN10" s="1061">
        <f>IF('[2]Validation flags'!$H$3=1,0, IF( ISNUMBER(AW10), 0, 1 ))</f>
        <v>0</v>
      </c>
      <c r="DO10" s="1061">
        <f>IF('[2]Validation flags'!$H$3=1,0, IF( ISNUMBER(AX10), 0, 1 ))</f>
        <v>0</v>
      </c>
      <c r="DP10" s="1061">
        <f>IF('[2]Validation flags'!$H$3=1,0, IF( ISNUMBER(AY10), 0, 1 ))</f>
        <v>0</v>
      </c>
      <c r="DQ10" s="1061">
        <f>IF('[2]Validation flags'!$H$3=1,0, IF( ISNUMBER(AZ10), 0, 1 ))</f>
        <v>0</v>
      </c>
      <c r="DR10" s="1061">
        <f>IF('[2]Validation flags'!$H$3=1,0, IF( ISNUMBER(BA10), 0, 1 ))</f>
        <v>0</v>
      </c>
      <c r="DS10" s="1050"/>
      <c r="DV10" s="1034"/>
      <c r="DW10" s="1080"/>
      <c r="DX10" s="1080"/>
      <c r="DY10" s="1080"/>
      <c r="DZ10" s="1080"/>
      <c r="EA10" s="2246">
        <f>IF( OR(  AND(    ROUND(WWS2a!L10,3)&lt;=0, ROUND([2]WWn3!G5,3)&gt;0),  AND(    ROUND(WWS2a!L10,3)&lt;=0, ROUND([2]WWn3!G6,3)&gt;0),  AND(    ROUND(WWS2a!L10,3)&gt;0, ROUND([2]WWn3!G5,3)&lt;=0),  AND(    ROUND(WWS2a!L10,3)&gt;0, ROUND([2]WWn3!G6,3)&lt;=0)),   1,0)</f>
        <v>0</v>
      </c>
      <c r="EB10" s="2867"/>
      <c r="EC10" s="1080"/>
      <c r="ED10" s="1080"/>
      <c r="EE10" s="1080"/>
      <c r="EF10" s="1080"/>
      <c r="EG10" s="2246">
        <f>IF( OR(  AND(    ROUND(WWS2a!R10,3)&lt;=0, ROUND([2]WWn3!H5,3)&gt;0),  AND(    ROUND(WWS2a!R10,3)&lt;=0, ROUND([2]WWn3!H6,3)&gt;0),  AND(    ROUND(WWS2a!R10,3)&gt;0, ROUND([2]WWn3!H5,3)&lt;=0),  AND(    ROUND(WWS2a!R10,3)&gt;0, ROUND([2]WWn3!H6,3)&lt;=0)),   1,0)</f>
        <v>0</v>
      </c>
      <c r="EH10" s="1080"/>
      <c r="EI10" s="1080"/>
      <c r="EJ10" s="1080"/>
      <c r="EK10" s="1080"/>
      <c r="EL10" s="1080"/>
      <c r="EM10" s="2246">
        <f>IF( OR(  AND(    ROUND(WWS2a!X10,3)&lt;=0, ROUND([2]WWn3!I5,3)&gt;0),  AND(    ROUND(WWS2a!X10,3)&lt;=0, ROUND([2]WWn3!I6,3)&gt;0),  AND(    ROUND(WWS2a!X10,3)&gt;0, ROUND([2]WWn3!I5,3)&lt;=0),  AND(    ROUND(WWS2a!X10,3)&gt;0, ROUND([2]WWn3!I6,3)&lt;=0)),   1,0)</f>
        <v>0</v>
      </c>
      <c r="EN10" s="1080"/>
      <c r="EO10" s="1080"/>
      <c r="EP10" s="1080"/>
      <c r="EQ10" s="1080"/>
      <c r="ER10" s="1080"/>
      <c r="ES10" s="2246">
        <f>IF( OR(  AND(    ROUND(WWS2a!AD10,3)&lt;=0, ROUND([2]WWn3!J5,3)&gt;0),  AND(    ROUND(WWS2a!AD10,3)&lt;=0, ROUND([2]WWn3!J6,3)&gt;0),  AND(    ROUND(WWS2a!AD10,3)&gt;0, ROUND([2]WWn3!J5,3)&lt;=0),  AND(    ROUND(WWS2a!AD10,3)&gt;0, ROUND([2]WWn3!J6,3)&lt;=0)),   1,0)</f>
        <v>0</v>
      </c>
      <c r="ET10" s="1080"/>
      <c r="EU10" s="1080"/>
      <c r="EV10" s="1080"/>
      <c r="EW10" s="1080"/>
      <c r="EX10" s="1080"/>
      <c r="EY10" s="2246">
        <f>IF( OR(  AND(    ROUND(WWS2a!AJ10,3)&lt;=0, ROUND([2]WWn3!K5,3)&gt;0),  AND(    ROUND(WWS2a!AJ10,3)&lt;=0, ROUND([2]WWn3!K6,3)&gt;0),  AND(    ROUND(WWS2a!AJ10,3)&gt;0, ROUND([2]WWn3!K5,3)&lt;=0),  AND(    ROUND(WWS2a!AJ10,3)&gt;0, ROUND([2]WWn3!K6,3)&lt;=0)),   1,0)</f>
        <v>0</v>
      </c>
      <c r="EZ10" s="1080"/>
      <c r="FA10" s="1080"/>
      <c r="FB10" s="1080"/>
      <c r="FC10" s="1080"/>
      <c r="FD10" s="1080"/>
      <c r="FE10" s="2246">
        <f>IF( OR(  AND(    ROUND(WWS2a!AP10,3)&lt;=0, ROUND([2]WWn3!L5,3)&gt;0),  AND(    ROUND(WWS2a!AP10,3)&lt;=0, ROUND([2]WWn3!L6,3)&gt;0),  AND(    ROUND(WWS2a!AP10,3)&gt;0, ROUND([2]WWn3!L5,3)&lt;=0),  AND(    ROUND(WWS2a!AP10,3)&gt;0, ROUND([2]WWn3!L6,3)&lt;=0)),   1,0)</f>
        <v>0</v>
      </c>
      <c r="FF10" s="1080"/>
      <c r="FG10" s="1080"/>
      <c r="FH10" s="1080"/>
      <c r="FI10" s="1080"/>
      <c r="FJ10" s="1080"/>
      <c r="FK10" s="2246">
        <f>IF( OR(  AND(    ROUND(WWS2a!AV10,3)&lt;=0, ROUND([2]WWn3!M5,3)&gt;0),  AND(    ROUND(WWS2a!AV10,3)&lt;=0, ROUND([2]WWn3!M6,3)&gt;0),  AND(    ROUND(WWS2a!AV10,3)&gt;0, ROUND([2]WWn3!M5,3)&lt;=0),  AND(    ROUND(WWS2a!AV10,3)&gt;0, ROUND([2]WWn3!M6,3)&lt;=0)),   1,0)</f>
        <v>0</v>
      </c>
      <c r="FL10" s="1080"/>
      <c r="FM10" s="1080"/>
      <c r="FN10" s="1080"/>
      <c r="FO10" s="1080"/>
      <c r="FP10" s="1080"/>
      <c r="FQ10" s="2246">
        <f>IF( OR(  AND(    ROUND(WWS2a!BB10,3)&lt;=0, ROUND([2]WWn3!N5,3)&gt;0),  AND(    ROUND(WWS2a!BB10,3)&lt;=0, ROUND([2]WWn3!N6,3)&gt;0),  AND(    ROUND(WWS2a!BB10,3)&gt;0, ROUND([2]WWn3!N5,3)&lt;=0),  AND(    ROUND(WWS2a!BB10,3)&gt;0, ROUND([2]WWn3!N6,3)&lt;=0)),   1,0)</f>
        <v>0</v>
      </c>
      <c r="FR10" s="1034"/>
    </row>
    <row r="11" spans="2:174" ht="14.25" customHeight="1" x14ac:dyDescent="0.3">
      <c r="B11" s="358">
        <f>+B10+1</f>
        <v>2</v>
      </c>
      <c r="C11" s="2868" t="s">
        <v>1151</v>
      </c>
      <c r="D11" s="64" t="s">
        <v>49</v>
      </c>
      <c r="E11" s="391" t="s">
        <v>41</v>
      </c>
      <c r="F11" s="665">
        <v>3</v>
      </c>
      <c r="G11" s="521">
        <v>0</v>
      </c>
      <c r="H11" s="509">
        <v>8.8999999999999996E-2</v>
      </c>
      <c r="I11" s="509">
        <v>0</v>
      </c>
      <c r="J11" s="509">
        <v>0</v>
      </c>
      <c r="K11" s="666">
        <v>0</v>
      </c>
      <c r="L11" s="667">
        <f t="shared" si="0"/>
        <v>8.8999999999999996E-2</v>
      </c>
      <c r="M11" s="521">
        <v>0</v>
      </c>
      <c r="N11" s="509">
        <v>5.1999999999999998E-2</v>
      </c>
      <c r="O11" s="509">
        <v>0</v>
      </c>
      <c r="P11" s="509">
        <v>0</v>
      </c>
      <c r="Q11" s="666">
        <v>0</v>
      </c>
      <c r="R11" s="667">
        <f t="shared" ref="R11:R50" si="1">SUM(M11:Q11)</f>
        <v>5.1999999999999998E-2</v>
      </c>
      <c r="S11" s="521">
        <v>0</v>
      </c>
      <c r="T11" s="509">
        <v>5.8000000000000003E-2</v>
      </c>
      <c r="U11" s="509">
        <v>0</v>
      </c>
      <c r="V11" s="509">
        <v>6.9059999999999997</v>
      </c>
      <c r="W11" s="666">
        <v>0</v>
      </c>
      <c r="X11" s="667">
        <f t="shared" ref="X11:X50" si="2">SUM(S11:W11)</f>
        <v>6.9639999999999995</v>
      </c>
      <c r="Y11" s="521">
        <v>0</v>
      </c>
      <c r="Z11" s="509">
        <v>0</v>
      </c>
      <c r="AA11" s="509">
        <v>0</v>
      </c>
      <c r="AB11" s="509">
        <v>0</v>
      </c>
      <c r="AC11" s="666">
        <v>0</v>
      </c>
      <c r="AD11" s="667">
        <f t="shared" ref="AD11:AD50" si="3">SUM(Y11:AC11)</f>
        <v>0</v>
      </c>
      <c r="AE11" s="521">
        <v>0</v>
      </c>
      <c r="AF11" s="509">
        <v>0</v>
      </c>
      <c r="AG11" s="509">
        <v>0</v>
      </c>
      <c r="AH11" s="509">
        <v>0</v>
      </c>
      <c r="AI11" s="666">
        <v>0</v>
      </c>
      <c r="AJ11" s="667">
        <f t="shared" ref="AJ11:AJ50" si="4">SUM(AE11:AI11)</f>
        <v>0</v>
      </c>
      <c r="AK11" s="521">
        <v>0</v>
      </c>
      <c r="AL11" s="509">
        <v>0</v>
      </c>
      <c r="AM11" s="509">
        <v>0</v>
      </c>
      <c r="AN11" s="509">
        <v>0</v>
      </c>
      <c r="AO11" s="666">
        <v>0</v>
      </c>
      <c r="AP11" s="667">
        <f t="shared" ref="AP11:AP50" si="5">SUM(AK11:AO11)</f>
        <v>0</v>
      </c>
      <c r="AQ11" s="521">
        <v>0</v>
      </c>
      <c r="AR11" s="509">
        <v>0</v>
      </c>
      <c r="AS11" s="509">
        <v>0</v>
      </c>
      <c r="AT11" s="509">
        <v>0</v>
      </c>
      <c r="AU11" s="666">
        <v>0</v>
      </c>
      <c r="AV11" s="667">
        <f t="shared" ref="AV11:AV50" si="6">SUM(AQ11:AU11)</f>
        <v>0</v>
      </c>
      <c r="AW11" s="521">
        <v>0</v>
      </c>
      <c r="AX11" s="509">
        <v>0</v>
      </c>
      <c r="AY11" s="509">
        <v>0</v>
      </c>
      <c r="AZ11" s="524">
        <v>35.549999999999997</v>
      </c>
      <c r="BA11" s="666">
        <v>0</v>
      </c>
      <c r="BB11" s="667">
        <f t="shared" ref="BB11:BB50" si="7">SUM(AW11:BA11)</f>
        <v>35.549999999999997</v>
      </c>
      <c r="BC11" s="482"/>
      <c r="BD11" s="94"/>
      <c r="BE11" s="2869"/>
      <c r="BG11" s="43">
        <f t="shared" ref="BG11:BG40" si="8" xml:space="preserve"> IF( SUM( BX11:DR11 ) = 0, 0, $BX$5 )</f>
        <v>0</v>
      </c>
      <c r="BH11" s="651"/>
      <c r="BJ11" s="382">
        <f>+BJ10+1</f>
        <v>2</v>
      </c>
      <c r="BK11" s="664" t="s">
        <v>1151</v>
      </c>
      <c r="BL11" s="391" t="s">
        <v>41</v>
      </c>
      <c r="BM11" s="665">
        <v>3</v>
      </c>
      <c r="BN11" s="671" t="s">
        <v>6736</v>
      </c>
      <c r="BO11" s="672" t="s">
        <v>6737</v>
      </c>
      <c r="BP11" s="672" t="s">
        <v>6738</v>
      </c>
      <c r="BQ11" s="672" t="s">
        <v>6739</v>
      </c>
      <c r="BR11" s="673" t="s">
        <v>6740</v>
      </c>
      <c r="BS11" s="674" t="s">
        <v>6741</v>
      </c>
      <c r="BT11" s="2450"/>
      <c r="BX11" s="1061">
        <f>IF('[2]Validation flags'!$H$3=1,0, IF( ISNUMBER(G11), 0, 1 ))</f>
        <v>0</v>
      </c>
      <c r="BY11" s="1061">
        <f>IF('[2]Validation flags'!$H$3=1,0, IF( ISNUMBER(H11), 0, 1 ))</f>
        <v>0</v>
      </c>
      <c r="BZ11" s="1061">
        <f>IF('[2]Validation flags'!$H$3=1,0, IF( ISNUMBER(I11), 0, 1 ))</f>
        <v>0</v>
      </c>
      <c r="CA11" s="1061">
        <f>IF('[2]Validation flags'!$H$3=1,0, IF( ISNUMBER(J11), 0, 1 ))</f>
        <v>0</v>
      </c>
      <c r="CB11" s="1061">
        <f>IF('[2]Validation flags'!$H$3=1,0, IF( ISNUMBER(K11), 0, 1 ))</f>
        <v>0</v>
      </c>
      <c r="CC11" s="2866"/>
      <c r="CD11" s="1061">
        <f>IF('[2]Validation flags'!$H$3=1,0, IF( ISNUMBER(M11), 0, 1 ))</f>
        <v>0</v>
      </c>
      <c r="CE11" s="1061">
        <f>IF('[2]Validation flags'!$H$3=1,0, IF( ISNUMBER(N11), 0, 1 ))</f>
        <v>0</v>
      </c>
      <c r="CF11" s="1061">
        <f>IF('[2]Validation flags'!$H$3=1,0, IF( ISNUMBER(O11), 0, 1 ))</f>
        <v>0</v>
      </c>
      <c r="CG11" s="1061">
        <f>IF('[2]Validation flags'!$H$3=1,0, IF( ISNUMBER(P11), 0, 1 ))</f>
        <v>0</v>
      </c>
      <c r="CH11" s="1061">
        <f>IF('[2]Validation flags'!$H$3=1,0, IF( ISNUMBER(Q11), 0, 1 ))</f>
        <v>0</v>
      </c>
      <c r="CI11" s="1050"/>
      <c r="CJ11" s="1061">
        <f>IF('[2]Validation flags'!$H$3=1,0, IF( ISNUMBER(S11), 0, 1 ))</f>
        <v>0</v>
      </c>
      <c r="CK11" s="1061">
        <f>IF('[2]Validation flags'!$H$3=1,0, IF( ISNUMBER(T11), 0, 1 ))</f>
        <v>0</v>
      </c>
      <c r="CL11" s="1061">
        <f>IF('[2]Validation flags'!$H$3=1,0, IF( ISNUMBER(U11), 0, 1 ))</f>
        <v>0</v>
      </c>
      <c r="CM11" s="1061">
        <f>IF('[2]Validation flags'!$H$3=1,0, IF( ISNUMBER(V11), 0, 1 ))</f>
        <v>0</v>
      </c>
      <c r="CN11" s="1061">
        <f>IF('[2]Validation flags'!$H$3=1,0, IF( ISNUMBER(W11), 0, 1 ))</f>
        <v>0</v>
      </c>
      <c r="CO11" s="1050"/>
      <c r="CP11" s="1061">
        <f>IF('[2]Validation flags'!$H$3=1,0, IF( ISNUMBER(Y11), 0, 1 ))</f>
        <v>0</v>
      </c>
      <c r="CQ11" s="1061">
        <f>IF('[2]Validation flags'!$H$3=1,0, IF( ISNUMBER(Z11), 0, 1 ))</f>
        <v>0</v>
      </c>
      <c r="CR11" s="1061">
        <f>IF('[2]Validation flags'!$H$3=1,0, IF( ISNUMBER(AA11), 0, 1 ))</f>
        <v>0</v>
      </c>
      <c r="CS11" s="1061">
        <f>IF('[2]Validation flags'!$H$3=1,0, IF( ISNUMBER(AB11), 0, 1 ))</f>
        <v>0</v>
      </c>
      <c r="CT11" s="1061">
        <f>IF('[2]Validation flags'!$H$3=1,0, IF( ISNUMBER(AC11), 0, 1 ))</f>
        <v>0</v>
      </c>
      <c r="CU11" s="1050"/>
      <c r="CV11" s="1061">
        <f>IF('[2]Validation flags'!$H$3=1,0, IF( ISNUMBER(AE11), 0, 1 ))</f>
        <v>0</v>
      </c>
      <c r="CW11" s="1061">
        <f>IF('[2]Validation flags'!$H$3=1,0, IF( ISNUMBER(AF11), 0, 1 ))</f>
        <v>0</v>
      </c>
      <c r="CX11" s="1061">
        <f>IF('[2]Validation flags'!$H$3=1,0, IF( ISNUMBER(AG11), 0, 1 ))</f>
        <v>0</v>
      </c>
      <c r="CY11" s="1061">
        <f>IF('[2]Validation flags'!$H$3=1,0, IF( ISNUMBER(AH11), 0, 1 ))</f>
        <v>0</v>
      </c>
      <c r="CZ11" s="1061">
        <f>IF('[2]Validation flags'!$H$3=1,0, IF( ISNUMBER(AI11), 0, 1 ))</f>
        <v>0</v>
      </c>
      <c r="DA11" s="1050"/>
      <c r="DB11" s="1061">
        <f>IF('[2]Validation flags'!$H$3=1,0, IF( ISNUMBER(AK11), 0, 1 ))</f>
        <v>0</v>
      </c>
      <c r="DC11" s="1061">
        <f>IF('[2]Validation flags'!$H$3=1,0, IF( ISNUMBER(AL11), 0, 1 ))</f>
        <v>0</v>
      </c>
      <c r="DD11" s="1061">
        <f>IF('[2]Validation flags'!$H$3=1,0, IF( ISNUMBER(AM11), 0, 1 ))</f>
        <v>0</v>
      </c>
      <c r="DE11" s="1061">
        <f>IF('[2]Validation flags'!$H$3=1,0, IF( ISNUMBER(AN11), 0, 1 ))</f>
        <v>0</v>
      </c>
      <c r="DF11" s="1061">
        <f>IF('[2]Validation flags'!$H$3=1,0, IF( ISNUMBER(AO11), 0, 1 ))</f>
        <v>0</v>
      </c>
      <c r="DG11" s="1050"/>
      <c r="DH11" s="1061">
        <f>IF('[2]Validation flags'!$H$3=1,0, IF( ISNUMBER(AQ11), 0, 1 ))</f>
        <v>0</v>
      </c>
      <c r="DI11" s="1061">
        <f>IF('[2]Validation flags'!$H$3=1,0, IF( ISNUMBER(AR11), 0, 1 ))</f>
        <v>0</v>
      </c>
      <c r="DJ11" s="1061">
        <f>IF('[2]Validation flags'!$H$3=1,0, IF( ISNUMBER(AS11), 0, 1 ))</f>
        <v>0</v>
      </c>
      <c r="DK11" s="1061">
        <f>IF('[2]Validation flags'!$H$3=1,0, IF( ISNUMBER(AT11), 0, 1 ))</f>
        <v>0</v>
      </c>
      <c r="DL11" s="1061">
        <f>IF('[2]Validation flags'!$H$3=1,0, IF( ISNUMBER(AU11), 0, 1 ))</f>
        <v>0</v>
      </c>
      <c r="DM11" s="1050"/>
      <c r="DN11" s="1061">
        <f>IF('[2]Validation flags'!$H$3=1,0, IF( ISNUMBER(AW11), 0, 1 ))</f>
        <v>0</v>
      </c>
      <c r="DO11" s="1061">
        <f>IF('[2]Validation flags'!$H$3=1,0, IF( ISNUMBER(AX11), 0, 1 ))</f>
        <v>0</v>
      </c>
      <c r="DP11" s="1061">
        <f>IF('[2]Validation flags'!$H$3=1,0, IF( ISNUMBER(AY11), 0, 1 ))</f>
        <v>0</v>
      </c>
      <c r="DQ11" s="1061">
        <f>IF('[2]Validation flags'!$H$3=1,0, IF( ISNUMBER(AZ11), 0, 1 ))</f>
        <v>0</v>
      </c>
      <c r="DR11" s="1061">
        <f>IF('[2]Validation flags'!$H$3=1,0, IF( ISNUMBER(BA11), 0, 1 ))</f>
        <v>0</v>
      </c>
      <c r="DS11" s="1050"/>
      <c r="DV11" s="1034"/>
      <c r="DW11" s="1080"/>
      <c r="DX11" s="1080"/>
      <c r="DY11" s="1080"/>
      <c r="DZ11" s="1080"/>
      <c r="EA11" s="2867"/>
      <c r="EB11" s="2867"/>
      <c r="EC11" s="2867"/>
      <c r="ED11" s="2867"/>
      <c r="EE11" s="2867"/>
      <c r="EF11" s="2867"/>
      <c r="EG11" s="2867"/>
      <c r="EH11" s="2867"/>
      <c r="EI11" s="2867"/>
      <c r="EJ11" s="2867"/>
      <c r="EK11" s="2867"/>
      <c r="EL11" s="2867"/>
      <c r="EM11" s="2867"/>
      <c r="EN11" s="2867"/>
      <c r="EO11" s="2867"/>
      <c r="EP11" s="2867"/>
      <c r="EQ11" s="2867"/>
      <c r="ER11" s="2867"/>
      <c r="ES11" s="2867"/>
      <c r="ET11" s="2867"/>
      <c r="EU11" s="2867"/>
      <c r="EV11" s="2867"/>
      <c r="EW11" s="2867"/>
      <c r="EX11" s="2867"/>
      <c r="EY11" s="2867"/>
      <c r="EZ11" s="2867"/>
      <c r="FA11" s="2867"/>
      <c r="FB11" s="2867"/>
      <c r="FC11" s="2867"/>
      <c r="FD11" s="2867"/>
      <c r="FE11" s="2867"/>
      <c r="FF11" s="2867"/>
      <c r="FG11" s="2867"/>
      <c r="FH11" s="2867"/>
      <c r="FI11" s="2867"/>
      <c r="FJ11" s="2867"/>
      <c r="FK11" s="2867"/>
      <c r="FL11" s="2867"/>
      <c r="FM11" s="2867"/>
      <c r="FN11" s="2867"/>
      <c r="FO11" s="2867"/>
      <c r="FP11" s="2867"/>
      <c r="FQ11" s="2867"/>
      <c r="FR11" s="1034"/>
    </row>
    <row r="12" spans="2:174" ht="14.25" customHeight="1" x14ac:dyDescent="0.3">
      <c r="B12" s="358">
        <f t="shared" ref="B12:B55" si="9">+B11+1</f>
        <v>3</v>
      </c>
      <c r="C12" s="2868" t="s">
        <v>1158</v>
      </c>
      <c r="D12" s="64" t="s">
        <v>56</v>
      </c>
      <c r="E12" s="391" t="s">
        <v>41</v>
      </c>
      <c r="F12" s="665">
        <v>3</v>
      </c>
      <c r="G12" s="521">
        <v>0</v>
      </c>
      <c r="H12" s="509">
        <v>0</v>
      </c>
      <c r="I12" s="509">
        <v>0</v>
      </c>
      <c r="J12" s="509">
        <v>0</v>
      </c>
      <c r="K12" s="666">
        <v>0</v>
      </c>
      <c r="L12" s="667">
        <f t="shared" si="0"/>
        <v>0</v>
      </c>
      <c r="M12" s="521">
        <v>0</v>
      </c>
      <c r="N12" s="509">
        <v>0</v>
      </c>
      <c r="O12" s="509">
        <v>0</v>
      </c>
      <c r="P12" s="509">
        <v>0</v>
      </c>
      <c r="Q12" s="666">
        <v>0</v>
      </c>
      <c r="R12" s="667">
        <f t="shared" si="1"/>
        <v>0</v>
      </c>
      <c r="S12" s="521">
        <v>0</v>
      </c>
      <c r="T12" s="509">
        <v>0</v>
      </c>
      <c r="U12" s="509">
        <v>0</v>
      </c>
      <c r="V12" s="509">
        <v>0.375</v>
      </c>
      <c r="W12" s="666">
        <v>0</v>
      </c>
      <c r="X12" s="667">
        <f t="shared" si="2"/>
        <v>0.375</v>
      </c>
      <c r="Y12" s="521">
        <v>0</v>
      </c>
      <c r="Z12" s="509">
        <v>0</v>
      </c>
      <c r="AA12" s="509">
        <v>0</v>
      </c>
      <c r="AB12" s="509">
        <v>0</v>
      </c>
      <c r="AC12" s="666">
        <v>0</v>
      </c>
      <c r="AD12" s="667">
        <f t="shared" si="3"/>
        <v>0</v>
      </c>
      <c r="AE12" s="521">
        <v>0</v>
      </c>
      <c r="AF12" s="509">
        <v>0</v>
      </c>
      <c r="AG12" s="509">
        <v>0</v>
      </c>
      <c r="AH12" s="509">
        <v>0</v>
      </c>
      <c r="AI12" s="666">
        <v>0</v>
      </c>
      <c r="AJ12" s="667">
        <f t="shared" si="4"/>
        <v>0</v>
      </c>
      <c r="AK12" s="521">
        <v>0</v>
      </c>
      <c r="AL12" s="509">
        <v>0</v>
      </c>
      <c r="AM12" s="509">
        <v>0</v>
      </c>
      <c r="AN12" s="509">
        <v>0</v>
      </c>
      <c r="AO12" s="666">
        <v>0</v>
      </c>
      <c r="AP12" s="667">
        <f t="shared" si="5"/>
        <v>0</v>
      </c>
      <c r="AQ12" s="521">
        <v>0</v>
      </c>
      <c r="AR12" s="509">
        <v>0</v>
      </c>
      <c r="AS12" s="509">
        <v>0</v>
      </c>
      <c r="AT12" s="509">
        <v>0</v>
      </c>
      <c r="AU12" s="666">
        <v>0</v>
      </c>
      <c r="AV12" s="667">
        <f t="shared" si="6"/>
        <v>0</v>
      </c>
      <c r="AW12" s="521">
        <v>0</v>
      </c>
      <c r="AX12" s="509">
        <v>0</v>
      </c>
      <c r="AY12" s="509">
        <v>0</v>
      </c>
      <c r="AZ12" s="509">
        <v>0</v>
      </c>
      <c r="BA12" s="666">
        <v>0</v>
      </c>
      <c r="BB12" s="667">
        <f t="shared" si="7"/>
        <v>0</v>
      </c>
      <c r="BC12" s="482"/>
      <c r="BD12" s="91"/>
      <c r="BE12" s="2869"/>
      <c r="BG12" s="43">
        <f t="shared" si="8"/>
        <v>0</v>
      </c>
      <c r="BH12" s="651"/>
      <c r="BJ12" s="382">
        <f t="shared" ref="BJ12:BJ55" si="10">+BJ11+1</f>
        <v>3</v>
      </c>
      <c r="BK12" s="664" t="s">
        <v>1158</v>
      </c>
      <c r="BL12" s="391" t="s">
        <v>41</v>
      </c>
      <c r="BM12" s="665">
        <v>3</v>
      </c>
      <c r="BN12" s="671" t="s">
        <v>6742</v>
      </c>
      <c r="BO12" s="672" t="s">
        <v>6743</v>
      </c>
      <c r="BP12" s="672" t="s">
        <v>6744</v>
      </c>
      <c r="BQ12" s="672" t="s">
        <v>6745</v>
      </c>
      <c r="BR12" s="673" t="s">
        <v>6746</v>
      </c>
      <c r="BS12" s="674" t="s">
        <v>6747</v>
      </c>
      <c r="BT12" s="2450"/>
      <c r="BX12" s="1061">
        <f>IF('[2]Validation flags'!$H$3=1,0, IF( ISNUMBER(G12), 0, 1 ))</f>
        <v>0</v>
      </c>
      <c r="BY12" s="1061">
        <f>IF('[2]Validation flags'!$H$3=1,0, IF( ISNUMBER(H12), 0, 1 ))</f>
        <v>0</v>
      </c>
      <c r="BZ12" s="1061">
        <f>IF('[2]Validation flags'!$H$3=1,0, IF( ISNUMBER(I12), 0, 1 ))</f>
        <v>0</v>
      </c>
      <c r="CA12" s="1061">
        <f>IF('[2]Validation flags'!$H$3=1,0, IF( ISNUMBER(J12), 0, 1 ))</f>
        <v>0</v>
      </c>
      <c r="CB12" s="1061">
        <f>IF('[2]Validation flags'!$H$3=1,0, IF( ISNUMBER(K12), 0, 1 ))</f>
        <v>0</v>
      </c>
      <c r="CC12" s="2866"/>
      <c r="CD12" s="1061">
        <f>IF('[2]Validation flags'!$H$3=1,0, IF( ISNUMBER(M12), 0, 1 ))</f>
        <v>0</v>
      </c>
      <c r="CE12" s="1061">
        <f>IF('[2]Validation flags'!$H$3=1,0, IF( ISNUMBER(N12), 0, 1 ))</f>
        <v>0</v>
      </c>
      <c r="CF12" s="1061">
        <f>IF('[2]Validation flags'!$H$3=1,0, IF( ISNUMBER(O12), 0, 1 ))</f>
        <v>0</v>
      </c>
      <c r="CG12" s="1061">
        <f>IF('[2]Validation flags'!$H$3=1,0, IF( ISNUMBER(P12), 0, 1 ))</f>
        <v>0</v>
      </c>
      <c r="CH12" s="1061">
        <f>IF('[2]Validation flags'!$H$3=1,0, IF( ISNUMBER(Q12), 0, 1 ))</f>
        <v>0</v>
      </c>
      <c r="CI12" s="1050"/>
      <c r="CJ12" s="1061">
        <f>IF('[2]Validation flags'!$H$3=1,0, IF( ISNUMBER(S12), 0, 1 ))</f>
        <v>0</v>
      </c>
      <c r="CK12" s="1061">
        <f>IF('[2]Validation flags'!$H$3=1,0, IF( ISNUMBER(T12), 0, 1 ))</f>
        <v>0</v>
      </c>
      <c r="CL12" s="1061">
        <f>IF('[2]Validation flags'!$H$3=1,0, IF( ISNUMBER(U12), 0, 1 ))</f>
        <v>0</v>
      </c>
      <c r="CM12" s="1061">
        <f>IF('[2]Validation flags'!$H$3=1,0, IF( ISNUMBER(V12), 0, 1 ))</f>
        <v>0</v>
      </c>
      <c r="CN12" s="1061">
        <f>IF('[2]Validation flags'!$H$3=1,0, IF( ISNUMBER(W12), 0, 1 ))</f>
        <v>0</v>
      </c>
      <c r="CO12" s="1050"/>
      <c r="CP12" s="1061">
        <f>IF('[2]Validation flags'!$H$3=1,0, IF( ISNUMBER(Y12), 0, 1 ))</f>
        <v>0</v>
      </c>
      <c r="CQ12" s="1061">
        <f>IF('[2]Validation flags'!$H$3=1,0, IF( ISNUMBER(Z12), 0, 1 ))</f>
        <v>0</v>
      </c>
      <c r="CR12" s="1061">
        <f>IF('[2]Validation flags'!$H$3=1,0, IF( ISNUMBER(AA12), 0, 1 ))</f>
        <v>0</v>
      </c>
      <c r="CS12" s="1061">
        <f>IF('[2]Validation flags'!$H$3=1,0, IF( ISNUMBER(AB12), 0, 1 ))</f>
        <v>0</v>
      </c>
      <c r="CT12" s="1061">
        <f>IF('[2]Validation flags'!$H$3=1,0, IF( ISNUMBER(AC12), 0, 1 ))</f>
        <v>0</v>
      </c>
      <c r="CU12" s="1050"/>
      <c r="CV12" s="1061">
        <f>IF('[2]Validation flags'!$H$3=1,0, IF( ISNUMBER(AE12), 0, 1 ))</f>
        <v>0</v>
      </c>
      <c r="CW12" s="1061">
        <f>IF('[2]Validation flags'!$H$3=1,0, IF( ISNUMBER(AF12), 0, 1 ))</f>
        <v>0</v>
      </c>
      <c r="CX12" s="1061">
        <f>IF('[2]Validation flags'!$H$3=1,0, IF( ISNUMBER(AG12), 0, 1 ))</f>
        <v>0</v>
      </c>
      <c r="CY12" s="1061">
        <f>IF('[2]Validation flags'!$H$3=1,0, IF( ISNUMBER(AH12), 0, 1 ))</f>
        <v>0</v>
      </c>
      <c r="CZ12" s="1061">
        <f>IF('[2]Validation flags'!$H$3=1,0, IF( ISNUMBER(AI12), 0, 1 ))</f>
        <v>0</v>
      </c>
      <c r="DA12" s="1050"/>
      <c r="DB12" s="1061">
        <f>IF('[2]Validation flags'!$H$3=1,0, IF( ISNUMBER(AK12), 0, 1 ))</f>
        <v>0</v>
      </c>
      <c r="DC12" s="1061">
        <f>IF('[2]Validation flags'!$H$3=1,0, IF( ISNUMBER(AL12), 0, 1 ))</f>
        <v>0</v>
      </c>
      <c r="DD12" s="1061">
        <f>IF('[2]Validation flags'!$H$3=1,0, IF( ISNUMBER(AM12), 0, 1 ))</f>
        <v>0</v>
      </c>
      <c r="DE12" s="1061">
        <f>IF('[2]Validation flags'!$H$3=1,0, IF( ISNUMBER(AN12), 0, 1 ))</f>
        <v>0</v>
      </c>
      <c r="DF12" s="1061">
        <f>IF('[2]Validation flags'!$H$3=1,0, IF( ISNUMBER(AO12), 0, 1 ))</f>
        <v>0</v>
      </c>
      <c r="DG12" s="1050"/>
      <c r="DH12" s="1061">
        <f>IF('[2]Validation flags'!$H$3=1,0, IF( ISNUMBER(AQ12), 0, 1 ))</f>
        <v>0</v>
      </c>
      <c r="DI12" s="1061">
        <f>IF('[2]Validation flags'!$H$3=1,0, IF( ISNUMBER(AR12), 0, 1 ))</f>
        <v>0</v>
      </c>
      <c r="DJ12" s="1061">
        <f>IF('[2]Validation flags'!$H$3=1,0, IF( ISNUMBER(AS12), 0, 1 ))</f>
        <v>0</v>
      </c>
      <c r="DK12" s="1061">
        <f>IF('[2]Validation flags'!$H$3=1,0, IF( ISNUMBER(AT12), 0, 1 ))</f>
        <v>0</v>
      </c>
      <c r="DL12" s="1061">
        <f>IF('[2]Validation flags'!$H$3=1,0, IF( ISNUMBER(AU12), 0, 1 ))</f>
        <v>0</v>
      </c>
      <c r="DM12" s="1050"/>
      <c r="DN12" s="1061">
        <f>IF('[2]Validation flags'!$H$3=1,0, IF( ISNUMBER(AW12), 0, 1 ))</f>
        <v>0</v>
      </c>
      <c r="DO12" s="1061">
        <f>IF('[2]Validation flags'!$H$3=1,0, IF( ISNUMBER(AX12), 0, 1 ))</f>
        <v>0</v>
      </c>
      <c r="DP12" s="1061">
        <f>IF('[2]Validation flags'!$H$3=1,0, IF( ISNUMBER(AY12), 0, 1 ))</f>
        <v>0</v>
      </c>
      <c r="DQ12" s="1061">
        <f>IF('[2]Validation flags'!$H$3=1,0, IF( ISNUMBER(AZ12), 0, 1 ))</f>
        <v>0</v>
      </c>
      <c r="DR12" s="1061">
        <f>IF('[2]Validation flags'!$H$3=1,0, IF( ISNUMBER(BA12), 0, 1 ))</f>
        <v>0</v>
      </c>
      <c r="DS12" s="1050"/>
      <c r="DV12" s="1034"/>
      <c r="DW12" s="1080"/>
      <c r="DX12" s="1080"/>
      <c r="DY12" s="1080"/>
      <c r="DZ12" s="1080"/>
      <c r="EA12" s="2867"/>
      <c r="EB12" s="2867"/>
      <c r="EC12" s="2867"/>
      <c r="ED12" s="2867"/>
      <c r="EE12" s="2867"/>
      <c r="EF12" s="2867"/>
      <c r="EG12" s="2867"/>
      <c r="EH12" s="2867"/>
      <c r="EI12" s="2867"/>
      <c r="EJ12" s="2867"/>
      <c r="EK12" s="2867"/>
      <c r="EL12" s="2867"/>
      <c r="EM12" s="2867"/>
      <c r="EN12" s="2867"/>
      <c r="EO12" s="2867"/>
      <c r="EP12" s="2867"/>
      <c r="EQ12" s="2867"/>
      <c r="ER12" s="2867"/>
      <c r="ES12" s="2867"/>
      <c r="ET12" s="2867"/>
      <c r="EU12" s="2867"/>
      <c r="EV12" s="2867"/>
      <c r="EW12" s="2867"/>
      <c r="EX12" s="2867"/>
      <c r="EY12" s="2867"/>
      <c r="EZ12" s="2867"/>
      <c r="FA12" s="2867"/>
      <c r="FB12" s="2867"/>
      <c r="FC12" s="2867"/>
      <c r="FD12" s="2867"/>
      <c r="FE12" s="2867"/>
      <c r="FF12" s="2867"/>
      <c r="FG12" s="2867"/>
      <c r="FH12" s="2867"/>
      <c r="FI12" s="2867"/>
      <c r="FJ12" s="2867"/>
      <c r="FK12" s="2867"/>
      <c r="FL12" s="2867"/>
      <c r="FM12" s="2867"/>
      <c r="FN12" s="2867"/>
      <c r="FO12" s="2867"/>
      <c r="FP12" s="2867"/>
      <c r="FQ12" s="2867"/>
      <c r="FR12" s="1034"/>
    </row>
    <row r="13" spans="2:174" ht="14.25" customHeight="1" x14ac:dyDescent="0.3">
      <c r="B13" s="358">
        <f t="shared" si="9"/>
        <v>4</v>
      </c>
      <c r="C13" s="2868" t="s">
        <v>1165</v>
      </c>
      <c r="D13" s="64" t="s">
        <v>906</v>
      </c>
      <c r="E13" s="391" t="s">
        <v>41</v>
      </c>
      <c r="F13" s="665">
        <v>3</v>
      </c>
      <c r="G13" s="521">
        <v>0</v>
      </c>
      <c r="H13" s="509">
        <v>0</v>
      </c>
      <c r="I13" s="509">
        <v>0</v>
      </c>
      <c r="J13" s="509">
        <v>0</v>
      </c>
      <c r="K13" s="666">
        <v>0</v>
      </c>
      <c r="L13" s="667">
        <f t="shared" si="0"/>
        <v>0</v>
      </c>
      <c r="M13" s="521">
        <v>0</v>
      </c>
      <c r="N13" s="509">
        <v>0</v>
      </c>
      <c r="O13" s="509">
        <v>0</v>
      </c>
      <c r="P13" s="509">
        <v>0</v>
      </c>
      <c r="Q13" s="666">
        <v>0</v>
      </c>
      <c r="R13" s="667">
        <f t="shared" si="1"/>
        <v>0</v>
      </c>
      <c r="S13" s="521">
        <v>9.9000000000000005E-2</v>
      </c>
      <c r="T13" s="509">
        <v>0.127</v>
      </c>
      <c r="U13" s="509">
        <v>1.2999999999999999E-2</v>
      </c>
      <c r="V13" s="509">
        <v>4.5999999999999999E-2</v>
      </c>
      <c r="W13" s="666">
        <v>2E-3</v>
      </c>
      <c r="X13" s="667">
        <f t="shared" si="2"/>
        <v>0.28700000000000003</v>
      </c>
      <c r="Y13" s="521">
        <v>0</v>
      </c>
      <c r="Z13" s="509">
        <v>0</v>
      </c>
      <c r="AA13" s="509">
        <v>0</v>
      </c>
      <c r="AB13" s="509">
        <v>0</v>
      </c>
      <c r="AC13" s="666">
        <v>0</v>
      </c>
      <c r="AD13" s="667">
        <f t="shared" si="3"/>
        <v>0</v>
      </c>
      <c r="AE13" s="521">
        <v>0</v>
      </c>
      <c r="AF13" s="509">
        <v>0</v>
      </c>
      <c r="AG13" s="509">
        <v>0</v>
      </c>
      <c r="AH13" s="509">
        <v>0</v>
      </c>
      <c r="AI13" s="666">
        <v>0</v>
      </c>
      <c r="AJ13" s="667">
        <f t="shared" si="4"/>
        <v>0</v>
      </c>
      <c r="AK13" s="521">
        <v>0</v>
      </c>
      <c r="AL13" s="509">
        <v>0</v>
      </c>
      <c r="AM13" s="509">
        <v>0</v>
      </c>
      <c r="AN13" s="509">
        <v>0</v>
      </c>
      <c r="AO13" s="666">
        <v>0</v>
      </c>
      <c r="AP13" s="667">
        <f t="shared" si="5"/>
        <v>0</v>
      </c>
      <c r="AQ13" s="521">
        <v>0</v>
      </c>
      <c r="AR13" s="509">
        <v>0</v>
      </c>
      <c r="AS13" s="509">
        <v>0</v>
      </c>
      <c r="AT13" s="509">
        <v>0</v>
      </c>
      <c r="AU13" s="666">
        <v>0</v>
      </c>
      <c r="AV13" s="667">
        <f t="shared" si="6"/>
        <v>0</v>
      </c>
      <c r="AW13" s="521">
        <v>0</v>
      </c>
      <c r="AX13" s="509">
        <v>0</v>
      </c>
      <c r="AY13" s="509">
        <v>0</v>
      </c>
      <c r="AZ13" s="509">
        <v>0</v>
      </c>
      <c r="BA13" s="666">
        <v>0</v>
      </c>
      <c r="BB13" s="667">
        <f t="shared" si="7"/>
        <v>0</v>
      </c>
      <c r="BC13" s="482"/>
      <c r="BD13" s="91"/>
      <c r="BE13" s="2869"/>
      <c r="BG13" s="43">
        <f t="shared" si="8"/>
        <v>0</v>
      </c>
      <c r="BH13" s="651"/>
      <c r="BJ13" s="382">
        <f t="shared" si="10"/>
        <v>4</v>
      </c>
      <c r="BK13" s="664" t="s">
        <v>1165</v>
      </c>
      <c r="BL13" s="391" t="s">
        <v>41</v>
      </c>
      <c r="BM13" s="665">
        <v>3</v>
      </c>
      <c r="BN13" s="671" t="s">
        <v>6748</v>
      </c>
      <c r="BO13" s="672" t="s">
        <v>6749</v>
      </c>
      <c r="BP13" s="672" t="s">
        <v>6750</v>
      </c>
      <c r="BQ13" s="672" t="s">
        <v>6751</v>
      </c>
      <c r="BR13" s="673" t="s">
        <v>6752</v>
      </c>
      <c r="BS13" s="674" t="s">
        <v>6753</v>
      </c>
      <c r="BT13" s="2450"/>
      <c r="BX13" s="1061">
        <f>IF('[2]Validation flags'!$H$3=1,0, IF( ISNUMBER(G13), 0, 1 ))</f>
        <v>0</v>
      </c>
      <c r="BY13" s="1061">
        <f>IF('[2]Validation flags'!$H$3=1,0, IF( ISNUMBER(H13), 0, 1 ))</f>
        <v>0</v>
      </c>
      <c r="BZ13" s="1061">
        <f>IF('[2]Validation flags'!$H$3=1,0, IF( ISNUMBER(I13), 0, 1 ))</f>
        <v>0</v>
      </c>
      <c r="CA13" s="1061">
        <f>IF('[2]Validation flags'!$H$3=1,0, IF( ISNUMBER(J13), 0, 1 ))</f>
        <v>0</v>
      </c>
      <c r="CB13" s="1061">
        <f>IF('[2]Validation flags'!$H$3=1,0, IF( ISNUMBER(K13), 0, 1 ))</f>
        <v>0</v>
      </c>
      <c r="CC13" s="2866"/>
      <c r="CD13" s="1061">
        <f>IF('[2]Validation flags'!$H$3=1,0, IF( ISNUMBER(M13), 0, 1 ))</f>
        <v>0</v>
      </c>
      <c r="CE13" s="1061">
        <f>IF('[2]Validation flags'!$H$3=1,0, IF( ISNUMBER(N13), 0, 1 ))</f>
        <v>0</v>
      </c>
      <c r="CF13" s="1061">
        <f>IF('[2]Validation flags'!$H$3=1,0, IF( ISNUMBER(O13), 0, 1 ))</f>
        <v>0</v>
      </c>
      <c r="CG13" s="1061">
        <f>IF('[2]Validation flags'!$H$3=1,0, IF( ISNUMBER(P13), 0, 1 ))</f>
        <v>0</v>
      </c>
      <c r="CH13" s="1061">
        <f>IF('[2]Validation flags'!$H$3=1,0, IF( ISNUMBER(Q13), 0, 1 ))</f>
        <v>0</v>
      </c>
      <c r="CI13" s="1050"/>
      <c r="CJ13" s="1061">
        <f>IF('[2]Validation flags'!$H$3=1,0, IF( ISNUMBER(S13), 0, 1 ))</f>
        <v>0</v>
      </c>
      <c r="CK13" s="1061">
        <f>IF('[2]Validation flags'!$H$3=1,0, IF( ISNUMBER(T13), 0, 1 ))</f>
        <v>0</v>
      </c>
      <c r="CL13" s="1061">
        <f>IF('[2]Validation flags'!$H$3=1,0, IF( ISNUMBER(U13), 0, 1 ))</f>
        <v>0</v>
      </c>
      <c r="CM13" s="1061">
        <f>IF('[2]Validation flags'!$H$3=1,0, IF( ISNUMBER(V13), 0, 1 ))</f>
        <v>0</v>
      </c>
      <c r="CN13" s="1061">
        <f>IF('[2]Validation flags'!$H$3=1,0, IF( ISNUMBER(W13), 0, 1 ))</f>
        <v>0</v>
      </c>
      <c r="CO13" s="1050"/>
      <c r="CP13" s="1061">
        <f>IF('[2]Validation flags'!$H$3=1,0, IF( ISNUMBER(Y13), 0, 1 ))</f>
        <v>0</v>
      </c>
      <c r="CQ13" s="1061">
        <f>IF('[2]Validation flags'!$H$3=1,0, IF( ISNUMBER(Z13), 0, 1 ))</f>
        <v>0</v>
      </c>
      <c r="CR13" s="1061">
        <f>IF('[2]Validation flags'!$H$3=1,0, IF( ISNUMBER(AA13), 0, 1 ))</f>
        <v>0</v>
      </c>
      <c r="CS13" s="1061">
        <f>IF('[2]Validation flags'!$H$3=1,0, IF( ISNUMBER(AB13), 0, 1 ))</f>
        <v>0</v>
      </c>
      <c r="CT13" s="1061">
        <f>IF('[2]Validation flags'!$H$3=1,0, IF( ISNUMBER(AC13), 0, 1 ))</f>
        <v>0</v>
      </c>
      <c r="CU13" s="1050"/>
      <c r="CV13" s="1061">
        <f>IF('[2]Validation flags'!$H$3=1,0, IF( ISNUMBER(AE13), 0, 1 ))</f>
        <v>0</v>
      </c>
      <c r="CW13" s="1061">
        <f>IF('[2]Validation flags'!$H$3=1,0, IF( ISNUMBER(AF13), 0, 1 ))</f>
        <v>0</v>
      </c>
      <c r="CX13" s="1061">
        <f>IF('[2]Validation flags'!$H$3=1,0, IF( ISNUMBER(AG13), 0, 1 ))</f>
        <v>0</v>
      </c>
      <c r="CY13" s="1061">
        <f>IF('[2]Validation flags'!$H$3=1,0, IF( ISNUMBER(AH13), 0, 1 ))</f>
        <v>0</v>
      </c>
      <c r="CZ13" s="1061">
        <f>IF('[2]Validation flags'!$H$3=1,0, IF( ISNUMBER(AI13), 0, 1 ))</f>
        <v>0</v>
      </c>
      <c r="DA13" s="1050"/>
      <c r="DB13" s="1061">
        <f>IF('[2]Validation flags'!$H$3=1,0, IF( ISNUMBER(AK13), 0, 1 ))</f>
        <v>0</v>
      </c>
      <c r="DC13" s="1061">
        <f>IF('[2]Validation flags'!$H$3=1,0, IF( ISNUMBER(AL13), 0, 1 ))</f>
        <v>0</v>
      </c>
      <c r="DD13" s="1061">
        <f>IF('[2]Validation flags'!$H$3=1,0, IF( ISNUMBER(AM13), 0, 1 ))</f>
        <v>0</v>
      </c>
      <c r="DE13" s="1061">
        <f>IF('[2]Validation flags'!$H$3=1,0, IF( ISNUMBER(AN13), 0, 1 ))</f>
        <v>0</v>
      </c>
      <c r="DF13" s="1061">
        <f>IF('[2]Validation flags'!$H$3=1,0, IF( ISNUMBER(AO13), 0, 1 ))</f>
        <v>0</v>
      </c>
      <c r="DG13" s="1050"/>
      <c r="DH13" s="1061">
        <f>IF('[2]Validation flags'!$H$3=1,0, IF( ISNUMBER(AQ13), 0, 1 ))</f>
        <v>0</v>
      </c>
      <c r="DI13" s="1061">
        <f>IF('[2]Validation flags'!$H$3=1,0, IF( ISNUMBER(AR13), 0, 1 ))</f>
        <v>0</v>
      </c>
      <c r="DJ13" s="1061">
        <f>IF('[2]Validation flags'!$H$3=1,0, IF( ISNUMBER(AS13), 0, 1 ))</f>
        <v>0</v>
      </c>
      <c r="DK13" s="1061">
        <f>IF('[2]Validation flags'!$H$3=1,0, IF( ISNUMBER(AT13), 0, 1 ))</f>
        <v>0</v>
      </c>
      <c r="DL13" s="1061">
        <f>IF('[2]Validation flags'!$H$3=1,0, IF( ISNUMBER(AU13), 0, 1 ))</f>
        <v>0</v>
      </c>
      <c r="DM13" s="1050"/>
      <c r="DN13" s="1061">
        <f>IF('[2]Validation flags'!$H$3=1,0, IF( ISNUMBER(AW13), 0, 1 ))</f>
        <v>0</v>
      </c>
      <c r="DO13" s="1061">
        <f>IF('[2]Validation flags'!$H$3=1,0, IF( ISNUMBER(AX13), 0, 1 ))</f>
        <v>0</v>
      </c>
      <c r="DP13" s="1061">
        <f>IF('[2]Validation flags'!$H$3=1,0, IF( ISNUMBER(AY13), 0, 1 ))</f>
        <v>0</v>
      </c>
      <c r="DQ13" s="1061">
        <f>IF('[2]Validation flags'!$H$3=1,0, IF( ISNUMBER(AZ13), 0, 1 ))</f>
        <v>0</v>
      </c>
      <c r="DR13" s="1061">
        <f>IF('[2]Validation flags'!$H$3=1,0, IF( ISNUMBER(BA13), 0, 1 ))</f>
        <v>0</v>
      </c>
      <c r="DS13" s="1050"/>
      <c r="DV13" s="1034"/>
      <c r="DW13" s="1080"/>
      <c r="DX13" s="1080"/>
      <c r="DY13" s="1080"/>
      <c r="DZ13" s="1080"/>
      <c r="EA13" s="2867"/>
      <c r="EB13" s="2867"/>
      <c r="EC13" s="2867"/>
      <c r="ED13" s="2867"/>
      <c r="EE13" s="2867"/>
      <c r="EF13" s="2867"/>
      <c r="EG13" s="2867"/>
      <c r="EH13" s="2867"/>
      <c r="EI13" s="2867"/>
      <c r="EJ13" s="2867"/>
      <c r="EK13" s="2867"/>
      <c r="EL13" s="2867"/>
      <c r="EM13" s="2867"/>
      <c r="EN13" s="2867"/>
      <c r="EO13" s="2867"/>
      <c r="EP13" s="2867"/>
      <c r="EQ13" s="2867"/>
      <c r="ER13" s="2867"/>
      <c r="ES13" s="2867"/>
      <c r="ET13" s="2867"/>
      <c r="EU13" s="2867"/>
      <c r="EV13" s="2867"/>
      <c r="EW13" s="2867"/>
      <c r="EX13" s="2867"/>
      <c r="EY13" s="2867"/>
      <c r="EZ13" s="2867"/>
      <c r="FA13" s="2867"/>
      <c r="FB13" s="2867"/>
      <c r="FC13" s="2867"/>
      <c r="FD13" s="2867"/>
      <c r="FE13" s="2867"/>
      <c r="FF13" s="2867"/>
      <c r="FG13" s="2867"/>
      <c r="FH13" s="2867"/>
      <c r="FI13" s="2867"/>
      <c r="FJ13" s="2867"/>
      <c r="FK13" s="2867"/>
      <c r="FL13" s="2867"/>
      <c r="FM13" s="2867"/>
      <c r="FN13" s="2867"/>
      <c r="FO13" s="2867"/>
      <c r="FP13" s="2867"/>
      <c r="FQ13" s="2867"/>
      <c r="FR13" s="1034"/>
    </row>
    <row r="14" spans="2:174" ht="14.25" customHeight="1" x14ac:dyDescent="0.3">
      <c r="B14" s="358">
        <f t="shared" si="9"/>
        <v>5</v>
      </c>
      <c r="C14" s="2868" t="s">
        <v>1172</v>
      </c>
      <c r="D14" s="2870"/>
      <c r="E14" s="391" t="s">
        <v>41</v>
      </c>
      <c r="F14" s="665">
        <v>3</v>
      </c>
      <c r="G14" s="521">
        <v>0</v>
      </c>
      <c r="H14" s="509">
        <v>0</v>
      </c>
      <c r="I14" s="509">
        <v>0</v>
      </c>
      <c r="J14" s="509">
        <v>0</v>
      </c>
      <c r="K14" s="666">
        <v>0</v>
      </c>
      <c r="L14" s="667">
        <f t="shared" si="0"/>
        <v>0</v>
      </c>
      <c r="M14" s="521">
        <v>0</v>
      </c>
      <c r="N14" s="509">
        <v>0</v>
      </c>
      <c r="O14" s="509">
        <v>0</v>
      </c>
      <c r="P14" s="509">
        <v>0</v>
      </c>
      <c r="Q14" s="666">
        <v>0</v>
      </c>
      <c r="R14" s="667">
        <f t="shared" si="1"/>
        <v>0</v>
      </c>
      <c r="S14" s="521">
        <v>0</v>
      </c>
      <c r="T14" s="509">
        <v>0</v>
      </c>
      <c r="U14" s="509">
        <v>0</v>
      </c>
      <c r="V14" s="509">
        <v>0</v>
      </c>
      <c r="W14" s="666">
        <v>0</v>
      </c>
      <c r="X14" s="667">
        <f t="shared" si="2"/>
        <v>0</v>
      </c>
      <c r="Y14" s="521">
        <v>0</v>
      </c>
      <c r="Z14" s="509">
        <v>0</v>
      </c>
      <c r="AA14" s="509">
        <v>0</v>
      </c>
      <c r="AB14" s="509">
        <v>0</v>
      </c>
      <c r="AC14" s="666">
        <v>0</v>
      </c>
      <c r="AD14" s="667">
        <f t="shared" si="3"/>
        <v>0</v>
      </c>
      <c r="AE14" s="521">
        <v>0</v>
      </c>
      <c r="AF14" s="509">
        <v>0</v>
      </c>
      <c r="AG14" s="509">
        <v>0</v>
      </c>
      <c r="AH14" s="509">
        <v>0</v>
      </c>
      <c r="AI14" s="666">
        <v>0</v>
      </c>
      <c r="AJ14" s="667">
        <f t="shared" si="4"/>
        <v>0</v>
      </c>
      <c r="AK14" s="521">
        <v>0</v>
      </c>
      <c r="AL14" s="509">
        <v>0</v>
      </c>
      <c r="AM14" s="509">
        <v>0</v>
      </c>
      <c r="AN14" s="509">
        <v>0</v>
      </c>
      <c r="AO14" s="666">
        <v>0</v>
      </c>
      <c r="AP14" s="667">
        <f t="shared" si="5"/>
        <v>0</v>
      </c>
      <c r="AQ14" s="521">
        <v>0</v>
      </c>
      <c r="AR14" s="509">
        <v>0</v>
      </c>
      <c r="AS14" s="509">
        <v>0</v>
      </c>
      <c r="AT14" s="509">
        <v>0</v>
      </c>
      <c r="AU14" s="666">
        <v>0</v>
      </c>
      <c r="AV14" s="667">
        <f t="shared" si="6"/>
        <v>0</v>
      </c>
      <c r="AW14" s="521">
        <v>0</v>
      </c>
      <c r="AX14" s="509">
        <v>0</v>
      </c>
      <c r="AY14" s="509">
        <v>0</v>
      </c>
      <c r="AZ14" s="509">
        <v>0</v>
      </c>
      <c r="BA14" s="666">
        <v>0</v>
      </c>
      <c r="BB14" s="667">
        <f t="shared" si="7"/>
        <v>0</v>
      </c>
      <c r="BC14" s="482"/>
      <c r="BD14" s="91"/>
      <c r="BE14" s="2869"/>
      <c r="BG14" s="43">
        <f t="shared" si="8"/>
        <v>0</v>
      </c>
      <c r="BH14" s="651"/>
      <c r="BJ14" s="382">
        <f t="shared" si="10"/>
        <v>5</v>
      </c>
      <c r="BK14" s="664" t="s">
        <v>1172</v>
      </c>
      <c r="BL14" s="391" t="s">
        <v>41</v>
      </c>
      <c r="BM14" s="665">
        <v>3</v>
      </c>
      <c r="BN14" s="671" t="s">
        <v>6754</v>
      </c>
      <c r="BO14" s="672" t="s">
        <v>6755</v>
      </c>
      <c r="BP14" s="672" t="s">
        <v>6756</v>
      </c>
      <c r="BQ14" s="672" t="s">
        <v>6757</v>
      </c>
      <c r="BR14" s="673" t="s">
        <v>6758</v>
      </c>
      <c r="BS14" s="674" t="s">
        <v>6759</v>
      </c>
      <c r="BT14" s="2450"/>
      <c r="BX14" s="1061">
        <f>IF('[2]Validation flags'!$H$3=1,0, IF( ISNUMBER(G14), 0, 1 ))</f>
        <v>0</v>
      </c>
      <c r="BY14" s="1061">
        <f>IF('[2]Validation flags'!$H$3=1,0, IF( ISNUMBER(H14), 0, 1 ))</f>
        <v>0</v>
      </c>
      <c r="BZ14" s="1061">
        <f>IF('[2]Validation flags'!$H$3=1,0, IF( ISNUMBER(I14), 0, 1 ))</f>
        <v>0</v>
      </c>
      <c r="CA14" s="1061">
        <f>IF('[2]Validation flags'!$H$3=1,0, IF( ISNUMBER(J14), 0, 1 ))</f>
        <v>0</v>
      </c>
      <c r="CB14" s="1061">
        <f>IF('[2]Validation flags'!$H$3=1,0, IF( ISNUMBER(K14), 0, 1 ))</f>
        <v>0</v>
      </c>
      <c r="CC14" s="2866"/>
      <c r="CD14" s="1061">
        <f>IF('[2]Validation flags'!$H$3=1,0, IF( ISNUMBER(M14), 0, 1 ))</f>
        <v>0</v>
      </c>
      <c r="CE14" s="1061">
        <f>IF('[2]Validation flags'!$H$3=1,0, IF( ISNUMBER(N14), 0, 1 ))</f>
        <v>0</v>
      </c>
      <c r="CF14" s="1061">
        <f>IF('[2]Validation flags'!$H$3=1,0, IF( ISNUMBER(O14), 0, 1 ))</f>
        <v>0</v>
      </c>
      <c r="CG14" s="1061">
        <f>IF('[2]Validation flags'!$H$3=1,0, IF( ISNUMBER(P14), 0, 1 ))</f>
        <v>0</v>
      </c>
      <c r="CH14" s="1061">
        <f>IF('[2]Validation flags'!$H$3=1,0, IF( ISNUMBER(Q14), 0, 1 ))</f>
        <v>0</v>
      </c>
      <c r="CI14" s="1050"/>
      <c r="CJ14" s="1061">
        <f>IF('[2]Validation flags'!$H$3=1,0, IF( ISNUMBER(S14), 0, 1 ))</f>
        <v>0</v>
      </c>
      <c r="CK14" s="1061">
        <f>IF('[2]Validation flags'!$H$3=1,0, IF( ISNUMBER(T14), 0, 1 ))</f>
        <v>0</v>
      </c>
      <c r="CL14" s="1061">
        <f>IF('[2]Validation flags'!$H$3=1,0, IF( ISNUMBER(U14), 0, 1 ))</f>
        <v>0</v>
      </c>
      <c r="CM14" s="1061">
        <f>IF('[2]Validation flags'!$H$3=1,0, IF( ISNUMBER(V14), 0, 1 ))</f>
        <v>0</v>
      </c>
      <c r="CN14" s="1061">
        <f>IF('[2]Validation flags'!$H$3=1,0, IF( ISNUMBER(W14), 0, 1 ))</f>
        <v>0</v>
      </c>
      <c r="CO14" s="1050"/>
      <c r="CP14" s="1061">
        <f>IF('[2]Validation flags'!$H$3=1,0, IF( ISNUMBER(Y14), 0, 1 ))</f>
        <v>0</v>
      </c>
      <c r="CQ14" s="1061">
        <f>IF('[2]Validation flags'!$H$3=1,0, IF( ISNUMBER(Z14), 0, 1 ))</f>
        <v>0</v>
      </c>
      <c r="CR14" s="1061">
        <f>IF('[2]Validation flags'!$H$3=1,0, IF( ISNUMBER(AA14), 0, 1 ))</f>
        <v>0</v>
      </c>
      <c r="CS14" s="1061">
        <f>IF('[2]Validation flags'!$H$3=1,0, IF( ISNUMBER(AB14), 0, 1 ))</f>
        <v>0</v>
      </c>
      <c r="CT14" s="1061">
        <f>IF('[2]Validation flags'!$H$3=1,0, IF( ISNUMBER(AC14), 0, 1 ))</f>
        <v>0</v>
      </c>
      <c r="CU14" s="1050"/>
      <c r="CV14" s="1061">
        <f>IF('[2]Validation flags'!$H$3=1,0, IF( ISNUMBER(AE14), 0, 1 ))</f>
        <v>0</v>
      </c>
      <c r="CW14" s="1061">
        <f>IF('[2]Validation flags'!$H$3=1,0, IF( ISNUMBER(AF14), 0, 1 ))</f>
        <v>0</v>
      </c>
      <c r="CX14" s="1061">
        <f>IF('[2]Validation flags'!$H$3=1,0, IF( ISNUMBER(AG14), 0, 1 ))</f>
        <v>0</v>
      </c>
      <c r="CY14" s="1061">
        <f>IF('[2]Validation flags'!$H$3=1,0, IF( ISNUMBER(AH14), 0, 1 ))</f>
        <v>0</v>
      </c>
      <c r="CZ14" s="1061">
        <f>IF('[2]Validation flags'!$H$3=1,0, IF( ISNUMBER(AI14), 0, 1 ))</f>
        <v>0</v>
      </c>
      <c r="DA14" s="1050"/>
      <c r="DB14" s="1061">
        <f>IF('[2]Validation flags'!$H$3=1,0, IF( ISNUMBER(AK14), 0, 1 ))</f>
        <v>0</v>
      </c>
      <c r="DC14" s="1061">
        <f>IF('[2]Validation flags'!$H$3=1,0, IF( ISNUMBER(AL14), 0, 1 ))</f>
        <v>0</v>
      </c>
      <c r="DD14" s="1061">
        <f>IF('[2]Validation flags'!$H$3=1,0, IF( ISNUMBER(AM14), 0, 1 ))</f>
        <v>0</v>
      </c>
      <c r="DE14" s="1061">
        <f>IF('[2]Validation flags'!$H$3=1,0, IF( ISNUMBER(AN14), 0, 1 ))</f>
        <v>0</v>
      </c>
      <c r="DF14" s="1061">
        <f>IF('[2]Validation flags'!$H$3=1,0, IF( ISNUMBER(AO14), 0, 1 ))</f>
        <v>0</v>
      </c>
      <c r="DG14" s="1050"/>
      <c r="DH14" s="1061">
        <f>IF('[2]Validation flags'!$H$3=1,0, IF( ISNUMBER(AQ14), 0, 1 ))</f>
        <v>0</v>
      </c>
      <c r="DI14" s="1061">
        <f>IF('[2]Validation flags'!$H$3=1,0, IF( ISNUMBER(AR14), 0, 1 ))</f>
        <v>0</v>
      </c>
      <c r="DJ14" s="1061">
        <f>IF('[2]Validation flags'!$H$3=1,0, IF( ISNUMBER(AS14), 0, 1 ))</f>
        <v>0</v>
      </c>
      <c r="DK14" s="1061">
        <f>IF('[2]Validation flags'!$H$3=1,0, IF( ISNUMBER(AT14), 0, 1 ))</f>
        <v>0</v>
      </c>
      <c r="DL14" s="1061">
        <f>IF('[2]Validation flags'!$H$3=1,0, IF( ISNUMBER(AU14), 0, 1 ))</f>
        <v>0</v>
      </c>
      <c r="DM14" s="1050"/>
      <c r="DN14" s="1061">
        <f>IF('[2]Validation flags'!$H$3=1,0, IF( ISNUMBER(AW14), 0, 1 ))</f>
        <v>0</v>
      </c>
      <c r="DO14" s="1061">
        <f>IF('[2]Validation flags'!$H$3=1,0, IF( ISNUMBER(AX14), 0, 1 ))</f>
        <v>0</v>
      </c>
      <c r="DP14" s="1061">
        <f>IF('[2]Validation flags'!$H$3=1,0, IF( ISNUMBER(AY14), 0, 1 ))</f>
        <v>0</v>
      </c>
      <c r="DQ14" s="1061">
        <f>IF('[2]Validation flags'!$H$3=1,0, IF( ISNUMBER(AZ14), 0, 1 ))</f>
        <v>0</v>
      </c>
      <c r="DR14" s="1061">
        <f>IF('[2]Validation flags'!$H$3=1,0, IF( ISNUMBER(BA14), 0, 1 ))</f>
        <v>0</v>
      </c>
      <c r="DS14" s="1050"/>
      <c r="DV14" s="1034"/>
      <c r="DW14" s="1080"/>
      <c r="DX14" s="1080"/>
      <c r="DY14" s="1080"/>
      <c r="DZ14" s="1080"/>
      <c r="EA14" s="2867"/>
      <c r="EB14" s="2867"/>
      <c r="EC14" s="2867"/>
      <c r="ED14" s="2867"/>
      <c r="EE14" s="2867"/>
      <c r="EF14" s="2867"/>
      <c r="EG14" s="2867"/>
      <c r="EH14" s="2867"/>
      <c r="EI14" s="2867"/>
      <c r="EJ14" s="2867"/>
      <c r="EK14" s="2867"/>
      <c r="EL14" s="2867"/>
      <c r="EM14" s="2867"/>
      <c r="EN14" s="2867"/>
      <c r="EO14" s="2867"/>
      <c r="EP14" s="2867"/>
      <c r="EQ14" s="2867"/>
      <c r="ER14" s="2867"/>
      <c r="ES14" s="2867"/>
      <c r="ET14" s="2867"/>
      <c r="EU14" s="2867"/>
      <c r="EV14" s="2867"/>
      <c r="EW14" s="2867"/>
      <c r="EX14" s="2867"/>
      <c r="EY14" s="2867"/>
      <c r="EZ14" s="2867"/>
      <c r="FA14" s="2867"/>
      <c r="FB14" s="2867"/>
      <c r="FC14" s="2867"/>
      <c r="FD14" s="2867"/>
      <c r="FE14" s="2867"/>
      <c r="FF14" s="2867"/>
      <c r="FG14" s="2867"/>
      <c r="FH14" s="2867"/>
      <c r="FI14" s="2867"/>
      <c r="FJ14" s="2867"/>
      <c r="FK14" s="2867"/>
      <c r="FL14" s="2867"/>
      <c r="FM14" s="2867"/>
      <c r="FN14" s="2867"/>
      <c r="FO14" s="2867"/>
      <c r="FP14" s="2867"/>
      <c r="FQ14" s="2867"/>
      <c r="FR14" s="1034"/>
    </row>
    <row r="15" spans="2:174" ht="14.25" customHeight="1" x14ac:dyDescent="0.3">
      <c r="B15" s="358">
        <f t="shared" si="9"/>
        <v>6</v>
      </c>
      <c r="C15" s="2868" t="s">
        <v>6760</v>
      </c>
      <c r="D15" s="2870"/>
      <c r="E15" s="391" t="s">
        <v>41</v>
      </c>
      <c r="F15" s="665">
        <v>3</v>
      </c>
      <c r="G15" s="521">
        <v>0</v>
      </c>
      <c r="H15" s="509">
        <v>0.90500000000000003</v>
      </c>
      <c r="I15" s="509">
        <v>0</v>
      </c>
      <c r="J15" s="509">
        <v>0</v>
      </c>
      <c r="K15" s="666">
        <v>0</v>
      </c>
      <c r="L15" s="667">
        <f t="shared" si="0"/>
        <v>0.90500000000000003</v>
      </c>
      <c r="M15" s="521">
        <v>0</v>
      </c>
      <c r="N15" s="509">
        <v>1.661</v>
      </c>
      <c r="O15" s="509">
        <v>0</v>
      </c>
      <c r="P15" s="509">
        <v>0</v>
      </c>
      <c r="Q15" s="666">
        <v>0</v>
      </c>
      <c r="R15" s="667">
        <f t="shared" si="1"/>
        <v>1.661</v>
      </c>
      <c r="S15" s="521">
        <v>0</v>
      </c>
      <c r="T15" s="509">
        <v>1.6160000000000001</v>
      </c>
      <c r="U15" s="509">
        <v>0</v>
      </c>
      <c r="V15" s="509">
        <v>0</v>
      </c>
      <c r="W15" s="666">
        <v>0</v>
      </c>
      <c r="X15" s="667">
        <f t="shared" si="2"/>
        <v>1.6160000000000001</v>
      </c>
      <c r="Y15" s="521">
        <v>0</v>
      </c>
      <c r="Z15" s="509">
        <v>0</v>
      </c>
      <c r="AA15" s="509">
        <v>0</v>
      </c>
      <c r="AB15" s="509">
        <v>0</v>
      </c>
      <c r="AC15" s="666">
        <v>0</v>
      </c>
      <c r="AD15" s="667">
        <f t="shared" si="3"/>
        <v>0</v>
      </c>
      <c r="AE15" s="521">
        <v>0</v>
      </c>
      <c r="AF15" s="509">
        <v>1.5050000000000001</v>
      </c>
      <c r="AG15" s="509">
        <v>0</v>
      </c>
      <c r="AH15" s="509">
        <v>0</v>
      </c>
      <c r="AI15" s="666">
        <v>0</v>
      </c>
      <c r="AJ15" s="667">
        <f t="shared" si="4"/>
        <v>1.5050000000000001</v>
      </c>
      <c r="AK15" s="521">
        <v>0</v>
      </c>
      <c r="AL15" s="509">
        <v>1.3240000000000001</v>
      </c>
      <c r="AM15" s="509">
        <v>0</v>
      </c>
      <c r="AN15" s="509">
        <v>0</v>
      </c>
      <c r="AO15" s="666">
        <v>0</v>
      </c>
      <c r="AP15" s="667">
        <f t="shared" si="5"/>
        <v>1.3240000000000001</v>
      </c>
      <c r="AQ15" s="521">
        <v>0</v>
      </c>
      <c r="AR15" s="509">
        <v>0.98199999999999998</v>
      </c>
      <c r="AS15" s="509">
        <v>0</v>
      </c>
      <c r="AT15" s="509">
        <v>0</v>
      </c>
      <c r="AU15" s="666">
        <v>0</v>
      </c>
      <c r="AV15" s="667">
        <f t="shared" si="6"/>
        <v>0.98199999999999998</v>
      </c>
      <c r="AW15" s="521">
        <v>0</v>
      </c>
      <c r="AX15" s="509">
        <v>0.51400000000000001</v>
      </c>
      <c r="AY15" s="509">
        <v>0</v>
      </c>
      <c r="AZ15" s="509">
        <v>0</v>
      </c>
      <c r="BA15" s="666">
        <v>0</v>
      </c>
      <c r="BB15" s="667">
        <f t="shared" si="7"/>
        <v>0.51400000000000001</v>
      </c>
      <c r="BC15" s="482"/>
      <c r="BD15" s="91"/>
      <c r="BE15" s="2869" t="s">
        <v>6761</v>
      </c>
      <c r="BG15" s="43">
        <f t="shared" si="8"/>
        <v>0</v>
      </c>
      <c r="BH15" s="43">
        <f xml:space="preserve"> IF( SUM( DW15:FQ15) = 0, 0,BE15  )</f>
        <v>0</v>
      </c>
      <c r="BJ15" s="382">
        <f t="shared" si="10"/>
        <v>6</v>
      </c>
      <c r="BK15" s="664" t="s">
        <v>6760</v>
      </c>
      <c r="BL15" s="391" t="s">
        <v>41</v>
      </c>
      <c r="BM15" s="665">
        <v>3</v>
      </c>
      <c r="BN15" s="671" t="s">
        <v>6762</v>
      </c>
      <c r="BO15" s="672" t="s">
        <v>6763</v>
      </c>
      <c r="BP15" s="672" t="s">
        <v>6764</v>
      </c>
      <c r="BQ15" s="672" t="s">
        <v>6765</v>
      </c>
      <c r="BR15" s="673" t="s">
        <v>6766</v>
      </c>
      <c r="BS15" s="674" t="s">
        <v>6767</v>
      </c>
      <c r="BT15" s="2450"/>
      <c r="BX15" s="1061">
        <f>IF('[2]Validation flags'!$H$3=1,0, IF( ISNUMBER(G15), 0, 1 ))</f>
        <v>0</v>
      </c>
      <c r="BY15" s="1061">
        <f>IF('[2]Validation flags'!$H$3=1,0, IF( ISNUMBER(H15), 0, 1 ))</f>
        <v>0</v>
      </c>
      <c r="BZ15" s="1061">
        <f>IF('[2]Validation flags'!$H$3=1,0, IF( ISNUMBER(I15), 0, 1 ))</f>
        <v>0</v>
      </c>
      <c r="CA15" s="1061">
        <f>IF('[2]Validation flags'!$H$3=1,0, IF( ISNUMBER(J15), 0, 1 ))</f>
        <v>0</v>
      </c>
      <c r="CB15" s="1061">
        <f>IF('[2]Validation flags'!$H$3=1,0, IF( ISNUMBER(K15), 0, 1 ))</f>
        <v>0</v>
      </c>
      <c r="CC15" s="2866"/>
      <c r="CD15" s="1061">
        <f>IF('[2]Validation flags'!$H$3=1,0, IF( ISNUMBER(M15), 0, 1 ))</f>
        <v>0</v>
      </c>
      <c r="CE15" s="1061">
        <f>IF('[2]Validation flags'!$H$3=1,0, IF( ISNUMBER(N15), 0, 1 ))</f>
        <v>0</v>
      </c>
      <c r="CF15" s="1061">
        <f>IF('[2]Validation flags'!$H$3=1,0, IF( ISNUMBER(O15), 0, 1 ))</f>
        <v>0</v>
      </c>
      <c r="CG15" s="1061">
        <f>IF('[2]Validation flags'!$H$3=1,0, IF( ISNUMBER(P15), 0, 1 ))</f>
        <v>0</v>
      </c>
      <c r="CH15" s="1061">
        <f>IF('[2]Validation flags'!$H$3=1,0, IF( ISNUMBER(Q15), 0, 1 ))</f>
        <v>0</v>
      </c>
      <c r="CI15" s="1050"/>
      <c r="CJ15" s="1061">
        <f>IF('[2]Validation flags'!$H$3=1,0, IF( ISNUMBER(S15), 0, 1 ))</f>
        <v>0</v>
      </c>
      <c r="CK15" s="1061">
        <f>IF('[2]Validation flags'!$H$3=1,0, IF( ISNUMBER(T15), 0, 1 ))</f>
        <v>0</v>
      </c>
      <c r="CL15" s="1061">
        <f>IF('[2]Validation flags'!$H$3=1,0, IF( ISNUMBER(U15), 0, 1 ))</f>
        <v>0</v>
      </c>
      <c r="CM15" s="1061">
        <f>IF('[2]Validation flags'!$H$3=1,0, IF( ISNUMBER(V15), 0, 1 ))</f>
        <v>0</v>
      </c>
      <c r="CN15" s="1061">
        <f>IF('[2]Validation flags'!$H$3=1,0, IF( ISNUMBER(W15), 0, 1 ))</f>
        <v>0</v>
      </c>
      <c r="CO15" s="1050"/>
      <c r="CP15" s="1061">
        <f>IF('[2]Validation flags'!$H$3=1,0, IF( ISNUMBER(Y15), 0, 1 ))</f>
        <v>0</v>
      </c>
      <c r="CQ15" s="1061">
        <f>IF('[2]Validation flags'!$H$3=1,0, IF( ISNUMBER(Z15), 0, 1 ))</f>
        <v>0</v>
      </c>
      <c r="CR15" s="1061">
        <f>IF('[2]Validation flags'!$H$3=1,0, IF( ISNUMBER(AA15), 0, 1 ))</f>
        <v>0</v>
      </c>
      <c r="CS15" s="1061">
        <f>IF('[2]Validation flags'!$H$3=1,0, IF( ISNUMBER(AB15), 0, 1 ))</f>
        <v>0</v>
      </c>
      <c r="CT15" s="1061">
        <f>IF('[2]Validation flags'!$H$3=1,0, IF( ISNUMBER(AC15), 0, 1 ))</f>
        <v>0</v>
      </c>
      <c r="CU15" s="1050"/>
      <c r="CV15" s="1061">
        <f>IF('[2]Validation flags'!$H$3=1,0, IF( ISNUMBER(AE15), 0, 1 ))</f>
        <v>0</v>
      </c>
      <c r="CW15" s="1061">
        <f>IF('[2]Validation flags'!$H$3=1,0, IF( ISNUMBER(AF15), 0, 1 ))</f>
        <v>0</v>
      </c>
      <c r="CX15" s="1061">
        <f>IF('[2]Validation flags'!$H$3=1,0, IF( ISNUMBER(AG15), 0, 1 ))</f>
        <v>0</v>
      </c>
      <c r="CY15" s="1061">
        <f>IF('[2]Validation flags'!$H$3=1,0, IF( ISNUMBER(AH15), 0, 1 ))</f>
        <v>0</v>
      </c>
      <c r="CZ15" s="1061">
        <f>IF('[2]Validation flags'!$H$3=1,0, IF( ISNUMBER(AI15), 0, 1 ))</f>
        <v>0</v>
      </c>
      <c r="DA15" s="1050"/>
      <c r="DB15" s="1061">
        <f>IF('[2]Validation flags'!$H$3=1,0, IF( ISNUMBER(AK15), 0, 1 ))</f>
        <v>0</v>
      </c>
      <c r="DC15" s="1061">
        <f>IF('[2]Validation flags'!$H$3=1,0, IF( ISNUMBER(AL15), 0, 1 ))</f>
        <v>0</v>
      </c>
      <c r="DD15" s="1061">
        <f>IF('[2]Validation flags'!$H$3=1,0, IF( ISNUMBER(AM15), 0, 1 ))</f>
        <v>0</v>
      </c>
      <c r="DE15" s="1061">
        <f>IF('[2]Validation flags'!$H$3=1,0, IF( ISNUMBER(AN15), 0, 1 ))</f>
        <v>0</v>
      </c>
      <c r="DF15" s="1061">
        <f>IF('[2]Validation flags'!$H$3=1,0, IF( ISNUMBER(AO15), 0, 1 ))</f>
        <v>0</v>
      </c>
      <c r="DG15" s="1050"/>
      <c r="DH15" s="1061">
        <f>IF('[2]Validation flags'!$H$3=1,0, IF( ISNUMBER(AQ15), 0, 1 ))</f>
        <v>0</v>
      </c>
      <c r="DI15" s="1061">
        <f>IF('[2]Validation flags'!$H$3=1,0, IF( ISNUMBER(AR15), 0, 1 ))</f>
        <v>0</v>
      </c>
      <c r="DJ15" s="1061">
        <f>IF('[2]Validation flags'!$H$3=1,0, IF( ISNUMBER(AS15), 0, 1 ))</f>
        <v>0</v>
      </c>
      <c r="DK15" s="1061">
        <f>IF('[2]Validation flags'!$H$3=1,0, IF( ISNUMBER(AT15), 0, 1 ))</f>
        <v>0</v>
      </c>
      <c r="DL15" s="1061">
        <f>IF('[2]Validation flags'!$H$3=1,0, IF( ISNUMBER(AU15), 0, 1 ))</f>
        <v>0</v>
      </c>
      <c r="DM15" s="1050"/>
      <c r="DN15" s="1061">
        <f>IF('[2]Validation flags'!$H$3=1,0, IF( ISNUMBER(AW15), 0, 1 ))</f>
        <v>0</v>
      </c>
      <c r="DO15" s="1061">
        <f>IF('[2]Validation flags'!$H$3=1,0, IF( ISNUMBER(AX15), 0, 1 ))</f>
        <v>0</v>
      </c>
      <c r="DP15" s="1061">
        <f>IF('[2]Validation flags'!$H$3=1,0, IF( ISNUMBER(AY15), 0, 1 ))</f>
        <v>0</v>
      </c>
      <c r="DQ15" s="1061">
        <f>IF('[2]Validation flags'!$H$3=1,0, IF( ISNUMBER(AZ15), 0, 1 ))</f>
        <v>0</v>
      </c>
      <c r="DR15" s="1061">
        <f>IF('[2]Validation flags'!$H$3=1,0, IF( ISNUMBER(BA15), 0, 1 ))</f>
        <v>0</v>
      </c>
      <c r="DS15" s="1050"/>
      <c r="DV15" s="1034"/>
      <c r="DW15" s="1080"/>
      <c r="DX15" s="1080"/>
      <c r="DY15" s="1080"/>
      <c r="DZ15" s="1080"/>
      <c r="EA15" s="2246">
        <f>IF( OR(  AND(    ROUND(WWS2a!L15,3)&lt;=0, ROUND([2]WWS4!G11,3)&gt;0),    AND(   ROUND(WWS2a!L15,3)&gt;0, ROUND([2]WWS4!G11,3)&lt;=0)    ),   1,0)</f>
        <v>0</v>
      </c>
      <c r="EB15" s="2867"/>
      <c r="EC15" s="1080"/>
      <c r="ED15" s="1080"/>
      <c r="EE15" s="1080"/>
      <c r="EF15" s="1080"/>
      <c r="EG15" s="2246">
        <f>IF( OR(  AND(    ROUND(WWS2a!R15,3)&lt;=0, ROUND([2]WWS4!H11,3)&gt;0),    AND(   ROUND(WWS2a!R15,3)&gt;0, ROUND([2]WWS4!H11,3)&lt;=0)    ),   1,0)</f>
        <v>0</v>
      </c>
      <c r="EH15" s="1080"/>
      <c r="EI15" s="1080"/>
      <c r="EJ15" s="1080"/>
      <c r="EK15" s="1080"/>
      <c r="EL15" s="1080"/>
      <c r="EM15" s="2246">
        <f>IF( OR(  AND(    ROUND(WWS2a!X15,3)&lt;=0, ROUND([2]WWS4!I11,3)&gt;0),    AND(   ROUND(WWS2a!X15,3)&gt;0, ROUND([2]WWS4!I11,3)&lt;=0)    ),   1,0)</f>
        <v>0</v>
      </c>
      <c r="EN15" s="1080"/>
      <c r="EO15" s="1080"/>
      <c r="EP15" s="1080"/>
      <c r="EQ15" s="1080"/>
      <c r="ER15" s="1080"/>
      <c r="ES15" s="2246">
        <f>IF( OR(  AND(    ROUND(WWS2a!AD15,3)&lt;=0, ROUND([2]WWS4!J11,3)&gt;0),    AND(   ROUND(WWS2a!AD15,3)&gt;0, ROUND([2]WWS4!J11,3)&lt;=0)    ),   1,0)</f>
        <v>0</v>
      </c>
      <c r="ET15" s="1080"/>
      <c r="EU15" s="1080"/>
      <c r="EV15" s="1080"/>
      <c r="EW15" s="1080"/>
      <c r="EX15" s="1080"/>
      <c r="EY15" s="2246">
        <f>IF( OR(  AND(    ROUND(WWS2a!AJ15,3)&lt;=0, ROUND([2]WWS4!K11,3)&gt;0),    AND(   ROUND(WWS2a!AJ15,3)&gt;0, ROUND([2]WWS4!K11,3)&lt;=0)    ),   1,0)</f>
        <v>0</v>
      </c>
      <c r="EZ15" s="1080"/>
      <c r="FA15" s="1080"/>
      <c r="FB15" s="1080"/>
      <c r="FC15" s="1080"/>
      <c r="FD15" s="1080"/>
      <c r="FE15" s="2246">
        <f>IF( OR(  AND(    ROUND(WWS2a!AP15,3)&lt;=0, ROUND([2]WWS4!L11,3)&gt;0),    AND(   ROUND(WWS2a!AP15,3)&gt;0, ROUND([2]WWS4!L11,3)&lt;=0)    ),   1,0)</f>
        <v>0</v>
      </c>
      <c r="FF15" s="1080"/>
      <c r="FG15" s="1080"/>
      <c r="FH15" s="1080"/>
      <c r="FI15" s="1080"/>
      <c r="FJ15" s="1080"/>
      <c r="FK15" s="2246">
        <f>IF( OR(  AND(    ROUND(WWS2a!AV15,3)&lt;=0, ROUND([2]WWS4!M11,3)&gt;0),    AND(   ROUND(WWS2a!AV15,3)&gt;0, ROUND([2]WWS4!M11,3)&lt;=0)    ),   1,0)</f>
        <v>0</v>
      </c>
      <c r="FL15" s="1080"/>
      <c r="FM15" s="1080"/>
      <c r="FN15" s="1080"/>
      <c r="FO15" s="1080"/>
      <c r="FP15" s="1080"/>
      <c r="FQ15" s="2246">
        <f>IF( OR(  AND(    ROUND(WWS2a!BB15,3)&lt;=0, ROUND([2]WWS4!N11,3)&gt;0),    AND(   ROUND(WWS2a!BB15,3)&gt;0, ROUND([2]WWS4!N11,3)&lt;=0)    ),   1,0)</f>
        <v>0</v>
      </c>
      <c r="FR15" s="1034"/>
    </row>
    <row r="16" spans="2:174" ht="14.25" customHeight="1" x14ac:dyDescent="0.3">
      <c r="B16" s="358">
        <f t="shared" si="9"/>
        <v>7</v>
      </c>
      <c r="C16" s="2868" t="s">
        <v>1186</v>
      </c>
      <c r="D16" s="2870"/>
      <c r="E16" s="391" t="s">
        <v>41</v>
      </c>
      <c r="F16" s="665">
        <v>3</v>
      </c>
      <c r="G16" s="521">
        <v>0</v>
      </c>
      <c r="H16" s="509">
        <v>0</v>
      </c>
      <c r="I16" s="509">
        <v>0</v>
      </c>
      <c r="J16" s="509">
        <v>0</v>
      </c>
      <c r="K16" s="666">
        <v>0</v>
      </c>
      <c r="L16" s="667">
        <f t="shared" si="0"/>
        <v>0</v>
      </c>
      <c r="M16" s="521">
        <v>0</v>
      </c>
      <c r="N16" s="509">
        <v>0.33200000000000002</v>
      </c>
      <c r="O16" s="509">
        <v>0</v>
      </c>
      <c r="P16" s="509">
        <v>0</v>
      </c>
      <c r="Q16" s="666">
        <v>0</v>
      </c>
      <c r="R16" s="667">
        <f t="shared" si="1"/>
        <v>0.33200000000000002</v>
      </c>
      <c r="S16" s="521">
        <v>0</v>
      </c>
      <c r="T16" s="509">
        <v>0.46300000000000002</v>
      </c>
      <c r="U16" s="509">
        <v>0</v>
      </c>
      <c r="V16" s="509">
        <v>0</v>
      </c>
      <c r="W16" s="666">
        <v>0</v>
      </c>
      <c r="X16" s="667">
        <f t="shared" si="2"/>
        <v>0.46300000000000002</v>
      </c>
      <c r="Y16" s="521">
        <v>0</v>
      </c>
      <c r="Z16" s="509">
        <v>0</v>
      </c>
      <c r="AA16" s="509">
        <v>0</v>
      </c>
      <c r="AB16" s="509">
        <v>0</v>
      </c>
      <c r="AC16" s="666">
        <v>0</v>
      </c>
      <c r="AD16" s="667">
        <f t="shared" si="3"/>
        <v>0</v>
      </c>
      <c r="AE16" s="521">
        <v>0</v>
      </c>
      <c r="AF16" s="509">
        <v>5.5119999999999996</v>
      </c>
      <c r="AG16" s="509">
        <v>0</v>
      </c>
      <c r="AH16" s="509">
        <v>0</v>
      </c>
      <c r="AI16" s="666">
        <v>0</v>
      </c>
      <c r="AJ16" s="667">
        <f t="shared" si="4"/>
        <v>5.5119999999999996</v>
      </c>
      <c r="AK16" s="521">
        <v>0</v>
      </c>
      <c r="AL16" s="509">
        <v>4.8479999999999999</v>
      </c>
      <c r="AM16" s="509">
        <v>0</v>
      </c>
      <c r="AN16" s="509">
        <v>0</v>
      </c>
      <c r="AO16" s="666">
        <v>0</v>
      </c>
      <c r="AP16" s="667">
        <f t="shared" si="5"/>
        <v>4.8479999999999999</v>
      </c>
      <c r="AQ16" s="521">
        <v>0</v>
      </c>
      <c r="AR16" s="509">
        <v>3.5920000000000001</v>
      </c>
      <c r="AS16" s="509">
        <v>0</v>
      </c>
      <c r="AT16" s="509">
        <v>0</v>
      </c>
      <c r="AU16" s="666">
        <v>0</v>
      </c>
      <c r="AV16" s="667">
        <f t="shared" si="6"/>
        <v>3.5920000000000001</v>
      </c>
      <c r="AW16" s="521">
        <v>0</v>
      </c>
      <c r="AX16" s="509">
        <v>1.88</v>
      </c>
      <c r="AY16" s="509">
        <v>0</v>
      </c>
      <c r="AZ16" s="509">
        <v>0</v>
      </c>
      <c r="BA16" s="666">
        <v>0</v>
      </c>
      <c r="BB16" s="667">
        <f t="shared" si="7"/>
        <v>1.88</v>
      </c>
      <c r="BC16" s="482"/>
      <c r="BD16" s="91"/>
      <c r="BE16" s="2869" t="s">
        <v>6761</v>
      </c>
      <c r="BG16" s="43">
        <f t="shared" si="8"/>
        <v>0</v>
      </c>
      <c r="BH16" s="43">
        <f xml:space="preserve"> IF( SUM( DW16:FQ16) = 0, 0,BE16  )</f>
        <v>0</v>
      </c>
      <c r="BJ16" s="382">
        <f t="shared" si="10"/>
        <v>7</v>
      </c>
      <c r="BK16" s="664" t="s">
        <v>1186</v>
      </c>
      <c r="BL16" s="391" t="s">
        <v>41</v>
      </c>
      <c r="BM16" s="665">
        <v>3</v>
      </c>
      <c r="BN16" s="671" t="s">
        <v>6768</v>
      </c>
      <c r="BO16" s="672" t="s">
        <v>6769</v>
      </c>
      <c r="BP16" s="672" t="s">
        <v>6770</v>
      </c>
      <c r="BQ16" s="672" t="s">
        <v>6771</v>
      </c>
      <c r="BR16" s="673" t="s">
        <v>6772</v>
      </c>
      <c r="BS16" s="674" t="s">
        <v>6773</v>
      </c>
      <c r="BT16" s="2450"/>
      <c r="BX16" s="1061">
        <f>IF('[2]Validation flags'!$H$3=1,0, IF( ISNUMBER(G16), 0, 1 ))</f>
        <v>0</v>
      </c>
      <c r="BY16" s="1061">
        <f>IF('[2]Validation flags'!$H$3=1,0, IF( ISNUMBER(H16), 0, 1 ))</f>
        <v>0</v>
      </c>
      <c r="BZ16" s="1061">
        <f>IF('[2]Validation flags'!$H$3=1,0, IF( ISNUMBER(I16), 0, 1 ))</f>
        <v>0</v>
      </c>
      <c r="CA16" s="1061">
        <f>IF('[2]Validation flags'!$H$3=1,0, IF( ISNUMBER(J16), 0, 1 ))</f>
        <v>0</v>
      </c>
      <c r="CB16" s="1061">
        <f>IF('[2]Validation flags'!$H$3=1,0, IF( ISNUMBER(K16), 0, 1 ))</f>
        <v>0</v>
      </c>
      <c r="CC16" s="2866"/>
      <c r="CD16" s="1061">
        <f>IF('[2]Validation flags'!$H$3=1,0, IF( ISNUMBER(M16), 0, 1 ))</f>
        <v>0</v>
      </c>
      <c r="CE16" s="1061">
        <f>IF('[2]Validation flags'!$H$3=1,0, IF( ISNUMBER(N16), 0, 1 ))</f>
        <v>0</v>
      </c>
      <c r="CF16" s="1061">
        <f>IF('[2]Validation flags'!$H$3=1,0, IF( ISNUMBER(O16), 0, 1 ))</f>
        <v>0</v>
      </c>
      <c r="CG16" s="1061">
        <f>IF('[2]Validation flags'!$H$3=1,0, IF( ISNUMBER(P16), 0, 1 ))</f>
        <v>0</v>
      </c>
      <c r="CH16" s="1061">
        <f>IF('[2]Validation flags'!$H$3=1,0, IF( ISNUMBER(Q16), 0, 1 ))</f>
        <v>0</v>
      </c>
      <c r="CI16" s="1050"/>
      <c r="CJ16" s="1061">
        <f>IF('[2]Validation flags'!$H$3=1,0, IF( ISNUMBER(S16), 0, 1 ))</f>
        <v>0</v>
      </c>
      <c r="CK16" s="1061">
        <f>IF('[2]Validation flags'!$H$3=1,0, IF( ISNUMBER(T16), 0, 1 ))</f>
        <v>0</v>
      </c>
      <c r="CL16" s="1061">
        <f>IF('[2]Validation flags'!$H$3=1,0, IF( ISNUMBER(U16), 0, 1 ))</f>
        <v>0</v>
      </c>
      <c r="CM16" s="1061">
        <f>IF('[2]Validation flags'!$H$3=1,0, IF( ISNUMBER(V16), 0, 1 ))</f>
        <v>0</v>
      </c>
      <c r="CN16" s="1061">
        <f>IF('[2]Validation flags'!$H$3=1,0, IF( ISNUMBER(W16), 0, 1 ))</f>
        <v>0</v>
      </c>
      <c r="CO16" s="1050"/>
      <c r="CP16" s="1061">
        <f>IF('[2]Validation flags'!$H$3=1,0, IF( ISNUMBER(Y16), 0, 1 ))</f>
        <v>0</v>
      </c>
      <c r="CQ16" s="1061">
        <f>IF('[2]Validation flags'!$H$3=1,0, IF( ISNUMBER(Z16), 0, 1 ))</f>
        <v>0</v>
      </c>
      <c r="CR16" s="1061">
        <f>IF('[2]Validation flags'!$H$3=1,0, IF( ISNUMBER(AA16), 0, 1 ))</f>
        <v>0</v>
      </c>
      <c r="CS16" s="1061">
        <f>IF('[2]Validation flags'!$H$3=1,0, IF( ISNUMBER(AB16), 0, 1 ))</f>
        <v>0</v>
      </c>
      <c r="CT16" s="1061">
        <f>IF('[2]Validation flags'!$H$3=1,0, IF( ISNUMBER(AC16), 0, 1 ))</f>
        <v>0</v>
      </c>
      <c r="CU16" s="1050"/>
      <c r="CV16" s="1061">
        <f>IF('[2]Validation flags'!$H$3=1,0, IF( ISNUMBER(AE16), 0, 1 ))</f>
        <v>0</v>
      </c>
      <c r="CW16" s="1061">
        <f>IF('[2]Validation flags'!$H$3=1,0, IF( ISNUMBER(AF16), 0, 1 ))</f>
        <v>0</v>
      </c>
      <c r="CX16" s="1061">
        <f>IF('[2]Validation flags'!$H$3=1,0, IF( ISNUMBER(AG16), 0, 1 ))</f>
        <v>0</v>
      </c>
      <c r="CY16" s="1061">
        <f>IF('[2]Validation flags'!$H$3=1,0, IF( ISNUMBER(AH16), 0, 1 ))</f>
        <v>0</v>
      </c>
      <c r="CZ16" s="1061">
        <f>IF('[2]Validation flags'!$H$3=1,0, IF( ISNUMBER(AI16), 0, 1 ))</f>
        <v>0</v>
      </c>
      <c r="DA16" s="1050"/>
      <c r="DB16" s="1061">
        <f>IF('[2]Validation flags'!$H$3=1,0, IF( ISNUMBER(AK16), 0, 1 ))</f>
        <v>0</v>
      </c>
      <c r="DC16" s="1061">
        <f>IF('[2]Validation flags'!$H$3=1,0, IF( ISNUMBER(AL16), 0, 1 ))</f>
        <v>0</v>
      </c>
      <c r="DD16" s="1061">
        <f>IF('[2]Validation flags'!$H$3=1,0, IF( ISNUMBER(AM16), 0, 1 ))</f>
        <v>0</v>
      </c>
      <c r="DE16" s="1061">
        <f>IF('[2]Validation flags'!$H$3=1,0, IF( ISNUMBER(AN16), 0, 1 ))</f>
        <v>0</v>
      </c>
      <c r="DF16" s="1061">
        <f>IF('[2]Validation flags'!$H$3=1,0, IF( ISNUMBER(AO16), 0, 1 ))</f>
        <v>0</v>
      </c>
      <c r="DG16" s="1050"/>
      <c r="DH16" s="1061">
        <f>IF('[2]Validation flags'!$H$3=1,0, IF( ISNUMBER(AQ16), 0, 1 ))</f>
        <v>0</v>
      </c>
      <c r="DI16" s="1061">
        <f>IF('[2]Validation flags'!$H$3=1,0, IF( ISNUMBER(AR16), 0, 1 ))</f>
        <v>0</v>
      </c>
      <c r="DJ16" s="1061">
        <f>IF('[2]Validation flags'!$H$3=1,0, IF( ISNUMBER(AS16), 0, 1 ))</f>
        <v>0</v>
      </c>
      <c r="DK16" s="1061">
        <f>IF('[2]Validation flags'!$H$3=1,0, IF( ISNUMBER(AT16), 0, 1 ))</f>
        <v>0</v>
      </c>
      <c r="DL16" s="1061">
        <f>IF('[2]Validation flags'!$H$3=1,0, IF( ISNUMBER(AU16), 0, 1 ))</f>
        <v>0</v>
      </c>
      <c r="DM16" s="1050"/>
      <c r="DN16" s="1061">
        <f>IF('[2]Validation flags'!$H$3=1,0, IF( ISNUMBER(AW16), 0, 1 ))</f>
        <v>0</v>
      </c>
      <c r="DO16" s="1061">
        <f>IF('[2]Validation flags'!$H$3=1,0, IF( ISNUMBER(AX16), 0, 1 ))</f>
        <v>0</v>
      </c>
      <c r="DP16" s="1061">
        <f>IF('[2]Validation flags'!$H$3=1,0, IF( ISNUMBER(AY16), 0, 1 ))</f>
        <v>0</v>
      </c>
      <c r="DQ16" s="1061">
        <f>IF('[2]Validation flags'!$H$3=1,0, IF( ISNUMBER(AZ16), 0, 1 ))</f>
        <v>0</v>
      </c>
      <c r="DR16" s="1061">
        <f>IF('[2]Validation flags'!$H$3=1,0, IF( ISNUMBER(BA16), 0, 1 ))</f>
        <v>0</v>
      </c>
      <c r="DS16" s="1050"/>
      <c r="DV16" s="1034"/>
      <c r="DW16" s="1080"/>
      <c r="DX16" s="1080"/>
      <c r="DY16" s="1080"/>
      <c r="DZ16" s="1080"/>
      <c r="EA16" s="2246">
        <f>IF( OR(  AND(    ROUND(WWS2a!L16,3)&lt;=0, ROUND([2]WWS4!G12,3)&gt;0),    AND(   ROUND(WWS2a!L16,3)&gt;0, ROUND([2]WWS4!G12,3)&lt;=0)    ),   1,0)</f>
        <v>0</v>
      </c>
      <c r="EB16" s="2867"/>
      <c r="EC16" s="1080"/>
      <c r="ED16" s="1080"/>
      <c r="EE16" s="1080"/>
      <c r="EF16" s="1080"/>
      <c r="EG16" s="2246">
        <f>IF( OR(  AND(    ROUND(WWS2a!R16,3)&lt;=0, ROUND([2]WWS4!H12,3)&gt;0),    AND(   ROUND(WWS2a!R16,3)&gt;0, ROUND([2]WWS4!H12,3)&lt;=0)    ),   1,0)</f>
        <v>0</v>
      </c>
      <c r="EH16" s="1080"/>
      <c r="EI16" s="1080"/>
      <c r="EJ16" s="1080"/>
      <c r="EK16" s="1080"/>
      <c r="EL16" s="1080"/>
      <c r="EM16" s="2246">
        <f>IF( OR(  AND(    ROUND(WWS2a!X16,3)&lt;=0, ROUND([2]WWS4!I12,3)&gt;0),    AND(   ROUND(WWS2a!X16,3)&gt;0, ROUND([2]WWS4!I12,3)&lt;=0)    ),   1,0)</f>
        <v>0</v>
      </c>
      <c r="EN16" s="1080"/>
      <c r="EO16" s="1080"/>
      <c r="EP16" s="1080"/>
      <c r="EQ16" s="1080"/>
      <c r="ER16" s="1080"/>
      <c r="ES16" s="2246">
        <f>IF( OR(  AND(    ROUND(WWS2a!AD16,3)&lt;=0, ROUND([2]WWS4!J12,3)&gt;0),    AND(   ROUND(WWS2a!AD16,3)&gt;0, ROUND([2]WWS4!J12,3)&lt;=0)    ),   1,0)</f>
        <v>0</v>
      </c>
      <c r="ET16" s="1080"/>
      <c r="EU16" s="1080"/>
      <c r="EV16" s="1080"/>
      <c r="EW16" s="1080"/>
      <c r="EX16" s="1080"/>
      <c r="EY16" s="2246">
        <f>IF( OR(  AND(    ROUND(WWS2a!AJ16,3)&lt;=0, ROUND([2]WWS4!K12,3)&gt;0),    AND(   ROUND(WWS2a!AJ16,3)&gt;0, ROUND([2]WWS4!K12,3)&lt;=0)    ),   1,0)</f>
        <v>0</v>
      </c>
      <c r="EZ16" s="1080"/>
      <c r="FA16" s="1080"/>
      <c r="FB16" s="1080"/>
      <c r="FC16" s="1080"/>
      <c r="FD16" s="1080"/>
      <c r="FE16" s="2246">
        <f>IF( OR(  AND(    ROUND(WWS2a!AP16,3)&lt;=0, ROUND([2]WWS4!L12,3)&gt;0),    AND(   ROUND(WWS2a!AP16,3)&gt;0, ROUND([2]WWS4!L12,3)&lt;=0)    ),   1,0)</f>
        <v>0</v>
      </c>
      <c r="FF16" s="1080"/>
      <c r="FG16" s="1080"/>
      <c r="FH16" s="1080"/>
      <c r="FI16" s="1080"/>
      <c r="FJ16" s="1080"/>
      <c r="FK16" s="2246">
        <f>IF( OR(  AND(    ROUND(WWS2a!AV16,3)&lt;=0, ROUND([2]WWS4!M12,3)&gt;0),    AND(   ROUND(WWS2a!AV16,3)&gt;0, ROUND([2]WWS4!M12,3)&lt;=0)    ),   1,0)</f>
        <v>0</v>
      </c>
      <c r="FL16" s="1080"/>
      <c r="FM16" s="1080"/>
      <c r="FN16" s="1080"/>
      <c r="FO16" s="1080"/>
      <c r="FP16" s="1080"/>
      <c r="FQ16" s="2246">
        <f>IF( OR(  AND(    ROUND(WWS2a!BB16,3)&lt;=0, ROUND([2]WWS4!N12,3)&gt;0),    AND(   ROUND(WWS2a!BB16,3)&gt;0, ROUND([2]WWS4!N12,3)&lt;=0)    ),   1,0)</f>
        <v>0</v>
      </c>
      <c r="FR16" s="1034"/>
    </row>
    <row r="17" spans="2:174" ht="14.25" customHeight="1" x14ac:dyDescent="0.3">
      <c r="B17" s="358">
        <f t="shared" si="9"/>
        <v>8</v>
      </c>
      <c r="C17" s="2868" t="s">
        <v>1193</v>
      </c>
      <c r="D17" s="2870"/>
      <c r="E17" s="391" t="s">
        <v>41</v>
      </c>
      <c r="F17" s="665">
        <v>3</v>
      </c>
      <c r="G17" s="521">
        <v>0</v>
      </c>
      <c r="H17" s="509">
        <v>0</v>
      </c>
      <c r="I17" s="509">
        <v>0</v>
      </c>
      <c r="J17" s="509">
        <v>0</v>
      </c>
      <c r="K17" s="666">
        <v>0</v>
      </c>
      <c r="L17" s="667">
        <f t="shared" si="0"/>
        <v>0</v>
      </c>
      <c r="M17" s="521">
        <v>0</v>
      </c>
      <c r="N17" s="509">
        <v>0</v>
      </c>
      <c r="O17" s="509">
        <v>0</v>
      </c>
      <c r="P17" s="509">
        <v>0</v>
      </c>
      <c r="Q17" s="666">
        <v>0</v>
      </c>
      <c r="R17" s="667">
        <f t="shared" si="1"/>
        <v>0</v>
      </c>
      <c r="S17" s="521">
        <v>0</v>
      </c>
      <c r="T17" s="509">
        <v>0</v>
      </c>
      <c r="U17" s="509">
        <v>0</v>
      </c>
      <c r="V17" s="509">
        <v>0</v>
      </c>
      <c r="W17" s="666">
        <v>0</v>
      </c>
      <c r="X17" s="667">
        <f t="shared" si="2"/>
        <v>0</v>
      </c>
      <c r="Y17" s="521">
        <v>0</v>
      </c>
      <c r="Z17" s="509">
        <v>0</v>
      </c>
      <c r="AA17" s="509">
        <v>0</v>
      </c>
      <c r="AB17" s="509">
        <v>0</v>
      </c>
      <c r="AC17" s="666">
        <v>0</v>
      </c>
      <c r="AD17" s="667">
        <f t="shared" si="3"/>
        <v>0</v>
      </c>
      <c r="AE17" s="521">
        <v>0</v>
      </c>
      <c r="AF17" s="509">
        <v>0</v>
      </c>
      <c r="AG17" s="509">
        <v>0</v>
      </c>
      <c r="AH17" s="509">
        <v>0</v>
      </c>
      <c r="AI17" s="666">
        <v>0</v>
      </c>
      <c r="AJ17" s="667">
        <f t="shared" si="4"/>
        <v>0</v>
      </c>
      <c r="AK17" s="521">
        <v>0</v>
      </c>
      <c r="AL17" s="509">
        <v>0</v>
      </c>
      <c r="AM17" s="509">
        <v>0</v>
      </c>
      <c r="AN17" s="509">
        <v>0</v>
      </c>
      <c r="AO17" s="666">
        <v>0</v>
      </c>
      <c r="AP17" s="667">
        <f t="shared" si="5"/>
        <v>0</v>
      </c>
      <c r="AQ17" s="521">
        <v>0</v>
      </c>
      <c r="AR17" s="509">
        <v>0</v>
      </c>
      <c r="AS17" s="509">
        <v>0</v>
      </c>
      <c r="AT17" s="509">
        <v>0</v>
      </c>
      <c r="AU17" s="666">
        <v>0</v>
      </c>
      <c r="AV17" s="667">
        <f t="shared" si="6"/>
        <v>0</v>
      </c>
      <c r="AW17" s="521">
        <v>0</v>
      </c>
      <c r="AX17" s="509">
        <v>0</v>
      </c>
      <c r="AY17" s="509">
        <v>0</v>
      </c>
      <c r="AZ17" s="509">
        <v>0</v>
      </c>
      <c r="BA17" s="666">
        <v>0</v>
      </c>
      <c r="BB17" s="667">
        <f t="shared" si="7"/>
        <v>0</v>
      </c>
      <c r="BC17" s="482"/>
      <c r="BD17" s="91"/>
      <c r="BE17" s="2869"/>
      <c r="BG17" s="43">
        <f t="shared" si="8"/>
        <v>0</v>
      </c>
      <c r="BH17" s="651"/>
      <c r="BJ17" s="382">
        <f t="shared" si="10"/>
        <v>8</v>
      </c>
      <c r="BK17" s="664" t="s">
        <v>1193</v>
      </c>
      <c r="BL17" s="391" t="s">
        <v>41</v>
      </c>
      <c r="BM17" s="665">
        <v>3</v>
      </c>
      <c r="BN17" s="671" t="s">
        <v>6774</v>
      </c>
      <c r="BO17" s="672" t="s">
        <v>6775</v>
      </c>
      <c r="BP17" s="672" t="s">
        <v>6776</v>
      </c>
      <c r="BQ17" s="672" t="s">
        <v>6777</v>
      </c>
      <c r="BR17" s="673" t="s">
        <v>6778</v>
      </c>
      <c r="BS17" s="674" t="s">
        <v>6779</v>
      </c>
      <c r="BT17" s="2450"/>
      <c r="BX17" s="1061">
        <f>IF('[2]Validation flags'!$H$3=1,0, IF( ISNUMBER(G17), 0, 1 ))</f>
        <v>0</v>
      </c>
      <c r="BY17" s="1061">
        <f>IF('[2]Validation flags'!$H$3=1,0, IF( ISNUMBER(H17), 0, 1 ))</f>
        <v>0</v>
      </c>
      <c r="BZ17" s="1061">
        <f>IF('[2]Validation flags'!$H$3=1,0, IF( ISNUMBER(I17), 0, 1 ))</f>
        <v>0</v>
      </c>
      <c r="CA17" s="1061">
        <f>IF('[2]Validation flags'!$H$3=1,0, IF( ISNUMBER(J17), 0, 1 ))</f>
        <v>0</v>
      </c>
      <c r="CB17" s="1061">
        <f>IF('[2]Validation flags'!$H$3=1,0, IF( ISNUMBER(K17), 0, 1 ))</f>
        <v>0</v>
      </c>
      <c r="CC17" s="2866"/>
      <c r="CD17" s="1061">
        <f>IF('[2]Validation flags'!$H$3=1,0, IF( ISNUMBER(M17), 0, 1 ))</f>
        <v>0</v>
      </c>
      <c r="CE17" s="1061">
        <f>IF('[2]Validation flags'!$H$3=1,0, IF( ISNUMBER(N17), 0, 1 ))</f>
        <v>0</v>
      </c>
      <c r="CF17" s="1061">
        <f>IF('[2]Validation flags'!$H$3=1,0, IF( ISNUMBER(O17), 0, 1 ))</f>
        <v>0</v>
      </c>
      <c r="CG17" s="1061">
        <f>IF('[2]Validation flags'!$H$3=1,0, IF( ISNUMBER(P17), 0, 1 ))</f>
        <v>0</v>
      </c>
      <c r="CH17" s="1061">
        <f>IF('[2]Validation flags'!$H$3=1,0, IF( ISNUMBER(Q17), 0, 1 ))</f>
        <v>0</v>
      </c>
      <c r="CI17" s="1050"/>
      <c r="CJ17" s="1061">
        <f>IF('[2]Validation flags'!$H$3=1,0, IF( ISNUMBER(S17), 0, 1 ))</f>
        <v>0</v>
      </c>
      <c r="CK17" s="1061">
        <f>IF('[2]Validation flags'!$H$3=1,0, IF( ISNUMBER(T17), 0, 1 ))</f>
        <v>0</v>
      </c>
      <c r="CL17" s="1061">
        <f>IF('[2]Validation flags'!$H$3=1,0, IF( ISNUMBER(U17), 0, 1 ))</f>
        <v>0</v>
      </c>
      <c r="CM17" s="1061">
        <f>IF('[2]Validation flags'!$H$3=1,0, IF( ISNUMBER(V17), 0, 1 ))</f>
        <v>0</v>
      </c>
      <c r="CN17" s="1061">
        <f>IF('[2]Validation flags'!$H$3=1,0, IF( ISNUMBER(W17), 0, 1 ))</f>
        <v>0</v>
      </c>
      <c r="CO17" s="1050"/>
      <c r="CP17" s="1061">
        <f>IF('[2]Validation flags'!$H$3=1,0, IF( ISNUMBER(Y17), 0, 1 ))</f>
        <v>0</v>
      </c>
      <c r="CQ17" s="1061">
        <f>IF('[2]Validation flags'!$H$3=1,0, IF( ISNUMBER(Z17), 0, 1 ))</f>
        <v>0</v>
      </c>
      <c r="CR17" s="1061">
        <f>IF('[2]Validation flags'!$H$3=1,0, IF( ISNUMBER(AA17), 0, 1 ))</f>
        <v>0</v>
      </c>
      <c r="CS17" s="1061">
        <f>IF('[2]Validation flags'!$H$3=1,0, IF( ISNUMBER(AB17), 0, 1 ))</f>
        <v>0</v>
      </c>
      <c r="CT17" s="1061">
        <f>IF('[2]Validation flags'!$H$3=1,0, IF( ISNUMBER(AC17), 0, 1 ))</f>
        <v>0</v>
      </c>
      <c r="CU17" s="1050"/>
      <c r="CV17" s="1061">
        <f>IF('[2]Validation flags'!$H$3=1,0, IF( ISNUMBER(AE17), 0, 1 ))</f>
        <v>0</v>
      </c>
      <c r="CW17" s="1061">
        <f>IF('[2]Validation flags'!$H$3=1,0, IF( ISNUMBER(AF17), 0, 1 ))</f>
        <v>0</v>
      </c>
      <c r="CX17" s="1061">
        <f>IF('[2]Validation flags'!$H$3=1,0, IF( ISNUMBER(AG17), 0, 1 ))</f>
        <v>0</v>
      </c>
      <c r="CY17" s="1061">
        <f>IF('[2]Validation flags'!$H$3=1,0, IF( ISNUMBER(AH17), 0, 1 ))</f>
        <v>0</v>
      </c>
      <c r="CZ17" s="1061">
        <f>IF('[2]Validation flags'!$H$3=1,0, IF( ISNUMBER(AI17), 0, 1 ))</f>
        <v>0</v>
      </c>
      <c r="DA17" s="1050"/>
      <c r="DB17" s="1061">
        <f>IF('[2]Validation flags'!$H$3=1,0, IF( ISNUMBER(AK17), 0, 1 ))</f>
        <v>0</v>
      </c>
      <c r="DC17" s="1061">
        <f>IF('[2]Validation flags'!$H$3=1,0, IF( ISNUMBER(AL17), 0, 1 ))</f>
        <v>0</v>
      </c>
      <c r="DD17" s="1061">
        <f>IF('[2]Validation flags'!$H$3=1,0, IF( ISNUMBER(AM17), 0, 1 ))</f>
        <v>0</v>
      </c>
      <c r="DE17" s="1061">
        <f>IF('[2]Validation flags'!$H$3=1,0, IF( ISNUMBER(AN17), 0, 1 ))</f>
        <v>0</v>
      </c>
      <c r="DF17" s="1061">
        <f>IF('[2]Validation flags'!$H$3=1,0, IF( ISNUMBER(AO17), 0, 1 ))</f>
        <v>0</v>
      </c>
      <c r="DG17" s="1050"/>
      <c r="DH17" s="1061">
        <f>IF('[2]Validation flags'!$H$3=1,0, IF( ISNUMBER(AQ17), 0, 1 ))</f>
        <v>0</v>
      </c>
      <c r="DI17" s="1061">
        <f>IF('[2]Validation flags'!$H$3=1,0, IF( ISNUMBER(AR17), 0, 1 ))</f>
        <v>0</v>
      </c>
      <c r="DJ17" s="1061">
        <f>IF('[2]Validation flags'!$H$3=1,0, IF( ISNUMBER(AS17), 0, 1 ))</f>
        <v>0</v>
      </c>
      <c r="DK17" s="1061">
        <f>IF('[2]Validation flags'!$H$3=1,0, IF( ISNUMBER(AT17), 0, 1 ))</f>
        <v>0</v>
      </c>
      <c r="DL17" s="1061">
        <f>IF('[2]Validation flags'!$H$3=1,0, IF( ISNUMBER(AU17), 0, 1 ))</f>
        <v>0</v>
      </c>
      <c r="DM17" s="1050"/>
      <c r="DN17" s="1061">
        <f>IF('[2]Validation flags'!$H$3=1,0, IF( ISNUMBER(AW17), 0, 1 ))</f>
        <v>0</v>
      </c>
      <c r="DO17" s="1061">
        <f>IF('[2]Validation flags'!$H$3=1,0, IF( ISNUMBER(AX17), 0, 1 ))</f>
        <v>0</v>
      </c>
      <c r="DP17" s="1061">
        <f>IF('[2]Validation flags'!$H$3=1,0, IF( ISNUMBER(AY17), 0, 1 ))</f>
        <v>0</v>
      </c>
      <c r="DQ17" s="1061">
        <f>IF('[2]Validation flags'!$H$3=1,0, IF( ISNUMBER(AZ17), 0, 1 ))</f>
        <v>0</v>
      </c>
      <c r="DR17" s="1061">
        <f>IF('[2]Validation flags'!$H$3=1,0, IF( ISNUMBER(BA17), 0, 1 ))</f>
        <v>0</v>
      </c>
      <c r="DS17" s="1050"/>
      <c r="DV17" s="1034"/>
      <c r="DW17" s="1080"/>
      <c r="DX17" s="1080"/>
      <c r="DY17" s="1080"/>
      <c r="DZ17" s="1080"/>
      <c r="EA17" s="1080"/>
      <c r="EB17" s="1080"/>
      <c r="EC17" s="1080"/>
      <c r="ED17" s="1080"/>
      <c r="EE17" s="1080"/>
      <c r="EF17" s="1080"/>
      <c r="EG17" s="1080"/>
      <c r="EH17" s="1080"/>
      <c r="EI17" s="1080"/>
      <c r="EJ17" s="1080"/>
      <c r="EK17" s="1080"/>
      <c r="EL17" s="1080"/>
      <c r="EM17" s="1080"/>
      <c r="EN17" s="1080"/>
      <c r="EO17" s="1080"/>
      <c r="EP17" s="1080"/>
      <c r="EQ17" s="1080"/>
      <c r="ER17" s="1080"/>
      <c r="ES17" s="1080"/>
      <c r="ET17" s="1080"/>
      <c r="EU17" s="1080"/>
      <c r="EV17" s="1080"/>
      <c r="EW17" s="1080"/>
      <c r="EX17" s="1080"/>
      <c r="EY17" s="1080"/>
      <c r="EZ17" s="1080"/>
      <c r="FA17" s="1080"/>
      <c r="FB17" s="1080"/>
      <c r="FC17" s="1080"/>
      <c r="FD17" s="1080"/>
      <c r="FE17" s="1080"/>
      <c r="FF17" s="1080"/>
      <c r="FG17" s="1080"/>
      <c r="FH17" s="1080"/>
      <c r="FI17" s="1080"/>
      <c r="FJ17" s="1080"/>
      <c r="FK17" s="1080"/>
      <c r="FL17" s="1080"/>
      <c r="FM17" s="1080"/>
      <c r="FN17" s="1080"/>
      <c r="FO17" s="1080"/>
      <c r="FP17" s="1080"/>
      <c r="FQ17" s="1080"/>
      <c r="FR17" s="1034"/>
    </row>
    <row r="18" spans="2:174" ht="14.25" customHeight="1" x14ac:dyDescent="0.3">
      <c r="B18" s="358">
        <f t="shared" si="9"/>
        <v>9</v>
      </c>
      <c r="C18" s="2868" t="s">
        <v>1200</v>
      </c>
      <c r="D18" s="2870"/>
      <c r="E18" s="391" t="s">
        <v>41</v>
      </c>
      <c r="F18" s="665">
        <v>3</v>
      </c>
      <c r="G18" s="521">
        <v>0</v>
      </c>
      <c r="H18" s="509">
        <v>0</v>
      </c>
      <c r="I18" s="509">
        <v>0</v>
      </c>
      <c r="J18" s="509">
        <v>0</v>
      </c>
      <c r="K18" s="666">
        <v>0</v>
      </c>
      <c r="L18" s="667">
        <f t="shared" si="0"/>
        <v>0</v>
      </c>
      <c r="M18" s="521">
        <v>0</v>
      </c>
      <c r="N18" s="509">
        <v>0</v>
      </c>
      <c r="O18" s="509">
        <v>0</v>
      </c>
      <c r="P18" s="509">
        <v>0</v>
      </c>
      <c r="Q18" s="666">
        <v>0</v>
      </c>
      <c r="R18" s="667">
        <f t="shared" si="1"/>
        <v>0</v>
      </c>
      <c r="S18" s="521">
        <v>0</v>
      </c>
      <c r="T18" s="509">
        <v>0</v>
      </c>
      <c r="U18" s="509">
        <v>0</v>
      </c>
      <c r="V18" s="509">
        <v>0</v>
      </c>
      <c r="W18" s="666">
        <v>0</v>
      </c>
      <c r="X18" s="667">
        <f t="shared" si="2"/>
        <v>0</v>
      </c>
      <c r="Y18" s="521">
        <v>0</v>
      </c>
      <c r="Z18" s="509">
        <v>0</v>
      </c>
      <c r="AA18" s="509">
        <v>0</v>
      </c>
      <c r="AB18" s="509">
        <v>0</v>
      </c>
      <c r="AC18" s="666">
        <v>0</v>
      </c>
      <c r="AD18" s="667">
        <f t="shared" si="3"/>
        <v>0</v>
      </c>
      <c r="AE18" s="521">
        <v>0</v>
      </c>
      <c r="AF18" s="509">
        <v>0</v>
      </c>
      <c r="AG18" s="509">
        <v>0</v>
      </c>
      <c r="AH18" s="509">
        <v>0</v>
      </c>
      <c r="AI18" s="666">
        <v>0</v>
      </c>
      <c r="AJ18" s="667">
        <f t="shared" si="4"/>
        <v>0</v>
      </c>
      <c r="AK18" s="521">
        <v>0</v>
      </c>
      <c r="AL18" s="509">
        <v>1.4890000000000001</v>
      </c>
      <c r="AM18" s="509">
        <v>0</v>
      </c>
      <c r="AN18" s="509">
        <v>0</v>
      </c>
      <c r="AO18" s="666">
        <v>0</v>
      </c>
      <c r="AP18" s="667">
        <f t="shared" si="5"/>
        <v>1.4890000000000001</v>
      </c>
      <c r="AQ18" s="521">
        <v>0</v>
      </c>
      <c r="AR18" s="509">
        <v>5.1260000000000003</v>
      </c>
      <c r="AS18" s="509">
        <v>0</v>
      </c>
      <c r="AT18" s="509">
        <v>0</v>
      </c>
      <c r="AU18" s="666">
        <v>0</v>
      </c>
      <c r="AV18" s="667">
        <f t="shared" si="6"/>
        <v>5.1260000000000003</v>
      </c>
      <c r="AW18" s="521">
        <v>0</v>
      </c>
      <c r="AX18" s="509">
        <v>35.027000000000001</v>
      </c>
      <c r="AY18" s="509">
        <v>0</v>
      </c>
      <c r="AZ18" s="509">
        <v>0</v>
      </c>
      <c r="BA18" s="666">
        <v>0</v>
      </c>
      <c r="BB18" s="667">
        <f t="shared" si="7"/>
        <v>35.027000000000001</v>
      </c>
      <c r="BC18" s="482"/>
      <c r="BD18" s="91"/>
      <c r="BE18" s="2869"/>
      <c r="BG18" s="43">
        <f t="shared" si="8"/>
        <v>0</v>
      </c>
      <c r="BH18" s="651"/>
      <c r="BJ18" s="382">
        <f t="shared" si="10"/>
        <v>9</v>
      </c>
      <c r="BK18" s="664" t="s">
        <v>1200</v>
      </c>
      <c r="BL18" s="391" t="s">
        <v>41</v>
      </c>
      <c r="BM18" s="665">
        <v>3</v>
      </c>
      <c r="BN18" s="671" t="s">
        <v>6780</v>
      </c>
      <c r="BO18" s="672" t="s">
        <v>6781</v>
      </c>
      <c r="BP18" s="672" t="s">
        <v>6782</v>
      </c>
      <c r="BQ18" s="672" t="s">
        <v>6783</v>
      </c>
      <c r="BR18" s="673" t="s">
        <v>6784</v>
      </c>
      <c r="BS18" s="674" t="s">
        <v>6785</v>
      </c>
      <c r="BT18" s="2450"/>
      <c r="BX18" s="1061">
        <f>IF('[2]Validation flags'!$H$3=1,0, IF( ISNUMBER(G18), 0, 1 ))</f>
        <v>0</v>
      </c>
      <c r="BY18" s="1061">
        <f>IF('[2]Validation flags'!$H$3=1,0, IF( ISNUMBER(H18), 0, 1 ))</f>
        <v>0</v>
      </c>
      <c r="BZ18" s="1061">
        <f>IF('[2]Validation flags'!$H$3=1,0, IF( ISNUMBER(I18), 0, 1 ))</f>
        <v>0</v>
      </c>
      <c r="CA18" s="1061">
        <f>IF('[2]Validation flags'!$H$3=1,0, IF( ISNUMBER(J18), 0, 1 ))</f>
        <v>0</v>
      </c>
      <c r="CB18" s="1061">
        <f>IF('[2]Validation flags'!$H$3=1,0, IF( ISNUMBER(K18), 0, 1 ))</f>
        <v>0</v>
      </c>
      <c r="CC18" s="2866"/>
      <c r="CD18" s="1061">
        <f>IF('[2]Validation flags'!$H$3=1,0, IF( ISNUMBER(M18), 0, 1 ))</f>
        <v>0</v>
      </c>
      <c r="CE18" s="1061">
        <f>IF('[2]Validation flags'!$H$3=1,0, IF( ISNUMBER(N18), 0, 1 ))</f>
        <v>0</v>
      </c>
      <c r="CF18" s="1061">
        <f>IF('[2]Validation flags'!$H$3=1,0, IF( ISNUMBER(O18), 0, 1 ))</f>
        <v>0</v>
      </c>
      <c r="CG18" s="1061">
        <f>IF('[2]Validation flags'!$H$3=1,0, IF( ISNUMBER(P18), 0, 1 ))</f>
        <v>0</v>
      </c>
      <c r="CH18" s="1061">
        <f>IF('[2]Validation flags'!$H$3=1,0, IF( ISNUMBER(Q18), 0, 1 ))</f>
        <v>0</v>
      </c>
      <c r="CI18" s="1050"/>
      <c r="CJ18" s="1061">
        <f>IF('[2]Validation flags'!$H$3=1,0, IF( ISNUMBER(S18), 0, 1 ))</f>
        <v>0</v>
      </c>
      <c r="CK18" s="1061">
        <f>IF('[2]Validation flags'!$H$3=1,0, IF( ISNUMBER(T18), 0, 1 ))</f>
        <v>0</v>
      </c>
      <c r="CL18" s="1061">
        <f>IF('[2]Validation flags'!$H$3=1,0, IF( ISNUMBER(U18), 0, 1 ))</f>
        <v>0</v>
      </c>
      <c r="CM18" s="1061">
        <f>IF('[2]Validation flags'!$H$3=1,0, IF( ISNUMBER(V18), 0, 1 ))</f>
        <v>0</v>
      </c>
      <c r="CN18" s="1061">
        <f>IF('[2]Validation flags'!$H$3=1,0, IF( ISNUMBER(W18), 0, 1 ))</f>
        <v>0</v>
      </c>
      <c r="CO18" s="1050"/>
      <c r="CP18" s="1061">
        <f>IF('[2]Validation flags'!$H$3=1,0, IF( ISNUMBER(Y18), 0, 1 ))</f>
        <v>0</v>
      </c>
      <c r="CQ18" s="1061">
        <f>IF('[2]Validation flags'!$H$3=1,0, IF( ISNUMBER(Z18), 0, 1 ))</f>
        <v>0</v>
      </c>
      <c r="CR18" s="1061">
        <f>IF('[2]Validation flags'!$H$3=1,0, IF( ISNUMBER(AA18), 0, 1 ))</f>
        <v>0</v>
      </c>
      <c r="CS18" s="1061">
        <f>IF('[2]Validation flags'!$H$3=1,0, IF( ISNUMBER(AB18), 0, 1 ))</f>
        <v>0</v>
      </c>
      <c r="CT18" s="1061">
        <f>IF('[2]Validation flags'!$H$3=1,0, IF( ISNUMBER(AC18), 0, 1 ))</f>
        <v>0</v>
      </c>
      <c r="CU18" s="1050"/>
      <c r="CV18" s="1061">
        <f>IF('[2]Validation flags'!$H$3=1,0, IF( ISNUMBER(AE18), 0, 1 ))</f>
        <v>0</v>
      </c>
      <c r="CW18" s="1061">
        <f>IF('[2]Validation flags'!$H$3=1,0, IF( ISNUMBER(AF18), 0, 1 ))</f>
        <v>0</v>
      </c>
      <c r="CX18" s="1061">
        <f>IF('[2]Validation flags'!$H$3=1,0, IF( ISNUMBER(AG18), 0, 1 ))</f>
        <v>0</v>
      </c>
      <c r="CY18" s="1061">
        <f>IF('[2]Validation flags'!$H$3=1,0, IF( ISNUMBER(AH18), 0, 1 ))</f>
        <v>0</v>
      </c>
      <c r="CZ18" s="1061">
        <f>IF('[2]Validation flags'!$H$3=1,0, IF( ISNUMBER(AI18), 0, 1 ))</f>
        <v>0</v>
      </c>
      <c r="DA18" s="1050"/>
      <c r="DB18" s="1061">
        <f>IF('[2]Validation flags'!$H$3=1,0, IF( ISNUMBER(AK18), 0, 1 ))</f>
        <v>0</v>
      </c>
      <c r="DC18" s="1061">
        <f>IF('[2]Validation flags'!$H$3=1,0, IF( ISNUMBER(AL18), 0, 1 ))</f>
        <v>0</v>
      </c>
      <c r="DD18" s="1061">
        <f>IF('[2]Validation flags'!$H$3=1,0, IF( ISNUMBER(AM18), 0, 1 ))</f>
        <v>0</v>
      </c>
      <c r="DE18" s="1061">
        <f>IF('[2]Validation flags'!$H$3=1,0, IF( ISNUMBER(AN18), 0, 1 ))</f>
        <v>0</v>
      </c>
      <c r="DF18" s="1061">
        <f>IF('[2]Validation flags'!$H$3=1,0, IF( ISNUMBER(AO18), 0, 1 ))</f>
        <v>0</v>
      </c>
      <c r="DG18" s="1050"/>
      <c r="DH18" s="1061">
        <f>IF('[2]Validation flags'!$H$3=1,0, IF( ISNUMBER(AQ18), 0, 1 ))</f>
        <v>0</v>
      </c>
      <c r="DI18" s="1061">
        <f>IF('[2]Validation flags'!$H$3=1,0, IF( ISNUMBER(AR18), 0, 1 ))</f>
        <v>0</v>
      </c>
      <c r="DJ18" s="1061">
        <f>IF('[2]Validation flags'!$H$3=1,0, IF( ISNUMBER(AS18), 0, 1 ))</f>
        <v>0</v>
      </c>
      <c r="DK18" s="1061">
        <f>IF('[2]Validation flags'!$H$3=1,0, IF( ISNUMBER(AT18), 0, 1 ))</f>
        <v>0</v>
      </c>
      <c r="DL18" s="1061">
        <f>IF('[2]Validation flags'!$H$3=1,0, IF( ISNUMBER(AU18), 0, 1 ))</f>
        <v>0</v>
      </c>
      <c r="DM18" s="1050"/>
      <c r="DN18" s="1061">
        <f>IF('[2]Validation flags'!$H$3=1,0, IF( ISNUMBER(AW18), 0, 1 ))</f>
        <v>0</v>
      </c>
      <c r="DO18" s="1061">
        <f>IF('[2]Validation flags'!$H$3=1,0, IF( ISNUMBER(AX18), 0, 1 ))</f>
        <v>0</v>
      </c>
      <c r="DP18" s="1061">
        <f>IF('[2]Validation flags'!$H$3=1,0, IF( ISNUMBER(AY18), 0, 1 ))</f>
        <v>0</v>
      </c>
      <c r="DQ18" s="1061">
        <f>IF('[2]Validation flags'!$H$3=1,0, IF( ISNUMBER(AZ18), 0, 1 ))</f>
        <v>0</v>
      </c>
      <c r="DR18" s="1061">
        <f>IF('[2]Validation flags'!$H$3=1,0, IF( ISNUMBER(BA18), 0, 1 ))</f>
        <v>0</v>
      </c>
      <c r="DS18" s="1050"/>
      <c r="DV18" s="1034"/>
      <c r="DW18" s="1080"/>
      <c r="DX18" s="1080"/>
      <c r="DY18" s="1080"/>
      <c r="DZ18" s="1080"/>
      <c r="EA18" s="1080"/>
      <c r="EB18" s="1080"/>
      <c r="EC18" s="1080"/>
      <c r="ED18" s="1080"/>
      <c r="EE18" s="1080"/>
      <c r="EF18" s="1080"/>
      <c r="EG18" s="1080"/>
      <c r="EH18" s="1080"/>
      <c r="EI18" s="1080"/>
      <c r="EJ18" s="1080"/>
      <c r="EK18" s="1080"/>
      <c r="EL18" s="1080"/>
      <c r="EM18" s="1080"/>
      <c r="EN18" s="1080"/>
      <c r="EO18" s="1080"/>
      <c r="EP18" s="1080"/>
      <c r="EQ18" s="1080"/>
      <c r="ER18" s="1080"/>
      <c r="ES18" s="1080"/>
      <c r="ET18" s="1080"/>
      <c r="EU18" s="1080"/>
      <c r="EV18" s="1080"/>
      <c r="EW18" s="1080"/>
      <c r="EX18" s="1080"/>
      <c r="EY18" s="1080"/>
      <c r="EZ18" s="1080"/>
      <c r="FA18" s="1080"/>
      <c r="FB18" s="1080"/>
      <c r="FC18" s="1080"/>
      <c r="FD18" s="1080"/>
      <c r="FE18" s="1080"/>
      <c r="FF18" s="1080"/>
      <c r="FG18" s="1080"/>
      <c r="FH18" s="1080"/>
      <c r="FI18" s="1080"/>
      <c r="FJ18" s="1080"/>
      <c r="FK18" s="1080"/>
      <c r="FL18" s="1080"/>
      <c r="FM18" s="1080"/>
      <c r="FN18" s="1080"/>
      <c r="FO18" s="1080"/>
      <c r="FP18" s="1080"/>
      <c r="FQ18" s="1080"/>
      <c r="FR18" s="1034"/>
    </row>
    <row r="19" spans="2:174" ht="14.25" customHeight="1" x14ac:dyDescent="0.3">
      <c r="B19" s="358">
        <f t="shared" si="9"/>
        <v>10</v>
      </c>
      <c r="C19" s="2868" t="s">
        <v>1207</v>
      </c>
      <c r="D19" s="2870"/>
      <c r="E19" s="391" t="s">
        <v>41</v>
      </c>
      <c r="F19" s="665">
        <v>3</v>
      </c>
      <c r="G19" s="521">
        <v>0</v>
      </c>
      <c r="H19" s="509">
        <v>0</v>
      </c>
      <c r="I19" s="509">
        <v>0</v>
      </c>
      <c r="J19" s="509">
        <v>0</v>
      </c>
      <c r="K19" s="666">
        <v>0</v>
      </c>
      <c r="L19" s="667">
        <f t="shared" si="0"/>
        <v>0</v>
      </c>
      <c r="M19" s="521">
        <v>0</v>
      </c>
      <c r="N19" s="509">
        <v>0</v>
      </c>
      <c r="O19" s="509">
        <v>0</v>
      </c>
      <c r="P19" s="509">
        <v>0</v>
      </c>
      <c r="Q19" s="666">
        <v>0</v>
      </c>
      <c r="R19" s="667">
        <f t="shared" si="1"/>
        <v>0</v>
      </c>
      <c r="S19" s="521">
        <v>4.782</v>
      </c>
      <c r="T19" s="509">
        <v>0</v>
      </c>
      <c r="U19" s="509">
        <v>0</v>
      </c>
      <c r="V19" s="509">
        <v>0</v>
      </c>
      <c r="W19" s="666">
        <v>0</v>
      </c>
      <c r="X19" s="667">
        <f t="shared" si="2"/>
        <v>4.782</v>
      </c>
      <c r="Y19" s="521">
        <v>0</v>
      </c>
      <c r="Z19" s="509">
        <v>0</v>
      </c>
      <c r="AA19" s="509">
        <v>0</v>
      </c>
      <c r="AB19" s="509">
        <v>0</v>
      </c>
      <c r="AC19" s="666">
        <v>0</v>
      </c>
      <c r="AD19" s="667">
        <f t="shared" si="3"/>
        <v>0</v>
      </c>
      <c r="AE19" s="521">
        <v>0</v>
      </c>
      <c r="AF19" s="509">
        <v>0</v>
      </c>
      <c r="AG19" s="509">
        <v>0</v>
      </c>
      <c r="AH19" s="509">
        <v>0</v>
      </c>
      <c r="AI19" s="666">
        <v>0</v>
      </c>
      <c r="AJ19" s="667">
        <f t="shared" si="4"/>
        <v>0</v>
      </c>
      <c r="AK19" s="521">
        <v>0</v>
      </c>
      <c r="AL19" s="509">
        <v>0</v>
      </c>
      <c r="AM19" s="509">
        <v>0</v>
      </c>
      <c r="AN19" s="509">
        <v>0</v>
      </c>
      <c r="AO19" s="666">
        <v>0</v>
      </c>
      <c r="AP19" s="667">
        <f t="shared" si="5"/>
        <v>0</v>
      </c>
      <c r="AQ19" s="521">
        <v>0</v>
      </c>
      <c r="AR19" s="509">
        <v>0</v>
      </c>
      <c r="AS19" s="509">
        <v>0</v>
      </c>
      <c r="AT19" s="509">
        <v>0</v>
      </c>
      <c r="AU19" s="666">
        <v>0</v>
      </c>
      <c r="AV19" s="667">
        <f t="shared" si="6"/>
        <v>0</v>
      </c>
      <c r="AW19" s="521">
        <v>0</v>
      </c>
      <c r="AX19" s="509">
        <v>46.194000000000003</v>
      </c>
      <c r="AY19" s="509">
        <v>0</v>
      </c>
      <c r="AZ19" s="509">
        <v>0</v>
      </c>
      <c r="BA19" s="666">
        <v>0</v>
      </c>
      <c r="BB19" s="667">
        <f t="shared" si="7"/>
        <v>46.194000000000003</v>
      </c>
      <c r="BC19" s="482"/>
      <c r="BD19" s="91"/>
      <c r="BE19" s="2869" t="s">
        <v>6761</v>
      </c>
      <c r="BG19" s="43">
        <f t="shared" si="8"/>
        <v>0</v>
      </c>
      <c r="BH19" s="43" t="str">
        <f xml:space="preserve"> IF( SUM( DW19:FQ19) = 0, 0,BE19  )</f>
        <v>Cost should be consistent with output in same year reported in Table WWS4 (zero cost is inconsistent with non-zero output and vice versa).</v>
      </c>
      <c r="BJ19" s="382">
        <f t="shared" si="10"/>
        <v>10</v>
      </c>
      <c r="BK19" s="664" t="s">
        <v>1207</v>
      </c>
      <c r="BL19" s="391" t="s">
        <v>41</v>
      </c>
      <c r="BM19" s="665">
        <v>3</v>
      </c>
      <c r="BN19" s="671" t="s">
        <v>6786</v>
      </c>
      <c r="BO19" s="672" t="s">
        <v>6787</v>
      </c>
      <c r="BP19" s="672" t="s">
        <v>6788</v>
      </c>
      <c r="BQ19" s="672" t="s">
        <v>6789</v>
      </c>
      <c r="BR19" s="673" t="s">
        <v>6790</v>
      </c>
      <c r="BS19" s="674" t="s">
        <v>6791</v>
      </c>
      <c r="BT19" s="2450"/>
      <c r="BX19" s="1061">
        <f>IF('[2]Validation flags'!$H$3=1,0, IF( ISNUMBER(G19), 0, 1 ))</f>
        <v>0</v>
      </c>
      <c r="BY19" s="1061">
        <f>IF('[2]Validation flags'!$H$3=1,0, IF( ISNUMBER(H19), 0, 1 ))</f>
        <v>0</v>
      </c>
      <c r="BZ19" s="1061">
        <f>IF('[2]Validation flags'!$H$3=1,0, IF( ISNUMBER(I19), 0, 1 ))</f>
        <v>0</v>
      </c>
      <c r="CA19" s="1061">
        <f>IF('[2]Validation flags'!$H$3=1,0, IF( ISNUMBER(J19), 0, 1 ))</f>
        <v>0</v>
      </c>
      <c r="CB19" s="1061">
        <f>IF('[2]Validation flags'!$H$3=1,0, IF( ISNUMBER(K19), 0, 1 ))</f>
        <v>0</v>
      </c>
      <c r="CC19" s="2866"/>
      <c r="CD19" s="1061">
        <f>IF('[2]Validation flags'!$H$3=1,0, IF( ISNUMBER(M19), 0, 1 ))</f>
        <v>0</v>
      </c>
      <c r="CE19" s="1061">
        <f>IF('[2]Validation flags'!$H$3=1,0, IF( ISNUMBER(N19), 0, 1 ))</f>
        <v>0</v>
      </c>
      <c r="CF19" s="1061">
        <f>IF('[2]Validation flags'!$H$3=1,0, IF( ISNUMBER(O19), 0, 1 ))</f>
        <v>0</v>
      </c>
      <c r="CG19" s="1061">
        <f>IF('[2]Validation flags'!$H$3=1,0, IF( ISNUMBER(P19), 0, 1 ))</f>
        <v>0</v>
      </c>
      <c r="CH19" s="1061">
        <f>IF('[2]Validation flags'!$H$3=1,0, IF( ISNUMBER(Q19), 0, 1 ))</f>
        <v>0</v>
      </c>
      <c r="CI19" s="1050"/>
      <c r="CJ19" s="1061">
        <f>IF('[2]Validation flags'!$H$3=1,0, IF( ISNUMBER(S19), 0, 1 ))</f>
        <v>0</v>
      </c>
      <c r="CK19" s="1061">
        <f>IF('[2]Validation flags'!$H$3=1,0, IF( ISNUMBER(T19), 0, 1 ))</f>
        <v>0</v>
      </c>
      <c r="CL19" s="1061">
        <f>IF('[2]Validation flags'!$H$3=1,0, IF( ISNUMBER(U19), 0, 1 ))</f>
        <v>0</v>
      </c>
      <c r="CM19" s="1061">
        <f>IF('[2]Validation flags'!$H$3=1,0, IF( ISNUMBER(V19), 0, 1 ))</f>
        <v>0</v>
      </c>
      <c r="CN19" s="1061">
        <f>IF('[2]Validation flags'!$H$3=1,0, IF( ISNUMBER(W19), 0, 1 ))</f>
        <v>0</v>
      </c>
      <c r="CO19" s="1050"/>
      <c r="CP19" s="1061">
        <f>IF('[2]Validation flags'!$H$3=1,0, IF( ISNUMBER(Y19), 0, 1 ))</f>
        <v>0</v>
      </c>
      <c r="CQ19" s="1061">
        <f>IF('[2]Validation flags'!$H$3=1,0, IF( ISNUMBER(Z19), 0, 1 ))</f>
        <v>0</v>
      </c>
      <c r="CR19" s="1061">
        <f>IF('[2]Validation flags'!$H$3=1,0, IF( ISNUMBER(AA19), 0, 1 ))</f>
        <v>0</v>
      </c>
      <c r="CS19" s="1061">
        <f>IF('[2]Validation flags'!$H$3=1,0, IF( ISNUMBER(AB19), 0, 1 ))</f>
        <v>0</v>
      </c>
      <c r="CT19" s="1061">
        <f>IF('[2]Validation flags'!$H$3=1,0, IF( ISNUMBER(AC19), 0, 1 ))</f>
        <v>0</v>
      </c>
      <c r="CU19" s="1050"/>
      <c r="CV19" s="1061">
        <f>IF('[2]Validation flags'!$H$3=1,0, IF( ISNUMBER(AE19), 0, 1 ))</f>
        <v>0</v>
      </c>
      <c r="CW19" s="1061">
        <f>IF('[2]Validation flags'!$H$3=1,0, IF( ISNUMBER(AF19), 0, 1 ))</f>
        <v>0</v>
      </c>
      <c r="CX19" s="1061">
        <f>IF('[2]Validation flags'!$H$3=1,0, IF( ISNUMBER(AG19), 0, 1 ))</f>
        <v>0</v>
      </c>
      <c r="CY19" s="1061">
        <f>IF('[2]Validation flags'!$H$3=1,0, IF( ISNUMBER(AH19), 0, 1 ))</f>
        <v>0</v>
      </c>
      <c r="CZ19" s="1061">
        <f>IF('[2]Validation flags'!$H$3=1,0, IF( ISNUMBER(AI19), 0, 1 ))</f>
        <v>0</v>
      </c>
      <c r="DA19" s="1050"/>
      <c r="DB19" s="1061">
        <f>IF('[2]Validation flags'!$H$3=1,0, IF( ISNUMBER(AK19), 0, 1 ))</f>
        <v>0</v>
      </c>
      <c r="DC19" s="1061">
        <f>IF('[2]Validation flags'!$H$3=1,0, IF( ISNUMBER(AL19), 0, 1 ))</f>
        <v>0</v>
      </c>
      <c r="DD19" s="1061">
        <f>IF('[2]Validation flags'!$H$3=1,0, IF( ISNUMBER(AM19), 0, 1 ))</f>
        <v>0</v>
      </c>
      <c r="DE19" s="1061">
        <f>IF('[2]Validation flags'!$H$3=1,0, IF( ISNUMBER(AN19), 0, 1 ))</f>
        <v>0</v>
      </c>
      <c r="DF19" s="1061">
        <f>IF('[2]Validation flags'!$H$3=1,0, IF( ISNUMBER(AO19), 0, 1 ))</f>
        <v>0</v>
      </c>
      <c r="DG19" s="1050"/>
      <c r="DH19" s="1061">
        <f>IF('[2]Validation flags'!$H$3=1,0, IF( ISNUMBER(AQ19), 0, 1 ))</f>
        <v>0</v>
      </c>
      <c r="DI19" s="1061">
        <f>IF('[2]Validation flags'!$H$3=1,0, IF( ISNUMBER(AR19), 0, 1 ))</f>
        <v>0</v>
      </c>
      <c r="DJ19" s="1061">
        <f>IF('[2]Validation flags'!$H$3=1,0, IF( ISNUMBER(AS19), 0, 1 ))</f>
        <v>0</v>
      </c>
      <c r="DK19" s="1061">
        <f>IF('[2]Validation flags'!$H$3=1,0, IF( ISNUMBER(AT19), 0, 1 ))</f>
        <v>0</v>
      </c>
      <c r="DL19" s="1061">
        <f>IF('[2]Validation flags'!$H$3=1,0, IF( ISNUMBER(AU19), 0, 1 ))</f>
        <v>0</v>
      </c>
      <c r="DM19" s="1050"/>
      <c r="DN19" s="1061">
        <f>IF('[2]Validation flags'!$H$3=1,0, IF( ISNUMBER(AW19), 0, 1 ))</f>
        <v>0</v>
      </c>
      <c r="DO19" s="1061">
        <f>IF('[2]Validation flags'!$H$3=1,0, IF( ISNUMBER(AX19), 0, 1 ))</f>
        <v>0</v>
      </c>
      <c r="DP19" s="1061">
        <f>IF('[2]Validation flags'!$H$3=1,0, IF( ISNUMBER(AY19), 0, 1 ))</f>
        <v>0</v>
      </c>
      <c r="DQ19" s="1061">
        <f>IF('[2]Validation flags'!$H$3=1,0, IF( ISNUMBER(AZ19), 0, 1 ))</f>
        <v>0</v>
      </c>
      <c r="DR19" s="1061">
        <f>IF('[2]Validation flags'!$H$3=1,0, IF( ISNUMBER(BA19), 0, 1 ))</f>
        <v>0</v>
      </c>
      <c r="DS19" s="1050"/>
      <c r="DV19" s="1034"/>
      <c r="DW19" s="1080"/>
      <c r="DX19" s="1080"/>
      <c r="DY19" s="1080"/>
      <c r="DZ19" s="1080"/>
      <c r="EA19" s="2246">
        <f>IF( OR(  AND(    ROUND(WWS2a!L19,3)&lt;=0, ROUND([2]WWS4!G14,3)&gt;0),    AND(   ROUND(WWS2a!L19,3)&gt;0, ROUND([2]WWS4!G14,3)&lt;=0)    ),   1,0)</f>
        <v>0</v>
      </c>
      <c r="EB19" s="2867"/>
      <c r="EC19" s="1080"/>
      <c r="ED19" s="1080"/>
      <c r="EE19" s="1080"/>
      <c r="EF19" s="1080"/>
      <c r="EG19" s="2246">
        <f>IF( OR(  AND(    ROUND(WWS2a!R19,3)&lt;=0, ROUND([2]WWS4!H14,3)&gt;0),    AND(   ROUND(WWS2a!R19,3)&gt;0, ROUND([2]WWS4!H14,3)&lt;=0)    ),   1,0)</f>
        <v>0</v>
      </c>
      <c r="EH19" s="1080"/>
      <c r="EI19" s="1080"/>
      <c r="EJ19" s="1080"/>
      <c r="EK19" s="1080"/>
      <c r="EL19" s="1080"/>
      <c r="EM19" s="2246">
        <f>IF( OR(  AND(    ROUND(WWS2a!X19,3)&lt;=0, ROUND([2]WWS4!I14,3)&gt;0),    AND(   ROUND(WWS2a!X19,3)&gt;0, ROUND([2]WWS4!I14,3)&lt;=0)    ),   1,0)</f>
        <v>0</v>
      </c>
      <c r="EN19" s="1080"/>
      <c r="EO19" s="1080"/>
      <c r="EP19" s="1080"/>
      <c r="EQ19" s="1080"/>
      <c r="ER19" s="1080"/>
      <c r="ES19" s="2246">
        <f>IF( OR(  AND(    ROUND(WWS2a!AD19,3)&lt;=0, ROUND([2]WWS4!J14,3)&gt;0),    AND(   ROUND(WWS2a!AD19,3)&gt;0, ROUND([2]WWS4!J14,3)&lt;=0)    ),   1,0)</f>
        <v>0</v>
      </c>
      <c r="ET19" s="1080"/>
      <c r="EU19" s="1080"/>
      <c r="EV19" s="1080"/>
      <c r="EW19" s="1080"/>
      <c r="EX19" s="1080"/>
      <c r="EY19" s="2246">
        <f>IF( OR(  AND(    ROUND(WWS2a!AJ19,3)&lt;=0, ROUND([2]WWS4!K14,3)&gt;0),    AND(   ROUND(WWS2a!AJ19,3)&gt;0, ROUND([2]WWS4!K14,3)&lt;=0)    ),   1,0)</f>
        <v>0</v>
      </c>
      <c r="EZ19" s="1080"/>
      <c r="FA19" s="1080"/>
      <c r="FB19" s="1080"/>
      <c r="FC19" s="1080"/>
      <c r="FD19" s="1080"/>
      <c r="FE19" s="2246">
        <f>IF( OR(  AND(    ROUND(WWS2a!AP19,3)&lt;=0, ROUND([2]WWS4!L14,3)&gt;0),    AND(   ROUND(WWS2a!AP19,3)&gt;0, ROUND([2]WWS4!L14,3)&lt;=0)    ),   1,0)</f>
        <v>1</v>
      </c>
      <c r="FF19" s="1080"/>
      <c r="FG19" s="1080"/>
      <c r="FH19" s="1080"/>
      <c r="FI19" s="1080"/>
      <c r="FJ19" s="1080"/>
      <c r="FK19" s="2246">
        <f>IF( OR(  AND(    ROUND(WWS2a!AV19,3)&lt;=0, ROUND([2]WWS4!M14,3)&gt;0),    AND(   ROUND(WWS2a!AV19,3)&gt;0, ROUND([2]WWS4!M14,3)&lt;=0)    ),   1,0)</f>
        <v>1</v>
      </c>
      <c r="FL19" s="1080"/>
      <c r="FM19" s="1080"/>
      <c r="FN19" s="1080"/>
      <c r="FO19" s="1080"/>
      <c r="FP19" s="1080"/>
      <c r="FQ19" s="2246">
        <f>IF( OR(  AND(    ROUND(WWS2a!BB19,3)&lt;=0, ROUND([2]WWS4!N14,3)&gt;0),    AND(   ROUND(WWS2a!BB19,3)&gt;0, ROUND([2]WWS4!N14,3)&lt;=0)    ),   1,0)</f>
        <v>0</v>
      </c>
      <c r="FR19" s="1034"/>
    </row>
    <row r="20" spans="2:174" ht="14.25" customHeight="1" x14ac:dyDescent="0.3">
      <c r="B20" s="358">
        <f t="shared" si="9"/>
        <v>11</v>
      </c>
      <c r="C20" s="2868" t="s">
        <v>1214</v>
      </c>
      <c r="D20" s="2870"/>
      <c r="E20" s="391" t="s">
        <v>41</v>
      </c>
      <c r="F20" s="665">
        <v>3</v>
      </c>
      <c r="G20" s="521">
        <v>0</v>
      </c>
      <c r="H20" s="509">
        <v>0</v>
      </c>
      <c r="I20" s="509">
        <v>0</v>
      </c>
      <c r="J20" s="509">
        <v>0</v>
      </c>
      <c r="K20" s="666">
        <v>0</v>
      </c>
      <c r="L20" s="667">
        <f t="shared" si="0"/>
        <v>0</v>
      </c>
      <c r="M20" s="521">
        <v>0</v>
      </c>
      <c r="N20" s="509">
        <v>0</v>
      </c>
      <c r="O20" s="509">
        <v>0</v>
      </c>
      <c r="P20" s="509">
        <v>0</v>
      </c>
      <c r="Q20" s="666">
        <v>0</v>
      </c>
      <c r="R20" s="667">
        <f t="shared" si="1"/>
        <v>0</v>
      </c>
      <c r="S20" s="521">
        <v>0</v>
      </c>
      <c r="T20" s="509">
        <v>0</v>
      </c>
      <c r="U20" s="509">
        <v>0</v>
      </c>
      <c r="V20" s="509">
        <v>0</v>
      </c>
      <c r="W20" s="666">
        <v>0</v>
      </c>
      <c r="X20" s="667">
        <f t="shared" si="2"/>
        <v>0</v>
      </c>
      <c r="Y20" s="521">
        <v>0</v>
      </c>
      <c r="Z20" s="509">
        <v>0</v>
      </c>
      <c r="AA20" s="509">
        <v>0</v>
      </c>
      <c r="AB20" s="509">
        <v>0</v>
      </c>
      <c r="AC20" s="666">
        <v>0</v>
      </c>
      <c r="AD20" s="667">
        <f t="shared" si="3"/>
        <v>0</v>
      </c>
      <c r="AE20" s="521">
        <v>0</v>
      </c>
      <c r="AF20" s="509">
        <v>0</v>
      </c>
      <c r="AG20" s="509">
        <v>0</v>
      </c>
      <c r="AH20" s="509">
        <v>0</v>
      </c>
      <c r="AI20" s="666">
        <v>0</v>
      </c>
      <c r="AJ20" s="667">
        <f t="shared" si="4"/>
        <v>0</v>
      </c>
      <c r="AK20" s="521">
        <v>0</v>
      </c>
      <c r="AL20" s="509">
        <v>0</v>
      </c>
      <c r="AM20" s="509">
        <v>0</v>
      </c>
      <c r="AN20" s="509">
        <v>0</v>
      </c>
      <c r="AO20" s="666">
        <v>0</v>
      </c>
      <c r="AP20" s="667">
        <f t="shared" si="5"/>
        <v>0</v>
      </c>
      <c r="AQ20" s="523">
        <v>21.538</v>
      </c>
      <c r="AR20" s="509">
        <v>0</v>
      </c>
      <c r="AS20" s="509">
        <v>0</v>
      </c>
      <c r="AT20" s="509">
        <v>0</v>
      </c>
      <c r="AU20" s="666">
        <v>0</v>
      </c>
      <c r="AV20" s="667">
        <f t="shared" si="6"/>
        <v>21.538</v>
      </c>
      <c r="AW20" s="523">
        <v>39.5</v>
      </c>
      <c r="AX20" s="509">
        <v>0</v>
      </c>
      <c r="AY20" s="509">
        <v>0</v>
      </c>
      <c r="AZ20" s="509">
        <v>0</v>
      </c>
      <c r="BA20" s="666">
        <v>0</v>
      </c>
      <c r="BB20" s="667">
        <f t="shared" si="7"/>
        <v>39.5</v>
      </c>
      <c r="BC20" s="482"/>
      <c r="BD20" s="91"/>
      <c r="BE20" s="2869" t="s">
        <v>6761</v>
      </c>
      <c r="BG20" s="43">
        <f t="shared" si="8"/>
        <v>0</v>
      </c>
      <c r="BH20" s="43" t="str">
        <f xml:space="preserve"> IF( SUM( DW20:FQ20) = 0, 0,BE20  )</f>
        <v>Cost should be consistent with output in same year reported in Table WWS4 (zero cost is inconsistent with non-zero output and vice versa).</v>
      </c>
      <c r="BJ20" s="382">
        <f t="shared" si="10"/>
        <v>11</v>
      </c>
      <c r="BK20" s="664" t="s">
        <v>1214</v>
      </c>
      <c r="BL20" s="391" t="s">
        <v>41</v>
      </c>
      <c r="BM20" s="665">
        <v>3</v>
      </c>
      <c r="BN20" s="671" t="s">
        <v>6792</v>
      </c>
      <c r="BO20" s="672" t="s">
        <v>6793</v>
      </c>
      <c r="BP20" s="672" t="s">
        <v>6794</v>
      </c>
      <c r="BQ20" s="672" t="s">
        <v>6795</v>
      </c>
      <c r="BR20" s="673" t="s">
        <v>6796</v>
      </c>
      <c r="BS20" s="674" t="s">
        <v>6797</v>
      </c>
      <c r="BT20" s="2450"/>
      <c r="BX20" s="1061">
        <f>IF('[2]Validation flags'!$H$3=1,0, IF( ISNUMBER(G20), 0, 1 ))</f>
        <v>0</v>
      </c>
      <c r="BY20" s="1061">
        <f>IF('[2]Validation flags'!$H$3=1,0, IF( ISNUMBER(H20), 0, 1 ))</f>
        <v>0</v>
      </c>
      <c r="BZ20" s="1061">
        <f>IF('[2]Validation flags'!$H$3=1,0, IF( ISNUMBER(I20), 0, 1 ))</f>
        <v>0</v>
      </c>
      <c r="CA20" s="1061">
        <f>IF('[2]Validation flags'!$H$3=1,0, IF( ISNUMBER(J20), 0, 1 ))</f>
        <v>0</v>
      </c>
      <c r="CB20" s="1061">
        <f>IF('[2]Validation flags'!$H$3=1,0, IF( ISNUMBER(K20), 0, 1 ))</f>
        <v>0</v>
      </c>
      <c r="CC20" s="2866"/>
      <c r="CD20" s="1061">
        <f>IF('[2]Validation flags'!$H$3=1,0, IF( ISNUMBER(M20), 0, 1 ))</f>
        <v>0</v>
      </c>
      <c r="CE20" s="1061">
        <f>IF('[2]Validation flags'!$H$3=1,0, IF( ISNUMBER(N20), 0, 1 ))</f>
        <v>0</v>
      </c>
      <c r="CF20" s="1061">
        <f>IF('[2]Validation flags'!$H$3=1,0, IF( ISNUMBER(O20), 0, 1 ))</f>
        <v>0</v>
      </c>
      <c r="CG20" s="1061">
        <f>IF('[2]Validation flags'!$H$3=1,0, IF( ISNUMBER(P20), 0, 1 ))</f>
        <v>0</v>
      </c>
      <c r="CH20" s="1061">
        <f>IF('[2]Validation flags'!$H$3=1,0, IF( ISNUMBER(Q20), 0, 1 ))</f>
        <v>0</v>
      </c>
      <c r="CI20" s="1050"/>
      <c r="CJ20" s="1061">
        <f>IF('[2]Validation flags'!$H$3=1,0, IF( ISNUMBER(S20), 0, 1 ))</f>
        <v>0</v>
      </c>
      <c r="CK20" s="1061">
        <f>IF('[2]Validation flags'!$H$3=1,0, IF( ISNUMBER(T20), 0, 1 ))</f>
        <v>0</v>
      </c>
      <c r="CL20" s="1061">
        <f>IF('[2]Validation flags'!$H$3=1,0, IF( ISNUMBER(U20), 0, 1 ))</f>
        <v>0</v>
      </c>
      <c r="CM20" s="1061">
        <f>IF('[2]Validation flags'!$H$3=1,0, IF( ISNUMBER(V20), 0, 1 ))</f>
        <v>0</v>
      </c>
      <c r="CN20" s="1061">
        <f>IF('[2]Validation flags'!$H$3=1,0, IF( ISNUMBER(W20), 0, 1 ))</f>
        <v>0</v>
      </c>
      <c r="CO20" s="1050"/>
      <c r="CP20" s="1061">
        <f>IF('[2]Validation flags'!$H$3=1,0, IF( ISNUMBER(Y20), 0, 1 ))</f>
        <v>0</v>
      </c>
      <c r="CQ20" s="1061">
        <f>IF('[2]Validation flags'!$H$3=1,0, IF( ISNUMBER(Z20), 0, 1 ))</f>
        <v>0</v>
      </c>
      <c r="CR20" s="1061">
        <f>IF('[2]Validation flags'!$H$3=1,0, IF( ISNUMBER(AA20), 0, 1 ))</f>
        <v>0</v>
      </c>
      <c r="CS20" s="1061">
        <f>IF('[2]Validation flags'!$H$3=1,0, IF( ISNUMBER(AB20), 0, 1 ))</f>
        <v>0</v>
      </c>
      <c r="CT20" s="1061">
        <f>IF('[2]Validation flags'!$H$3=1,0, IF( ISNUMBER(AC20), 0, 1 ))</f>
        <v>0</v>
      </c>
      <c r="CU20" s="1050"/>
      <c r="CV20" s="1061">
        <f>IF('[2]Validation flags'!$H$3=1,0, IF( ISNUMBER(AE20), 0, 1 ))</f>
        <v>0</v>
      </c>
      <c r="CW20" s="1061">
        <f>IF('[2]Validation flags'!$H$3=1,0, IF( ISNUMBER(AF20), 0, 1 ))</f>
        <v>0</v>
      </c>
      <c r="CX20" s="1061">
        <f>IF('[2]Validation flags'!$H$3=1,0, IF( ISNUMBER(AG20), 0, 1 ))</f>
        <v>0</v>
      </c>
      <c r="CY20" s="1061">
        <f>IF('[2]Validation flags'!$H$3=1,0, IF( ISNUMBER(AH20), 0, 1 ))</f>
        <v>0</v>
      </c>
      <c r="CZ20" s="1061">
        <f>IF('[2]Validation flags'!$H$3=1,0, IF( ISNUMBER(AI20), 0, 1 ))</f>
        <v>0</v>
      </c>
      <c r="DA20" s="1050"/>
      <c r="DB20" s="1061">
        <f>IF('[2]Validation flags'!$H$3=1,0, IF( ISNUMBER(AK20), 0, 1 ))</f>
        <v>0</v>
      </c>
      <c r="DC20" s="1061">
        <f>IF('[2]Validation flags'!$H$3=1,0, IF( ISNUMBER(AL20), 0, 1 ))</f>
        <v>0</v>
      </c>
      <c r="DD20" s="1061">
        <f>IF('[2]Validation flags'!$H$3=1,0, IF( ISNUMBER(AM20), 0, 1 ))</f>
        <v>0</v>
      </c>
      <c r="DE20" s="1061">
        <f>IF('[2]Validation flags'!$H$3=1,0, IF( ISNUMBER(AN20), 0, 1 ))</f>
        <v>0</v>
      </c>
      <c r="DF20" s="1061">
        <f>IF('[2]Validation flags'!$H$3=1,0, IF( ISNUMBER(AO20), 0, 1 ))</f>
        <v>0</v>
      </c>
      <c r="DG20" s="1050"/>
      <c r="DH20" s="1061">
        <f>IF('[2]Validation flags'!$H$3=1,0, IF( ISNUMBER(AQ20), 0, 1 ))</f>
        <v>0</v>
      </c>
      <c r="DI20" s="1061">
        <f>IF('[2]Validation flags'!$H$3=1,0, IF( ISNUMBER(AR20), 0, 1 ))</f>
        <v>0</v>
      </c>
      <c r="DJ20" s="1061">
        <f>IF('[2]Validation flags'!$H$3=1,0, IF( ISNUMBER(AS20), 0, 1 ))</f>
        <v>0</v>
      </c>
      <c r="DK20" s="1061">
        <f>IF('[2]Validation flags'!$H$3=1,0, IF( ISNUMBER(AT20), 0, 1 ))</f>
        <v>0</v>
      </c>
      <c r="DL20" s="1061">
        <f>IF('[2]Validation flags'!$H$3=1,0, IF( ISNUMBER(AU20), 0, 1 ))</f>
        <v>0</v>
      </c>
      <c r="DM20" s="1050"/>
      <c r="DN20" s="1061">
        <f>IF('[2]Validation flags'!$H$3=1,0, IF( ISNUMBER(AW20), 0, 1 ))</f>
        <v>0</v>
      </c>
      <c r="DO20" s="1061">
        <f>IF('[2]Validation flags'!$H$3=1,0, IF( ISNUMBER(AX20), 0, 1 ))</f>
        <v>0</v>
      </c>
      <c r="DP20" s="1061">
        <f>IF('[2]Validation flags'!$H$3=1,0, IF( ISNUMBER(AY20), 0, 1 ))</f>
        <v>0</v>
      </c>
      <c r="DQ20" s="1061">
        <f>IF('[2]Validation flags'!$H$3=1,0, IF( ISNUMBER(AZ20), 0, 1 ))</f>
        <v>0</v>
      </c>
      <c r="DR20" s="1061">
        <f>IF('[2]Validation flags'!$H$3=1,0, IF( ISNUMBER(BA20), 0, 1 ))</f>
        <v>0</v>
      </c>
      <c r="DS20" s="1050"/>
      <c r="DV20" s="1034"/>
      <c r="DW20" s="1080"/>
      <c r="DX20" s="1080"/>
      <c r="DY20" s="1080"/>
      <c r="DZ20" s="1080"/>
      <c r="EA20" s="2246">
        <f>IF( OR(  AND(    ROUND(WWS2a!L20,3)&lt;=0, ROUND([2]WWS4!G15,3)&gt;0),    AND(   ROUND(WWS2a!L20,3)&gt;0, ROUND([2]WWS4!G15,3)&lt;=0)    ),   1,0)</f>
        <v>0</v>
      </c>
      <c r="EB20" s="2867"/>
      <c r="EC20" s="1080"/>
      <c r="ED20" s="1080"/>
      <c r="EE20" s="1080"/>
      <c r="EF20" s="1080"/>
      <c r="EG20" s="2246">
        <f>IF( OR(  AND(    ROUND(WWS2a!R20,3)&lt;=0, ROUND([2]WWS4!H15,3)&gt;0),    AND(   ROUND(WWS2a!R20,3)&gt;0, ROUND([2]WWS4!H15,3)&lt;=0)    ),   1,0)</f>
        <v>0</v>
      </c>
      <c r="EH20" s="1080"/>
      <c r="EI20" s="1080"/>
      <c r="EJ20" s="1080"/>
      <c r="EK20" s="1080"/>
      <c r="EL20" s="1080"/>
      <c r="EM20" s="2246">
        <f>IF( OR(  AND(    ROUND(WWS2a!X20,3)&lt;=0, ROUND([2]WWS4!I15,3)&gt;0),    AND(   ROUND(WWS2a!X20,3)&gt;0, ROUND([2]WWS4!I15,3)&lt;=0)    ),   1,0)</f>
        <v>0</v>
      </c>
      <c r="EN20" s="1080"/>
      <c r="EO20" s="1080"/>
      <c r="EP20" s="1080"/>
      <c r="EQ20" s="1080"/>
      <c r="ER20" s="1080"/>
      <c r="ES20" s="2246">
        <f>IF( OR(  AND(    ROUND(WWS2a!AD20,3)&lt;=0, ROUND([2]WWS4!J15,3)&gt;0),    AND(   ROUND(WWS2a!AD20,3)&gt;0, ROUND([2]WWS4!J15,3)&lt;=0)    ),   1,0)</f>
        <v>0</v>
      </c>
      <c r="ET20" s="1080"/>
      <c r="EU20" s="1080"/>
      <c r="EV20" s="1080"/>
      <c r="EW20" s="1080"/>
      <c r="EX20" s="1080"/>
      <c r="EY20" s="2246">
        <f>IF( OR(  AND(    ROUND(WWS2a!AJ20,3)&lt;=0, ROUND([2]WWS4!K15,3)&gt;0),    AND(   ROUND(WWS2a!AJ20,3)&gt;0, ROUND([2]WWS4!K15,3)&lt;=0)    ),   1,0)</f>
        <v>0</v>
      </c>
      <c r="EZ20" s="1080"/>
      <c r="FA20" s="1080"/>
      <c r="FB20" s="1080"/>
      <c r="FC20" s="1080"/>
      <c r="FD20" s="1080"/>
      <c r="FE20" s="2246">
        <f>IF( OR(  AND(    ROUND(WWS2a!AP20,3)&lt;=0, ROUND([2]WWS4!L15,3)&gt;0),    AND(   ROUND(WWS2a!AP20,3)&gt;0, ROUND([2]WWS4!L15,3)&lt;=0)    ),   1,0)</f>
        <v>0</v>
      </c>
      <c r="FF20" s="1080"/>
      <c r="FG20" s="1080"/>
      <c r="FH20" s="1080"/>
      <c r="FI20" s="1080"/>
      <c r="FJ20" s="1080"/>
      <c r="FK20" s="2246">
        <f>IF( OR(  AND(    ROUND(WWS2a!AV20,3)&lt;=0, ROUND([2]WWS4!M15,3)&gt;0),    AND(   ROUND(WWS2a!AV20,3)&gt;0, ROUND([2]WWS4!M15,3)&lt;=0)    ),   1,0)</f>
        <v>1</v>
      </c>
      <c r="FL20" s="1080"/>
      <c r="FM20" s="1080"/>
      <c r="FN20" s="1080"/>
      <c r="FO20" s="1080"/>
      <c r="FP20" s="1080"/>
      <c r="FQ20" s="2246">
        <f>IF( OR(  AND(    ROUND(WWS2a!BB20,3)&lt;=0, ROUND([2]WWS4!N15,3)&gt;0),    AND(   ROUND(WWS2a!BB20,3)&gt;0, ROUND([2]WWS4!N15,3)&lt;=0)    ),   1,0)</f>
        <v>0</v>
      </c>
      <c r="FR20" s="1034"/>
    </row>
    <row r="21" spans="2:174" ht="14.25" customHeight="1" x14ac:dyDescent="0.3">
      <c r="B21" s="358">
        <f t="shared" si="9"/>
        <v>12</v>
      </c>
      <c r="C21" s="2868" t="s">
        <v>1221</v>
      </c>
      <c r="D21" s="2870"/>
      <c r="E21" s="391" t="s">
        <v>41</v>
      </c>
      <c r="F21" s="665">
        <v>3</v>
      </c>
      <c r="G21" s="521">
        <v>0</v>
      </c>
      <c r="H21" s="509">
        <v>0</v>
      </c>
      <c r="I21" s="509">
        <v>0</v>
      </c>
      <c r="J21" s="509">
        <v>0</v>
      </c>
      <c r="K21" s="666">
        <v>0</v>
      </c>
      <c r="L21" s="667">
        <f t="shared" si="0"/>
        <v>0</v>
      </c>
      <c r="M21" s="521">
        <v>0</v>
      </c>
      <c r="N21" s="509">
        <v>0</v>
      </c>
      <c r="O21" s="509">
        <v>0</v>
      </c>
      <c r="P21" s="509">
        <v>0</v>
      </c>
      <c r="Q21" s="666">
        <v>0</v>
      </c>
      <c r="R21" s="667">
        <f t="shared" si="1"/>
        <v>0</v>
      </c>
      <c r="S21" s="521">
        <v>0</v>
      </c>
      <c r="T21" s="509">
        <v>0</v>
      </c>
      <c r="U21" s="509">
        <v>0</v>
      </c>
      <c r="V21" s="509">
        <v>0</v>
      </c>
      <c r="W21" s="666">
        <v>0</v>
      </c>
      <c r="X21" s="667">
        <f t="shared" si="2"/>
        <v>0</v>
      </c>
      <c r="Y21" s="521">
        <v>0</v>
      </c>
      <c r="Z21" s="509">
        <v>0</v>
      </c>
      <c r="AA21" s="509">
        <v>0</v>
      </c>
      <c r="AB21" s="509">
        <v>0</v>
      </c>
      <c r="AC21" s="666">
        <v>0</v>
      </c>
      <c r="AD21" s="667">
        <f t="shared" si="3"/>
        <v>0</v>
      </c>
      <c r="AE21" s="521">
        <v>0</v>
      </c>
      <c r="AF21" s="509">
        <v>0</v>
      </c>
      <c r="AG21" s="509">
        <v>0</v>
      </c>
      <c r="AH21" s="509">
        <v>0</v>
      </c>
      <c r="AI21" s="666">
        <v>0</v>
      </c>
      <c r="AJ21" s="667">
        <f t="shared" si="4"/>
        <v>0</v>
      </c>
      <c r="AK21" s="521">
        <v>0</v>
      </c>
      <c r="AL21" s="509">
        <v>0</v>
      </c>
      <c r="AM21" s="509">
        <v>0</v>
      </c>
      <c r="AN21" s="509">
        <v>0</v>
      </c>
      <c r="AO21" s="666">
        <v>0</v>
      </c>
      <c r="AP21" s="667">
        <f t="shared" si="5"/>
        <v>0</v>
      </c>
      <c r="AQ21" s="521">
        <v>0</v>
      </c>
      <c r="AR21" s="509">
        <v>0</v>
      </c>
      <c r="AS21" s="509">
        <v>0</v>
      </c>
      <c r="AT21" s="509">
        <v>0</v>
      </c>
      <c r="AU21" s="666">
        <v>0</v>
      </c>
      <c r="AV21" s="667">
        <f t="shared" si="6"/>
        <v>0</v>
      </c>
      <c r="AW21" s="521">
        <v>0</v>
      </c>
      <c r="AX21" s="509">
        <v>12.247999999999999</v>
      </c>
      <c r="AY21" s="509">
        <v>0</v>
      </c>
      <c r="AZ21" s="509">
        <v>0</v>
      </c>
      <c r="BA21" s="666">
        <v>0</v>
      </c>
      <c r="BB21" s="667">
        <f t="shared" si="7"/>
        <v>12.247999999999999</v>
      </c>
      <c r="BC21" s="482"/>
      <c r="BD21" s="91"/>
      <c r="BE21" s="2869"/>
      <c r="BG21" s="43">
        <f t="shared" si="8"/>
        <v>0</v>
      </c>
      <c r="BH21" s="651"/>
      <c r="BJ21" s="382">
        <f t="shared" si="10"/>
        <v>12</v>
      </c>
      <c r="BK21" s="664" t="s">
        <v>1221</v>
      </c>
      <c r="BL21" s="391" t="s">
        <v>41</v>
      </c>
      <c r="BM21" s="665">
        <v>3</v>
      </c>
      <c r="BN21" s="671" t="s">
        <v>6798</v>
      </c>
      <c r="BO21" s="672" t="s">
        <v>6799</v>
      </c>
      <c r="BP21" s="672" t="s">
        <v>6800</v>
      </c>
      <c r="BQ21" s="672" t="s">
        <v>6801</v>
      </c>
      <c r="BR21" s="673" t="s">
        <v>6802</v>
      </c>
      <c r="BS21" s="674" t="s">
        <v>6803</v>
      </c>
      <c r="BT21" s="2450"/>
      <c r="BX21" s="1061">
        <f>IF('[2]Validation flags'!$H$3=1,0, IF( ISNUMBER(G21), 0, 1 ))</f>
        <v>0</v>
      </c>
      <c r="BY21" s="1061">
        <f>IF('[2]Validation flags'!$H$3=1,0, IF( ISNUMBER(H21), 0, 1 ))</f>
        <v>0</v>
      </c>
      <c r="BZ21" s="1061">
        <f>IF('[2]Validation flags'!$H$3=1,0, IF( ISNUMBER(I21), 0, 1 ))</f>
        <v>0</v>
      </c>
      <c r="CA21" s="1061">
        <f>IF('[2]Validation flags'!$H$3=1,0, IF( ISNUMBER(J21), 0, 1 ))</f>
        <v>0</v>
      </c>
      <c r="CB21" s="1061">
        <f>IF('[2]Validation flags'!$H$3=1,0, IF( ISNUMBER(K21), 0, 1 ))</f>
        <v>0</v>
      </c>
      <c r="CC21" s="2866"/>
      <c r="CD21" s="1061">
        <f>IF('[2]Validation flags'!$H$3=1,0, IF( ISNUMBER(M21), 0, 1 ))</f>
        <v>0</v>
      </c>
      <c r="CE21" s="1061">
        <f>IF('[2]Validation flags'!$H$3=1,0, IF( ISNUMBER(N21), 0, 1 ))</f>
        <v>0</v>
      </c>
      <c r="CF21" s="1061">
        <f>IF('[2]Validation flags'!$H$3=1,0, IF( ISNUMBER(O21), 0, 1 ))</f>
        <v>0</v>
      </c>
      <c r="CG21" s="1061">
        <f>IF('[2]Validation flags'!$H$3=1,0, IF( ISNUMBER(P21), 0, 1 ))</f>
        <v>0</v>
      </c>
      <c r="CH21" s="1061">
        <f>IF('[2]Validation flags'!$H$3=1,0, IF( ISNUMBER(Q21), 0, 1 ))</f>
        <v>0</v>
      </c>
      <c r="CI21" s="1050"/>
      <c r="CJ21" s="1061">
        <f>IF('[2]Validation flags'!$H$3=1,0, IF( ISNUMBER(S21), 0, 1 ))</f>
        <v>0</v>
      </c>
      <c r="CK21" s="1061">
        <f>IF('[2]Validation flags'!$H$3=1,0, IF( ISNUMBER(T21), 0, 1 ))</f>
        <v>0</v>
      </c>
      <c r="CL21" s="1061">
        <f>IF('[2]Validation flags'!$H$3=1,0, IF( ISNUMBER(U21), 0, 1 ))</f>
        <v>0</v>
      </c>
      <c r="CM21" s="1061">
        <f>IF('[2]Validation flags'!$H$3=1,0, IF( ISNUMBER(V21), 0, 1 ))</f>
        <v>0</v>
      </c>
      <c r="CN21" s="1061">
        <f>IF('[2]Validation flags'!$H$3=1,0, IF( ISNUMBER(W21), 0, 1 ))</f>
        <v>0</v>
      </c>
      <c r="CO21" s="1050"/>
      <c r="CP21" s="1061">
        <f>IF('[2]Validation flags'!$H$3=1,0, IF( ISNUMBER(Y21), 0, 1 ))</f>
        <v>0</v>
      </c>
      <c r="CQ21" s="1061">
        <f>IF('[2]Validation flags'!$H$3=1,0, IF( ISNUMBER(Z21), 0, 1 ))</f>
        <v>0</v>
      </c>
      <c r="CR21" s="1061">
        <f>IF('[2]Validation flags'!$H$3=1,0, IF( ISNUMBER(AA21), 0, 1 ))</f>
        <v>0</v>
      </c>
      <c r="CS21" s="1061">
        <f>IF('[2]Validation flags'!$H$3=1,0, IF( ISNUMBER(AB21), 0, 1 ))</f>
        <v>0</v>
      </c>
      <c r="CT21" s="1061">
        <f>IF('[2]Validation flags'!$H$3=1,0, IF( ISNUMBER(AC21), 0, 1 ))</f>
        <v>0</v>
      </c>
      <c r="CU21" s="1050"/>
      <c r="CV21" s="1061">
        <f>IF('[2]Validation flags'!$H$3=1,0, IF( ISNUMBER(AE21), 0, 1 ))</f>
        <v>0</v>
      </c>
      <c r="CW21" s="1061">
        <f>IF('[2]Validation flags'!$H$3=1,0, IF( ISNUMBER(AF21), 0, 1 ))</f>
        <v>0</v>
      </c>
      <c r="CX21" s="1061">
        <f>IF('[2]Validation flags'!$H$3=1,0, IF( ISNUMBER(AG21), 0, 1 ))</f>
        <v>0</v>
      </c>
      <c r="CY21" s="1061">
        <f>IF('[2]Validation flags'!$H$3=1,0, IF( ISNUMBER(AH21), 0, 1 ))</f>
        <v>0</v>
      </c>
      <c r="CZ21" s="1061">
        <f>IF('[2]Validation flags'!$H$3=1,0, IF( ISNUMBER(AI21), 0, 1 ))</f>
        <v>0</v>
      </c>
      <c r="DA21" s="1050"/>
      <c r="DB21" s="1061">
        <f>IF('[2]Validation flags'!$H$3=1,0, IF( ISNUMBER(AK21), 0, 1 ))</f>
        <v>0</v>
      </c>
      <c r="DC21" s="1061">
        <f>IF('[2]Validation flags'!$H$3=1,0, IF( ISNUMBER(AL21), 0, 1 ))</f>
        <v>0</v>
      </c>
      <c r="DD21" s="1061">
        <f>IF('[2]Validation flags'!$H$3=1,0, IF( ISNUMBER(AM21), 0, 1 ))</f>
        <v>0</v>
      </c>
      <c r="DE21" s="1061">
        <f>IF('[2]Validation flags'!$H$3=1,0, IF( ISNUMBER(AN21), 0, 1 ))</f>
        <v>0</v>
      </c>
      <c r="DF21" s="1061">
        <f>IF('[2]Validation flags'!$H$3=1,0, IF( ISNUMBER(AO21), 0, 1 ))</f>
        <v>0</v>
      </c>
      <c r="DG21" s="1050"/>
      <c r="DH21" s="1061">
        <f>IF('[2]Validation flags'!$H$3=1,0, IF( ISNUMBER(AQ21), 0, 1 ))</f>
        <v>0</v>
      </c>
      <c r="DI21" s="1061">
        <f>IF('[2]Validation flags'!$H$3=1,0, IF( ISNUMBER(AR21), 0, 1 ))</f>
        <v>0</v>
      </c>
      <c r="DJ21" s="1061">
        <f>IF('[2]Validation flags'!$H$3=1,0, IF( ISNUMBER(AS21), 0, 1 ))</f>
        <v>0</v>
      </c>
      <c r="DK21" s="1061">
        <f>IF('[2]Validation flags'!$H$3=1,0, IF( ISNUMBER(AT21), 0, 1 ))</f>
        <v>0</v>
      </c>
      <c r="DL21" s="1061">
        <f>IF('[2]Validation flags'!$H$3=1,0, IF( ISNUMBER(AU21), 0, 1 ))</f>
        <v>0</v>
      </c>
      <c r="DM21" s="1050"/>
      <c r="DN21" s="1061">
        <f>IF('[2]Validation flags'!$H$3=1,0, IF( ISNUMBER(AW21), 0, 1 ))</f>
        <v>0</v>
      </c>
      <c r="DO21" s="1061">
        <f>IF('[2]Validation flags'!$H$3=1,0, IF( ISNUMBER(AX21), 0, 1 ))</f>
        <v>0</v>
      </c>
      <c r="DP21" s="1061">
        <f>IF('[2]Validation flags'!$H$3=1,0, IF( ISNUMBER(AY21), 0, 1 ))</f>
        <v>0</v>
      </c>
      <c r="DQ21" s="1061">
        <f>IF('[2]Validation flags'!$H$3=1,0, IF( ISNUMBER(AZ21), 0, 1 ))</f>
        <v>0</v>
      </c>
      <c r="DR21" s="1061">
        <f>IF('[2]Validation flags'!$H$3=1,0, IF( ISNUMBER(BA21), 0, 1 ))</f>
        <v>0</v>
      </c>
      <c r="DS21" s="1050"/>
      <c r="DV21" s="1034"/>
      <c r="DW21" s="1080"/>
      <c r="DX21" s="1080"/>
      <c r="DY21" s="1080"/>
      <c r="DZ21" s="1080"/>
      <c r="EA21" s="1080"/>
      <c r="EB21" s="2867"/>
      <c r="EC21" s="1080"/>
      <c r="ED21" s="1080"/>
      <c r="EE21" s="1080"/>
      <c r="EF21" s="1080"/>
      <c r="EG21" s="1080"/>
      <c r="EH21" s="1080"/>
      <c r="EI21" s="1080"/>
      <c r="EJ21" s="1080"/>
      <c r="EK21" s="1080"/>
      <c r="EL21" s="1080"/>
      <c r="EM21" s="1080"/>
      <c r="EN21" s="1080"/>
      <c r="EO21" s="1080"/>
      <c r="EP21" s="1080"/>
      <c r="EQ21" s="1080"/>
      <c r="ER21" s="1080"/>
      <c r="ES21" s="1080"/>
      <c r="ET21" s="1080"/>
      <c r="EU21" s="1080"/>
      <c r="EV21" s="1080"/>
      <c r="EW21" s="1080"/>
      <c r="EX21" s="1080"/>
      <c r="EY21" s="1080"/>
      <c r="EZ21" s="1080"/>
      <c r="FA21" s="1080"/>
      <c r="FB21" s="1080"/>
      <c r="FC21" s="1080"/>
      <c r="FD21" s="1080"/>
      <c r="FE21" s="1080"/>
      <c r="FF21" s="1080"/>
      <c r="FG21" s="1080"/>
      <c r="FH21" s="1080"/>
      <c r="FI21" s="1080"/>
      <c r="FJ21" s="1080"/>
      <c r="FK21" s="1080"/>
      <c r="FL21" s="1080"/>
      <c r="FM21" s="1080"/>
      <c r="FN21" s="1080"/>
      <c r="FO21" s="1080"/>
      <c r="FP21" s="1080"/>
      <c r="FQ21" s="1080"/>
      <c r="FR21" s="1034"/>
    </row>
    <row r="22" spans="2:174" ht="14.25" customHeight="1" x14ac:dyDescent="0.3">
      <c r="B22" s="358">
        <f t="shared" si="9"/>
        <v>13</v>
      </c>
      <c r="C22" s="664" t="s">
        <v>1228</v>
      </c>
      <c r="D22" s="2871"/>
      <c r="E22" s="391" t="s">
        <v>41</v>
      </c>
      <c r="F22" s="665">
        <v>3</v>
      </c>
      <c r="G22" s="521">
        <v>0</v>
      </c>
      <c r="H22" s="509">
        <v>0.56699999999999995</v>
      </c>
      <c r="I22" s="509">
        <v>0</v>
      </c>
      <c r="J22" s="509">
        <v>0</v>
      </c>
      <c r="K22" s="666">
        <v>0</v>
      </c>
      <c r="L22" s="667">
        <f t="shared" si="0"/>
        <v>0.56699999999999995</v>
      </c>
      <c r="M22" s="521">
        <v>0</v>
      </c>
      <c r="N22" s="509">
        <v>0</v>
      </c>
      <c r="O22" s="509">
        <v>0</v>
      </c>
      <c r="P22" s="509">
        <v>0</v>
      </c>
      <c r="Q22" s="666">
        <v>0</v>
      </c>
      <c r="R22" s="667">
        <f t="shared" si="1"/>
        <v>0</v>
      </c>
      <c r="S22" s="521">
        <v>0</v>
      </c>
      <c r="T22" s="509">
        <v>0</v>
      </c>
      <c r="U22" s="509">
        <v>0</v>
      </c>
      <c r="V22" s="509">
        <v>0</v>
      </c>
      <c r="W22" s="666">
        <v>0</v>
      </c>
      <c r="X22" s="667">
        <f t="shared" si="2"/>
        <v>0</v>
      </c>
      <c r="Y22" s="521">
        <v>0</v>
      </c>
      <c r="Z22" s="509">
        <v>0.20200000000000001</v>
      </c>
      <c r="AA22" s="509">
        <v>0</v>
      </c>
      <c r="AB22" s="509">
        <v>0</v>
      </c>
      <c r="AC22" s="666">
        <v>0</v>
      </c>
      <c r="AD22" s="667">
        <f t="shared" si="3"/>
        <v>0.20200000000000001</v>
      </c>
      <c r="AE22" s="521">
        <v>0</v>
      </c>
      <c r="AF22" s="509">
        <v>2.056</v>
      </c>
      <c r="AG22" s="509">
        <v>0</v>
      </c>
      <c r="AH22" s="509">
        <v>0</v>
      </c>
      <c r="AI22" s="666">
        <v>0</v>
      </c>
      <c r="AJ22" s="667">
        <f t="shared" si="4"/>
        <v>2.056</v>
      </c>
      <c r="AK22" s="521">
        <v>0</v>
      </c>
      <c r="AL22" s="509">
        <v>0</v>
      </c>
      <c r="AM22" s="509">
        <v>0</v>
      </c>
      <c r="AN22" s="509">
        <v>0</v>
      </c>
      <c r="AO22" s="666">
        <v>0</v>
      </c>
      <c r="AP22" s="667">
        <f t="shared" si="5"/>
        <v>0</v>
      </c>
      <c r="AQ22" s="521">
        <v>0</v>
      </c>
      <c r="AR22" s="509">
        <v>0</v>
      </c>
      <c r="AS22" s="509">
        <v>0</v>
      </c>
      <c r="AT22" s="509">
        <v>0</v>
      </c>
      <c r="AU22" s="666">
        <v>0</v>
      </c>
      <c r="AV22" s="667">
        <f t="shared" si="6"/>
        <v>0</v>
      </c>
      <c r="AW22" s="521">
        <v>0</v>
      </c>
      <c r="AX22" s="509">
        <v>0</v>
      </c>
      <c r="AY22" s="509">
        <v>0</v>
      </c>
      <c r="AZ22" s="509">
        <v>0</v>
      </c>
      <c r="BA22" s="666">
        <v>0</v>
      </c>
      <c r="BB22" s="667">
        <f t="shared" si="7"/>
        <v>0</v>
      </c>
      <c r="BC22" s="482"/>
      <c r="BD22" s="91"/>
      <c r="BE22" s="2869"/>
      <c r="BG22" s="43">
        <f t="shared" si="8"/>
        <v>0</v>
      </c>
      <c r="BH22" s="651"/>
      <c r="BJ22" s="382">
        <f t="shared" si="10"/>
        <v>13</v>
      </c>
      <c r="BK22" s="664" t="s">
        <v>1228</v>
      </c>
      <c r="BL22" s="391" t="s">
        <v>41</v>
      </c>
      <c r="BM22" s="665">
        <v>3</v>
      </c>
      <c r="BN22" s="671" t="s">
        <v>6804</v>
      </c>
      <c r="BO22" s="672" t="s">
        <v>6805</v>
      </c>
      <c r="BP22" s="672" t="s">
        <v>6806</v>
      </c>
      <c r="BQ22" s="672" t="s">
        <v>6807</v>
      </c>
      <c r="BR22" s="673" t="s">
        <v>6808</v>
      </c>
      <c r="BS22" s="674" t="s">
        <v>6809</v>
      </c>
      <c r="BT22" s="2450"/>
      <c r="BX22" s="1061">
        <f>IF('[2]Validation flags'!$H$3=1,0, IF( ISNUMBER(G22), 0, 1 ))</f>
        <v>0</v>
      </c>
      <c r="BY22" s="1061">
        <f>IF('[2]Validation flags'!$H$3=1,0, IF( ISNUMBER(H22), 0, 1 ))</f>
        <v>0</v>
      </c>
      <c r="BZ22" s="1061">
        <f>IF('[2]Validation flags'!$H$3=1,0, IF( ISNUMBER(I22), 0, 1 ))</f>
        <v>0</v>
      </c>
      <c r="CA22" s="1061">
        <f>IF('[2]Validation flags'!$H$3=1,0, IF( ISNUMBER(J22), 0, 1 ))</f>
        <v>0</v>
      </c>
      <c r="CB22" s="1061">
        <f>IF('[2]Validation flags'!$H$3=1,0, IF( ISNUMBER(K22), 0, 1 ))</f>
        <v>0</v>
      </c>
      <c r="CC22" s="2866"/>
      <c r="CD22" s="1061">
        <f>IF('[2]Validation flags'!$H$3=1,0, IF( ISNUMBER(M22), 0, 1 ))</f>
        <v>0</v>
      </c>
      <c r="CE22" s="1061">
        <f>IF('[2]Validation flags'!$H$3=1,0, IF( ISNUMBER(N22), 0, 1 ))</f>
        <v>0</v>
      </c>
      <c r="CF22" s="1061">
        <f>IF('[2]Validation flags'!$H$3=1,0, IF( ISNUMBER(O22), 0, 1 ))</f>
        <v>0</v>
      </c>
      <c r="CG22" s="1061">
        <f>IF('[2]Validation flags'!$H$3=1,0, IF( ISNUMBER(P22), 0, 1 ))</f>
        <v>0</v>
      </c>
      <c r="CH22" s="1061">
        <f>IF('[2]Validation flags'!$H$3=1,0, IF( ISNUMBER(Q22), 0, 1 ))</f>
        <v>0</v>
      </c>
      <c r="CI22" s="1050"/>
      <c r="CJ22" s="1061">
        <f>IF('[2]Validation flags'!$H$3=1,0, IF( ISNUMBER(S22), 0, 1 ))</f>
        <v>0</v>
      </c>
      <c r="CK22" s="1061">
        <f>IF('[2]Validation flags'!$H$3=1,0, IF( ISNUMBER(T22), 0, 1 ))</f>
        <v>0</v>
      </c>
      <c r="CL22" s="1061">
        <f>IF('[2]Validation flags'!$H$3=1,0, IF( ISNUMBER(U22), 0, 1 ))</f>
        <v>0</v>
      </c>
      <c r="CM22" s="1061">
        <f>IF('[2]Validation flags'!$H$3=1,0, IF( ISNUMBER(V22), 0, 1 ))</f>
        <v>0</v>
      </c>
      <c r="CN22" s="1061">
        <f>IF('[2]Validation flags'!$H$3=1,0, IF( ISNUMBER(W22), 0, 1 ))</f>
        <v>0</v>
      </c>
      <c r="CO22" s="1050"/>
      <c r="CP22" s="1061">
        <f>IF('[2]Validation flags'!$H$3=1,0, IF( ISNUMBER(Y22), 0, 1 ))</f>
        <v>0</v>
      </c>
      <c r="CQ22" s="1061">
        <f>IF('[2]Validation flags'!$H$3=1,0, IF( ISNUMBER(Z22), 0, 1 ))</f>
        <v>0</v>
      </c>
      <c r="CR22" s="1061">
        <f>IF('[2]Validation flags'!$H$3=1,0, IF( ISNUMBER(AA22), 0, 1 ))</f>
        <v>0</v>
      </c>
      <c r="CS22" s="1061">
        <f>IF('[2]Validation flags'!$H$3=1,0, IF( ISNUMBER(AB22), 0, 1 ))</f>
        <v>0</v>
      </c>
      <c r="CT22" s="1061">
        <f>IF('[2]Validation flags'!$H$3=1,0, IF( ISNUMBER(AC22), 0, 1 ))</f>
        <v>0</v>
      </c>
      <c r="CU22" s="1050"/>
      <c r="CV22" s="1061">
        <f>IF('[2]Validation flags'!$H$3=1,0, IF( ISNUMBER(AE22), 0, 1 ))</f>
        <v>0</v>
      </c>
      <c r="CW22" s="1061">
        <f>IF('[2]Validation flags'!$H$3=1,0, IF( ISNUMBER(AF22), 0, 1 ))</f>
        <v>0</v>
      </c>
      <c r="CX22" s="1061">
        <f>IF('[2]Validation flags'!$H$3=1,0, IF( ISNUMBER(AG22), 0, 1 ))</f>
        <v>0</v>
      </c>
      <c r="CY22" s="1061">
        <f>IF('[2]Validation flags'!$H$3=1,0, IF( ISNUMBER(AH22), 0, 1 ))</f>
        <v>0</v>
      </c>
      <c r="CZ22" s="1061">
        <f>IF('[2]Validation flags'!$H$3=1,0, IF( ISNUMBER(AI22), 0, 1 ))</f>
        <v>0</v>
      </c>
      <c r="DA22" s="1050"/>
      <c r="DB22" s="1061">
        <f>IF('[2]Validation flags'!$H$3=1,0, IF( ISNUMBER(AK22), 0, 1 ))</f>
        <v>0</v>
      </c>
      <c r="DC22" s="1061">
        <f>IF('[2]Validation flags'!$H$3=1,0, IF( ISNUMBER(AL22), 0, 1 ))</f>
        <v>0</v>
      </c>
      <c r="DD22" s="1061">
        <f>IF('[2]Validation flags'!$H$3=1,0, IF( ISNUMBER(AM22), 0, 1 ))</f>
        <v>0</v>
      </c>
      <c r="DE22" s="1061">
        <f>IF('[2]Validation flags'!$H$3=1,0, IF( ISNUMBER(AN22), 0, 1 ))</f>
        <v>0</v>
      </c>
      <c r="DF22" s="1061">
        <f>IF('[2]Validation flags'!$H$3=1,0, IF( ISNUMBER(AO22), 0, 1 ))</f>
        <v>0</v>
      </c>
      <c r="DG22" s="1050"/>
      <c r="DH22" s="1061">
        <f>IF('[2]Validation flags'!$H$3=1,0, IF( ISNUMBER(AQ22), 0, 1 ))</f>
        <v>0</v>
      </c>
      <c r="DI22" s="1061">
        <f>IF('[2]Validation flags'!$H$3=1,0, IF( ISNUMBER(AR22), 0, 1 ))</f>
        <v>0</v>
      </c>
      <c r="DJ22" s="1061">
        <f>IF('[2]Validation flags'!$H$3=1,0, IF( ISNUMBER(AS22), 0, 1 ))</f>
        <v>0</v>
      </c>
      <c r="DK22" s="1061">
        <f>IF('[2]Validation flags'!$H$3=1,0, IF( ISNUMBER(AT22), 0, 1 ))</f>
        <v>0</v>
      </c>
      <c r="DL22" s="1061">
        <f>IF('[2]Validation flags'!$H$3=1,0, IF( ISNUMBER(AU22), 0, 1 ))</f>
        <v>0</v>
      </c>
      <c r="DM22" s="1050"/>
      <c r="DN22" s="1061">
        <f>IF('[2]Validation flags'!$H$3=1,0, IF( ISNUMBER(AW22), 0, 1 ))</f>
        <v>0</v>
      </c>
      <c r="DO22" s="1061">
        <f>IF('[2]Validation flags'!$H$3=1,0, IF( ISNUMBER(AX22), 0, 1 ))</f>
        <v>0</v>
      </c>
      <c r="DP22" s="1061">
        <f>IF('[2]Validation flags'!$H$3=1,0, IF( ISNUMBER(AY22), 0, 1 ))</f>
        <v>0</v>
      </c>
      <c r="DQ22" s="1061">
        <f>IF('[2]Validation flags'!$H$3=1,0, IF( ISNUMBER(AZ22), 0, 1 ))</f>
        <v>0</v>
      </c>
      <c r="DR22" s="1061">
        <f>IF('[2]Validation flags'!$H$3=1,0, IF( ISNUMBER(BA22), 0, 1 ))</f>
        <v>0</v>
      </c>
      <c r="DS22" s="1050"/>
      <c r="DV22" s="1034"/>
      <c r="DW22" s="1080"/>
      <c r="DX22" s="1080"/>
      <c r="DY22" s="1080"/>
      <c r="DZ22" s="1080"/>
      <c r="EA22" s="1080"/>
      <c r="EB22" s="2867"/>
      <c r="EC22" s="1080"/>
      <c r="ED22" s="1080"/>
      <c r="EE22" s="1080"/>
      <c r="EF22" s="1080"/>
      <c r="EG22" s="1080"/>
      <c r="EH22" s="1080"/>
      <c r="EI22" s="1080"/>
      <c r="EJ22" s="1080"/>
      <c r="EK22" s="1080"/>
      <c r="EL22" s="1080"/>
      <c r="EM22" s="1080"/>
      <c r="EN22" s="1080"/>
      <c r="EO22" s="1080"/>
      <c r="EP22" s="1080"/>
      <c r="EQ22" s="1080"/>
      <c r="ER22" s="1080"/>
      <c r="ES22" s="1080"/>
      <c r="ET22" s="1080"/>
      <c r="EU22" s="1080"/>
      <c r="EV22" s="1080"/>
      <c r="EW22" s="1080"/>
      <c r="EX22" s="1080"/>
      <c r="EY22" s="1080"/>
      <c r="EZ22" s="1080"/>
      <c r="FA22" s="1080"/>
      <c r="FB22" s="1080"/>
      <c r="FC22" s="1080"/>
      <c r="FD22" s="1080"/>
      <c r="FE22" s="1080"/>
      <c r="FF22" s="1080"/>
      <c r="FG22" s="1080"/>
      <c r="FH22" s="1080"/>
      <c r="FI22" s="1080"/>
      <c r="FJ22" s="1080"/>
      <c r="FK22" s="1080"/>
      <c r="FL22" s="1080"/>
      <c r="FM22" s="1080"/>
      <c r="FN22" s="1080"/>
      <c r="FO22" s="1080"/>
      <c r="FP22" s="1080"/>
      <c r="FQ22" s="1080"/>
      <c r="FR22" s="1034"/>
    </row>
    <row r="23" spans="2:174" ht="14.25" customHeight="1" x14ac:dyDescent="0.3">
      <c r="B23" s="358">
        <f t="shared" si="9"/>
        <v>14</v>
      </c>
      <c r="C23" s="664" t="s">
        <v>1235</v>
      </c>
      <c r="D23" s="2871"/>
      <c r="E23" s="391" t="s">
        <v>41</v>
      </c>
      <c r="F23" s="665">
        <v>3</v>
      </c>
      <c r="G23" s="521">
        <v>0</v>
      </c>
      <c r="H23" s="509">
        <v>0</v>
      </c>
      <c r="I23" s="509">
        <v>0</v>
      </c>
      <c r="J23" s="509">
        <v>0</v>
      </c>
      <c r="K23" s="666">
        <v>0</v>
      </c>
      <c r="L23" s="667">
        <f t="shared" si="0"/>
        <v>0</v>
      </c>
      <c r="M23" s="521">
        <v>0</v>
      </c>
      <c r="N23" s="509">
        <v>0</v>
      </c>
      <c r="O23" s="509">
        <v>0</v>
      </c>
      <c r="P23" s="509">
        <v>0</v>
      </c>
      <c r="Q23" s="666">
        <v>0</v>
      </c>
      <c r="R23" s="667">
        <f t="shared" si="1"/>
        <v>0</v>
      </c>
      <c r="S23" s="521">
        <v>0</v>
      </c>
      <c r="T23" s="509">
        <v>0</v>
      </c>
      <c r="U23" s="509">
        <v>0</v>
      </c>
      <c r="V23" s="509">
        <v>0</v>
      </c>
      <c r="W23" s="666">
        <v>0</v>
      </c>
      <c r="X23" s="667">
        <f t="shared" si="2"/>
        <v>0</v>
      </c>
      <c r="Y23" s="521">
        <v>0</v>
      </c>
      <c r="Z23" s="509">
        <v>0</v>
      </c>
      <c r="AA23" s="509">
        <v>0</v>
      </c>
      <c r="AB23" s="509">
        <v>0</v>
      </c>
      <c r="AC23" s="666">
        <v>0</v>
      </c>
      <c r="AD23" s="667">
        <f t="shared" si="3"/>
        <v>0</v>
      </c>
      <c r="AE23" s="521">
        <v>0</v>
      </c>
      <c r="AF23" s="509">
        <v>0</v>
      </c>
      <c r="AG23" s="509">
        <v>0</v>
      </c>
      <c r="AH23" s="509">
        <v>0</v>
      </c>
      <c r="AI23" s="666">
        <v>0</v>
      </c>
      <c r="AJ23" s="667">
        <f t="shared" si="4"/>
        <v>0</v>
      </c>
      <c r="AK23" s="521">
        <v>0</v>
      </c>
      <c r="AL23" s="509">
        <v>0</v>
      </c>
      <c r="AM23" s="509">
        <v>0</v>
      </c>
      <c r="AN23" s="509">
        <v>0</v>
      </c>
      <c r="AO23" s="666">
        <v>0</v>
      </c>
      <c r="AP23" s="667">
        <f t="shared" si="5"/>
        <v>0</v>
      </c>
      <c r="AQ23" s="521">
        <v>0</v>
      </c>
      <c r="AR23" s="509">
        <v>0</v>
      </c>
      <c r="AS23" s="509">
        <v>0</v>
      </c>
      <c r="AT23" s="509">
        <v>0</v>
      </c>
      <c r="AU23" s="666">
        <v>0</v>
      </c>
      <c r="AV23" s="667">
        <f t="shared" si="6"/>
        <v>0</v>
      </c>
      <c r="AW23" s="521">
        <v>0</v>
      </c>
      <c r="AX23" s="509">
        <v>0</v>
      </c>
      <c r="AY23" s="509">
        <v>0</v>
      </c>
      <c r="AZ23" s="509">
        <v>0</v>
      </c>
      <c r="BA23" s="666">
        <v>0</v>
      </c>
      <c r="BB23" s="667">
        <f t="shared" si="7"/>
        <v>0</v>
      </c>
      <c r="BC23" s="482"/>
      <c r="BD23" s="91"/>
      <c r="BE23" s="2869"/>
      <c r="BG23" s="43">
        <f t="shared" si="8"/>
        <v>0</v>
      </c>
      <c r="BH23" s="651"/>
      <c r="BJ23" s="382">
        <f t="shared" si="10"/>
        <v>14</v>
      </c>
      <c r="BK23" s="664" t="s">
        <v>1235</v>
      </c>
      <c r="BL23" s="391" t="s">
        <v>41</v>
      </c>
      <c r="BM23" s="665">
        <v>3</v>
      </c>
      <c r="BN23" s="671" t="s">
        <v>6810</v>
      </c>
      <c r="BO23" s="672" t="s">
        <v>6811</v>
      </c>
      <c r="BP23" s="672" t="s">
        <v>6812</v>
      </c>
      <c r="BQ23" s="672" t="s">
        <v>6813</v>
      </c>
      <c r="BR23" s="673" t="s">
        <v>6814</v>
      </c>
      <c r="BS23" s="674" t="s">
        <v>6815</v>
      </c>
      <c r="BT23" s="2450"/>
      <c r="BX23" s="1061">
        <f>IF('[2]Validation flags'!$H$3=1,0, IF( ISNUMBER(G23), 0, 1 ))</f>
        <v>0</v>
      </c>
      <c r="BY23" s="1061">
        <f>IF('[2]Validation flags'!$H$3=1,0, IF( ISNUMBER(H23), 0, 1 ))</f>
        <v>0</v>
      </c>
      <c r="BZ23" s="1061">
        <f>IF('[2]Validation flags'!$H$3=1,0, IF( ISNUMBER(I23), 0, 1 ))</f>
        <v>0</v>
      </c>
      <c r="CA23" s="1061">
        <f>IF('[2]Validation flags'!$H$3=1,0, IF( ISNUMBER(J23), 0, 1 ))</f>
        <v>0</v>
      </c>
      <c r="CB23" s="1061">
        <f>IF('[2]Validation flags'!$H$3=1,0, IF( ISNUMBER(K23), 0, 1 ))</f>
        <v>0</v>
      </c>
      <c r="CC23" s="2866"/>
      <c r="CD23" s="1061">
        <f>IF('[2]Validation flags'!$H$3=1,0, IF( ISNUMBER(M23), 0, 1 ))</f>
        <v>0</v>
      </c>
      <c r="CE23" s="1061">
        <f>IF('[2]Validation flags'!$H$3=1,0, IF( ISNUMBER(N23), 0, 1 ))</f>
        <v>0</v>
      </c>
      <c r="CF23" s="1061">
        <f>IF('[2]Validation flags'!$H$3=1,0, IF( ISNUMBER(O23), 0, 1 ))</f>
        <v>0</v>
      </c>
      <c r="CG23" s="1061">
        <f>IF('[2]Validation flags'!$H$3=1,0, IF( ISNUMBER(P23), 0, 1 ))</f>
        <v>0</v>
      </c>
      <c r="CH23" s="1061">
        <f>IF('[2]Validation flags'!$H$3=1,0, IF( ISNUMBER(Q23), 0, 1 ))</f>
        <v>0</v>
      </c>
      <c r="CI23" s="1050"/>
      <c r="CJ23" s="1061">
        <f>IF('[2]Validation flags'!$H$3=1,0, IF( ISNUMBER(S23), 0, 1 ))</f>
        <v>0</v>
      </c>
      <c r="CK23" s="1061">
        <f>IF('[2]Validation flags'!$H$3=1,0, IF( ISNUMBER(T23), 0, 1 ))</f>
        <v>0</v>
      </c>
      <c r="CL23" s="1061">
        <f>IF('[2]Validation flags'!$H$3=1,0, IF( ISNUMBER(U23), 0, 1 ))</f>
        <v>0</v>
      </c>
      <c r="CM23" s="1061">
        <f>IF('[2]Validation flags'!$H$3=1,0, IF( ISNUMBER(V23), 0, 1 ))</f>
        <v>0</v>
      </c>
      <c r="CN23" s="1061">
        <f>IF('[2]Validation flags'!$H$3=1,0, IF( ISNUMBER(W23), 0, 1 ))</f>
        <v>0</v>
      </c>
      <c r="CO23" s="1050"/>
      <c r="CP23" s="1061">
        <f>IF('[2]Validation flags'!$H$3=1,0, IF( ISNUMBER(Y23), 0, 1 ))</f>
        <v>0</v>
      </c>
      <c r="CQ23" s="1061">
        <f>IF('[2]Validation flags'!$H$3=1,0, IF( ISNUMBER(Z23), 0, 1 ))</f>
        <v>0</v>
      </c>
      <c r="CR23" s="1061">
        <f>IF('[2]Validation flags'!$H$3=1,0, IF( ISNUMBER(AA23), 0, 1 ))</f>
        <v>0</v>
      </c>
      <c r="CS23" s="1061">
        <f>IF('[2]Validation flags'!$H$3=1,0, IF( ISNUMBER(AB23), 0, 1 ))</f>
        <v>0</v>
      </c>
      <c r="CT23" s="1061">
        <f>IF('[2]Validation flags'!$H$3=1,0, IF( ISNUMBER(AC23), 0, 1 ))</f>
        <v>0</v>
      </c>
      <c r="CU23" s="1050"/>
      <c r="CV23" s="1061">
        <f>IF('[2]Validation flags'!$H$3=1,0, IF( ISNUMBER(AE23), 0, 1 ))</f>
        <v>0</v>
      </c>
      <c r="CW23" s="1061">
        <f>IF('[2]Validation flags'!$H$3=1,0, IF( ISNUMBER(AF23), 0, 1 ))</f>
        <v>0</v>
      </c>
      <c r="CX23" s="1061">
        <f>IF('[2]Validation flags'!$H$3=1,0, IF( ISNUMBER(AG23), 0, 1 ))</f>
        <v>0</v>
      </c>
      <c r="CY23" s="1061">
        <f>IF('[2]Validation flags'!$H$3=1,0, IF( ISNUMBER(AH23), 0, 1 ))</f>
        <v>0</v>
      </c>
      <c r="CZ23" s="1061">
        <f>IF('[2]Validation flags'!$H$3=1,0, IF( ISNUMBER(AI23), 0, 1 ))</f>
        <v>0</v>
      </c>
      <c r="DA23" s="1050"/>
      <c r="DB23" s="1061">
        <f>IF('[2]Validation flags'!$H$3=1,0, IF( ISNUMBER(AK23), 0, 1 ))</f>
        <v>0</v>
      </c>
      <c r="DC23" s="1061">
        <f>IF('[2]Validation flags'!$H$3=1,0, IF( ISNUMBER(AL23), 0, 1 ))</f>
        <v>0</v>
      </c>
      <c r="DD23" s="1061">
        <f>IF('[2]Validation flags'!$H$3=1,0, IF( ISNUMBER(AM23), 0, 1 ))</f>
        <v>0</v>
      </c>
      <c r="DE23" s="1061">
        <f>IF('[2]Validation flags'!$H$3=1,0, IF( ISNUMBER(AN23), 0, 1 ))</f>
        <v>0</v>
      </c>
      <c r="DF23" s="1061">
        <f>IF('[2]Validation flags'!$H$3=1,0, IF( ISNUMBER(AO23), 0, 1 ))</f>
        <v>0</v>
      </c>
      <c r="DG23" s="1050"/>
      <c r="DH23" s="1061">
        <f>IF('[2]Validation flags'!$H$3=1,0, IF( ISNUMBER(AQ23), 0, 1 ))</f>
        <v>0</v>
      </c>
      <c r="DI23" s="1061">
        <f>IF('[2]Validation flags'!$H$3=1,0, IF( ISNUMBER(AR23), 0, 1 ))</f>
        <v>0</v>
      </c>
      <c r="DJ23" s="1061">
        <f>IF('[2]Validation flags'!$H$3=1,0, IF( ISNUMBER(AS23), 0, 1 ))</f>
        <v>0</v>
      </c>
      <c r="DK23" s="1061">
        <f>IF('[2]Validation flags'!$H$3=1,0, IF( ISNUMBER(AT23), 0, 1 ))</f>
        <v>0</v>
      </c>
      <c r="DL23" s="1061">
        <f>IF('[2]Validation flags'!$H$3=1,0, IF( ISNUMBER(AU23), 0, 1 ))</f>
        <v>0</v>
      </c>
      <c r="DM23" s="1050"/>
      <c r="DN23" s="1061">
        <f>IF('[2]Validation flags'!$H$3=1,0, IF( ISNUMBER(AW23), 0, 1 ))</f>
        <v>0</v>
      </c>
      <c r="DO23" s="1061">
        <f>IF('[2]Validation flags'!$H$3=1,0, IF( ISNUMBER(AX23), 0, 1 ))</f>
        <v>0</v>
      </c>
      <c r="DP23" s="1061">
        <f>IF('[2]Validation flags'!$H$3=1,0, IF( ISNUMBER(AY23), 0, 1 ))</f>
        <v>0</v>
      </c>
      <c r="DQ23" s="1061">
        <f>IF('[2]Validation flags'!$H$3=1,0, IF( ISNUMBER(AZ23), 0, 1 ))</f>
        <v>0</v>
      </c>
      <c r="DR23" s="1061">
        <f>IF('[2]Validation flags'!$H$3=1,0, IF( ISNUMBER(BA23), 0, 1 ))</f>
        <v>0</v>
      </c>
      <c r="DS23" s="1050"/>
      <c r="DV23" s="1034"/>
      <c r="DW23" s="1080"/>
      <c r="DX23" s="1080"/>
      <c r="DY23" s="1080"/>
      <c r="DZ23" s="1080"/>
      <c r="EA23" s="1080"/>
      <c r="EB23" s="2867"/>
      <c r="EC23" s="1080"/>
      <c r="ED23" s="1080"/>
      <c r="EE23" s="1080"/>
      <c r="EF23" s="1080"/>
      <c r="EG23" s="1080"/>
      <c r="EH23" s="1080"/>
      <c r="EI23" s="1080"/>
      <c r="EJ23" s="1080"/>
      <c r="EK23" s="1080"/>
      <c r="EL23" s="1080"/>
      <c r="EM23" s="1080"/>
      <c r="EN23" s="1080"/>
      <c r="EO23" s="1080"/>
      <c r="EP23" s="1080"/>
      <c r="EQ23" s="1080"/>
      <c r="ER23" s="1080"/>
      <c r="ES23" s="1080"/>
      <c r="ET23" s="1080"/>
      <c r="EU23" s="1080"/>
      <c r="EV23" s="1080"/>
      <c r="EW23" s="1080"/>
      <c r="EX23" s="1080"/>
      <c r="EY23" s="1080"/>
      <c r="EZ23" s="1080"/>
      <c r="FA23" s="1080"/>
      <c r="FB23" s="1080"/>
      <c r="FC23" s="1080"/>
      <c r="FD23" s="1080"/>
      <c r="FE23" s="1080"/>
      <c r="FF23" s="1080"/>
      <c r="FG23" s="1080"/>
      <c r="FH23" s="1080"/>
      <c r="FI23" s="1080"/>
      <c r="FJ23" s="1080"/>
      <c r="FK23" s="1080"/>
      <c r="FL23" s="1080"/>
      <c r="FM23" s="1080"/>
      <c r="FN23" s="1080"/>
      <c r="FO23" s="1080"/>
      <c r="FP23" s="1080"/>
      <c r="FQ23" s="1080"/>
      <c r="FR23" s="1034"/>
    </row>
    <row r="24" spans="2:174" ht="14.25" customHeight="1" x14ac:dyDescent="0.3">
      <c r="B24" s="358">
        <f t="shared" si="9"/>
        <v>15</v>
      </c>
      <c r="C24" s="664" t="s">
        <v>1242</v>
      </c>
      <c r="D24" s="2871"/>
      <c r="E24" s="391" t="s">
        <v>41</v>
      </c>
      <c r="F24" s="665">
        <v>3</v>
      </c>
      <c r="G24" s="521">
        <v>0</v>
      </c>
      <c r="H24" s="509">
        <v>0</v>
      </c>
      <c r="I24" s="509">
        <v>0</v>
      </c>
      <c r="J24" s="509">
        <v>0</v>
      </c>
      <c r="K24" s="666">
        <v>0</v>
      </c>
      <c r="L24" s="667">
        <f t="shared" si="0"/>
        <v>0</v>
      </c>
      <c r="M24" s="521">
        <v>0</v>
      </c>
      <c r="N24" s="509">
        <v>0</v>
      </c>
      <c r="O24" s="509">
        <v>0</v>
      </c>
      <c r="P24" s="509">
        <v>0</v>
      </c>
      <c r="Q24" s="666">
        <v>0</v>
      </c>
      <c r="R24" s="667">
        <f t="shared" si="1"/>
        <v>0</v>
      </c>
      <c r="S24" s="521">
        <v>0</v>
      </c>
      <c r="T24" s="509">
        <v>0</v>
      </c>
      <c r="U24" s="509">
        <v>0</v>
      </c>
      <c r="V24" s="509">
        <v>0</v>
      </c>
      <c r="W24" s="666">
        <v>0</v>
      </c>
      <c r="X24" s="667">
        <f t="shared" si="2"/>
        <v>0</v>
      </c>
      <c r="Y24" s="521">
        <v>0</v>
      </c>
      <c r="Z24" s="509">
        <v>0</v>
      </c>
      <c r="AA24" s="509">
        <v>0</v>
      </c>
      <c r="AB24" s="509">
        <v>0</v>
      </c>
      <c r="AC24" s="666">
        <v>0</v>
      </c>
      <c r="AD24" s="667">
        <f t="shared" si="3"/>
        <v>0</v>
      </c>
      <c r="AE24" s="521">
        <v>0</v>
      </c>
      <c r="AF24" s="509">
        <v>0.26400000000000001</v>
      </c>
      <c r="AG24" s="509">
        <v>0</v>
      </c>
      <c r="AH24" s="509">
        <v>0</v>
      </c>
      <c r="AI24" s="666">
        <v>0</v>
      </c>
      <c r="AJ24" s="667">
        <f t="shared" si="4"/>
        <v>0.26400000000000001</v>
      </c>
      <c r="AK24" s="521">
        <v>0</v>
      </c>
      <c r="AL24" s="509">
        <v>0</v>
      </c>
      <c r="AM24" s="509">
        <v>0</v>
      </c>
      <c r="AN24" s="509">
        <v>0</v>
      </c>
      <c r="AO24" s="666">
        <v>0</v>
      </c>
      <c r="AP24" s="667">
        <f t="shared" si="5"/>
        <v>0</v>
      </c>
      <c r="AQ24" s="521">
        <v>0</v>
      </c>
      <c r="AR24" s="509">
        <v>0</v>
      </c>
      <c r="AS24" s="509">
        <v>0</v>
      </c>
      <c r="AT24" s="509">
        <v>0</v>
      </c>
      <c r="AU24" s="666">
        <v>0</v>
      </c>
      <c r="AV24" s="667">
        <f t="shared" si="6"/>
        <v>0</v>
      </c>
      <c r="AW24" s="521">
        <v>0</v>
      </c>
      <c r="AX24" s="509">
        <v>0</v>
      </c>
      <c r="AY24" s="509">
        <v>0</v>
      </c>
      <c r="AZ24" s="509">
        <v>0</v>
      </c>
      <c r="BA24" s="666">
        <v>0</v>
      </c>
      <c r="BB24" s="667">
        <f t="shared" si="7"/>
        <v>0</v>
      </c>
      <c r="BC24" s="482"/>
      <c r="BD24" s="91"/>
      <c r="BE24" s="2869" t="s">
        <v>6816</v>
      </c>
      <c r="BG24" s="43">
        <f t="shared" si="8"/>
        <v>0</v>
      </c>
      <c r="BH24" s="43" t="str">
        <f xml:space="preserve"> IF( SUM( DW24:FQ24) = 0, 0,BE24  )</f>
        <v>Cost should be consistent with output in same year reported in Table WWn4 (zero cost is inconsistent with non-zero output and vice versa).</v>
      </c>
      <c r="BJ24" s="382">
        <f t="shared" si="10"/>
        <v>15</v>
      </c>
      <c r="BK24" s="664" t="s">
        <v>1242</v>
      </c>
      <c r="BL24" s="391" t="s">
        <v>41</v>
      </c>
      <c r="BM24" s="665">
        <v>3</v>
      </c>
      <c r="BN24" s="671" t="s">
        <v>6817</v>
      </c>
      <c r="BO24" s="672" t="s">
        <v>6818</v>
      </c>
      <c r="BP24" s="672" t="s">
        <v>6819</v>
      </c>
      <c r="BQ24" s="672" t="s">
        <v>6820</v>
      </c>
      <c r="BR24" s="673" t="s">
        <v>6821</v>
      </c>
      <c r="BS24" s="674" t="s">
        <v>6822</v>
      </c>
      <c r="BT24" s="2450"/>
      <c r="BX24" s="1061">
        <f>IF('[2]Validation flags'!$H$3=1,0, IF( ISNUMBER(G24), 0, 1 ))</f>
        <v>0</v>
      </c>
      <c r="BY24" s="1061">
        <f>IF('[2]Validation flags'!$H$3=1,0, IF( ISNUMBER(H24), 0, 1 ))</f>
        <v>0</v>
      </c>
      <c r="BZ24" s="1061">
        <f>IF('[2]Validation flags'!$H$3=1,0, IF( ISNUMBER(I24), 0, 1 ))</f>
        <v>0</v>
      </c>
      <c r="CA24" s="1061">
        <f>IF('[2]Validation flags'!$H$3=1,0, IF( ISNUMBER(J24), 0, 1 ))</f>
        <v>0</v>
      </c>
      <c r="CB24" s="1061">
        <f>IF('[2]Validation flags'!$H$3=1,0, IF( ISNUMBER(K24), 0, 1 ))</f>
        <v>0</v>
      </c>
      <c r="CC24" s="2866"/>
      <c r="CD24" s="1061">
        <f>IF('[2]Validation flags'!$H$3=1,0, IF( ISNUMBER(M24), 0, 1 ))</f>
        <v>0</v>
      </c>
      <c r="CE24" s="1061">
        <f>IF('[2]Validation flags'!$H$3=1,0, IF( ISNUMBER(N24), 0, 1 ))</f>
        <v>0</v>
      </c>
      <c r="CF24" s="1061">
        <f>IF('[2]Validation flags'!$H$3=1,0, IF( ISNUMBER(O24), 0, 1 ))</f>
        <v>0</v>
      </c>
      <c r="CG24" s="1061">
        <f>IF('[2]Validation flags'!$H$3=1,0, IF( ISNUMBER(P24), 0, 1 ))</f>
        <v>0</v>
      </c>
      <c r="CH24" s="1061">
        <f>IF('[2]Validation flags'!$H$3=1,0, IF( ISNUMBER(Q24), 0, 1 ))</f>
        <v>0</v>
      </c>
      <c r="CI24" s="1050"/>
      <c r="CJ24" s="1061">
        <f>IF('[2]Validation flags'!$H$3=1,0, IF( ISNUMBER(S24), 0, 1 ))</f>
        <v>0</v>
      </c>
      <c r="CK24" s="1061">
        <f>IF('[2]Validation flags'!$H$3=1,0, IF( ISNUMBER(T24), 0, 1 ))</f>
        <v>0</v>
      </c>
      <c r="CL24" s="1061">
        <f>IF('[2]Validation flags'!$H$3=1,0, IF( ISNUMBER(U24), 0, 1 ))</f>
        <v>0</v>
      </c>
      <c r="CM24" s="1061">
        <f>IF('[2]Validation flags'!$H$3=1,0, IF( ISNUMBER(V24), 0, 1 ))</f>
        <v>0</v>
      </c>
      <c r="CN24" s="1061">
        <f>IF('[2]Validation flags'!$H$3=1,0, IF( ISNUMBER(W24), 0, 1 ))</f>
        <v>0</v>
      </c>
      <c r="CO24" s="1050"/>
      <c r="CP24" s="1061">
        <f>IF('[2]Validation flags'!$H$3=1,0, IF( ISNUMBER(Y24), 0, 1 ))</f>
        <v>0</v>
      </c>
      <c r="CQ24" s="1061">
        <f>IF('[2]Validation flags'!$H$3=1,0, IF( ISNUMBER(Z24), 0, 1 ))</f>
        <v>0</v>
      </c>
      <c r="CR24" s="1061">
        <f>IF('[2]Validation flags'!$H$3=1,0, IF( ISNUMBER(AA24), 0, 1 ))</f>
        <v>0</v>
      </c>
      <c r="CS24" s="1061">
        <f>IF('[2]Validation flags'!$H$3=1,0, IF( ISNUMBER(AB24), 0, 1 ))</f>
        <v>0</v>
      </c>
      <c r="CT24" s="1061">
        <f>IF('[2]Validation flags'!$H$3=1,0, IF( ISNUMBER(AC24), 0, 1 ))</f>
        <v>0</v>
      </c>
      <c r="CU24" s="1050"/>
      <c r="CV24" s="1061">
        <f>IF('[2]Validation flags'!$H$3=1,0, IF( ISNUMBER(AE24), 0, 1 ))</f>
        <v>0</v>
      </c>
      <c r="CW24" s="1061">
        <f>IF('[2]Validation flags'!$H$3=1,0, IF( ISNUMBER(AF24), 0, 1 ))</f>
        <v>0</v>
      </c>
      <c r="CX24" s="1061">
        <f>IF('[2]Validation flags'!$H$3=1,0, IF( ISNUMBER(AG24), 0, 1 ))</f>
        <v>0</v>
      </c>
      <c r="CY24" s="1061">
        <f>IF('[2]Validation flags'!$H$3=1,0, IF( ISNUMBER(AH24), 0, 1 ))</f>
        <v>0</v>
      </c>
      <c r="CZ24" s="1061">
        <f>IF('[2]Validation flags'!$H$3=1,0, IF( ISNUMBER(AI24), 0, 1 ))</f>
        <v>0</v>
      </c>
      <c r="DA24" s="1050"/>
      <c r="DB24" s="1061">
        <f>IF('[2]Validation flags'!$H$3=1,0, IF( ISNUMBER(AK24), 0, 1 ))</f>
        <v>0</v>
      </c>
      <c r="DC24" s="1061">
        <f>IF('[2]Validation flags'!$H$3=1,0, IF( ISNUMBER(AL24), 0, 1 ))</f>
        <v>0</v>
      </c>
      <c r="DD24" s="1061">
        <f>IF('[2]Validation flags'!$H$3=1,0, IF( ISNUMBER(AM24), 0, 1 ))</f>
        <v>0</v>
      </c>
      <c r="DE24" s="1061">
        <f>IF('[2]Validation flags'!$H$3=1,0, IF( ISNUMBER(AN24), 0, 1 ))</f>
        <v>0</v>
      </c>
      <c r="DF24" s="1061">
        <f>IF('[2]Validation flags'!$H$3=1,0, IF( ISNUMBER(AO24), 0, 1 ))</f>
        <v>0</v>
      </c>
      <c r="DG24" s="1050"/>
      <c r="DH24" s="1061">
        <f>IF('[2]Validation flags'!$H$3=1,0, IF( ISNUMBER(AQ24), 0, 1 ))</f>
        <v>0</v>
      </c>
      <c r="DI24" s="1061">
        <f>IF('[2]Validation flags'!$H$3=1,0, IF( ISNUMBER(AR24), 0, 1 ))</f>
        <v>0</v>
      </c>
      <c r="DJ24" s="1061">
        <f>IF('[2]Validation flags'!$H$3=1,0, IF( ISNUMBER(AS24), 0, 1 ))</f>
        <v>0</v>
      </c>
      <c r="DK24" s="1061">
        <f>IF('[2]Validation flags'!$H$3=1,0, IF( ISNUMBER(AT24), 0, 1 ))</f>
        <v>0</v>
      </c>
      <c r="DL24" s="1061">
        <f>IF('[2]Validation flags'!$H$3=1,0, IF( ISNUMBER(AU24), 0, 1 ))</f>
        <v>0</v>
      </c>
      <c r="DM24" s="1050"/>
      <c r="DN24" s="1061">
        <f>IF('[2]Validation flags'!$H$3=1,0, IF( ISNUMBER(AW24), 0, 1 ))</f>
        <v>0</v>
      </c>
      <c r="DO24" s="1061">
        <f>IF('[2]Validation flags'!$H$3=1,0, IF( ISNUMBER(AX24), 0, 1 ))</f>
        <v>0</v>
      </c>
      <c r="DP24" s="1061">
        <f>IF('[2]Validation flags'!$H$3=1,0, IF( ISNUMBER(AY24), 0, 1 ))</f>
        <v>0</v>
      </c>
      <c r="DQ24" s="1061">
        <f>IF('[2]Validation flags'!$H$3=1,0, IF( ISNUMBER(AZ24), 0, 1 ))</f>
        <v>0</v>
      </c>
      <c r="DR24" s="1061">
        <f>IF('[2]Validation flags'!$H$3=1,0, IF( ISNUMBER(BA24), 0, 1 ))</f>
        <v>0</v>
      </c>
      <c r="DS24" s="1050"/>
      <c r="DT24" s="200"/>
      <c r="DV24" s="1034"/>
      <c r="DW24" s="1080"/>
      <c r="DX24" s="1080"/>
      <c r="DY24" s="1080"/>
      <c r="DZ24" s="1080"/>
      <c r="EA24" s="2246">
        <f>IF( OR(  AND(    ROUND(WWS2a!L24,3)&lt;=0, ROUND([2]WWn4!G166,3)&gt;0),    AND(   ROUND(WWS2a!L24,3)&gt;0, ROUND([2]WWn4!G166,3)&lt;=0)    ),   1,0)</f>
        <v>0</v>
      </c>
      <c r="EB24" s="2867"/>
      <c r="EC24" s="1080"/>
      <c r="ED24" s="1080"/>
      <c r="EE24" s="1080"/>
      <c r="EF24" s="1080"/>
      <c r="EG24" s="2246">
        <f>IF( OR(  AND(    ROUND(WWS2a!R24,3)&lt;=0, ROUND([2]WWn4!H166,3)&gt;0),    AND(   ROUND(WWS2a!R24,3)&gt;0, ROUND([2]WWn4!H166,3)&lt;=0)    ),   1,0)</f>
        <v>0</v>
      </c>
      <c r="EH24" s="1080"/>
      <c r="EI24" s="1080"/>
      <c r="EJ24" s="1080"/>
      <c r="EK24" s="1080"/>
      <c r="EL24" s="1080"/>
      <c r="EM24" s="2246">
        <f>IF( OR(  AND(    ROUND(WWS2a!X24,3)&lt;=0, ROUND([2]WWn4!I166,3)&gt;0),    AND(   ROUND(WWS2a!X24,3)&gt;0, ROUND([2]WWn4!I166,3)&lt;=0)    ),   1,0)</f>
        <v>0</v>
      </c>
      <c r="EN24" s="1080"/>
      <c r="EO24" s="1080"/>
      <c r="EP24" s="1080"/>
      <c r="EQ24" s="1080"/>
      <c r="ER24" s="1080"/>
      <c r="ES24" s="2246">
        <f>IF( OR(  AND(    ROUND(WWS2a!AD24,3)&lt;=0, ROUND([2]WWn4!J166,3)&gt;0),    AND(   ROUND(WWS2a!AD24,3)&gt;0, ROUND([2]WWn4!J166,3)&lt;=0)    ),   1,0)</f>
        <v>0</v>
      </c>
      <c r="ET24" s="1080"/>
      <c r="EU24" s="1080"/>
      <c r="EV24" s="1080"/>
      <c r="EW24" s="1080"/>
      <c r="EX24" s="1080"/>
      <c r="EY24" s="2246">
        <f>IF( OR(  AND(    ROUND(WWS2a!AJ24,3)&lt;=0, ROUND([2]WWn4!K166,3)&gt;0),    AND(   ROUND(WWS2a!AJ24,3)&gt;0, ROUND([2]WWn4!K166,3)&lt;=0)    ),   1,0)</f>
        <v>1</v>
      </c>
      <c r="EZ24" s="1080"/>
      <c r="FA24" s="1080"/>
      <c r="FB24" s="1080"/>
      <c r="FC24" s="1080"/>
      <c r="FD24" s="1080"/>
      <c r="FE24" s="2246">
        <f>IF( OR(  AND(    ROUND(WWS2a!AP24,3)&lt;=0, ROUND([2]WWn4!L166,3)&gt;0),    AND(   ROUND(WWS2a!AP24,3)&gt;0, ROUND([2]WWn4!L166,3)&lt;=0)    ),   1,0)</f>
        <v>0</v>
      </c>
      <c r="FF24" s="1080"/>
      <c r="FG24" s="1080"/>
      <c r="FH24" s="1080"/>
      <c r="FI24" s="1080"/>
      <c r="FJ24" s="1080"/>
      <c r="FK24" s="2246">
        <f>IF( OR(  AND(    ROUND(WWS2a!AV24,3)&lt;=0, ROUND([2]WWn4!M166,3)&gt;0),    AND(   ROUND(WWS2a!AV24,3)&gt;0, ROUND([2]WWn4!M166,3)&lt;=0)    ),   1,0)</f>
        <v>0</v>
      </c>
      <c r="FL24" s="1080"/>
      <c r="FM24" s="1080"/>
      <c r="FN24" s="1080"/>
      <c r="FO24" s="1080"/>
      <c r="FP24" s="1080"/>
      <c r="FQ24" s="2246">
        <f>IF( OR(  AND(    ROUND(WWS2a!BB24,3)&lt;=0, ROUND([2]WWn4!N166,3)&gt;0),    AND(   ROUND(WWS2a!BB24,3)&gt;0, ROUND([2]WWn4!N166,3)&lt;=0)    ),   1,0)</f>
        <v>0</v>
      </c>
      <c r="FR24" s="200"/>
    </row>
    <row r="25" spans="2:174" ht="14.25" customHeight="1" x14ac:dyDescent="0.3">
      <c r="B25" s="358">
        <f t="shared" si="9"/>
        <v>16</v>
      </c>
      <c r="C25" s="664" t="s">
        <v>523</v>
      </c>
      <c r="D25" s="2871"/>
      <c r="E25" s="391" t="s">
        <v>41</v>
      </c>
      <c r="F25" s="665">
        <v>3</v>
      </c>
      <c r="G25" s="521">
        <v>0.01</v>
      </c>
      <c r="H25" s="509">
        <v>6.226</v>
      </c>
      <c r="I25" s="509">
        <v>0</v>
      </c>
      <c r="J25" s="509">
        <v>0</v>
      </c>
      <c r="K25" s="666">
        <v>0</v>
      </c>
      <c r="L25" s="667">
        <f t="shared" si="0"/>
        <v>6.2359999999999998</v>
      </c>
      <c r="M25" s="521">
        <v>3.9E-2</v>
      </c>
      <c r="N25" s="509">
        <v>1.643</v>
      </c>
      <c r="O25" s="509">
        <v>0</v>
      </c>
      <c r="P25" s="509">
        <v>0</v>
      </c>
      <c r="Q25" s="666">
        <v>0</v>
      </c>
      <c r="R25" s="667">
        <f t="shared" si="1"/>
        <v>1.6819999999999999</v>
      </c>
      <c r="S25" s="521">
        <v>1.7999999999999999E-2</v>
      </c>
      <c r="T25" s="509">
        <v>1.2130000000000001</v>
      </c>
      <c r="U25" s="509">
        <v>0</v>
      </c>
      <c r="V25" s="509">
        <v>0</v>
      </c>
      <c r="W25" s="666">
        <v>0</v>
      </c>
      <c r="X25" s="667">
        <f t="shared" si="2"/>
        <v>1.2310000000000001</v>
      </c>
      <c r="Y25" s="521">
        <v>0</v>
      </c>
      <c r="Z25" s="509">
        <v>3.5999999999999997E-2</v>
      </c>
      <c r="AA25" s="509">
        <v>0</v>
      </c>
      <c r="AB25" s="509">
        <v>0</v>
      </c>
      <c r="AC25" s="666">
        <v>0</v>
      </c>
      <c r="AD25" s="667">
        <f t="shared" si="3"/>
        <v>3.5999999999999997E-2</v>
      </c>
      <c r="AE25" s="521">
        <v>7.4960000000000004</v>
      </c>
      <c r="AF25" s="509">
        <v>0</v>
      </c>
      <c r="AG25" s="509">
        <v>0</v>
      </c>
      <c r="AH25" s="509">
        <v>0</v>
      </c>
      <c r="AI25" s="666">
        <v>0</v>
      </c>
      <c r="AJ25" s="667">
        <f t="shared" si="4"/>
        <v>7.4960000000000004</v>
      </c>
      <c r="AK25" s="521">
        <v>0</v>
      </c>
      <c r="AL25" s="509">
        <v>0</v>
      </c>
      <c r="AM25" s="509">
        <v>0</v>
      </c>
      <c r="AN25" s="509">
        <v>0</v>
      </c>
      <c r="AO25" s="666">
        <v>0</v>
      </c>
      <c r="AP25" s="667">
        <f t="shared" si="5"/>
        <v>0</v>
      </c>
      <c r="AQ25" s="521">
        <v>0</v>
      </c>
      <c r="AR25" s="509">
        <v>0</v>
      </c>
      <c r="AS25" s="509">
        <v>0</v>
      </c>
      <c r="AT25" s="509">
        <v>0</v>
      </c>
      <c r="AU25" s="666">
        <v>0</v>
      </c>
      <c r="AV25" s="667">
        <f t="shared" si="6"/>
        <v>0</v>
      </c>
      <c r="AW25" s="521">
        <v>0</v>
      </c>
      <c r="AX25" s="509">
        <v>0.65900000000000003</v>
      </c>
      <c r="AY25" s="509">
        <v>0</v>
      </c>
      <c r="AZ25" s="509">
        <v>0</v>
      </c>
      <c r="BA25" s="666">
        <v>0</v>
      </c>
      <c r="BB25" s="667">
        <f t="shared" si="7"/>
        <v>0.65900000000000003</v>
      </c>
      <c r="BC25" s="482"/>
      <c r="BD25" s="91"/>
      <c r="BE25" s="2869"/>
      <c r="BG25" s="43">
        <f t="shared" si="8"/>
        <v>0</v>
      </c>
      <c r="BH25" s="651"/>
      <c r="BJ25" s="382">
        <f t="shared" si="10"/>
        <v>16</v>
      </c>
      <c r="BK25" s="664" t="s">
        <v>523</v>
      </c>
      <c r="BL25" s="391" t="s">
        <v>41</v>
      </c>
      <c r="BM25" s="665">
        <v>3</v>
      </c>
      <c r="BN25" s="671" t="s">
        <v>6823</v>
      </c>
      <c r="BO25" s="672" t="s">
        <v>6824</v>
      </c>
      <c r="BP25" s="672" t="s">
        <v>6825</v>
      </c>
      <c r="BQ25" s="672" t="s">
        <v>6826</v>
      </c>
      <c r="BR25" s="673" t="s">
        <v>6827</v>
      </c>
      <c r="BS25" s="674" t="s">
        <v>6828</v>
      </c>
      <c r="BT25" s="2450"/>
      <c r="BX25" s="1061">
        <f>IF('[2]Validation flags'!$H$3=1,0, IF( ISNUMBER(G25), 0, 1 ))</f>
        <v>0</v>
      </c>
      <c r="BY25" s="1061">
        <f>IF('[2]Validation flags'!$H$3=1,0, IF( ISNUMBER(H25), 0, 1 ))</f>
        <v>0</v>
      </c>
      <c r="BZ25" s="1061">
        <f>IF('[2]Validation flags'!$H$3=1,0, IF( ISNUMBER(I25), 0, 1 ))</f>
        <v>0</v>
      </c>
      <c r="CA25" s="1061">
        <f>IF('[2]Validation flags'!$H$3=1,0, IF( ISNUMBER(J25), 0, 1 ))</f>
        <v>0</v>
      </c>
      <c r="CB25" s="1061">
        <f>IF('[2]Validation flags'!$H$3=1,0, IF( ISNUMBER(K25), 0, 1 ))</f>
        <v>0</v>
      </c>
      <c r="CC25" s="2866"/>
      <c r="CD25" s="1061">
        <f>IF('[2]Validation flags'!$H$3=1,0, IF( ISNUMBER(M25), 0, 1 ))</f>
        <v>0</v>
      </c>
      <c r="CE25" s="1061">
        <f>IF('[2]Validation flags'!$H$3=1,0, IF( ISNUMBER(N25), 0, 1 ))</f>
        <v>0</v>
      </c>
      <c r="CF25" s="1061">
        <f>IF('[2]Validation flags'!$H$3=1,0, IF( ISNUMBER(O25), 0, 1 ))</f>
        <v>0</v>
      </c>
      <c r="CG25" s="1061">
        <f>IF('[2]Validation flags'!$H$3=1,0, IF( ISNUMBER(P25), 0, 1 ))</f>
        <v>0</v>
      </c>
      <c r="CH25" s="1061">
        <f>IF('[2]Validation flags'!$H$3=1,0, IF( ISNUMBER(Q25), 0, 1 ))</f>
        <v>0</v>
      </c>
      <c r="CI25" s="1050"/>
      <c r="CJ25" s="1061">
        <f>IF('[2]Validation flags'!$H$3=1,0, IF( ISNUMBER(S25), 0, 1 ))</f>
        <v>0</v>
      </c>
      <c r="CK25" s="1061">
        <f>IF('[2]Validation flags'!$H$3=1,0, IF( ISNUMBER(T25), 0, 1 ))</f>
        <v>0</v>
      </c>
      <c r="CL25" s="1061">
        <f>IF('[2]Validation flags'!$H$3=1,0, IF( ISNUMBER(U25), 0, 1 ))</f>
        <v>0</v>
      </c>
      <c r="CM25" s="1061">
        <f>IF('[2]Validation flags'!$H$3=1,0, IF( ISNUMBER(V25), 0, 1 ))</f>
        <v>0</v>
      </c>
      <c r="CN25" s="1061">
        <f>IF('[2]Validation flags'!$H$3=1,0, IF( ISNUMBER(W25), 0, 1 ))</f>
        <v>0</v>
      </c>
      <c r="CO25" s="1050"/>
      <c r="CP25" s="1061">
        <f>IF('[2]Validation flags'!$H$3=1,0, IF( ISNUMBER(Y25), 0, 1 ))</f>
        <v>0</v>
      </c>
      <c r="CQ25" s="1061">
        <f>IF('[2]Validation flags'!$H$3=1,0, IF( ISNUMBER(Z25), 0, 1 ))</f>
        <v>0</v>
      </c>
      <c r="CR25" s="1061">
        <f>IF('[2]Validation flags'!$H$3=1,0, IF( ISNUMBER(AA25), 0, 1 ))</f>
        <v>0</v>
      </c>
      <c r="CS25" s="1061">
        <f>IF('[2]Validation flags'!$H$3=1,0, IF( ISNUMBER(AB25), 0, 1 ))</f>
        <v>0</v>
      </c>
      <c r="CT25" s="1061">
        <f>IF('[2]Validation flags'!$H$3=1,0, IF( ISNUMBER(AC25), 0, 1 ))</f>
        <v>0</v>
      </c>
      <c r="CU25" s="1050"/>
      <c r="CV25" s="1061">
        <f>IF('[2]Validation flags'!$H$3=1,0, IF( ISNUMBER(AE25), 0, 1 ))</f>
        <v>0</v>
      </c>
      <c r="CW25" s="1061">
        <f>IF('[2]Validation flags'!$H$3=1,0, IF( ISNUMBER(AF25), 0, 1 ))</f>
        <v>0</v>
      </c>
      <c r="CX25" s="1061">
        <f>IF('[2]Validation flags'!$H$3=1,0, IF( ISNUMBER(AG25), 0, 1 ))</f>
        <v>0</v>
      </c>
      <c r="CY25" s="1061">
        <f>IF('[2]Validation flags'!$H$3=1,0, IF( ISNUMBER(AH25), 0, 1 ))</f>
        <v>0</v>
      </c>
      <c r="CZ25" s="1061">
        <f>IF('[2]Validation flags'!$H$3=1,0, IF( ISNUMBER(AI25), 0, 1 ))</f>
        <v>0</v>
      </c>
      <c r="DA25" s="1050"/>
      <c r="DB25" s="1061">
        <f>IF('[2]Validation flags'!$H$3=1,0, IF( ISNUMBER(AK25), 0, 1 ))</f>
        <v>0</v>
      </c>
      <c r="DC25" s="1061">
        <f>IF('[2]Validation flags'!$H$3=1,0, IF( ISNUMBER(AL25), 0, 1 ))</f>
        <v>0</v>
      </c>
      <c r="DD25" s="1061">
        <f>IF('[2]Validation flags'!$H$3=1,0, IF( ISNUMBER(AM25), 0, 1 ))</f>
        <v>0</v>
      </c>
      <c r="DE25" s="1061">
        <f>IF('[2]Validation flags'!$H$3=1,0, IF( ISNUMBER(AN25), 0, 1 ))</f>
        <v>0</v>
      </c>
      <c r="DF25" s="1061">
        <f>IF('[2]Validation flags'!$H$3=1,0, IF( ISNUMBER(AO25), 0, 1 ))</f>
        <v>0</v>
      </c>
      <c r="DG25" s="1050"/>
      <c r="DH25" s="1061">
        <f>IF('[2]Validation flags'!$H$3=1,0, IF( ISNUMBER(AQ25), 0, 1 ))</f>
        <v>0</v>
      </c>
      <c r="DI25" s="1061">
        <f>IF('[2]Validation flags'!$H$3=1,0, IF( ISNUMBER(AR25), 0, 1 ))</f>
        <v>0</v>
      </c>
      <c r="DJ25" s="1061">
        <f>IF('[2]Validation flags'!$H$3=1,0, IF( ISNUMBER(AS25), 0, 1 ))</f>
        <v>0</v>
      </c>
      <c r="DK25" s="1061">
        <f>IF('[2]Validation flags'!$H$3=1,0, IF( ISNUMBER(AT25), 0, 1 ))</f>
        <v>0</v>
      </c>
      <c r="DL25" s="1061">
        <f>IF('[2]Validation flags'!$H$3=1,0, IF( ISNUMBER(AU25), 0, 1 ))</f>
        <v>0</v>
      </c>
      <c r="DM25" s="1050"/>
      <c r="DN25" s="1061">
        <f>IF('[2]Validation flags'!$H$3=1,0, IF( ISNUMBER(AW25), 0, 1 ))</f>
        <v>0</v>
      </c>
      <c r="DO25" s="1061">
        <f>IF('[2]Validation flags'!$H$3=1,0, IF( ISNUMBER(AX25), 0, 1 ))</f>
        <v>0</v>
      </c>
      <c r="DP25" s="1061">
        <f>IF('[2]Validation flags'!$H$3=1,0, IF( ISNUMBER(AY25), 0, 1 ))</f>
        <v>0</v>
      </c>
      <c r="DQ25" s="1061">
        <f>IF('[2]Validation flags'!$H$3=1,0, IF( ISNUMBER(AZ25), 0, 1 ))</f>
        <v>0</v>
      </c>
      <c r="DR25" s="1061">
        <f>IF('[2]Validation flags'!$H$3=1,0, IF( ISNUMBER(BA25), 0, 1 ))</f>
        <v>0</v>
      </c>
      <c r="DS25" s="1050"/>
      <c r="DT25" s="200"/>
      <c r="DV25" s="1034"/>
      <c r="DW25" s="1080"/>
      <c r="DX25" s="1080"/>
      <c r="DY25" s="1080"/>
      <c r="DZ25" s="1080"/>
      <c r="EA25" s="1080"/>
      <c r="EB25" s="2867"/>
      <c r="EC25" s="1080"/>
      <c r="ED25" s="1080"/>
      <c r="EE25" s="1080"/>
      <c r="EF25" s="1080"/>
      <c r="EG25" s="1080"/>
      <c r="EH25" s="1080"/>
      <c r="EI25" s="1080"/>
      <c r="EJ25" s="1080"/>
      <c r="EK25" s="1080"/>
      <c r="EL25" s="1080"/>
      <c r="EM25" s="1080"/>
      <c r="EN25" s="1080"/>
      <c r="EO25" s="1080"/>
      <c r="EP25" s="1080"/>
      <c r="EQ25" s="1080"/>
      <c r="ER25" s="1080"/>
      <c r="ES25" s="1080"/>
      <c r="ET25" s="1080"/>
      <c r="EU25" s="1080"/>
      <c r="EV25" s="1080"/>
      <c r="EW25" s="1080"/>
      <c r="EX25" s="1080"/>
      <c r="EY25" s="1080"/>
      <c r="EZ25" s="1080"/>
      <c r="FA25" s="1080"/>
      <c r="FB25" s="1080"/>
      <c r="FC25" s="1080"/>
      <c r="FD25" s="1080"/>
      <c r="FE25" s="1080"/>
      <c r="FF25" s="1080"/>
      <c r="FG25" s="1080"/>
      <c r="FH25" s="1080"/>
      <c r="FI25" s="1080"/>
      <c r="FJ25" s="1080"/>
      <c r="FK25" s="1080"/>
      <c r="FL25" s="1080"/>
      <c r="FM25" s="1080"/>
      <c r="FN25" s="1080"/>
      <c r="FO25" s="1080"/>
      <c r="FP25" s="1080"/>
      <c r="FQ25" s="1080"/>
      <c r="FR25" s="200"/>
    </row>
    <row r="26" spans="2:174" ht="14.25" customHeight="1" x14ac:dyDescent="0.3">
      <c r="B26" s="358">
        <f t="shared" si="9"/>
        <v>17</v>
      </c>
      <c r="C26" s="664" t="s">
        <v>1255</v>
      </c>
      <c r="D26" s="2871"/>
      <c r="E26" s="391" t="s">
        <v>41</v>
      </c>
      <c r="F26" s="665">
        <v>3</v>
      </c>
      <c r="G26" s="521">
        <v>0</v>
      </c>
      <c r="H26" s="509">
        <v>0</v>
      </c>
      <c r="I26" s="509">
        <v>0</v>
      </c>
      <c r="J26" s="509">
        <v>0</v>
      </c>
      <c r="K26" s="666">
        <v>0</v>
      </c>
      <c r="L26" s="667">
        <f t="shared" si="0"/>
        <v>0</v>
      </c>
      <c r="M26" s="521">
        <v>0</v>
      </c>
      <c r="N26" s="509">
        <v>0</v>
      </c>
      <c r="O26" s="509">
        <v>0</v>
      </c>
      <c r="P26" s="509">
        <v>0</v>
      </c>
      <c r="Q26" s="666">
        <v>0</v>
      </c>
      <c r="R26" s="667">
        <f t="shared" si="1"/>
        <v>0</v>
      </c>
      <c r="S26" s="521">
        <v>0</v>
      </c>
      <c r="T26" s="509">
        <v>0</v>
      </c>
      <c r="U26" s="509">
        <v>0</v>
      </c>
      <c r="V26" s="509">
        <v>0</v>
      </c>
      <c r="W26" s="666">
        <v>0</v>
      </c>
      <c r="X26" s="667">
        <f t="shared" si="2"/>
        <v>0</v>
      </c>
      <c r="Y26" s="521">
        <v>0</v>
      </c>
      <c r="Z26" s="509">
        <v>0</v>
      </c>
      <c r="AA26" s="509">
        <v>0</v>
      </c>
      <c r="AB26" s="509">
        <v>0</v>
      </c>
      <c r="AC26" s="666">
        <v>0</v>
      </c>
      <c r="AD26" s="667">
        <f t="shared" si="3"/>
        <v>0</v>
      </c>
      <c r="AE26" s="521">
        <v>0</v>
      </c>
      <c r="AF26" s="509">
        <v>0</v>
      </c>
      <c r="AG26" s="509">
        <v>0</v>
      </c>
      <c r="AH26" s="509">
        <v>0</v>
      </c>
      <c r="AI26" s="666">
        <v>0</v>
      </c>
      <c r="AJ26" s="667">
        <f t="shared" si="4"/>
        <v>0</v>
      </c>
      <c r="AK26" s="521">
        <v>0</v>
      </c>
      <c r="AL26" s="509">
        <v>0</v>
      </c>
      <c r="AM26" s="509">
        <v>0</v>
      </c>
      <c r="AN26" s="509">
        <v>0</v>
      </c>
      <c r="AO26" s="666">
        <v>0</v>
      </c>
      <c r="AP26" s="667">
        <f t="shared" si="5"/>
        <v>0</v>
      </c>
      <c r="AQ26" s="521">
        <v>0</v>
      </c>
      <c r="AR26" s="509">
        <v>0</v>
      </c>
      <c r="AS26" s="509">
        <v>0</v>
      </c>
      <c r="AT26" s="509">
        <v>0</v>
      </c>
      <c r="AU26" s="666">
        <v>0</v>
      </c>
      <c r="AV26" s="667">
        <f t="shared" si="6"/>
        <v>0</v>
      </c>
      <c r="AW26" s="521">
        <v>0</v>
      </c>
      <c r="AX26" s="509">
        <v>0</v>
      </c>
      <c r="AY26" s="509">
        <v>0</v>
      </c>
      <c r="AZ26" s="509">
        <v>0</v>
      </c>
      <c r="BA26" s="666">
        <v>0</v>
      </c>
      <c r="BB26" s="667">
        <f t="shared" si="7"/>
        <v>0</v>
      </c>
      <c r="BC26" s="482"/>
      <c r="BD26" s="91"/>
      <c r="BE26" s="2869" t="s">
        <v>6816</v>
      </c>
      <c r="BG26" s="43">
        <f t="shared" si="8"/>
        <v>0</v>
      </c>
      <c r="BH26" s="43">
        <f t="shared" ref="BH26:BH32" si="11" xml:space="preserve"> IF( SUM( DW26:FQ26) = 0, 0,BE26  )</f>
        <v>0</v>
      </c>
      <c r="BJ26" s="382">
        <f t="shared" si="10"/>
        <v>17</v>
      </c>
      <c r="BK26" s="664" t="s">
        <v>1255</v>
      </c>
      <c r="BL26" s="391" t="s">
        <v>41</v>
      </c>
      <c r="BM26" s="665">
        <v>3</v>
      </c>
      <c r="BN26" s="671" t="s">
        <v>6829</v>
      </c>
      <c r="BO26" s="672" t="s">
        <v>6830</v>
      </c>
      <c r="BP26" s="672" t="s">
        <v>6831</v>
      </c>
      <c r="BQ26" s="672" t="s">
        <v>6832</v>
      </c>
      <c r="BR26" s="673" t="s">
        <v>6833</v>
      </c>
      <c r="BS26" s="674" t="s">
        <v>6834</v>
      </c>
      <c r="BT26" s="2450"/>
      <c r="BX26" s="1061">
        <f>IF('[2]Validation flags'!$H$3=1,0, IF( ISNUMBER(G26), 0, 1 ))</f>
        <v>0</v>
      </c>
      <c r="BY26" s="1061">
        <f>IF('[2]Validation flags'!$H$3=1,0, IF( ISNUMBER(H26), 0, 1 ))</f>
        <v>0</v>
      </c>
      <c r="BZ26" s="1061">
        <f>IF('[2]Validation flags'!$H$3=1,0, IF( ISNUMBER(I26), 0, 1 ))</f>
        <v>0</v>
      </c>
      <c r="CA26" s="1061">
        <f>IF('[2]Validation flags'!$H$3=1,0, IF( ISNUMBER(J26), 0, 1 ))</f>
        <v>0</v>
      </c>
      <c r="CB26" s="1061">
        <f>IF('[2]Validation flags'!$H$3=1,0, IF( ISNUMBER(K26), 0, 1 ))</f>
        <v>0</v>
      </c>
      <c r="CC26" s="2866"/>
      <c r="CD26" s="1061">
        <f>IF('[2]Validation flags'!$H$3=1,0, IF( ISNUMBER(M26), 0, 1 ))</f>
        <v>0</v>
      </c>
      <c r="CE26" s="1061">
        <f>IF('[2]Validation flags'!$H$3=1,0, IF( ISNUMBER(N26), 0, 1 ))</f>
        <v>0</v>
      </c>
      <c r="CF26" s="1061">
        <f>IF('[2]Validation flags'!$H$3=1,0, IF( ISNUMBER(O26), 0, 1 ))</f>
        <v>0</v>
      </c>
      <c r="CG26" s="1061">
        <f>IF('[2]Validation flags'!$H$3=1,0, IF( ISNUMBER(P26), 0, 1 ))</f>
        <v>0</v>
      </c>
      <c r="CH26" s="1061">
        <f>IF('[2]Validation flags'!$H$3=1,0, IF( ISNUMBER(Q26), 0, 1 ))</f>
        <v>0</v>
      </c>
      <c r="CI26" s="1050"/>
      <c r="CJ26" s="1061">
        <f>IF('[2]Validation flags'!$H$3=1,0, IF( ISNUMBER(S26), 0, 1 ))</f>
        <v>0</v>
      </c>
      <c r="CK26" s="1061">
        <f>IF('[2]Validation flags'!$H$3=1,0, IF( ISNUMBER(T26), 0, 1 ))</f>
        <v>0</v>
      </c>
      <c r="CL26" s="1061">
        <f>IF('[2]Validation flags'!$H$3=1,0, IF( ISNUMBER(U26), 0, 1 ))</f>
        <v>0</v>
      </c>
      <c r="CM26" s="1061">
        <f>IF('[2]Validation flags'!$H$3=1,0, IF( ISNUMBER(V26), 0, 1 ))</f>
        <v>0</v>
      </c>
      <c r="CN26" s="1061">
        <f>IF('[2]Validation flags'!$H$3=1,0, IF( ISNUMBER(W26), 0, 1 ))</f>
        <v>0</v>
      </c>
      <c r="CO26" s="1050"/>
      <c r="CP26" s="1061">
        <f>IF('[2]Validation flags'!$H$3=1,0, IF( ISNUMBER(Y26), 0, 1 ))</f>
        <v>0</v>
      </c>
      <c r="CQ26" s="1061">
        <f>IF('[2]Validation flags'!$H$3=1,0, IF( ISNUMBER(Z26), 0, 1 ))</f>
        <v>0</v>
      </c>
      <c r="CR26" s="1061">
        <f>IF('[2]Validation flags'!$H$3=1,0, IF( ISNUMBER(AA26), 0, 1 ))</f>
        <v>0</v>
      </c>
      <c r="CS26" s="1061">
        <f>IF('[2]Validation flags'!$H$3=1,0, IF( ISNUMBER(AB26), 0, 1 ))</f>
        <v>0</v>
      </c>
      <c r="CT26" s="1061">
        <f>IF('[2]Validation flags'!$H$3=1,0, IF( ISNUMBER(AC26), 0, 1 ))</f>
        <v>0</v>
      </c>
      <c r="CU26" s="1050"/>
      <c r="CV26" s="1061">
        <f>IF('[2]Validation flags'!$H$3=1,0, IF( ISNUMBER(AE26), 0, 1 ))</f>
        <v>0</v>
      </c>
      <c r="CW26" s="1061">
        <f>IF('[2]Validation flags'!$H$3=1,0, IF( ISNUMBER(AF26), 0, 1 ))</f>
        <v>0</v>
      </c>
      <c r="CX26" s="1061">
        <f>IF('[2]Validation flags'!$H$3=1,0, IF( ISNUMBER(AG26), 0, 1 ))</f>
        <v>0</v>
      </c>
      <c r="CY26" s="1061">
        <f>IF('[2]Validation flags'!$H$3=1,0, IF( ISNUMBER(AH26), 0, 1 ))</f>
        <v>0</v>
      </c>
      <c r="CZ26" s="1061">
        <f>IF('[2]Validation flags'!$H$3=1,0, IF( ISNUMBER(AI26), 0, 1 ))</f>
        <v>0</v>
      </c>
      <c r="DA26" s="1050"/>
      <c r="DB26" s="1061">
        <f>IF('[2]Validation flags'!$H$3=1,0, IF( ISNUMBER(AK26), 0, 1 ))</f>
        <v>0</v>
      </c>
      <c r="DC26" s="1061">
        <f>IF('[2]Validation flags'!$H$3=1,0, IF( ISNUMBER(AL26), 0, 1 ))</f>
        <v>0</v>
      </c>
      <c r="DD26" s="1061">
        <f>IF('[2]Validation flags'!$H$3=1,0, IF( ISNUMBER(AM26), 0, 1 ))</f>
        <v>0</v>
      </c>
      <c r="DE26" s="1061">
        <f>IF('[2]Validation flags'!$H$3=1,0, IF( ISNUMBER(AN26), 0, 1 ))</f>
        <v>0</v>
      </c>
      <c r="DF26" s="1061">
        <f>IF('[2]Validation flags'!$H$3=1,0, IF( ISNUMBER(AO26), 0, 1 ))</f>
        <v>0</v>
      </c>
      <c r="DG26" s="1050"/>
      <c r="DH26" s="1061">
        <f>IF('[2]Validation flags'!$H$3=1,0, IF( ISNUMBER(AQ26), 0, 1 ))</f>
        <v>0</v>
      </c>
      <c r="DI26" s="1061">
        <f>IF('[2]Validation flags'!$H$3=1,0, IF( ISNUMBER(AR26), 0, 1 ))</f>
        <v>0</v>
      </c>
      <c r="DJ26" s="1061">
        <f>IF('[2]Validation flags'!$H$3=1,0, IF( ISNUMBER(AS26), 0, 1 ))</f>
        <v>0</v>
      </c>
      <c r="DK26" s="1061">
        <f>IF('[2]Validation flags'!$H$3=1,0, IF( ISNUMBER(AT26), 0, 1 ))</f>
        <v>0</v>
      </c>
      <c r="DL26" s="1061">
        <f>IF('[2]Validation flags'!$H$3=1,0, IF( ISNUMBER(AU26), 0, 1 ))</f>
        <v>0</v>
      </c>
      <c r="DM26" s="1050"/>
      <c r="DN26" s="1061">
        <f>IF('[2]Validation flags'!$H$3=1,0, IF( ISNUMBER(AW26), 0, 1 ))</f>
        <v>0</v>
      </c>
      <c r="DO26" s="1061">
        <f>IF('[2]Validation flags'!$H$3=1,0, IF( ISNUMBER(AX26), 0, 1 ))</f>
        <v>0</v>
      </c>
      <c r="DP26" s="1061">
        <f>IF('[2]Validation flags'!$H$3=1,0, IF( ISNUMBER(AY26), 0, 1 ))</f>
        <v>0</v>
      </c>
      <c r="DQ26" s="1061">
        <f>IF('[2]Validation flags'!$H$3=1,0, IF( ISNUMBER(AZ26), 0, 1 ))</f>
        <v>0</v>
      </c>
      <c r="DR26" s="1061">
        <f>IF('[2]Validation flags'!$H$3=1,0, IF( ISNUMBER(BA26), 0, 1 ))</f>
        <v>0</v>
      </c>
      <c r="DS26" s="1050"/>
      <c r="DT26" s="200"/>
      <c r="DV26" s="1034"/>
      <c r="DW26" s="1080"/>
      <c r="DX26" s="1080"/>
      <c r="DY26" s="1080"/>
      <c r="DZ26" s="1080"/>
      <c r="EA26" s="2246">
        <f>IF( OR(  AND(    ROUND(WWS2a!L26,3)&lt;=0, ROUND([2]WWn4!G168,3)&gt;0),    AND(   ROUND(WWS2a!L26,3)&gt;0, ROUND([2]WWn4!G168,3)&lt;=0)    ),   1,0)</f>
        <v>0</v>
      </c>
      <c r="EB26" s="2867"/>
      <c r="EC26" s="1080"/>
      <c r="ED26" s="1080"/>
      <c r="EE26" s="1080"/>
      <c r="EF26" s="1080"/>
      <c r="EG26" s="2246">
        <f>IF( OR(  AND(    ROUND(WWS2a!R26,3)&lt;=0, ROUND([2]WWn4!H168,3)&gt;0),    AND(   ROUND(WWS2a!R26,3)&gt;0, ROUND([2]WWn4!H168,3)&lt;=0)    ),   1,0)</f>
        <v>0</v>
      </c>
      <c r="EH26" s="1080"/>
      <c r="EI26" s="1080"/>
      <c r="EJ26" s="1080"/>
      <c r="EK26" s="1080"/>
      <c r="EL26" s="1080"/>
      <c r="EM26" s="2246">
        <f>IF( OR(  AND(    ROUND(WWS2a!X26,3)&lt;=0, ROUND([2]WWn4!I168,3)&gt;0),    AND(   ROUND(WWS2a!X26,3)&gt;0, ROUND([2]WWn4!I168,3)&lt;=0)    ),   1,0)</f>
        <v>0</v>
      </c>
      <c r="EN26" s="1080"/>
      <c r="EO26" s="1080"/>
      <c r="EP26" s="1080"/>
      <c r="EQ26" s="1080"/>
      <c r="ER26" s="1080"/>
      <c r="ES26" s="2246">
        <f>IF( OR(  AND(    ROUND(WWS2a!AD26,3)&lt;=0, ROUND([2]WWn4!J168,3)&gt;0),    AND(   ROUND(WWS2a!AD26,3)&gt;0, ROUND([2]WWn4!J168,3)&lt;=0)    ),   1,0)</f>
        <v>0</v>
      </c>
      <c r="ET26" s="1080"/>
      <c r="EU26" s="1080"/>
      <c r="EV26" s="1080"/>
      <c r="EW26" s="1080"/>
      <c r="EX26" s="1080"/>
      <c r="EY26" s="2246">
        <f>IF( OR(  AND(    ROUND(WWS2a!AJ26,3)&lt;=0, ROUND([2]WWn4!K168,3)&gt;0),    AND(   ROUND(WWS2a!AJ26,3)&gt;0, ROUND([2]WWn4!K168,3)&lt;=0)    ),   1,0)</f>
        <v>0</v>
      </c>
      <c r="EZ26" s="1080"/>
      <c r="FA26" s="1080"/>
      <c r="FB26" s="1080"/>
      <c r="FC26" s="1080"/>
      <c r="FD26" s="1080"/>
      <c r="FE26" s="2246">
        <f>IF( OR(  AND(    ROUND(WWS2a!AP26,3)&lt;=0, ROUND([2]WWn4!L168,3)&gt;0),    AND(   ROUND(WWS2a!AP26,3)&gt;0, ROUND([2]WWn4!L168,3)&lt;=0)    ),   1,0)</f>
        <v>0</v>
      </c>
      <c r="FF26" s="1080"/>
      <c r="FG26" s="1080"/>
      <c r="FH26" s="1080"/>
      <c r="FI26" s="1080"/>
      <c r="FJ26" s="1080"/>
      <c r="FK26" s="2246">
        <f>IF( OR(  AND(    ROUND(WWS2a!AV26,3)&lt;=0, ROUND([2]WWn4!M168,3)&gt;0),    AND(   ROUND(WWS2a!AV26,3)&gt;0, ROUND([2]WWn4!M168,3)&lt;=0)    ),   1,0)</f>
        <v>0</v>
      </c>
      <c r="FL26" s="1080"/>
      <c r="FM26" s="1080"/>
      <c r="FN26" s="1080"/>
      <c r="FO26" s="1080"/>
      <c r="FP26" s="1080"/>
      <c r="FQ26" s="2246">
        <f>IF( OR(  AND(    ROUND(WWS2a!BB26,3)&lt;=0, ROUND([2]WWn4!N168,3)&gt;0),    AND(   ROUND(WWS2a!BB26,3)&gt;0, ROUND([2]WWn4!N168,3)&lt;=0)    ),   1,0)</f>
        <v>0</v>
      </c>
      <c r="FR26" s="200"/>
    </row>
    <row r="27" spans="2:174" ht="14.25" customHeight="1" x14ac:dyDescent="0.3">
      <c r="B27" s="358">
        <f t="shared" si="9"/>
        <v>18</v>
      </c>
      <c r="C27" s="664" t="s">
        <v>1262</v>
      </c>
      <c r="D27" s="2871"/>
      <c r="E27" s="391" t="s">
        <v>41</v>
      </c>
      <c r="F27" s="665">
        <v>3</v>
      </c>
      <c r="G27" s="521">
        <v>0</v>
      </c>
      <c r="H27" s="509">
        <v>0</v>
      </c>
      <c r="I27" s="509">
        <v>0</v>
      </c>
      <c r="J27" s="509">
        <v>0</v>
      </c>
      <c r="K27" s="666">
        <v>0</v>
      </c>
      <c r="L27" s="667">
        <f t="shared" si="0"/>
        <v>0</v>
      </c>
      <c r="M27" s="521">
        <v>0</v>
      </c>
      <c r="N27" s="509">
        <v>0</v>
      </c>
      <c r="O27" s="509">
        <v>0</v>
      </c>
      <c r="P27" s="509">
        <v>0</v>
      </c>
      <c r="Q27" s="666">
        <v>0</v>
      </c>
      <c r="R27" s="667">
        <f t="shared" si="1"/>
        <v>0</v>
      </c>
      <c r="S27" s="521">
        <v>0</v>
      </c>
      <c r="T27" s="509">
        <v>18.318999999999999</v>
      </c>
      <c r="U27" s="509">
        <v>0</v>
      </c>
      <c r="V27" s="509">
        <v>0</v>
      </c>
      <c r="W27" s="666">
        <v>0</v>
      </c>
      <c r="X27" s="667">
        <f t="shared" si="2"/>
        <v>18.318999999999999</v>
      </c>
      <c r="Y27" s="521">
        <v>0</v>
      </c>
      <c r="Z27" s="509">
        <v>2.0840000000000001</v>
      </c>
      <c r="AA27" s="509">
        <v>0</v>
      </c>
      <c r="AB27" s="509">
        <v>0</v>
      </c>
      <c r="AC27" s="666">
        <v>0</v>
      </c>
      <c r="AD27" s="667">
        <f t="shared" si="3"/>
        <v>2.0840000000000001</v>
      </c>
      <c r="AE27" s="521">
        <v>0</v>
      </c>
      <c r="AF27" s="524">
        <v>16.698</v>
      </c>
      <c r="AG27" s="509">
        <v>0</v>
      </c>
      <c r="AH27" s="509">
        <v>0</v>
      </c>
      <c r="AI27" s="666">
        <v>0</v>
      </c>
      <c r="AJ27" s="667">
        <f t="shared" si="4"/>
        <v>16.698</v>
      </c>
      <c r="AK27" s="521">
        <v>0</v>
      </c>
      <c r="AL27" s="524">
        <v>48.143999999999998</v>
      </c>
      <c r="AM27" s="509">
        <v>0</v>
      </c>
      <c r="AN27" s="509">
        <v>0</v>
      </c>
      <c r="AO27" s="666">
        <v>0</v>
      </c>
      <c r="AP27" s="667">
        <f t="shared" si="5"/>
        <v>48.143999999999998</v>
      </c>
      <c r="AQ27" s="521">
        <v>0</v>
      </c>
      <c r="AR27" s="524">
        <v>56.509</v>
      </c>
      <c r="AS27" s="509">
        <v>0</v>
      </c>
      <c r="AT27" s="509">
        <v>0</v>
      </c>
      <c r="AU27" s="666">
        <v>0</v>
      </c>
      <c r="AV27" s="667">
        <f t="shared" si="6"/>
        <v>56.509</v>
      </c>
      <c r="AW27" s="521">
        <v>0</v>
      </c>
      <c r="AX27" s="524">
        <v>284.96699999999998</v>
      </c>
      <c r="AY27" s="509">
        <v>0</v>
      </c>
      <c r="AZ27" s="509">
        <v>0</v>
      </c>
      <c r="BA27" s="666">
        <v>0</v>
      </c>
      <c r="BB27" s="667">
        <f t="shared" si="7"/>
        <v>284.96699999999998</v>
      </c>
      <c r="BC27" s="482"/>
      <c r="BD27" s="94"/>
      <c r="BE27" s="2869" t="s">
        <v>6816</v>
      </c>
      <c r="BG27" s="43">
        <f t="shared" si="8"/>
        <v>0</v>
      </c>
      <c r="BH27" s="43" t="str">
        <f t="shared" si="11"/>
        <v>Cost should be consistent with output in same year reported in Table WWn4 (zero cost is inconsistent with non-zero output and vice versa).</v>
      </c>
      <c r="BJ27" s="382">
        <f t="shared" si="10"/>
        <v>18</v>
      </c>
      <c r="BK27" s="664" t="s">
        <v>1262</v>
      </c>
      <c r="BL27" s="391" t="s">
        <v>41</v>
      </c>
      <c r="BM27" s="665">
        <v>3</v>
      </c>
      <c r="BN27" s="671" t="s">
        <v>6835</v>
      </c>
      <c r="BO27" s="672" t="s">
        <v>6836</v>
      </c>
      <c r="BP27" s="672" t="s">
        <v>6837</v>
      </c>
      <c r="BQ27" s="672" t="s">
        <v>6838</v>
      </c>
      <c r="BR27" s="673" t="s">
        <v>6839</v>
      </c>
      <c r="BS27" s="674" t="s">
        <v>6840</v>
      </c>
      <c r="BT27" s="2450"/>
      <c r="BX27" s="1061">
        <f>IF('[2]Validation flags'!$H$3=1,0, IF( ISNUMBER(G27), 0, 1 ))</f>
        <v>0</v>
      </c>
      <c r="BY27" s="1061">
        <f>IF('[2]Validation flags'!$H$3=1,0, IF( ISNUMBER(H27), 0, 1 ))</f>
        <v>0</v>
      </c>
      <c r="BZ27" s="1061">
        <f>IF('[2]Validation flags'!$H$3=1,0, IF( ISNUMBER(I27), 0, 1 ))</f>
        <v>0</v>
      </c>
      <c r="CA27" s="1061">
        <f>IF('[2]Validation flags'!$H$3=1,0, IF( ISNUMBER(J27), 0, 1 ))</f>
        <v>0</v>
      </c>
      <c r="CB27" s="1061">
        <f>IF('[2]Validation flags'!$H$3=1,0, IF( ISNUMBER(K27), 0, 1 ))</f>
        <v>0</v>
      </c>
      <c r="CC27" s="2866"/>
      <c r="CD27" s="1061">
        <f>IF('[2]Validation flags'!$H$3=1,0, IF( ISNUMBER(M27), 0, 1 ))</f>
        <v>0</v>
      </c>
      <c r="CE27" s="1061">
        <f>IF('[2]Validation flags'!$H$3=1,0, IF( ISNUMBER(N27), 0, 1 ))</f>
        <v>0</v>
      </c>
      <c r="CF27" s="1061">
        <f>IF('[2]Validation flags'!$H$3=1,0, IF( ISNUMBER(O27), 0, 1 ))</f>
        <v>0</v>
      </c>
      <c r="CG27" s="1061">
        <f>IF('[2]Validation flags'!$H$3=1,0, IF( ISNUMBER(P27), 0, 1 ))</f>
        <v>0</v>
      </c>
      <c r="CH27" s="1061">
        <f>IF('[2]Validation flags'!$H$3=1,0, IF( ISNUMBER(Q27), 0, 1 ))</f>
        <v>0</v>
      </c>
      <c r="CI27" s="1050"/>
      <c r="CJ27" s="1061">
        <f>IF('[2]Validation flags'!$H$3=1,0, IF( ISNUMBER(S27), 0, 1 ))</f>
        <v>0</v>
      </c>
      <c r="CK27" s="1061">
        <f>IF('[2]Validation flags'!$H$3=1,0, IF( ISNUMBER(T27), 0, 1 ))</f>
        <v>0</v>
      </c>
      <c r="CL27" s="1061">
        <f>IF('[2]Validation flags'!$H$3=1,0, IF( ISNUMBER(U27), 0, 1 ))</f>
        <v>0</v>
      </c>
      <c r="CM27" s="1061">
        <f>IF('[2]Validation flags'!$H$3=1,0, IF( ISNUMBER(V27), 0, 1 ))</f>
        <v>0</v>
      </c>
      <c r="CN27" s="1061">
        <f>IF('[2]Validation flags'!$H$3=1,0, IF( ISNUMBER(W27), 0, 1 ))</f>
        <v>0</v>
      </c>
      <c r="CO27" s="1050"/>
      <c r="CP27" s="1061">
        <f>IF('[2]Validation flags'!$H$3=1,0, IF( ISNUMBER(Y27), 0, 1 ))</f>
        <v>0</v>
      </c>
      <c r="CQ27" s="1061">
        <f>IF('[2]Validation flags'!$H$3=1,0, IF( ISNUMBER(Z27), 0, 1 ))</f>
        <v>0</v>
      </c>
      <c r="CR27" s="1061">
        <f>IF('[2]Validation flags'!$H$3=1,0, IF( ISNUMBER(AA27), 0, 1 ))</f>
        <v>0</v>
      </c>
      <c r="CS27" s="1061">
        <f>IF('[2]Validation flags'!$H$3=1,0, IF( ISNUMBER(AB27), 0, 1 ))</f>
        <v>0</v>
      </c>
      <c r="CT27" s="1061">
        <f>IF('[2]Validation flags'!$H$3=1,0, IF( ISNUMBER(AC27), 0, 1 ))</f>
        <v>0</v>
      </c>
      <c r="CU27" s="1050"/>
      <c r="CV27" s="1061">
        <f>IF('[2]Validation flags'!$H$3=1,0, IF( ISNUMBER(AE27), 0, 1 ))</f>
        <v>0</v>
      </c>
      <c r="CW27" s="1061">
        <f>IF('[2]Validation flags'!$H$3=1,0, IF( ISNUMBER(AF27), 0, 1 ))</f>
        <v>0</v>
      </c>
      <c r="CX27" s="1061">
        <f>IF('[2]Validation flags'!$H$3=1,0, IF( ISNUMBER(AG27), 0, 1 ))</f>
        <v>0</v>
      </c>
      <c r="CY27" s="1061">
        <f>IF('[2]Validation flags'!$H$3=1,0, IF( ISNUMBER(AH27), 0, 1 ))</f>
        <v>0</v>
      </c>
      <c r="CZ27" s="1061">
        <f>IF('[2]Validation flags'!$H$3=1,0, IF( ISNUMBER(AI27), 0, 1 ))</f>
        <v>0</v>
      </c>
      <c r="DA27" s="1050"/>
      <c r="DB27" s="1061">
        <f>IF('[2]Validation flags'!$H$3=1,0, IF( ISNUMBER(AK27), 0, 1 ))</f>
        <v>0</v>
      </c>
      <c r="DC27" s="1061">
        <f>IF('[2]Validation flags'!$H$3=1,0, IF( ISNUMBER(AL27), 0, 1 ))</f>
        <v>0</v>
      </c>
      <c r="DD27" s="1061">
        <f>IF('[2]Validation flags'!$H$3=1,0, IF( ISNUMBER(AM27), 0, 1 ))</f>
        <v>0</v>
      </c>
      <c r="DE27" s="1061">
        <f>IF('[2]Validation flags'!$H$3=1,0, IF( ISNUMBER(AN27), 0, 1 ))</f>
        <v>0</v>
      </c>
      <c r="DF27" s="1061">
        <f>IF('[2]Validation flags'!$H$3=1,0, IF( ISNUMBER(AO27), 0, 1 ))</f>
        <v>0</v>
      </c>
      <c r="DG27" s="1050"/>
      <c r="DH27" s="1061">
        <f>IF('[2]Validation flags'!$H$3=1,0, IF( ISNUMBER(AQ27), 0, 1 ))</f>
        <v>0</v>
      </c>
      <c r="DI27" s="1061">
        <f>IF('[2]Validation flags'!$H$3=1,0, IF( ISNUMBER(AR27), 0, 1 ))</f>
        <v>0</v>
      </c>
      <c r="DJ27" s="1061">
        <f>IF('[2]Validation flags'!$H$3=1,0, IF( ISNUMBER(AS27), 0, 1 ))</f>
        <v>0</v>
      </c>
      <c r="DK27" s="1061">
        <f>IF('[2]Validation flags'!$H$3=1,0, IF( ISNUMBER(AT27), 0, 1 ))</f>
        <v>0</v>
      </c>
      <c r="DL27" s="1061">
        <f>IF('[2]Validation flags'!$H$3=1,0, IF( ISNUMBER(AU27), 0, 1 ))</f>
        <v>0</v>
      </c>
      <c r="DM27" s="1050"/>
      <c r="DN27" s="1061">
        <f>IF('[2]Validation flags'!$H$3=1,0, IF( ISNUMBER(AW27), 0, 1 ))</f>
        <v>0</v>
      </c>
      <c r="DO27" s="1061">
        <f>IF('[2]Validation flags'!$H$3=1,0, IF( ISNUMBER(AX27), 0, 1 ))</f>
        <v>0</v>
      </c>
      <c r="DP27" s="1061">
        <f>IF('[2]Validation flags'!$H$3=1,0, IF( ISNUMBER(AY27), 0, 1 ))</f>
        <v>0</v>
      </c>
      <c r="DQ27" s="1061">
        <f>IF('[2]Validation flags'!$H$3=1,0, IF( ISNUMBER(AZ27), 0, 1 ))</f>
        <v>0</v>
      </c>
      <c r="DR27" s="1061">
        <f>IF('[2]Validation flags'!$H$3=1,0, IF( ISNUMBER(BA27), 0, 1 ))</f>
        <v>0</v>
      </c>
      <c r="DS27" s="1050"/>
      <c r="DV27" s="1034"/>
      <c r="DW27" s="1080"/>
      <c r="DX27" s="1080"/>
      <c r="DY27" s="1080"/>
      <c r="DZ27" s="1080"/>
      <c r="EA27" s="2246">
        <f>IF( OR(  AND(    ROUND(WWS2a!L27,3)&lt;=0, ROUND([2]WWn4!G165,3)&gt;0),    AND(   ROUND(WWS2a!L27,3)&gt;0, ROUND([2]WWn4!G165,3)&lt;=0)    ),   1,0)</f>
        <v>0</v>
      </c>
      <c r="EB27" s="2867"/>
      <c r="EC27" s="1080"/>
      <c r="ED27" s="1080"/>
      <c r="EE27" s="1080"/>
      <c r="EF27" s="1080"/>
      <c r="EG27" s="2246">
        <f>IF( OR(  AND(    ROUND(WWS2a!R27,3)&lt;=0, ROUND([2]WWn4!H165,3)&gt;0),    AND(   ROUND(WWS2a!R27,3)&gt;0, ROUND([2]WWn4!H165,3)&lt;=0)    ),   1,0)</f>
        <v>0</v>
      </c>
      <c r="EH27" s="1080"/>
      <c r="EI27" s="1080"/>
      <c r="EJ27" s="1080"/>
      <c r="EK27" s="1080"/>
      <c r="EL27" s="1080"/>
      <c r="EM27" s="2246">
        <f>IF( OR(  AND(    ROUND(WWS2a!X27,3)&lt;=0, ROUND([2]WWn4!I165,3)&gt;0),    AND(   ROUND(WWS2a!X27,3)&gt;0, ROUND([2]WWn4!I165,3)&lt;=0)    ),   1,0)</f>
        <v>0</v>
      </c>
      <c r="EN27" s="1080"/>
      <c r="EO27" s="1080"/>
      <c r="EP27" s="1080"/>
      <c r="EQ27" s="1080"/>
      <c r="ER27" s="1080"/>
      <c r="ES27" s="2246">
        <f>IF( OR(  AND(    ROUND(WWS2a!AD27,3)&lt;=0, ROUND([2]WWn4!J165,3)&gt;0),    AND(   ROUND(WWS2a!AD27,3)&gt;0, ROUND([2]WWn4!J165,3)&lt;=0)    ),   1,0)</f>
        <v>1</v>
      </c>
      <c r="ET27" s="1080"/>
      <c r="EU27" s="1080"/>
      <c r="EV27" s="1080"/>
      <c r="EW27" s="1080"/>
      <c r="EX27" s="1080"/>
      <c r="EY27" s="2246">
        <f>IF( OR(  AND(    ROUND(WWS2a!AJ27,3)&lt;=0, ROUND([2]WWn4!K165,3)&gt;0),    AND(   ROUND(WWS2a!AJ27,3)&gt;0, ROUND([2]WWn4!K165,3)&lt;=0)    ),   1,0)</f>
        <v>0</v>
      </c>
      <c r="EZ27" s="1080"/>
      <c r="FA27" s="1080"/>
      <c r="FB27" s="1080"/>
      <c r="FC27" s="1080"/>
      <c r="FD27" s="1080"/>
      <c r="FE27" s="2246">
        <f>IF( OR(  AND(    ROUND(WWS2a!AP27,3)&lt;=0, ROUND([2]WWn4!L165,3)&gt;0),    AND(   ROUND(WWS2a!AP27,3)&gt;0, ROUND([2]WWn4!L165,3)&lt;=0)    ),   1,0)</f>
        <v>0</v>
      </c>
      <c r="FF27" s="1080"/>
      <c r="FG27" s="1080"/>
      <c r="FH27" s="1080"/>
      <c r="FI27" s="1080"/>
      <c r="FJ27" s="1080"/>
      <c r="FK27" s="2246">
        <f>IF( OR(  AND(    ROUND(WWS2a!AV27,3)&lt;=0, ROUND([2]WWn4!M165,3)&gt;0),    AND(   ROUND(WWS2a!AV27,3)&gt;0, ROUND([2]WWn4!M165,3)&lt;=0)    ),   1,0)</f>
        <v>0</v>
      </c>
      <c r="FL27" s="1080"/>
      <c r="FM27" s="1080"/>
      <c r="FN27" s="1080"/>
      <c r="FO27" s="1080"/>
      <c r="FP27" s="1080"/>
      <c r="FQ27" s="2246">
        <f>IF( OR(  AND(    ROUND(WWS2a!BB27,3)&lt;=0, ROUND([2]WWn4!N165,3)&gt;0),    AND(   ROUND(WWS2a!BB27,3)&gt;0, ROUND([2]WWn4!N165,3)&lt;=0)    ),   1,0)</f>
        <v>0</v>
      </c>
      <c r="FR27" s="1034"/>
    </row>
    <row r="28" spans="2:174" ht="14.25" customHeight="1" x14ac:dyDescent="0.3">
      <c r="B28" s="358">
        <f t="shared" si="9"/>
        <v>19</v>
      </c>
      <c r="C28" s="664" t="s">
        <v>1269</v>
      </c>
      <c r="D28" s="2871"/>
      <c r="E28" s="391" t="s">
        <v>41</v>
      </c>
      <c r="F28" s="665">
        <v>3</v>
      </c>
      <c r="G28" s="521">
        <v>0</v>
      </c>
      <c r="H28" s="509">
        <v>13.595000000000001</v>
      </c>
      <c r="I28" s="509">
        <v>0</v>
      </c>
      <c r="J28" s="509">
        <v>0</v>
      </c>
      <c r="K28" s="666">
        <v>0</v>
      </c>
      <c r="L28" s="667">
        <f t="shared" si="0"/>
        <v>13.595000000000001</v>
      </c>
      <c r="M28" s="521">
        <v>0</v>
      </c>
      <c r="N28" s="509">
        <v>0</v>
      </c>
      <c r="O28" s="509">
        <v>0</v>
      </c>
      <c r="P28" s="509">
        <v>0</v>
      </c>
      <c r="Q28" s="666">
        <v>0</v>
      </c>
      <c r="R28" s="667">
        <f t="shared" si="1"/>
        <v>0</v>
      </c>
      <c r="S28" s="521">
        <v>0</v>
      </c>
      <c r="T28" s="509">
        <v>43.823999999999998</v>
      </c>
      <c r="U28" s="509">
        <v>0</v>
      </c>
      <c r="V28" s="509">
        <v>0</v>
      </c>
      <c r="W28" s="666">
        <v>0</v>
      </c>
      <c r="X28" s="667">
        <f t="shared" si="2"/>
        <v>43.823999999999998</v>
      </c>
      <c r="Y28" s="521">
        <v>0</v>
      </c>
      <c r="Z28" s="509">
        <v>1.0049999999999999</v>
      </c>
      <c r="AA28" s="509">
        <v>0</v>
      </c>
      <c r="AB28" s="509">
        <v>0</v>
      </c>
      <c r="AC28" s="666">
        <v>0</v>
      </c>
      <c r="AD28" s="667">
        <f t="shared" si="3"/>
        <v>1.0049999999999999</v>
      </c>
      <c r="AE28" s="521">
        <v>0</v>
      </c>
      <c r="AF28" s="524">
        <v>40.826999999999998</v>
      </c>
      <c r="AG28" s="509">
        <v>0</v>
      </c>
      <c r="AH28" s="509">
        <v>0</v>
      </c>
      <c r="AI28" s="666">
        <v>0</v>
      </c>
      <c r="AJ28" s="667">
        <f t="shared" si="4"/>
        <v>40.826999999999998</v>
      </c>
      <c r="AK28" s="521">
        <v>0</v>
      </c>
      <c r="AL28" s="524">
        <v>99.57</v>
      </c>
      <c r="AM28" s="509">
        <v>0</v>
      </c>
      <c r="AN28" s="509">
        <v>0</v>
      </c>
      <c r="AO28" s="666">
        <v>0</v>
      </c>
      <c r="AP28" s="667">
        <f t="shared" si="5"/>
        <v>99.57</v>
      </c>
      <c r="AQ28" s="521">
        <v>0</v>
      </c>
      <c r="AR28" s="524">
        <v>49.56</v>
      </c>
      <c r="AS28" s="509">
        <v>0</v>
      </c>
      <c r="AT28" s="509">
        <v>0</v>
      </c>
      <c r="AU28" s="666">
        <v>0</v>
      </c>
      <c r="AV28" s="667">
        <f t="shared" si="6"/>
        <v>49.56</v>
      </c>
      <c r="AW28" s="521">
        <v>0</v>
      </c>
      <c r="AX28" s="524">
        <v>12.54</v>
      </c>
      <c r="AY28" s="509">
        <v>0</v>
      </c>
      <c r="AZ28" s="509">
        <v>0</v>
      </c>
      <c r="BA28" s="666">
        <v>0</v>
      </c>
      <c r="BB28" s="667">
        <f t="shared" si="7"/>
        <v>12.54</v>
      </c>
      <c r="BC28" s="482"/>
      <c r="BD28" s="94"/>
      <c r="BE28" s="2869" t="s">
        <v>6816</v>
      </c>
      <c r="BG28" s="43">
        <f t="shared" si="8"/>
        <v>0</v>
      </c>
      <c r="BH28" s="43" t="str">
        <f t="shared" si="11"/>
        <v>Cost should be consistent with output in same year reported in Table WWn4 (zero cost is inconsistent with non-zero output and vice versa).</v>
      </c>
      <c r="BJ28" s="382">
        <f t="shared" si="10"/>
        <v>19</v>
      </c>
      <c r="BK28" s="664" t="s">
        <v>1269</v>
      </c>
      <c r="BL28" s="391" t="s">
        <v>41</v>
      </c>
      <c r="BM28" s="665">
        <v>3</v>
      </c>
      <c r="BN28" s="671" t="s">
        <v>6841</v>
      </c>
      <c r="BO28" s="672" t="s">
        <v>6842</v>
      </c>
      <c r="BP28" s="672" t="s">
        <v>6843</v>
      </c>
      <c r="BQ28" s="672" t="s">
        <v>6844</v>
      </c>
      <c r="BR28" s="673" t="s">
        <v>6845</v>
      </c>
      <c r="BS28" s="674" t="s">
        <v>6846</v>
      </c>
      <c r="BT28" s="2450"/>
      <c r="BX28" s="1061">
        <f>IF('[2]Validation flags'!$H$3=1,0, IF( ISNUMBER(G28), 0, 1 ))</f>
        <v>0</v>
      </c>
      <c r="BY28" s="1061">
        <f>IF('[2]Validation flags'!$H$3=1,0, IF( ISNUMBER(H28), 0, 1 ))</f>
        <v>0</v>
      </c>
      <c r="BZ28" s="1061">
        <f>IF('[2]Validation flags'!$H$3=1,0, IF( ISNUMBER(I28), 0, 1 ))</f>
        <v>0</v>
      </c>
      <c r="CA28" s="1061">
        <f>IF('[2]Validation flags'!$H$3=1,0, IF( ISNUMBER(J28), 0, 1 ))</f>
        <v>0</v>
      </c>
      <c r="CB28" s="1061">
        <f>IF('[2]Validation flags'!$H$3=1,0, IF( ISNUMBER(K28), 0, 1 ))</f>
        <v>0</v>
      </c>
      <c r="CC28" s="2866"/>
      <c r="CD28" s="1061">
        <f>IF('[2]Validation flags'!$H$3=1,0, IF( ISNUMBER(M28), 0, 1 ))</f>
        <v>0</v>
      </c>
      <c r="CE28" s="1061">
        <f>IF('[2]Validation flags'!$H$3=1,0, IF( ISNUMBER(N28), 0, 1 ))</f>
        <v>0</v>
      </c>
      <c r="CF28" s="1061">
        <f>IF('[2]Validation flags'!$H$3=1,0, IF( ISNUMBER(O28), 0, 1 ))</f>
        <v>0</v>
      </c>
      <c r="CG28" s="1061">
        <f>IF('[2]Validation flags'!$H$3=1,0, IF( ISNUMBER(P28), 0, 1 ))</f>
        <v>0</v>
      </c>
      <c r="CH28" s="1061">
        <f>IF('[2]Validation flags'!$H$3=1,0, IF( ISNUMBER(Q28), 0, 1 ))</f>
        <v>0</v>
      </c>
      <c r="CI28" s="1050"/>
      <c r="CJ28" s="1061">
        <f>IF('[2]Validation flags'!$H$3=1,0, IF( ISNUMBER(S28), 0, 1 ))</f>
        <v>0</v>
      </c>
      <c r="CK28" s="1061">
        <f>IF('[2]Validation flags'!$H$3=1,0, IF( ISNUMBER(T28), 0, 1 ))</f>
        <v>0</v>
      </c>
      <c r="CL28" s="1061">
        <f>IF('[2]Validation flags'!$H$3=1,0, IF( ISNUMBER(U28), 0, 1 ))</f>
        <v>0</v>
      </c>
      <c r="CM28" s="1061">
        <f>IF('[2]Validation flags'!$H$3=1,0, IF( ISNUMBER(V28), 0, 1 ))</f>
        <v>0</v>
      </c>
      <c r="CN28" s="1061">
        <f>IF('[2]Validation flags'!$H$3=1,0, IF( ISNUMBER(W28), 0, 1 ))</f>
        <v>0</v>
      </c>
      <c r="CO28" s="1050"/>
      <c r="CP28" s="1061">
        <f>IF('[2]Validation flags'!$H$3=1,0, IF( ISNUMBER(Y28), 0, 1 ))</f>
        <v>0</v>
      </c>
      <c r="CQ28" s="1061">
        <f>IF('[2]Validation flags'!$H$3=1,0, IF( ISNUMBER(Z28), 0, 1 ))</f>
        <v>0</v>
      </c>
      <c r="CR28" s="1061">
        <f>IF('[2]Validation flags'!$H$3=1,0, IF( ISNUMBER(AA28), 0, 1 ))</f>
        <v>0</v>
      </c>
      <c r="CS28" s="1061">
        <f>IF('[2]Validation flags'!$H$3=1,0, IF( ISNUMBER(AB28), 0, 1 ))</f>
        <v>0</v>
      </c>
      <c r="CT28" s="1061">
        <f>IF('[2]Validation flags'!$H$3=1,0, IF( ISNUMBER(AC28), 0, 1 ))</f>
        <v>0</v>
      </c>
      <c r="CU28" s="1050"/>
      <c r="CV28" s="1061">
        <f>IF('[2]Validation flags'!$H$3=1,0, IF( ISNUMBER(AE28), 0, 1 ))</f>
        <v>0</v>
      </c>
      <c r="CW28" s="1061">
        <f>IF('[2]Validation flags'!$H$3=1,0, IF( ISNUMBER(AF28), 0, 1 ))</f>
        <v>0</v>
      </c>
      <c r="CX28" s="1061">
        <f>IF('[2]Validation flags'!$H$3=1,0, IF( ISNUMBER(AG28), 0, 1 ))</f>
        <v>0</v>
      </c>
      <c r="CY28" s="1061">
        <f>IF('[2]Validation flags'!$H$3=1,0, IF( ISNUMBER(AH28), 0, 1 ))</f>
        <v>0</v>
      </c>
      <c r="CZ28" s="1061">
        <f>IF('[2]Validation flags'!$H$3=1,0, IF( ISNUMBER(AI28), 0, 1 ))</f>
        <v>0</v>
      </c>
      <c r="DA28" s="1050"/>
      <c r="DB28" s="1061">
        <f>IF('[2]Validation flags'!$H$3=1,0, IF( ISNUMBER(AK28), 0, 1 ))</f>
        <v>0</v>
      </c>
      <c r="DC28" s="1061">
        <f>IF('[2]Validation flags'!$H$3=1,0, IF( ISNUMBER(AL28), 0, 1 ))</f>
        <v>0</v>
      </c>
      <c r="DD28" s="1061">
        <f>IF('[2]Validation flags'!$H$3=1,0, IF( ISNUMBER(AM28), 0, 1 ))</f>
        <v>0</v>
      </c>
      <c r="DE28" s="1061">
        <f>IF('[2]Validation flags'!$H$3=1,0, IF( ISNUMBER(AN28), 0, 1 ))</f>
        <v>0</v>
      </c>
      <c r="DF28" s="1061">
        <f>IF('[2]Validation flags'!$H$3=1,0, IF( ISNUMBER(AO28), 0, 1 ))</f>
        <v>0</v>
      </c>
      <c r="DG28" s="1050"/>
      <c r="DH28" s="1061">
        <f>IF('[2]Validation flags'!$H$3=1,0, IF( ISNUMBER(AQ28), 0, 1 ))</f>
        <v>0</v>
      </c>
      <c r="DI28" s="1061">
        <f>IF('[2]Validation flags'!$H$3=1,0, IF( ISNUMBER(AR28), 0, 1 ))</f>
        <v>0</v>
      </c>
      <c r="DJ28" s="1061">
        <f>IF('[2]Validation flags'!$H$3=1,0, IF( ISNUMBER(AS28), 0, 1 ))</f>
        <v>0</v>
      </c>
      <c r="DK28" s="1061">
        <f>IF('[2]Validation flags'!$H$3=1,0, IF( ISNUMBER(AT28), 0, 1 ))</f>
        <v>0</v>
      </c>
      <c r="DL28" s="1061">
        <f>IF('[2]Validation flags'!$H$3=1,0, IF( ISNUMBER(AU28), 0, 1 ))</f>
        <v>0</v>
      </c>
      <c r="DM28" s="1050"/>
      <c r="DN28" s="1061">
        <f>IF('[2]Validation flags'!$H$3=1,0, IF( ISNUMBER(AW28), 0, 1 ))</f>
        <v>0</v>
      </c>
      <c r="DO28" s="1061">
        <f>IF('[2]Validation flags'!$H$3=1,0, IF( ISNUMBER(AX28), 0, 1 ))</f>
        <v>0</v>
      </c>
      <c r="DP28" s="1061">
        <f>IF('[2]Validation flags'!$H$3=1,0, IF( ISNUMBER(AY28), 0, 1 ))</f>
        <v>0</v>
      </c>
      <c r="DQ28" s="1061">
        <f>IF('[2]Validation flags'!$H$3=1,0, IF( ISNUMBER(AZ28), 0, 1 ))</f>
        <v>0</v>
      </c>
      <c r="DR28" s="1061">
        <f>IF('[2]Validation flags'!$H$3=1,0, IF( ISNUMBER(BA28), 0, 1 ))</f>
        <v>0</v>
      </c>
      <c r="DS28" s="1050"/>
      <c r="DV28" s="1034"/>
      <c r="DW28" s="1080"/>
      <c r="DX28" s="1080"/>
      <c r="DY28" s="1080"/>
      <c r="DZ28" s="1080"/>
      <c r="EA28" s="2246">
        <f>IF( OR(  AND(    ROUND(WWS2a!L28,3)&lt;=0, ROUND([2]WWn4!G164,3)&gt;0),    AND(   ROUND(WWS2a!L28,3)&gt;0, ROUND([2]WWn4!G164,3)&lt;=0)    ),   1,0)</f>
        <v>0</v>
      </c>
      <c r="EB28" s="2867"/>
      <c r="EC28" s="1080"/>
      <c r="ED28" s="1080"/>
      <c r="EE28" s="1080"/>
      <c r="EF28" s="1080"/>
      <c r="EG28" s="2246">
        <f>IF( OR(  AND(    ROUND(WWS2a!R28,3)&lt;=0, ROUND([2]WWn4!H164,3)&gt;0),    AND(   ROUND(WWS2a!R28,3)&gt;0, ROUND([2]WWn4!H164,3)&lt;=0)    ),   1,0)</f>
        <v>0</v>
      </c>
      <c r="EH28" s="1080"/>
      <c r="EI28" s="1080"/>
      <c r="EJ28" s="1080"/>
      <c r="EK28" s="1080"/>
      <c r="EL28" s="1080"/>
      <c r="EM28" s="2246">
        <f>IF( OR(  AND(    ROUND(WWS2a!X28,3)&lt;=0, ROUND([2]WWn4!I164,3)&gt;0),    AND(   ROUND(WWS2a!X28,3)&gt;0, ROUND([2]WWn4!I164,3)&lt;=0)    ),   1,0)</f>
        <v>0</v>
      </c>
      <c r="EN28" s="1080"/>
      <c r="EO28" s="1080"/>
      <c r="EP28" s="1080"/>
      <c r="EQ28" s="1080"/>
      <c r="ER28" s="1080"/>
      <c r="ES28" s="2246">
        <f>IF( OR(  AND(    ROUND(WWS2a!AD28,3)&lt;=0, ROUND([2]WWn4!J164,3)&gt;0),    AND(   ROUND(WWS2a!AD28,3)&gt;0, ROUND([2]WWn4!J164,3)&lt;=0)    ),   1,0)</f>
        <v>1</v>
      </c>
      <c r="ET28" s="1080"/>
      <c r="EU28" s="1080"/>
      <c r="EV28" s="1080"/>
      <c r="EW28" s="1080"/>
      <c r="EX28" s="1080"/>
      <c r="EY28" s="2246">
        <f>IF( OR(  AND(    ROUND(WWS2a!AJ28,3)&lt;=0, ROUND([2]WWn4!K164,3)&gt;0),    AND(   ROUND(WWS2a!AJ28,3)&gt;0, ROUND([2]WWn4!K164,3)&lt;=0)    ),   1,0)</f>
        <v>0</v>
      </c>
      <c r="EZ28" s="1080"/>
      <c r="FA28" s="1080"/>
      <c r="FB28" s="1080"/>
      <c r="FC28" s="1080"/>
      <c r="FD28" s="1080"/>
      <c r="FE28" s="2246">
        <f>IF( OR(  AND(    ROUND(WWS2a!AP28,3)&lt;=0, ROUND([2]WWn4!L164,3)&gt;0),    AND(   ROUND(WWS2a!AP28,3)&gt;0, ROUND([2]WWn4!L164,3)&lt;=0)    ),   1,0)</f>
        <v>0</v>
      </c>
      <c r="FF28" s="1080"/>
      <c r="FG28" s="1080"/>
      <c r="FH28" s="1080"/>
      <c r="FI28" s="1080"/>
      <c r="FJ28" s="1080"/>
      <c r="FK28" s="2246">
        <f>IF( OR(  AND(    ROUND(WWS2a!AV28,3)&lt;=0, ROUND([2]WWn4!M164,3)&gt;0),    AND(   ROUND(WWS2a!AV28,3)&gt;0, ROUND([2]WWn4!M164,3)&lt;=0)    ),   1,0)</f>
        <v>0</v>
      </c>
      <c r="FL28" s="1080"/>
      <c r="FM28" s="1080"/>
      <c r="FN28" s="1080"/>
      <c r="FO28" s="1080"/>
      <c r="FP28" s="1080"/>
      <c r="FQ28" s="2246">
        <f>IF( OR(  AND(    ROUND(WWS2a!BB28,3)&lt;=0, ROUND([2]WWn4!N164,3)&gt;0),    AND(   ROUND(WWS2a!BB28,3)&gt;0, ROUND([2]WWn4!N164,3)&lt;=0)    ),   1,0)</f>
        <v>0</v>
      </c>
      <c r="FR28" s="1034"/>
    </row>
    <row r="29" spans="2:174" ht="14.25" customHeight="1" x14ac:dyDescent="0.3">
      <c r="B29" s="358">
        <f t="shared" si="9"/>
        <v>20</v>
      </c>
      <c r="C29" s="664" t="s">
        <v>1276</v>
      </c>
      <c r="D29" s="2871"/>
      <c r="E29" s="391" t="s">
        <v>41</v>
      </c>
      <c r="F29" s="665">
        <v>3</v>
      </c>
      <c r="G29" s="521">
        <v>0</v>
      </c>
      <c r="H29" s="509">
        <v>11.707000000000001</v>
      </c>
      <c r="I29" s="509">
        <v>0</v>
      </c>
      <c r="J29" s="509">
        <v>0</v>
      </c>
      <c r="K29" s="666">
        <v>0</v>
      </c>
      <c r="L29" s="667">
        <f t="shared" si="0"/>
        <v>11.707000000000001</v>
      </c>
      <c r="M29" s="521">
        <v>0.8</v>
      </c>
      <c r="N29" s="509">
        <v>1.5880000000000001</v>
      </c>
      <c r="O29" s="509">
        <v>0</v>
      </c>
      <c r="P29" s="509">
        <v>0</v>
      </c>
      <c r="Q29" s="666">
        <v>0</v>
      </c>
      <c r="R29" s="667">
        <f t="shared" si="1"/>
        <v>2.3879999999999999</v>
      </c>
      <c r="S29" s="521">
        <v>0</v>
      </c>
      <c r="T29" s="509">
        <v>63.874000000000002</v>
      </c>
      <c r="U29" s="509">
        <v>0</v>
      </c>
      <c r="V29" s="509">
        <v>0</v>
      </c>
      <c r="W29" s="666">
        <v>0</v>
      </c>
      <c r="X29" s="667">
        <f t="shared" si="2"/>
        <v>63.874000000000002</v>
      </c>
      <c r="Y29" s="521">
        <v>0</v>
      </c>
      <c r="Z29" s="509">
        <v>0</v>
      </c>
      <c r="AA29" s="509">
        <v>0</v>
      </c>
      <c r="AB29" s="509">
        <v>0</v>
      </c>
      <c r="AC29" s="666">
        <v>0</v>
      </c>
      <c r="AD29" s="667">
        <f t="shared" si="3"/>
        <v>0</v>
      </c>
      <c r="AE29" s="521">
        <v>0</v>
      </c>
      <c r="AF29" s="509">
        <v>0</v>
      </c>
      <c r="AG29" s="509">
        <v>0</v>
      </c>
      <c r="AH29" s="509">
        <v>0</v>
      </c>
      <c r="AI29" s="666">
        <v>0</v>
      </c>
      <c r="AJ29" s="667">
        <f t="shared" si="4"/>
        <v>0</v>
      </c>
      <c r="AK29" s="521">
        <v>0</v>
      </c>
      <c r="AL29" s="509">
        <v>3.9449999999999998</v>
      </c>
      <c r="AM29" s="509">
        <v>0</v>
      </c>
      <c r="AN29" s="509">
        <v>0</v>
      </c>
      <c r="AO29" s="666">
        <v>0</v>
      </c>
      <c r="AP29" s="667">
        <f t="shared" si="5"/>
        <v>3.9449999999999998</v>
      </c>
      <c r="AQ29" s="521">
        <v>0</v>
      </c>
      <c r="AR29" s="509">
        <v>0</v>
      </c>
      <c r="AS29" s="509">
        <v>0</v>
      </c>
      <c r="AT29" s="509">
        <v>0</v>
      </c>
      <c r="AU29" s="666">
        <v>0</v>
      </c>
      <c r="AV29" s="667">
        <f t="shared" si="6"/>
        <v>0</v>
      </c>
      <c r="AW29" s="521">
        <v>0</v>
      </c>
      <c r="AX29" s="509">
        <v>0</v>
      </c>
      <c r="AY29" s="509">
        <v>0</v>
      </c>
      <c r="AZ29" s="509">
        <v>0</v>
      </c>
      <c r="BA29" s="666">
        <v>0</v>
      </c>
      <c r="BB29" s="667">
        <f t="shared" si="7"/>
        <v>0</v>
      </c>
      <c r="BC29" s="482"/>
      <c r="BD29" s="94"/>
      <c r="BE29" s="2869" t="s">
        <v>6816</v>
      </c>
      <c r="BG29" s="43">
        <f t="shared" si="8"/>
        <v>0</v>
      </c>
      <c r="BH29" s="43" t="str">
        <f t="shared" si="11"/>
        <v>Cost should be consistent with output in same year reported in Table WWn4 (zero cost is inconsistent with non-zero output and vice versa).</v>
      </c>
      <c r="BJ29" s="382">
        <f t="shared" si="10"/>
        <v>20</v>
      </c>
      <c r="BK29" s="664" t="s">
        <v>1276</v>
      </c>
      <c r="BL29" s="391" t="s">
        <v>41</v>
      </c>
      <c r="BM29" s="665">
        <v>3</v>
      </c>
      <c r="BN29" s="671" t="s">
        <v>6847</v>
      </c>
      <c r="BO29" s="672" t="s">
        <v>6848</v>
      </c>
      <c r="BP29" s="672" t="s">
        <v>6849</v>
      </c>
      <c r="BQ29" s="672" t="s">
        <v>6850</v>
      </c>
      <c r="BR29" s="673" t="s">
        <v>6851</v>
      </c>
      <c r="BS29" s="674" t="s">
        <v>6852</v>
      </c>
      <c r="BT29" s="2450"/>
      <c r="BX29" s="1061">
        <f>IF('[2]Validation flags'!$H$3=1,0, IF( ISNUMBER(G29), 0, 1 ))</f>
        <v>0</v>
      </c>
      <c r="BY29" s="1061">
        <f>IF('[2]Validation flags'!$H$3=1,0, IF( ISNUMBER(H29), 0, 1 ))</f>
        <v>0</v>
      </c>
      <c r="BZ29" s="1061">
        <f>IF('[2]Validation flags'!$H$3=1,0, IF( ISNUMBER(I29), 0, 1 ))</f>
        <v>0</v>
      </c>
      <c r="CA29" s="1061">
        <f>IF('[2]Validation flags'!$H$3=1,0, IF( ISNUMBER(J29), 0, 1 ))</f>
        <v>0</v>
      </c>
      <c r="CB29" s="1061">
        <f>IF('[2]Validation flags'!$H$3=1,0, IF( ISNUMBER(K29), 0, 1 ))</f>
        <v>0</v>
      </c>
      <c r="CC29" s="2866"/>
      <c r="CD29" s="1061">
        <f>IF('[2]Validation flags'!$H$3=1,0, IF( ISNUMBER(M29), 0, 1 ))</f>
        <v>0</v>
      </c>
      <c r="CE29" s="1061">
        <f>IF('[2]Validation flags'!$H$3=1,0, IF( ISNUMBER(N29), 0, 1 ))</f>
        <v>0</v>
      </c>
      <c r="CF29" s="1061">
        <f>IF('[2]Validation flags'!$H$3=1,0, IF( ISNUMBER(O29), 0, 1 ))</f>
        <v>0</v>
      </c>
      <c r="CG29" s="1061">
        <f>IF('[2]Validation flags'!$H$3=1,0, IF( ISNUMBER(P29), 0, 1 ))</f>
        <v>0</v>
      </c>
      <c r="CH29" s="1061">
        <f>IF('[2]Validation flags'!$H$3=1,0, IF( ISNUMBER(Q29), 0, 1 ))</f>
        <v>0</v>
      </c>
      <c r="CI29" s="1050"/>
      <c r="CJ29" s="1061">
        <f>IF('[2]Validation flags'!$H$3=1,0, IF( ISNUMBER(S29), 0, 1 ))</f>
        <v>0</v>
      </c>
      <c r="CK29" s="1061">
        <f>IF('[2]Validation flags'!$H$3=1,0, IF( ISNUMBER(T29), 0, 1 ))</f>
        <v>0</v>
      </c>
      <c r="CL29" s="1061">
        <f>IF('[2]Validation flags'!$H$3=1,0, IF( ISNUMBER(U29), 0, 1 ))</f>
        <v>0</v>
      </c>
      <c r="CM29" s="1061">
        <f>IF('[2]Validation flags'!$H$3=1,0, IF( ISNUMBER(V29), 0, 1 ))</f>
        <v>0</v>
      </c>
      <c r="CN29" s="1061">
        <f>IF('[2]Validation flags'!$H$3=1,0, IF( ISNUMBER(W29), 0, 1 ))</f>
        <v>0</v>
      </c>
      <c r="CO29" s="1050"/>
      <c r="CP29" s="1061">
        <f>IF('[2]Validation flags'!$H$3=1,0, IF( ISNUMBER(Y29), 0, 1 ))</f>
        <v>0</v>
      </c>
      <c r="CQ29" s="1061">
        <f>IF('[2]Validation flags'!$H$3=1,0, IF( ISNUMBER(Z29), 0, 1 ))</f>
        <v>0</v>
      </c>
      <c r="CR29" s="1061">
        <f>IF('[2]Validation flags'!$H$3=1,0, IF( ISNUMBER(AA29), 0, 1 ))</f>
        <v>0</v>
      </c>
      <c r="CS29" s="1061">
        <f>IF('[2]Validation flags'!$H$3=1,0, IF( ISNUMBER(AB29), 0, 1 ))</f>
        <v>0</v>
      </c>
      <c r="CT29" s="1061">
        <f>IF('[2]Validation flags'!$H$3=1,0, IF( ISNUMBER(AC29), 0, 1 ))</f>
        <v>0</v>
      </c>
      <c r="CU29" s="1050"/>
      <c r="CV29" s="1061">
        <f>IF('[2]Validation flags'!$H$3=1,0, IF( ISNUMBER(AE29), 0, 1 ))</f>
        <v>0</v>
      </c>
      <c r="CW29" s="1061">
        <f>IF('[2]Validation flags'!$H$3=1,0, IF( ISNUMBER(AF29), 0, 1 ))</f>
        <v>0</v>
      </c>
      <c r="CX29" s="1061">
        <f>IF('[2]Validation flags'!$H$3=1,0, IF( ISNUMBER(AG29), 0, 1 ))</f>
        <v>0</v>
      </c>
      <c r="CY29" s="1061">
        <f>IF('[2]Validation flags'!$H$3=1,0, IF( ISNUMBER(AH29), 0, 1 ))</f>
        <v>0</v>
      </c>
      <c r="CZ29" s="1061">
        <f>IF('[2]Validation flags'!$H$3=1,0, IF( ISNUMBER(AI29), 0, 1 ))</f>
        <v>0</v>
      </c>
      <c r="DA29" s="1050"/>
      <c r="DB29" s="1061">
        <f>IF('[2]Validation flags'!$H$3=1,0, IF( ISNUMBER(AK29), 0, 1 ))</f>
        <v>0</v>
      </c>
      <c r="DC29" s="1061">
        <f>IF('[2]Validation flags'!$H$3=1,0, IF( ISNUMBER(AL29), 0, 1 ))</f>
        <v>0</v>
      </c>
      <c r="DD29" s="1061">
        <f>IF('[2]Validation flags'!$H$3=1,0, IF( ISNUMBER(AM29), 0, 1 ))</f>
        <v>0</v>
      </c>
      <c r="DE29" s="1061">
        <f>IF('[2]Validation flags'!$H$3=1,0, IF( ISNUMBER(AN29), 0, 1 ))</f>
        <v>0</v>
      </c>
      <c r="DF29" s="1061">
        <f>IF('[2]Validation flags'!$H$3=1,0, IF( ISNUMBER(AO29), 0, 1 ))</f>
        <v>0</v>
      </c>
      <c r="DG29" s="1050"/>
      <c r="DH29" s="1061">
        <f>IF('[2]Validation flags'!$H$3=1,0, IF( ISNUMBER(AQ29), 0, 1 ))</f>
        <v>0</v>
      </c>
      <c r="DI29" s="1061">
        <f>IF('[2]Validation flags'!$H$3=1,0, IF( ISNUMBER(AR29), 0, 1 ))</f>
        <v>0</v>
      </c>
      <c r="DJ29" s="1061">
        <f>IF('[2]Validation flags'!$H$3=1,0, IF( ISNUMBER(AS29), 0, 1 ))</f>
        <v>0</v>
      </c>
      <c r="DK29" s="1061">
        <f>IF('[2]Validation flags'!$H$3=1,0, IF( ISNUMBER(AT29), 0, 1 ))</f>
        <v>0</v>
      </c>
      <c r="DL29" s="1061">
        <f>IF('[2]Validation flags'!$H$3=1,0, IF( ISNUMBER(AU29), 0, 1 ))</f>
        <v>0</v>
      </c>
      <c r="DM29" s="1050"/>
      <c r="DN29" s="1061">
        <f>IF('[2]Validation flags'!$H$3=1,0, IF( ISNUMBER(AW29), 0, 1 ))</f>
        <v>0</v>
      </c>
      <c r="DO29" s="1061">
        <f>IF('[2]Validation flags'!$H$3=1,0, IF( ISNUMBER(AX29), 0, 1 ))</f>
        <v>0</v>
      </c>
      <c r="DP29" s="1061">
        <f>IF('[2]Validation flags'!$H$3=1,0, IF( ISNUMBER(AY29), 0, 1 ))</f>
        <v>0</v>
      </c>
      <c r="DQ29" s="1061">
        <f>IF('[2]Validation flags'!$H$3=1,0, IF( ISNUMBER(AZ29), 0, 1 ))</f>
        <v>0</v>
      </c>
      <c r="DR29" s="1061">
        <f>IF('[2]Validation flags'!$H$3=1,0, IF( ISNUMBER(BA29), 0, 1 ))</f>
        <v>0</v>
      </c>
      <c r="DS29" s="1050"/>
      <c r="DV29" s="1034"/>
      <c r="DW29" s="1080"/>
      <c r="DX29" s="1080"/>
      <c r="DY29" s="1080"/>
      <c r="DZ29" s="1080"/>
      <c r="EA29" s="2246">
        <f>IF( OR(  AND(    ROUND(WWS2a!L29,3)&lt;=0, ROUND([2]WWn4!G169,3)&gt;0),    AND(   ROUND(WWS2a!L29,3)&gt;0, ROUND([2]WWn4!G169,3)&lt;=0)    ),   1,0)</f>
        <v>0</v>
      </c>
      <c r="EB29" s="2867"/>
      <c r="EC29" s="1080"/>
      <c r="ED29" s="1080"/>
      <c r="EE29" s="1080"/>
      <c r="EF29" s="1080"/>
      <c r="EG29" s="2246">
        <f>IF( OR(  AND(    ROUND(WWS2a!R29,3)&lt;=0, ROUND([2]WWn4!H169,3)&gt;0),    AND(   ROUND(WWS2a!R29,3)&gt;0, ROUND([2]WWn4!H169,3)&lt;=0)    ),   1,0)</f>
        <v>0</v>
      </c>
      <c r="EH29" s="1080"/>
      <c r="EI29" s="1080"/>
      <c r="EJ29" s="1080"/>
      <c r="EK29" s="1080"/>
      <c r="EL29" s="1080"/>
      <c r="EM29" s="2246">
        <f>IF( OR(  AND(    ROUND(WWS2a!X29,3)&lt;=0, ROUND([2]WWn4!I169,3)&gt;0),    AND(   ROUND(WWS2a!X29,3)&gt;0, ROUND([2]WWn4!I169,3)&lt;=0)    ),   1,0)</f>
        <v>0</v>
      </c>
      <c r="EN29" s="1080"/>
      <c r="EO29" s="1080"/>
      <c r="EP29" s="1080"/>
      <c r="EQ29" s="1080"/>
      <c r="ER29" s="1080"/>
      <c r="ES29" s="2246">
        <f>IF( OR(  AND(    ROUND(WWS2a!AD29,3)&lt;=0, ROUND([2]WWn4!J169,3)&gt;0),    AND(   ROUND(WWS2a!AD29,3)&gt;0, ROUND([2]WWn4!J169,3)&lt;=0)    ),   1,0)</f>
        <v>0</v>
      </c>
      <c r="ET29" s="1080"/>
      <c r="EU29" s="1080"/>
      <c r="EV29" s="1080"/>
      <c r="EW29" s="1080"/>
      <c r="EX29" s="1080"/>
      <c r="EY29" s="2246">
        <f>IF( OR(  AND(    ROUND(WWS2a!AJ29,3)&lt;=0, ROUND([2]WWn4!K169,3)&gt;0),    AND(   ROUND(WWS2a!AJ29,3)&gt;0, ROUND([2]WWn4!K169,3)&lt;=0)    ),   1,0)</f>
        <v>1</v>
      </c>
      <c r="EZ29" s="1080"/>
      <c r="FA29" s="1080"/>
      <c r="FB29" s="1080"/>
      <c r="FC29" s="1080"/>
      <c r="FD29" s="1080"/>
      <c r="FE29" s="2246">
        <f>IF( OR(  AND(    ROUND(WWS2a!AP29,3)&lt;=0, ROUND([2]WWn4!L169,3)&gt;0),    AND(   ROUND(WWS2a!AP29,3)&gt;0, ROUND([2]WWn4!L169,3)&lt;=0)    ),   1,0)</f>
        <v>0</v>
      </c>
      <c r="FF29" s="1080"/>
      <c r="FG29" s="1080"/>
      <c r="FH29" s="1080"/>
      <c r="FI29" s="1080"/>
      <c r="FJ29" s="1080"/>
      <c r="FK29" s="2246">
        <f>IF( OR(  AND(    ROUND(WWS2a!AV29,3)&lt;=0, ROUND([2]WWn4!M169,3)&gt;0),    AND(   ROUND(WWS2a!AV29,3)&gt;0, ROUND([2]WWn4!M169,3)&lt;=0)    ),   1,0)</f>
        <v>0</v>
      </c>
      <c r="FL29" s="1080"/>
      <c r="FM29" s="1080"/>
      <c r="FN29" s="1080"/>
      <c r="FO29" s="1080"/>
      <c r="FP29" s="1080"/>
      <c r="FQ29" s="2246">
        <f>IF( OR(  AND(    ROUND(WWS2a!BB29,3)&lt;=0, ROUND([2]WWn4!N169,3)&gt;0),    AND(   ROUND(WWS2a!BB29,3)&gt;0, ROUND([2]WWn4!N169,3)&lt;=0)    ),   1,0)</f>
        <v>1</v>
      </c>
      <c r="FR29" s="1034"/>
    </row>
    <row r="30" spans="2:174" ht="14.25" customHeight="1" x14ac:dyDescent="0.3">
      <c r="B30" s="358">
        <f t="shared" si="9"/>
        <v>21</v>
      </c>
      <c r="C30" s="664" t="s">
        <v>1283</v>
      </c>
      <c r="D30" s="2871"/>
      <c r="E30" s="391" t="s">
        <v>41</v>
      </c>
      <c r="F30" s="665">
        <v>3</v>
      </c>
      <c r="G30" s="521">
        <v>0</v>
      </c>
      <c r="H30" s="509">
        <v>0</v>
      </c>
      <c r="I30" s="509">
        <v>0</v>
      </c>
      <c r="J30" s="509">
        <v>0</v>
      </c>
      <c r="K30" s="666">
        <v>0</v>
      </c>
      <c r="L30" s="667">
        <f t="shared" si="0"/>
        <v>0</v>
      </c>
      <c r="M30" s="521">
        <v>0</v>
      </c>
      <c r="N30" s="509">
        <v>0</v>
      </c>
      <c r="O30" s="509">
        <v>0</v>
      </c>
      <c r="P30" s="509">
        <v>0</v>
      </c>
      <c r="Q30" s="666">
        <v>0</v>
      </c>
      <c r="R30" s="667">
        <f t="shared" si="1"/>
        <v>0</v>
      </c>
      <c r="S30" s="521">
        <v>0</v>
      </c>
      <c r="T30" s="509">
        <v>0</v>
      </c>
      <c r="U30" s="509">
        <v>0</v>
      </c>
      <c r="V30" s="509">
        <v>0</v>
      </c>
      <c r="W30" s="666">
        <v>0</v>
      </c>
      <c r="X30" s="667">
        <f t="shared" si="2"/>
        <v>0</v>
      </c>
      <c r="Y30" s="521">
        <v>0</v>
      </c>
      <c r="Z30" s="509">
        <v>0</v>
      </c>
      <c r="AA30" s="509">
        <v>0</v>
      </c>
      <c r="AB30" s="509">
        <v>0</v>
      </c>
      <c r="AC30" s="666">
        <v>0</v>
      </c>
      <c r="AD30" s="667">
        <f t="shared" si="3"/>
        <v>0</v>
      </c>
      <c r="AE30" s="521">
        <v>0</v>
      </c>
      <c r="AF30" s="509">
        <v>0</v>
      </c>
      <c r="AG30" s="509">
        <v>0</v>
      </c>
      <c r="AH30" s="509">
        <v>0</v>
      </c>
      <c r="AI30" s="666">
        <v>0</v>
      </c>
      <c r="AJ30" s="667">
        <f t="shared" si="4"/>
        <v>0</v>
      </c>
      <c r="AK30" s="521">
        <v>0</v>
      </c>
      <c r="AL30" s="509">
        <v>0</v>
      </c>
      <c r="AM30" s="509">
        <v>0</v>
      </c>
      <c r="AN30" s="509">
        <v>0</v>
      </c>
      <c r="AO30" s="666">
        <v>0</v>
      </c>
      <c r="AP30" s="667">
        <f t="shared" si="5"/>
        <v>0</v>
      </c>
      <c r="AQ30" s="521">
        <v>0</v>
      </c>
      <c r="AR30" s="509">
        <v>0</v>
      </c>
      <c r="AS30" s="509">
        <v>0</v>
      </c>
      <c r="AT30" s="509">
        <v>0</v>
      </c>
      <c r="AU30" s="666">
        <v>0</v>
      </c>
      <c r="AV30" s="667">
        <f t="shared" si="6"/>
        <v>0</v>
      </c>
      <c r="AW30" s="521">
        <v>0</v>
      </c>
      <c r="AX30" s="509">
        <v>0</v>
      </c>
      <c r="AY30" s="509">
        <v>0</v>
      </c>
      <c r="AZ30" s="509">
        <v>0</v>
      </c>
      <c r="BA30" s="666">
        <v>0</v>
      </c>
      <c r="BB30" s="667">
        <f t="shared" si="7"/>
        <v>0</v>
      </c>
      <c r="BC30" s="482"/>
      <c r="BD30" s="94"/>
      <c r="BE30" s="2869" t="s">
        <v>6816</v>
      </c>
      <c r="BG30" s="43">
        <f t="shared" si="8"/>
        <v>0</v>
      </c>
      <c r="BH30" s="43">
        <f t="shared" si="11"/>
        <v>0</v>
      </c>
      <c r="BJ30" s="382">
        <f t="shared" si="10"/>
        <v>21</v>
      </c>
      <c r="BK30" s="664" t="s">
        <v>1283</v>
      </c>
      <c r="BL30" s="391" t="s">
        <v>41</v>
      </c>
      <c r="BM30" s="665">
        <v>3</v>
      </c>
      <c r="BN30" s="671" t="s">
        <v>6853</v>
      </c>
      <c r="BO30" s="672" t="s">
        <v>6854</v>
      </c>
      <c r="BP30" s="672" t="s">
        <v>6855</v>
      </c>
      <c r="BQ30" s="672" t="s">
        <v>6856</v>
      </c>
      <c r="BR30" s="673" t="s">
        <v>6857</v>
      </c>
      <c r="BS30" s="674" t="s">
        <v>6858</v>
      </c>
      <c r="BT30" s="2450"/>
      <c r="BX30" s="1061">
        <f>IF('[2]Validation flags'!$H$3=1,0, IF( ISNUMBER(G30), 0, 1 ))</f>
        <v>0</v>
      </c>
      <c r="BY30" s="1061">
        <f>IF('[2]Validation flags'!$H$3=1,0, IF( ISNUMBER(H30), 0, 1 ))</f>
        <v>0</v>
      </c>
      <c r="BZ30" s="1061">
        <f>IF('[2]Validation flags'!$H$3=1,0, IF( ISNUMBER(I30), 0, 1 ))</f>
        <v>0</v>
      </c>
      <c r="CA30" s="1061">
        <f>IF('[2]Validation flags'!$H$3=1,0, IF( ISNUMBER(J30), 0, 1 ))</f>
        <v>0</v>
      </c>
      <c r="CB30" s="1061">
        <f>IF('[2]Validation flags'!$H$3=1,0, IF( ISNUMBER(K30), 0, 1 ))</f>
        <v>0</v>
      </c>
      <c r="CC30" s="2866"/>
      <c r="CD30" s="1061">
        <f>IF('[2]Validation flags'!$H$3=1,0, IF( ISNUMBER(M30), 0, 1 ))</f>
        <v>0</v>
      </c>
      <c r="CE30" s="1061">
        <f>IF('[2]Validation flags'!$H$3=1,0, IF( ISNUMBER(N30), 0, 1 ))</f>
        <v>0</v>
      </c>
      <c r="CF30" s="1061">
        <f>IF('[2]Validation flags'!$H$3=1,0, IF( ISNUMBER(O30), 0, 1 ))</f>
        <v>0</v>
      </c>
      <c r="CG30" s="1061">
        <f>IF('[2]Validation flags'!$H$3=1,0, IF( ISNUMBER(P30), 0, 1 ))</f>
        <v>0</v>
      </c>
      <c r="CH30" s="1061">
        <f>IF('[2]Validation flags'!$H$3=1,0, IF( ISNUMBER(Q30), 0, 1 ))</f>
        <v>0</v>
      </c>
      <c r="CI30" s="1050"/>
      <c r="CJ30" s="1061">
        <f>IF('[2]Validation flags'!$H$3=1,0, IF( ISNUMBER(S30), 0, 1 ))</f>
        <v>0</v>
      </c>
      <c r="CK30" s="1061">
        <f>IF('[2]Validation flags'!$H$3=1,0, IF( ISNUMBER(T30), 0, 1 ))</f>
        <v>0</v>
      </c>
      <c r="CL30" s="1061">
        <f>IF('[2]Validation flags'!$H$3=1,0, IF( ISNUMBER(U30), 0, 1 ))</f>
        <v>0</v>
      </c>
      <c r="CM30" s="1061">
        <f>IF('[2]Validation flags'!$H$3=1,0, IF( ISNUMBER(V30), 0, 1 ))</f>
        <v>0</v>
      </c>
      <c r="CN30" s="1061">
        <f>IF('[2]Validation flags'!$H$3=1,0, IF( ISNUMBER(W30), 0, 1 ))</f>
        <v>0</v>
      </c>
      <c r="CO30" s="1050"/>
      <c r="CP30" s="1061">
        <f>IF('[2]Validation flags'!$H$3=1,0, IF( ISNUMBER(Y30), 0, 1 ))</f>
        <v>0</v>
      </c>
      <c r="CQ30" s="1061">
        <f>IF('[2]Validation flags'!$H$3=1,0, IF( ISNUMBER(Z30), 0, 1 ))</f>
        <v>0</v>
      </c>
      <c r="CR30" s="1061">
        <f>IF('[2]Validation flags'!$H$3=1,0, IF( ISNUMBER(AA30), 0, 1 ))</f>
        <v>0</v>
      </c>
      <c r="CS30" s="1061">
        <f>IF('[2]Validation flags'!$H$3=1,0, IF( ISNUMBER(AB30), 0, 1 ))</f>
        <v>0</v>
      </c>
      <c r="CT30" s="1061">
        <f>IF('[2]Validation flags'!$H$3=1,0, IF( ISNUMBER(AC30), 0, 1 ))</f>
        <v>0</v>
      </c>
      <c r="CU30" s="1050"/>
      <c r="CV30" s="1061">
        <f>IF('[2]Validation flags'!$H$3=1,0, IF( ISNUMBER(AE30), 0, 1 ))</f>
        <v>0</v>
      </c>
      <c r="CW30" s="1061">
        <f>IF('[2]Validation flags'!$H$3=1,0, IF( ISNUMBER(AF30), 0, 1 ))</f>
        <v>0</v>
      </c>
      <c r="CX30" s="1061">
        <f>IF('[2]Validation flags'!$H$3=1,0, IF( ISNUMBER(AG30), 0, 1 ))</f>
        <v>0</v>
      </c>
      <c r="CY30" s="1061">
        <f>IF('[2]Validation flags'!$H$3=1,0, IF( ISNUMBER(AH30), 0, 1 ))</f>
        <v>0</v>
      </c>
      <c r="CZ30" s="1061">
        <f>IF('[2]Validation flags'!$H$3=1,0, IF( ISNUMBER(AI30), 0, 1 ))</f>
        <v>0</v>
      </c>
      <c r="DA30" s="1050"/>
      <c r="DB30" s="1061">
        <f>IF('[2]Validation flags'!$H$3=1,0, IF( ISNUMBER(AK30), 0, 1 ))</f>
        <v>0</v>
      </c>
      <c r="DC30" s="1061">
        <f>IF('[2]Validation flags'!$H$3=1,0, IF( ISNUMBER(AL30), 0, 1 ))</f>
        <v>0</v>
      </c>
      <c r="DD30" s="1061">
        <f>IF('[2]Validation flags'!$H$3=1,0, IF( ISNUMBER(AM30), 0, 1 ))</f>
        <v>0</v>
      </c>
      <c r="DE30" s="1061">
        <f>IF('[2]Validation flags'!$H$3=1,0, IF( ISNUMBER(AN30), 0, 1 ))</f>
        <v>0</v>
      </c>
      <c r="DF30" s="1061">
        <f>IF('[2]Validation flags'!$H$3=1,0, IF( ISNUMBER(AO30), 0, 1 ))</f>
        <v>0</v>
      </c>
      <c r="DG30" s="1050"/>
      <c r="DH30" s="1061">
        <f>IF('[2]Validation flags'!$H$3=1,0, IF( ISNUMBER(AQ30), 0, 1 ))</f>
        <v>0</v>
      </c>
      <c r="DI30" s="1061">
        <f>IF('[2]Validation flags'!$H$3=1,0, IF( ISNUMBER(AR30), 0, 1 ))</f>
        <v>0</v>
      </c>
      <c r="DJ30" s="1061">
        <f>IF('[2]Validation flags'!$H$3=1,0, IF( ISNUMBER(AS30), 0, 1 ))</f>
        <v>0</v>
      </c>
      <c r="DK30" s="1061">
        <f>IF('[2]Validation flags'!$H$3=1,0, IF( ISNUMBER(AT30), 0, 1 ))</f>
        <v>0</v>
      </c>
      <c r="DL30" s="1061">
        <f>IF('[2]Validation flags'!$H$3=1,0, IF( ISNUMBER(AU30), 0, 1 ))</f>
        <v>0</v>
      </c>
      <c r="DM30" s="1050"/>
      <c r="DN30" s="1061">
        <f>IF('[2]Validation flags'!$H$3=1,0, IF( ISNUMBER(AW30), 0, 1 ))</f>
        <v>0</v>
      </c>
      <c r="DO30" s="1061">
        <f>IF('[2]Validation flags'!$H$3=1,0, IF( ISNUMBER(AX30), 0, 1 ))</f>
        <v>0</v>
      </c>
      <c r="DP30" s="1061">
        <f>IF('[2]Validation flags'!$H$3=1,0, IF( ISNUMBER(AY30), 0, 1 ))</f>
        <v>0</v>
      </c>
      <c r="DQ30" s="1061">
        <f>IF('[2]Validation flags'!$H$3=1,0, IF( ISNUMBER(AZ30), 0, 1 ))</f>
        <v>0</v>
      </c>
      <c r="DR30" s="1061">
        <f>IF('[2]Validation flags'!$H$3=1,0, IF( ISNUMBER(BA30), 0, 1 ))</f>
        <v>0</v>
      </c>
      <c r="DS30" s="1050"/>
      <c r="DV30" s="1034"/>
      <c r="DW30" s="1080"/>
      <c r="DX30" s="1080"/>
      <c r="DY30" s="1080"/>
      <c r="DZ30" s="1080"/>
      <c r="EA30" s="2246">
        <f>IF( OR(  AND(    ROUND(WWS2a!L30,3)&lt;=0, ROUND([2]WWn4!G170,3)&gt;0),    AND(   ROUND(WWS2a!L30,3)&gt;0, ROUND([2]WWn4!G170,3)&lt;=0)    ),   1,0)</f>
        <v>0</v>
      </c>
      <c r="EB30" s="2867"/>
      <c r="EC30" s="1080"/>
      <c r="ED30" s="1080"/>
      <c r="EE30" s="1080"/>
      <c r="EF30" s="1080"/>
      <c r="EG30" s="2246">
        <f>IF( OR(  AND(    ROUND(WWS2a!R30,3)&lt;=0, ROUND([2]WWn4!H170,3)&gt;0),    AND(   ROUND(WWS2a!R30,3)&gt;0, ROUND([2]WWn4!H170,3)&lt;=0)    ),   1,0)</f>
        <v>0</v>
      </c>
      <c r="EH30" s="1080"/>
      <c r="EI30" s="1080"/>
      <c r="EJ30" s="1080"/>
      <c r="EK30" s="1080"/>
      <c r="EL30" s="1080"/>
      <c r="EM30" s="2246">
        <f>IF( OR(  AND(    ROUND(WWS2a!X30,3)&lt;=0, ROUND([2]WWn4!I170,3)&gt;0),    AND(   ROUND(WWS2a!X30,3)&gt;0, ROUND([2]WWn4!I170,3)&lt;=0)    ),   1,0)</f>
        <v>0</v>
      </c>
      <c r="EN30" s="1080"/>
      <c r="EO30" s="1080"/>
      <c r="EP30" s="1080"/>
      <c r="EQ30" s="1080"/>
      <c r="ER30" s="1080"/>
      <c r="ES30" s="2246">
        <f>IF( OR(  AND(    ROUND(WWS2a!AD30,3)&lt;=0, ROUND([2]WWn4!J170,3)&gt;0),    AND(   ROUND(WWS2a!AD30,3)&gt;0, ROUND([2]WWn4!J170,3)&lt;=0)    ),   1,0)</f>
        <v>0</v>
      </c>
      <c r="ET30" s="1080"/>
      <c r="EU30" s="1080"/>
      <c r="EV30" s="1080"/>
      <c r="EW30" s="1080"/>
      <c r="EX30" s="1080"/>
      <c r="EY30" s="2246">
        <f>IF( OR(  AND(    ROUND(WWS2a!AJ30,3)&lt;=0, ROUND([2]WWn4!K170,3)&gt;0),    AND(   ROUND(WWS2a!AJ30,3)&gt;0, ROUND([2]WWn4!K170,3)&lt;=0)    ),   1,0)</f>
        <v>0</v>
      </c>
      <c r="EZ30" s="1080"/>
      <c r="FA30" s="1080"/>
      <c r="FB30" s="1080"/>
      <c r="FC30" s="1080"/>
      <c r="FD30" s="1080"/>
      <c r="FE30" s="2246">
        <f>IF( OR(  AND(    ROUND(WWS2a!AP30,3)&lt;=0, ROUND([2]WWn4!L170,3)&gt;0),    AND(   ROUND(WWS2a!AP30,3)&gt;0, ROUND([2]WWn4!L170,3)&lt;=0)    ),   1,0)</f>
        <v>0</v>
      </c>
      <c r="FF30" s="1080"/>
      <c r="FG30" s="1080"/>
      <c r="FH30" s="1080"/>
      <c r="FI30" s="1080"/>
      <c r="FJ30" s="1080"/>
      <c r="FK30" s="2246">
        <f>IF( OR(  AND(    ROUND(WWS2a!AV30,3)&lt;=0, ROUND([2]WWn4!M170,3)&gt;0),    AND(   ROUND(WWS2a!AV30,3)&gt;0, ROUND([2]WWn4!M170,3)&lt;=0)    ),   1,0)</f>
        <v>0</v>
      </c>
      <c r="FL30" s="1080"/>
      <c r="FM30" s="1080"/>
      <c r="FN30" s="1080"/>
      <c r="FO30" s="1080"/>
      <c r="FP30" s="1080"/>
      <c r="FQ30" s="2246">
        <f>IF( OR(  AND(    ROUND(WWS2a!BB30,3)&lt;=0, ROUND([2]WWn4!N170,3)&gt;0),    AND(   ROUND(WWS2a!BB30,3)&gt;0, ROUND([2]WWn4!N170,3)&lt;=0)    ),   1,0)</f>
        <v>0</v>
      </c>
      <c r="FR30" s="1034"/>
    </row>
    <row r="31" spans="2:174" ht="14.25" customHeight="1" x14ac:dyDescent="0.3">
      <c r="B31" s="358">
        <f t="shared" si="9"/>
        <v>22</v>
      </c>
      <c r="C31" s="664" t="s">
        <v>1290</v>
      </c>
      <c r="D31" s="2871"/>
      <c r="E31" s="391" t="s">
        <v>41</v>
      </c>
      <c r="F31" s="665">
        <v>3</v>
      </c>
      <c r="G31" s="521">
        <v>0</v>
      </c>
      <c r="H31" s="509">
        <v>0</v>
      </c>
      <c r="I31" s="509">
        <v>0</v>
      </c>
      <c r="J31" s="509">
        <v>0</v>
      </c>
      <c r="K31" s="666">
        <v>0</v>
      </c>
      <c r="L31" s="667">
        <f t="shared" si="0"/>
        <v>0</v>
      </c>
      <c r="M31" s="521">
        <v>0</v>
      </c>
      <c r="N31" s="509">
        <v>0</v>
      </c>
      <c r="O31" s="509">
        <v>0</v>
      </c>
      <c r="P31" s="509">
        <v>0</v>
      </c>
      <c r="Q31" s="666">
        <v>0</v>
      </c>
      <c r="R31" s="667">
        <f t="shared" si="1"/>
        <v>0</v>
      </c>
      <c r="S31" s="521">
        <v>0</v>
      </c>
      <c r="T31" s="509">
        <v>0</v>
      </c>
      <c r="U31" s="509">
        <v>0</v>
      </c>
      <c r="V31" s="509">
        <v>0</v>
      </c>
      <c r="W31" s="666">
        <v>0</v>
      </c>
      <c r="X31" s="667">
        <f t="shared" si="2"/>
        <v>0</v>
      </c>
      <c r="Y31" s="521">
        <v>0</v>
      </c>
      <c r="Z31" s="509">
        <v>0</v>
      </c>
      <c r="AA31" s="509">
        <v>0</v>
      </c>
      <c r="AB31" s="509">
        <v>0</v>
      </c>
      <c r="AC31" s="666">
        <v>0</v>
      </c>
      <c r="AD31" s="667">
        <f t="shared" si="3"/>
        <v>0</v>
      </c>
      <c r="AE31" s="521">
        <v>0</v>
      </c>
      <c r="AF31" s="509">
        <v>0</v>
      </c>
      <c r="AG31" s="509">
        <v>0</v>
      </c>
      <c r="AH31" s="509">
        <v>0</v>
      </c>
      <c r="AI31" s="666">
        <v>0</v>
      </c>
      <c r="AJ31" s="667">
        <f t="shared" si="4"/>
        <v>0</v>
      </c>
      <c r="AK31" s="521">
        <v>0</v>
      </c>
      <c r="AL31" s="509">
        <v>0</v>
      </c>
      <c r="AM31" s="509">
        <v>0</v>
      </c>
      <c r="AN31" s="509">
        <v>0</v>
      </c>
      <c r="AO31" s="666">
        <v>0</v>
      </c>
      <c r="AP31" s="667">
        <f t="shared" si="5"/>
        <v>0</v>
      </c>
      <c r="AQ31" s="521">
        <v>0</v>
      </c>
      <c r="AR31" s="524">
        <v>2.9899999999999998</v>
      </c>
      <c r="AS31" s="509">
        <v>0</v>
      </c>
      <c r="AT31" s="509">
        <v>0</v>
      </c>
      <c r="AU31" s="666">
        <v>0</v>
      </c>
      <c r="AV31" s="667">
        <f t="shared" si="6"/>
        <v>2.9899999999999998</v>
      </c>
      <c r="AW31" s="521">
        <v>0</v>
      </c>
      <c r="AX31" s="524">
        <v>4.1530000000000005</v>
      </c>
      <c r="AY31" s="509">
        <v>0</v>
      </c>
      <c r="AZ31" s="509">
        <v>0</v>
      </c>
      <c r="BA31" s="666">
        <v>0</v>
      </c>
      <c r="BB31" s="667">
        <f t="shared" si="7"/>
        <v>4.1530000000000005</v>
      </c>
      <c r="BC31" s="482"/>
      <c r="BD31" s="94"/>
      <c r="BE31" s="2869" t="s">
        <v>6816</v>
      </c>
      <c r="BG31" s="43">
        <f t="shared" si="8"/>
        <v>0</v>
      </c>
      <c r="BH31" s="43">
        <f t="shared" si="11"/>
        <v>0</v>
      </c>
      <c r="BJ31" s="382">
        <f t="shared" si="10"/>
        <v>22</v>
      </c>
      <c r="BK31" s="664" t="s">
        <v>1290</v>
      </c>
      <c r="BL31" s="391" t="s">
        <v>41</v>
      </c>
      <c r="BM31" s="665">
        <v>3</v>
      </c>
      <c r="BN31" s="671" t="s">
        <v>6859</v>
      </c>
      <c r="BO31" s="672" t="s">
        <v>6860</v>
      </c>
      <c r="BP31" s="672" t="s">
        <v>6861</v>
      </c>
      <c r="BQ31" s="672" t="s">
        <v>6862</v>
      </c>
      <c r="BR31" s="673" t="s">
        <v>6863</v>
      </c>
      <c r="BS31" s="674" t="s">
        <v>6864</v>
      </c>
      <c r="BT31" s="2450"/>
      <c r="BX31" s="1061">
        <f>IF('[2]Validation flags'!$H$3=1,0, IF( ISNUMBER(G31), 0, 1 ))</f>
        <v>0</v>
      </c>
      <c r="BY31" s="1061">
        <f>IF('[2]Validation flags'!$H$3=1,0, IF( ISNUMBER(H31), 0, 1 ))</f>
        <v>0</v>
      </c>
      <c r="BZ31" s="1061">
        <f>IF('[2]Validation flags'!$H$3=1,0, IF( ISNUMBER(I31), 0, 1 ))</f>
        <v>0</v>
      </c>
      <c r="CA31" s="1061">
        <f>IF('[2]Validation flags'!$H$3=1,0, IF( ISNUMBER(J31), 0, 1 ))</f>
        <v>0</v>
      </c>
      <c r="CB31" s="1061">
        <f>IF('[2]Validation flags'!$H$3=1,0, IF( ISNUMBER(K31), 0, 1 ))</f>
        <v>0</v>
      </c>
      <c r="CC31" s="2866"/>
      <c r="CD31" s="1061">
        <f>IF('[2]Validation flags'!$H$3=1,0, IF( ISNUMBER(M31), 0, 1 ))</f>
        <v>0</v>
      </c>
      <c r="CE31" s="1061">
        <f>IF('[2]Validation flags'!$H$3=1,0, IF( ISNUMBER(N31), 0, 1 ))</f>
        <v>0</v>
      </c>
      <c r="CF31" s="1061">
        <f>IF('[2]Validation flags'!$H$3=1,0, IF( ISNUMBER(O31), 0, 1 ))</f>
        <v>0</v>
      </c>
      <c r="CG31" s="1061">
        <f>IF('[2]Validation flags'!$H$3=1,0, IF( ISNUMBER(P31), 0, 1 ))</f>
        <v>0</v>
      </c>
      <c r="CH31" s="1061">
        <f>IF('[2]Validation flags'!$H$3=1,0, IF( ISNUMBER(Q31), 0, 1 ))</f>
        <v>0</v>
      </c>
      <c r="CI31" s="1050"/>
      <c r="CJ31" s="1061">
        <f>IF('[2]Validation flags'!$H$3=1,0, IF( ISNUMBER(S31), 0, 1 ))</f>
        <v>0</v>
      </c>
      <c r="CK31" s="1061">
        <f>IF('[2]Validation flags'!$H$3=1,0, IF( ISNUMBER(T31), 0, 1 ))</f>
        <v>0</v>
      </c>
      <c r="CL31" s="1061">
        <f>IF('[2]Validation flags'!$H$3=1,0, IF( ISNUMBER(U31), 0, 1 ))</f>
        <v>0</v>
      </c>
      <c r="CM31" s="1061">
        <f>IF('[2]Validation flags'!$H$3=1,0, IF( ISNUMBER(V31), 0, 1 ))</f>
        <v>0</v>
      </c>
      <c r="CN31" s="1061">
        <f>IF('[2]Validation flags'!$H$3=1,0, IF( ISNUMBER(W31), 0, 1 ))</f>
        <v>0</v>
      </c>
      <c r="CO31" s="1050"/>
      <c r="CP31" s="1061">
        <f>IF('[2]Validation flags'!$H$3=1,0, IF( ISNUMBER(Y31), 0, 1 ))</f>
        <v>0</v>
      </c>
      <c r="CQ31" s="1061">
        <f>IF('[2]Validation flags'!$H$3=1,0, IF( ISNUMBER(Z31), 0, 1 ))</f>
        <v>0</v>
      </c>
      <c r="CR31" s="1061">
        <f>IF('[2]Validation flags'!$H$3=1,0, IF( ISNUMBER(AA31), 0, 1 ))</f>
        <v>0</v>
      </c>
      <c r="CS31" s="1061">
        <f>IF('[2]Validation flags'!$H$3=1,0, IF( ISNUMBER(AB31), 0, 1 ))</f>
        <v>0</v>
      </c>
      <c r="CT31" s="1061">
        <f>IF('[2]Validation flags'!$H$3=1,0, IF( ISNUMBER(AC31), 0, 1 ))</f>
        <v>0</v>
      </c>
      <c r="CU31" s="1050"/>
      <c r="CV31" s="1061">
        <f>IF('[2]Validation flags'!$H$3=1,0, IF( ISNUMBER(AE31), 0, 1 ))</f>
        <v>0</v>
      </c>
      <c r="CW31" s="1061">
        <f>IF('[2]Validation flags'!$H$3=1,0, IF( ISNUMBER(AF31), 0, 1 ))</f>
        <v>0</v>
      </c>
      <c r="CX31" s="1061">
        <f>IF('[2]Validation flags'!$H$3=1,0, IF( ISNUMBER(AG31), 0, 1 ))</f>
        <v>0</v>
      </c>
      <c r="CY31" s="1061">
        <f>IF('[2]Validation flags'!$H$3=1,0, IF( ISNUMBER(AH31), 0, 1 ))</f>
        <v>0</v>
      </c>
      <c r="CZ31" s="1061">
        <f>IF('[2]Validation flags'!$H$3=1,0, IF( ISNUMBER(AI31), 0, 1 ))</f>
        <v>0</v>
      </c>
      <c r="DA31" s="1050"/>
      <c r="DB31" s="1061">
        <f>IF('[2]Validation flags'!$H$3=1,0, IF( ISNUMBER(AK31), 0, 1 ))</f>
        <v>0</v>
      </c>
      <c r="DC31" s="1061">
        <f>IF('[2]Validation flags'!$H$3=1,0, IF( ISNUMBER(AL31), 0, 1 ))</f>
        <v>0</v>
      </c>
      <c r="DD31" s="1061">
        <f>IF('[2]Validation flags'!$H$3=1,0, IF( ISNUMBER(AM31), 0, 1 ))</f>
        <v>0</v>
      </c>
      <c r="DE31" s="1061">
        <f>IF('[2]Validation flags'!$H$3=1,0, IF( ISNUMBER(AN31), 0, 1 ))</f>
        <v>0</v>
      </c>
      <c r="DF31" s="1061">
        <f>IF('[2]Validation flags'!$H$3=1,0, IF( ISNUMBER(AO31), 0, 1 ))</f>
        <v>0</v>
      </c>
      <c r="DG31" s="1050"/>
      <c r="DH31" s="1061">
        <f>IF('[2]Validation flags'!$H$3=1,0, IF( ISNUMBER(AQ31), 0, 1 ))</f>
        <v>0</v>
      </c>
      <c r="DI31" s="1061">
        <f>IF('[2]Validation flags'!$H$3=1,0, IF( ISNUMBER(AR31), 0, 1 ))</f>
        <v>0</v>
      </c>
      <c r="DJ31" s="1061">
        <f>IF('[2]Validation flags'!$H$3=1,0, IF( ISNUMBER(AS31), 0, 1 ))</f>
        <v>0</v>
      </c>
      <c r="DK31" s="1061">
        <f>IF('[2]Validation flags'!$H$3=1,0, IF( ISNUMBER(AT31), 0, 1 ))</f>
        <v>0</v>
      </c>
      <c r="DL31" s="1061">
        <f>IF('[2]Validation flags'!$H$3=1,0, IF( ISNUMBER(AU31), 0, 1 ))</f>
        <v>0</v>
      </c>
      <c r="DM31" s="1050"/>
      <c r="DN31" s="1061">
        <f>IF('[2]Validation flags'!$H$3=1,0, IF( ISNUMBER(AW31), 0, 1 ))</f>
        <v>0</v>
      </c>
      <c r="DO31" s="1061">
        <f>IF('[2]Validation flags'!$H$3=1,0, IF( ISNUMBER(AX31), 0, 1 ))</f>
        <v>0</v>
      </c>
      <c r="DP31" s="1061">
        <f>IF('[2]Validation flags'!$H$3=1,0, IF( ISNUMBER(AY31), 0, 1 ))</f>
        <v>0</v>
      </c>
      <c r="DQ31" s="1061">
        <f>IF('[2]Validation flags'!$H$3=1,0, IF( ISNUMBER(AZ31), 0, 1 ))</f>
        <v>0</v>
      </c>
      <c r="DR31" s="1061">
        <f>IF('[2]Validation flags'!$H$3=1,0, IF( ISNUMBER(BA31), 0, 1 ))</f>
        <v>0</v>
      </c>
      <c r="DS31" s="1050"/>
      <c r="DT31" s="200"/>
      <c r="DV31" s="1034"/>
      <c r="DW31" s="1080"/>
      <c r="DX31" s="1080"/>
      <c r="DY31" s="1080"/>
      <c r="DZ31" s="1080"/>
      <c r="EA31" s="2246">
        <f>IF( OR(  AND(    ROUND(WWS2a!L31,3)&lt;=0, ROUND([2]WWn4!G163,3)&gt;0),    AND(   ROUND(WWS2a!L31,3)&gt;0, ROUND([2]WWn4!G163,3)&lt;=0)    ),   1,0)</f>
        <v>0</v>
      </c>
      <c r="EB31" s="2867"/>
      <c r="EC31" s="1080"/>
      <c r="ED31" s="1080"/>
      <c r="EE31" s="1080"/>
      <c r="EF31" s="1080"/>
      <c r="EG31" s="2246">
        <f>IF( OR(  AND(    ROUND(WWS2a!R31,3)&lt;=0, ROUND([2]WWn4!H163,3)&gt;0),    AND(   ROUND(WWS2a!R31,3)&gt;0, ROUND([2]WWn4!H163,3)&lt;=0)    ),   1,0)</f>
        <v>0</v>
      </c>
      <c r="EH31" s="1080"/>
      <c r="EI31" s="1080"/>
      <c r="EJ31" s="1080"/>
      <c r="EK31" s="1080"/>
      <c r="EL31" s="1080"/>
      <c r="EM31" s="2246">
        <f>IF( OR(  AND(    ROUND(WWS2a!X31,3)&lt;=0, ROUND([2]WWn4!I163,3)&gt;0),    AND(   ROUND(WWS2a!X31,3)&gt;0, ROUND([2]WWn4!I163,3)&lt;=0)    ),   1,0)</f>
        <v>0</v>
      </c>
      <c r="EN31" s="1080"/>
      <c r="EO31" s="1080"/>
      <c r="EP31" s="1080"/>
      <c r="EQ31" s="1080"/>
      <c r="ER31" s="1080"/>
      <c r="ES31" s="2246">
        <f>IF( OR(  AND(    ROUND(WWS2a!AD31,3)&lt;=0, ROUND([2]WWn4!J163,3)&gt;0),    AND(   ROUND(WWS2a!AD31,3)&gt;0, ROUND([2]WWn4!J163,3)&lt;=0)    ),   1,0)</f>
        <v>0</v>
      </c>
      <c r="ET31" s="1080"/>
      <c r="EU31" s="1080"/>
      <c r="EV31" s="1080"/>
      <c r="EW31" s="1080"/>
      <c r="EX31" s="1080"/>
      <c r="EY31" s="2246">
        <f>IF( OR(  AND(    ROUND(WWS2a!AJ31,3)&lt;=0, ROUND([2]WWn4!K163,3)&gt;0),    AND(   ROUND(WWS2a!AJ31,3)&gt;0, ROUND([2]WWn4!K163,3)&lt;=0)    ),   1,0)</f>
        <v>0</v>
      </c>
      <c r="EZ31" s="1080"/>
      <c r="FA31" s="1080"/>
      <c r="FB31" s="1080"/>
      <c r="FC31" s="1080"/>
      <c r="FD31" s="1080"/>
      <c r="FE31" s="2246">
        <f>IF( OR(  AND(    ROUND(WWS2a!AP31,3)&lt;=0, ROUND([2]WWn4!L163,3)&gt;0),    AND(   ROUND(WWS2a!AP31,3)&gt;0, ROUND([2]WWn4!L163,3)&lt;=0)    ),   1,0)</f>
        <v>0</v>
      </c>
      <c r="FF31" s="1080"/>
      <c r="FG31" s="1080"/>
      <c r="FH31" s="1080"/>
      <c r="FI31" s="1080"/>
      <c r="FJ31" s="1080"/>
      <c r="FK31" s="2246">
        <f>IF( OR(  AND(    ROUND(WWS2a!AV31,3)&lt;=0, ROUND([2]WWn4!M163,3)&gt;0),    AND(   ROUND(WWS2a!AV31,3)&gt;0, ROUND([2]WWn4!M163,3)&lt;=0)    ),   1,0)</f>
        <v>0</v>
      </c>
      <c r="FL31" s="1080"/>
      <c r="FM31" s="1080"/>
      <c r="FN31" s="1080"/>
      <c r="FO31" s="1080"/>
      <c r="FP31" s="1080"/>
      <c r="FQ31" s="2246">
        <f>IF( OR(  AND(    ROUND(WWS2a!BB31,3)&lt;=0, ROUND([2]WWn4!N163,3)&gt;0),    AND(   ROUND(WWS2a!BB31,3)&gt;0, ROUND([2]WWn4!N163,3)&lt;=0)    ),   1,0)</f>
        <v>0</v>
      </c>
      <c r="FR31" s="200"/>
    </row>
    <row r="32" spans="2:174" ht="14.25" customHeight="1" x14ac:dyDescent="0.3">
      <c r="B32" s="358">
        <f t="shared" si="9"/>
        <v>23</v>
      </c>
      <c r="C32" s="664" t="s">
        <v>1297</v>
      </c>
      <c r="D32" s="2871"/>
      <c r="E32" s="391" t="s">
        <v>41</v>
      </c>
      <c r="F32" s="665">
        <v>3</v>
      </c>
      <c r="G32" s="521">
        <v>0</v>
      </c>
      <c r="H32" s="509">
        <v>0</v>
      </c>
      <c r="I32" s="509">
        <v>0</v>
      </c>
      <c r="J32" s="509">
        <v>0</v>
      </c>
      <c r="K32" s="666">
        <v>0</v>
      </c>
      <c r="L32" s="667">
        <f t="shared" si="0"/>
        <v>0</v>
      </c>
      <c r="M32" s="521">
        <v>0</v>
      </c>
      <c r="N32" s="509">
        <v>0</v>
      </c>
      <c r="O32" s="509">
        <v>0</v>
      </c>
      <c r="P32" s="509">
        <v>0</v>
      </c>
      <c r="Q32" s="666">
        <v>0</v>
      </c>
      <c r="R32" s="667">
        <f t="shared" si="1"/>
        <v>0</v>
      </c>
      <c r="S32" s="521">
        <v>0</v>
      </c>
      <c r="T32" s="509">
        <v>0</v>
      </c>
      <c r="U32" s="509">
        <v>0</v>
      </c>
      <c r="V32" s="509">
        <v>0</v>
      </c>
      <c r="W32" s="666">
        <v>0</v>
      </c>
      <c r="X32" s="667">
        <f t="shared" si="2"/>
        <v>0</v>
      </c>
      <c r="Y32" s="521">
        <v>0</v>
      </c>
      <c r="Z32" s="509">
        <v>0</v>
      </c>
      <c r="AA32" s="509">
        <v>0</v>
      </c>
      <c r="AB32" s="509">
        <v>0</v>
      </c>
      <c r="AC32" s="666">
        <v>0</v>
      </c>
      <c r="AD32" s="667">
        <f t="shared" si="3"/>
        <v>0</v>
      </c>
      <c r="AE32" s="521">
        <v>0</v>
      </c>
      <c r="AF32" s="509">
        <v>0</v>
      </c>
      <c r="AG32" s="509">
        <v>0</v>
      </c>
      <c r="AH32" s="509">
        <v>0</v>
      </c>
      <c r="AI32" s="666">
        <v>0</v>
      </c>
      <c r="AJ32" s="667">
        <f t="shared" si="4"/>
        <v>0</v>
      </c>
      <c r="AK32" s="521">
        <v>0</v>
      </c>
      <c r="AL32" s="509">
        <v>0</v>
      </c>
      <c r="AM32" s="509">
        <v>0</v>
      </c>
      <c r="AN32" s="509">
        <v>0</v>
      </c>
      <c r="AO32" s="666">
        <v>0</v>
      </c>
      <c r="AP32" s="667">
        <f t="shared" si="5"/>
        <v>0</v>
      </c>
      <c r="AQ32" s="521">
        <v>0</v>
      </c>
      <c r="AR32" s="509">
        <v>0</v>
      </c>
      <c r="AS32" s="509">
        <v>0</v>
      </c>
      <c r="AT32" s="509">
        <v>0</v>
      </c>
      <c r="AU32" s="666">
        <v>0</v>
      </c>
      <c r="AV32" s="667">
        <f t="shared" si="6"/>
        <v>0</v>
      </c>
      <c r="AW32" s="521">
        <v>0</v>
      </c>
      <c r="AX32" s="509">
        <v>0</v>
      </c>
      <c r="AY32" s="509">
        <v>0</v>
      </c>
      <c r="AZ32" s="509">
        <v>0</v>
      </c>
      <c r="BA32" s="666">
        <v>0</v>
      </c>
      <c r="BB32" s="667">
        <f t="shared" si="7"/>
        <v>0</v>
      </c>
      <c r="BC32" s="482"/>
      <c r="BD32" s="94"/>
      <c r="BE32" s="2869" t="s">
        <v>6816</v>
      </c>
      <c r="BG32" s="43">
        <f t="shared" si="8"/>
        <v>0</v>
      </c>
      <c r="BH32" s="43">
        <f t="shared" si="11"/>
        <v>0</v>
      </c>
      <c r="BJ32" s="382">
        <f t="shared" si="10"/>
        <v>23</v>
      </c>
      <c r="BK32" s="664" t="s">
        <v>1297</v>
      </c>
      <c r="BL32" s="391" t="s">
        <v>41</v>
      </c>
      <c r="BM32" s="665">
        <v>3</v>
      </c>
      <c r="BN32" s="671" t="s">
        <v>6865</v>
      </c>
      <c r="BO32" s="672" t="s">
        <v>6866</v>
      </c>
      <c r="BP32" s="672" t="s">
        <v>6867</v>
      </c>
      <c r="BQ32" s="672" t="s">
        <v>6868</v>
      </c>
      <c r="BR32" s="673" t="s">
        <v>6869</v>
      </c>
      <c r="BS32" s="674" t="s">
        <v>6870</v>
      </c>
      <c r="BT32" s="2450"/>
      <c r="BX32" s="1061">
        <f>IF('[2]Validation flags'!$H$3=1,0, IF( ISNUMBER(G32), 0, 1 ))</f>
        <v>0</v>
      </c>
      <c r="BY32" s="1061">
        <f>IF('[2]Validation flags'!$H$3=1,0, IF( ISNUMBER(H32), 0, 1 ))</f>
        <v>0</v>
      </c>
      <c r="BZ32" s="1061">
        <f>IF('[2]Validation flags'!$H$3=1,0, IF( ISNUMBER(I32), 0, 1 ))</f>
        <v>0</v>
      </c>
      <c r="CA32" s="1061">
        <f>IF('[2]Validation flags'!$H$3=1,0, IF( ISNUMBER(J32), 0, 1 ))</f>
        <v>0</v>
      </c>
      <c r="CB32" s="1061">
        <f>IF('[2]Validation flags'!$H$3=1,0, IF( ISNUMBER(K32), 0, 1 ))</f>
        <v>0</v>
      </c>
      <c r="CC32" s="2866"/>
      <c r="CD32" s="1061">
        <f>IF('[2]Validation flags'!$H$3=1,0, IF( ISNUMBER(M32), 0, 1 ))</f>
        <v>0</v>
      </c>
      <c r="CE32" s="1061">
        <f>IF('[2]Validation flags'!$H$3=1,0, IF( ISNUMBER(N32), 0, 1 ))</f>
        <v>0</v>
      </c>
      <c r="CF32" s="1061">
        <f>IF('[2]Validation flags'!$H$3=1,0, IF( ISNUMBER(O32), 0, 1 ))</f>
        <v>0</v>
      </c>
      <c r="CG32" s="1061">
        <f>IF('[2]Validation flags'!$H$3=1,0, IF( ISNUMBER(P32), 0, 1 ))</f>
        <v>0</v>
      </c>
      <c r="CH32" s="1061">
        <f>IF('[2]Validation flags'!$H$3=1,0, IF( ISNUMBER(Q32), 0, 1 ))</f>
        <v>0</v>
      </c>
      <c r="CI32" s="1050"/>
      <c r="CJ32" s="1061">
        <f>IF('[2]Validation flags'!$H$3=1,0, IF( ISNUMBER(S32), 0, 1 ))</f>
        <v>0</v>
      </c>
      <c r="CK32" s="1061">
        <f>IF('[2]Validation flags'!$H$3=1,0, IF( ISNUMBER(T32), 0, 1 ))</f>
        <v>0</v>
      </c>
      <c r="CL32" s="1061">
        <f>IF('[2]Validation flags'!$H$3=1,0, IF( ISNUMBER(U32), 0, 1 ))</f>
        <v>0</v>
      </c>
      <c r="CM32" s="1061">
        <f>IF('[2]Validation flags'!$H$3=1,0, IF( ISNUMBER(V32), 0, 1 ))</f>
        <v>0</v>
      </c>
      <c r="CN32" s="1061">
        <f>IF('[2]Validation flags'!$H$3=1,0, IF( ISNUMBER(W32), 0, 1 ))</f>
        <v>0</v>
      </c>
      <c r="CO32" s="1050"/>
      <c r="CP32" s="1061">
        <f>IF('[2]Validation flags'!$H$3=1,0, IF( ISNUMBER(Y32), 0, 1 ))</f>
        <v>0</v>
      </c>
      <c r="CQ32" s="1061">
        <f>IF('[2]Validation flags'!$H$3=1,0, IF( ISNUMBER(Z32), 0, 1 ))</f>
        <v>0</v>
      </c>
      <c r="CR32" s="1061">
        <f>IF('[2]Validation flags'!$H$3=1,0, IF( ISNUMBER(AA32), 0, 1 ))</f>
        <v>0</v>
      </c>
      <c r="CS32" s="1061">
        <f>IF('[2]Validation flags'!$H$3=1,0, IF( ISNUMBER(AB32), 0, 1 ))</f>
        <v>0</v>
      </c>
      <c r="CT32" s="1061">
        <f>IF('[2]Validation flags'!$H$3=1,0, IF( ISNUMBER(AC32), 0, 1 ))</f>
        <v>0</v>
      </c>
      <c r="CU32" s="1050"/>
      <c r="CV32" s="1061">
        <f>IF('[2]Validation flags'!$H$3=1,0, IF( ISNUMBER(AE32), 0, 1 ))</f>
        <v>0</v>
      </c>
      <c r="CW32" s="1061">
        <f>IF('[2]Validation flags'!$H$3=1,0, IF( ISNUMBER(AF32), 0, 1 ))</f>
        <v>0</v>
      </c>
      <c r="CX32" s="1061">
        <f>IF('[2]Validation flags'!$H$3=1,0, IF( ISNUMBER(AG32), 0, 1 ))</f>
        <v>0</v>
      </c>
      <c r="CY32" s="1061">
        <f>IF('[2]Validation flags'!$H$3=1,0, IF( ISNUMBER(AH32), 0, 1 ))</f>
        <v>0</v>
      </c>
      <c r="CZ32" s="1061">
        <f>IF('[2]Validation flags'!$H$3=1,0, IF( ISNUMBER(AI32), 0, 1 ))</f>
        <v>0</v>
      </c>
      <c r="DA32" s="1050"/>
      <c r="DB32" s="1061">
        <f>IF('[2]Validation flags'!$H$3=1,0, IF( ISNUMBER(AK32), 0, 1 ))</f>
        <v>0</v>
      </c>
      <c r="DC32" s="1061">
        <f>IF('[2]Validation flags'!$H$3=1,0, IF( ISNUMBER(AL32), 0, 1 ))</f>
        <v>0</v>
      </c>
      <c r="DD32" s="1061">
        <f>IF('[2]Validation flags'!$H$3=1,0, IF( ISNUMBER(AM32), 0, 1 ))</f>
        <v>0</v>
      </c>
      <c r="DE32" s="1061">
        <f>IF('[2]Validation flags'!$H$3=1,0, IF( ISNUMBER(AN32), 0, 1 ))</f>
        <v>0</v>
      </c>
      <c r="DF32" s="1061">
        <f>IF('[2]Validation flags'!$H$3=1,0, IF( ISNUMBER(AO32), 0, 1 ))</f>
        <v>0</v>
      </c>
      <c r="DG32" s="1050"/>
      <c r="DH32" s="1061">
        <f>IF('[2]Validation flags'!$H$3=1,0, IF( ISNUMBER(AQ32), 0, 1 ))</f>
        <v>0</v>
      </c>
      <c r="DI32" s="1061">
        <f>IF('[2]Validation flags'!$H$3=1,0, IF( ISNUMBER(AR32), 0, 1 ))</f>
        <v>0</v>
      </c>
      <c r="DJ32" s="1061">
        <f>IF('[2]Validation flags'!$H$3=1,0, IF( ISNUMBER(AS32), 0, 1 ))</f>
        <v>0</v>
      </c>
      <c r="DK32" s="1061">
        <f>IF('[2]Validation flags'!$H$3=1,0, IF( ISNUMBER(AT32), 0, 1 ))</f>
        <v>0</v>
      </c>
      <c r="DL32" s="1061">
        <f>IF('[2]Validation flags'!$H$3=1,0, IF( ISNUMBER(AU32), 0, 1 ))</f>
        <v>0</v>
      </c>
      <c r="DM32" s="1050"/>
      <c r="DN32" s="1061">
        <f>IF('[2]Validation flags'!$H$3=1,0, IF( ISNUMBER(AW32), 0, 1 ))</f>
        <v>0</v>
      </c>
      <c r="DO32" s="1061">
        <f>IF('[2]Validation flags'!$H$3=1,0, IF( ISNUMBER(AX32), 0, 1 ))</f>
        <v>0</v>
      </c>
      <c r="DP32" s="1061">
        <f>IF('[2]Validation flags'!$H$3=1,0, IF( ISNUMBER(AY32), 0, 1 ))</f>
        <v>0</v>
      </c>
      <c r="DQ32" s="1061">
        <f>IF('[2]Validation flags'!$H$3=1,0, IF( ISNUMBER(AZ32), 0, 1 ))</f>
        <v>0</v>
      </c>
      <c r="DR32" s="1061">
        <f>IF('[2]Validation flags'!$H$3=1,0, IF( ISNUMBER(BA32), 0, 1 ))</f>
        <v>0</v>
      </c>
      <c r="DS32" s="1050"/>
      <c r="DV32" s="1034"/>
      <c r="DW32" s="1080"/>
      <c r="DX32" s="1080"/>
      <c r="DY32" s="1080"/>
      <c r="DZ32" s="1080"/>
      <c r="EA32" s="2246">
        <f>IF( OR(  AND(    ROUND(WWS2a!L32,3)&lt;=0, ROUND([2]WWn4!G167,3)&gt;0),    AND(   ROUND(WWS2a!L32,3)&gt;0, ROUND([2]WWn4!G167,3)&lt;=0)    ),   1,0)</f>
        <v>0</v>
      </c>
      <c r="EB32" s="2867"/>
      <c r="EC32" s="1080"/>
      <c r="ED32" s="1080"/>
      <c r="EE32" s="1080"/>
      <c r="EF32" s="1080"/>
      <c r="EG32" s="2246">
        <f>IF( OR(  AND(    ROUND(WWS2a!R32,3)&lt;=0, ROUND([2]WWn4!H167,3)&gt;0),    AND(   ROUND(WWS2a!R32,3)&gt;0, ROUND([2]WWn4!H167,3)&lt;=0)    ),   1,0)</f>
        <v>0</v>
      </c>
      <c r="EH32" s="1080"/>
      <c r="EI32" s="1080"/>
      <c r="EJ32" s="1080"/>
      <c r="EK32" s="1080"/>
      <c r="EL32" s="1080"/>
      <c r="EM32" s="2246">
        <f>IF( OR(  AND(    ROUND(WWS2a!X32,3)&lt;=0, ROUND([2]WWn4!I167,3)&gt;0),    AND(   ROUND(WWS2a!X32,3)&gt;0, ROUND([2]WWn4!I167,3)&lt;=0)    ),   1,0)</f>
        <v>0</v>
      </c>
      <c r="EN32" s="1080"/>
      <c r="EO32" s="1080"/>
      <c r="EP32" s="1080"/>
      <c r="EQ32" s="1080"/>
      <c r="ER32" s="1080"/>
      <c r="ES32" s="2246">
        <f>IF( OR(  AND(    ROUND(WWS2a!AD32,3)&lt;=0, ROUND([2]WWn4!J167,3)&gt;0),    AND(   ROUND(WWS2a!AD32,3)&gt;0, ROUND([2]WWn4!J167,3)&lt;=0)    ),   1,0)</f>
        <v>0</v>
      </c>
      <c r="ET32" s="1080"/>
      <c r="EU32" s="1080"/>
      <c r="EV32" s="1080"/>
      <c r="EW32" s="1080"/>
      <c r="EX32" s="1080"/>
      <c r="EY32" s="2246">
        <f>IF( OR(  AND(    ROUND(WWS2a!AJ32,3)&lt;=0, ROUND([2]WWn4!K167,3)&gt;0),    AND(   ROUND(WWS2a!AJ32,3)&gt;0, ROUND([2]WWn4!K167,3)&lt;=0)    ),   1,0)</f>
        <v>0</v>
      </c>
      <c r="EZ32" s="1080"/>
      <c r="FA32" s="1080"/>
      <c r="FB32" s="1080"/>
      <c r="FC32" s="1080"/>
      <c r="FD32" s="1080"/>
      <c r="FE32" s="2246">
        <f>IF( OR(  AND(    ROUND(WWS2a!AP32,3)&lt;=0, ROUND([2]WWn4!L167,3)&gt;0),    AND(   ROUND(WWS2a!AP32,3)&gt;0, ROUND([2]WWn4!L167,3)&lt;=0)    ),   1,0)</f>
        <v>0</v>
      </c>
      <c r="FF32" s="1080"/>
      <c r="FG32" s="1080"/>
      <c r="FH32" s="1080"/>
      <c r="FI32" s="1080"/>
      <c r="FJ32" s="1080"/>
      <c r="FK32" s="2246">
        <f>IF( OR(  AND(    ROUND(WWS2a!AV32,3)&lt;=0, ROUND([2]WWn4!M167,3)&gt;0),    AND(   ROUND(WWS2a!AV32,3)&gt;0, ROUND([2]WWn4!M167,3)&lt;=0)    ),   1,0)</f>
        <v>0</v>
      </c>
      <c r="FL32" s="1080"/>
      <c r="FM32" s="1080"/>
      <c r="FN32" s="1080"/>
      <c r="FO32" s="1080"/>
      <c r="FP32" s="1080"/>
      <c r="FQ32" s="2246">
        <f>IF( OR(  AND(    ROUND(WWS2a!BB32,3)&lt;=0, ROUND([2]WWn4!N167,3)&gt;0),    AND(   ROUND(WWS2a!BB32,3)&gt;0, ROUND([2]WWn4!N167,3)&lt;=0)    ),   1,0)</f>
        <v>0</v>
      </c>
      <c r="FR32" s="1034"/>
    </row>
    <row r="33" spans="2:174" ht="14.25" customHeight="1" x14ac:dyDescent="0.3">
      <c r="B33" s="358">
        <f t="shared" si="9"/>
        <v>24</v>
      </c>
      <c r="C33" s="664" t="s">
        <v>1304</v>
      </c>
      <c r="D33" s="2871"/>
      <c r="E33" s="391" t="s">
        <v>41</v>
      </c>
      <c r="F33" s="665">
        <v>3</v>
      </c>
      <c r="G33" s="521">
        <v>0</v>
      </c>
      <c r="H33" s="509">
        <v>0</v>
      </c>
      <c r="I33" s="509">
        <v>0</v>
      </c>
      <c r="J33" s="509">
        <v>0</v>
      </c>
      <c r="K33" s="666">
        <v>0</v>
      </c>
      <c r="L33" s="667">
        <f t="shared" si="0"/>
        <v>0</v>
      </c>
      <c r="M33" s="521">
        <v>0</v>
      </c>
      <c r="N33" s="509">
        <v>0</v>
      </c>
      <c r="O33" s="509">
        <v>0</v>
      </c>
      <c r="P33" s="509">
        <v>0</v>
      </c>
      <c r="Q33" s="666">
        <v>0</v>
      </c>
      <c r="R33" s="667">
        <f t="shared" si="1"/>
        <v>0</v>
      </c>
      <c r="S33" s="521">
        <v>0</v>
      </c>
      <c r="T33" s="509">
        <v>0.27100000000000002</v>
      </c>
      <c r="U33" s="509">
        <v>0</v>
      </c>
      <c r="V33" s="509">
        <v>0</v>
      </c>
      <c r="W33" s="666">
        <v>0</v>
      </c>
      <c r="X33" s="667">
        <f t="shared" si="2"/>
        <v>0.27100000000000002</v>
      </c>
      <c r="Y33" s="521">
        <v>0</v>
      </c>
      <c r="Z33" s="509">
        <v>0</v>
      </c>
      <c r="AA33" s="509">
        <v>0</v>
      </c>
      <c r="AB33" s="509">
        <v>0</v>
      </c>
      <c r="AC33" s="666">
        <v>0</v>
      </c>
      <c r="AD33" s="667">
        <f t="shared" si="3"/>
        <v>0</v>
      </c>
      <c r="AE33" s="521">
        <v>0</v>
      </c>
      <c r="AF33" s="509">
        <v>0</v>
      </c>
      <c r="AG33" s="509">
        <v>0</v>
      </c>
      <c r="AH33" s="509">
        <v>0</v>
      </c>
      <c r="AI33" s="666">
        <v>0</v>
      </c>
      <c r="AJ33" s="667">
        <f t="shared" si="4"/>
        <v>0</v>
      </c>
      <c r="AK33" s="521">
        <v>0</v>
      </c>
      <c r="AL33" s="509">
        <v>0</v>
      </c>
      <c r="AM33" s="509">
        <v>0</v>
      </c>
      <c r="AN33" s="509">
        <v>0</v>
      </c>
      <c r="AO33" s="666">
        <v>0</v>
      </c>
      <c r="AP33" s="667">
        <f t="shared" si="5"/>
        <v>0</v>
      </c>
      <c r="AQ33" s="521">
        <v>0</v>
      </c>
      <c r="AR33" s="509">
        <v>0</v>
      </c>
      <c r="AS33" s="509">
        <v>0</v>
      </c>
      <c r="AT33" s="509">
        <v>0</v>
      </c>
      <c r="AU33" s="666">
        <v>0</v>
      </c>
      <c r="AV33" s="667">
        <f t="shared" si="6"/>
        <v>0</v>
      </c>
      <c r="AW33" s="521">
        <v>0</v>
      </c>
      <c r="AX33" s="509">
        <v>0</v>
      </c>
      <c r="AY33" s="509">
        <v>0</v>
      </c>
      <c r="AZ33" s="509">
        <v>0</v>
      </c>
      <c r="BA33" s="666">
        <v>0</v>
      </c>
      <c r="BB33" s="667">
        <f t="shared" si="7"/>
        <v>0</v>
      </c>
      <c r="BC33" s="482"/>
      <c r="BD33" s="94"/>
      <c r="BE33" s="2869"/>
      <c r="BG33" s="43">
        <f t="shared" si="8"/>
        <v>0</v>
      </c>
      <c r="BH33" s="651"/>
      <c r="BJ33" s="382">
        <f t="shared" si="10"/>
        <v>24</v>
      </c>
      <c r="BK33" s="664" t="s">
        <v>1304</v>
      </c>
      <c r="BL33" s="391" t="s">
        <v>41</v>
      </c>
      <c r="BM33" s="665">
        <v>3</v>
      </c>
      <c r="BN33" s="671" t="s">
        <v>6871</v>
      </c>
      <c r="BO33" s="672" t="s">
        <v>6872</v>
      </c>
      <c r="BP33" s="672" t="s">
        <v>6873</v>
      </c>
      <c r="BQ33" s="672" t="s">
        <v>6874</v>
      </c>
      <c r="BR33" s="673" t="s">
        <v>6875</v>
      </c>
      <c r="BS33" s="674" t="s">
        <v>6876</v>
      </c>
      <c r="BT33" s="2450"/>
      <c r="BX33" s="1061">
        <f>IF('[2]Validation flags'!$H$3=1,0, IF( ISNUMBER(G33), 0, 1 ))</f>
        <v>0</v>
      </c>
      <c r="BY33" s="1061">
        <f>IF('[2]Validation flags'!$H$3=1,0, IF( ISNUMBER(H33), 0, 1 ))</f>
        <v>0</v>
      </c>
      <c r="BZ33" s="1061">
        <f>IF('[2]Validation flags'!$H$3=1,0, IF( ISNUMBER(I33), 0, 1 ))</f>
        <v>0</v>
      </c>
      <c r="CA33" s="1061">
        <f>IF('[2]Validation flags'!$H$3=1,0, IF( ISNUMBER(J33), 0, 1 ))</f>
        <v>0</v>
      </c>
      <c r="CB33" s="1061">
        <f>IF('[2]Validation flags'!$H$3=1,0, IF( ISNUMBER(K33), 0, 1 ))</f>
        <v>0</v>
      </c>
      <c r="CC33" s="2866"/>
      <c r="CD33" s="1061">
        <f>IF('[2]Validation flags'!$H$3=1,0, IF( ISNUMBER(M33), 0, 1 ))</f>
        <v>0</v>
      </c>
      <c r="CE33" s="1061">
        <f>IF('[2]Validation flags'!$H$3=1,0, IF( ISNUMBER(N33), 0, 1 ))</f>
        <v>0</v>
      </c>
      <c r="CF33" s="1061">
        <f>IF('[2]Validation flags'!$H$3=1,0, IF( ISNUMBER(O33), 0, 1 ))</f>
        <v>0</v>
      </c>
      <c r="CG33" s="1061">
        <f>IF('[2]Validation flags'!$H$3=1,0, IF( ISNUMBER(P33), 0, 1 ))</f>
        <v>0</v>
      </c>
      <c r="CH33" s="1061">
        <f>IF('[2]Validation flags'!$H$3=1,0, IF( ISNUMBER(Q33), 0, 1 ))</f>
        <v>0</v>
      </c>
      <c r="CI33" s="1050"/>
      <c r="CJ33" s="1061">
        <f>IF('[2]Validation flags'!$H$3=1,0, IF( ISNUMBER(S33), 0, 1 ))</f>
        <v>0</v>
      </c>
      <c r="CK33" s="1061">
        <f>IF('[2]Validation flags'!$H$3=1,0, IF( ISNUMBER(T33), 0, 1 ))</f>
        <v>0</v>
      </c>
      <c r="CL33" s="1061">
        <f>IF('[2]Validation flags'!$H$3=1,0, IF( ISNUMBER(U33), 0, 1 ))</f>
        <v>0</v>
      </c>
      <c r="CM33" s="1061">
        <f>IF('[2]Validation flags'!$H$3=1,0, IF( ISNUMBER(V33), 0, 1 ))</f>
        <v>0</v>
      </c>
      <c r="CN33" s="1061">
        <f>IF('[2]Validation flags'!$H$3=1,0, IF( ISNUMBER(W33), 0, 1 ))</f>
        <v>0</v>
      </c>
      <c r="CO33" s="1050"/>
      <c r="CP33" s="1061">
        <f>IF('[2]Validation flags'!$H$3=1,0, IF( ISNUMBER(Y33), 0, 1 ))</f>
        <v>0</v>
      </c>
      <c r="CQ33" s="1061">
        <f>IF('[2]Validation flags'!$H$3=1,0, IF( ISNUMBER(Z33), 0, 1 ))</f>
        <v>0</v>
      </c>
      <c r="CR33" s="1061">
        <f>IF('[2]Validation flags'!$H$3=1,0, IF( ISNUMBER(AA33), 0, 1 ))</f>
        <v>0</v>
      </c>
      <c r="CS33" s="1061">
        <f>IF('[2]Validation flags'!$H$3=1,0, IF( ISNUMBER(AB33), 0, 1 ))</f>
        <v>0</v>
      </c>
      <c r="CT33" s="1061">
        <f>IF('[2]Validation flags'!$H$3=1,0, IF( ISNUMBER(AC33), 0, 1 ))</f>
        <v>0</v>
      </c>
      <c r="CU33" s="1050"/>
      <c r="CV33" s="1061">
        <f>IF('[2]Validation flags'!$H$3=1,0, IF( ISNUMBER(AE33), 0, 1 ))</f>
        <v>0</v>
      </c>
      <c r="CW33" s="1061">
        <f>IF('[2]Validation flags'!$H$3=1,0, IF( ISNUMBER(AF33), 0, 1 ))</f>
        <v>0</v>
      </c>
      <c r="CX33" s="1061">
        <f>IF('[2]Validation flags'!$H$3=1,0, IF( ISNUMBER(AG33), 0, 1 ))</f>
        <v>0</v>
      </c>
      <c r="CY33" s="1061">
        <f>IF('[2]Validation flags'!$H$3=1,0, IF( ISNUMBER(AH33), 0, 1 ))</f>
        <v>0</v>
      </c>
      <c r="CZ33" s="1061">
        <f>IF('[2]Validation flags'!$H$3=1,0, IF( ISNUMBER(AI33), 0, 1 ))</f>
        <v>0</v>
      </c>
      <c r="DA33" s="1050"/>
      <c r="DB33" s="1061">
        <f>IF('[2]Validation flags'!$H$3=1,0, IF( ISNUMBER(AK33), 0, 1 ))</f>
        <v>0</v>
      </c>
      <c r="DC33" s="1061">
        <f>IF('[2]Validation flags'!$H$3=1,0, IF( ISNUMBER(AL33), 0, 1 ))</f>
        <v>0</v>
      </c>
      <c r="DD33" s="1061">
        <f>IF('[2]Validation flags'!$H$3=1,0, IF( ISNUMBER(AM33), 0, 1 ))</f>
        <v>0</v>
      </c>
      <c r="DE33" s="1061">
        <f>IF('[2]Validation flags'!$H$3=1,0, IF( ISNUMBER(AN33), 0, 1 ))</f>
        <v>0</v>
      </c>
      <c r="DF33" s="1061">
        <f>IF('[2]Validation flags'!$H$3=1,0, IF( ISNUMBER(AO33), 0, 1 ))</f>
        <v>0</v>
      </c>
      <c r="DG33" s="1050"/>
      <c r="DH33" s="1061">
        <f>IF('[2]Validation flags'!$H$3=1,0, IF( ISNUMBER(AQ33), 0, 1 ))</f>
        <v>0</v>
      </c>
      <c r="DI33" s="1061">
        <f>IF('[2]Validation flags'!$H$3=1,0, IF( ISNUMBER(AR33), 0, 1 ))</f>
        <v>0</v>
      </c>
      <c r="DJ33" s="1061">
        <f>IF('[2]Validation flags'!$H$3=1,0, IF( ISNUMBER(AS33), 0, 1 ))</f>
        <v>0</v>
      </c>
      <c r="DK33" s="1061">
        <f>IF('[2]Validation flags'!$H$3=1,0, IF( ISNUMBER(AT33), 0, 1 ))</f>
        <v>0</v>
      </c>
      <c r="DL33" s="1061">
        <f>IF('[2]Validation flags'!$H$3=1,0, IF( ISNUMBER(AU33), 0, 1 ))</f>
        <v>0</v>
      </c>
      <c r="DM33" s="1050"/>
      <c r="DN33" s="1061">
        <f>IF('[2]Validation flags'!$H$3=1,0, IF( ISNUMBER(AW33), 0, 1 ))</f>
        <v>0</v>
      </c>
      <c r="DO33" s="1061">
        <f>IF('[2]Validation flags'!$H$3=1,0, IF( ISNUMBER(AX33), 0, 1 ))</f>
        <v>0</v>
      </c>
      <c r="DP33" s="1061">
        <f>IF('[2]Validation flags'!$H$3=1,0, IF( ISNUMBER(AY33), 0, 1 ))</f>
        <v>0</v>
      </c>
      <c r="DQ33" s="1061">
        <f>IF('[2]Validation flags'!$H$3=1,0, IF( ISNUMBER(AZ33), 0, 1 ))</f>
        <v>0</v>
      </c>
      <c r="DR33" s="1061">
        <f>IF('[2]Validation flags'!$H$3=1,0, IF( ISNUMBER(BA33), 0, 1 ))</f>
        <v>0</v>
      </c>
      <c r="DS33" s="1050"/>
      <c r="DV33" s="1034"/>
      <c r="DW33" s="1050"/>
      <c r="DX33" s="1050"/>
      <c r="DY33" s="1050"/>
      <c r="DZ33" s="1050"/>
      <c r="EA33" s="1050"/>
      <c r="EB33" s="2866"/>
      <c r="EC33" s="1050"/>
      <c r="ED33" s="1050"/>
      <c r="EE33" s="1050"/>
      <c r="EF33" s="1050"/>
      <c r="EG33" s="1050"/>
      <c r="EH33" s="1050"/>
      <c r="EI33" s="1050"/>
      <c r="EJ33" s="1050"/>
      <c r="EK33" s="1050"/>
      <c r="EL33" s="1050"/>
      <c r="EM33" s="1050"/>
      <c r="EN33" s="1050"/>
      <c r="EO33" s="1050"/>
      <c r="EP33" s="1050"/>
      <c r="EQ33" s="1050"/>
      <c r="ER33" s="1050"/>
      <c r="ES33" s="1050"/>
      <c r="ET33" s="1050"/>
      <c r="EU33" s="1050"/>
      <c r="EV33" s="1050"/>
      <c r="EW33" s="1050"/>
      <c r="EX33" s="1050"/>
      <c r="EY33" s="1050"/>
      <c r="EZ33" s="1050"/>
      <c r="FA33" s="1050"/>
      <c r="FB33" s="1050"/>
      <c r="FC33" s="1050"/>
      <c r="FD33" s="1050"/>
      <c r="FE33" s="1050"/>
      <c r="FF33" s="1050"/>
      <c r="FG33" s="1050"/>
      <c r="FH33" s="1050"/>
      <c r="FI33" s="1050"/>
      <c r="FJ33" s="1050"/>
      <c r="FK33" s="1050"/>
      <c r="FL33" s="1050"/>
      <c r="FM33" s="1050"/>
      <c r="FN33" s="1050"/>
      <c r="FO33" s="1050"/>
      <c r="FP33" s="1050"/>
      <c r="FQ33" s="1050"/>
      <c r="FR33" s="1034"/>
    </row>
    <row r="34" spans="2:174" ht="14.25" customHeight="1" x14ac:dyDescent="0.3">
      <c r="B34" s="358">
        <f t="shared" si="9"/>
        <v>25</v>
      </c>
      <c r="C34" s="664" t="s">
        <v>1311</v>
      </c>
      <c r="D34" s="2871"/>
      <c r="E34" s="391" t="s">
        <v>41</v>
      </c>
      <c r="F34" s="665">
        <v>3</v>
      </c>
      <c r="G34" s="521">
        <v>6.8879999999999999</v>
      </c>
      <c r="H34" s="509">
        <v>0</v>
      </c>
      <c r="I34" s="509">
        <v>0</v>
      </c>
      <c r="J34" s="509">
        <v>0</v>
      </c>
      <c r="K34" s="666">
        <v>0</v>
      </c>
      <c r="L34" s="667">
        <f t="shared" si="0"/>
        <v>6.8879999999999999</v>
      </c>
      <c r="M34" s="521">
        <v>8.48</v>
      </c>
      <c r="N34" s="509">
        <v>0</v>
      </c>
      <c r="O34" s="509">
        <v>0</v>
      </c>
      <c r="P34" s="509">
        <v>0</v>
      </c>
      <c r="Q34" s="666">
        <v>0</v>
      </c>
      <c r="R34" s="667">
        <f t="shared" si="1"/>
        <v>8.48</v>
      </c>
      <c r="S34" s="521">
        <v>5.4279999999999999</v>
      </c>
      <c r="T34" s="509">
        <v>0</v>
      </c>
      <c r="U34" s="509">
        <v>0</v>
      </c>
      <c r="V34" s="509">
        <v>0</v>
      </c>
      <c r="W34" s="666">
        <v>0</v>
      </c>
      <c r="X34" s="667">
        <f t="shared" si="2"/>
        <v>5.4279999999999999</v>
      </c>
      <c r="Y34" s="521">
        <v>0</v>
      </c>
      <c r="Z34" s="509">
        <v>0</v>
      </c>
      <c r="AA34" s="509">
        <v>0</v>
      </c>
      <c r="AB34" s="509">
        <v>0</v>
      </c>
      <c r="AC34" s="666">
        <v>0</v>
      </c>
      <c r="AD34" s="667">
        <f t="shared" si="3"/>
        <v>0</v>
      </c>
      <c r="AE34" s="521">
        <v>0</v>
      </c>
      <c r="AF34" s="509">
        <v>0</v>
      </c>
      <c r="AG34" s="509">
        <v>0</v>
      </c>
      <c r="AH34" s="509">
        <v>0</v>
      </c>
      <c r="AI34" s="666">
        <v>0</v>
      </c>
      <c r="AJ34" s="667">
        <f t="shared" si="4"/>
        <v>0</v>
      </c>
      <c r="AK34" s="521">
        <v>0</v>
      </c>
      <c r="AL34" s="509">
        <v>0</v>
      </c>
      <c r="AM34" s="509">
        <v>0</v>
      </c>
      <c r="AN34" s="509">
        <v>0</v>
      </c>
      <c r="AO34" s="666">
        <v>0</v>
      </c>
      <c r="AP34" s="667">
        <f t="shared" si="5"/>
        <v>0</v>
      </c>
      <c r="AQ34" s="521">
        <v>5.04</v>
      </c>
      <c r="AR34" s="509">
        <v>0</v>
      </c>
      <c r="AS34" s="509">
        <v>0</v>
      </c>
      <c r="AT34" s="509">
        <v>0</v>
      </c>
      <c r="AU34" s="666">
        <v>0</v>
      </c>
      <c r="AV34" s="667">
        <f t="shared" si="6"/>
        <v>5.04</v>
      </c>
      <c r="AW34" s="523">
        <v>34.219000000000001</v>
      </c>
      <c r="AX34" s="509">
        <v>0</v>
      </c>
      <c r="AY34" s="509">
        <v>0</v>
      </c>
      <c r="AZ34" s="509">
        <v>0</v>
      </c>
      <c r="BA34" s="666">
        <v>0</v>
      </c>
      <c r="BB34" s="667">
        <f t="shared" si="7"/>
        <v>34.219000000000001</v>
      </c>
      <c r="BC34" s="482"/>
      <c r="BD34" s="94"/>
      <c r="BE34" s="2849"/>
      <c r="BG34" s="43">
        <f t="shared" si="8"/>
        <v>0</v>
      </c>
      <c r="BH34" s="651"/>
      <c r="BJ34" s="382">
        <f t="shared" si="10"/>
        <v>25</v>
      </c>
      <c r="BK34" s="664" t="s">
        <v>1311</v>
      </c>
      <c r="BL34" s="391" t="s">
        <v>41</v>
      </c>
      <c r="BM34" s="665">
        <v>3</v>
      </c>
      <c r="BN34" s="671" t="s">
        <v>6877</v>
      </c>
      <c r="BO34" s="672" t="s">
        <v>6878</v>
      </c>
      <c r="BP34" s="672" t="s">
        <v>6879</v>
      </c>
      <c r="BQ34" s="672" t="s">
        <v>6880</v>
      </c>
      <c r="BR34" s="673" t="s">
        <v>6881</v>
      </c>
      <c r="BS34" s="674" t="s">
        <v>6882</v>
      </c>
      <c r="BT34" s="2450"/>
      <c r="BX34" s="1061">
        <f>IF('[2]Validation flags'!$H$3=1,0, IF( ISNUMBER(G34), 0, 1 ))</f>
        <v>0</v>
      </c>
      <c r="BY34" s="1061">
        <f>IF('[2]Validation flags'!$H$3=1,0, IF( ISNUMBER(H34), 0, 1 ))</f>
        <v>0</v>
      </c>
      <c r="BZ34" s="1061">
        <f>IF('[2]Validation flags'!$H$3=1,0, IF( ISNUMBER(I34), 0, 1 ))</f>
        <v>0</v>
      </c>
      <c r="CA34" s="1061">
        <f>IF('[2]Validation flags'!$H$3=1,0, IF( ISNUMBER(J34), 0, 1 ))</f>
        <v>0</v>
      </c>
      <c r="CB34" s="1061">
        <f>IF('[2]Validation flags'!$H$3=1,0, IF( ISNUMBER(K34), 0, 1 ))</f>
        <v>0</v>
      </c>
      <c r="CC34" s="2866"/>
      <c r="CD34" s="1061">
        <f>IF('[2]Validation flags'!$H$3=1,0, IF( ISNUMBER(M34), 0, 1 ))</f>
        <v>0</v>
      </c>
      <c r="CE34" s="1061">
        <f>IF('[2]Validation flags'!$H$3=1,0, IF( ISNUMBER(N34), 0, 1 ))</f>
        <v>0</v>
      </c>
      <c r="CF34" s="1061">
        <f>IF('[2]Validation flags'!$H$3=1,0, IF( ISNUMBER(O34), 0, 1 ))</f>
        <v>0</v>
      </c>
      <c r="CG34" s="1061">
        <f>IF('[2]Validation flags'!$H$3=1,0, IF( ISNUMBER(P34), 0, 1 ))</f>
        <v>0</v>
      </c>
      <c r="CH34" s="1061">
        <f>IF('[2]Validation flags'!$H$3=1,0, IF( ISNUMBER(Q34), 0, 1 ))</f>
        <v>0</v>
      </c>
      <c r="CI34" s="1050"/>
      <c r="CJ34" s="1061">
        <f>IF('[2]Validation flags'!$H$3=1,0, IF( ISNUMBER(S34), 0, 1 ))</f>
        <v>0</v>
      </c>
      <c r="CK34" s="1061">
        <f>IF('[2]Validation flags'!$H$3=1,0, IF( ISNUMBER(T34), 0, 1 ))</f>
        <v>0</v>
      </c>
      <c r="CL34" s="1061">
        <f>IF('[2]Validation flags'!$H$3=1,0, IF( ISNUMBER(U34), 0, 1 ))</f>
        <v>0</v>
      </c>
      <c r="CM34" s="1061">
        <f>IF('[2]Validation flags'!$H$3=1,0, IF( ISNUMBER(V34), 0, 1 ))</f>
        <v>0</v>
      </c>
      <c r="CN34" s="1061">
        <f>IF('[2]Validation flags'!$H$3=1,0, IF( ISNUMBER(W34), 0, 1 ))</f>
        <v>0</v>
      </c>
      <c r="CO34" s="1050"/>
      <c r="CP34" s="1061">
        <f>IF('[2]Validation flags'!$H$3=1,0, IF( ISNUMBER(Y34), 0, 1 ))</f>
        <v>0</v>
      </c>
      <c r="CQ34" s="1061">
        <f>IF('[2]Validation flags'!$H$3=1,0, IF( ISNUMBER(Z34), 0, 1 ))</f>
        <v>0</v>
      </c>
      <c r="CR34" s="1061">
        <f>IF('[2]Validation flags'!$H$3=1,0, IF( ISNUMBER(AA34), 0, 1 ))</f>
        <v>0</v>
      </c>
      <c r="CS34" s="1061">
        <f>IF('[2]Validation flags'!$H$3=1,0, IF( ISNUMBER(AB34), 0, 1 ))</f>
        <v>0</v>
      </c>
      <c r="CT34" s="1061">
        <f>IF('[2]Validation flags'!$H$3=1,0, IF( ISNUMBER(AC34), 0, 1 ))</f>
        <v>0</v>
      </c>
      <c r="CU34" s="1050"/>
      <c r="CV34" s="1061">
        <f>IF('[2]Validation flags'!$H$3=1,0, IF( ISNUMBER(AE34), 0, 1 ))</f>
        <v>0</v>
      </c>
      <c r="CW34" s="1061">
        <f>IF('[2]Validation flags'!$H$3=1,0, IF( ISNUMBER(AF34), 0, 1 ))</f>
        <v>0</v>
      </c>
      <c r="CX34" s="1061">
        <f>IF('[2]Validation flags'!$H$3=1,0, IF( ISNUMBER(AG34), 0, 1 ))</f>
        <v>0</v>
      </c>
      <c r="CY34" s="1061">
        <f>IF('[2]Validation flags'!$H$3=1,0, IF( ISNUMBER(AH34), 0, 1 ))</f>
        <v>0</v>
      </c>
      <c r="CZ34" s="1061">
        <f>IF('[2]Validation flags'!$H$3=1,0, IF( ISNUMBER(AI34), 0, 1 ))</f>
        <v>0</v>
      </c>
      <c r="DA34" s="1050"/>
      <c r="DB34" s="1061">
        <f>IF('[2]Validation flags'!$H$3=1,0, IF( ISNUMBER(AK34), 0, 1 ))</f>
        <v>0</v>
      </c>
      <c r="DC34" s="1061">
        <f>IF('[2]Validation flags'!$H$3=1,0, IF( ISNUMBER(AL34), 0, 1 ))</f>
        <v>0</v>
      </c>
      <c r="DD34" s="1061">
        <f>IF('[2]Validation flags'!$H$3=1,0, IF( ISNUMBER(AM34), 0, 1 ))</f>
        <v>0</v>
      </c>
      <c r="DE34" s="1061">
        <f>IF('[2]Validation flags'!$H$3=1,0, IF( ISNUMBER(AN34), 0, 1 ))</f>
        <v>0</v>
      </c>
      <c r="DF34" s="1061">
        <f>IF('[2]Validation flags'!$H$3=1,0, IF( ISNUMBER(AO34), 0, 1 ))</f>
        <v>0</v>
      </c>
      <c r="DG34" s="1050"/>
      <c r="DH34" s="1061">
        <f>IF('[2]Validation flags'!$H$3=1,0, IF( ISNUMBER(AQ34), 0, 1 ))</f>
        <v>0</v>
      </c>
      <c r="DI34" s="1061">
        <f>IF('[2]Validation flags'!$H$3=1,0, IF( ISNUMBER(AR34), 0, 1 ))</f>
        <v>0</v>
      </c>
      <c r="DJ34" s="1061">
        <f>IF('[2]Validation flags'!$H$3=1,0, IF( ISNUMBER(AS34), 0, 1 ))</f>
        <v>0</v>
      </c>
      <c r="DK34" s="1061">
        <f>IF('[2]Validation flags'!$H$3=1,0, IF( ISNUMBER(AT34), 0, 1 ))</f>
        <v>0</v>
      </c>
      <c r="DL34" s="1061">
        <f>IF('[2]Validation flags'!$H$3=1,0, IF( ISNUMBER(AU34), 0, 1 ))</f>
        <v>0</v>
      </c>
      <c r="DM34" s="1050"/>
      <c r="DN34" s="1061">
        <f>IF('[2]Validation flags'!$H$3=1,0, IF( ISNUMBER(AW34), 0, 1 ))</f>
        <v>0</v>
      </c>
      <c r="DO34" s="1061">
        <f>IF('[2]Validation flags'!$H$3=1,0, IF( ISNUMBER(AX34), 0, 1 ))</f>
        <v>0</v>
      </c>
      <c r="DP34" s="1061">
        <f>IF('[2]Validation flags'!$H$3=1,0, IF( ISNUMBER(AY34), 0, 1 ))</f>
        <v>0</v>
      </c>
      <c r="DQ34" s="1061">
        <f>IF('[2]Validation flags'!$H$3=1,0, IF( ISNUMBER(AZ34), 0, 1 ))</f>
        <v>0</v>
      </c>
      <c r="DR34" s="1061">
        <f>IF('[2]Validation flags'!$H$3=1,0, IF( ISNUMBER(BA34), 0, 1 ))</f>
        <v>0</v>
      </c>
      <c r="DS34" s="1050"/>
      <c r="DV34" s="1034"/>
      <c r="DW34" s="1050"/>
      <c r="DX34" s="1050"/>
      <c r="DY34" s="1050"/>
      <c r="DZ34" s="1050"/>
      <c r="EA34" s="1050"/>
      <c r="EB34" s="2866"/>
      <c r="EC34" s="1050"/>
      <c r="ED34" s="1050"/>
      <c r="EE34" s="1050"/>
      <c r="EF34" s="1050"/>
      <c r="EG34" s="1050"/>
      <c r="EH34" s="1050"/>
      <c r="EI34" s="1050"/>
      <c r="EJ34" s="1050"/>
      <c r="EK34" s="1050"/>
      <c r="EL34" s="1050"/>
      <c r="EM34" s="1050"/>
      <c r="EN34" s="1050"/>
      <c r="EO34" s="1050"/>
      <c r="EP34" s="1050"/>
      <c r="EQ34" s="1050"/>
      <c r="ER34" s="1050"/>
      <c r="ES34" s="1050"/>
      <c r="ET34" s="1050"/>
      <c r="EU34" s="1050"/>
      <c r="EV34" s="1050"/>
      <c r="EW34" s="1050"/>
      <c r="EX34" s="1050"/>
      <c r="EY34" s="1050"/>
      <c r="EZ34" s="1050"/>
      <c r="FA34" s="1050"/>
      <c r="FB34" s="1050"/>
      <c r="FC34" s="1050"/>
      <c r="FD34" s="1050"/>
      <c r="FE34" s="1050"/>
      <c r="FF34" s="1050"/>
      <c r="FG34" s="1050"/>
      <c r="FH34" s="1050"/>
      <c r="FI34" s="1050"/>
      <c r="FJ34" s="1050"/>
      <c r="FK34" s="1050"/>
      <c r="FL34" s="1050"/>
      <c r="FM34" s="1050"/>
      <c r="FN34" s="1050"/>
      <c r="FO34" s="1050"/>
      <c r="FP34" s="1050"/>
      <c r="FQ34" s="1050"/>
      <c r="FR34" s="1034"/>
    </row>
    <row r="35" spans="2:174" ht="14.25" customHeight="1" x14ac:dyDescent="0.3">
      <c r="B35" s="370">
        <f t="shared" si="9"/>
        <v>26</v>
      </c>
      <c r="C35" s="678" t="s">
        <v>1318</v>
      </c>
      <c r="D35" s="679"/>
      <c r="E35" s="391" t="s">
        <v>41</v>
      </c>
      <c r="F35" s="665">
        <v>3</v>
      </c>
      <c r="G35" s="521">
        <v>0</v>
      </c>
      <c r="H35" s="509">
        <v>0</v>
      </c>
      <c r="I35" s="509">
        <v>0</v>
      </c>
      <c r="J35" s="509">
        <v>0</v>
      </c>
      <c r="K35" s="666">
        <v>0</v>
      </c>
      <c r="L35" s="667">
        <f t="shared" si="0"/>
        <v>0</v>
      </c>
      <c r="M35" s="521">
        <v>0</v>
      </c>
      <c r="N35" s="509">
        <v>1.601</v>
      </c>
      <c r="O35" s="509">
        <v>0</v>
      </c>
      <c r="P35" s="509">
        <v>0</v>
      </c>
      <c r="Q35" s="666">
        <v>0</v>
      </c>
      <c r="R35" s="667">
        <f t="shared" si="1"/>
        <v>1.601</v>
      </c>
      <c r="S35" s="521">
        <v>0</v>
      </c>
      <c r="T35" s="509">
        <v>23.728999999999999</v>
      </c>
      <c r="U35" s="509">
        <v>0</v>
      </c>
      <c r="V35" s="509">
        <v>0</v>
      </c>
      <c r="W35" s="666">
        <v>0</v>
      </c>
      <c r="X35" s="667">
        <f t="shared" si="2"/>
        <v>23.728999999999999</v>
      </c>
      <c r="Y35" s="521">
        <v>0</v>
      </c>
      <c r="Z35" s="509">
        <v>0</v>
      </c>
      <c r="AA35" s="509">
        <v>0</v>
      </c>
      <c r="AB35" s="509">
        <v>0</v>
      </c>
      <c r="AC35" s="666">
        <v>0</v>
      </c>
      <c r="AD35" s="667">
        <f t="shared" si="3"/>
        <v>0</v>
      </c>
      <c r="AE35" s="521">
        <v>0</v>
      </c>
      <c r="AF35" s="509">
        <v>0.22800000000000001</v>
      </c>
      <c r="AG35" s="509">
        <v>0</v>
      </c>
      <c r="AH35" s="509">
        <v>0</v>
      </c>
      <c r="AI35" s="666">
        <v>0</v>
      </c>
      <c r="AJ35" s="667">
        <f t="shared" si="4"/>
        <v>0.22800000000000001</v>
      </c>
      <c r="AK35" s="521">
        <v>0</v>
      </c>
      <c r="AL35" s="524">
        <v>0</v>
      </c>
      <c r="AM35" s="509">
        <v>0</v>
      </c>
      <c r="AN35" s="509">
        <v>0</v>
      </c>
      <c r="AO35" s="666">
        <v>0</v>
      </c>
      <c r="AP35" s="667">
        <f t="shared" si="5"/>
        <v>0</v>
      </c>
      <c r="AQ35" s="521">
        <v>0</v>
      </c>
      <c r="AR35" s="509">
        <v>9.7520000000000007</v>
      </c>
      <c r="AS35" s="509">
        <v>0</v>
      </c>
      <c r="AT35" s="509">
        <v>0</v>
      </c>
      <c r="AU35" s="666">
        <v>0</v>
      </c>
      <c r="AV35" s="667">
        <f t="shared" si="6"/>
        <v>9.7520000000000007</v>
      </c>
      <c r="AW35" s="521">
        <v>0</v>
      </c>
      <c r="AX35" s="524">
        <v>36.356999999999999</v>
      </c>
      <c r="AY35" s="509">
        <v>0</v>
      </c>
      <c r="AZ35" s="509">
        <v>0</v>
      </c>
      <c r="BA35" s="666">
        <v>0</v>
      </c>
      <c r="BB35" s="667">
        <f t="shared" si="7"/>
        <v>36.356999999999999</v>
      </c>
      <c r="BC35" s="482"/>
      <c r="BD35" s="94"/>
      <c r="BE35" s="2849"/>
      <c r="BG35" s="43">
        <f t="shared" si="8"/>
        <v>0</v>
      </c>
      <c r="BH35" s="651"/>
      <c r="BJ35" s="677">
        <f t="shared" si="10"/>
        <v>26</v>
      </c>
      <c r="BK35" s="678" t="s">
        <v>1318</v>
      </c>
      <c r="BL35" s="391" t="s">
        <v>41</v>
      </c>
      <c r="BM35" s="665">
        <v>3</v>
      </c>
      <c r="BN35" s="680" t="s">
        <v>6883</v>
      </c>
      <c r="BO35" s="681" t="s">
        <v>6884</v>
      </c>
      <c r="BP35" s="681" t="s">
        <v>6885</v>
      </c>
      <c r="BQ35" s="681" t="s">
        <v>6886</v>
      </c>
      <c r="BR35" s="682" t="s">
        <v>6887</v>
      </c>
      <c r="BS35" s="674" t="s">
        <v>6888</v>
      </c>
      <c r="BT35" s="2450"/>
      <c r="BX35" s="1061">
        <f>IF('[2]Validation flags'!$H$3=1,0, IF( ISNUMBER(G35), 0, 1 ))</f>
        <v>0</v>
      </c>
      <c r="BY35" s="1061">
        <f>IF('[2]Validation flags'!$H$3=1,0, IF( ISNUMBER(H35), 0, 1 ))</f>
        <v>0</v>
      </c>
      <c r="BZ35" s="1061">
        <f>IF('[2]Validation flags'!$H$3=1,0, IF( ISNUMBER(I35), 0, 1 ))</f>
        <v>0</v>
      </c>
      <c r="CA35" s="1061">
        <f>IF('[2]Validation flags'!$H$3=1,0, IF( ISNUMBER(J35), 0, 1 ))</f>
        <v>0</v>
      </c>
      <c r="CB35" s="1061">
        <f>IF('[2]Validation flags'!$H$3=1,0, IF( ISNUMBER(K35), 0, 1 ))</f>
        <v>0</v>
      </c>
      <c r="CC35" s="2866"/>
      <c r="CD35" s="1061">
        <f>IF('[2]Validation flags'!$H$3=1,0, IF( ISNUMBER(M35), 0, 1 ))</f>
        <v>0</v>
      </c>
      <c r="CE35" s="1061">
        <f>IF('[2]Validation flags'!$H$3=1,0, IF( ISNUMBER(N35), 0, 1 ))</f>
        <v>0</v>
      </c>
      <c r="CF35" s="1061">
        <f>IF('[2]Validation flags'!$H$3=1,0, IF( ISNUMBER(O35), 0, 1 ))</f>
        <v>0</v>
      </c>
      <c r="CG35" s="1061">
        <f>IF('[2]Validation flags'!$H$3=1,0, IF( ISNUMBER(P35), 0, 1 ))</f>
        <v>0</v>
      </c>
      <c r="CH35" s="1061">
        <f>IF('[2]Validation flags'!$H$3=1,0, IF( ISNUMBER(Q35), 0, 1 ))</f>
        <v>0</v>
      </c>
      <c r="CI35" s="1050"/>
      <c r="CJ35" s="1061">
        <f>IF('[2]Validation flags'!$H$3=1,0, IF( ISNUMBER(S35), 0, 1 ))</f>
        <v>0</v>
      </c>
      <c r="CK35" s="1061">
        <f>IF('[2]Validation flags'!$H$3=1,0, IF( ISNUMBER(T35), 0, 1 ))</f>
        <v>0</v>
      </c>
      <c r="CL35" s="1061">
        <f>IF('[2]Validation flags'!$H$3=1,0, IF( ISNUMBER(U35), 0, 1 ))</f>
        <v>0</v>
      </c>
      <c r="CM35" s="1061">
        <f>IF('[2]Validation flags'!$H$3=1,0, IF( ISNUMBER(V35), 0, 1 ))</f>
        <v>0</v>
      </c>
      <c r="CN35" s="1061">
        <f>IF('[2]Validation flags'!$H$3=1,0, IF( ISNUMBER(W35), 0, 1 ))</f>
        <v>0</v>
      </c>
      <c r="CO35" s="1050"/>
      <c r="CP35" s="1061">
        <f>IF('[2]Validation flags'!$H$3=1,0, IF( ISNUMBER(Y35), 0, 1 ))</f>
        <v>0</v>
      </c>
      <c r="CQ35" s="1061">
        <f>IF('[2]Validation flags'!$H$3=1,0, IF( ISNUMBER(Z35), 0, 1 ))</f>
        <v>0</v>
      </c>
      <c r="CR35" s="1061">
        <f>IF('[2]Validation flags'!$H$3=1,0, IF( ISNUMBER(AA35), 0, 1 ))</f>
        <v>0</v>
      </c>
      <c r="CS35" s="1061">
        <f>IF('[2]Validation flags'!$H$3=1,0, IF( ISNUMBER(AB35), 0, 1 ))</f>
        <v>0</v>
      </c>
      <c r="CT35" s="1061">
        <f>IF('[2]Validation flags'!$H$3=1,0, IF( ISNUMBER(AC35), 0, 1 ))</f>
        <v>0</v>
      </c>
      <c r="CU35" s="1050"/>
      <c r="CV35" s="1061">
        <f>IF('[2]Validation flags'!$H$3=1,0, IF( ISNUMBER(AE35), 0, 1 ))</f>
        <v>0</v>
      </c>
      <c r="CW35" s="1061">
        <f>IF('[2]Validation flags'!$H$3=1,0, IF( ISNUMBER(AF35), 0, 1 ))</f>
        <v>0</v>
      </c>
      <c r="CX35" s="1061">
        <f>IF('[2]Validation flags'!$H$3=1,0, IF( ISNUMBER(AG35), 0, 1 ))</f>
        <v>0</v>
      </c>
      <c r="CY35" s="1061">
        <f>IF('[2]Validation flags'!$H$3=1,0, IF( ISNUMBER(AH35), 0, 1 ))</f>
        <v>0</v>
      </c>
      <c r="CZ35" s="1061">
        <f>IF('[2]Validation flags'!$H$3=1,0, IF( ISNUMBER(AI35), 0, 1 ))</f>
        <v>0</v>
      </c>
      <c r="DA35" s="1050"/>
      <c r="DB35" s="1061">
        <f>IF('[2]Validation flags'!$H$3=1,0, IF( ISNUMBER(AK35), 0, 1 ))</f>
        <v>0</v>
      </c>
      <c r="DC35" s="1061">
        <f>IF('[2]Validation flags'!$H$3=1,0, IF( ISNUMBER(AL35), 0, 1 ))</f>
        <v>0</v>
      </c>
      <c r="DD35" s="1061">
        <f>IF('[2]Validation flags'!$H$3=1,0, IF( ISNUMBER(AM35), 0, 1 ))</f>
        <v>0</v>
      </c>
      <c r="DE35" s="1061">
        <f>IF('[2]Validation flags'!$H$3=1,0, IF( ISNUMBER(AN35), 0, 1 ))</f>
        <v>0</v>
      </c>
      <c r="DF35" s="1061">
        <f>IF('[2]Validation flags'!$H$3=1,0, IF( ISNUMBER(AO35), 0, 1 ))</f>
        <v>0</v>
      </c>
      <c r="DG35" s="1050"/>
      <c r="DH35" s="1061">
        <f>IF('[2]Validation flags'!$H$3=1,0, IF( ISNUMBER(AQ35), 0, 1 ))</f>
        <v>0</v>
      </c>
      <c r="DI35" s="1061">
        <f>IF('[2]Validation flags'!$H$3=1,0, IF( ISNUMBER(AR35), 0, 1 ))</f>
        <v>0</v>
      </c>
      <c r="DJ35" s="1061">
        <f>IF('[2]Validation flags'!$H$3=1,0, IF( ISNUMBER(AS35), 0, 1 ))</f>
        <v>0</v>
      </c>
      <c r="DK35" s="1061">
        <f>IF('[2]Validation flags'!$H$3=1,0, IF( ISNUMBER(AT35), 0, 1 ))</f>
        <v>0</v>
      </c>
      <c r="DL35" s="1061">
        <f>IF('[2]Validation flags'!$H$3=1,0, IF( ISNUMBER(AU35), 0, 1 ))</f>
        <v>0</v>
      </c>
      <c r="DM35" s="1050"/>
      <c r="DN35" s="1061">
        <f>IF('[2]Validation flags'!$H$3=1,0, IF( ISNUMBER(AW35), 0, 1 ))</f>
        <v>0</v>
      </c>
      <c r="DO35" s="1061">
        <f>IF('[2]Validation flags'!$H$3=1,0, IF( ISNUMBER(AX35), 0, 1 ))</f>
        <v>0</v>
      </c>
      <c r="DP35" s="1061">
        <f>IF('[2]Validation flags'!$H$3=1,0, IF( ISNUMBER(AY35), 0, 1 ))</f>
        <v>0</v>
      </c>
      <c r="DQ35" s="1061">
        <f>IF('[2]Validation flags'!$H$3=1,0, IF( ISNUMBER(AZ35), 0, 1 ))</f>
        <v>0</v>
      </c>
      <c r="DR35" s="1061">
        <f>IF('[2]Validation flags'!$H$3=1,0, IF( ISNUMBER(BA35), 0, 1 ))</f>
        <v>0</v>
      </c>
      <c r="DS35" s="1050"/>
      <c r="DV35" s="1034"/>
      <c r="DW35" s="1050"/>
      <c r="DX35" s="1050"/>
      <c r="DY35" s="1050"/>
      <c r="DZ35" s="1050"/>
      <c r="EA35" s="1050"/>
      <c r="EB35" s="2866"/>
      <c r="EC35" s="1050"/>
      <c r="ED35" s="1050"/>
      <c r="EE35" s="1050"/>
      <c r="EF35" s="1050"/>
      <c r="EG35" s="1050"/>
      <c r="EH35" s="1050"/>
      <c r="EI35" s="1050"/>
      <c r="EJ35" s="1050"/>
      <c r="EK35" s="1050"/>
      <c r="EL35" s="1050"/>
      <c r="EM35" s="1050"/>
      <c r="EN35" s="1050"/>
      <c r="EO35" s="1050"/>
      <c r="EP35" s="1050"/>
      <c r="EQ35" s="1050"/>
      <c r="ER35" s="1050"/>
      <c r="ES35" s="1050"/>
      <c r="ET35" s="1050"/>
      <c r="EU35" s="1050"/>
      <c r="EV35" s="1050"/>
      <c r="EW35" s="1050"/>
      <c r="EX35" s="1050"/>
      <c r="EY35" s="1050"/>
      <c r="EZ35" s="1050"/>
      <c r="FA35" s="1050"/>
      <c r="FB35" s="1050"/>
      <c r="FC35" s="1050"/>
      <c r="FD35" s="1050"/>
      <c r="FE35" s="1050"/>
      <c r="FF35" s="1050"/>
      <c r="FG35" s="1050"/>
      <c r="FH35" s="1050"/>
      <c r="FI35" s="1050"/>
      <c r="FJ35" s="1050"/>
      <c r="FK35" s="1050"/>
      <c r="FL35" s="1050"/>
      <c r="FM35" s="1050"/>
      <c r="FN35" s="1050"/>
      <c r="FO35" s="1050"/>
      <c r="FP35" s="1050"/>
      <c r="FQ35" s="1050"/>
      <c r="FR35" s="1034"/>
    </row>
    <row r="36" spans="2:174" ht="14.25" customHeight="1" x14ac:dyDescent="0.3">
      <c r="B36" s="370">
        <f t="shared" si="9"/>
        <v>27</v>
      </c>
      <c r="C36" s="683" t="s">
        <v>553</v>
      </c>
      <c r="D36" s="679"/>
      <c r="E36" s="391" t="s">
        <v>41</v>
      </c>
      <c r="F36" s="665">
        <v>3</v>
      </c>
      <c r="G36" s="521">
        <v>0</v>
      </c>
      <c r="H36" s="509">
        <v>0</v>
      </c>
      <c r="I36" s="509">
        <v>0</v>
      </c>
      <c r="J36" s="509">
        <v>0</v>
      </c>
      <c r="K36" s="666">
        <v>0</v>
      </c>
      <c r="L36" s="667">
        <f t="shared" si="0"/>
        <v>0</v>
      </c>
      <c r="M36" s="521">
        <v>0</v>
      </c>
      <c r="N36" s="509">
        <v>0</v>
      </c>
      <c r="O36" s="509">
        <v>0</v>
      </c>
      <c r="P36" s="509">
        <v>0</v>
      </c>
      <c r="Q36" s="666">
        <v>0</v>
      </c>
      <c r="R36" s="667">
        <f t="shared" si="1"/>
        <v>0</v>
      </c>
      <c r="S36" s="521">
        <v>0</v>
      </c>
      <c r="T36" s="509">
        <v>0</v>
      </c>
      <c r="U36" s="509">
        <v>0</v>
      </c>
      <c r="V36" s="509">
        <v>0</v>
      </c>
      <c r="W36" s="666">
        <v>0</v>
      </c>
      <c r="X36" s="667">
        <f t="shared" si="2"/>
        <v>0</v>
      </c>
      <c r="Y36" s="521">
        <v>0</v>
      </c>
      <c r="Z36" s="509">
        <v>0</v>
      </c>
      <c r="AA36" s="509">
        <v>0</v>
      </c>
      <c r="AB36" s="509">
        <v>0</v>
      </c>
      <c r="AC36" s="666">
        <v>0</v>
      </c>
      <c r="AD36" s="667">
        <f t="shared" si="3"/>
        <v>0</v>
      </c>
      <c r="AE36" s="521">
        <v>0</v>
      </c>
      <c r="AF36" s="509">
        <v>0</v>
      </c>
      <c r="AG36" s="509">
        <v>0</v>
      </c>
      <c r="AH36" s="509">
        <v>0</v>
      </c>
      <c r="AI36" s="666">
        <v>0</v>
      </c>
      <c r="AJ36" s="667">
        <f t="shared" si="4"/>
        <v>0</v>
      </c>
      <c r="AK36" s="521">
        <v>0</v>
      </c>
      <c r="AL36" s="509">
        <v>0</v>
      </c>
      <c r="AM36" s="509">
        <v>0</v>
      </c>
      <c r="AN36" s="509">
        <v>0</v>
      </c>
      <c r="AO36" s="666">
        <v>0</v>
      </c>
      <c r="AP36" s="667">
        <f t="shared" si="5"/>
        <v>0</v>
      </c>
      <c r="AQ36" s="521">
        <v>0</v>
      </c>
      <c r="AR36" s="509">
        <v>0</v>
      </c>
      <c r="AS36" s="509">
        <v>0</v>
      </c>
      <c r="AT36" s="509">
        <v>0</v>
      </c>
      <c r="AU36" s="666">
        <v>0</v>
      </c>
      <c r="AV36" s="667">
        <f t="shared" si="6"/>
        <v>0</v>
      </c>
      <c r="AW36" s="523">
        <v>28.585999999999999</v>
      </c>
      <c r="AX36" s="509">
        <v>0</v>
      </c>
      <c r="AY36" s="509">
        <v>0</v>
      </c>
      <c r="AZ36" s="509">
        <v>0</v>
      </c>
      <c r="BA36" s="666">
        <v>0</v>
      </c>
      <c r="BB36" s="667">
        <f t="shared" si="7"/>
        <v>28.585999999999999</v>
      </c>
      <c r="BC36" s="482"/>
      <c r="BD36" s="91"/>
      <c r="BE36" s="2849"/>
      <c r="BG36" s="43">
        <f t="shared" si="8"/>
        <v>0</v>
      </c>
      <c r="BH36" s="651"/>
      <c r="BJ36" s="677">
        <f t="shared" si="10"/>
        <v>27</v>
      </c>
      <c r="BK36" s="683" t="s">
        <v>553</v>
      </c>
      <c r="BL36" s="391" t="s">
        <v>41</v>
      </c>
      <c r="BM36" s="665">
        <v>3</v>
      </c>
      <c r="BN36" s="680" t="s">
        <v>6889</v>
      </c>
      <c r="BO36" s="681" t="s">
        <v>6890</v>
      </c>
      <c r="BP36" s="681" t="s">
        <v>6891</v>
      </c>
      <c r="BQ36" s="681" t="s">
        <v>6892</v>
      </c>
      <c r="BR36" s="682" t="s">
        <v>6893</v>
      </c>
      <c r="BS36" s="674" t="s">
        <v>6894</v>
      </c>
      <c r="BT36" s="2450"/>
      <c r="BX36" s="1061">
        <f>IF('[2]Validation flags'!$H$3=1,0, IF( ISNUMBER(G36), 0, 1 ))</f>
        <v>0</v>
      </c>
      <c r="BY36" s="1061">
        <f>IF('[2]Validation flags'!$H$3=1,0, IF( ISNUMBER(H36), 0, 1 ))</f>
        <v>0</v>
      </c>
      <c r="BZ36" s="1061">
        <f>IF('[2]Validation flags'!$H$3=1,0, IF( ISNUMBER(I36), 0, 1 ))</f>
        <v>0</v>
      </c>
      <c r="CA36" s="1061">
        <f>IF('[2]Validation flags'!$H$3=1,0, IF( ISNUMBER(J36), 0, 1 ))</f>
        <v>0</v>
      </c>
      <c r="CB36" s="1061">
        <f>IF('[2]Validation flags'!$H$3=1,0, IF( ISNUMBER(K36), 0, 1 ))</f>
        <v>0</v>
      </c>
      <c r="CC36" s="2866"/>
      <c r="CD36" s="1061">
        <f>IF('[2]Validation flags'!$H$3=1,0, IF( ISNUMBER(M36), 0, 1 ))</f>
        <v>0</v>
      </c>
      <c r="CE36" s="1061">
        <f>IF('[2]Validation flags'!$H$3=1,0, IF( ISNUMBER(N36), 0, 1 ))</f>
        <v>0</v>
      </c>
      <c r="CF36" s="1061">
        <f>IF('[2]Validation flags'!$H$3=1,0, IF( ISNUMBER(O36), 0, 1 ))</f>
        <v>0</v>
      </c>
      <c r="CG36" s="1061">
        <f>IF('[2]Validation flags'!$H$3=1,0, IF( ISNUMBER(P36), 0, 1 ))</f>
        <v>0</v>
      </c>
      <c r="CH36" s="1061">
        <f>IF('[2]Validation flags'!$H$3=1,0, IF( ISNUMBER(Q36), 0, 1 ))</f>
        <v>0</v>
      </c>
      <c r="CI36" s="1050"/>
      <c r="CJ36" s="1061">
        <f>IF('[2]Validation flags'!$H$3=1,0, IF( ISNUMBER(S36), 0, 1 ))</f>
        <v>0</v>
      </c>
      <c r="CK36" s="1061">
        <f>IF('[2]Validation flags'!$H$3=1,0, IF( ISNUMBER(T36), 0, 1 ))</f>
        <v>0</v>
      </c>
      <c r="CL36" s="1061">
        <f>IF('[2]Validation flags'!$H$3=1,0, IF( ISNUMBER(U36), 0, 1 ))</f>
        <v>0</v>
      </c>
      <c r="CM36" s="1061">
        <f>IF('[2]Validation flags'!$H$3=1,0, IF( ISNUMBER(V36), 0, 1 ))</f>
        <v>0</v>
      </c>
      <c r="CN36" s="1061">
        <f>IF('[2]Validation flags'!$H$3=1,0, IF( ISNUMBER(W36), 0, 1 ))</f>
        <v>0</v>
      </c>
      <c r="CO36" s="1050"/>
      <c r="CP36" s="1061">
        <f>IF('[2]Validation flags'!$H$3=1,0, IF( ISNUMBER(Y36), 0, 1 ))</f>
        <v>0</v>
      </c>
      <c r="CQ36" s="1061">
        <f>IF('[2]Validation flags'!$H$3=1,0, IF( ISNUMBER(Z36), 0, 1 ))</f>
        <v>0</v>
      </c>
      <c r="CR36" s="1061">
        <f>IF('[2]Validation flags'!$H$3=1,0, IF( ISNUMBER(AA36), 0, 1 ))</f>
        <v>0</v>
      </c>
      <c r="CS36" s="1061">
        <f>IF('[2]Validation flags'!$H$3=1,0, IF( ISNUMBER(AB36), 0, 1 ))</f>
        <v>0</v>
      </c>
      <c r="CT36" s="1061">
        <f>IF('[2]Validation flags'!$H$3=1,0, IF( ISNUMBER(AC36), 0, 1 ))</f>
        <v>0</v>
      </c>
      <c r="CU36" s="1050"/>
      <c r="CV36" s="1061">
        <f>IF('[2]Validation flags'!$H$3=1,0, IF( ISNUMBER(AE36), 0, 1 ))</f>
        <v>0</v>
      </c>
      <c r="CW36" s="1061">
        <f>IF('[2]Validation flags'!$H$3=1,0, IF( ISNUMBER(AF36), 0, 1 ))</f>
        <v>0</v>
      </c>
      <c r="CX36" s="1061">
        <f>IF('[2]Validation flags'!$H$3=1,0, IF( ISNUMBER(AG36), 0, 1 ))</f>
        <v>0</v>
      </c>
      <c r="CY36" s="1061">
        <f>IF('[2]Validation flags'!$H$3=1,0, IF( ISNUMBER(AH36), 0, 1 ))</f>
        <v>0</v>
      </c>
      <c r="CZ36" s="1061">
        <f>IF('[2]Validation flags'!$H$3=1,0, IF( ISNUMBER(AI36), 0, 1 ))</f>
        <v>0</v>
      </c>
      <c r="DA36" s="1050"/>
      <c r="DB36" s="1061">
        <f>IF('[2]Validation flags'!$H$3=1,0, IF( ISNUMBER(AK36), 0, 1 ))</f>
        <v>0</v>
      </c>
      <c r="DC36" s="1061">
        <f>IF('[2]Validation flags'!$H$3=1,0, IF( ISNUMBER(AL36), 0, 1 ))</f>
        <v>0</v>
      </c>
      <c r="DD36" s="1061">
        <f>IF('[2]Validation flags'!$H$3=1,0, IF( ISNUMBER(AM36), 0, 1 ))</f>
        <v>0</v>
      </c>
      <c r="DE36" s="1061">
        <f>IF('[2]Validation flags'!$H$3=1,0, IF( ISNUMBER(AN36), 0, 1 ))</f>
        <v>0</v>
      </c>
      <c r="DF36" s="1061">
        <f>IF('[2]Validation flags'!$H$3=1,0, IF( ISNUMBER(AO36), 0, 1 ))</f>
        <v>0</v>
      </c>
      <c r="DG36" s="1050"/>
      <c r="DH36" s="1061">
        <f>IF('[2]Validation flags'!$H$3=1,0, IF( ISNUMBER(AQ36), 0, 1 ))</f>
        <v>0</v>
      </c>
      <c r="DI36" s="1061">
        <f>IF('[2]Validation flags'!$H$3=1,0, IF( ISNUMBER(AR36), 0, 1 ))</f>
        <v>0</v>
      </c>
      <c r="DJ36" s="1061">
        <f>IF('[2]Validation flags'!$H$3=1,0, IF( ISNUMBER(AS36), 0, 1 ))</f>
        <v>0</v>
      </c>
      <c r="DK36" s="1061">
        <f>IF('[2]Validation flags'!$H$3=1,0, IF( ISNUMBER(AT36), 0, 1 ))</f>
        <v>0</v>
      </c>
      <c r="DL36" s="1061">
        <f>IF('[2]Validation flags'!$H$3=1,0, IF( ISNUMBER(AU36), 0, 1 ))</f>
        <v>0</v>
      </c>
      <c r="DM36" s="1050"/>
      <c r="DN36" s="1061">
        <f>IF('[2]Validation flags'!$H$3=1,0, IF( ISNUMBER(AW36), 0, 1 ))</f>
        <v>0</v>
      </c>
      <c r="DO36" s="1061">
        <f>IF('[2]Validation flags'!$H$3=1,0, IF( ISNUMBER(AX36), 0, 1 ))</f>
        <v>0</v>
      </c>
      <c r="DP36" s="1061">
        <f>IF('[2]Validation flags'!$H$3=1,0, IF( ISNUMBER(AY36), 0, 1 ))</f>
        <v>0</v>
      </c>
      <c r="DQ36" s="1061">
        <f>IF('[2]Validation flags'!$H$3=1,0, IF( ISNUMBER(AZ36), 0, 1 ))</f>
        <v>0</v>
      </c>
      <c r="DR36" s="1061">
        <f>IF('[2]Validation flags'!$H$3=1,0, IF( ISNUMBER(BA36), 0, 1 ))</f>
        <v>0</v>
      </c>
      <c r="DS36" s="1050"/>
      <c r="DV36" s="1034"/>
      <c r="DW36" s="1050"/>
      <c r="DX36" s="1050"/>
      <c r="DY36" s="1050"/>
      <c r="DZ36" s="1050"/>
      <c r="EA36" s="1050"/>
      <c r="EB36" s="2866"/>
      <c r="EC36" s="1050"/>
      <c r="ED36" s="1050"/>
      <c r="EE36" s="1050"/>
      <c r="EF36" s="1050"/>
      <c r="EG36" s="1050"/>
      <c r="EH36" s="1050"/>
      <c r="EI36" s="1050"/>
      <c r="EJ36" s="1050"/>
      <c r="EK36" s="1050"/>
      <c r="EL36" s="1050"/>
      <c r="EM36" s="1050"/>
      <c r="EN36" s="1050"/>
      <c r="EO36" s="1050"/>
      <c r="EP36" s="1050"/>
      <c r="EQ36" s="1050"/>
      <c r="ER36" s="1050"/>
      <c r="ES36" s="1050"/>
      <c r="ET36" s="1050"/>
      <c r="EU36" s="1050"/>
      <c r="EV36" s="1050"/>
      <c r="EW36" s="1050"/>
      <c r="EX36" s="1050"/>
      <c r="EY36" s="1050"/>
      <c r="EZ36" s="1050"/>
      <c r="FA36" s="1050"/>
      <c r="FB36" s="1050"/>
      <c r="FC36" s="1050"/>
      <c r="FD36" s="1050"/>
      <c r="FE36" s="1050"/>
      <c r="FF36" s="1050"/>
      <c r="FG36" s="1050"/>
      <c r="FH36" s="1050"/>
      <c r="FI36" s="1050"/>
      <c r="FJ36" s="1050"/>
      <c r="FK36" s="1050"/>
      <c r="FL36" s="1050"/>
      <c r="FM36" s="1050"/>
      <c r="FN36" s="1050"/>
      <c r="FO36" s="1050"/>
      <c r="FP36" s="1050"/>
      <c r="FQ36" s="1050"/>
      <c r="FR36" s="1034"/>
    </row>
    <row r="37" spans="2:174" ht="14.25" customHeight="1" x14ac:dyDescent="0.3">
      <c r="B37" s="677">
        <f t="shared" si="9"/>
        <v>28</v>
      </c>
      <c r="C37" s="678" t="s">
        <v>547</v>
      </c>
      <c r="D37" s="679"/>
      <c r="E37" s="391" t="s">
        <v>41</v>
      </c>
      <c r="F37" s="665">
        <v>3</v>
      </c>
      <c r="G37" s="521">
        <v>0.51900000000000002</v>
      </c>
      <c r="H37" s="509">
        <v>0.66500000000000004</v>
      </c>
      <c r="I37" s="509">
        <v>6.8000000000000005E-2</v>
      </c>
      <c r="J37" s="509">
        <v>0.24099999999999999</v>
      </c>
      <c r="K37" s="666">
        <v>8.9999999999999993E-3</v>
      </c>
      <c r="L37" s="667">
        <f t="shared" si="0"/>
        <v>1.5020000000000002</v>
      </c>
      <c r="M37" s="521">
        <v>0.436</v>
      </c>
      <c r="N37" s="509">
        <v>0.55800000000000005</v>
      </c>
      <c r="O37" s="509">
        <v>5.7000000000000002E-2</v>
      </c>
      <c r="P37" s="509">
        <v>0.20300000000000001</v>
      </c>
      <c r="Q37" s="666">
        <v>7.0000000000000001E-3</v>
      </c>
      <c r="R37" s="667">
        <f t="shared" si="1"/>
        <v>1.2609999999999999</v>
      </c>
      <c r="S37" s="521">
        <v>1.26</v>
      </c>
      <c r="T37" s="509">
        <v>1.613</v>
      </c>
      <c r="U37" s="509">
        <v>0.16600000000000001</v>
      </c>
      <c r="V37" s="509">
        <v>0.58499999999999996</v>
      </c>
      <c r="W37" s="666">
        <v>2.1000000000000001E-2</v>
      </c>
      <c r="X37" s="667">
        <f t="shared" si="2"/>
        <v>3.645</v>
      </c>
      <c r="Y37" s="521">
        <v>0</v>
      </c>
      <c r="Z37" s="509">
        <v>1.2E-2</v>
      </c>
      <c r="AA37" s="509">
        <v>1.6E-2</v>
      </c>
      <c r="AB37" s="509">
        <v>0</v>
      </c>
      <c r="AC37" s="666">
        <v>0</v>
      </c>
      <c r="AD37" s="667">
        <f t="shared" si="3"/>
        <v>2.8000000000000001E-2</v>
      </c>
      <c r="AE37" s="521">
        <v>0</v>
      </c>
      <c r="AF37" s="509">
        <v>2.7E-2</v>
      </c>
      <c r="AG37" s="509">
        <v>3.6999999999999998E-2</v>
      </c>
      <c r="AH37" s="509">
        <v>0</v>
      </c>
      <c r="AI37" s="666">
        <v>0</v>
      </c>
      <c r="AJ37" s="667">
        <f t="shared" si="4"/>
        <v>6.4000000000000001E-2</v>
      </c>
      <c r="AK37" s="521">
        <v>0</v>
      </c>
      <c r="AL37" s="509">
        <v>2.7E-2</v>
      </c>
      <c r="AM37" s="509">
        <v>3.6999999999999998E-2</v>
      </c>
      <c r="AN37" s="509">
        <v>0</v>
      </c>
      <c r="AO37" s="666">
        <v>0</v>
      </c>
      <c r="AP37" s="667">
        <f t="shared" si="5"/>
        <v>6.4000000000000001E-2</v>
      </c>
      <c r="AQ37" s="521">
        <v>0</v>
      </c>
      <c r="AR37" s="509">
        <v>2.7E-2</v>
      </c>
      <c r="AS37" s="509">
        <v>3.6999999999999998E-2</v>
      </c>
      <c r="AT37" s="509">
        <v>0</v>
      </c>
      <c r="AU37" s="666">
        <v>0</v>
      </c>
      <c r="AV37" s="667">
        <f t="shared" si="6"/>
        <v>6.4000000000000001E-2</v>
      </c>
      <c r="AW37" s="521">
        <v>0</v>
      </c>
      <c r="AX37" s="509">
        <v>2.5999999999999999E-2</v>
      </c>
      <c r="AY37" s="509">
        <v>3.9E-2</v>
      </c>
      <c r="AZ37" s="509">
        <v>0</v>
      </c>
      <c r="BA37" s="666">
        <v>0</v>
      </c>
      <c r="BB37" s="667">
        <f t="shared" si="7"/>
        <v>6.5000000000000002E-2</v>
      </c>
      <c r="BC37" s="482"/>
      <c r="BD37" s="91"/>
      <c r="BE37" s="2849"/>
      <c r="BG37" s="43">
        <f t="shared" si="8"/>
        <v>0</v>
      </c>
      <c r="BH37" s="651"/>
      <c r="BJ37" s="677">
        <f t="shared" si="10"/>
        <v>28</v>
      </c>
      <c r="BK37" s="678" t="s">
        <v>547</v>
      </c>
      <c r="BL37" s="391" t="s">
        <v>41</v>
      </c>
      <c r="BM37" s="665">
        <v>3</v>
      </c>
      <c r="BN37" s="680" t="s">
        <v>6895</v>
      </c>
      <c r="BO37" s="681" t="s">
        <v>6896</v>
      </c>
      <c r="BP37" s="681" t="s">
        <v>6897</v>
      </c>
      <c r="BQ37" s="681" t="s">
        <v>6898</v>
      </c>
      <c r="BR37" s="682" t="s">
        <v>6899</v>
      </c>
      <c r="BS37" s="674" t="s">
        <v>6900</v>
      </c>
      <c r="BT37" s="2450"/>
      <c r="BX37" s="1061">
        <f>IF('[2]Validation flags'!$H$3=1,0, IF( ISNUMBER(G37), 0, 1 ))</f>
        <v>0</v>
      </c>
      <c r="BY37" s="1061">
        <f>IF('[2]Validation flags'!$H$3=1,0, IF( ISNUMBER(H37), 0, 1 ))</f>
        <v>0</v>
      </c>
      <c r="BZ37" s="1061">
        <f>IF('[2]Validation flags'!$H$3=1,0, IF( ISNUMBER(I37), 0, 1 ))</f>
        <v>0</v>
      </c>
      <c r="CA37" s="1061">
        <f>IF('[2]Validation flags'!$H$3=1,0, IF( ISNUMBER(J37), 0, 1 ))</f>
        <v>0</v>
      </c>
      <c r="CB37" s="1061">
        <f>IF('[2]Validation flags'!$H$3=1,0, IF( ISNUMBER(K37), 0, 1 ))</f>
        <v>0</v>
      </c>
      <c r="CC37" s="2866"/>
      <c r="CD37" s="1061">
        <f>IF('[2]Validation flags'!$H$3=1,0, IF( ISNUMBER(M37), 0, 1 ))</f>
        <v>0</v>
      </c>
      <c r="CE37" s="1061">
        <f>IF('[2]Validation flags'!$H$3=1,0, IF( ISNUMBER(N37), 0, 1 ))</f>
        <v>0</v>
      </c>
      <c r="CF37" s="1061">
        <f>IF('[2]Validation flags'!$H$3=1,0, IF( ISNUMBER(O37), 0, 1 ))</f>
        <v>0</v>
      </c>
      <c r="CG37" s="1061">
        <f>IF('[2]Validation flags'!$H$3=1,0, IF( ISNUMBER(P37), 0, 1 ))</f>
        <v>0</v>
      </c>
      <c r="CH37" s="1061">
        <f>IF('[2]Validation flags'!$H$3=1,0, IF( ISNUMBER(Q37), 0, 1 ))</f>
        <v>0</v>
      </c>
      <c r="CI37" s="1050"/>
      <c r="CJ37" s="1061">
        <f>IF('[2]Validation flags'!$H$3=1,0, IF( ISNUMBER(S37), 0, 1 ))</f>
        <v>0</v>
      </c>
      <c r="CK37" s="1061">
        <f>IF('[2]Validation flags'!$H$3=1,0, IF( ISNUMBER(T37), 0, 1 ))</f>
        <v>0</v>
      </c>
      <c r="CL37" s="1061">
        <f>IF('[2]Validation flags'!$H$3=1,0, IF( ISNUMBER(U37), 0, 1 ))</f>
        <v>0</v>
      </c>
      <c r="CM37" s="1061">
        <f>IF('[2]Validation flags'!$H$3=1,0, IF( ISNUMBER(V37), 0, 1 ))</f>
        <v>0</v>
      </c>
      <c r="CN37" s="1061">
        <f>IF('[2]Validation flags'!$H$3=1,0, IF( ISNUMBER(W37), 0, 1 ))</f>
        <v>0</v>
      </c>
      <c r="CO37" s="1050"/>
      <c r="CP37" s="1061">
        <f>IF('[2]Validation flags'!$H$3=1,0, IF( ISNUMBER(Y37), 0, 1 ))</f>
        <v>0</v>
      </c>
      <c r="CQ37" s="1061">
        <f>IF('[2]Validation flags'!$H$3=1,0, IF( ISNUMBER(Z37), 0, 1 ))</f>
        <v>0</v>
      </c>
      <c r="CR37" s="1061">
        <f>IF('[2]Validation flags'!$H$3=1,0, IF( ISNUMBER(AA37), 0, 1 ))</f>
        <v>0</v>
      </c>
      <c r="CS37" s="1061">
        <f>IF('[2]Validation flags'!$H$3=1,0, IF( ISNUMBER(AB37), 0, 1 ))</f>
        <v>0</v>
      </c>
      <c r="CT37" s="1061">
        <f>IF('[2]Validation flags'!$H$3=1,0, IF( ISNUMBER(AC37), 0, 1 ))</f>
        <v>0</v>
      </c>
      <c r="CU37" s="1050"/>
      <c r="CV37" s="1061">
        <f>IF('[2]Validation flags'!$H$3=1,0, IF( ISNUMBER(AE37), 0, 1 ))</f>
        <v>0</v>
      </c>
      <c r="CW37" s="1061">
        <f>IF('[2]Validation flags'!$H$3=1,0, IF( ISNUMBER(AF37), 0, 1 ))</f>
        <v>0</v>
      </c>
      <c r="CX37" s="1061">
        <f>IF('[2]Validation flags'!$H$3=1,0, IF( ISNUMBER(AG37), 0, 1 ))</f>
        <v>0</v>
      </c>
      <c r="CY37" s="1061">
        <f>IF('[2]Validation flags'!$H$3=1,0, IF( ISNUMBER(AH37), 0, 1 ))</f>
        <v>0</v>
      </c>
      <c r="CZ37" s="1061">
        <f>IF('[2]Validation flags'!$H$3=1,0, IF( ISNUMBER(AI37), 0, 1 ))</f>
        <v>0</v>
      </c>
      <c r="DA37" s="1050"/>
      <c r="DB37" s="1061">
        <f>IF('[2]Validation flags'!$H$3=1,0, IF( ISNUMBER(AK37), 0, 1 ))</f>
        <v>0</v>
      </c>
      <c r="DC37" s="1061">
        <f>IF('[2]Validation flags'!$H$3=1,0, IF( ISNUMBER(AL37), 0, 1 ))</f>
        <v>0</v>
      </c>
      <c r="DD37" s="1061">
        <f>IF('[2]Validation flags'!$H$3=1,0, IF( ISNUMBER(AM37), 0, 1 ))</f>
        <v>0</v>
      </c>
      <c r="DE37" s="1061">
        <f>IF('[2]Validation flags'!$H$3=1,0, IF( ISNUMBER(AN37), 0, 1 ))</f>
        <v>0</v>
      </c>
      <c r="DF37" s="1061">
        <f>IF('[2]Validation flags'!$H$3=1,0, IF( ISNUMBER(AO37), 0, 1 ))</f>
        <v>0</v>
      </c>
      <c r="DG37" s="1050"/>
      <c r="DH37" s="1061">
        <f>IF('[2]Validation flags'!$H$3=1,0, IF( ISNUMBER(AQ37), 0, 1 ))</f>
        <v>0</v>
      </c>
      <c r="DI37" s="1061">
        <f>IF('[2]Validation flags'!$H$3=1,0, IF( ISNUMBER(AR37), 0, 1 ))</f>
        <v>0</v>
      </c>
      <c r="DJ37" s="1061">
        <f>IF('[2]Validation flags'!$H$3=1,0, IF( ISNUMBER(AS37), 0, 1 ))</f>
        <v>0</v>
      </c>
      <c r="DK37" s="1061">
        <f>IF('[2]Validation flags'!$H$3=1,0, IF( ISNUMBER(AT37), 0, 1 ))</f>
        <v>0</v>
      </c>
      <c r="DL37" s="1061">
        <f>IF('[2]Validation flags'!$H$3=1,0, IF( ISNUMBER(AU37), 0, 1 ))</f>
        <v>0</v>
      </c>
      <c r="DM37" s="1050"/>
      <c r="DN37" s="1061">
        <f>IF('[2]Validation flags'!$H$3=1,0, IF( ISNUMBER(AW37), 0, 1 ))</f>
        <v>0</v>
      </c>
      <c r="DO37" s="1061">
        <f>IF('[2]Validation flags'!$H$3=1,0, IF( ISNUMBER(AX37), 0, 1 ))</f>
        <v>0</v>
      </c>
      <c r="DP37" s="1061">
        <f>IF('[2]Validation flags'!$H$3=1,0, IF( ISNUMBER(AY37), 0, 1 ))</f>
        <v>0</v>
      </c>
      <c r="DQ37" s="1061">
        <f>IF('[2]Validation flags'!$H$3=1,0, IF( ISNUMBER(AZ37), 0, 1 ))</f>
        <v>0</v>
      </c>
      <c r="DR37" s="1061">
        <f>IF('[2]Validation flags'!$H$3=1,0, IF( ISNUMBER(BA37), 0, 1 ))</f>
        <v>0</v>
      </c>
      <c r="DS37" s="1050"/>
      <c r="DT37" s="127"/>
      <c r="DV37" s="1034"/>
      <c r="DW37" s="1050"/>
      <c r="DX37" s="1050"/>
      <c r="DY37" s="1050"/>
      <c r="DZ37" s="1050"/>
      <c r="EA37" s="1050"/>
      <c r="EB37" s="2866"/>
      <c r="EC37" s="1050"/>
      <c r="ED37" s="1050"/>
      <c r="EE37" s="1050"/>
      <c r="EF37" s="1050"/>
      <c r="EG37" s="1050"/>
      <c r="EH37" s="1050"/>
      <c r="EI37" s="1050"/>
      <c r="EJ37" s="1050"/>
      <c r="EK37" s="1050"/>
      <c r="EL37" s="1050"/>
      <c r="EM37" s="1050"/>
      <c r="EN37" s="1050"/>
      <c r="EO37" s="1050"/>
      <c r="EP37" s="1050"/>
      <c r="EQ37" s="1050"/>
      <c r="ER37" s="1050"/>
      <c r="ES37" s="1050"/>
      <c r="ET37" s="1050"/>
      <c r="EU37" s="1050"/>
      <c r="EV37" s="1050"/>
      <c r="EW37" s="1050"/>
      <c r="EX37" s="1050"/>
      <c r="EY37" s="1050"/>
      <c r="EZ37" s="1050"/>
      <c r="FA37" s="1050"/>
      <c r="FB37" s="1050"/>
      <c r="FC37" s="1050"/>
      <c r="FD37" s="1050"/>
      <c r="FE37" s="1050"/>
      <c r="FF37" s="1050"/>
      <c r="FG37" s="1050"/>
      <c r="FH37" s="1050"/>
      <c r="FI37" s="1050"/>
      <c r="FJ37" s="1050"/>
      <c r="FK37" s="1050"/>
      <c r="FL37" s="1050"/>
      <c r="FM37" s="1050"/>
      <c r="FN37" s="1050"/>
      <c r="FO37" s="1050"/>
      <c r="FP37" s="1050"/>
      <c r="FQ37" s="1050"/>
      <c r="FR37" s="127"/>
    </row>
    <row r="38" spans="2:174" ht="14.25" customHeight="1" x14ac:dyDescent="0.3">
      <c r="B38" s="677">
        <f t="shared" si="9"/>
        <v>29</v>
      </c>
      <c r="C38" s="684" t="s">
        <v>541</v>
      </c>
      <c r="D38" s="679"/>
      <c r="E38" s="391" t="s">
        <v>41</v>
      </c>
      <c r="F38" s="665">
        <v>3</v>
      </c>
      <c r="G38" s="521">
        <v>0</v>
      </c>
      <c r="H38" s="509">
        <v>0</v>
      </c>
      <c r="I38" s="509">
        <v>0</v>
      </c>
      <c r="J38" s="509">
        <v>0</v>
      </c>
      <c r="K38" s="666">
        <v>0</v>
      </c>
      <c r="L38" s="667">
        <f t="shared" si="0"/>
        <v>0</v>
      </c>
      <c r="M38" s="521">
        <v>0</v>
      </c>
      <c r="N38" s="509">
        <v>0</v>
      </c>
      <c r="O38" s="509">
        <v>0</v>
      </c>
      <c r="P38" s="509">
        <v>0</v>
      </c>
      <c r="Q38" s="666">
        <v>0</v>
      </c>
      <c r="R38" s="667">
        <f t="shared" si="1"/>
        <v>0</v>
      </c>
      <c r="S38" s="521">
        <v>0</v>
      </c>
      <c r="T38" s="509">
        <v>0</v>
      </c>
      <c r="U38" s="509">
        <v>0</v>
      </c>
      <c r="V38" s="509">
        <v>0</v>
      </c>
      <c r="W38" s="666">
        <v>0</v>
      </c>
      <c r="X38" s="667">
        <f t="shared" si="2"/>
        <v>0</v>
      </c>
      <c r="Y38" s="521">
        <v>0</v>
      </c>
      <c r="Z38" s="509">
        <v>0</v>
      </c>
      <c r="AA38" s="509">
        <v>0</v>
      </c>
      <c r="AB38" s="509">
        <v>0</v>
      </c>
      <c r="AC38" s="666">
        <v>0</v>
      </c>
      <c r="AD38" s="667">
        <f t="shared" si="3"/>
        <v>0</v>
      </c>
      <c r="AE38" s="521">
        <v>0</v>
      </c>
      <c r="AF38" s="509">
        <v>0</v>
      </c>
      <c r="AG38" s="509">
        <v>0</v>
      </c>
      <c r="AH38" s="509">
        <v>0</v>
      </c>
      <c r="AI38" s="666">
        <v>0</v>
      </c>
      <c r="AJ38" s="667">
        <f t="shared" si="4"/>
        <v>0</v>
      </c>
      <c r="AK38" s="521">
        <v>0</v>
      </c>
      <c r="AL38" s="509">
        <v>0</v>
      </c>
      <c r="AM38" s="509">
        <v>0</v>
      </c>
      <c r="AN38" s="509">
        <v>0</v>
      </c>
      <c r="AO38" s="666">
        <v>0</v>
      </c>
      <c r="AP38" s="667">
        <f t="shared" si="5"/>
        <v>0</v>
      </c>
      <c r="AQ38" s="521">
        <v>0</v>
      </c>
      <c r="AR38" s="509">
        <v>0</v>
      </c>
      <c r="AS38" s="509">
        <v>0</v>
      </c>
      <c r="AT38" s="509">
        <v>0</v>
      </c>
      <c r="AU38" s="666">
        <v>0</v>
      </c>
      <c r="AV38" s="667">
        <f t="shared" si="6"/>
        <v>0</v>
      </c>
      <c r="AW38" s="521">
        <v>0</v>
      </c>
      <c r="AX38" s="509">
        <v>0</v>
      </c>
      <c r="AY38" s="509">
        <v>0</v>
      </c>
      <c r="AZ38" s="509">
        <v>0</v>
      </c>
      <c r="BA38" s="666">
        <v>0</v>
      </c>
      <c r="BB38" s="667">
        <f t="shared" si="7"/>
        <v>0</v>
      </c>
      <c r="BC38" s="482"/>
      <c r="BD38" s="91"/>
      <c r="BE38" s="2849"/>
      <c r="BG38" s="43">
        <f t="shared" si="8"/>
        <v>0</v>
      </c>
      <c r="BH38" s="651"/>
      <c r="BJ38" s="677">
        <f t="shared" si="10"/>
        <v>29</v>
      </c>
      <c r="BK38" s="684" t="s">
        <v>541</v>
      </c>
      <c r="BL38" s="391" t="s">
        <v>41</v>
      </c>
      <c r="BM38" s="665">
        <v>3</v>
      </c>
      <c r="BN38" s="671" t="s">
        <v>6901</v>
      </c>
      <c r="BO38" s="672" t="s">
        <v>6902</v>
      </c>
      <c r="BP38" s="672" t="s">
        <v>6903</v>
      </c>
      <c r="BQ38" s="672" t="s">
        <v>6904</v>
      </c>
      <c r="BR38" s="673" t="s">
        <v>6905</v>
      </c>
      <c r="BS38" s="674" t="s">
        <v>6906</v>
      </c>
      <c r="BT38" s="2450"/>
      <c r="BX38" s="1061">
        <f>IF('[2]Validation flags'!$H$3=1,0, IF( ISNUMBER(G38), 0, 1 ))</f>
        <v>0</v>
      </c>
      <c r="BY38" s="1061">
        <f>IF('[2]Validation flags'!$H$3=1,0, IF( ISNUMBER(H38), 0, 1 ))</f>
        <v>0</v>
      </c>
      <c r="BZ38" s="1061">
        <f>IF('[2]Validation flags'!$H$3=1,0, IF( ISNUMBER(I38), 0, 1 ))</f>
        <v>0</v>
      </c>
      <c r="CA38" s="1061">
        <f>IF('[2]Validation flags'!$H$3=1,0, IF( ISNUMBER(J38), 0, 1 ))</f>
        <v>0</v>
      </c>
      <c r="CB38" s="1061">
        <f>IF('[2]Validation flags'!$H$3=1,0, IF( ISNUMBER(K38), 0, 1 ))</f>
        <v>0</v>
      </c>
      <c r="CC38" s="2866"/>
      <c r="CD38" s="1061">
        <f>IF('[2]Validation flags'!$H$3=1,0, IF( ISNUMBER(M38), 0, 1 ))</f>
        <v>0</v>
      </c>
      <c r="CE38" s="1061">
        <f>IF('[2]Validation flags'!$H$3=1,0, IF( ISNUMBER(N38), 0, 1 ))</f>
        <v>0</v>
      </c>
      <c r="CF38" s="1061">
        <f>IF('[2]Validation flags'!$H$3=1,0, IF( ISNUMBER(O38), 0, 1 ))</f>
        <v>0</v>
      </c>
      <c r="CG38" s="1061">
        <f>IF('[2]Validation flags'!$H$3=1,0, IF( ISNUMBER(P38), 0, 1 ))</f>
        <v>0</v>
      </c>
      <c r="CH38" s="1061">
        <f>IF('[2]Validation flags'!$H$3=1,0, IF( ISNUMBER(Q38), 0, 1 ))</f>
        <v>0</v>
      </c>
      <c r="CI38" s="1050"/>
      <c r="CJ38" s="1061">
        <f>IF('[2]Validation flags'!$H$3=1,0, IF( ISNUMBER(S38), 0, 1 ))</f>
        <v>0</v>
      </c>
      <c r="CK38" s="1061">
        <f>IF('[2]Validation flags'!$H$3=1,0, IF( ISNUMBER(T38), 0, 1 ))</f>
        <v>0</v>
      </c>
      <c r="CL38" s="1061">
        <f>IF('[2]Validation flags'!$H$3=1,0, IF( ISNUMBER(U38), 0, 1 ))</f>
        <v>0</v>
      </c>
      <c r="CM38" s="1061">
        <f>IF('[2]Validation flags'!$H$3=1,0, IF( ISNUMBER(V38), 0, 1 ))</f>
        <v>0</v>
      </c>
      <c r="CN38" s="1061">
        <f>IF('[2]Validation flags'!$H$3=1,0, IF( ISNUMBER(W38), 0, 1 ))</f>
        <v>0</v>
      </c>
      <c r="CO38" s="1050"/>
      <c r="CP38" s="1061">
        <f>IF('[2]Validation flags'!$H$3=1,0, IF( ISNUMBER(Y38), 0, 1 ))</f>
        <v>0</v>
      </c>
      <c r="CQ38" s="1061">
        <f>IF('[2]Validation flags'!$H$3=1,0, IF( ISNUMBER(Z38), 0, 1 ))</f>
        <v>0</v>
      </c>
      <c r="CR38" s="1061">
        <f>IF('[2]Validation flags'!$H$3=1,0, IF( ISNUMBER(AA38), 0, 1 ))</f>
        <v>0</v>
      </c>
      <c r="CS38" s="1061">
        <f>IF('[2]Validation flags'!$H$3=1,0, IF( ISNUMBER(AB38), 0, 1 ))</f>
        <v>0</v>
      </c>
      <c r="CT38" s="1061">
        <f>IF('[2]Validation flags'!$H$3=1,0, IF( ISNUMBER(AC38), 0, 1 ))</f>
        <v>0</v>
      </c>
      <c r="CU38" s="1050"/>
      <c r="CV38" s="1061">
        <f>IF('[2]Validation flags'!$H$3=1,0, IF( ISNUMBER(AE38), 0, 1 ))</f>
        <v>0</v>
      </c>
      <c r="CW38" s="1061">
        <f>IF('[2]Validation flags'!$H$3=1,0, IF( ISNUMBER(AF38), 0, 1 ))</f>
        <v>0</v>
      </c>
      <c r="CX38" s="1061">
        <f>IF('[2]Validation flags'!$H$3=1,0, IF( ISNUMBER(AG38), 0, 1 ))</f>
        <v>0</v>
      </c>
      <c r="CY38" s="1061">
        <f>IF('[2]Validation flags'!$H$3=1,0, IF( ISNUMBER(AH38), 0, 1 ))</f>
        <v>0</v>
      </c>
      <c r="CZ38" s="1061">
        <f>IF('[2]Validation flags'!$H$3=1,0, IF( ISNUMBER(AI38), 0, 1 ))</f>
        <v>0</v>
      </c>
      <c r="DA38" s="1050"/>
      <c r="DB38" s="1061">
        <f>IF('[2]Validation flags'!$H$3=1,0, IF( ISNUMBER(AK38), 0, 1 ))</f>
        <v>0</v>
      </c>
      <c r="DC38" s="1061">
        <f>IF('[2]Validation flags'!$H$3=1,0, IF( ISNUMBER(AL38), 0, 1 ))</f>
        <v>0</v>
      </c>
      <c r="DD38" s="1061">
        <f>IF('[2]Validation flags'!$H$3=1,0, IF( ISNUMBER(AM38), 0, 1 ))</f>
        <v>0</v>
      </c>
      <c r="DE38" s="1061">
        <f>IF('[2]Validation flags'!$H$3=1,0, IF( ISNUMBER(AN38), 0, 1 ))</f>
        <v>0</v>
      </c>
      <c r="DF38" s="1061">
        <f>IF('[2]Validation flags'!$H$3=1,0, IF( ISNUMBER(AO38), 0, 1 ))</f>
        <v>0</v>
      </c>
      <c r="DG38" s="1050"/>
      <c r="DH38" s="1061">
        <f>IF('[2]Validation flags'!$H$3=1,0, IF( ISNUMBER(AQ38), 0, 1 ))</f>
        <v>0</v>
      </c>
      <c r="DI38" s="1061">
        <f>IF('[2]Validation flags'!$H$3=1,0, IF( ISNUMBER(AR38), 0, 1 ))</f>
        <v>0</v>
      </c>
      <c r="DJ38" s="1061">
        <f>IF('[2]Validation flags'!$H$3=1,0, IF( ISNUMBER(AS38), 0, 1 ))</f>
        <v>0</v>
      </c>
      <c r="DK38" s="1061">
        <f>IF('[2]Validation flags'!$H$3=1,0, IF( ISNUMBER(AT38), 0, 1 ))</f>
        <v>0</v>
      </c>
      <c r="DL38" s="1061">
        <f>IF('[2]Validation flags'!$H$3=1,0, IF( ISNUMBER(AU38), 0, 1 ))</f>
        <v>0</v>
      </c>
      <c r="DM38" s="1050"/>
      <c r="DN38" s="1061">
        <f>IF('[2]Validation flags'!$H$3=1,0, IF( ISNUMBER(AW38), 0, 1 ))</f>
        <v>0</v>
      </c>
      <c r="DO38" s="1061">
        <f>IF('[2]Validation flags'!$H$3=1,0, IF( ISNUMBER(AX38), 0, 1 ))</f>
        <v>0</v>
      </c>
      <c r="DP38" s="1061">
        <f>IF('[2]Validation flags'!$H$3=1,0, IF( ISNUMBER(AY38), 0, 1 ))</f>
        <v>0</v>
      </c>
      <c r="DQ38" s="1061">
        <f>IF('[2]Validation flags'!$H$3=1,0, IF( ISNUMBER(AZ38), 0, 1 ))</f>
        <v>0</v>
      </c>
      <c r="DR38" s="1061">
        <f>IF('[2]Validation flags'!$H$3=1,0, IF( ISNUMBER(BA38), 0, 1 ))</f>
        <v>0</v>
      </c>
      <c r="DS38" s="1050"/>
      <c r="DT38" s="127"/>
      <c r="DV38" s="1034"/>
      <c r="DW38" s="1050"/>
      <c r="DX38" s="1050"/>
      <c r="DY38" s="1050"/>
      <c r="DZ38" s="1050"/>
      <c r="EA38" s="1050"/>
      <c r="EB38" s="2866"/>
      <c r="EC38" s="1050"/>
      <c r="ED38" s="1050"/>
      <c r="EE38" s="1050"/>
      <c r="EF38" s="1050"/>
      <c r="EG38" s="1050"/>
      <c r="EH38" s="1050"/>
      <c r="EI38" s="1050"/>
      <c r="EJ38" s="1050"/>
      <c r="EK38" s="1050"/>
      <c r="EL38" s="1050"/>
      <c r="EM38" s="1050"/>
      <c r="EN38" s="1050"/>
      <c r="EO38" s="1050"/>
      <c r="EP38" s="1050"/>
      <c r="EQ38" s="1050"/>
      <c r="ER38" s="1050"/>
      <c r="ES38" s="1050"/>
      <c r="ET38" s="1050"/>
      <c r="EU38" s="1050"/>
      <c r="EV38" s="1050"/>
      <c r="EW38" s="1050"/>
      <c r="EX38" s="1050"/>
      <c r="EY38" s="1050"/>
      <c r="EZ38" s="1050"/>
      <c r="FA38" s="1050"/>
      <c r="FB38" s="1050"/>
      <c r="FC38" s="1050"/>
      <c r="FD38" s="1050"/>
      <c r="FE38" s="1050"/>
      <c r="FF38" s="1050"/>
      <c r="FG38" s="1050"/>
      <c r="FH38" s="1050"/>
      <c r="FI38" s="1050"/>
      <c r="FJ38" s="1050"/>
      <c r="FK38" s="1050"/>
      <c r="FL38" s="1050"/>
      <c r="FM38" s="1050"/>
      <c r="FN38" s="1050"/>
      <c r="FO38" s="1050"/>
      <c r="FP38" s="1050"/>
      <c r="FQ38" s="1050"/>
      <c r="FR38" s="127"/>
    </row>
    <row r="39" spans="2:174" ht="14.25" customHeight="1" x14ac:dyDescent="0.3">
      <c r="B39" s="677">
        <f t="shared" si="9"/>
        <v>30</v>
      </c>
      <c r="C39" s="683" t="s">
        <v>1343</v>
      </c>
      <c r="D39" s="679"/>
      <c r="E39" s="391" t="s">
        <v>41</v>
      </c>
      <c r="F39" s="665">
        <v>3</v>
      </c>
      <c r="G39" s="521">
        <v>9.0609999999999999</v>
      </c>
      <c r="H39" s="509">
        <v>0</v>
      </c>
      <c r="I39" s="509">
        <v>0</v>
      </c>
      <c r="J39" s="509">
        <v>0</v>
      </c>
      <c r="K39" s="666">
        <v>0</v>
      </c>
      <c r="L39" s="667">
        <f t="shared" si="0"/>
        <v>9.0609999999999999</v>
      </c>
      <c r="M39" s="521">
        <v>16.863</v>
      </c>
      <c r="N39" s="509">
        <v>0</v>
      </c>
      <c r="O39" s="509">
        <v>0</v>
      </c>
      <c r="P39" s="509">
        <v>0</v>
      </c>
      <c r="Q39" s="666">
        <v>0</v>
      </c>
      <c r="R39" s="667">
        <f t="shared" si="1"/>
        <v>16.863</v>
      </c>
      <c r="S39" s="521">
        <v>20.434999999999999</v>
      </c>
      <c r="T39" s="509">
        <v>0</v>
      </c>
      <c r="U39" s="509">
        <v>0</v>
      </c>
      <c r="V39" s="509">
        <v>0</v>
      </c>
      <c r="W39" s="666">
        <v>0</v>
      </c>
      <c r="X39" s="667">
        <f t="shared" si="2"/>
        <v>20.434999999999999</v>
      </c>
      <c r="Y39" s="521">
        <v>0</v>
      </c>
      <c r="Z39" s="509">
        <v>0</v>
      </c>
      <c r="AA39" s="509">
        <v>0</v>
      </c>
      <c r="AB39" s="509">
        <v>0</v>
      </c>
      <c r="AC39" s="666">
        <v>0</v>
      </c>
      <c r="AD39" s="667">
        <f t="shared" si="3"/>
        <v>0</v>
      </c>
      <c r="AE39" s="521">
        <v>5.1840000000000002</v>
      </c>
      <c r="AF39" s="509">
        <v>0</v>
      </c>
      <c r="AG39" s="509">
        <v>0</v>
      </c>
      <c r="AH39" s="509">
        <v>0</v>
      </c>
      <c r="AI39" s="666">
        <v>0</v>
      </c>
      <c r="AJ39" s="667">
        <f t="shared" si="4"/>
        <v>5.1840000000000002</v>
      </c>
      <c r="AK39" s="521">
        <v>7.5949999999999998</v>
      </c>
      <c r="AL39" s="509">
        <v>0</v>
      </c>
      <c r="AM39" s="509">
        <v>0</v>
      </c>
      <c r="AN39" s="509">
        <v>0</v>
      </c>
      <c r="AO39" s="666">
        <v>0</v>
      </c>
      <c r="AP39" s="667">
        <f t="shared" si="5"/>
        <v>7.5949999999999998</v>
      </c>
      <c r="AQ39" s="521">
        <v>1.0389999999999999</v>
      </c>
      <c r="AR39" s="509">
        <v>0</v>
      </c>
      <c r="AS39" s="509">
        <v>0</v>
      </c>
      <c r="AT39" s="509">
        <v>0</v>
      </c>
      <c r="AU39" s="666">
        <v>0</v>
      </c>
      <c r="AV39" s="667">
        <f t="shared" si="6"/>
        <v>1.0389999999999999</v>
      </c>
      <c r="AW39" s="523">
        <v>28.472999999999999</v>
      </c>
      <c r="AX39" s="509">
        <v>0</v>
      </c>
      <c r="AY39" s="509">
        <v>0</v>
      </c>
      <c r="AZ39" s="509">
        <v>0</v>
      </c>
      <c r="BA39" s="666">
        <v>0</v>
      </c>
      <c r="BB39" s="667">
        <f t="shared" si="7"/>
        <v>28.472999999999999</v>
      </c>
      <c r="BC39" s="482"/>
      <c r="BD39" s="91"/>
      <c r="BE39" s="2849"/>
      <c r="BG39" s="43">
        <f t="shared" si="8"/>
        <v>0</v>
      </c>
      <c r="BH39" s="651"/>
      <c r="BJ39" s="677">
        <f t="shared" si="10"/>
        <v>30</v>
      </c>
      <c r="BK39" s="683" t="s">
        <v>1343</v>
      </c>
      <c r="BL39" s="391" t="s">
        <v>41</v>
      </c>
      <c r="BM39" s="665">
        <v>3</v>
      </c>
      <c r="BN39" s="680" t="s">
        <v>6907</v>
      </c>
      <c r="BO39" s="681" t="s">
        <v>6908</v>
      </c>
      <c r="BP39" s="681" t="s">
        <v>6909</v>
      </c>
      <c r="BQ39" s="681" t="s">
        <v>6910</v>
      </c>
      <c r="BR39" s="682" t="s">
        <v>6911</v>
      </c>
      <c r="BS39" s="674" t="s">
        <v>6912</v>
      </c>
      <c r="BT39" s="2450"/>
      <c r="BX39" s="1061">
        <f>IF('[2]Validation flags'!$H$3=1,0, IF( ISNUMBER(G39), 0, 1 ))</f>
        <v>0</v>
      </c>
      <c r="BY39" s="1061">
        <f>IF('[2]Validation flags'!$H$3=1,0, IF( ISNUMBER(H39), 0, 1 ))</f>
        <v>0</v>
      </c>
      <c r="BZ39" s="1061">
        <f>IF('[2]Validation flags'!$H$3=1,0, IF( ISNUMBER(I39), 0, 1 ))</f>
        <v>0</v>
      </c>
      <c r="CA39" s="1061">
        <f>IF('[2]Validation flags'!$H$3=1,0, IF( ISNUMBER(J39), 0, 1 ))</f>
        <v>0</v>
      </c>
      <c r="CB39" s="1061">
        <f>IF('[2]Validation flags'!$H$3=1,0, IF( ISNUMBER(K39), 0, 1 ))</f>
        <v>0</v>
      </c>
      <c r="CC39" s="2866"/>
      <c r="CD39" s="1061">
        <f>IF('[2]Validation flags'!$H$3=1,0, IF( ISNUMBER(M39), 0, 1 ))</f>
        <v>0</v>
      </c>
      <c r="CE39" s="1061">
        <f>IF('[2]Validation flags'!$H$3=1,0, IF( ISNUMBER(N39), 0, 1 ))</f>
        <v>0</v>
      </c>
      <c r="CF39" s="1061">
        <f>IF('[2]Validation flags'!$H$3=1,0, IF( ISNUMBER(O39), 0, 1 ))</f>
        <v>0</v>
      </c>
      <c r="CG39" s="1061">
        <f>IF('[2]Validation flags'!$H$3=1,0, IF( ISNUMBER(P39), 0, 1 ))</f>
        <v>0</v>
      </c>
      <c r="CH39" s="1061">
        <f>IF('[2]Validation flags'!$H$3=1,0, IF( ISNUMBER(Q39), 0, 1 ))</f>
        <v>0</v>
      </c>
      <c r="CI39" s="1050"/>
      <c r="CJ39" s="1061">
        <f>IF('[2]Validation flags'!$H$3=1,0, IF( ISNUMBER(S39), 0, 1 ))</f>
        <v>0</v>
      </c>
      <c r="CK39" s="1061">
        <f>IF('[2]Validation flags'!$H$3=1,0, IF( ISNUMBER(T39), 0, 1 ))</f>
        <v>0</v>
      </c>
      <c r="CL39" s="1061">
        <f>IF('[2]Validation flags'!$H$3=1,0, IF( ISNUMBER(U39), 0, 1 ))</f>
        <v>0</v>
      </c>
      <c r="CM39" s="1061">
        <f>IF('[2]Validation flags'!$H$3=1,0, IF( ISNUMBER(V39), 0, 1 ))</f>
        <v>0</v>
      </c>
      <c r="CN39" s="1061">
        <f>IF('[2]Validation flags'!$H$3=1,0, IF( ISNUMBER(W39), 0, 1 ))</f>
        <v>0</v>
      </c>
      <c r="CO39" s="1050"/>
      <c r="CP39" s="1061">
        <f>IF('[2]Validation flags'!$H$3=1,0, IF( ISNUMBER(Y39), 0, 1 ))</f>
        <v>0</v>
      </c>
      <c r="CQ39" s="1061">
        <f>IF('[2]Validation flags'!$H$3=1,0, IF( ISNUMBER(Z39), 0, 1 ))</f>
        <v>0</v>
      </c>
      <c r="CR39" s="1061">
        <f>IF('[2]Validation flags'!$H$3=1,0, IF( ISNUMBER(AA39), 0, 1 ))</f>
        <v>0</v>
      </c>
      <c r="CS39" s="1061">
        <f>IF('[2]Validation flags'!$H$3=1,0, IF( ISNUMBER(AB39), 0, 1 ))</f>
        <v>0</v>
      </c>
      <c r="CT39" s="1061">
        <f>IF('[2]Validation flags'!$H$3=1,0, IF( ISNUMBER(AC39), 0, 1 ))</f>
        <v>0</v>
      </c>
      <c r="CU39" s="1050"/>
      <c r="CV39" s="1061">
        <f>IF('[2]Validation flags'!$H$3=1,0, IF( ISNUMBER(AE39), 0, 1 ))</f>
        <v>0</v>
      </c>
      <c r="CW39" s="1061">
        <f>IF('[2]Validation flags'!$H$3=1,0, IF( ISNUMBER(AF39), 0, 1 ))</f>
        <v>0</v>
      </c>
      <c r="CX39" s="1061">
        <f>IF('[2]Validation flags'!$H$3=1,0, IF( ISNUMBER(AG39), 0, 1 ))</f>
        <v>0</v>
      </c>
      <c r="CY39" s="1061">
        <f>IF('[2]Validation flags'!$H$3=1,0, IF( ISNUMBER(AH39), 0, 1 ))</f>
        <v>0</v>
      </c>
      <c r="CZ39" s="1061">
        <f>IF('[2]Validation flags'!$H$3=1,0, IF( ISNUMBER(AI39), 0, 1 ))</f>
        <v>0</v>
      </c>
      <c r="DA39" s="1050"/>
      <c r="DB39" s="1061">
        <f>IF('[2]Validation flags'!$H$3=1,0, IF( ISNUMBER(AK39), 0, 1 ))</f>
        <v>0</v>
      </c>
      <c r="DC39" s="1061">
        <f>IF('[2]Validation flags'!$H$3=1,0, IF( ISNUMBER(AL39), 0, 1 ))</f>
        <v>0</v>
      </c>
      <c r="DD39" s="1061">
        <f>IF('[2]Validation flags'!$H$3=1,0, IF( ISNUMBER(AM39), 0, 1 ))</f>
        <v>0</v>
      </c>
      <c r="DE39" s="1061">
        <f>IF('[2]Validation flags'!$H$3=1,0, IF( ISNUMBER(AN39), 0, 1 ))</f>
        <v>0</v>
      </c>
      <c r="DF39" s="1061">
        <f>IF('[2]Validation flags'!$H$3=1,0, IF( ISNUMBER(AO39), 0, 1 ))</f>
        <v>0</v>
      </c>
      <c r="DG39" s="1050"/>
      <c r="DH39" s="1061">
        <f>IF('[2]Validation flags'!$H$3=1,0, IF( ISNUMBER(AQ39), 0, 1 ))</f>
        <v>0</v>
      </c>
      <c r="DI39" s="1061">
        <f>IF('[2]Validation flags'!$H$3=1,0, IF( ISNUMBER(AR39), 0, 1 ))</f>
        <v>0</v>
      </c>
      <c r="DJ39" s="1061">
        <f>IF('[2]Validation flags'!$H$3=1,0, IF( ISNUMBER(AS39), 0, 1 ))</f>
        <v>0</v>
      </c>
      <c r="DK39" s="1061">
        <f>IF('[2]Validation flags'!$H$3=1,0, IF( ISNUMBER(AT39), 0, 1 ))</f>
        <v>0</v>
      </c>
      <c r="DL39" s="1061">
        <f>IF('[2]Validation flags'!$H$3=1,0, IF( ISNUMBER(AU39), 0, 1 ))</f>
        <v>0</v>
      </c>
      <c r="DM39" s="1050"/>
      <c r="DN39" s="1061">
        <f>IF('[2]Validation flags'!$H$3=1,0, IF( ISNUMBER(AW39), 0, 1 ))</f>
        <v>0</v>
      </c>
      <c r="DO39" s="1061">
        <f>IF('[2]Validation flags'!$H$3=1,0, IF( ISNUMBER(AX39), 0, 1 ))</f>
        <v>0</v>
      </c>
      <c r="DP39" s="1061">
        <f>IF('[2]Validation flags'!$H$3=1,0, IF( ISNUMBER(AY39), 0, 1 ))</f>
        <v>0</v>
      </c>
      <c r="DQ39" s="1061">
        <f>IF('[2]Validation flags'!$H$3=1,0, IF( ISNUMBER(AZ39), 0, 1 ))</f>
        <v>0</v>
      </c>
      <c r="DR39" s="1061">
        <f>IF('[2]Validation flags'!$H$3=1,0, IF( ISNUMBER(BA39), 0, 1 ))</f>
        <v>0</v>
      </c>
      <c r="DS39" s="1050"/>
      <c r="DT39" s="127"/>
      <c r="DV39" s="1034"/>
      <c r="DW39" s="1050"/>
      <c r="DX39" s="1050"/>
      <c r="DY39" s="1050"/>
      <c r="DZ39" s="1050"/>
      <c r="EA39" s="1050"/>
      <c r="EB39" s="2866"/>
      <c r="EC39" s="1050"/>
      <c r="ED39" s="1050"/>
      <c r="EE39" s="1050"/>
      <c r="EF39" s="1050"/>
      <c r="EG39" s="1050"/>
      <c r="EH39" s="1050"/>
      <c r="EI39" s="1050"/>
      <c r="EJ39" s="1050"/>
      <c r="EK39" s="1050"/>
      <c r="EL39" s="1050"/>
      <c r="EM39" s="1050"/>
      <c r="EN39" s="1050"/>
      <c r="EO39" s="1050"/>
      <c r="EP39" s="1050"/>
      <c r="EQ39" s="1050"/>
      <c r="ER39" s="1050"/>
      <c r="ES39" s="1050"/>
      <c r="ET39" s="1050"/>
      <c r="EU39" s="1050"/>
      <c r="EV39" s="1050"/>
      <c r="EW39" s="1050"/>
      <c r="EX39" s="1050"/>
      <c r="EY39" s="1050"/>
      <c r="EZ39" s="1050"/>
      <c r="FA39" s="1050"/>
      <c r="FB39" s="1050"/>
      <c r="FC39" s="1050"/>
      <c r="FD39" s="1050"/>
      <c r="FE39" s="1050"/>
      <c r="FF39" s="1050"/>
      <c r="FG39" s="1050"/>
      <c r="FH39" s="1050"/>
      <c r="FI39" s="1050"/>
      <c r="FJ39" s="1050"/>
      <c r="FK39" s="1050"/>
      <c r="FL39" s="1050"/>
      <c r="FM39" s="1050"/>
      <c r="FN39" s="1050"/>
      <c r="FO39" s="1050"/>
      <c r="FP39" s="1050"/>
      <c r="FQ39" s="1050"/>
      <c r="FR39" s="127"/>
    </row>
    <row r="40" spans="2:174" ht="14.25" customHeight="1" x14ac:dyDescent="0.3">
      <c r="B40" s="677">
        <f t="shared" si="9"/>
        <v>31</v>
      </c>
      <c r="C40" s="683" t="s">
        <v>1350</v>
      </c>
      <c r="D40" s="679"/>
      <c r="E40" s="391" t="s">
        <v>41</v>
      </c>
      <c r="F40" s="665">
        <v>3</v>
      </c>
      <c r="G40" s="521">
        <v>8.5060000000000002</v>
      </c>
      <c r="H40" s="509">
        <v>0</v>
      </c>
      <c r="I40" s="509">
        <v>0</v>
      </c>
      <c r="J40" s="509">
        <v>0</v>
      </c>
      <c r="K40" s="666">
        <v>0</v>
      </c>
      <c r="L40" s="667">
        <f>SUM(G40:K40)</f>
        <v>8.5060000000000002</v>
      </c>
      <c r="M40" s="521">
        <v>13.99</v>
      </c>
      <c r="N40" s="509">
        <v>0</v>
      </c>
      <c r="O40" s="509">
        <v>0</v>
      </c>
      <c r="P40" s="509">
        <v>0</v>
      </c>
      <c r="Q40" s="666">
        <v>0</v>
      </c>
      <c r="R40" s="667">
        <f>SUM(M40:Q40)</f>
        <v>13.99</v>
      </c>
      <c r="S40" s="521">
        <v>15.651</v>
      </c>
      <c r="T40" s="509">
        <v>0</v>
      </c>
      <c r="U40" s="509">
        <v>0</v>
      </c>
      <c r="V40" s="509">
        <v>0</v>
      </c>
      <c r="W40" s="666">
        <v>0</v>
      </c>
      <c r="X40" s="667">
        <f>SUM(S40:W40)</f>
        <v>15.651</v>
      </c>
      <c r="Y40" s="521">
        <v>0</v>
      </c>
      <c r="Z40" s="509">
        <v>0</v>
      </c>
      <c r="AA40" s="509">
        <v>0</v>
      </c>
      <c r="AB40" s="509">
        <v>0</v>
      </c>
      <c r="AC40" s="666">
        <v>0</v>
      </c>
      <c r="AD40" s="667">
        <f>SUM(Y40:AC40)</f>
        <v>0</v>
      </c>
      <c r="AE40" s="521">
        <v>0</v>
      </c>
      <c r="AF40" s="509">
        <v>0</v>
      </c>
      <c r="AG40" s="509">
        <v>0</v>
      </c>
      <c r="AH40" s="509">
        <v>0</v>
      </c>
      <c r="AI40" s="666">
        <v>0</v>
      </c>
      <c r="AJ40" s="667">
        <f>SUM(AE40:AI40)</f>
        <v>0</v>
      </c>
      <c r="AK40" s="521">
        <v>0</v>
      </c>
      <c r="AL40" s="509">
        <v>0</v>
      </c>
      <c r="AM40" s="509">
        <v>0</v>
      </c>
      <c r="AN40" s="509">
        <v>0</v>
      </c>
      <c r="AO40" s="666">
        <v>0</v>
      </c>
      <c r="AP40" s="667">
        <f>SUM(AK40:AO40)</f>
        <v>0</v>
      </c>
      <c r="AQ40" s="521">
        <v>0</v>
      </c>
      <c r="AR40" s="509">
        <v>0</v>
      </c>
      <c r="AS40" s="509">
        <v>0</v>
      </c>
      <c r="AT40" s="509">
        <v>0</v>
      </c>
      <c r="AU40" s="666">
        <v>0</v>
      </c>
      <c r="AV40" s="667">
        <f>SUM(AQ40:AU40)</f>
        <v>0</v>
      </c>
      <c r="AW40" s="521">
        <v>0</v>
      </c>
      <c r="AX40" s="509">
        <v>0</v>
      </c>
      <c r="AY40" s="509">
        <v>0</v>
      </c>
      <c r="AZ40" s="509">
        <v>0</v>
      </c>
      <c r="BA40" s="666">
        <v>0</v>
      </c>
      <c r="BB40" s="667">
        <f>SUM(AW40:BA40)</f>
        <v>0</v>
      </c>
      <c r="BC40" s="482"/>
      <c r="BD40" s="91"/>
      <c r="BE40" s="2849"/>
      <c r="BG40" s="43">
        <f t="shared" si="8"/>
        <v>0</v>
      </c>
      <c r="BH40" s="651"/>
      <c r="BJ40" s="677">
        <f t="shared" si="10"/>
        <v>31</v>
      </c>
      <c r="BK40" s="683" t="s">
        <v>1350</v>
      </c>
      <c r="BL40" s="391" t="s">
        <v>41</v>
      </c>
      <c r="BM40" s="665">
        <v>3</v>
      </c>
      <c r="BN40" s="680" t="s">
        <v>6913</v>
      </c>
      <c r="BO40" s="681" t="s">
        <v>6914</v>
      </c>
      <c r="BP40" s="681" t="s">
        <v>6915</v>
      </c>
      <c r="BQ40" s="681" t="s">
        <v>6916</v>
      </c>
      <c r="BR40" s="682" t="s">
        <v>6917</v>
      </c>
      <c r="BS40" s="674" t="s">
        <v>6918</v>
      </c>
      <c r="BT40" s="2450"/>
      <c r="BX40" s="1061">
        <f>IF('[2]Validation flags'!$H$3=1,0, IF( ISNUMBER(G40), 0, 1 ))</f>
        <v>0</v>
      </c>
      <c r="BY40" s="1061">
        <f>IF('[2]Validation flags'!$H$3=1,0, IF( ISNUMBER(H40), 0, 1 ))</f>
        <v>0</v>
      </c>
      <c r="BZ40" s="1061">
        <f>IF('[2]Validation flags'!$H$3=1,0, IF( ISNUMBER(I40), 0, 1 ))</f>
        <v>0</v>
      </c>
      <c r="CA40" s="1061">
        <f>IF('[2]Validation flags'!$H$3=1,0, IF( ISNUMBER(J40), 0, 1 ))</f>
        <v>0</v>
      </c>
      <c r="CB40" s="1061">
        <f>IF('[2]Validation flags'!$H$3=1,0, IF( ISNUMBER(K40), 0, 1 ))</f>
        <v>0</v>
      </c>
      <c r="CC40" s="2866"/>
      <c r="CD40" s="1061">
        <f>IF('[2]Validation flags'!$H$3=1,0, IF( ISNUMBER(M40), 0, 1 ))</f>
        <v>0</v>
      </c>
      <c r="CE40" s="1061">
        <f>IF('[2]Validation flags'!$H$3=1,0, IF( ISNUMBER(N40), 0, 1 ))</f>
        <v>0</v>
      </c>
      <c r="CF40" s="1061">
        <f>IF('[2]Validation flags'!$H$3=1,0, IF( ISNUMBER(O40), 0, 1 ))</f>
        <v>0</v>
      </c>
      <c r="CG40" s="1061">
        <f>IF('[2]Validation flags'!$H$3=1,0, IF( ISNUMBER(P40), 0, 1 ))</f>
        <v>0</v>
      </c>
      <c r="CH40" s="1061">
        <f>IF('[2]Validation flags'!$H$3=1,0, IF( ISNUMBER(Q40), 0, 1 ))</f>
        <v>0</v>
      </c>
      <c r="CI40" s="1050"/>
      <c r="CJ40" s="1061">
        <f>IF('[2]Validation flags'!$H$3=1,0, IF( ISNUMBER(S40), 0, 1 ))</f>
        <v>0</v>
      </c>
      <c r="CK40" s="1061">
        <f>IF('[2]Validation flags'!$H$3=1,0, IF( ISNUMBER(T40), 0, 1 ))</f>
        <v>0</v>
      </c>
      <c r="CL40" s="1061">
        <f>IF('[2]Validation flags'!$H$3=1,0, IF( ISNUMBER(U40), 0, 1 ))</f>
        <v>0</v>
      </c>
      <c r="CM40" s="1061">
        <f>IF('[2]Validation flags'!$H$3=1,0, IF( ISNUMBER(V40), 0, 1 ))</f>
        <v>0</v>
      </c>
      <c r="CN40" s="1061">
        <f>IF('[2]Validation flags'!$H$3=1,0, IF( ISNUMBER(W40), 0, 1 ))</f>
        <v>0</v>
      </c>
      <c r="CO40" s="1050"/>
      <c r="CP40" s="1061">
        <f>IF('[2]Validation flags'!$H$3=1,0, IF( ISNUMBER(Y40), 0, 1 ))</f>
        <v>0</v>
      </c>
      <c r="CQ40" s="1061">
        <f>IF('[2]Validation flags'!$H$3=1,0, IF( ISNUMBER(Z40), 0, 1 ))</f>
        <v>0</v>
      </c>
      <c r="CR40" s="1061">
        <f>IF('[2]Validation flags'!$H$3=1,0, IF( ISNUMBER(AA40), 0, 1 ))</f>
        <v>0</v>
      </c>
      <c r="CS40" s="1061">
        <f>IF('[2]Validation flags'!$H$3=1,0, IF( ISNUMBER(AB40), 0, 1 ))</f>
        <v>0</v>
      </c>
      <c r="CT40" s="1061">
        <f>IF('[2]Validation flags'!$H$3=1,0, IF( ISNUMBER(AC40), 0, 1 ))</f>
        <v>0</v>
      </c>
      <c r="CU40" s="1050"/>
      <c r="CV40" s="1061">
        <f>IF('[2]Validation flags'!$H$3=1,0, IF( ISNUMBER(AE40), 0, 1 ))</f>
        <v>0</v>
      </c>
      <c r="CW40" s="1061">
        <f>IF('[2]Validation flags'!$H$3=1,0, IF( ISNUMBER(AF40), 0, 1 ))</f>
        <v>0</v>
      </c>
      <c r="CX40" s="1061">
        <f>IF('[2]Validation flags'!$H$3=1,0, IF( ISNUMBER(AG40), 0, 1 ))</f>
        <v>0</v>
      </c>
      <c r="CY40" s="1061">
        <f>IF('[2]Validation flags'!$H$3=1,0, IF( ISNUMBER(AH40), 0, 1 ))</f>
        <v>0</v>
      </c>
      <c r="CZ40" s="1061">
        <f>IF('[2]Validation flags'!$H$3=1,0, IF( ISNUMBER(AI40), 0, 1 ))</f>
        <v>0</v>
      </c>
      <c r="DA40" s="1050"/>
      <c r="DB40" s="1061">
        <f>IF('[2]Validation flags'!$H$3=1,0, IF( ISNUMBER(AK40), 0, 1 ))</f>
        <v>0</v>
      </c>
      <c r="DC40" s="1061">
        <f>IF('[2]Validation flags'!$H$3=1,0, IF( ISNUMBER(AL40), 0, 1 ))</f>
        <v>0</v>
      </c>
      <c r="DD40" s="1061">
        <f>IF('[2]Validation flags'!$H$3=1,0, IF( ISNUMBER(AM40), 0, 1 ))</f>
        <v>0</v>
      </c>
      <c r="DE40" s="1061">
        <f>IF('[2]Validation flags'!$H$3=1,0, IF( ISNUMBER(AN40), 0, 1 ))</f>
        <v>0</v>
      </c>
      <c r="DF40" s="1061">
        <f>IF('[2]Validation flags'!$H$3=1,0, IF( ISNUMBER(AO40), 0, 1 ))</f>
        <v>0</v>
      </c>
      <c r="DG40" s="1050"/>
      <c r="DH40" s="1061">
        <f>IF('[2]Validation flags'!$H$3=1,0, IF( ISNUMBER(AQ40), 0, 1 ))</f>
        <v>0</v>
      </c>
      <c r="DI40" s="1061">
        <f>IF('[2]Validation flags'!$H$3=1,0, IF( ISNUMBER(AR40), 0, 1 ))</f>
        <v>0</v>
      </c>
      <c r="DJ40" s="1061">
        <f>IF('[2]Validation flags'!$H$3=1,0, IF( ISNUMBER(AS40), 0, 1 ))</f>
        <v>0</v>
      </c>
      <c r="DK40" s="1061">
        <f>IF('[2]Validation flags'!$H$3=1,0, IF( ISNUMBER(AT40), 0, 1 ))</f>
        <v>0</v>
      </c>
      <c r="DL40" s="1061">
        <f>IF('[2]Validation flags'!$H$3=1,0, IF( ISNUMBER(AU40), 0, 1 ))</f>
        <v>0</v>
      </c>
      <c r="DM40" s="1050"/>
      <c r="DN40" s="1061">
        <f>IF('[2]Validation flags'!$H$3=1,0, IF( ISNUMBER(AW40), 0, 1 ))</f>
        <v>0</v>
      </c>
      <c r="DO40" s="1061">
        <f>IF('[2]Validation flags'!$H$3=1,0, IF( ISNUMBER(AX40), 0, 1 ))</f>
        <v>0</v>
      </c>
      <c r="DP40" s="1061">
        <f>IF('[2]Validation flags'!$H$3=1,0, IF( ISNUMBER(AY40), 0, 1 ))</f>
        <v>0</v>
      </c>
      <c r="DQ40" s="1061">
        <f>IF('[2]Validation flags'!$H$3=1,0, IF( ISNUMBER(AZ40), 0, 1 ))</f>
        <v>0</v>
      </c>
      <c r="DR40" s="1061">
        <f>IF('[2]Validation flags'!$H$3=1,0, IF( ISNUMBER(BA40), 0, 1 ))</f>
        <v>0</v>
      </c>
      <c r="DS40" s="1050"/>
      <c r="DT40" s="127"/>
      <c r="DV40" s="1034"/>
      <c r="DW40" s="1050"/>
      <c r="DX40" s="1050"/>
      <c r="DY40" s="1050"/>
      <c r="DZ40" s="1050"/>
      <c r="EA40" s="1050"/>
      <c r="EB40" s="2866"/>
      <c r="EC40" s="1050"/>
      <c r="ED40" s="1050"/>
      <c r="EE40" s="1050"/>
      <c r="EF40" s="1050"/>
      <c r="EG40" s="1050"/>
      <c r="EH40" s="1050"/>
      <c r="EI40" s="1050"/>
      <c r="EJ40" s="1050"/>
      <c r="EK40" s="1050"/>
      <c r="EL40" s="1050"/>
      <c r="EM40" s="1050"/>
      <c r="EN40" s="1050"/>
      <c r="EO40" s="1050"/>
      <c r="EP40" s="1050"/>
      <c r="EQ40" s="1050"/>
      <c r="ER40" s="1050"/>
      <c r="ES40" s="1050"/>
      <c r="ET40" s="1050"/>
      <c r="EU40" s="1050"/>
      <c r="EV40" s="1050"/>
      <c r="EW40" s="1050"/>
      <c r="EX40" s="1050"/>
      <c r="EY40" s="1050"/>
      <c r="EZ40" s="1050"/>
      <c r="FA40" s="1050"/>
      <c r="FB40" s="1050"/>
      <c r="FC40" s="1050"/>
      <c r="FD40" s="1050"/>
      <c r="FE40" s="1050"/>
      <c r="FF40" s="1050"/>
      <c r="FG40" s="1050"/>
      <c r="FH40" s="1050"/>
      <c r="FI40" s="1050"/>
      <c r="FJ40" s="1050"/>
      <c r="FK40" s="1050"/>
      <c r="FL40" s="1050"/>
      <c r="FM40" s="1050"/>
      <c r="FN40" s="1050"/>
      <c r="FO40" s="1050"/>
      <c r="FP40" s="1050"/>
      <c r="FQ40" s="1050"/>
      <c r="FR40" s="127"/>
    </row>
    <row r="41" spans="2:174" ht="14.25" customHeight="1" x14ac:dyDescent="0.3">
      <c r="B41" s="677">
        <f t="shared" si="9"/>
        <v>32</v>
      </c>
      <c r="C41" s="595" t="s">
        <v>1357</v>
      </c>
      <c r="D41" s="679"/>
      <c r="E41" s="391" t="s">
        <v>41</v>
      </c>
      <c r="F41" s="665">
        <v>3</v>
      </c>
      <c r="G41" s="521">
        <v>0</v>
      </c>
      <c r="H41" s="509">
        <v>0</v>
      </c>
      <c r="I41" s="509">
        <v>0</v>
      </c>
      <c r="J41" s="509">
        <v>0</v>
      </c>
      <c r="K41" s="666">
        <v>0</v>
      </c>
      <c r="L41" s="667">
        <f t="shared" si="0"/>
        <v>0</v>
      </c>
      <c r="M41" s="521">
        <v>0</v>
      </c>
      <c r="N41" s="509">
        <v>0</v>
      </c>
      <c r="O41" s="509">
        <v>0</v>
      </c>
      <c r="P41" s="509">
        <v>0</v>
      </c>
      <c r="Q41" s="666">
        <v>0</v>
      </c>
      <c r="R41" s="667">
        <f t="shared" si="1"/>
        <v>0</v>
      </c>
      <c r="S41" s="521">
        <v>-1.9E-2</v>
      </c>
      <c r="T41" s="509">
        <v>4.2000000000000003E-2</v>
      </c>
      <c r="U41" s="509">
        <v>0</v>
      </c>
      <c r="V41" s="509">
        <v>0</v>
      </c>
      <c r="W41" s="666">
        <v>0</v>
      </c>
      <c r="X41" s="667">
        <f t="shared" si="2"/>
        <v>2.3000000000000003E-2</v>
      </c>
      <c r="Y41" s="521">
        <v>0</v>
      </c>
      <c r="Z41" s="509">
        <v>0</v>
      </c>
      <c r="AA41" s="509">
        <v>0</v>
      </c>
      <c r="AB41" s="509">
        <v>0</v>
      </c>
      <c r="AC41" s="666">
        <v>0</v>
      </c>
      <c r="AD41" s="667">
        <f t="shared" si="3"/>
        <v>0</v>
      </c>
      <c r="AE41" s="521">
        <v>0</v>
      </c>
      <c r="AF41" s="509">
        <v>0</v>
      </c>
      <c r="AG41" s="509">
        <v>0</v>
      </c>
      <c r="AH41" s="509">
        <v>0</v>
      </c>
      <c r="AI41" s="666">
        <v>0</v>
      </c>
      <c r="AJ41" s="667">
        <f t="shared" si="4"/>
        <v>0</v>
      </c>
      <c r="AK41" s="521">
        <v>0</v>
      </c>
      <c r="AL41" s="509">
        <v>0</v>
      </c>
      <c r="AM41" s="509">
        <v>0</v>
      </c>
      <c r="AN41" s="509">
        <v>0</v>
      </c>
      <c r="AO41" s="666">
        <v>0</v>
      </c>
      <c r="AP41" s="667">
        <f t="shared" si="5"/>
        <v>0</v>
      </c>
      <c r="AQ41" s="521">
        <v>0</v>
      </c>
      <c r="AR41" s="509">
        <v>0</v>
      </c>
      <c r="AS41" s="509">
        <v>0</v>
      </c>
      <c r="AT41" s="509">
        <v>0</v>
      </c>
      <c r="AU41" s="666">
        <v>0</v>
      </c>
      <c r="AV41" s="667">
        <f t="shared" si="6"/>
        <v>0</v>
      </c>
      <c r="AW41" s="521">
        <v>0</v>
      </c>
      <c r="AX41" s="509">
        <v>0</v>
      </c>
      <c r="AY41" s="509">
        <v>0</v>
      </c>
      <c r="AZ41" s="509">
        <v>0</v>
      </c>
      <c r="BA41" s="666">
        <v>0</v>
      </c>
      <c r="BB41" s="667">
        <f t="shared" si="7"/>
        <v>0</v>
      </c>
      <c r="BC41" s="482"/>
      <c r="BD41" s="91"/>
      <c r="BE41" s="2849" t="s">
        <v>388</v>
      </c>
      <c r="BG41" s="43">
        <f>(IF(SUM(BX41:DR41)=0,IF(BV41=1,$BV$5,0),$BX$5))</f>
        <v>0</v>
      </c>
      <c r="BH41" s="43"/>
      <c r="BJ41" s="677">
        <f t="shared" si="10"/>
        <v>32</v>
      </c>
      <c r="BK41" s="686" t="s">
        <v>6919</v>
      </c>
      <c r="BL41" s="391" t="s">
        <v>41</v>
      </c>
      <c r="BM41" s="665">
        <v>3</v>
      </c>
      <c r="BN41" s="680" t="s">
        <v>6920</v>
      </c>
      <c r="BO41" s="681" t="s">
        <v>6921</v>
      </c>
      <c r="BP41" s="681" t="s">
        <v>6922</v>
      </c>
      <c r="BQ41" s="681" t="s">
        <v>6923</v>
      </c>
      <c r="BR41" s="682" t="s">
        <v>6924</v>
      </c>
      <c r="BS41" s="674" t="s">
        <v>6925</v>
      </c>
      <c r="BT41" s="2450"/>
      <c r="BV41" s="1061">
        <f xml:space="preserve"> IF( AND( OR( C41 = DS41, C41=""), SUM(G41:BB41) &lt;&gt; 0), 1, 0 )</f>
        <v>0</v>
      </c>
      <c r="BX41" s="1061">
        <f xml:space="preserve"> IF( OR( $C$41 = $DS$41, $C$41 =""), 0, IF( ISNUMBER( G41 ), 0, 1 ))</f>
        <v>0</v>
      </c>
      <c r="BY41" s="1061">
        <f xml:space="preserve"> IF( OR( $C$41 = $DS$41, $C$41 =""), 0, IF( ISNUMBER( H41 ), 0, 1 ))</f>
        <v>0</v>
      </c>
      <c r="BZ41" s="1061">
        <f xml:space="preserve"> IF( OR( $C$41 = $DS$41, $C$41 =""), 0, IF( ISNUMBER( I41 ), 0, 1 ))</f>
        <v>0</v>
      </c>
      <c r="CA41" s="1061">
        <f xml:space="preserve"> IF( OR( $C$41 = $DS$41, $C$41 =""), 0, IF( ISNUMBER( J41 ), 0, 1 ))</f>
        <v>0</v>
      </c>
      <c r="CB41" s="1061">
        <f xml:space="preserve"> IF( OR( $C$41 = $DS$41, $C$41 =""), 0, IF( ISNUMBER( K41 ), 0, 1 ))</f>
        <v>0</v>
      </c>
      <c r="CC41" s="2866"/>
      <c r="CD41" s="1061">
        <f xml:space="preserve"> IF( OR( $C$41 = $DS$41, $C$41 =""), 0, IF( ISNUMBER( M41 ), 0, 1 ))</f>
        <v>0</v>
      </c>
      <c r="CE41" s="1061">
        <f xml:space="preserve"> IF( OR( $C$41 = $DS$41, $C$41 =""), 0, IF( ISNUMBER( N41 ), 0, 1 ))</f>
        <v>0</v>
      </c>
      <c r="CF41" s="1061">
        <f xml:space="preserve"> IF( OR( $C$41 = $DS$41, $C$41 =""), 0, IF( ISNUMBER( O41 ), 0, 1 ))</f>
        <v>0</v>
      </c>
      <c r="CG41" s="1061">
        <f xml:space="preserve"> IF( OR( $C$41 = $DS$41, $C$41 =""), 0, IF( ISNUMBER( P41 ), 0, 1 ))</f>
        <v>0</v>
      </c>
      <c r="CH41" s="1061">
        <f xml:space="preserve"> IF( OR( $C$41 = $DS$41, $C$41 =""), 0, IF( ISNUMBER( Q41 ), 0, 1 ))</f>
        <v>0</v>
      </c>
      <c r="CI41" s="1050"/>
      <c r="CJ41" s="1061">
        <f xml:space="preserve"> IF( OR( $C$41 = $DS$41, $C$41 =""), 0, IF( ISNUMBER( S41 ), 0, 1 ))</f>
        <v>0</v>
      </c>
      <c r="CK41" s="1061">
        <f xml:space="preserve"> IF( OR( $C$41 = $DS$41, $C$41 =""), 0, IF( ISNUMBER( T41 ), 0, 1 ))</f>
        <v>0</v>
      </c>
      <c r="CL41" s="1061">
        <f xml:space="preserve"> IF( OR( $C$41 = $DS$41, $C$41 =""), 0, IF( ISNUMBER( U41 ), 0, 1 ))</f>
        <v>0</v>
      </c>
      <c r="CM41" s="1061">
        <f xml:space="preserve"> IF( OR( $C$41 = $DS$41, $C$41 =""), 0, IF( ISNUMBER( V41 ), 0, 1 ))</f>
        <v>0</v>
      </c>
      <c r="CN41" s="1061">
        <f xml:space="preserve"> IF( OR( $C$41 = $DS$41, $C$41 =""), 0, IF( ISNUMBER( W41 ), 0, 1 ))</f>
        <v>0</v>
      </c>
      <c r="CO41" s="1050"/>
      <c r="CP41" s="1061">
        <f xml:space="preserve"> IF( OR( $C$41 = $DS$41, $C$41 =""), 0, IF( ISNUMBER( Y41 ), 0, 1 ))</f>
        <v>0</v>
      </c>
      <c r="CQ41" s="1061">
        <f xml:space="preserve"> IF( OR( $C$41 = $DS$41, $C$41 =""), 0, IF( ISNUMBER( Z41 ), 0, 1 ))</f>
        <v>0</v>
      </c>
      <c r="CR41" s="1061">
        <f xml:space="preserve"> IF( OR( $C$41 = $DS$41, $C$41 =""), 0, IF( ISNUMBER( AA41 ), 0, 1 ))</f>
        <v>0</v>
      </c>
      <c r="CS41" s="1061">
        <f xml:space="preserve"> IF( OR( $C$41 = $DS$41, $C$41 =""), 0, IF( ISNUMBER( AB41 ), 0, 1 ))</f>
        <v>0</v>
      </c>
      <c r="CT41" s="1061">
        <f xml:space="preserve"> IF( OR( $C$41 = $DS$41, $C$41 =""), 0, IF( ISNUMBER( AC41 ), 0, 1 ))</f>
        <v>0</v>
      </c>
      <c r="CU41" s="1050"/>
      <c r="CV41" s="1061">
        <f xml:space="preserve"> IF( OR( $C$41 = $DS$41, $C$41 =""), 0, IF( ISNUMBER( AE41 ), 0, 1 ))</f>
        <v>0</v>
      </c>
      <c r="CW41" s="1061">
        <f xml:space="preserve"> IF( OR( $C$41 = $DS$41, $C$41 =""), 0, IF( ISNUMBER( AF41 ), 0, 1 ))</f>
        <v>0</v>
      </c>
      <c r="CX41" s="1061">
        <f xml:space="preserve"> IF( OR( $C$41 = $DS$41, $C$41 =""), 0, IF( ISNUMBER( AG41 ), 0, 1 ))</f>
        <v>0</v>
      </c>
      <c r="CY41" s="1061">
        <f xml:space="preserve"> IF( OR( $C$41 = $DS$41, $C$41 =""), 0, IF( ISNUMBER( AH41 ), 0, 1 ))</f>
        <v>0</v>
      </c>
      <c r="CZ41" s="1061">
        <f xml:space="preserve"> IF( OR( $C$41 = $DS$41, $C$41 =""), 0, IF( ISNUMBER( AI41 ), 0, 1 ))</f>
        <v>0</v>
      </c>
      <c r="DA41" s="1050"/>
      <c r="DB41" s="1061">
        <f xml:space="preserve"> IF( OR( $C$41 = $DS$41, $C$41 =""), 0, IF( ISNUMBER( AK41 ), 0, 1 ))</f>
        <v>0</v>
      </c>
      <c r="DC41" s="1061">
        <f xml:space="preserve"> IF( OR( $C$41 = $DS$41, $C$41 =""), 0, IF( ISNUMBER( AL41 ), 0, 1 ))</f>
        <v>0</v>
      </c>
      <c r="DD41" s="1061">
        <f xml:space="preserve"> IF( OR( $C$41 = $DS$41, $C$41 =""), 0, IF( ISNUMBER( AM41 ), 0, 1 ))</f>
        <v>0</v>
      </c>
      <c r="DE41" s="1061">
        <f xml:space="preserve"> IF( OR( $C$41 = $DS$41, $C$41 =""), 0, IF( ISNUMBER( AN41 ), 0, 1 ))</f>
        <v>0</v>
      </c>
      <c r="DF41" s="1061">
        <f xml:space="preserve"> IF( OR( $C$41 = $DS$41, $C$41 =""), 0, IF( ISNUMBER( AO41 ), 0, 1 ))</f>
        <v>0</v>
      </c>
      <c r="DG41" s="1050"/>
      <c r="DH41" s="1061">
        <f xml:space="preserve"> IF( OR( $C$41 = $DS$41, $C$41 =""), 0, IF( ISNUMBER( AQ41 ), 0, 1 ))</f>
        <v>0</v>
      </c>
      <c r="DI41" s="1061">
        <f xml:space="preserve"> IF( OR( $C$41 = $DS$41, $C$41 =""), 0, IF( ISNUMBER( AR41 ), 0, 1 ))</f>
        <v>0</v>
      </c>
      <c r="DJ41" s="1061">
        <f xml:space="preserve"> IF( OR( $C$41 = $DS$41, $C$41 =""), 0, IF( ISNUMBER( AS41 ), 0, 1 ))</f>
        <v>0</v>
      </c>
      <c r="DK41" s="1061">
        <f xml:space="preserve"> IF( OR( $C$41 = $DS$41, $C$41 =""), 0, IF( ISNUMBER( AT41 ), 0, 1 ))</f>
        <v>0</v>
      </c>
      <c r="DL41" s="1061">
        <f xml:space="preserve"> IF( OR( $C$41 = $DS$41, $C$41 =""), 0, IF( ISNUMBER( AU41 ), 0, 1 ))</f>
        <v>0</v>
      </c>
      <c r="DM41" s="1050"/>
      <c r="DN41" s="1061">
        <f xml:space="preserve"> IF( OR( $C$41 = $DS$41, $C$41 =""), 0, IF( ISNUMBER( AW41 ), 0, 1 ))</f>
        <v>0</v>
      </c>
      <c r="DO41" s="1061">
        <f xml:space="preserve"> IF( OR( $C$41 = $DS$41, $C$41 =""), 0, IF( ISNUMBER( AX41 ), 0, 1 ))</f>
        <v>0</v>
      </c>
      <c r="DP41" s="1061">
        <f xml:space="preserve"> IF( OR( $C$41 = $DS$41, $C$41 =""), 0, IF( ISNUMBER( AY41 ), 0, 1 ))</f>
        <v>0</v>
      </c>
      <c r="DQ41" s="1061">
        <f xml:space="preserve"> IF( OR( $C$41 = $DS$41, $C$41 =""), 0, IF( ISNUMBER( AZ41 ), 0, 1 ))</f>
        <v>0</v>
      </c>
      <c r="DR41" s="1061">
        <f xml:space="preserve"> IF( OR( $C$41 = $DS$41, $C$41 =""), 0, IF( ISNUMBER( BA41 ), 0, 1 ))</f>
        <v>0</v>
      </c>
      <c r="DS41" s="1080" t="s">
        <v>1365</v>
      </c>
      <c r="DT41" s="127"/>
      <c r="DV41" s="1034"/>
      <c r="DW41" s="1050"/>
      <c r="DX41" s="1050"/>
      <c r="DY41" s="1050"/>
      <c r="DZ41" s="1050"/>
      <c r="EA41" s="1050"/>
      <c r="EB41" s="2866"/>
      <c r="EC41" s="1050"/>
      <c r="ED41" s="1050"/>
      <c r="EE41" s="1050"/>
      <c r="EF41" s="1050"/>
      <c r="EG41" s="1050"/>
      <c r="EH41" s="1050"/>
      <c r="EI41" s="1050"/>
      <c r="EJ41" s="1050"/>
      <c r="EK41" s="1050"/>
      <c r="EL41" s="1050"/>
      <c r="EM41" s="1050"/>
      <c r="EN41" s="1050"/>
      <c r="EO41" s="1050"/>
      <c r="EP41" s="1050"/>
      <c r="EQ41" s="1050"/>
      <c r="ER41" s="1050"/>
      <c r="ES41" s="1050"/>
      <c r="ET41" s="1050"/>
      <c r="EU41" s="1050"/>
      <c r="EV41" s="1050"/>
      <c r="EW41" s="1050"/>
      <c r="EX41" s="1050"/>
      <c r="EY41" s="1050"/>
      <c r="EZ41" s="1050"/>
      <c r="FA41" s="1050"/>
      <c r="FB41" s="1050"/>
      <c r="FC41" s="1050"/>
      <c r="FD41" s="1050"/>
      <c r="FE41" s="1050"/>
      <c r="FF41" s="1050"/>
      <c r="FG41" s="1050"/>
      <c r="FH41" s="1050"/>
      <c r="FI41" s="1050"/>
      <c r="FJ41" s="1050"/>
      <c r="FK41" s="1050"/>
      <c r="FL41" s="1050"/>
      <c r="FM41" s="1050"/>
      <c r="FN41" s="1050"/>
      <c r="FO41" s="1050"/>
      <c r="FP41" s="1050"/>
      <c r="FQ41" s="1050"/>
      <c r="FR41" s="127"/>
    </row>
    <row r="42" spans="2:174" ht="14.25" customHeight="1" x14ac:dyDescent="0.3">
      <c r="B42" s="677">
        <f t="shared" si="9"/>
        <v>33</v>
      </c>
      <c r="C42" s="595" t="s">
        <v>1366</v>
      </c>
      <c r="D42" s="679"/>
      <c r="E42" s="391" t="s">
        <v>41</v>
      </c>
      <c r="F42" s="665">
        <v>3</v>
      </c>
      <c r="G42" s="521">
        <v>0</v>
      </c>
      <c r="H42" s="509">
        <v>0</v>
      </c>
      <c r="I42" s="509">
        <v>0</v>
      </c>
      <c r="J42" s="509">
        <v>0</v>
      </c>
      <c r="K42" s="666">
        <v>0</v>
      </c>
      <c r="L42" s="667">
        <f t="shared" si="0"/>
        <v>0</v>
      </c>
      <c r="M42" s="521">
        <v>2.1659999999999999</v>
      </c>
      <c r="N42" s="509">
        <v>0</v>
      </c>
      <c r="O42" s="509">
        <v>0</v>
      </c>
      <c r="P42" s="509">
        <v>0</v>
      </c>
      <c r="Q42" s="666">
        <v>0</v>
      </c>
      <c r="R42" s="667">
        <f t="shared" si="1"/>
        <v>2.1659999999999999</v>
      </c>
      <c r="S42" s="521">
        <v>1.1910000000000001</v>
      </c>
      <c r="T42" s="509">
        <v>0</v>
      </c>
      <c r="U42" s="509">
        <v>0</v>
      </c>
      <c r="V42" s="509">
        <v>0</v>
      </c>
      <c r="W42" s="666">
        <v>0</v>
      </c>
      <c r="X42" s="667">
        <f t="shared" si="2"/>
        <v>1.1910000000000001</v>
      </c>
      <c r="Y42" s="521">
        <v>0</v>
      </c>
      <c r="Z42" s="509">
        <v>0</v>
      </c>
      <c r="AA42" s="509">
        <v>0</v>
      </c>
      <c r="AB42" s="509">
        <v>0</v>
      </c>
      <c r="AC42" s="666">
        <v>0</v>
      </c>
      <c r="AD42" s="667">
        <f t="shared" si="3"/>
        <v>0</v>
      </c>
      <c r="AE42" s="521">
        <v>0</v>
      </c>
      <c r="AF42" s="509">
        <v>0</v>
      </c>
      <c r="AG42" s="509">
        <v>0</v>
      </c>
      <c r="AH42" s="509">
        <v>0</v>
      </c>
      <c r="AI42" s="666">
        <v>0</v>
      </c>
      <c r="AJ42" s="667">
        <f t="shared" si="4"/>
        <v>0</v>
      </c>
      <c r="AK42" s="521">
        <v>0</v>
      </c>
      <c r="AL42" s="509">
        <v>0</v>
      </c>
      <c r="AM42" s="509">
        <v>0</v>
      </c>
      <c r="AN42" s="509">
        <v>0</v>
      </c>
      <c r="AO42" s="666">
        <v>0</v>
      </c>
      <c r="AP42" s="667">
        <f t="shared" si="5"/>
        <v>0</v>
      </c>
      <c r="AQ42" s="521">
        <v>0</v>
      </c>
      <c r="AR42" s="509">
        <v>0</v>
      </c>
      <c r="AS42" s="509">
        <v>0</v>
      </c>
      <c r="AT42" s="509">
        <v>0</v>
      </c>
      <c r="AU42" s="666">
        <v>0</v>
      </c>
      <c r="AV42" s="667">
        <f t="shared" si="6"/>
        <v>0</v>
      </c>
      <c r="AW42" s="521">
        <v>0</v>
      </c>
      <c r="AX42" s="509">
        <v>0</v>
      </c>
      <c r="AY42" s="509">
        <v>0</v>
      </c>
      <c r="AZ42" s="509">
        <v>0</v>
      </c>
      <c r="BA42" s="666">
        <v>0</v>
      </c>
      <c r="BB42" s="667">
        <f t="shared" si="7"/>
        <v>0</v>
      </c>
      <c r="BC42" s="482"/>
      <c r="BD42" s="91"/>
      <c r="BE42" s="2849" t="s">
        <v>388</v>
      </c>
      <c r="BG42" s="43">
        <f t="shared" ref="BG42:BG54" si="12">(IF(SUM(BX42:DR42)=0,IF(BV42=1,$BV$5,0),$BX$5))</f>
        <v>0</v>
      </c>
      <c r="BH42" s="43"/>
      <c r="BJ42" s="677">
        <f t="shared" si="10"/>
        <v>33</v>
      </c>
      <c r="BK42" s="688" t="s">
        <v>6926</v>
      </c>
      <c r="BL42" s="391" t="s">
        <v>41</v>
      </c>
      <c r="BM42" s="665">
        <v>3</v>
      </c>
      <c r="BN42" s="680" t="s">
        <v>6927</v>
      </c>
      <c r="BO42" s="681" t="s">
        <v>6928</v>
      </c>
      <c r="BP42" s="681" t="s">
        <v>6929</v>
      </c>
      <c r="BQ42" s="681" t="s">
        <v>6930</v>
      </c>
      <c r="BR42" s="682" t="s">
        <v>6931</v>
      </c>
      <c r="BS42" s="674" t="s">
        <v>6932</v>
      </c>
      <c r="BT42" s="2450"/>
      <c r="BV42" s="1061">
        <f t="shared" ref="BV42:BV55" si="13" xml:space="preserve"> IF( AND( OR( C42 = DS42, C42=""), SUM(G42:BB42) &lt;&gt; 0), 1, 0 )</f>
        <v>0</v>
      </c>
      <c r="BX42" s="1061">
        <f xml:space="preserve"> IF( OR( $C$42 = $DS$42, $C$42 =""), 0, IF( ISNUMBER( G42 ), 0, 1 ))</f>
        <v>0</v>
      </c>
      <c r="BY42" s="1061">
        <f xml:space="preserve"> IF( OR( $C$42 = $DS$42, $C$42 =""), 0, IF( ISNUMBER( H42 ), 0, 1 ))</f>
        <v>0</v>
      </c>
      <c r="BZ42" s="1061">
        <f xml:space="preserve"> IF( OR( $C$42 = $DS$42, $C$42 =""), 0, IF( ISNUMBER( I42 ), 0, 1 ))</f>
        <v>0</v>
      </c>
      <c r="CA42" s="1061">
        <f xml:space="preserve"> IF( OR( $C$42 = $DS$42, $C$42 =""), 0, IF( ISNUMBER( J42 ), 0, 1 ))</f>
        <v>0</v>
      </c>
      <c r="CB42" s="1061">
        <f xml:space="preserve"> IF( OR( $C$42 = $DS$42, $C$42 =""), 0, IF( ISNUMBER( K42 ), 0, 1 ))</f>
        <v>0</v>
      </c>
      <c r="CC42" s="2866"/>
      <c r="CD42" s="1061">
        <f xml:space="preserve"> IF( OR( $C$42 = $DS$42, $C$42 =""), 0, IF( ISNUMBER( M42 ), 0, 1 ))</f>
        <v>0</v>
      </c>
      <c r="CE42" s="1061">
        <f xml:space="preserve"> IF( OR( $C$42 = $DS$42, $C$42 =""), 0, IF( ISNUMBER( N42 ), 0, 1 ))</f>
        <v>0</v>
      </c>
      <c r="CF42" s="1061">
        <f xml:space="preserve"> IF( OR( $C$42 = $DS$42, $C$42 =""), 0, IF( ISNUMBER( O42 ), 0, 1 ))</f>
        <v>0</v>
      </c>
      <c r="CG42" s="1061">
        <f xml:space="preserve"> IF( OR( $C$42 = $DS$42, $C$42 =""), 0, IF( ISNUMBER( P42 ), 0, 1 ))</f>
        <v>0</v>
      </c>
      <c r="CH42" s="1061">
        <f xml:space="preserve"> IF( OR( $C$42 = $DS$42, $C$42 =""), 0, IF( ISNUMBER( Q42 ), 0, 1 ))</f>
        <v>0</v>
      </c>
      <c r="CI42" s="1050"/>
      <c r="CJ42" s="1061">
        <f xml:space="preserve"> IF( OR( $C$42 = $DS$42, $C$42 =""), 0, IF( ISNUMBER( S42 ), 0, 1 ))</f>
        <v>0</v>
      </c>
      <c r="CK42" s="1061">
        <f xml:space="preserve"> IF( OR( $C$42 = $DS$42, $C$42 =""), 0, IF( ISNUMBER( T42 ), 0, 1 ))</f>
        <v>0</v>
      </c>
      <c r="CL42" s="1061">
        <f xml:space="preserve"> IF( OR( $C$42 = $DS$42, $C$42 =""), 0, IF( ISNUMBER( U42 ), 0, 1 ))</f>
        <v>0</v>
      </c>
      <c r="CM42" s="1061">
        <f xml:space="preserve"> IF( OR( $C$42 = $DS$42, $C$42 =""), 0, IF( ISNUMBER( V42 ), 0, 1 ))</f>
        <v>0</v>
      </c>
      <c r="CN42" s="1061">
        <f xml:space="preserve"> IF( OR( $C$42 = $DS$42, $C$42 =""), 0, IF( ISNUMBER( W42 ), 0, 1 ))</f>
        <v>0</v>
      </c>
      <c r="CO42" s="1050"/>
      <c r="CP42" s="1061">
        <f xml:space="preserve"> IF( OR( $C$42 = $DS$42, $C$42 =""), 0, IF( ISNUMBER( Y42 ), 0, 1 ))</f>
        <v>0</v>
      </c>
      <c r="CQ42" s="1061">
        <f xml:space="preserve"> IF( OR( $C$42 = $DS$42, $C$42 =""), 0, IF( ISNUMBER( Z42 ), 0, 1 ))</f>
        <v>0</v>
      </c>
      <c r="CR42" s="1061">
        <f xml:space="preserve"> IF( OR( $C$42 = $DS$42, $C$42 =""), 0, IF( ISNUMBER( AA42 ), 0, 1 ))</f>
        <v>0</v>
      </c>
      <c r="CS42" s="1061">
        <f xml:space="preserve"> IF( OR( $C$42 = $DS$42, $C$42 =""), 0, IF( ISNUMBER( AB42 ), 0, 1 ))</f>
        <v>0</v>
      </c>
      <c r="CT42" s="1061">
        <f xml:space="preserve"> IF( OR( $C$42 = $DS$42, $C$42 =""), 0, IF( ISNUMBER( AC42 ), 0, 1 ))</f>
        <v>0</v>
      </c>
      <c r="CU42" s="1050"/>
      <c r="CV42" s="1061">
        <f xml:space="preserve"> IF( OR( $C$42 = $DS$42, $C$42 =""), 0, IF( ISNUMBER( AE42 ), 0, 1 ))</f>
        <v>0</v>
      </c>
      <c r="CW42" s="1061">
        <f xml:space="preserve"> IF( OR( $C$42 = $DS$42, $C$42 =""), 0, IF( ISNUMBER( AF42 ), 0, 1 ))</f>
        <v>0</v>
      </c>
      <c r="CX42" s="1061">
        <f xml:space="preserve"> IF( OR( $C$42 = $DS$42, $C$42 =""), 0, IF( ISNUMBER( AG42 ), 0, 1 ))</f>
        <v>0</v>
      </c>
      <c r="CY42" s="1061">
        <f xml:space="preserve"> IF( OR( $C$42 = $DS$42, $C$42 =""), 0, IF( ISNUMBER( AH42 ), 0, 1 ))</f>
        <v>0</v>
      </c>
      <c r="CZ42" s="1061">
        <f xml:space="preserve"> IF( OR( $C$42 = $DS$42, $C$42 =""), 0, IF( ISNUMBER( AI42 ), 0, 1 ))</f>
        <v>0</v>
      </c>
      <c r="DA42" s="1050"/>
      <c r="DB42" s="1061">
        <f xml:space="preserve"> IF( OR( $C$42 = $DS$42, $C$42 =""), 0, IF( ISNUMBER( AK42 ), 0, 1 ))</f>
        <v>0</v>
      </c>
      <c r="DC42" s="1061">
        <f xml:space="preserve"> IF( OR( $C$42 = $DS$42, $C$42 =""), 0, IF( ISNUMBER( AL42 ), 0, 1 ))</f>
        <v>0</v>
      </c>
      <c r="DD42" s="1061">
        <f xml:space="preserve"> IF( OR( $C$42 = $DS$42, $C$42 =""), 0, IF( ISNUMBER( AM42 ), 0, 1 ))</f>
        <v>0</v>
      </c>
      <c r="DE42" s="1061">
        <f xml:space="preserve"> IF( OR( $C$42 = $DS$42, $C$42 =""), 0, IF( ISNUMBER( AN42 ), 0, 1 ))</f>
        <v>0</v>
      </c>
      <c r="DF42" s="1061">
        <f xml:space="preserve"> IF( OR( $C$42 = $DS$42, $C$42 =""), 0, IF( ISNUMBER( AO42 ), 0, 1 ))</f>
        <v>0</v>
      </c>
      <c r="DG42" s="1050"/>
      <c r="DH42" s="1061">
        <f xml:space="preserve"> IF( OR( $C$42 = $DS$42, $C$42 =""), 0, IF( ISNUMBER( AQ42 ), 0, 1 ))</f>
        <v>0</v>
      </c>
      <c r="DI42" s="1061">
        <f xml:space="preserve"> IF( OR( $C$42 = $DS$42, $C$42 =""), 0, IF( ISNUMBER( AR42 ), 0, 1 ))</f>
        <v>0</v>
      </c>
      <c r="DJ42" s="1061">
        <f xml:space="preserve"> IF( OR( $C$42 = $DS$42, $C$42 =""), 0, IF( ISNUMBER( AS42 ), 0, 1 ))</f>
        <v>0</v>
      </c>
      <c r="DK42" s="1061">
        <f xml:space="preserve"> IF( OR( $C$42 = $DS$42, $C$42 =""), 0, IF( ISNUMBER( AT42 ), 0, 1 ))</f>
        <v>0</v>
      </c>
      <c r="DL42" s="1061">
        <f xml:space="preserve"> IF( OR( $C$42 = $DS$42, $C$42 =""), 0, IF( ISNUMBER( AU42 ), 0, 1 ))</f>
        <v>0</v>
      </c>
      <c r="DM42" s="1050"/>
      <c r="DN42" s="1061">
        <f xml:space="preserve"> IF( OR( $C$42 = $DS$42, $C$42 =""), 0, IF( ISNUMBER( AW42 ), 0, 1 ))</f>
        <v>0</v>
      </c>
      <c r="DO42" s="1061">
        <f xml:space="preserve"> IF( OR( $C$42 = $DS$42, $C$42 =""), 0, IF( ISNUMBER( AX42 ), 0, 1 ))</f>
        <v>0</v>
      </c>
      <c r="DP42" s="1061">
        <f xml:space="preserve"> IF( OR( $C$42 = $DS$42, $C$42 =""), 0, IF( ISNUMBER( AY42 ), 0, 1 ))</f>
        <v>0</v>
      </c>
      <c r="DQ42" s="1061">
        <f xml:space="preserve"> IF( OR( $C$42 = $DS$42, $C$42 =""), 0, IF( ISNUMBER( AZ42 ), 0, 1 ))</f>
        <v>0</v>
      </c>
      <c r="DR42" s="1061">
        <f xml:space="preserve"> IF( OR( $C$42 = $DS$42, $C$42 =""), 0, IF( ISNUMBER( BA42 ), 0, 1 ))</f>
        <v>0</v>
      </c>
      <c r="DS42" s="1080" t="s">
        <v>1374</v>
      </c>
      <c r="DT42" s="127"/>
      <c r="DV42" s="1034"/>
      <c r="DW42" s="1050"/>
      <c r="DX42" s="1050"/>
      <c r="DY42" s="1050"/>
      <c r="DZ42" s="1050"/>
      <c r="EA42" s="1050"/>
      <c r="EB42" s="2866"/>
      <c r="EC42" s="1050"/>
      <c r="ED42" s="1050"/>
      <c r="EE42" s="1050"/>
      <c r="EF42" s="1050"/>
      <c r="EG42" s="1050"/>
      <c r="EH42" s="1050"/>
      <c r="EI42" s="1050"/>
      <c r="EJ42" s="1050"/>
      <c r="EK42" s="1050"/>
      <c r="EL42" s="1050"/>
      <c r="EM42" s="1050"/>
      <c r="EN42" s="1050"/>
      <c r="EO42" s="1050"/>
      <c r="EP42" s="1050"/>
      <c r="EQ42" s="1050"/>
      <c r="ER42" s="1050"/>
      <c r="ES42" s="1050"/>
      <c r="ET42" s="1050"/>
      <c r="EU42" s="1050"/>
      <c r="EV42" s="1050"/>
      <c r="EW42" s="1050"/>
      <c r="EX42" s="1050"/>
      <c r="EY42" s="1050"/>
      <c r="EZ42" s="1050"/>
      <c r="FA42" s="1050"/>
      <c r="FB42" s="1050"/>
      <c r="FC42" s="1050"/>
      <c r="FD42" s="1050"/>
      <c r="FE42" s="1050"/>
      <c r="FF42" s="1050"/>
      <c r="FG42" s="1050"/>
      <c r="FH42" s="1050"/>
      <c r="FI42" s="1050"/>
      <c r="FJ42" s="1050"/>
      <c r="FK42" s="1050"/>
      <c r="FL42" s="1050"/>
      <c r="FM42" s="1050"/>
      <c r="FN42" s="1050"/>
      <c r="FO42" s="1050"/>
      <c r="FP42" s="1050"/>
      <c r="FQ42" s="1050"/>
      <c r="FR42" s="127"/>
    </row>
    <row r="43" spans="2:174" ht="14.25" customHeight="1" x14ac:dyDescent="0.3">
      <c r="B43" s="677">
        <f t="shared" si="9"/>
        <v>34</v>
      </c>
      <c r="C43" s="595" t="s">
        <v>1375</v>
      </c>
      <c r="D43" s="679"/>
      <c r="E43" s="391" t="s">
        <v>41</v>
      </c>
      <c r="F43" s="665">
        <v>3</v>
      </c>
      <c r="G43" s="521">
        <v>0</v>
      </c>
      <c r="H43" s="509">
        <v>0</v>
      </c>
      <c r="I43" s="509">
        <v>0</v>
      </c>
      <c r="J43" s="509">
        <v>0</v>
      </c>
      <c r="K43" s="666">
        <v>0</v>
      </c>
      <c r="L43" s="667">
        <f t="shared" si="0"/>
        <v>0</v>
      </c>
      <c r="M43" s="521">
        <v>0</v>
      </c>
      <c r="N43" s="509">
        <v>0</v>
      </c>
      <c r="O43" s="509">
        <v>0</v>
      </c>
      <c r="P43" s="509">
        <v>0</v>
      </c>
      <c r="Q43" s="666">
        <v>0</v>
      </c>
      <c r="R43" s="667">
        <f t="shared" si="1"/>
        <v>0</v>
      </c>
      <c r="S43" s="521">
        <v>0</v>
      </c>
      <c r="T43" s="509">
        <v>0</v>
      </c>
      <c r="U43" s="509">
        <v>0</v>
      </c>
      <c r="V43" s="509">
        <v>0</v>
      </c>
      <c r="W43" s="666">
        <v>0</v>
      </c>
      <c r="X43" s="667">
        <f t="shared" si="2"/>
        <v>0</v>
      </c>
      <c r="Y43" s="521">
        <v>0</v>
      </c>
      <c r="Z43" s="509">
        <v>0</v>
      </c>
      <c r="AA43" s="509">
        <v>0</v>
      </c>
      <c r="AB43" s="509">
        <v>0</v>
      </c>
      <c r="AC43" s="666">
        <v>0</v>
      </c>
      <c r="AD43" s="667">
        <f t="shared" si="3"/>
        <v>0</v>
      </c>
      <c r="AE43" s="521">
        <v>0</v>
      </c>
      <c r="AF43" s="509">
        <v>0</v>
      </c>
      <c r="AG43" s="509">
        <v>0</v>
      </c>
      <c r="AH43" s="509">
        <v>0</v>
      </c>
      <c r="AI43" s="666">
        <v>0</v>
      </c>
      <c r="AJ43" s="667">
        <f t="shared" si="4"/>
        <v>0</v>
      </c>
      <c r="AK43" s="521">
        <v>0</v>
      </c>
      <c r="AL43" s="509">
        <v>0</v>
      </c>
      <c r="AM43" s="509">
        <v>0</v>
      </c>
      <c r="AN43" s="509">
        <v>0</v>
      </c>
      <c r="AO43" s="666">
        <v>0</v>
      </c>
      <c r="AP43" s="667">
        <f t="shared" si="5"/>
        <v>0</v>
      </c>
      <c r="AQ43" s="521">
        <v>0</v>
      </c>
      <c r="AR43" s="509">
        <v>0</v>
      </c>
      <c r="AS43" s="509">
        <v>0</v>
      </c>
      <c r="AT43" s="509">
        <v>0</v>
      </c>
      <c r="AU43" s="666">
        <v>0</v>
      </c>
      <c r="AV43" s="667">
        <f t="shared" si="6"/>
        <v>0</v>
      </c>
      <c r="AW43" s="521">
        <v>0</v>
      </c>
      <c r="AX43" s="509">
        <v>0</v>
      </c>
      <c r="AY43" s="509">
        <v>0</v>
      </c>
      <c r="AZ43" s="509">
        <v>0</v>
      </c>
      <c r="BA43" s="666">
        <v>0</v>
      </c>
      <c r="BB43" s="667">
        <f t="shared" si="7"/>
        <v>0</v>
      </c>
      <c r="BC43" s="482"/>
      <c r="BD43" s="91"/>
      <c r="BE43" s="2849" t="s">
        <v>388</v>
      </c>
      <c r="BG43" s="43">
        <f t="shared" si="12"/>
        <v>0</v>
      </c>
      <c r="BH43" s="43"/>
      <c r="BJ43" s="677">
        <f t="shared" si="10"/>
        <v>34</v>
      </c>
      <c r="BK43" s="686" t="s">
        <v>6933</v>
      </c>
      <c r="BL43" s="391" t="s">
        <v>41</v>
      </c>
      <c r="BM43" s="665">
        <v>3</v>
      </c>
      <c r="BN43" s="680" t="s">
        <v>6934</v>
      </c>
      <c r="BO43" s="681" t="s">
        <v>6935</v>
      </c>
      <c r="BP43" s="681" t="s">
        <v>6936</v>
      </c>
      <c r="BQ43" s="681" t="s">
        <v>6937</v>
      </c>
      <c r="BR43" s="682" t="s">
        <v>6938</v>
      </c>
      <c r="BS43" s="674" t="s">
        <v>6939</v>
      </c>
      <c r="BT43" s="2450"/>
      <c r="BV43" s="1061">
        <f t="shared" si="13"/>
        <v>0</v>
      </c>
      <c r="BX43" s="1061">
        <f xml:space="preserve"> IF( OR( $C$43 = $DS$43, $C$43 =""), 0, IF( ISNUMBER( G43 ), 0, 1 ))</f>
        <v>0</v>
      </c>
      <c r="BY43" s="1061">
        <f xml:space="preserve"> IF( OR( $C$43 = $DS$43, $C$43 =""), 0, IF( ISNUMBER( H43 ), 0, 1 ))</f>
        <v>0</v>
      </c>
      <c r="BZ43" s="1061">
        <f xml:space="preserve"> IF( OR( $C$43 = $DS$43, $C$43 =""), 0, IF( ISNUMBER( I43 ), 0, 1 ))</f>
        <v>0</v>
      </c>
      <c r="CA43" s="1061">
        <f xml:space="preserve"> IF( OR( $C$43 = $DS$43, $C$43 =""), 0, IF( ISNUMBER( J43 ), 0, 1 ))</f>
        <v>0</v>
      </c>
      <c r="CB43" s="1061">
        <f xml:space="preserve"> IF( OR( $C$43 = $DS$43, $C$43 =""), 0, IF( ISNUMBER( K43 ), 0, 1 ))</f>
        <v>0</v>
      </c>
      <c r="CC43" s="2866"/>
      <c r="CD43" s="1061">
        <f xml:space="preserve"> IF( OR( $C$43 = $DS$43, $C$43 =""), 0, IF( ISNUMBER( M43 ), 0, 1 ))</f>
        <v>0</v>
      </c>
      <c r="CE43" s="1061">
        <f xml:space="preserve"> IF( OR( $C$43 = $DS$43, $C$43 =""), 0, IF( ISNUMBER( N43 ), 0, 1 ))</f>
        <v>0</v>
      </c>
      <c r="CF43" s="1061">
        <f xml:space="preserve"> IF( OR( $C$43 = $DS$43, $C$43 =""), 0, IF( ISNUMBER( O43 ), 0, 1 ))</f>
        <v>0</v>
      </c>
      <c r="CG43" s="1061">
        <f xml:space="preserve"> IF( OR( $C$43 = $DS$43, $C$43 =""), 0, IF( ISNUMBER( P43 ), 0, 1 ))</f>
        <v>0</v>
      </c>
      <c r="CH43" s="1061">
        <f xml:space="preserve"> IF( OR( $C$43 = $DS$43, $C$43 =""), 0, IF( ISNUMBER( Q43 ), 0, 1 ))</f>
        <v>0</v>
      </c>
      <c r="CI43" s="1050"/>
      <c r="CJ43" s="1061">
        <f xml:space="preserve"> IF( OR( $C$43 = $DS$43, $C$43 =""), 0, IF( ISNUMBER( S43 ), 0, 1 ))</f>
        <v>0</v>
      </c>
      <c r="CK43" s="1061">
        <f xml:space="preserve"> IF( OR( $C$43 = $DS$43, $C$43 =""), 0, IF( ISNUMBER( T43 ), 0, 1 ))</f>
        <v>0</v>
      </c>
      <c r="CL43" s="1061">
        <f xml:space="preserve"> IF( OR( $C$43 = $DS$43, $C$43 =""), 0, IF( ISNUMBER( U43 ), 0, 1 ))</f>
        <v>0</v>
      </c>
      <c r="CM43" s="1061">
        <f xml:space="preserve"> IF( OR( $C$43 = $DS$43, $C$43 =""), 0, IF( ISNUMBER( V43 ), 0, 1 ))</f>
        <v>0</v>
      </c>
      <c r="CN43" s="1061">
        <f xml:space="preserve"> IF( OR( $C$43 = $DS$43, $C$43 =""), 0, IF( ISNUMBER( W43 ), 0, 1 ))</f>
        <v>0</v>
      </c>
      <c r="CO43" s="1050"/>
      <c r="CP43" s="1061">
        <f xml:space="preserve"> IF( OR( $C$43 = $DS$43, $C$43 =""), 0, IF( ISNUMBER( Y43 ), 0, 1 ))</f>
        <v>0</v>
      </c>
      <c r="CQ43" s="1061">
        <f xml:space="preserve"> IF( OR( $C$43 = $DS$43, $C$43 =""), 0, IF( ISNUMBER( Z43 ), 0, 1 ))</f>
        <v>0</v>
      </c>
      <c r="CR43" s="1061">
        <f xml:space="preserve"> IF( OR( $C$43 = $DS$43, $C$43 =""), 0, IF( ISNUMBER( AA43 ), 0, 1 ))</f>
        <v>0</v>
      </c>
      <c r="CS43" s="1061">
        <f xml:space="preserve"> IF( OR( $C$43 = $DS$43, $C$43 =""), 0, IF( ISNUMBER( AB43 ), 0, 1 ))</f>
        <v>0</v>
      </c>
      <c r="CT43" s="1061">
        <f xml:space="preserve"> IF( OR( $C$43 = $DS$43, $C$43 =""), 0, IF( ISNUMBER( AC43 ), 0, 1 ))</f>
        <v>0</v>
      </c>
      <c r="CU43" s="1050"/>
      <c r="CV43" s="1061">
        <f xml:space="preserve"> IF( OR( $C$43 = $DS$43, $C$43 =""), 0, IF( ISNUMBER( AE43 ), 0, 1 ))</f>
        <v>0</v>
      </c>
      <c r="CW43" s="1061">
        <f xml:space="preserve"> IF( OR( $C$43 = $DS$43, $C$43 =""), 0, IF( ISNUMBER( AF43 ), 0, 1 ))</f>
        <v>0</v>
      </c>
      <c r="CX43" s="1061">
        <f xml:space="preserve"> IF( OR( $C$43 = $DS$43, $C$43 =""), 0, IF( ISNUMBER( AG43 ), 0, 1 ))</f>
        <v>0</v>
      </c>
      <c r="CY43" s="1061">
        <f xml:space="preserve"> IF( OR( $C$43 = $DS$43, $C$43 =""), 0, IF( ISNUMBER( AH43 ), 0, 1 ))</f>
        <v>0</v>
      </c>
      <c r="CZ43" s="1061">
        <f xml:space="preserve"> IF( OR( $C$43 = $DS$43, $C$43 =""), 0, IF( ISNUMBER( AI43 ), 0, 1 ))</f>
        <v>0</v>
      </c>
      <c r="DA43" s="1050"/>
      <c r="DB43" s="1061">
        <f xml:space="preserve"> IF( OR( $C$43 = $DS$43, $C$43 =""), 0, IF( ISNUMBER( AK43 ), 0, 1 ))</f>
        <v>0</v>
      </c>
      <c r="DC43" s="1061">
        <f xml:space="preserve"> IF( OR( $C$43 = $DS$43, $C$43 =""), 0, IF( ISNUMBER( AL43 ), 0, 1 ))</f>
        <v>0</v>
      </c>
      <c r="DD43" s="1061">
        <f xml:space="preserve"> IF( OR( $C$43 = $DS$43, $C$43 =""), 0, IF( ISNUMBER( AM43 ), 0, 1 ))</f>
        <v>0</v>
      </c>
      <c r="DE43" s="1061">
        <f xml:space="preserve"> IF( OR( $C$43 = $DS$43, $C$43 =""), 0, IF( ISNUMBER( AN43 ), 0, 1 ))</f>
        <v>0</v>
      </c>
      <c r="DF43" s="1061">
        <f xml:space="preserve"> IF( OR( $C$43 = $DS$43, $C$43 =""), 0, IF( ISNUMBER( AO43 ), 0, 1 ))</f>
        <v>0</v>
      </c>
      <c r="DG43" s="1050"/>
      <c r="DH43" s="1061">
        <f xml:space="preserve"> IF( OR( $C$43 = $DS$43, $C$43 =""), 0, IF( ISNUMBER( AQ43 ), 0, 1 ))</f>
        <v>0</v>
      </c>
      <c r="DI43" s="1061">
        <f xml:space="preserve"> IF( OR( $C$43 = $DS$43, $C$43 =""), 0, IF( ISNUMBER( AR43 ), 0, 1 ))</f>
        <v>0</v>
      </c>
      <c r="DJ43" s="1061">
        <f xml:space="preserve"> IF( OR( $C$43 = $DS$43, $C$43 =""), 0, IF( ISNUMBER( AS43 ), 0, 1 ))</f>
        <v>0</v>
      </c>
      <c r="DK43" s="1061">
        <f xml:space="preserve"> IF( OR( $C$43 = $DS$43, $C$43 =""), 0, IF( ISNUMBER( AT43 ), 0, 1 ))</f>
        <v>0</v>
      </c>
      <c r="DL43" s="1061">
        <f xml:space="preserve"> IF( OR( $C$43 = $DS$43, $C$43 =""), 0, IF( ISNUMBER( AU43 ), 0, 1 ))</f>
        <v>0</v>
      </c>
      <c r="DM43" s="1050"/>
      <c r="DN43" s="1061">
        <f xml:space="preserve"> IF( OR( $C$43 = $DS$43, $C$43 =""), 0, IF( ISNUMBER( AW43 ), 0, 1 ))</f>
        <v>0</v>
      </c>
      <c r="DO43" s="1061">
        <f xml:space="preserve"> IF( OR( $C$43 = $DS$43, $C$43 =""), 0, IF( ISNUMBER( AX43 ), 0, 1 ))</f>
        <v>0</v>
      </c>
      <c r="DP43" s="1061">
        <f xml:space="preserve"> IF( OR( $C$43 = $DS$43, $C$43 =""), 0, IF( ISNUMBER( AY43 ), 0, 1 ))</f>
        <v>0</v>
      </c>
      <c r="DQ43" s="1061">
        <f xml:space="preserve"> IF( OR( $C$43 = $DS$43, $C$43 =""), 0, IF( ISNUMBER( AZ43 ), 0, 1 ))</f>
        <v>0</v>
      </c>
      <c r="DR43" s="1061">
        <f xml:space="preserve"> IF( OR( $C$43 = $DS$43, $C$43 =""), 0, IF( ISNUMBER( BA43 ), 0, 1 ))</f>
        <v>0</v>
      </c>
      <c r="DS43" s="1080" t="s">
        <v>1383</v>
      </c>
      <c r="DT43" s="127"/>
      <c r="DV43" s="1034"/>
      <c r="DW43" s="1050"/>
      <c r="DX43" s="1050"/>
      <c r="DY43" s="1050"/>
      <c r="DZ43" s="1050"/>
      <c r="EA43" s="1050"/>
      <c r="EB43" s="2866"/>
      <c r="EC43" s="1050"/>
      <c r="ED43" s="1050"/>
      <c r="EE43" s="1050"/>
      <c r="EF43" s="1050"/>
      <c r="EG43" s="1050"/>
      <c r="EH43" s="1050"/>
      <c r="EI43" s="1050"/>
      <c r="EJ43" s="1050"/>
      <c r="EK43" s="1050"/>
      <c r="EL43" s="1050"/>
      <c r="EM43" s="1050"/>
      <c r="EN43" s="1050"/>
      <c r="EO43" s="1050"/>
      <c r="EP43" s="1050"/>
      <c r="EQ43" s="1050"/>
      <c r="ER43" s="1050"/>
      <c r="ES43" s="1050"/>
      <c r="ET43" s="1050"/>
      <c r="EU43" s="1050"/>
      <c r="EV43" s="1050"/>
      <c r="EW43" s="1050"/>
      <c r="EX43" s="1050"/>
      <c r="EY43" s="1050"/>
      <c r="EZ43" s="1050"/>
      <c r="FA43" s="1050"/>
      <c r="FB43" s="1050"/>
      <c r="FC43" s="1050"/>
      <c r="FD43" s="1050"/>
      <c r="FE43" s="1050"/>
      <c r="FF43" s="1050"/>
      <c r="FG43" s="1050"/>
      <c r="FH43" s="1050"/>
      <c r="FI43" s="1050"/>
      <c r="FJ43" s="1050"/>
      <c r="FK43" s="1050"/>
      <c r="FL43" s="1050"/>
      <c r="FM43" s="1050"/>
      <c r="FN43" s="1050"/>
      <c r="FO43" s="1050"/>
      <c r="FP43" s="1050"/>
      <c r="FQ43" s="1050"/>
      <c r="FR43" s="127"/>
    </row>
    <row r="44" spans="2:174" ht="14.25" customHeight="1" x14ac:dyDescent="0.3">
      <c r="B44" s="677">
        <f t="shared" si="9"/>
        <v>35</v>
      </c>
      <c r="C44" s="595" t="s">
        <v>1384</v>
      </c>
      <c r="D44" s="679"/>
      <c r="E44" s="391" t="s">
        <v>41</v>
      </c>
      <c r="F44" s="665">
        <v>3</v>
      </c>
      <c r="G44" s="521">
        <v>0</v>
      </c>
      <c r="H44" s="509">
        <v>0</v>
      </c>
      <c r="I44" s="509">
        <v>0</v>
      </c>
      <c r="J44" s="509">
        <v>0</v>
      </c>
      <c r="K44" s="666">
        <v>0</v>
      </c>
      <c r="L44" s="667">
        <f t="shared" si="0"/>
        <v>0</v>
      </c>
      <c r="M44" s="521">
        <v>4.2119999999999997</v>
      </c>
      <c r="N44" s="509">
        <v>0</v>
      </c>
      <c r="O44" s="509">
        <v>0</v>
      </c>
      <c r="P44" s="509">
        <v>0</v>
      </c>
      <c r="Q44" s="666">
        <v>0</v>
      </c>
      <c r="R44" s="667">
        <f t="shared" si="1"/>
        <v>4.2119999999999997</v>
      </c>
      <c r="S44" s="521">
        <v>0</v>
      </c>
      <c r="T44" s="509">
        <v>0</v>
      </c>
      <c r="U44" s="509">
        <v>0</v>
      </c>
      <c r="V44" s="509">
        <v>0</v>
      </c>
      <c r="W44" s="666">
        <v>0</v>
      </c>
      <c r="X44" s="667">
        <f t="shared" si="2"/>
        <v>0</v>
      </c>
      <c r="Y44" s="521">
        <v>0</v>
      </c>
      <c r="Z44" s="509">
        <v>0</v>
      </c>
      <c r="AA44" s="509">
        <v>0</v>
      </c>
      <c r="AB44" s="509">
        <v>0</v>
      </c>
      <c r="AC44" s="666">
        <v>0</v>
      </c>
      <c r="AD44" s="667">
        <f t="shared" si="3"/>
        <v>0</v>
      </c>
      <c r="AE44" s="521">
        <v>0</v>
      </c>
      <c r="AF44" s="509">
        <v>0</v>
      </c>
      <c r="AG44" s="509">
        <v>0</v>
      </c>
      <c r="AH44" s="509">
        <v>0</v>
      </c>
      <c r="AI44" s="666">
        <v>0</v>
      </c>
      <c r="AJ44" s="667">
        <f t="shared" si="4"/>
        <v>0</v>
      </c>
      <c r="AK44" s="521">
        <v>0</v>
      </c>
      <c r="AL44" s="509">
        <v>0</v>
      </c>
      <c r="AM44" s="509">
        <v>0</v>
      </c>
      <c r="AN44" s="509">
        <v>0</v>
      </c>
      <c r="AO44" s="666">
        <v>0</v>
      </c>
      <c r="AP44" s="667">
        <f t="shared" si="5"/>
        <v>0</v>
      </c>
      <c r="AQ44" s="521">
        <v>0</v>
      </c>
      <c r="AR44" s="509">
        <v>0</v>
      </c>
      <c r="AS44" s="509">
        <v>0</v>
      </c>
      <c r="AT44" s="509">
        <v>0</v>
      </c>
      <c r="AU44" s="666">
        <v>0</v>
      </c>
      <c r="AV44" s="667">
        <f t="shared" si="6"/>
        <v>0</v>
      </c>
      <c r="AW44" s="521">
        <v>0</v>
      </c>
      <c r="AX44" s="509">
        <v>0</v>
      </c>
      <c r="AY44" s="509">
        <v>0</v>
      </c>
      <c r="AZ44" s="509">
        <v>0</v>
      </c>
      <c r="BA44" s="666">
        <v>0</v>
      </c>
      <c r="BB44" s="667">
        <f t="shared" si="7"/>
        <v>0</v>
      </c>
      <c r="BC44" s="482"/>
      <c r="BD44" s="91"/>
      <c r="BE44" s="2849" t="s">
        <v>388</v>
      </c>
      <c r="BG44" s="43">
        <f t="shared" si="12"/>
        <v>0</v>
      </c>
      <c r="BH44" s="43"/>
      <c r="BJ44" s="677">
        <f t="shared" si="10"/>
        <v>35</v>
      </c>
      <c r="BK44" s="688" t="s">
        <v>6940</v>
      </c>
      <c r="BL44" s="391" t="s">
        <v>41</v>
      </c>
      <c r="BM44" s="665">
        <v>3</v>
      </c>
      <c r="BN44" s="680" t="s">
        <v>6941</v>
      </c>
      <c r="BO44" s="681" t="s">
        <v>6942</v>
      </c>
      <c r="BP44" s="681" t="s">
        <v>6943</v>
      </c>
      <c r="BQ44" s="681" t="s">
        <v>6944</v>
      </c>
      <c r="BR44" s="682" t="s">
        <v>6945</v>
      </c>
      <c r="BS44" s="674" t="s">
        <v>6946</v>
      </c>
      <c r="BT44" s="2450"/>
      <c r="BV44" s="1061">
        <f t="shared" si="13"/>
        <v>0</v>
      </c>
      <c r="BX44" s="1061">
        <f xml:space="preserve"> IF( OR( $C$44 = $DS$44, $C$44 =""), 0, IF( ISNUMBER( G44 ), 0, 1 ))</f>
        <v>0</v>
      </c>
      <c r="BY44" s="1061">
        <f xml:space="preserve"> IF( OR( $C$44 = $DS$44, $C$44 =""), 0, IF( ISNUMBER( H44 ), 0, 1 ))</f>
        <v>0</v>
      </c>
      <c r="BZ44" s="1061">
        <f xml:space="preserve"> IF( OR( $C$44 = $DS$44, $C$44 =""), 0, IF( ISNUMBER( I44 ), 0, 1 ))</f>
        <v>0</v>
      </c>
      <c r="CA44" s="1061">
        <f xml:space="preserve"> IF( OR( $C$44 = $DS$44, $C$44 =""), 0, IF( ISNUMBER( J44 ), 0, 1 ))</f>
        <v>0</v>
      </c>
      <c r="CB44" s="1061">
        <f xml:space="preserve"> IF( OR( $C$44 = $DS$44, $C$44 =""), 0, IF( ISNUMBER( K44 ), 0, 1 ))</f>
        <v>0</v>
      </c>
      <c r="CC44" s="2866"/>
      <c r="CD44" s="1061">
        <f xml:space="preserve"> IF( OR( $C$44 = $DS$44, $C$44 =""), 0, IF( ISNUMBER( M44 ), 0, 1 ))</f>
        <v>0</v>
      </c>
      <c r="CE44" s="1061">
        <f xml:space="preserve"> IF( OR( $C$44 = $DS$44, $C$44 =""), 0, IF( ISNUMBER( N44 ), 0, 1 ))</f>
        <v>0</v>
      </c>
      <c r="CF44" s="1061">
        <f xml:space="preserve"> IF( OR( $C$44 = $DS$44, $C$44 =""), 0, IF( ISNUMBER( O44 ), 0, 1 ))</f>
        <v>0</v>
      </c>
      <c r="CG44" s="1061">
        <f xml:space="preserve"> IF( OR( $C$44 = $DS$44, $C$44 =""), 0, IF( ISNUMBER( P44 ), 0, 1 ))</f>
        <v>0</v>
      </c>
      <c r="CH44" s="1061">
        <f xml:space="preserve"> IF( OR( $C$44 = $DS$44, $C$44 =""), 0, IF( ISNUMBER( Q44 ), 0, 1 ))</f>
        <v>0</v>
      </c>
      <c r="CI44" s="1050"/>
      <c r="CJ44" s="1061">
        <f xml:space="preserve"> IF( OR( $C$44 = $DS$44, $C$44 =""), 0, IF( ISNUMBER( S44 ), 0, 1 ))</f>
        <v>0</v>
      </c>
      <c r="CK44" s="1061">
        <f xml:space="preserve"> IF( OR( $C$44 = $DS$44, $C$44 =""), 0, IF( ISNUMBER( T44 ), 0, 1 ))</f>
        <v>0</v>
      </c>
      <c r="CL44" s="1061">
        <f xml:space="preserve"> IF( OR( $C$44 = $DS$44, $C$44 =""), 0, IF( ISNUMBER( U44 ), 0, 1 ))</f>
        <v>0</v>
      </c>
      <c r="CM44" s="1061">
        <f xml:space="preserve"> IF( OR( $C$44 = $DS$44, $C$44 =""), 0, IF( ISNUMBER( V44 ), 0, 1 ))</f>
        <v>0</v>
      </c>
      <c r="CN44" s="1061">
        <f xml:space="preserve"> IF( OR( $C$44 = $DS$44, $C$44 =""), 0, IF( ISNUMBER( W44 ), 0, 1 ))</f>
        <v>0</v>
      </c>
      <c r="CO44" s="1050"/>
      <c r="CP44" s="1061">
        <f xml:space="preserve"> IF( OR( $C$44 = $DS$44, $C$44 =""), 0, IF( ISNUMBER( Y44 ), 0, 1 ))</f>
        <v>0</v>
      </c>
      <c r="CQ44" s="1061">
        <f xml:space="preserve"> IF( OR( $C$44 = $DS$44, $C$44 =""), 0, IF( ISNUMBER( Z44 ), 0, 1 ))</f>
        <v>0</v>
      </c>
      <c r="CR44" s="1061">
        <f xml:space="preserve"> IF( OR( $C$44 = $DS$44, $C$44 =""), 0, IF( ISNUMBER( AA44 ), 0, 1 ))</f>
        <v>0</v>
      </c>
      <c r="CS44" s="1061">
        <f xml:space="preserve"> IF( OR( $C$44 = $DS$44, $C$44 =""), 0, IF( ISNUMBER( AB44 ), 0, 1 ))</f>
        <v>0</v>
      </c>
      <c r="CT44" s="1061">
        <f xml:space="preserve"> IF( OR( $C$44 = $DS$44, $C$44 =""), 0, IF( ISNUMBER( AC44 ), 0, 1 ))</f>
        <v>0</v>
      </c>
      <c r="CU44" s="1050"/>
      <c r="CV44" s="1061">
        <f xml:space="preserve"> IF( OR( $C$44 = $DS$44, $C$44 =""), 0, IF( ISNUMBER( AE44 ), 0, 1 ))</f>
        <v>0</v>
      </c>
      <c r="CW44" s="1061">
        <f xml:space="preserve"> IF( OR( $C$44 = $DS$44, $C$44 =""), 0, IF( ISNUMBER( AF44 ), 0, 1 ))</f>
        <v>0</v>
      </c>
      <c r="CX44" s="1061">
        <f xml:space="preserve"> IF( OR( $C$44 = $DS$44, $C$44 =""), 0, IF( ISNUMBER( AG44 ), 0, 1 ))</f>
        <v>0</v>
      </c>
      <c r="CY44" s="1061">
        <f xml:space="preserve"> IF( OR( $C$44 = $DS$44, $C$44 =""), 0, IF( ISNUMBER( AH44 ), 0, 1 ))</f>
        <v>0</v>
      </c>
      <c r="CZ44" s="1061">
        <f xml:space="preserve"> IF( OR( $C$44 = $DS$44, $C$44 =""), 0, IF( ISNUMBER( AI44 ), 0, 1 ))</f>
        <v>0</v>
      </c>
      <c r="DA44" s="1050"/>
      <c r="DB44" s="1061">
        <f xml:space="preserve"> IF( OR( $C$44 = $DS$44, $C$44 =""), 0, IF( ISNUMBER( AK44 ), 0, 1 ))</f>
        <v>0</v>
      </c>
      <c r="DC44" s="1061">
        <f xml:space="preserve"> IF( OR( $C$44 = $DS$44, $C$44 =""), 0, IF( ISNUMBER( AL44 ), 0, 1 ))</f>
        <v>0</v>
      </c>
      <c r="DD44" s="1061">
        <f xml:space="preserve"> IF( OR( $C$44 = $DS$44, $C$44 =""), 0, IF( ISNUMBER( AM44 ), 0, 1 ))</f>
        <v>0</v>
      </c>
      <c r="DE44" s="1061">
        <f xml:space="preserve"> IF( OR( $C$44 = $DS$44, $C$44 =""), 0, IF( ISNUMBER( AN44 ), 0, 1 ))</f>
        <v>0</v>
      </c>
      <c r="DF44" s="1061">
        <f xml:space="preserve"> IF( OR( $C$44 = $DS$44, $C$44 =""), 0, IF( ISNUMBER( AO44 ), 0, 1 ))</f>
        <v>0</v>
      </c>
      <c r="DG44" s="1050"/>
      <c r="DH44" s="1061">
        <f xml:space="preserve"> IF( OR( $C$44 = $DS$44, $C$44 =""), 0, IF( ISNUMBER( AQ44 ), 0, 1 ))</f>
        <v>0</v>
      </c>
      <c r="DI44" s="1061">
        <f xml:space="preserve"> IF( OR( $C$44 = $DS$44, $C$44 =""), 0, IF( ISNUMBER( AR44 ), 0, 1 ))</f>
        <v>0</v>
      </c>
      <c r="DJ44" s="1061">
        <f xml:space="preserve"> IF( OR( $C$44 = $DS$44, $C$44 =""), 0, IF( ISNUMBER( AS44 ), 0, 1 ))</f>
        <v>0</v>
      </c>
      <c r="DK44" s="1061">
        <f xml:space="preserve"> IF( OR( $C$44 = $DS$44, $C$44 =""), 0, IF( ISNUMBER( AT44 ), 0, 1 ))</f>
        <v>0</v>
      </c>
      <c r="DL44" s="1061">
        <f xml:space="preserve"> IF( OR( $C$44 = $DS$44, $C$44 =""), 0, IF( ISNUMBER( AU44 ), 0, 1 ))</f>
        <v>0</v>
      </c>
      <c r="DM44" s="1050"/>
      <c r="DN44" s="1061">
        <f xml:space="preserve"> IF( OR( $C$44 = $DS$44, $C$44 =""), 0, IF( ISNUMBER( AW44 ), 0, 1 ))</f>
        <v>0</v>
      </c>
      <c r="DO44" s="1061">
        <f xml:space="preserve"> IF( OR( $C$44 = $DS$44, $C$44 =""), 0, IF( ISNUMBER( AX44 ), 0, 1 ))</f>
        <v>0</v>
      </c>
      <c r="DP44" s="1061">
        <f xml:space="preserve"> IF( OR( $C$44 = $DS$44, $C$44 =""), 0, IF( ISNUMBER( AY44 ), 0, 1 ))</f>
        <v>0</v>
      </c>
      <c r="DQ44" s="1061">
        <f xml:space="preserve"> IF( OR( $C$44 = $DS$44, $C$44 =""), 0, IF( ISNUMBER( AZ44 ), 0, 1 ))</f>
        <v>0</v>
      </c>
      <c r="DR44" s="1061">
        <f xml:space="preserve"> IF( OR( $C$44 = $DS$44, $C$44 =""), 0, IF( ISNUMBER( BA44 ), 0, 1 ))</f>
        <v>0</v>
      </c>
      <c r="DS44" s="1080" t="s">
        <v>1392</v>
      </c>
      <c r="DT44" s="127"/>
      <c r="DV44" s="1034"/>
      <c r="DW44" s="1050"/>
      <c r="DX44" s="1050"/>
      <c r="DY44" s="1050"/>
      <c r="DZ44" s="1050"/>
      <c r="EA44" s="1050"/>
      <c r="EB44" s="2866"/>
      <c r="EC44" s="1050"/>
      <c r="ED44" s="1050"/>
      <c r="EE44" s="1050"/>
      <c r="EF44" s="1050"/>
      <c r="EG44" s="1050"/>
      <c r="EH44" s="1050"/>
      <c r="EI44" s="1050"/>
      <c r="EJ44" s="1050"/>
      <c r="EK44" s="1050"/>
      <c r="EL44" s="1050"/>
      <c r="EM44" s="1050"/>
      <c r="EN44" s="1050"/>
      <c r="EO44" s="1050"/>
      <c r="EP44" s="1050"/>
      <c r="EQ44" s="1050"/>
      <c r="ER44" s="1050"/>
      <c r="ES44" s="1050"/>
      <c r="ET44" s="1050"/>
      <c r="EU44" s="1050"/>
      <c r="EV44" s="1050"/>
      <c r="EW44" s="1050"/>
      <c r="EX44" s="1050"/>
      <c r="EY44" s="1050"/>
      <c r="EZ44" s="1050"/>
      <c r="FA44" s="1050"/>
      <c r="FB44" s="1050"/>
      <c r="FC44" s="1050"/>
      <c r="FD44" s="1050"/>
      <c r="FE44" s="1050"/>
      <c r="FF44" s="1050"/>
      <c r="FG44" s="1050"/>
      <c r="FH44" s="1050"/>
      <c r="FI44" s="1050"/>
      <c r="FJ44" s="1050"/>
      <c r="FK44" s="1050"/>
      <c r="FL44" s="1050"/>
      <c r="FM44" s="1050"/>
      <c r="FN44" s="1050"/>
      <c r="FO44" s="1050"/>
      <c r="FP44" s="1050"/>
      <c r="FQ44" s="1050"/>
      <c r="FR44" s="127"/>
    </row>
    <row r="45" spans="2:174" ht="14.25" customHeight="1" x14ac:dyDescent="0.3">
      <c r="B45" s="677">
        <f t="shared" si="9"/>
        <v>36</v>
      </c>
      <c r="C45" s="595" t="s">
        <v>485</v>
      </c>
      <c r="D45" s="679"/>
      <c r="E45" s="391" t="s">
        <v>41</v>
      </c>
      <c r="F45" s="665">
        <v>3</v>
      </c>
      <c r="G45" s="521">
        <v>0</v>
      </c>
      <c r="H45" s="509">
        <v>0</v>
      </c>
      <c r="I45" s="509">
        <v>0</v>
      </c>
      <c r="J45" s="509">
        <v>0</v>
      </c>
      <c r="K45" s="666">
        <v>0</v>
      </c>
      <c r="L45" s="667">
        <f t="shared" si="0"/>
        <v>0</v>
      </c>
      <c r="M45" s="521">
        <v>0</v>
      </c>
      <c r="N45" s="509">
        <v>0</v>
      </c>
      <c r="O45" s="509">
        <v>0</v>
      </c>
      <c r="P45" s="509">
        <v>0</v>
      </c>
      <c r="Q45" s="666">
        <v>0</v>
      </c>
      <c r="R45" s="667">
        <f t="shared" si="1"/>
        <v>0</v>
      </c>
      <c r="S45" s="521">
        <v>0</v>
      </c>
      <c r="T45" s="509">
        <v>0</v>
      </c>
      <c r="U45" s="509">
        <v>0</v>
      </c>
      <c r="V45" s="509">
        <v>0</v>
      </c>
      <c r="W45" s="666">
        <v>0</v>
      </c>
      <c r="X45" s="667">
        <f t="shared" si="2"/>
        <v>0</v>
      </c>
      <c r="Y45" s="521">
        <v>0</v>
      </c>
      <c r="Z45" s="509">
        <v>0</v>
      </c>
      <c r="AA45" s="509">
        <v>0</v>
      </c>
      <c r="AB45" s="509">
        <v>0</v>
      </c>
      <c r="AC45" s="666">
        <v>0</v>
      </c>
      <c r="AD45" s="667">
        <f t="shared" si="3"/>
        <v>0</v>
      </c>
      <c r="AE45" s="521">
        <v>0</v>
      </c>
      <c r="AF45" s="509">
        <v>0</v>
      </c>
      <c r="AG45" s="509">
        <v>0</v>
      </c>
      <c r="AH45" s="509">
        <v>0</v>
      </c>
      <c r="AI45" s="666">
        <v>0</v>
      </c>
      <c r="AJ45" s="667">
        <f t="shared" si="4"/>
        <v>0</v>
      </c>
      <c r="AK45" s="521">
        <v>0</v>
      </c>
      <c r="AL45" s="509">
        <v>0</v>
      </c>
      <c r="AM45" s="509">
        <v>0</v>
      </c>
      <c r="AN45" s="509">
        <v>0</v>
      </c>
      <c r="AO45" s="666">
        <v>0</v>
      </c>
      <c r="AP45" s="667">
        <f t="shared" si="5"/>
        <v>0</v>
      </c>
      <c r="AQ45" s="521">
        <v>0</v>
      </c>
      <c r="AR45" s="509">
        <v>0</v>
      </c>
      <c r="AS45" s="509">
        <v>0</v>
      </c>
      <c r="AT45" s="509">
        <v>0</v>
      </c>
      <c r="AU45" s="666">
        <v>0</v>
      </c>
      <c r="AV45" s="667">
        <f t="shared" si="6"/>
        <v>0</v>
      </c>
      <c r="AW45" s="521">
        <v>0</v>
      </c>
      <c r="AX45" s="509">
        <v>0</v>
      </c>
      <c r="AY45" s="509">
        <v>0</v>
      </c>
      <c r="AZ45" s="509">
        <v>0</v>
      </c>
      <c r="BA45" s="666">
        <v>0</v>
      </c>
      <c r="BB45" s="667">
        <f t="shared" si="7"/>
        <v>0</v>
      </c>
      <c r="BC45" s="482"/>
      <c r="BD45" s="91"/>
      <c r="BE45" s="2849" t="s">
        <v>388</v>
      </c>
      <c r="BG45" s="43">
        <f t="shared" si="12"/>
        <v>0</v>
      </c>
      <c r="BH45" s="43"/>
      <c r="BJ45" s="677">
        <f t="shared" si="10"/>
        <v>36</v>
      </c>
      <c r="BK45" s="686" t="s">
        <v>6947</v>
      </c>
      <c r="BL45" s="391" t="s">
        <v>41</v>
      </c>
      <c r="BM45" s="665">
        <v>3</v>
      </c>
      <c r="BN45" s="680" t="s">
        <v>6948</v>
      </c>
      <c r="BO45" s="681" t="s">
        <v>6949</v>
      </c>
      <c r="BP45" s="681" t="s">
        <v>6950</v>
      </c>
      <c r="BQ45" s="681" t="s">
        <v>6951</v>
      </c>
      <c r="BR45" s="682" t="s">
        <v>6952</v>
      </c>
      <c r="BS45" s="674" t="s">
        <v>6953</v>
      </c>
      <c r="BT45" s="2450"/>
      <c r="BV45" s="1061">
        <f t="shared" si="13"/>
        <v>0</v>
      </c>
      <c r="BX45" s="1061">
        <f xml:space="preserve"> IF( OR( $C$45 = $DS$45, $C$45 =""), 0, IF( ISNUMBER( G45 ), 0, 1 ))</f>
        <v>0</v>
      </c>
      <c r="BY45" s="1061">
        <f xml:space="preserve"> IF( OR( $C$45 = $DS$45, $C$45 =""), 0, IF( ISNUMBER( H45 ), 0, 1 ))</f>
        <v>0</v>
      </c>
      <c r="BZ45" s="1061">
        <f xml:space="preserve"> IF( OR( $C$45 = $DS$45, $C$45 =""), 0, IF( ISNUMBER( I45 ), 0, 1 ))</f>
        <v>0</v>
      </c>
      <c r="CA45" s="1061">
        <f xml:space="preserve"> IF( OR( $C$45 = $DS$45, $C$45 =""), 0, IF( ISNUMBER( J45 ), 0, 1 ))</f>
        <v>0</v>
      </c>
      <c r="CB45" s="1061">
        <f xml:space="preserve"> IF( OR( $C$45 = $DS$45, $C$45 =""), 0, IF( ISNUMBER( K45 ), 0, 1 ))</f>
        <v>0</v>
      </c>
      <c r="CC45" s="2866"/>
      <c r="CD45" s="1061">
        <f xml:space="preserve"> IF( OR( $C$45 = $DS$45, $C$45 =""), 0, IF( ISNUMBER( M45 ), 0, 1 ))</f>
        <v>0</v>
      </c>
      <c r="CE45" s="1061">
        <f xml:space="preserve"> IF( OR( $C$45 = $DS$45, $C$45 =""), 0, IF( ISNUMBER( N45 ), 0, 1 ))</f>
        <v>0</v>
      </c>
      <c r="CF45" s="1061">
        <f xml:space="preserve"> IF( OR( $C$45 = $DS$45, $C$45 =""), 0, IF( ISNUMBER( O45 ), 0, 1 ))</f>
        <v>0</v>
      </c>
      <c r="CG45" s="1061">
        <f xml:space="preserve"> IF( OR( $C$45 = $DS$45, $C$45 =""), 0, IF( ISNUMBER( P45 ), 0, 1 ))</f>
        <v>0</v>
      </c>
      <c r="CH45" s="1061">
        <f xml:space="preserve"> IF( OR( $C$45 = $DS$45, $C$45 =""), 0, IF( ISNUMBER( Q45 ), 0, 1 ))</f>
        <v>0</v>
      </c>
      <c r="CI45" s="1050"/>
      <c r="CJ45" s="1061">
        <f xml:space="preserve"> IF( OR( $C$45 = $DS$45, $C$45 =""), 0, IF( ISNUMBER( S45 ), 0, 1 ))</f>
        <v>0</v>
      </c>
      <c r="CK45" s="1061">
        <f xml:space="preserve"> IF( OR( $C$45 = $DS$45, $C$45 =""), 0, IF( ISNUMBER( T45 ), 0, 1 ))</f>
        <v>0</v>
      </c>
      <c r="CL45" s="1061">
        <f xml:space="preserve"> IF( OR( $C$45 = $DS$45, $C$45 =""), 0, IF( ISNUMBER( U45 ), 0, 1 ))</f>
        <v>0</v>
      </c>
      <c r="CM45" s="1061">
        <f xml:space="preserve"> IF( OR( $C$45 = $DS$45, $C$45 =""), 0, IF( ISNUMBER( V45 ), 0, 1 ))</f>
        <v>0</v>
      </c>
      <c r="CN45" s="1061">
        <f xml:space="preserve"> IF( OR( $C$45 = $DS$45, $C$45 =""), 0, IF( ISNUMBER( W45 ), 0, 1 ))</f>
        <v>0</v>
      </c>
      <c r="CO45" s="1050"/>
      <c r="CP45" s="1061">
        <f xml:space="preserve"> IF( OR( $C$45 = $DS$45, $C$45 =""), 0, IF( ISNUMBER( Y45 ), 0, 1 ))</f>
        <v>0</v>
      </c>
      <c r="CQ45" s="1061">
        <f xml:space="preserve"> IF( OR( $C$45 = $DS$45, $C$45 =""), 0, IF( ISNUMBER( Z45 ), 0, 1 ))</f>
        <v>0</v>
      </c>
      <c r="CR45" s="1061">
        <f xml:space="preserve"> IF( OR( $C$45 = $DS$45, $C$45 =""), 0, IF( ISNUMBER( AA45 ), 0, 1 ))</f>
        <v>0</v>
      </c>
      <c r="CS45" s="1061">
        <f xml:space="preserve"> IF( OR( $C$45 = $DS$45, $C$45 =""), 0, IF( ISNUMBER( AB45 ), 0, 1 ))</f>
        <v>0</v>
      </c>
      <c r="CT45" s="1061">
        <f xml:space="preserve"> IF( OR( $C$45 = $DS$45, $C$45 =""), 0, IF( ISNUMBER( AC45 ), 0, 1 ))</f>
        <v>0</v>
      </c>
      <c r="CU45" s="1050"/>
      <c r="CV45" s="1061">
        <f xml:space="preserve"> IF( OR( $C$45 = $DS$45, $C$45 =""), 0, IF( ISNUMBER( AE45 ), 0, 1 ))</f>
        <v>0</v>
      </c>
      <c r="CW45" s="1061">
        <f xml:space="preserve"> IF( OR( $C$45 = $DS$45, $C$45 =""), 0, IF( ISNUMBER( AF45 ), 0, 1 ))</f>
        <v>0</v>
      </c>
      <c r="CX45" s="1061">
        <f xml:space="preserve"> IF( OR( $C$45 = $DS$45, $C$45 =""), 0, IF( ISNUMBER( AG45 ), 0, 1 ))</f>
        <v>0</v>
      </c>
      <c r="CY45" s="1061">
        <f xml:space="preserve"> IF( OR( $C$45 = $DS$45, $C$45 =""), 0, IF( ISNUMBER( AH45 ), 0, 1 ))</f>
        <v>0</v>
      </c>
      <c r="CZ45" s="1061">
        <f xml:space="preserve"> IF( OR( $C$45 = $DS$45, $C$45 =""), 0, IF( ISNUMBER( AI45 ), 0, 1 ))</f>
        <v>0</v>
      </c>
      <c r="DA45" s="1050"/>
      <c r="DB45" s="1061">
        <f xml:space="preserve"> IF( OR( $C$45 = $DS$45, $C$45 =""), 0, IF( ISNUMBER( AK45 ), 0, 1 ))</f>
        <v>0</v>
      </c>
      <c r="DC45" s="1061">
        <f xml:space="preserve"> IF( OR( $C$45 = $DS$45, $C$45 =""), 0, IF( ISNUMBER( AL45 ), 0, 1 ))</f>
        <v>0</v>
      </c>
      <c r="DD45" s="1061">
        <f xml:space="preserve"> IF( OR( $C$45 = $DS$45, $C$45 =""), 0, IF( ISNUMBER( AM45 ), 0, 1 ))</f>
        <v>0</v>
      </c>
      <c r="DE45" s="1061">
        <f xml:space="preserve"> IF( OR( $C$45 = $DS$45, $C$45 =""), 0, IF( ISNUMBER( AN45 ), 0, 1 ))</f>
        <v>0</v>
      </c>
      <c r="DF45" s="1061">
        <f xml:space="preserve"> IF( OR( $C$45 = $DS$45, $C$45 =""), 0, IF( ISNUMBER( AO45 ), 0, 1 ))</f>
        <v>0</v>
      </c>
      <c r="DG45" s="1050"/>
      <c r="DH45" s="1061">
        <f xml:space="preserve"> IF( OR( $C$45 = $DS$45, $C$45 =""), 0, IF( ISNUMBER( AQ45 ), 0, 1 ))</f>
        <v>0</v>
      </c>
      <c r="DI45" s="1061">
        <f xml:space="preserve"> IF( OR( $C$45 = $DS$45, $C$45 =""), 0, IF( ISNUMBER( AR45 ), 0, 1 ))</f>
        <v>0</v>
      </c>
      <c r="DJ45" s="1061">
        <f xml:space="preserve"> IF( OR( $C$45 = $DS$45, $C$45 =""), 0, IF( ISNUMBER( AS45 ), 0, 1 ))</f>
        <v>0</v>
      </c>
      <c r="DK45" s="1061">
        <f xml:space="preserve"> IF( OR( $C$45 = $DS$45, $C$45 =""), 0, IF( ISNUMBER( AT45 ), 0, 1 ))</f>
        <v>0</v>
      </c>
      <c r="DL45" s="1061">
        <f xml:space="preserve"> IF( OR( $C$45 = $DS$45, $C$45 =""), 0, IF( ISNUMBER( AU45 ), 0, 1 ))</f>
        <v>0</v>
      </c>
      <c r="DM45" s="1050"/>
      <c r="DN45" s="1061">
        <f xml:space="preserve"> IF( OR( $C$45 = $DS$45, $C$45 =""), 0, IF( ISNUMBER( AW45 ), 0, 1 ))</f>
        <v>0</v>
      </c>
      <c r="DO45" s="1061">
        <f xml:space="preserve"> IF( OR( $C$45 = $DS$45, $C$45 =""), 0, IF( ISNUMBER( AX45 ), 0, 1 ))</f>
        <v>0</v>
      </c>
      <c r="DP45" s="1061">
        <f xml:space="preserve"> IF( OR( $C$45 = $DS$45, $C$45 =""), 0, IF( ISNUMBER( AY45 ), 0, 1 ))</f>
        <v>0</v>
      </c>
      <c r="DQ45" s="1061">
        <f xml:space="preserve"> IF( OR( $C$45 = $DS$45, $C$45 =""), 0, IF( ISNUMBER( AZ45 ), 0, 1 ))</f>
        <v>0</v>
      </c>
      <c r="DR45" s="1061">
        <f xml:space="preserve"> IF( OR( $C$45 = $DS$45, $C$45 =""), 0, IF( ISNUMBER( BA45 ), 0, 1 ))</f>
        <v>0</v>
      </c>
      <c r="DS45" s="1080" t="s">
        <v>1400</v>
      </c>
      <c r="DT45" s="127"/>
      <c r="DV45" s="1034"/>
      <c r="DW45" s="1050"/>
      <c r="DX45" s="1050"/>
      <c r="DY45" s="1050"/>
      <c r="DZ45" s="1050"/>
      <c r="EA45" s="1050"/>
      <c r="EB45" s="2866"/>
      <c r="EC45" s="1050"/>
      <c r="ED45" s="1050"/>
      <c r="EE45" s="1050"/>
      <c r="EF45" s="1050"/>
      <c r="EG45" s="1050"/>
      <c r="EH45" s="1050"/>
      <c r="EI45" s="1050"/>
      <c r="EJ45" s="1050"/>
      <c r="EK45" s="1050"/>
      <c r="EL45" s="1050"/>
      <c r="EM45" s="1050"/>
      <c r="EN45" s="1050"/>
      <c r="EO45" s="1050"/>
      <c r="EP45" s="1050"/>
      <c r="EQ45" s="1050"/>
      <c r="ER45" s="1050"/>
      <c r="ES45" s="1050"/>
      <c r="ET45" s="1050"/>
      <c r="EU45" s="1050"/>
      <c r="EV45" s="1050"/>
      <c r="EW45" s="1050"/>
      <c r="EX45" s="1050"/>
      <c r="EY45" s="1050"/>
      <c r="EZ45" s="1050"/>
      <c r="FA45" s="1050"/>
      <c r="FB45" s="1050"/>
      <c r="FC45" s="1050"/>
      <c r="FD45" s="1050"/>
      <c r="FE45" s="1050"/>
      <c r="FF45" s="1050"/>
      <c r="FG45" s="1050"/>
      <c r="FH45" s="1050"/>
      <c r="FI45" s="1050"/>
      <c r="FJ45" s="1050"/>
      <c r="FK45" s="1050"/>
      <c r="FL45" s="1050"/>
      <c r="FM45" s="1050"/>
      <c r="FN45" s="1050"/>
      <c r="FO45" s="1050"/>
      <c r="FP45" s="1050"/>
      <c r="FQ45" s="1050"/>
      <c r="FR45" s="127"/>
    </row>
    <row r="46" spans="2:174" ht="14.25" customHeight="1" x14ac:dyDescent="0.3">
      <c r="B46" s="677">
        <f t="shared" si="9"/>
        <v>37</v>
      </c>
      <c r="C46" s="595" t="s">
        <v>1401</v>
      </c>
      <c r="D46" s="679"/>
      <c r="E46" s="391" t="s">
        <v>41</v>
      </c>
      <c r="F46" s="665">
        <v>3</v>
      </c>
      <c r="G46" s="521">
        <v>0</v>
      </c>
      <c r="H46" s="509">
        <v>0</v>
      </c>
      <c r="I46" s="509">
        <v>0</v>
      </c>
      <c r="J46" s="509">
        <v>0</v>
      </c>
      <c r="K46" s="666">
        <v>0</v>
      </c>
      <c r="L46" s="667">
        <f t="shared" si="0"/>
        <v>0</v>
      </c>
      <c r="M46" s="521">
        <v>9.32</v>
      </c>
      <c r="N46" s="509">
        <v>7.57</v>
      </c>
      <c r="O46" s="509">
        <v>0</v>
      </c>
      <c r="P46" s="509">
        <v>0</v>
      </c>
      <c r="Q46" s="666">
        <v>0</v>
      </c>
      <c r="R46" s="667">
        <f t="shared" si="1"/>
        <v>16.89</v>
      </c>
      <c r="S46" s="521">
        <v>8.0660000000000007</v>
      </c>
      <c r="T46" s="509">
        <v>6.0460000000000003</v>
      </c>
      <c r="U46" s="509">
        <v>0</v>
      </c>
      <c r="V46" s="509">
        <v>0</v>
      </c>
      <c r="W46" s="666">
        <v>0</v>
      </c>
      <c r="X46" s="667">
        <f t="shared" si="2"/>
        <v>14.112000000000002</v>
      </c>
      <c r="Y46" s="524">
        <v>0</v>
      </c>
      <c r="Z46" s="524">
        <v>0</v>
      </c>
      <c r="AA46" s="509">
        <v>0</v>
      </c>
      <c r="AB46" s="509">
        <v>0</v>
      </c>
      <c r="AC46" s="666">
        <v>0</v>
      </c>
      <c r="AD46" s="667">
        <f t="shared" si="3"/>
        <v>0</v>
      </c>
      <c r="AE46" s="524">
        <v>0</v>
      </c>
      <c r="AF46" s="509">
        <v>0</v>
      </c>
      <c r="AG46" s="509">
        <v>0</v>
      </c>
      <c r="AH46" s="509">
        <v>0</v>
      </c>
      <c r="AI46" s="666">
        <v>0</v>
      </c>
      <c r="AJ46" s="667">
        <f t="shared" si="4"/>
        <v>0</v>
      </c>
      <c r="AK46" s="524">
        <v>0</v>
      </c>
      <c r="AL46" s="509">
        <v>0</v>
      </c>
      <c r="AM46" s="509">
        <v>0</v>
      </c>
      <c r="AN46" s="509">
        <v>0</v>
      </c>
      <c r="AO46" s="666">
        <v>0</v>
      </c>
      <c r="AP46" s="667">
        <f t="shared" si="5"/>
        <v>0</v>
      </c>
      <c r="AQ46" s="524">
        <v>0</v>
      </c>
      <c r="AR46" s="509">
        <v>0</v>
      </c>
      <c r="AS46" s="509">
        <v>0</v>
      </c>
      <c r="AT46" s="509">
        <v>0</v>
      </c>
      <c r="AU46" s="666">
        <v>0</v>
      </c>
      <c r="AV46" s="667">
        <f t="shared" si="6"/>
        <v>0</v>
      </c>
      <c r="AW46" s="524">
        <v>0</v>
      </c>
      <c r="AX46" s="509">
        <v>0</v>
      </c>
      <c r="AY46" s="509">
        <v>0</v>
      </c>
      <c r="AZ46" s="509">
        <v>0</v>
      </c>
      <c r="BA46" s="666">
        <v>0</v>
      </c>
      <c r="BB46" s="667">
        <f t="shared" si="7"/>
        <v>0</v>
      </c>
      <c r="BC46" s="482"/>
      <c r="BD46" s="94"/>
      <c r="BE46" s="2849" t="s">
        <v>388</v>
      </c>
      <c r="BG46" s="43">
        <f t="shared" si="12"/>
        <v>0</v>
      </c>
      <c r="BH46" s="43"/>
      <c r="BJ46" s="677">
        <f t="shared" si="10"/>
        <v>37</v>
      </c>
      <c r="BK46" s="688" t="s">
        <v>6954</v>
      </c>
      <c r="BL46" s="391" t="s">
        <v>41</v>
      </c>
      <c r="BM46" s="665">
        <v>3</v>
      </c>
      <c r="BN46" s="680" t="s">
        <v>6955</v>
      </c>
      <c r="BO46" s="681" t="s">
        <v>6956</v>
      </c>
      <c r="BP46" s="681" t="s">
        <v>6957</v>
      </c>
      <c r="BQ46" s="681" t="s">
        <v>6958</v>
      </c>
      <c r="BR46" s="682" t="s">
        <v>6959</v>
      </c>
      <c r="BS46" s="674" t="s">
        <v>6960</v>
      </c>
      <c r="BT46" s="2450"/>
      <c r="BV46" s="1061">
        <f t="shared" si="13"/>
        <v>0</v>
      </c>
      <c r="BX46" s="1061">
        <f xml:space="preserve"> IF( OR( $C$46 = $DS$46, $C$46 =""), 0, IF( ISNUMBER( G46 ), 0, 1 ))</f>
        <v>0</v>
      </c>
      <c r="BY46" s="1061">
        <f xml:space="preserve"> IF( OR( $C$46 = $DS$46, $C$46 =""), 0, IF( ISNUMBER( H46 ), 0, 1 ))</f>
        <v>0</v>
      </c>
      <c r="BZ46" s="1061">
        <f xml:space="preserve"> IF( OR( $C$46 = $DS$46, $C$46 =""), 0, IF( ISNUMBER( I46 ), 0, 1 ))</f>
        <v>0</v>
      </c>
      <c r="CA46" s="1061">
        <f xml:space="preserve"> IF( OR( $C$46 = $DS$46, $C$46 =""), 0, IF( ISNUMBER( J46 ), 0, 1 ))</f>
        <v>0</v>
      </c>
      <c r="CB46" s="1061">
        <f xml:space="preserve"> IF( OR( $C$46 = $DS$46, $C$46 =""), 0, IF( ISNUMBER( K46 ), 0, 1 ))</f>
        <v>0</v>
      </c>
      <c r="CC46" s="2866"/>
      <c r="CD46" s="1061">
        <f xml:space="preserve"> IF( OR( $C$46 = $DS$46, $C$46 =""), 0, IF( ISNUMBER( M46 ), 0, 1 ))</f>
        <v>0</v>
      </c>
      <c r="CE46" s="1061">
        <f xml:space="preserve"> IF( OR( $C$46 = $DS$46, $C$46 =""), 0, IF( ISNUMBER( N46 ), 0, 1 ))</f>
        <v>0</v>
      </c>
      <c r="CF46" s="1061">
        <f xml:space="preserve"> IF( OR( $C$46 = $DS$46, $C$46 =""), 0, IF( ISNUMBER( O46 ), 0, 1 ))</f>
        <v>0</v>
      </c>
      <c r="CG46" s="1061">
        <f xml:space="preserve"> IF( OR( $C$46 = $DS$46, $C$46 =""), 0, IF( ISNUMBER( P46 ), 0, 1 ))</f>
        <v>0</v>
      </c>
      <c r="CH46" s="1061">
        <f xml:space="preserve"> IF( OR( $C$46 = $DS$46, $C$46 =""), 0, IF( ISNUMBER( Q46 ), 0, 1 ))</f>
        <v>0</v>
      </c>
      <c r="CI46" s="1050"/>
      <c r="CJ46" s="1061">
        <f xml:space="preserve"> IF( OR( $C$46 = $DS$46, $C$46 =""), 0, IF( ISNUMBER( S46 ), 0, 1 ))</f>
        <v>0</v>
      </c>
      <c r="CK46" s="1061">
        <f xml:space="preserve"> IF( OR( $C$46 = $DS$46, $C$46 =""), 0, IF( ISNUMBER( T46 ), 0, 1 ))</f>
        <v>0</v>
      </c>
      <c r="CL46" s="1061">
        <f xml:space="preserve"> IF( OR( $C$46 = $DS$46, $C$46 =""), 0, IF( ISNUMBER( U46 ), 0, 1 ))</f>
        <v>0</v>
      </c>
      <c r="CM46" s="1061">
        <f xml:space="preserve"> IF( OR( $C$46 = $DS$46, $C$46 =""), 0, IF( ISNUMBER( V46 ), 0, 1 ))</f>
        <v>0</v>
      </c>
      <c r="CN46" s="1061">
        <f xml:space="preserve"> IF( OR( $C$46 = $DS$46, $C$46 =""), 0, IF( ISNUMBER( W46 ), 0, 1 ))</f>
        <v>0</v>
      </c>
      <c r="CO46" s="1050"/>
      <c r="CP46" s="1061">
        <f xml:space="preserve"> IF( OR( $C$46 = $DS$46, $C$46 =""), 0, IF( ISNUMBER( Y46 ), 0, 1 ))</f>
        <v>0</v>
      </c>
      <c r="CQ46" s="1061">
        <f xml:space="preserve"> IF( OR( $C$46 = $DS$46, $C$46 =""), 0, IF( ISNUMBER( Z46 ), 0, 1 ))</f>
        <v>0</v>
      </c>
      <c r="CR46" s="1061">
        <f xml:space="preserve"> IF( OR( $C$46 = $DS$46, $C$46 =""), 0, IF( ISNUMBER( AA46 ), 0, 1 ))</f>
        <v>0</v>
      </c>
      <c r="CS46" s="1061">
        <f xml:space="preserve"> IF( OR( $C$46 = $DS$46, $C$46 =""), 0, IF( ISNUMBER( AB46 ), 0, 1 ))</f>
        <v>0</v>
      </c>
      <c r="CT46" s="1061">
        <f xml:space="preserve"> IF( OR( $C$46 = $DS$46, $C$46 =""), 0, IF( ISNUMBER( AC46 ), 0, 1 ))</f>
        <v>0</v>
      </c>
      <c r="CU46" s="1050"/>
      <c r="CV46" s="1061">
        <f xml:space="preserve"> IF( OR( $C$46 = $DS$46, $C$46 =""), 0, IF( ISNUMBER( AE46 ), 0, 1 ))</f>
        <v>0</v>
      </c>
      <c r="CW46" s="1061">
        <f xml:space="preserve"> IF( OR( $C$46 = $DS$46, $C$46 =""), 0, IF( ISNUMBER( AF46 ), 0, 1 ))</f>
        <v>0</v>
      </c>
      <c r="CX46" s="1061">
        <f xml:space="preserve"> IF( OR( $C$46 = $DS$46, $C$46 =""), 0, IF( ISNUMBER( AG46 ), 0, 1 ))</f>
        <v>0</v>
      </c>
      <c r="CY46" s="1061">
        <f xml:space="preserve"> IF( OR( $C$46 = $DS$46, $C$46 =""), 0, IF( ISNUMBER( AH46 ), 0, 1 ))</f>
        <v>0</v>
      </c>
      <c r="CZ46" s="1061">
        <f xml:space="preserve"> IF( OR( $C$46 = $DS$46, $C$46 =""), 0, IF( ISNUMBER( AI46 ), 0, 1 ))</f>
        <v>0</v>
      </c>
      <c r="DA46" s="1050"/>
      <c r="DB46" s="1061">
        <f xml:space="preserve"> IF( OR( $C$46 = $DS$46, $C$46 =""), 0, IF( ISNUMBER( AK46 ), 0, 1 ))</f>
        <v>0</v>
      </c>
      <c r="DC46" s="1061">
        <f xml:space="preserve"> IF( OR( $C$46 = $DS$46, $C$46 =""), 0, IF( ISNUMBER( AL46 ), 0, 1 ))</f>
        <v>0</v>
      </c>
      <c r="DD46" s="1061">
        <f xml:space="preserve"> IF( OR( $C$46 = $DS$46, $C$46 =""), 0, IF( ISNUMBER( AM46 ), 0, 1 ))</f>
        <v>0</v>
      </c>
      <c r="DE46" s="1061">
        <f xml:space="preserve"> IF( OR( $C$46 = $DS$46, $C$46 =""), 0, IF( ISNUMBER( AN46 ), 0, 1 ))</f>
        <v>0</v>
      </c>
      <c r="DF46" s="1061">
        <f xml:space="preserve"> IF( OR( $C$46 = $DS$46, $C$46 =""), 0, IF( ISNUMBER( AO46 ), 0, 1 ))</f>
        <v>0</v>
      </c>
      <c r="DG46" s="1050"/>
      <c r="DH46" s="1061">
        <f xml:space="preserve"> IF( OR( $C$46 = $DS$46, $C$46 =""), 0, IF( ISNUMBER( AQ46 ), 0, 1 ))</f>
        <v>0</v>
      </c>
      <c r="DI46" s="1061">
        <f xml:space="preserve"> IF( OR( $C$46 = $DS$46, $C$46 =""), 0, IF( ISNUMBER( AR46 ), 0, 1 ))</f>
        <v>0</v>
      </c>
      <c r="DJ46" s="1061">
        <f xml:space="preserve"> IF( OR( $C$46 = $DS$46, $C$46 =""), 0, IF( ISNUMBER( AS46 ), 0, 1 ))</f>
        <v>0</v>
      </c>
      <c r="DK46" s="1061">
        <f xml:space="preserve"> IF( OR( $C$46 = $DS$46, $C$46 =""), 0, IF( ISNUMBER( AT46 ), 0, 1 ))</f>
        <v>0</v>
      </c>
      <c r="DL46" s="1061">
        <f xml:space="preserve"> IF( OR( $C$46 = $DS$46, $C$46 =""), 0, IF( ISNUMBER( AU46 ), 0, 1 ))</f>
        <v>0</v>
      </c>
      <c r="DM46" s="1050"/>
      <c r="DN46" s="1061">
        <f xml:space="preserve"> IF( OR( $C$46 = $DS$46, $C$46 =""), 0, IF( ISNUMBER( AW46 ), 0, 1 ))</f>
        <v>0</v>
      </c>
      <c r="DO46" s="1061">
        <f xml:space="preserve"> IF( OR( $C$46 = $DS$46, $C$46 =""), 0, IF( ISNUMBER( AX46 ), 0, 1 ))</f>
        <v>0</v>
      </c>
      <c r="DP46" s="1061">
        <f xml:space="preserve"> IF( OR( $C$46 = $DS$46, $C$46 =""), 0, IF( ISNUMBER( AY46 ), 0, 1 ))</f>
        <v>0</v>
      </c>
      <c r="DQ46" s="1061">
        <f xml:space="preserve"> IF( OR( $C$46 = $DS$46, $C$46 =""), 0, IF( ISNUMBER( AZ46 ), 0, 1 ))</f>
        <v>0</v>
      </c>
      <c r="DR46" s="1061">
        <f xml:space="preserve"> IF( OR( $C$46 = $DS$46, $C$46 =""), 0, IF( ISNUMBER( BA46 ), 0, 1 ))</f>
        <v>0</v>
      </c>
      <c r="DS46" s="1080" t="s">
        <v>1409</v>
      </c>
      <c r="DT46" s="200"/>
      <c r="DV46" s="1034"/>
      <c r="DW46" s="1050"/>
      <c r="DX46" s="1050"/>
      <c r="DY46" s="1050"/>
      <c r="DZ46" s="1050"/>
      <c r="EA46" s="1050"/>
      <c r="EB46" s="2866"/>
      <c r="EC46" s="1050"/>
      <c r="ED46" s="1050"/>
      <c r="EE46" s="1050"/>
      <c r="EF46" s="1050"/>
      <c r="EG46" s="1050"/>
      <c r="EH46" s="1050"/>
      <c r="EI46" s="1050"/>
      <c r="EJ46" s="1050"/>
      <c r="EK46" s="1050"/>
      <c r="EL46" s="1050"/>
      <c r="EM46" s="1050"/>
      <c r="EN46" s="1050"/>
      <c r="EO46" s="1050"/>
      <c r="EP46" s="1050"/>
      <c r="EQ46" s="1050"/>
      <c r="ER46" s="1050"/>
      <c r="ES46" s="1050"/>
      <c r="ET46" s="1050"/>
      <c r="EU46" s="1050"/>
      <c r="EV46" s="1050"/>
      <c r="EW46" s="1050"/>
      <c r="EX46" s="1050"/>
      <c r="EY46" s="1050"/>
      <c r="EZ46" s="1050"/>
      <c r="FA46" s="1050"/>
      <c r="FB46" s="1050"/>
      <c r="FC46" s="1050"/>
      <c r="FD46" s="1050"/>
      <c r="FE46" s="1050"/>
      <c r="FF46" s="1050"/>
      <c r="FG46" s="1050"/>
      <c r="FH46" s="1050"/>
      <c r="FI46" s="1050"/>
      <c r="FJ46" s="1050"/>
      <c r="FK46" s="1050"/>
      <c r="FL46" s="1050"/>
      <c r="FM46" s="1050"/>
      <c r="FN46" s="1050"/>
      <c r="FO46" s="1050"/>
      <c r="FP46" s="1050"/>
      <c r="FQ46" s="1050"/>
      <c r="FR46" s="200"/>
    </row>
    <row r="47" spans="2:174" ht="14.25" customHeight="1" x14ac:dyDescent="0.3">
      <c r="B47" s="677">
        <f t="shared" si="9"/>
        <v>38</v>
      </c>
      <c r="C47" s="595" t="s">
        <v>1410</v>
      </c>
      <c r="D47" s="679"/>
      <c r="E47" s="391" t="s">
        <v>41</v>
      </c>
      <c r="F47" s="665">
        <v>3</v>
      </c>
      <c r="G47" s="521">
        <v>0</v>
      </c>
      <c r="H47" s="509">
        <v>0</v>
      </c>
      <c r="I47" s="509">
        <v>0</v>
      </c>
      <c r="J47" s="509">
        <v>0</v>
      </c>
      <c r="K47" s="666">
        <v>0</v>
      </c>
      <c r="L47" s="667">
        <f t="shared" si="0"/>
        <v>0</v>
      </c>
      <c r="M47" s="521">
        <v>19.22</v>
      </c>
      <c r="N47" s="509">
        <v>0</v>
      </c>
      <c r="O47" s="509">
        <v>0</v>
      </c>
      <c r="P47" s="509">
        <v>0</v>
      </c>
      <c r="Q47" s="666">
        <v>0</v>
      </c>
      <c r="R47" s="667">
        <f t="shared" si="1"/>
        <v>19.22</v>
      </c>
      <c r="S47" s="521">
        <v>20.632999999999999</v>
      </c>
      <c r="T47" s="509">
        <v>0</v>
      </c>
      <c r="U47" s="509">
        <v>0</v>
      </c>
      <c r="V47" s="509">
        <v>0</v>
      </c>
      <c r="W47" s="666">
        <v>0</v>
      </c>
      <c r="X47" s="667">
        <f t="shared" si="2"/>
        <v>20.632999999999999</v>
      </c>
      <c r="Y47" s="524">
        <v>0</v>
      </c>
      <c r="Z47" s="509">
        <v>0</v>
      </c>
      <c r="AA47" s="509">
        <v>0</v>
      </c>
      <c r="AB47" s="509">
        <v>0</v>
      </c>
      <c r="AC47" s="666">
        <v>0</v>
      </c>
      <c r="AD47" s="667">
        <f t="shared" si="3"/>
        <v>0</v>
      </c>
      <c r="AE47" s="524">
        <v>0</v>
      </c>
      <c r="AF47" s="509">
        <v>0</v>
      </c>
      <c r="AG47" s="509">
        <v>0</v>
      </c>
      <c r="AH47" s="509">
        <v>0</v>
      </c>
      <c r="AI47" s="666">
        <v>0</v>
      </c>
      <c r="AJ47" s="667">
        <f t="shared" si="4"/>
        <v>0</v>
      </c>
      <c r="AK47" s="524">
        <v>0</v>
      </c>
      <c r="AL47" s="509">
        <v>0</v>
      </c>
      <c r="AM47" s="509">
        <v>0</v>
      </c>
      <c r="AN47" s="509">
        <v>0</v>
      </c>
      <c r="AO47" s="666">
        <v>0</v>
      </c>
      <c r="AP47" s="667">
        <f t="shared" si="5"/>
        <v>0</v>
      </c>
      <c r="AQ47" s="524">
        <v>0</v>
      </c>
      <c r="AR47" s="509">
        <v>0</v>
      </c>
      <c r="AS47" s="509">
        <v>0</v>
      </c>
      <c r="AT47" s="509">
        <v>0</v>
      </c>
      <c r="AU47" s="666">
        <v>0</v>
      </c>
      <c r="AV47" s="667">
        <f t="shared" si="6"/>
        <v>0</v>
      </c>
      <c r="AW47" s="524">
        <v>0</v>
      </c>
      <c r="AX47" s="509">
        <v>0</v>
      </c>
      <c r="AY47" s="509">
        <v>0</v>
      </c>
      <c r="AZ47" s="509">
        <v>0</v>
      </c>
      <c r="BA47" s="666">
        <v>0</v>
      </c>
      <c r="BB47" s="667">
        <f t="shared" si="7"/>
        <v>0</v>
      </c>
      <c r="BC47" s="482"/>
      <c r="BD47" s="94"/>
      <c r="BE47" s="2849" t="s">
        <v>388</v>
      </c>
      <c r="BG47" s="43">
        <f t="shared" si="12"/>
        <v>0</v>
      </c>
      <c r="BH47" s="43"/>
      <c r="BJ47" s="677">
        <f t="shared" si="10"/>
        <v>38</v>
      </c>
      <c r="BK47" s="686" t="s">
        <v>6961</v>
      </c>
      <c r="BL47" s="391" t="s">
        <v>41</v>
      </c>
      <c r="BM47" s="665">
        <v>3</v>
      </c>
      <c r="BN47" s="680" t="s">
        <v>6962</v>
      </c>
      <c r="BO47" s="681" t="s">
        <v>6963</v>
      </c>
      <c r="BP47" s="681" t="s">
        <v>6964</v>
      </c>
      <c r="BQ47" s="681" t="s">
        <v>6965</v>
      </c>
      <c r="BR47" s="682" t="s">
        <v>6966</v>
      </c>
      <c r="BS47" s="674" t="s">
        <v>6967</v>
      </c>
      <c r="BT47" s="2450"/>
      <c r="BV47" s="1061">
        <f t="shared" si="13"/>
        <v>0</v>
      </c>
      <c r="BX47" s="1061">
        <f xml:space="preserve"> IF( OR( $C$47 = $DS$47, $C$47 =""), 0, IF( ISNUMBER( G47 ), 0, 1 ))</f>
        <v>0</v>
      </c>
      <c r="BY47" s="1061">
        <f xml:space="preserve"> IF( OR( $C$47 = $DS$47, $C$47 =""), 0, IF( ISNUMBER( H47 ), 0, 1 ))</f>
        <v>0</v>
      </c>
      <c r="BZ47" s="1061">
        <f xml:space="preserve"> IF( OR( $C$47 = $DS$47, $C$47 =""), 0, IF( ISNUMBER( I47 ), 0, 1 ))</f>
        <v>0</v>
      </c>
      <c r="CA47" s="1061">
        <f xml:space="preserve"> IF( OR( $C$47 = $DS$47, $C$47 =""), 0, IF( ISNUMBER( J47 ), 0, 1 ))</f>
        <v>0</v>
      </c>
      <c r="CB47" s="1061">
        <f xml:space="preserve"> IF( OR( $C$47 = $DS$47, $C$47 =""), 0, IF( ISNUMBER( K47 ), 0, 1 ))</f>
        <v>0</v>
      </c>
      <c r="CC47" s="2866"/>
      <c r="CD47" s="1061">
        <f xml:space="preserve"> IF( OR( $C$47 = $DS$47, $C$47 =""), 0, IF( ISNUMBER( M47 ), 0, 1 ))</f>
        <v>0</v>
      </c>
      <c r="CE47" s="1061">
        <f xml:space="preserve"> IF( OR( $C$47 = $DS$47, $C$47 =""), 0, IF( ISNUMBER( N47 ), 0, 1 ))</f>
        <v>0</v>
      </c>
      <c r="CF47" s="1061">
        <f xml:space="preserve"> IF( OR( $C$47 = $DS$47, $C$47 =""), 0, IF( ISNUMBER( O47 ), 0, 1 ))</f>
        <v>0</v>
      </c>
      <c r="CG47" s="1061">
        <f xml:space="preserve"> IF( OR( $C$47 = $DS$47, $C$47 =""), 0, IF( ISNUMBER( P47 ), 0, 1 ))</f>
        <v>0</v>
      </c>
      <c r="CH47" s="1061">
        <f xml:space="preserve"> IF( OR( $C$47 = $DS$47, $C$47 =""), 0, IF( ISNUMBER( Q47 ), 0, 1 ))</f>
        <v>0</v>
      </c>
      <c r="CI47" s="1050"/>
      <c r="CJ47" s="1061">
        <f xml:space="preserve"> IF( OR( $C$47 = $DS$47, $C$47 =""), 0, IF( ISNUMBER( S47 ), 0, 1 ))</f>
        <v>0</v>
      </c>
      <c r="CK47" s="1061">
        <f xml:space="preserve"> IF( OR( $C$47 = $DS$47, $C$47 =""), 0, IF( ISNUMBER( T47 ), 0, 1 ))</f>
        <v>0</v>
      </c>
      <c r="CL47" s="1061">
        <f xml:space="preserve"> IF( OR( $C$47 = $DS$47, $C$47 =""), 0, IF( ISNUMBER( U47 ), 0, 1 ))</f>
        <v>0</v>
      </c>
      <c r="CM47" s="1061">
        <f xml:space="preserve"> IF( OR( $C$47 = $DS$47, $C$47 =""), 0, IF( ISNUMBER( V47 ), 0, 1 ))</f>
        <v>0</v>
      </c>
      <c r="CN47" s="1061">
        <f xml:space="preserve"> IF( OR( $C$47 = $DS$47, $C$47 =""), 0, IF( ISNUMBER( W47 ), 0, 1 ))</f>
        <v>0</v>
      </c>
      <c r="CO47" s="1050"/>
      <c r="CP47" s="1061">
        <f xml:space="preserve"> IF( OR( $C$47 = $DS$47, $C$47 =""), 0, IF( ISNUMBER( Y47 ), 0, 1 ))</f>
        <v>0</v>
      </c>
      <c r="CQ47" s="1061">
        <f xml:space="preserve"> IF( OR( $C$47 = $DS$47, $C$47 =""), 0, IF( ISNUMBER( Z47 ), 0, 1 ))</f>
        <v>0</v>
      </c>
      <c r="CR47" s="1061">
        <f xml:space="preserve"> IF( OR( $C$47 = $DS$47, $C$47 =""), 0, IF( ISNUMBER( AA47 ), 0, 1 ))</f>
        <v>0</v>
      </c>
      <c r="CS47" s="1061">
        <f xml:space="preserve"> IF( OR( $C$47 = $DS$47, $C$47 =""), 0, IF( ISNUMBER( AB47 ), 0, 1 ))</f>
        <v>0</v>
      </c>
      <c r="CT47" s="1061">
        <f xml:space="preserve"> IF( OR( $C$47 = $DS$47, $C$47 =""), 0, IF( ISNUMBER( AC47 ), 0, 1 ))</f>
        <v>0</v>
      </c>
      <c r="CU47" s="1050"/>
      <c r="CV47" s="1061">
        <f xml:space="preserve"> IF( OR( $C$47 = $DS$47, $C$47 =""), 0, IF( ISNUMBER( AE47 ), 0, 1 ))</f>
        <v>0</v>
      </c>
      <c r="CW47" s="1061">
        <f xml:space="preserve"> IF( OR( $C$47 = $DS$47, $C$47 =""), 0, IF( ISNUMBER( AF47 ), 0, 1 ))</f>
        <v>0</v>
      </c>
      <c r="CX47" s="1061">
        <f xml:space="preserve"> IF( OR( $C$47 = $DS$47, $C$47 =""), 0, IF( ISNUMBER( AG47 ), 0, 1 ))</f>
        <v>0</v>
      </c>
      <c r="CY47" s="1061">
        <f xml:space="preserve"> IF( OR( $C$47 = $DS$47, $C$47 =""), 0, IF( ISNUMBER( AH47 ), 0, 1 ))</f>
        <v>0</v>
      </c>
      <c r="CZ47" s="1061">
        <f xml:space="preserve"> IF( OR( $C$47 = $DS$47, $C$47 =""), 0, IF( ISNUMBER( AI47 ), 0, 1 ))</f>
        <v>0</v>
      </c>
      <c r="DA47" s="1050"/>
      <c r="DB47" s="1061">
        <f xml:space="preserve"> IF( OR( $C$47 = $DS$47, $C$47 =""), 0, IF( ISNUMBER( AK47 ), 0, 1 ))</f>
        <v>0</v>
      </c>
      <c r="DC47" s="1061">
        <f xml:space="preserve"> IF( OR( $C$47 = $DS$47, $C$47 =""), 0, IF( ISNUMBER( AL47 ), 0, 1 ))</f>
        <v>0</v>
      </c>
      <c r="DD47" s="1061">
        <f xml:space="preserve"> IF( OR( $C$47 = $DS$47, $C$47 =""), 0, IF( ISNUMBER( AM47 ), 0, 1 ))</f>
        <v>0</v>
      </c>
      <c r="DE47" s="1061">
        <f xml:space="preserve"> IF( OR( $C$47 = $DS$47, $C$47 =""), 0, IF( ISNUMBER( AN47 ), 0, 1 ))</f>
        <v>0</v>
      </c>
      <c r="DF47" s="1061">
        <f xml:space="preserve"> IF( OR( $C$47 = $DS$47, $C$47 =""), 0, IF( ISNUMBER( AO47 ), 0, 1 ))</f>
        <v>0</v>
      </c>
      <c r="DG47" s="1050"/>
      <c r="DH47" s="1061">
        <f xml:space="preserve"> IF( OR( $C$47 = $DS$47, $C$47 =""), 0, IF( ISNUMBER( AQ47 ), 0, 1 ))</f>
        <v>0</v>
      </c>
      <c r="DI47" s="1061">
        <f xml:space="preserve"> IF( OR( $C$47 = $DS$47, $C$47 =""), 0, IF( ISNUMBER( AR47 ), 0, 1 ))</f>
        <v>0</v>
      </c>
      <c r="DJ47" s="1061">
        <f xml:space="preserve"> IF( OR( $C$47 = $DS$47, $C$47 =""), 0, IF( ISNUMBER( AS47 ), 0, 1 ))</f>
        <v>0</v>
      </c>
      <c r="DK47" s="1061">
        <f xml:space="preserve"> IF( OR( $C$47 = $DS$47, $C$47 =""), 0, IF( ISNUMBER( AT47 ), 0, 1 ))</f>
        <v>0</v>
      </c>
      <c r="DL47" s="1061">
        <f xml:space="preserve"> IF( OR( $C$47 = $DS$47, $C$47 =""), 0, IF( ISNUMBER( AU47 ), 0, 1 ))</f>
        <v>0</v>
      </c>
      <c r="DM47" s="1050"/>
      <c r="DN47" s="1061">
        <f xml:space="preserve"> IF( OR( $C$47 = $DS$47, $C$47 =""), 0, IF( ISNUMBER( AW47 ), 0, 1 ))</f>
        <v>0</v>
      </c>
      <c r="DO47" s="1061">
        <f xml:space="preserve"> IF( OR( $C$47 = $DS$47, $C$47 =""), 0, IF( ISNUMBER( AX47 ), 0, 1 ))</f>
        <v>0</v>
      </c>
      <c r="DP47" s="1061">
        <f xml:space="preserve"> IF( OR( $C$47 = $DS$47, $C$47 =""), 0, IF( ISNUMBER( AY47 ), 0, 1 ))</f>
        <v>0</v>
      </c>
      <c r="DQ47" s="1061">
        <f xml:space="preserve"> IF( OR( $C$47 = $DS$47, $C$47 =""), 0, IF( ISNUMBER( AZ47 ), 0, 1 ))</f>
        <v>0</v>
      </c>
      <c r="DR47" s="1061">
        <f xml:space="preserve"> IF( OR( $C$47 = $DS$47, $C$47 =""), 0, IF( ISNUMBER( BA47 ), 0, 1 ))</f>
        <v>0</v>
      </c>
      <c r="DS47" s="1080" t="s">
        <v>1418</v>
      </c>
      <c r="DT47" s="200"/>
      <c r="DV47" s="1034"/>
      <c r="DW47" s="1050"/>
      <c r="DX47" s="1050"/>
      <c r="DY47" s="1050"/>
      <c r="DZ47" s="1050"/>
      <c r="EA47" s="1050"/>
      <c r="EB47" s="2866"/>
      <c r="EC47" s="1050"/>
      <c r="ED47" s="1050"/>
      <c r="EE47" s="1050"/>
      <c r="EF47" s="1050"/>
      <c r="EG47" s="1050"/>
      <c r="EH47" s="1050"/>
      <c r="EI47" s="1050"/>
      <c r="EJ47" s="1050"/>
      <c r="EK47" s="1050"/>
      <c r="EL47" s="1050"/>
      <c r="EM47" s="1050"/>
      <c r="EN47" s="1050"/>
      <c r="EO47" s="1050"/>
      <c r="EP47" s="1050"/>
      <c r="EQ47" s="1050"/>
      <c r="ER47" s="1050"/>
      <c r="ES47" s="1050"/>
      <c r="ET47" s="1050"/>
      <c r="EU47" s="1050"/>
      <c r="EV47" s="1050"/>
      <c r="EW47" s="1050"/>
      <c r="EX47" s="1050"/>
      <c r="EY47" s="1050"/>
      <c r="EZ47" s="1050"/>
      <c r="FA47" s="1050"/>
      <c r="FB47" s="1050"/>
      <c r="FC47" s="1050"/>
      <c r="FD47" s="1050"/>
      <c r="FE47" s="1050"/>
      <c r="FF47" s="1050"/>
      <c r="FG47" s="1050"/>
      <c r="FH47" s="1050"/>
      <c r="FI47" s="1050"/>
      <c r="FJ47" s="1050"/>
      <c r="FK47" s="1050"/>
      <c r="FL47" s="1050"/>
      <c r="FM47" s="1050"/>
      <c r="FN47" s="1050"/>
      <c r="FO47" s="1050"/>
      <c r="FP47" s="1050"/>
      <c r="FQ47" s="1050"/>
      <c r="FR47" s="200"/>
    </row>
    <row r="48" spans="2:174" ht="14.25" customHeight="1" x14ac:dyDescent="0.3">
      <c r="B48" s="677">
        <f t="shared" si="9"/>
        <v>39</v>
      </c>
      <c r="C48" s="595" t="s">
        <v>142</v>
      </c>
      <c r="D48" s="679"/>
      <c r="E48" s="391" t="s">
        <v>41</v>
      </c>
      <c r="F48" s="665">
        <v>3</v>
      </c>
      <c r="G48" s="521">
        <v>0</v>
      </c>
      <c r="H48" s="509">
        <v>0</v>
      </c>
      <c r="I48" s="509">
        <v>0</v>
      </c>
      <c r="J48" s="509">
        <v>0</v>
      </c>
      <c r="K48" s="666">
        <v>0</v>
      </c>
      <c r="L48" s="667">
        <f t="shared" si="0"/>
        <v>0</v>
      </c>
      <c r="M48" s="521">
        <v>0</v>
      </c>
      <c r="N48" s="509">
        <v>0</v>
      </c>
      <c r="O48" s="509">
        <v>0</v>
      </c>
      <c r="P48" s="509">
        <v>0</v>
      </c>
      <c r="Q48" s="666">
        <v>0</v>
      </c>
      <c r="R48" s="667">
        <f t="shared" si="1"/>
        <v>0</v>
      </c>
      <c r="S48" s="521">
        <v>0</v>
      </c>
      <c r="T48" s="509">
        <v>0</v>
      </c>
      <c r="U48" s="509">
        <v>0</v>
      </c>
      <c r="V48" s="509">
        <v>0</v>
      </c>
      <c r="W48" s="666">
        <v>0</v>
      </c>
      <c r="X48" s="667">
        <f t="shared" si="2"/>
        <v>0</v>
      </c>
      <c r="Y48" s="521">
        <v>0</v>
      </c>
      <c r="Z48" s="509">
        <v>0</v>
      </c>
      <c r="AA48" s="509">
        <v>0</v>
      </c>
      <c r="AB48" s="509">
        <v>0</v>
      </c>
      <c r="AC48" s="666">
        <v>0</v>
      </c>
      <c r="AD48" s="667">
        <f t="shared" si="3"/>
        <v>0</v>
      </c>
      <c r="AE48" s="521">
        <v>0</v>
      </c>
      <c r="AF48" s="509">
        <v>0</v>
      </c>
      <c r="AG48" s="509">
        <v>0</v>
      </c>
      <c r="AH48" s="509">
        <v>0</v>
      </c>
      <c r="AI48" s="666">
        <v>0</v>
      </c>
      <c r="AJ48" s="667">
        <f t="shared" si="4"/>
        <v>0</v>
      </c>
      <c r="AK48" s="521">
        <v>0</v>
      </c>
      <c r="AL48" s="509">
        <v>0</v>
      </c>
      <c r="AM48" s="509">
        <v>0</v>
      </c>
      <c r="AN48" s="509">
        <v>0</v>
      </c>
      <c r="AO48" s="666">
        <v>0</v>
      </c>
      <c r="AP48" s="667">
        <f t="shared" si="5"/>
        <v>0</v>
      </c>
      <c r="AQ48" s="521">
        <v>0</v>
      </c>
      <c r="AR48" s="509">
        <v>0</v>
      </c>
      <c r="AS48" s="509">
        <v>0</v>
      </c>
      <c r="AT48" s="509">
        <v>0</v>
      </c>
      <c r="AU48" s="666">
        <v>0</v>
      </c>
      <c r="AV48" s="667">
        <f t="shared" si="6"/>
        <v>0</v>
      </c>
      <c r="AW48" s="521">
        <v>0</v>
      </c>
      <c r="AX48" s="509">
        <v>0</v>
      </c>
      <c r="AY48" s="509">
        <v>0</v>
      </c>
      <c r="AZ48" s="509">
        <v>0</v>
      </c>
      <c r="BA48" s="666">
        <v>0</v>
      </c>
      <c r="BB48" s="667">
        <f t="shared" si="7"/>
        <v>0</v>
      </c>
      <c r="BC48" s="482"/>
      <c r="BD48" s="91"/>
      <c r="BE48" s="2849" t="s">
        <v>388</v>
      </c>
      <c r="BG48" s="43">
        <f t="shared" si="12"/>
        <v>0</v>
      </c>
      <c r="BH48" s="43"/>
      <c r="BJ48" s="677">
        <f t="shared" si="10"/>
        <v>39</v>
      </c>
      <c r="BK48" s="688" t="s">
        <v>6968</v>
      </c>
      <c r="BL48" s="391" t="s">
        <v>41</v>
      </c>
      <c r="BM48" s="665">
        <v>3</v>
      </c>
      <c r="BN48" s="680" t="s">
        <v>6969</v>
      </c>
      <c r="BO48" s="681" t="s">
        <v>6970</v>
      </c>
      <c r="BP48" s="681" t="s">
        <v>6971</v>
      </c>
      <c r="BQ48" s="681" t="s">
        <v>6972</v>
      </c>
      <c r="BR48" s="682" t="s">
        <v>6973</v>
      </c>
      <c r="BS48" s="674" t="s">
        <v>6974</v>
      </c>
      <c r="BT48" s="2450"/>
      <c r="BV48" s="1061">
        <f t="shared" si="13"/>
        <v>0</v>
      </c>
      <c r="BX48" s="1061">
        <f xml:space="preserve"> IF( OR( $C$48 = $DS$48, $C$48 =""), 0, IF( ISNUMBER( G48 ), 0, 1 ))</f>
        <v>0</v>
      </c>
      <c r="BY48" s="1061">
        <f xml:space="preserve"> IF( OR( $C$48 = $DS$48, $C$48 =""), 0, IF( ISNUMBER( H48 ), 0, 1 ))</f>
        <v>0</v>
      </c>
      <c r="BZ48" s="1061">
        <f xml:space="preserve"> IF( OR( $C$48 = $DS$48, $C$48 =""), 0, IF( ISNUMBER( I48 ), 0, 1 ))</f>
        <v>0</v>
      </c>
      <c r="CA48" s="1061">
        <f xml:space="preserve"> IF( OR( $C$48 = $DS$48, $C$48 =""), 0, IF( ISNUMBER( J48 ), 0, 1 ))</f>
        <v>0</v>
      </c>
      <c r="CB48" s="1061">
        <f xml:space="preserve"> IF( OR( $C$48 = $DS$48, $C$48 =""), 0, IF( ISNUMBER( K48 ), 0, 1 ))</f>
        <v>0</v>
      </c>
      <c r="CC48" s="2866"/>
      <c r="CD48" s="1061">
        <f xml:space="preserve"> IF( OR( $C$48 = $DS$48, $C$48 =""), 0, IF( ISNUMBER( M48 ), 0, 1 ))</f>
        <v>0</v>
      </c>
      <c r="CE48" s="1061">
        <f xml:space="preserve"> IF( OR( $C$48 = $DS$48, $C$48 =""), 0, IF( ISNUMBER( N48 ), 0, 1 ))</f>
        <v>0</v>
      </c>
      <c r="CF48" s="1061">
        <f xml:space="preserve"> IF( OR( $C$48 = $DS$48, $C$48 =""), 0, IF( ISNUMBER( O48 ), 0, 1 ))</f>
        <v>0</v>
      </c>
      <c r="CG48" s="1061">
        <f xml:space="preserve"> IF( OR( $C$48 = $DS$48, $C$48 =""), 0, IF( ISNUMBER( P48 ), 0, 1 ))</f>
        <v>0</v>
      </c>
      <c r="CH48" s="1061">
        <f xml:space="preserve"> IF( OR( $C$48 = $DS$48, $C$48 =""), 0, IF( ISNUMBER( Q48 ), 0, 1 ))</f>
        <v>0</v>
      </c>
      <c r="CI48" s="1050"/>
      <c r="CJ48" s="1061">
        <f xml:space="preserve"> IF( OR( $C$48 = $DS$48, $C$48 =""), 0, IF( ISNUMBER( S48 ), 0, 1 ))</f>
        <v>0</v>
      </c>
      <c r="CK48" s="1061">
        <f xml:space="preserve"> IF( OR( $C$48 = $DS$48, $C$48 =""), 0, IF( ISNUMBER( T48 ), 0, 1 ))</f>
        <v>0</v>
      </c>
      <c r="CL48" s="1061">
        <f xml:space="preserve"> IF( OR( $C$48 = $DS$48, $C$48 =""), 0, IF( ISNUMBER( U48 ), 0, 1 ))</f>
        <v>0</v>
      </c>
      <c r="CM48" s="1061">
        <f xml:space="preserve"> IF( OR( $C$48 = $DS$48, $C$48 =""), 0, IF( ISNUMBER( V48 ), 0, 1 ))</f>
        <v>0</v>
      </c>
      <c r="CN48" s="1061">
        <f xml:space="preserve"> IF( OR( $C$48 = $DS$48, $C$48 =""), 0, IF( ISNUMBER( W48 ), 0, 1 ))</f>
        <v>0</v>
      </c>
      <c r="CO48" s="1050"/>
      <c r="CP48" s="1061">
        <f xml:space="preserve"> IF( OR( $C$48 = $DS$48, $C$48 =""), 0, IF( ISNUMBER( Y48 ), 0, 1 ))</f>
        <v>0</v>
      </c>
      <c r="CQ48" s="1061">
        <f xml:space="preserve"> IF( OR( $C$48 = $DS$48, $C$48 =""), 0, IF( ISNUMBER( Z48 ), 0, 1 ))</f>
        <v>0</v>
      </c>
      <c r="CR48" s="1061">
        <f xml:space="preserve"> IF( OR( $C$48 = $DS$48, $C$48 =""), 0, IF( ISNUMBER( AA48 ), 0, 1 ))</f>
        <v>0</v>
      </c>
      <c r="CS48" s="1061">
        <f xml:space="preserve"> IF( OR( $C$48 = $DS$48, $C$48 =""), 0, IF( ISNUMBER( AB48 ), 0, 1 ))</f>
        <v>0</v>
      </c>
      <c r="CT48" s="1061">
        <f xml:space="preserve"> IF( OR( $C$48 = $DS$48, $C$48 =""), 0, IF( ISNUMBER( AC48 ), 0, 1 ))</f>
        <v>0</v>
      </c>
      <c r="CU48" s="1050"/>
      <c r="CV48" s="1061">
        <f xml:space="preserve"> IF( OR( $C$48 = $DS$48, $C$48 =""), 0, IF( ISNUMBER( AE48 ), 0, 1 ))</f>
        <v>0</v>
      </c>
      <c r="CW48" s="1061">
        <f xml:space="preserve"> IF( OR( $C$48 = $DS$48, $C$48 =""), 0, IF( ISNUMBER( AF48 ), 0, 1 ))</f>
        <v>0</v>
      </c>
      <c r="CX48" s="1061">
        <f xml:space="preserve"> IF( OR( $C$48 = $DS$48, $C$48 =""), 0, IF( ISNUMBER( AG48 ), 0, 1 ))</f>
        <v>0</v>
      </c>
      <c r="CY48" s="1061">
        <f xml:space="preserve"> IF( OR( $C$48 = $DS$48, $C$48 =""), 0, IF( ISNUMBER( AH48 ), 0, 1 ))</f>
        <v>0</v>
      </c>
      <c r="CZ48" s="1061">
        <f xml:space="preserve"> IF( OR( $C$48 = $DS$48, $C$48 =""), 0, IF( ISNUMBER( AI48 ), 0, 1 ))</f>
        <v>0</v>
      </c>
      <c r="DA48" s="1050"/>
      <c r="DB48" s="1061">
        <f xml:space="preserve"> IF( OR( $C$48 = $DS$48, $C$48 =""), 0, IF( ISNUMBER( AK48 ), 0, 1 ))</f>
        <v>0</v>
      </c>
      <c r="DC48" s="1061">
        <f xml:space="preserve"> IF( OR( $C$48 = $DS$48, $C$48 =""), 0, IF( ISNUMBER( AL48 ), 0, 1 ))</f>
        <v>0</v>
      </c>
      <c r="DD48" s="1061">
        <f xml:space="preserve"> IF( OR( $C$48 = $DS$48, $C$48 =""), 0, IF( ISNUMBER( AM48 ), 0, 1 ))</f>
        <v>0</v>
      </c>
      <c r="DE48" s="1061">
        <f xml:space="preserve"> IF( OR( $C$48 = $DS$48, $C$48 =""), 0, IF( ISNUMBER( AN48 ), 0, 1 ))</f>
        <v>0</v>
      </c>
      <c r="DF48" s="1061">
        <f xml:space="preserve"> IF( OR( $C$48 = $DS$48, $C$48 =""), 0, IF( ISNUMBER( AO48 ), 0, 1 ))</f>
        <v>0</v>
      </c>
      <c r="DG48" s="1050"/>
      <c r="DH48" s="1061">
        <f xml:space="preserve"> IF( OR( $C$48 = $DS$48, $C$48 =""), 0, IF( ISNUMBER( AQ48 ), 0, 1 ))</f>
        <v>0</v>
      </c>
      <c r="DI48" s="1061">
        <f xml:space="preserve"> IF( OR( $C$48 = $DS$48, $C$48 =""), 0, IF( ISNUMBER( AR48 ), 0, 1 ))</f>
        <v>0</v>
      </c>
      <c r="DJ48" s="1061">
        <f xml:space="preserve"> IF( OR( $C$48 = $DS$48, $C$48 =""), 0, IF( ISNUMBER( AS48 ), 0, 1 ))</f>
        <v>0</v>
      </c>
      <c r="DK48" s="1061">
        <f xml:space="preserve"> IF( OR( $C$48 = $DS$48, $C$48 =""), 0, IF( ISNUMBER( AT48 ), 0, 1 ))</f>
        <v>0</v>
      </c>
      <c r="DL48" s="1061">
        <f xml:space="preserve"> IF( OR( $C$48 = $DS$48, $C$48 =""), 0, IF( ISNUMBER( AU48 ), 0, 1 ))</f>
        <v>0</v>
      </c>
      <c r="DM48" s="1050"/>
      <c r="DN48" s="1061">
        <f xml:space="preserve"> IF( OR( $C$48 = $DS$48, $C$48 =""), 0, IF( ISNUMBER( AW48 ), 0, 1 ))</f>
        <v>0</v>
      </c>
      <c r="DO48" s="1061">
        <f xml:space="preserve"> IF( OR( $C$48 = $DS$48, $C$48 =""), 0, IF( ISNUMBER( AX48 ), 0, 1 ))</f>
        <v>0</v>
      </c>
      <c r="DP48" s="1061">
        <f xml:space="preserve"> IF( OR( $C$48 = $DS$48, $C$48 =""), 0, IF( ISNUMBER( AY48 ), 0, 1 ))</f>
        <v>0</v>
      </c>
      <c r="DQ48" s="1061">
        <f xml:space="preserve"> IF( OR( $C$48 = $DS$48, $C$48 =""), 0, IF( ISNUMBER( AZ48 ), 0, 1 ))</f>
        <v>0</v>
      </c>
      <c r="DR48" s="1061">
        <f xml:space="preserve"> IF( OR( $C$48 = $DS$48, $C$48 =""), 0, IF( ISNUMBER( BA48 ), 0, 1 ))</f>
        <v>0</v>
      </c>
      <c r="DS48" s="1080" t="s">
        <v>1426</v>
      </c>
      <c r="DT48" s="200"/>
      <c r="DV48" s="1034"/>
      <c r="DW48" s="1050"/>
      <c r="DX48" s="1050"/>
      <c r="DY48" s="1050"/>
      <c r="DZ48" s="1050"/>
      <c r="EA48" s="1050"/>
      <c r="EB48" s="2866"/>
      <c r="EC48" s="1050"/>
      <c r="ED48" s="1050"/>
      <c r="EE48" s="1050"/>
      <c r="EF48" s="1050"/>
      <c r="EG48" s="1050"/>
      <c r="EH48" s="1050"/>
      <c r="EI48" s="1050"/>
      <c r="EJ48" s="1050"/>
      <c r="EK48" s="1050"/>
      <c r="EL48" s="1050"/>
      <c r="EM48" s="1050"/>
      <c r="EN48" s="1050"/>
      <c r="EO48" s="1050"/>
      <c r="EP48" s="1050"/>
      <c r="EQ48" s="1050"/>
      <c r="ER48" s="1050"/>
      <c r="ES48" s="1050"/>
      <c r="ET48" s="1050"/>
      <c r="EU48" s="1050"/>
      <c r="EV48" s="1050"/>
      <c r="EW48" s="1050"/>
      <c r="EX48" s="1050"/>
      <c r="EY48" s="1050"/>
      <c r="EZ48" s="1050"/>
      <c r="FA48" s="1050"/>
      <c r="FB48" s="1050"/>
      <c r="FC48" s="1050"/>
      <c r="FD48" s="1050"/>
      <c r="FE48" s="1050"/>
      <c r="FF48" s="1050"/>
      <c r="FG48" s="1050"/>
      <c r="FH48" s="1050"/>
      <c r="FI48" s="1050"/>
      <c r="FJ48" s="1050"/>
      <c r="FK48" s="1050"/>
      <c r="FL48" s="1050"/>
      <c r="FM48" s="1050"/>
      <c r="FN48" s="1050"/>
      <c r="FO48" s="1050"/>
      <c r="FP48" s="1050"/>
      <c r="FQ48" s="1050"/>
      <c r="FR48" s="200"/>
    </row>
    <row r="49" spans="1:174" ht="14.25" customHeight="1" x14ac:dyDescent="0.3">
      <c r="B49" s="677">
        <f t="shared" si="9"/>
        <v>40</v>
      </c>
      <c r="C49" s="595" t="s">
        <v>1427</v>
      </c>
      <c r="D49" s="689"/>
      <c r="E49" s="690" t="s">
        <v>41</v>
      </c>
      <c r="F49" s="691">
        <v>3</v>
      </c>
      <c r="G49" s="521">
        <v>0</v>
      </c>
      <c r="H49" s="509">
        <v>0</v>
      </c>
      <c r="I49" s="509">
        <v>0</v>
      </c>
      <c r="J49" s="509">
        <v>0</v>
      </c>
      <c r="K49" s="666">
        <v>0</v>
      </c>
      <c r="L49" s="2872">
        <f t="shared" si="0"/>
        <v>0</v>
      </c>
      <c r="M49" s="521">
        <v>-8.6340000000000003</v>
      </c>
      <c r="N49" s="509">
        <v>0</v>
      </c>
      <c r="O49" s="509">
        <v>0</v>
      </c>
      <c r="P49" s="509">
        <v>0</v>
      </c>
      <c r="Q49" s="666">
        <v>0</v>
      </c>
      <c r="R49" s="2872">
        <f t="shared" si="1"/>
        <v>-8.6340000000000003</v>
      </c>
      <c r="S49" s="521">
        <v>-8.24</v>
      </c>
      <c r="T49" s="509">
        <v>0</v>
      </c>
      <c r="U49" s="509">
        <v>0</v>
      </c>
      <c r="V49" s="509">
        <v>0</v>
      </c>
      <c r="W49" s="666">
        <v>0</v>
      </c>
      <c r="X49" s="2872">
        <f t="shared" si="2"/>
        <v>-8.24</v>
      </c>
      <c r="Y49" s="521">
        <v>0</v>
      </c>
      <c r="Z49" s="509">
        <v>0</v>
      </c>
      <c r="AA49" s="509">
        <v>0</v>
      </c>
      <c r="AB49" s="509">
        <v>0</v>
      </c>
      <c r="AC49" s="666">
        <v>0</v>
      </c>
      <c r="AD49" s="2872">
        <f t="shared" si="3"/>
        <v>0</v>
      </c>
      <c r="AE49" s="521">
        <v>0</v>
      </c>
      <c r="AF49" s="509">
        <v>0</v>
      </c>
      <c r="AG49" s="509">
        <v>0</v>
      </c>
      <c r="AH49" s="509">
        <v>0</v>
      </c>
      <c r="AI49" s="666">
        <v>0</v>
      </c>
      <c r="AJ49" s="2872">
        <f t="shared" si="4"/>
        <v>0</v>
      </c>
      <c r="AK49" s="521">
        <v>0</v>
      </c>
      <c r="AL49" s="509">
        <v>0</v>
      </c>
      <c r="AM49" s="509">
        <v>0</v>
      </c>
      <c r="AN49" s="509">
        <v>0</v>
      </c>
      <c r="AO49" s="666">
        <v>0</v>
      </c>
      <c r="AP49" s="2872">
        <f t="shared" si="5"/>
        <v>0</v>
      </c>
      <c r="AQ49" s="521">
        <v>0</v>
      </c>
      <c r="AR49" s="509">
        <v>0</v>
      </c>
      <c r="AS49" s="509">
        <v>0</v>
      </c>
      <c r="AT49" s="509">
        <v>0</v>
      </c>
      <c r="AU49" s="666">
        <v>0</v>
      </c>
      <c r="AV49" s="2872">
        <f t="shared" si="6"/>
        <v>0</v>
      </c>
      <c r="AW49" s="521">
        <v>0</v>
      </c>
      <c r="AX49" s="509">
        <v>0</v>
      </c>
      <c r="AY49" s="509">
        <v>0</v>
      </c>
      <c r="AZ49" s="509">
        <v>0</v>
      </c>
      <c r="BA49" s="666">
        <v>0</v>
      </c>
      <c r="BB49" s="2872">
        <f t="shared" si="7"/>
        <v>0</v>
      </c>
      <c r="BC49" s="482"/>
      <c r="BD49" s="91"/>
      <c r="BE49" s="2849" t="s">
        <v>388</v>
      </c>
      <c r="BG49" s="43">
        <f t="shared" si="12"/>
        <v>0</v>
      </c>
      <c r="BH49" s="43"/>
      <c r="BJ49" s="677">
        <f t="shared" si="10"/>
        <v>40</v>
      </c>
      <c r="BK49" s="686" t="s">
        <v>6975</v>
      </c>
      <c r="BL49" s="690" t="s">
        <v>41</v>
      </c>
      <c r="BM49" s="691">
        <v>3</v>
      </c>
      <c r="BN49" s="680" t="s">
        <v>6976</v>
      </c>
      <c r="BO49" s="681" t="s">
        <v>6977</v>
      </c>
      <c r="BP49" s="681" t="s">
        <v>6978</v>
      </c>
      <c r="BQ49" s="681" t="s">
        <v>6979</v>
      </c>
      <c r="BR49" s="682" t="s">
        <v>6980</v>
      </c>
      <c r="BS49" s="722" t="s">
        <v>6981</v>
      </c>
      <c r="BT49" s="2450"/>
      <c r="BV49" s="1061">
        <f t="shared" si="13"/>
        <v>0</v>
      </c>
      <c r="BX49" s="1061">
        <f xml:space="preserve"> IF( OR( $C$49 = $DS$49, $C$49 =""), 0, IF( ISNUMBER( G49 ), 0, 1 ))</f>
        <v>0</v>
      </c>
      <c r="BY49" s="1061">
        <f xml:space="preserve"> IF( OR( $C$49 = $DS$49, $C$49 =""), 0, IF( ISNUMBER( H49 ), 0, 1 ))</f>
        <v>0</v>
      </c>
      <c r="BZ49" s="1061">
        <f xml:space="preserve"> IF( OR( $C$49 = $DS$49, $C$49 =""), 0, IF( ISNUMBER( I49 ), 0, 1 ))</f>
        <v>0</v>
      </c>
      <c r="CA49" s="1061">
        <f xml:space="preserve"> IF( OR( $C$49 = $DS$49, $C$49 =""), 0, IF( ISNUMBER( J49 ), 0, 1 ))</f>
        <v>0</v>
      </c>
      <c r="CB49" s="1061">
        <f xml:space="preserve"> IF( OR( $C$49 = $DS$49, $C$49 =""), 0, IF( ISNUMBER( K49 ), 0, 1 ))</f>
        <v>0</v>
      </c>
      <c r="CC49" s="2866"/>
      <c r="CD49" s="1061">
        <f xml:space="preserve"> IF( OR( $C$49 = $DS$49, $C$49 =""), 0, IF( ISNUMBER( M49 ), 0, 1 ))</f>
        <v>0</v>
      </c>
      <c r="CE49" s="1061">
        <f xml:space="preserve"> IF( OR( $C$49 = $DS$49, $C$49 =""), 0, IF( ISNUMBER( N49 ), 0, 1 ))</f>
        <v>0</v>
      </c>
      <c r="CF49" s="1061">
        <f xml:space="preserve"> IF( OR( $C$49 = $DS$49, $C$49 =""), 0, IF( ISNUMBER( O49 ), 0, 1 ))</f>
        <v>0</v>
      </c>
      <c r="CG49" s="1061">
        <f xml:space="preserve"> IF( OR( $C$49 = $DS$49, $C$49 =""), 0, IF( ISNUMBER( P49 ), 0, 1 ))</f>
        <v>0</v>
      </c>
      <c r="CH49" s="1061">
        <f xml:space="preserve"> IF( OR( $C$49 = $DS$49, $C$49 =""), 0, IF( ISNUMBER( Q49 ), 0, 1 ))</f>
        <v>0</v>
      </c>
      <c r="CI49" s="1050"/>
      <c r="CJ49" s="1061">
        <f xml:space="preserve"> IF( OR( $C$49 = $DS$49, $C$49 =""), 0, IF( ISNUMBER( S49 ), 0, 1 ))</f>
        <v>0</v>
      </c>
      <c r="CK49" s="1061">
        <f xml:space="preserve"> IF( OR( $C$49 = $DS$49, $C$49 =""), 0, IF( ISNUMBER( T49 ), 0, 1 ))</f>
        <v>0</v>
      </c>
      <c r="CL49" s="1061">
        <f xml:space="preserve"> IF( OR( $C$49 = $DS$49, $C$49 =""), 0, IF( ISNUMBER( U49 ), 0, 1 ))</f>
        <v>0</v>
      </c>
      <c r="CM49" s="1061">
        <f xml:space="preserve"> IF( OR( $C$49 = $DS$49, $C$49 =""), 0, IF( ISNUMBER( V49 ), 0, 1 ))</f>
        <v>0</v>
      </c>
      <c r="CN49" s="1061">
        <f xml:space="preserve"> IF( OR( $C$49 = $DS$49, $C$49 =""), 0, IF( ISNUMBER( W49 ), 0, 1 ))</f>
        <v>0</v>
      </c>
      <c r="CO49" s="1050"/>
      <c r="CP49" s="1061">
        <f xml:space="preserve"> IF( OR( $C$49 = $DS$49, $C$49 =""), 0, IF( ISNUMBER( Y49 ), 0, 1 ))</f>
        <v>0</v>
      </c>
      <c r="CQ49" s="1061">
        <f xml:space="preserve"> IF( OR( $C$49 = $DS$49, $C$49 =""), 0, IF( ISNUMBER( Z49 ), 0, 1 ))</f>
        <v>0</v>
      </c>
      <c r="CR49" s="1061">
        <f xml:space="preserve"> IF( OR( $C$49 = $DS$49, $C$49 =""), 0, IF( ISNUMBER( AA49 ), 0, 1 ))</f>
        <v>0</v>
      </c>
      <c r="CS49" s="1061">
        <f xml:space="preserve"> IF( OR( $C$49 = $DS$49, $C$49 =""), 0, IF( ISNUMBER( AB49 ), 0, 1 ))</f>
        <v>0</v>
      </c>
      <c r="CT49" s="1061">
        <f xml:space="preserve"> IF( OR( $C$49 = $DS$49, $C$49 =""), 0, IF( ISNUMBER( AC49 ), 0, 1 ))</f>
        <v>0</v>
      </c>
      <c r="CU49" s="1050"/>
      <c r="CV49" s="1061">
        <f xml:space="preserve"> IF( OR( $C$49 = $DS$49, $C$49 =""), 0, IF( ISNUMBER( AE49 ), 0, 1 ))</f>
        <v>0</v>
      </c>
      <c r="CW49" s="1061">
        <f xml:space="preserve"> IF( OR( $C$49 = $DS$49, $C$49 =""), 0, IF( ISNUMBER( AF49 ), 0, 1 ))</f>
        <v>0</v>
      </c>
      <c r="CX49" s="1061">
        <f xml:space="preserve"> IF( OR( $C$49 = $DS$49, $C$49 =""), 0, IF( ISNUMBER( AG49 ), 0, 1 ))</f>
        <v>0</v>
      </c>
      <c r="CY49" s="1061">
        <f xml:space="preserve"> IF( OR( $C$49 = $DS$49, $C$49 =""), 0, IF( ISNUMBER( AH49 ), 0, 1 ))</f>
        <v>0</v>
      </c>
      <c r="CZ49" s="1061">
        <f xml:space="preserve"> IF( OR( $C$49 = $DS$49, $C$49 =""), 0, IF( ISNUMBER( AI49 ), 0, 1 ))</f>
        <v>0</v>
      </c>
      <c r="DA49" s="1050"/>
      <c r="DB49" s="1061">
        <f xml:space="preserve"> IF( OR( $C$49 = $DS$49, $C$49 =""), 0, IF( ISNUMBER( AK49 ), 0, 1 ))</f>
        <v>0</v>
      </c>
      <c r="DC49" s="1061">
        <f xml:space="preserve"> IF( OR( $C$49 = $DS$49, $C$49 =""), 0, IF( ISNUMBER( AL49 ), 0, 1 ))</f>
        <v>0</v>
      </c>
      <c r="DD49" s="1061">
        <f xml:space="preserve"> IF( OR( $C$49 = $DS$49, $C$49 =""), 0, IF( ISNUMBER( AM49 ), 0, 1 ))</f>
        <v>0</v>
      </c>
      <c r="DE49" s="1061">
        <f xml:space="preserve"> IF( OR( $C$49 = $DS$49, $C$49 =""), 0, IF( ISNUMBER( AN49 ), 0, 1 ))</f>
        <v>0</v>
      </c>
      <c r="DF49" s="1061">
        <f xml:space="preserve"> IF( OR( $C$49 = $DS$49, $C$49 =""), 0, IF( ISNUMBER( AO49 ), 0, 1 ))</f>
        <v>0</v>
      </c>
      <c r="DG49" s="1050"/>
      <c r="DH49" s="1061">
        <f xml:space="preserve"> IF( OR( $C$49 = $DS$49, $C$49 =""), 0, IF( ISNUMBER( AQ49 ), 0, 1 ))</f>
        <v>0</v>
      </c>
      <c r="DI49" s="1061">
        <f xml:space="preserve"> IF( OR( $C$49 = $DS$49, $C$49 =""), 0, IF( ISNUMBER( AR49 ), 0, 1 ))</f>
        <v>0</v>
      </c>
      <c r="DJ49" s="1061">
        <f xml:space="preserve"> IF( OR( $C$49 = $DS$49, $C$49 =""), 0, IF( ISNUMBER( AS49 ), 0, 1 ))</f>
        <v>0</v>
      </c>
      <c r="DK49" s="1061">
        <f xml:space="preserve"> IF( OR( $C$49 = $DS$49, $C$49 =""), 0, IF( ISNUMBER( AT49 ), 0, 1 ))</f>
        <v>0</v>
      </c>
      <c r="DL49" s="1061">
        <f xml:space="preserve"> IF( OR( $C$49 = $DS$49, $C$49 =""), 0, IF( ISNUMBER( AU49 ), 0, 1 ))</f>
        <v>0</v>
      </c>
      <c r="DM49" s="1050"/>
      <c r="DN49" s="1061">
        <f xml:space="preserve"> IF( OR( $C$49 = $DS$49, $C$49 =""), 0, IF( ISNUMBER( AW49 ), 0, 1 ))</f>
        <v>0</v>
      </c>
      <c r="DO49" s="1061">
        <f xml:space="preserve"> IF( OR( $C$49 = $DS$49, $C$49 =""), 0, IF( ISNUMBER( AX49 ), 0, 1 ))</f>
        <v>0</v>
      </c>
      <c r="DP49" s="1061">
        <f xml:space="preserve"> IF( OR( $C$49 = $DS$49, $C$49 =""), 0, IF( ISNUMBER( AY49 ), 0, 1 ))</f>
        <v>0</v>
      </c>
      <c r="DQ49" s="1061">
        <f xml:space="preserve"> IF( OR( $C$49 = $DS$49, $C$49 =""), 0, IF( ISNUMBER( AZ49 ), 0, 1 ))</f>
        <v>0</v>
      </c>
      <c r="DR49" s="1061">
        <f xml:space="preserve"> IF( OR( $C$49 = $DS$49, $C$49 =""), 0, IF( ISNUMBER( BA49 ), 0, 1 ))</f>
        <v>0</v>
      </c>
      <c r="DS49" s="1080" t="s">
        <v>1435</v>
      </c>
      <c r="DT49" s="600"/>
      <c r="DV49" s="1034"/>
      <c r="DW49" s="1050"/>
      <c r="DX49" s="1050"/>
      <c r="DY49" s="1050"/>
      <c r="DZ49" s="1050"/>
      <c r="EA49" s="1050"/>
      <c r="EB49" s="2866"/>
      <c r="EC49" s="1050"/>
      <c r="ED49" s="1050"/>
      <c r="EE49" s="1050"/>
      <c r="EF49" s="1050"/>
      <c r="EG49" s="1050"/>
      <c r="EH49" s="1050"/>
      <c r="EI49" s="1050"/>
      <c r="EJ49" s="1050"/>
      <c r="EK49" s="1050"/>
      <c r="EL49" s="1050"/>
      <c r="EM49" s="1050"/>
      <c r="EN49" s="1050"/>
      <c r="EO49" s="1050"/>
      <c r="EP49" s="1050"/>
      <c r="EQ49" s="1050"/>
      <c r="ER49" s="1050"/>
      <c r="ES49" s="1050"/>
      <c r="ET49" s="1050"/>
      <c r="EU49" s="1050"/>
      <c r="EV49" s="1050"/>
      <c r="EW49" s="1050"/>
      <c r="EX49" s="1050"/>
      <c r="EY49" s="1050"/>
      <c r="EZ49" s="1050"/>
      <c r="FA49" s="1050"/>
      <c r="FB49" s="1050"/>
      <c r="FC49" s="1050"/>
      <c r="FD49" s="1050"/>
      <c r="FE49" s="1050"/>
      <c r="FF49" s="1050"/>
      <c r="FG49" s="1050"/>
      <c r="FH49" s="1050"/>
      <c r="FI49" s="1050"/>
      <c r="FJ49" s="1050"/>
      <c r="FK49" s="1050"/>
      <c r="FL49" s="1050"/>
      <c r="FM49" s="1050"/>
      <c r="FN49" s="1050"/>
      <c r="FO49" s="1050"/>
      <c r="FP49" s="1050"/>
      <c r="FQ49" s="1050"/>
      <c r="FR49" s="600"/>
    </row>
    <row r="50" spans="1:174" ht="14.25" customHeight="1" x14ac:dyDescent="0.3">
      <c r="B50" s="677">
        <f t="shared" si="9"/>
        <v>41</v>
      </c>
      <c r="C50" s="595" t="s">
        <v>1436</v>
      </c>
      <c r="D50" s="2873"/>
      <c r="E50" s="690" t="s">
        <v>41</v>
      </c>
      <c r="F50" s="691">
        <v>3</v>
      </c>
      <c r="G50" s="521">
        <v>0</v>
      </c>
      <c r="H50" s="509">
        <v>0</v>
      </c>
      <c r="I50" s="509">
        <v>0</v>
      </c>
      <c r="J50" s="509">
        <v>0</v>
      </c>
      <c r="K50" s="666">
        <v>0</v>
      </c>
      <c r="L50" s="2872">
        <f t="shared" si="0"/>
        <v>0</v>
      </c>
      <c r="M50" s="521">
        <v>0</v>
      </c>
      <c r="N50" s="509">
        <v>0</v>
      </c>
      <c r="O50" s="509">
        <v>0</v>
      </c>
      <c r="P50" s="509">
        <v>0</v>
      </c>
      <c r="Q50" s="666">
        <v>0</v>
      </c>
      <c r="R50" s="2872">
        <f t="shared" si="1"/>
        <v>0</v>
      </c>
      <c r="S50" s="521">
        <v>0</v>
      </c>
      <c r="T50" s="509">
        <v>0</v>
      </c>
      <c r="U50" s="509">
        <v>0</v>
      </c>
      <c r="V50" s="509">
        <v>0</v>
      </c>
      <c r="W50" s="666">
        <v>0</v>
      </c>
      <c r="X50" s="2872">
        <f t="shared" si="2"/>
        <v>0</v>
      </c>
      <c r="Y50" s="521">
        <v>0</v>
      </c>
      <c r="Z50" s="509">
        <v>0</v>
      </c>
      <c r="AA50" s="509">
        <v>0</v>
      </c>
      <c r="AB50" s="509">
        <v>0</v>
      </c>
      <c r="AC50" s="666">
        <v>0</v>
      </c>
      <c r="AD50" s="2872">
        <f t="shared" si="3"/>
        <v>0</v>
      </c>
      <c r="AE50" s="521">
        <v>0</v>
      </c>
      <c r="AF50" s="509">
        <v>0</v>
      </c>
      <c r="AG50" s="509">
        <v>0</v>
      </c>
      <c r="AH50" s="509">
        <v>0</v>
      </c>
      <c r="AI50" s="666">
        <v>0</v>
      </c>
      <c r="AJ50" s="2872">
        <f t="shared" si="4"/>
        <v>0</v>
      </c>
      <c r="AK50" s="521">
        <v>0</v>
      </c>
      <c r="AL50" s="509">
        <v>0</v>
      </c>
      <c r="AM50" s="509">
        <v>0</v>
      </c>
      <c r="AN50" s="509">
        <v>0</v>
      </c>
      <c r="AO50" s="666">
        <v>0</v>
      </c>
      <c r="AP50" s="2872">
        <f t="shared" si="5"/>
        <v>0</v>
      </c>
      <c r="AQ50" s="521">
        <v>0</v>
      </c>
      <c r="AR50" s="509">
        <v>0</v>
      </c>
      <c r="AS50" s="509">
        <v>0</v>
      </c>
      <c r="AT50" s="509">
        <v>0</v>
      </c>
      <c r="AU50" s="666">
        <v>0</v>
      </c>
      <c r="AV50" s="2872">
        <f t="shared" si="6"/>
        <v>0</v>
      </c>
      <c r="AW50" s="521">
        <v>0</v>
      </c>
      <c r="AX50" s="509">
        <v>4.593</v>
      </c>
      <c r="AY50" s="509">
        <v>0</v>
      </c>
      <c r="AZ50" s="509">
        <v>0</v>
      </c>
      <c r="BA50" s="666">
        <v>0</v>
      </c>
      <c r="BB50" s="2872">
        <f t="shared" si="7"/>
        <v>4.593</v>
      </c>
      <c r="BC50" s="482"/>
      <c r="BD50" s="91"/>
      <c r="BE50" s="2849" t="s">
        <v>388</v>
      </c>
      <c r="BG50" s="43">
        <f t="shared" si="12"/>
        <v>0</v>
      </c>
      <c r="BH50" s="43"/>
      <c r="BJ50" s="677">
        <f t="shared" si="10"/>
        <v>41</v>
      </c>
      <c r="BK50" s="692" t="s">
        <v>6982</v>
      </c>
      <c r="BL50" s="690" t="s">
        <v>41</v>
      </c>
      <c r="BM50" s="691">
        <v>3</v>
      </c>
      <c r="BN50" s="680" t="s">
        <v>6983</v>
      </c>
      <c r="BO50" s="681" t="s">
        <v>6984</v>
      </c>
      <c r="BP50" s="681" t="s">
        <v>6985</v>
      </c>
      <c r="BQ50" s="681" t="s">
        <v>6986</v>
      </c>
      <c r="BR50" s="682" t="s">
        <v>6987</v>
      </c>
      <c r="BS50" s="722" t="s">
        <v>6988</v>
      </c>
      <c r="BT50" s="2450"/>
      <c r="BV50" s="1061">
        <f t="shared" si="13"/>
        <v>0</v>
      </c>
      <c r="BX50" s="1061">
        <f xml:space="preserve"> IF( OR( $C$50 = $DS$50, $C$50 =""), 0, IF( ISNUMBER( G50 ), 0, 1 ))</f>
        <v>0</v>
      </c>
      <c r="BY50" s="1061">
        <f xml:space="preserve"> IF( OR( $C$50 = $DS$50, $C$50 =""), 0, IF( ISNUMBER( H50 ), 0, 1 ))</f>
        <v>0</v>
      </c>
      <c r="BZ50" s="1061">
        <f xml:space="preserve"> IF( OR( $C$50 = $DS$50, $C$50 =""), 0, IF( ISNUMBER( I50 ), 0, 1 ))</f>
        <v>0</v>
      </c>
      <c r="CA50" s="1061">
        <f xml:space="preserve"> IF( OR( $C$50 = $DS$50, $C$50 =""), 0, IF( ISNUMBER( J50 ), 0, 1 ))</f>
        <v>0</v>
      </c>
      <c r="CB50" s="1061">
        <f xml:space="preserve"> IF( OR( $C$50 = $DS$50, $C$50 =""), 0, IF( ISNUMBER( K50 ), 0, 1 ))</f>
        <v>0</v>
      </c>
      <c r="CC50" s="2866"/>
      <c r="CD50" s="1061">
        <f xml:space="preserve"> IF( OR( $C$50 = $DS$50, $C$50 =""), 0, IF( ISNUMBER( M50 ), 0, 1 ))</f>
        <v>0</v>
      </c>
      <c r="CE50" s="1061">
        <f xml:space="preserve"> IF( OR( $C$50 = $DS$50, $C$50 =""), 0, IF( ISNUMBER( N50 ), 0, 1 ))</f>
        <v>0</v>
      </c>
      <c r="CF50" s="1061">
        <f xml:space="preserve"> IF( OR( $C$50 = $DS$50, $C$50 =""), 0, IF( ISNUMBER( O50 ), 0, 1 ))</f>
        <v>0</v>
      </c>
      <c r="CG50" s="1061">
        <f xml:space="preserve"> IF( OR( $C$50 = $DS$50, $C$50 =""), 0, IF( ISNUMBER( P50 ), 0, 1 ))</f>
        <v>0</v>
      </c>
      <c r="CH50" s="1061">
        <f xml:space="preserve"> IF( OR( $C$50 = $DS$50, $C$50 =""), 0, IF( ISNUMBER( Q50 ), 0, 1 ))</f>
        <v>0</v>
      </c>
      <c r="CI50" s="1050"/>
      <c r="CJ50" s="1061">
        <f xml:space="preserve"> IF( OR( $C$50 = $DS$50, $C$50 =""), 0, IF( ISNUMBER( S50 ), 0, 1 ))</f>
        <v>0</v>
      </c>
      <c r="CK50" s="1061">
        <f xml:space="preserve"> IF( OR( $C$50 = $DS$50, $C$50 =""), 0, IF( ISNUMBER( T50 ), 0, 1 ))</f>
        <v>0</v>
      </c>
      <c r="CL50" s="1061">
        <f xml:space="preserve"> IF( OR( $C$50 = $DS$50, $C$50 =""), 0, IF( ISNUMBER( U50 ), 0, 1 ))</f>
        <v>0</v>
      </c>
      <c r="CM50" s="1061">
        <f xml:space="preserve"> IF( OR( $C$50 = $DS$50, $C$50 =""), 0, IF( ISNUMBER( V50 ), 0, 1 ))</f>
        <v>0</v>
      </c>
      <c r="CN50" s="1061">
        <f xml:space="preserve"> IF( OR( $C$50 = $DS$50, $C$50 =""), 0, IF( ISNUMBER( W50 ), 0, 1 ))</f>
        <v>0</v>
      </c>
      <c r="CO50" s="1050"/>
      <c r="CP50" s="1061">
        <f xml:space="preserve"> IF( OR( $C$50 = $DS$50, $C$50 =""), 0, IF( ISNUMBER( Y50 ), 0, 1 ))</f>
        <v>0</v>
      </c>
      <c r="CQ50" s="1061">
        <f xml:space="preserve"> IF( OR( $C$50 = $DS$50, $C$50 =""), 0, IF( ISNUMBER( Z50 ), 0, 1 ))</f>
        <v>0</v>
      </c>
      <c r="CR50" s="1061">
        <f xml:space="preserve"> IF( OR( $C$50 = $DS$50, $C$50 =""), 0, IF( ISNUMBER( AA50 ), 0, 1 ))</f>
        <v>0</v>
      </c>
      <c r="CS50" s="1061">
        <f xml:space="preserve"> IF( OR( $C$50 = $DS$50, $C$50 =""), 0, IF( ISNUMBER( AB50 ), 0, 1 ))</f>
        <v>0</v>
      </c>
      <c r="CT50" s="1061">
        <f xml:space="preserve"> IF( OR( $C$50 = $DS$50, $C$50 =""), 0, IF( ISNUMBER( AC50 ), 0, 1 ))</f>
        <v>0</v>
      </c>
      <c r="CU50" s="1050"/>
      <c r="CV50" s="1061">
        <f xml:space="preserve"> IF( OR( $C$50 = $DS$50, $C$50 =""), 0, IF( ISNUMBER( AE50 ), 0, 1 ))</f>
        <v>0</v>
      </c>
      <c r="CW50" s="1061">
        <f xml:space="preserve"> IF( OR( $C$50 = $DS$50, $C$50 =""), 0, IF( ISNUMBER( AF50 ), 0, 1 ))</f>
        <v>0</v>
      </c>
      <c r="CX50" s="1061">
        <f xml:space="preserve"> IF( OR( $C$50 = $DS$50, $C$50 =""), 0, IF( ISNUMBER( AG50 ), 0, 1 ))</f>
        <v>0</v>
      </c>
      <c r="CY50" s="1061">
        <f xml:space="preserve"> IF( OR( $C$50 = $DS$50, $C$50 =""), 0, IF( ISNUMBER( AH50 ), 0, 1 ))</f>
        <v>0</v>
      </c>
      <c r="CZ50" s="1061">
        <f xml:space="preserve"> IF( OR( $C$50 = $DS$50, $C$50 =""), 0, IF( ISNUMBER( AI50 ), 0, 1 ))</f>
        <v>0</v>
      </c>
      <c r="DA50" s="1050"/>
      <c r="DB50" s="1061">
        <f xml:space="preserve"> IF( OR( $C$50 = $DS$50, $C$50 =""), 0, IF( ISNUMBER( AK50 ), 0, 1 ))</f>
        <v>0</v>
      </c>
      <c r="DC50" s="1061">
        <f xml:space="preserve"> IF( OR( $C$50 = $DS$50, $C$50 =""), 0, IF( ISNUMBER( AL50 ), 0, 1 ))</f>
        <v>0</v>
      </c>
      <c r="DD50" s="1061">
        <f xml:space="preserve"> IF( OR( $C$50 = $DS$50, $C$50 =""), 0, IF( ISNUMBER( AM50 ), 0, 1 ))</f>
        <v>0</v>
      </c>
      <c r="DE50" s="1061">
        <f xml:space="preserve"> IF( OR( $C$50 = $DS$50, $C$50 =""), 0, IF( ISNUMBER( AN50 ), 0, 1 ))</f>
        <v>0</v>
      </c>
      <c r="DF50" s="1061">
        <f xml:space="preserve"> IF( OR( $C$50 = $DS$50, $C$50 =""), 0, IF( ISNUMBER( AO50 ), 0, 1 ))</f>
        <v>0</v>
      </c>
      <c r="DG50" s="1050"/>
      <c r="DH50" s="1061">
        <f xml:space="preserve"> IF( OR( $C$50 = $DS$50, $C$50 =""), 0, IF( ISNUMBER( AQ50 ), 0, 1 ))</f>
        <v>0</v>
      </c>
      <c r="DI50" s="1061">
        <f xml:space="preserve"> IF( OR( $C$50 = $DS$50, $C$50 =""), 0, IF( ISNUMBER( AR50 ), 0, 1 ))</f>
        <v>0</v>
      </c>
      <c r="DJ50" s="1061">
        <f xml:space="preserve"> IF( OR( $C$50 = $DS$50, $C$50 =""), 0, IF( ISNUMBER( AS50 ), 0, 1 ))</f>
        <v>0</v>
      </c>
      <c r="DK50" s="1061">
        <f xml:space="preserve"> IF( OR( $C$50 = $DS$50, $C$50 =""), 0, IF( ISNUMBER( AT50 ), 0, 1 ))</f>
        <v>0</v>
      </c>
      <c r="DL50" s="1061">
        <f xml:space="preserve"> IF( OR( $C$50 = $DS$50, $C$50 =""), 0, IF( ISNUMBER( AU50 ), 0, 1 ))</f>
        <v>0</v>
      </c>
      <c r="DM50" s="1050"/>
      <c r="DN50" s="1061">
        <f xml:space="preserve"> IF( OR( $C$50 = $DS$50, $C$50 =""), 0, IF( ISNUMBER( AW50 ), 0, 1 ))</f>
        <v>0</v>
      </c>
      <c r="DO50" s="1061">
        <f xml:space="preserve"> IF( OR( $C$50 = $DS$50, $C$50 =""), 0, IF( ISNUMBER( AX50 ), 0, 1 ))</f>
        <v>0</v>
      </c>
      <c r="DP50" s="1061">
        <f xml:space="preserve"> IF( OR( $C$50 = $DS$50, $C$50 =""), 0, IF( ISNUMBER( AY50 ), 0, 1 ))</f>
        <v>0</v>
      </c>
      <c r="DQ50" s="1061">
        <f xml:space="preserve"> IF( OR( $C$50 = $DS$50, $C$50 =""), 0, IF( ISNUMBER( AZ50 ), 0, 1 ))</f>
        <v>0</v>
      </c>
      <c r="DR50" s="1061">
        <f xml:space="preserve"> IF( OR( $C$50 = $DS$50, $C$50 =""), 0, IF( ISNUMBER( BA50 ), 0, 1 ))</f>
        <v>0</v>
      </c>
      <c r="DS50" s="1080" t="s">
        <v>1444</v>
      </c>
      <c r="DT50" s="600"/>
      <c r="DV50" s="1034"/>
      <c r="DW50" s="1050"/>
      <c r="DX50" s="1050"/>
      <c r="DY50" s="1050"/>
      <c r="DZ50" s="1050"/>
      <c r="EA50" s="1050"/>
      <c r="EB50" s="2866"/>
      <c r="EC50" s="1050"/>
      <c r="ED50" s="1050"/>
      <c r="EE50" s="1050"/>
      <c r="EF50" s="1050"/>
      <c r="EG50" s="1050"/>
      <c r="EH50" s="1050"/>
      <c r="EI50" s="1050"/>
      <c r="EJ50" s="1050"/>
      <c r="EK50" s="1050"/>
      <c r="EL50" s="1050"/>
      <c r="EM50" s="1050"/>
      <c r="EN50" s="1050"/>
      <c r="EO50" s="1050"/>
      <c r="EP50" s="1050"/>
      <c r="EQ50" s="1050"/>
      <c r="ER50" s="1050"/>
      <c r="ES50" s="1050"/>
      <c r="ET50" s="1050"/>
      <c r="EU50" s="1050"/>
      <c r="EV50" s="1050"/>
      <c r="EW50" s="1050"/>
      <c r="EX50" s="1050"/>
      <c r="EY50" s="1050"/>
      <c r="EZ50" s="1050"/>
      <c r="FA50" s="1050"/>
      <c r="FB50" s="1050"/>
      <c r="FC50" s="1050"/>
      <c r="FD50" s="1050"/>
      <c r="FE50" s="1050"/>
      <c r="FF50" s="1050"/>
      <c r="FG50" s="1050"/>
      <c r="FH50" s="1050"/>
      <c r="FI50" s="1050"/>
      <c r="FJ50" s="1050"/>
      <c r="FK50" s="1050"/>
      <c r="FL50" s="1050"/>
      <c r="FM50" s="1050"/>
      <c r="FN50" s="1050"/>
      <c r="FO50" s="1050"/>
      <c r="FP50" s="1050"/>
      <c r="FQ50" s="1050"/>
      <c r="FR50" s="600"/>
    </row>
    <row r="51" spans="1:174" ht="14.25" customHeight="1" x14ac:dyDescent="0.3">
      <c r="B51" s="677">
        <f t="shared" si="9"/>
        <v>42</v>
      </c>
      <c r="C51" s="595" t="s">
        <v>1445</v>
      </c>
      <c r="D51" s="2873"/>
      <c r="E51" s="690" t="s">
        <v>41</v>
      </c>
      <c r="F51" s="691">
        <v>3</v>
      </c>
      <c r="G51" s="521">
        <v>0</v>
      </c>
      <c r="H51" s="509">
        <v>0</v>
      </c>
      <c r="I51" s="509">
        <v>0</v>
      </c>
      <c r="J51" s="509">
        <v>0</v>
      </c>
      <c r="K51" s="666">
        <v>0</v>
      </c>
      <c r="L51" s="2872">
        <f>SUM(G51:K51)</f>
        <v>0</v>
      </c>
      <c r="M51" s="521">
        <v>0</v>
      </c>
      <c r="N51" s="509">
        <v>0</v>
      </c>
      <c r="O51" s="509">
        <v>0</v>
      </c>
      <c r="P51" s="509">
        <v>0</v>
      </c>
      <c r="Q51" s="666">
        <v>0</v>
      </c>
      <c r="R51" s="2872">
        <f t="shared" ref="R51:R56" si="14">SUM(M51:Q51)</f>
        <v>0</v>
      </c>
      <c r="S51" s="521">
        <v>0</v>
      </c>
      <c r="T51" s="509">
        <v>0</v>
      </c>
      <c r="U51" s="509">
        <v>0</v>
      </c>
      <c r="V51" s="509">
        <v>0</v>
      </c>
      <c r="W51" s="666">
        <v>0</v>
      </c>
      <c r="X51" s="2872">
        <f t="shared" ref="X51:X56" si="15">SUM(S51:W51)</f>
        <v>0</v>
      </c>
      <c r="Y51" s="521">
        <v>0</v>
      </c>
      <c r="Z51" s="509">
        <v>0</v>
      </c>
      <c r="AA51" s="509">
        <v>0</v>
      </c>
      <c r="AB51" s="509">
        <v>0</v>
      </c>
      <c r="AC51" s="666">
        <v>0</v>
      </c>
      <c r="AD51" s="2872">
        <f t="shared" ref="AD51:AD56" si="16">SUM(Y51:AC51)</f>
        <v>0</v>
      </c>
      <c r="AE51" s="521">
        <v>0</v>
      </c>
      <c r="AF51" s="509">
        <v>0</v>
      </c>
      <c r="AG51" s="509">
        <v>0</v>
      </c>
      <c r="AH51" s="509">
        <v>0</v>
      </c>
      <c r="AI51" s="666">
        <v>0</v>
      </c>
      <c r="AJ51" s="2872">
        <f t="shared" ref="AJ51:AJ56" si="17">SUM(AE51:AI51)</f>
        <v>0</v>
      </c>
      <c r="AK51" s="521">
        <v>0</v>
      </c>
      <c r="AL51" s="509">
        <v>0</v>
      </c>
      <c r="AM51" s="509">
        <v>0</v>
      </c>
      <c r="AN51" s="509">
        <v>0</v>
      </c>
      <c r="AO51" s="666">
        <v>0</v>
      </c>
      <c r="AP51" s="2872">
        <f t="shared" ref="AP51:AP56" si="18">SUM(AK51:AO51)</f>
        <v>0</v>
      </c>
      <c r="AQ51" s="521">
        <v>0</v>
      </c>
      <c r="AR51" s="509">
        <v>0</v>
      </c>
      <c r="AS51" s="509">
        <v>0</v>
      </c>
      <c r="AT51" s="509">
        <v>0</v>
      </c>
      <c r="AU51" s="666">
        <v>0</v>
      </c>
      <c r="AV51" s="2872">
        <f t="shared" ref="AV51:AV56" si="19">SUM(AQ51:AU51)</f>
        <v>0</v>
      </c>
      <c r="AW51" s="521">
        <v>0</v>
      </c>
      <c r="AX51" s="509">
        <v>35.887999999999998</v>
      </c>
      <c r="AY51" s="509">
        <v>0</v>
      </c>
      <c r="AZ51" s="509">
        <v>0</v>
      </c>
      <c r="BA51" s="666">
        <v>0</v>
      </c>
      <c r="BB51" s="2872">
        <f t="shared" ref="BB51:BB56" si="20">SUM(AW51:BA51)</f>
        <v>35.887999999999998</v>
      </c>
      <c r="BC51" s="482"/>
      <c r="BD51" s="91"/>
      <c r="BE51" s="2849" t="s">
        <v>388</v>
      </c>
      <c r="BG51" s="43">
        <f t="shared" si="12"/>
        <v>0</v>
      </c>
      <c r="BH51" s="43"/>
      <c r="BJ51" s="677">
        <f t="shared" si="10"/>
        <v>42</v>
      </c>
      <c r="BK51" s="692" t="s">
        <v>6989</v>
      </c>
      <c r="BL51" s="690" t="s">
        <v>41</v>
      </c>
      <c r="BM51" s="691">
        <v>3</v>
      </c>
      <c r="BN51" s="671" t="s">
        <v>6990</v>
      </c>
      <c r="BO51" s="672" t="s">
        <v>6991</v>
      </c>
      <c r="BP51" s="672" t="s">
        <v>6992</v>
      </c>
      <c r="BQ51" s="672" t="s">
        <v>6993</v>
      </c>
      <c r="BR51" s="673" t="s">
        <v>6994</v>
      </c>
      <c r="BS51" s="674" t="s">
        <v>6995</v>
      </c>
      <c r="BT51" s="2450"/>
      <c r="BV51" s="1061">
        <f t="shared" si="13"/>
        <v>0</v>
      </c>
      <c r="BX51" s="1061">
        <f xml:space="preserve"> IF( OR( $C$51 = $DS$51, $C$51 =""), 0, IF( ISNUMBER( G51 ), 0, 1 ))</f>
        <v>0</v>
      </c>
      <c r="BY51" s="1061">
        <f xml:space="preserve"> IF( OR( $C$51 = $DS$51, $C$51 =""), 0, IF( ISNUMBER( H51 ), 0, 1 ))</f>
        <v>0</v>
      </c>
      <c r="BZ51" s="1061">
        <f xml:space="preserve"> IF( OR( $C$51 = $DS$51, $C$51 =""), 0, IF( ISNUMBER( I51 ), 0, 1 ))</f>
        <v>0</v>
      </c>
      <c r="CA51" s="1061">
        <f xml:space="preserve"> IF( OR( $C$51 = $DS$51, $C$51 =""), 0, IF( ISNUMBER( J51 ), 0, 1 ))</f>
        <v>0</v>
      </c>
      <c r="CB51" s="1061">
        <f xml:space="preserve"> IF( OR( $C$51 = $DS$51, $C$51 =""), 0, IF( ISNUMBER( K51 ), 0, 1 ))</f>
        <v>0</v>
      </c>
      <c r="CC51" s="2866"/>
      <c r="CD51" s="1061">
        <f xml:space="preserve"> IF( OR( $C$51 = $DS$51, $C$51 =""), 0, IF( ISNUMBER( M51 ), 0, 1 ))</f>
        <v>0</v>
      </c>
      <c r="CE51" s="1061">
        <f xml:space="preserve"> IF( OR( $C$51 = $DS$51, $C$51 =""), 0, IF( ISNUMBER( N51 ), 0, 1 ))</f>
        <v>0</v>
      </c>
      <c r="CF51" s="1061">
        <f xml:space="preserve"> IF( OR( $C$51 = $DS$51, $C$51 =""), 0, IF( ISNUMBER( O51 ), 0, 1 ))</f>
        <v>0</v>
      </c>
      <c r="CG51" s="1061">
        <f xml:space="preserve"> IF( OR( $C$51 = $DS$51, $C$51 =""), 0, IF( ISNUMBER( P51 ), 0, 1 ))</f>
        <v>0</v>
      </c>
      <c r="CH51" s="1061">
        <f xml:space="preserve"> IF( OR( $C$51 = $DS$51, $C$51 =""), 0, IF( ISNUMBER( Q51 ), 0, 1 ))</f>
        <v>0</v>
      </c>
      <c r="CI51" s="1050"/>
      <c r="CJ51" s="1061">
        <f xml:space="preserve"> IF( OR( $C$51 = $DS$51, $C$51 =""), 0, IF( ISNUMBER( S51 ), 0, 1 ))</f>
        <v>0</v>
      </c>
      <c r="CK51" s="1061">
        <f xml:space="preserve"> IF( OR( $C$51 = $DS$51, $C$51 =""), 0, IF( ISNUMBER( T51 ), 0, 1 ))</f>
        <v>0</v>
      </c>
      <c r="CL51" s="1061">
        <f xml:space="preserve"> IF( OR( $C$51 = $DS$51, $C$51 =""), 0, IF( ISNUMBER( U51 ), 0, 1 ))</f>
        <v>0</v>
      </c>
      <c r="CM51" s="1061">
        <f xml:space="preserve"> IF( OR( $C$51 = $DS$51, $C$51 =""), 0, IF( ISNUMBER( V51 ), 0, 1 ))</f>
        <v>0</v>
      </c>
      <c r="CN51" s="1061">
        <f xml:space="preserve"> IF( OR( $C$51 = $DS$51, $C$51 =""), 0, IF( ISNUMBER( W51 ), 0, 1 ))</f>
        <v>0</v>
      </c>
      <c r="CO51" s="1050"/>
      <c r="CP51" s="1061">
        <f xml:space="preserve"> IF( OR( $C$51 = $DS$51, $C$51 =""), 0, IF( ISNUMBER( Y51 ), 0, 1 ))</f>
        <v>0</v>
      </c>
      <c r="CQ51" s="1061">
        <f xml:space="preserve"> IF( OR( $C$51 = $DS$51, $C$51 =""), 0, IF( ISNUMBER( Z51 ), 0, 1 ))</f>
        <v>0</v>
      </c>
      <c r="CR51" s="1061">
        <f xml:space="preserve"> IF( OR( $C$51 = $DS$51, $C$51 =""), 0, IF( ISNUMBER( AA51 ), 0, 1 ))</f>
        <v>0</v>
      </c>
      <c r="CS51" s="1061">
        <f xml:space="preserve"> IF( OR( $C$51 = $DS$51, $C$51 =""), 0, IF( ISNUMBER( AB51 ), 0, 1 ))</f>
        <v>0</v>
      </c>
      <c r="CT51" s="1061">
        <f xml:space="preserve"> IF( OR( $C$51 = $DS$51, $C$51 =""), 0, IF( ISNUMBER( AC51 ), 0, 1 ))</f>
        <v>0</v>
      </c>
      <c r="CU51" s="1050"/>
      <c r="CV51" s="1061">
        <f xml:space="preserve"> IF( OR( $C$51 = $DS$51, $C$51 =""), 0, IF( ISNUMBER( AE51 ), 0, 1 ))</f>
        <v>0</v>
      </c>
      <c r="CW51" s="1061">
        <f xml:space="preserve"> IF( OR( $C$51 = $DS$51, $C$51 =""), 0, IF( ISNUMBER( AF51 ), 0, 1 ))</f>
        <v>0</v>
      </c>
      <c r="CX51" s="1061">
        <f xml:space="preserve"> IF( OR( $C$51 = $DS$51, $C$51 =""), 0, IF( ISNUMBER( AG51 ), 0, 1 ))</f>
        <v>0</v>
      </c>
      <c r="CY51" s="1061">
        <f xml:space="preserve"> IF( OR( $C$51 = $DS$51, $C$51 =""), 0, IF( ISNUMBER( AH51 ), 0, 1 ))</f>
        <v>0</v>
      </c>
      <c r="CZ51" s="1061">
        <f xml:space="preserve"> IF( OR( $C$51 = $DS$51, $C$51 =""), 0, IF( ISNUMBER( AI51 ), 0, 1 ))</f>
        <v>0</v>
      </c>
      <c r="DA51" s="1050"/>
      <c r="DB51" s="1061">
        <f xml:space="preserve"> IF( OR( $C$51 = $DS$51, $C$51 =""), 0, IF( ISNUMBER( AK51 ), 0, 1 ))</f>
        <v>0</v>
      </c>
      <c r="DC51" s="1061">
        <f xml:space="preserve"> IF( OR( $C$51 = $DS$51, $C$51 =""), 0, IF( ISNUMBER( AL51 ), 0, 1 ))</f>
        <v>0</v>
      </c>
      <c r="DD51" s="1061">
        <f xml:space="preserve"> IF( OR( $C$51 = $DS$51, $C$51 =""), 0, IF( ISNUMBER( AM51 ), 0, 1 ))</f>
        <v>0</v>
      </c>
      <c r="DE51" s="1061">
        <f xml:space="preserve"> IF( OR( $C$51 = $DS$51, $C$51 =""), 0, IF( ISNUMBER( AN51 ), 0, 1 ))</f>
        <v>0</v>
      </c>
      <c r="DF51" s="1061">
        <f xml:space="preserve"> IF( OR( $C$51 = $DS$51, $C$51 =""), 0, IF( ISNUMBER( AO51 ), 0, 1 ))</f>
        <v>0</v>
      </c>
      <c r="DG51" s="1050"/>
      <c r="DH51" s="1061">
        <f xml:space="preserve"> IF( OR( $C$51 = $DS$51, $C$51 =""), 0, IF( ISNUMBER( AQ51 ), 0, 1 ))</f>
        <v>0</v>
      </c>
      <c r="DI51" s="1061">
        <f xml:space="preserve"> IF( OR( $C$51 = $DS$51, $C$51 =""), 0, IF( ISNUMBER( AR51 ), 0, 1 ))</f>
        <v>0</v>
      </c>
      <c r="DJ51" s="1061">
        <f xml:space="preserve"> IF( OR( $C$51 = $DS$51, $C$51 =""), 0, IF( ISNUMBER( AS51 ), 0, 1 ))</f>
        <v>0</v>
      </c>
      <c r="DK51" s="1061">
        <f xml:space="preserve"> IF( OR( $C$51 = $DS$51, $C$51 =""), 0, IF( ISNUMBER( AT51 ), 0, 1 ))</f>
        <v>0</v>
      </c>
      <c r="DL51" s="1061">
        <f xml:space="preserve"> IF( OR( $C$51 = $DS$51, $C$51 =""), 0, IF( ISNUMBER( AU51 ), 0, 1 ))</f>
        <v>0</v>
      </c>
      <c r="DM51" s="1050"/>
      <c r="DN51" s="1061">
        <f xml:space="preserve"> IF( OR( $C$51 = $DS$51, $C$51 =""), 0, IF( ISNUMBER( AW51 ), 0, 1 ))</f>
        <v>0</v>
      </c>
      <c r="DO51" s="1061">
        <f xml:space="preserve"> IF( OR( $C$51 = $DS$51, $C$51 =""), 0, IF( ISNUMBER( AX51 ), 0, 1 ))</f>
        <v>0</v>
      </c>
      <c r="DP51" s="1061">
        <f xml:space="preserve"> IF( OR( $C$51 = $DS$51, $C$51 =""), 0, IF( ISNUMBER( AY51 ), 0, 1 ))</f>
        <v>0</v>
      </c>
      <c r="DQ51" s="1061">
        <f xml:space="preserve"> IF( OR( $C$51 = $DS$51, $C$51 =""), 0, IF( ISNUMBER( AZ51 ), 0, 1 ))</f>
        <v>0</v>
      </c>
      <c r="DR51" s="1061">
        <f xml:space="preserve"> IF( OR( $C$51 = $DS$51, $C$51 =""), 0, IF( ISNUMBER( BA51 ), 0, 1 ))</f>
        <v>0</v>
      </c>
      <c r="DS51" s="1080" t="s">
        <v>1453</v>
      </c>
      <c r="DT51" s="600"/>
      <c r="DV51" s="1034"/>
      <c r="DW51" s="1050"/>
      <c r="DX51" s="1050"/>
      <c r="DY51" s="1050"/>
      <c r="DZ51" s="1050"/>
      <c r="EA51" s="1050"/>
      <c r="EB51" s="2866"/>
      <c r="EC51" s="1050"/>
      <c r="ED51" s="1050"/>
      <c r="EE51" s="1050"/>
      <c r="EF51" s="1050"/>
      <c r="EG51" s="1050"/>
      <c r="EH51" s="1050"/>
      <c r="EI51" s="1050"/>
      <c r="EJ51" s="1050"/>
      <c r="EK51" s="1050"/>
      <c r="EL51" s="1050"/>
      <c r="EM51" s="1050"/>
      <c r="EN51" s="1050"/>
      <c r="EO51" s="1050"/>
      <c r="EP51" s="1050"/>
      <c r="EQ51" s="1050"/>
      <c r="ER51" s="1050"/>
      <c r="ES51" s="1050"/>
      <c r="ET51" s="1050"/>
      <c r="EU51" s="1050"/>
      <c r="EV51" s="1050"/>
      <c r="EW51" s="1050"/>
      <c r="EX51" s="1050"/>
      <c r="EY51" s="1050"/>
      <c r="EZ51" s="1050"/>
      <c r="FA51" s="1050"/>
      <c r="FB51" s="1050"/>
      <c r="FC51" s="1050"/>
      <c r="FD51" s="1050"/>
      <c r="FE51" s="1050"/>
      <c r="FF51" s="1050"/>
      <c r="FG51" s="1050"/>
      <c r="FH51" s="1050"/>
      <c r="FI51" s="1050"/>
      <c r="FJ51" s="1050"/>
      <c r="FK51" s="1050"/>
      <c r="FL51" s="1050"/>
      <c r="FM51" s="1050"/>
      <c r="FN51" s="1050"/>
      <c r="FO51" s="1050"/>
      <c r="FP51" s="1050"/>
      <c r="FQ51" s="1050"/>
      <c r="FR51" s="600"/>
    </row>
    <row r="52" spans="1:174" ht="14.25" customHeight="1" x14ac:dyDescent="0.3">
      <c r="B52" s="677">
        <f t="shared" si="9"/>
        <v>43</v>
      </c>
      <c r="C52" s="595" t="s">
        <v>1454</v>
      </c>
      <c r="D52" s="2873"/>
      <c r="E52" s="690" t="s">
        <v>41</v>
      </c>
      <c r="F52" s="691">
        <v>3</v>
      </c>
      <c r="G52" s="521"/>
      <c r="H52" s="509"/>
      <c r="I52" s="509"/>
      <c r="J52" s="509"/>
      <c r="K52" s="666"/>
      <c r="L52" s="2872">
        <f>SUM(G52:K52)</f>
        <v>0</v>
      </c>
      <c r="M52" s="521"/>
      <c r="N52" s="509"/>
      <c r="O52" s="509"/>
      <c r="P52" s="509"/>
      <c r="Q52" s="666"/>
      <c r="R52" s="2872">
        <f t="shared" si="14"/>
        <v>0</v>
      </c>
      <c r="S52" s="521"/>
      <c r="T52" s="509"/>
      <c r="U52" s="509"/>
      <c r="V52" s="509"/>
      <c r="W52" s="666"/>
      <c r="X52" s="2872">
        <f t="shared" si="15"/>
        <v>0</v>
      </c>
      <c r="Y52" s="521"/>
      <c r="Z52" s="509"/>
      <c r="AA52" s="509"/>
      <c r="AB52" s="509"/>
      <c r="AC52" s="666"/>
      <c r="AD52" s="2872">
        <f t="shared" si="16"/>
        <v>0</v>
      </c>
      <c r="AE52" s="521"/>
      <c r="AF52" s="509"/>
      <c r="AG52" s="509"/>
      <c r="AH52" s="509"/>
      <c r="AI52" s="666"/>
      <c r="AJ52" s="2872">
        <f t="shared" si="17"/>
        <v>0</v>
      </c>
      <c r="AK52" s="521"/>
      <c r="AL52" s="509"/>
      <c r="AM52" s="509"/>
      <c r="AN52" s="509"/>
      <c r="AO52" s="666"/>
      <c r="AP52" s="2872">
        <f t="shared" si="18"/>
        <v>0</v>
      </c>
      <c r="AQ52" s="521"/>
      <c r="AR52" s="509"/>
      <c r="AS52" s="509"/>
      <c r="AT52" s="509"/>
      <c r="AU52" s="666"/>
      <c r="AV52" s="2872">
        <f t="shared" si="19"/>
        <v>0</v>
      </c>
      <c r="AW52" s="521"/>
      <c r="AX52" s="509"/>
      <c r="AY52" s="509"/>
      <c r="AZ52" s="509"/>
      <c r="BA52" s="666"/>
      <c r="BB52" s="2872">
        <f t="shared" si="20"/>
        <v>0</v>
      </c>
      <c r="BC52" s="482"/>
      <c r="BD52" s="91"/>
      <c r="BE52" s="2849" t="s">
        <v>388</v>
      </c>
      <c r="BG52" s="43">
        <f t="shared" si="12"/>
        <v>0</v>
      </c>
      <c r="BH52" s="43"/>
      <c r="BJ52" s="677">
        <f t="shared" si="10"/>
        <v>43</v>
      </c>
      <c r="BK52" s="692" t="s">
        <v>6996</v>
      </c>
      <c r="BL52" s="690" t="s">
        <v>41</v>
      </c>
      <c r="BM52" s="691">
        <v>3</v>
      </c>
      <c r="BN52" s="671" t="s">
        <v>6997</v>
      </c>
      <c r="BO52" s="672" t="s">
        <v>6998</v>
      </c>
      <c r="BP52" s="672" t="s">
        <v>6999</v>
      </c>
      <c r="BQ52" s="672" t="s">
        <v>7000</v>
      </c>
      <c r="BR52" s="673" t="s">
        <v>7001</v>
      </c>
      <c r="BS52" s="674" t="s">
        <v>7002</v>
      </c>
      <c r="BT52" s="2450"/>
      <c r="BV52" s="1061">
        <f t="shared" si="13"/>
        <v>0</v>
      </c>
      <c r="BX52" s="1061">
        <f xml:space="preserve"> IF( OR( $C$52 = $DS$52, $C$52 =""), 0, IF( ISNUMBER( G52 ), 0, 1 ))</f>
        <v>0</v>
      </c>
      <c r="BY52" s="1061">
        <f xml:space="preserve"> IF( OR( $C$52 = $DS$52, $C$52 =""), 0, IF( ISNUMBER( H52 ), 0, 1 ))</f>
        <v>0</v>
      </c>
      <c r="BZ52" s="1061">
        <f xml:space="preserve"> IF( OR( $C$52 = $DS$52, $C$52 =""), 0, IF( ISNUMBER( I52 ), 0, 1 ))</f>
        <v>0</v>
      </c>
      <c r="CA52" s="1061">
        <f xml:space="preserve"> IF( OR( $C$52 = $DS$52, $C$52 =""), 0, IF( ISNUMBER( J52 ), 0, 1 ))</f>
        <v>0</v>
      </c>
      <c r="CB52" s="1061">
        <f xml:space="preserve"> IF( OR( $C$52 = $DS$52, $C$52 =""), 0, IF( ISNUMBER( K52 ), 0, 1 ))</f>
        <v>0</v>
      </c>
      <c r="CC52" s="2866"/>
      <c r="CD52" s="1061">
        <f xml:space="preserve"> IF( OR( $C$52 = $DS$52, $C$52 =""), 0, IF( ISNUMBER( M52 ), 0, 1 ))</f>
        <v>0</v>
      </c>
      <c r="CE52" s="1061">
        <f xml:space="preserve"> IF( OR( $C$52 = $DS$52, $C$52 =""), 0, IF( ISNUMBER( N52 ), 0, 1 ))</f>
        <v>0</v>
      </c>
      <c r="CF52" s="1061">
        <f xml:space="preserve"> IF( OR( $C$52 = $DS$52, $C$52 =""), 0, IF( ISNUMBER( O52 ), 0, 1 ))</f>
        <v>0</v>
      </c>
      <c r="CG52" s="1061">
        <f xml:space="preserve"> IF( OR( $C$52 = $DS$52, $C$52 =""), 0, IF( ISNUMBER( P52 ), 0, 1 ))</f>
        <v>0</v>
      </c>
      <c r="CH52" s="1061">
        <f xml:space="preserve"> IF( OR( $C$52 = $DS$52, $C$52 =""), 0, IF( ISNUMBER( Q52 ), 0, 1 ))</f>
        <v>0</v>
      </c>
      <c r="CI52" s="1050"/>
      <c r="CJ52" s="1061">
        <f xml:space="preserve"> IF( OR( $C$52 = $DS$52, $C$52 =""), 0, IF( ISNUMBER( S52 ), 0, 1 ))</f>
        <v>0</v>
      </c>
      <c r="CK52" s="1061">
        <f xml:space="preserve"> IF( OR( $C$52 = $DS$52, $C$52 =""), 0, IF( ISNUMBER( T52 ), 0, 1 ))</f>
        <v>0</v>
      </c>
      <c r="CL52" s="1061">
        <f xml:space="preserve"> IF( OR( $C$52 = $DS$52, $C$52 =""), 0, IF( ISNUMBER( U52 ), 0, 1 ))</f>
        <v>0</v>
      </c>
      <c r="CM52" s="1061">
        <f xml:space="preserve"> IF( OR( $C$52 = $DS$52, $C$52 =""), 0, IF( ISNUMBER( V52 ), 0, 1 ))</f>
        <v>0</v>
      </c>
      <c r="CN52" s="1061">
        <f xml:space="preserve"> IF( OR( $C$52 = $DS$52, $C$52 =""), 0, IF( ISNUMBER( W52 ), 0, 1 ))</f>
        <v>0</v>
      </c>
      <c r="CO52" s="1050"/>
      <c r="CP52" s="1061">
        <f xml:space="preserve"> IF( OR( $C$52 = $DS$52, $C$52 =""), 0, IF( ISNUMBER( Y52 ), 0, 1 ))</f>
        <v>0</v>
      </c>
      <c r="CQ52" s="1061">
        <f xml:space="preserve"> IF( OR( $C$52 = $DS$52, $C$52 =""), 0, IF( ISNUMBER( Z52 ), 0, 1 ))</f>
        <v>0</v>
      </c>
      <c r="CR52" s="1061">
        <f xml:space="preserve"> IF( OR( $C$52 = $DS$52, $C$52 =""), 0, IF( ISNUMBER( AA52 ), 0, 1 ))</f>
        <v>0</v>
      </c>
      <c r="CS52" s="1061">
        <f xml:space="preserve"> IF( OR( $C$52 = $DS$52, $C$52 =""), 0, IF( ISNUMBER( AB52 ), 0, 1 ))</f>
        <v>0</v>
      </c>
      <c r="CT52" s="1061">
        <f xml:space="preserve"> IF( OR( $C$52 = $DS$52, $C$52 =""), 0, IF( ISNUMBER( AC52 ), 0, 1 ))</f>
        <v>0</v>
      </c>
      <c r="CU52" s="1050"/>
      <c r="CV52" s="1061">
        <f xml:space="preserve"> IF( OR( $C$52 = $DS$52, $C$52 =""), 0, IF( ISNUMBER( AE52 ), 0, 1 ))</f>
        <v>0</v>
      </c>
      <c r="CW52" s="1061">
        <f xml:space="preserve"> IF( OR( $C$52 = $DS$52, $C$52 =""), 0, IF( ISNUMBER( AF52 ), 0, 1 ))</f>
        <v>0</v>
      </c>
      <c r="CX52" s="1061">
        <f xml:space="preserve"> IF( OR( $C$52 = $DS$52, $C$52 =""), 0, IF( ISNUMBER( AG52 ), 0, 1 ))</f>
        <v>0</v>
      </c>
      <c r="CY52" s="1061">
        <f xml:space="preserve"> IF( OR( $C$52 = $DS$52, $C$52 =""), 0, IF( ISNUMBER( AH52 ), 0, 1 ))</f>
        <v>0</v>
      </c>
      <c r="CZ52" s="1061">
        <f xml:space="preserve"> IF( OR( $C$52 = $DS$52, $C$52 =""), 0, IF( ISNUMBER( AI52 ), 0, 1 ))</f>
        <v>0</v>
      </c>
      <c r="DA52" s="1050"/>
      <c r="DB52" s="1061">
        <f xml:space="preserve"> IF( OR( $C$52 = $DS$52, $C$52 =""), 0, IF( ISNUMBER( AK52 ), 0, 1 ))</f>
        <v>0</v>
      </c>
      <c r="DC52" s="1061">
        <f xml:space="preserve"> IF( OR( $C$52 = $DS$52, $C$52 =""), 0, IF( ISNUMBER( AL52 ), 0, 1 ))</f>
        <v>0</v>
      </c>
      <c r="DD52" s="1061">
        <f xml:space="preserve"> IF( OR( $C$52 = $DS$52, $C$52 =""), 0, IF( ISNUMBER( AM52 ), 0, 1 ))</f>
        <v>0</v>
      </c>
      <c r="DE52" s="1061">
        <f xml:space="preserve"> IF( OR( $C$52 = $DS$52, $C$52 =""), 0, IF( ISNUMBER( AN52 ), 0, 1 ))</f>
        <v>0</v>
      </c>
      <c r="DF52" s="1061">
        <f xml:space="preserve"> IF( OR( $C$52 = $DS$52, $C$52 =""), 0, IF( ISNUMBER( AO52 ), 0, 1 ))</f>
        <v>0</v>
      </c>
      <c r="DG52" s="1050"/>
      <c r="DH52" s="1061">
        <f xml:space="preserve"> IF( OR( $C$52 = $DS$52, $C$52 =""), 0, IF( ISNUMBER( AQ52 ), 0, 1 ))</f>
        <v>0</v>
      </c>
      <c r="DI52" s="1061">
        <f xml:space="preserve"> IF( OR( $C$52 = $DS$52, $C$52 =""), 0, IF( ISNUMBER( AR52 ), 0, 1 ))</f>
        <v>0</v>
      </c>
      <c r="DJ52" s="1061">
        <f xml:space="preserve"> IF( OR( $C$52 = $DS$52, $C$52 =""), 0, IF( ISNUMBER( AS52 ), 0, 1 ))</f>
        <v>0</v>
      </c>
      <c r="DK52" s="1061">
        <f xml:space="preserve"> IF( OR( $C$52 = $DS$52, $C$52 =""), 0, IF( ISNUMBER( AT52 ), 0, 1 ))</f>
        <v>0</v>
      </c>
      <c r="DL52" s="1061">
        <f xml:space="preserve"> IF( OR( $C$52 = $DS$52, $C$52 =""), 0, IF( ISNUMBER( AU52 ), 0, 1 ))</f>
        <v>0</v>
      </c>
      <c r="DM52" s="1050"/>
      <c r="DN52" s="1061">
        <f xml:space="preserve"> IF( OR( $C$52 = $DS$52, $C$52 =""), 0, IF( ISNUMBER( AW52 ), 0, 1 ))</f>
        <v>0</v>
      </c>
      <c r="DO52" s="1061">
        <f xml:space="preserve"> IF( OR( $C$52 = $DS$52, $C$52 =""), 0, IF( ISNUMBER( AX52 ), 0, 1 ))</f>
        <v>0</v>
      </c>
      <c r="DP52" s="1061">
        <f xml:space="preserve"> IF( OR( $C$52 = $DS$52, $C$52 =""), 0, IF( ISNUMBER( AY52 ), 0, 1 ))</f>
        <v>0</v>
      </c>
      <c r="DQ52" s="1061">
        <f xml:space="preserve"> IF( OR( $C$52 = $DS$52, $C$52 =""), 0, IF( ISNUMBER( AZ52 ), 0, 1 ))</f>
        <v>0</v>
      </c>
      <c r="DR52" s="1061">
        <f xml:space="preserve"> IF( OR( $C$52 = $DS$52, $C$52 =""), 0, IF( ISNUMBER( BA52 ), 0, 1 ))</f>
        <v>0</v>
      </c>
      <c r="DS52" s="1080" t="s">
        <v>1454</v>
      </c>
      <c r="DT52" s="600"/>
      <c r="DV52" s="1034"/>
      <c r="DW52" s="1050"/>
      <c r="DX52" s="1050"/>
      <c r="DY52" s="1050"/>
      <c r="DZ52" s="1050"/>
      <c r="EA52" s="1050"/>
      <c r="EB52" s="2866"/>
      <c r="EC52" s="1050"/>
      <c r="ED52" s="1050"/>
      <c r="EE52" s="1050"/>
      <c r="EF52" s="1050"/>
      <c r="EG52" s="1050"/>
      <c r="EH52" s="1050"/>
      <c r="EI52" s="1050"/>
      <c r="EJ52" s="1050"/>
      <c r="EK52" s="1050"/>
      <c r="EL52" s="1050"/>
      <c r="EM52" s="1050"/>
      <c r="EN52" s="1050"/>
      <c r="EO52" s="1050"/>
      <c r="EP52" s="1050"/>
      <c r="EQ52" s="1050"/>
      <c r="ER52" s="1050"/>
      <c r="ES52" s="1050"/>
      <c r="ET52" s="1050"/>
      <c r="EU52" s="1050"/>
      <c r="EV52" s="1050"/>
      <c r="EW52" s="1050"/>
      <c r="EX52" s="1050"/>
      <c r="EY52" s="1050"/>
      <c r="EZ52" s="1050"/>
      <c r="FA52" s="1050"/>
      <c r="FB52" s="1050"/>
      <c r="FC52" s="1050"/>
      <c r="FD52" s="1050"/>
      <c r="FE52" s="1050"/>
      <c r="FF52" s="1050"/>
      <c r="FG52" s="1050"/>
      <c r="FH52" s="1050"/>
      <c r="FI52" s="1050"/>
      <c r="FJ52" s="1050"/>
      <c r="FK52" s="1050"/>
      <c r="FL52" s="1050"/>
      <c r="FM52" s="1050"/>
      <c r="FN52" s="1050"/>
      <c r="FO52" s="1050"/>
      <c r="FP52" s="1050"/>
      <c r="FQ52" s="1050"/>
      <c r="FR52" s="600"/>
    </row>
    <row r="53" spans="1:174" ht="14.25" customHeight="1" x14ac:dyDescent="0.3">
      <c r="B53" s="677">
        <f t="shared" si="9"/>
        <v>44</v>
      </c>
      <c r="C53" s="595" t="s">
        <v>1462</v>
      </c>
      <c r="D53" s="2873"/>
      <c r="E53" s="690" t="s">
        <v>41</v>
      </c>
      <c r="F53" s="691">
        <v>3</v>
      </c>
      <c r="G53" s="521"/>
      <c r="H53" s="509"/>
      <c r="I53" s="509"/>
      <c r="J53" s="509"/>
      <c r="K53" s="666"/>
      <c r="L53" s="2872">
        <f>SUM(G53:K53)</f>
        <v>0</v>
      </c>
      <c r="M53" s="521"/>
      <c r="N53" s="509"/>
      <c r="O53" s="509"/>
      <c r="P53" s="509"/>
      <c r="Q53" s="666"/>
      <c r="R53" s="2872">
        <f t="shared" si="14"/>
        <v>0</v>
      </c>
      <c r="S53" s="521"/>
      <c r="T53" s="509"/>
      <c r="U53" s="509"/>
      <c r="V53" s="509"/>
      <c r="W53" s="666"/>
      <c r="X53" s="2872">
        <f t="shared" si="15"/>
        <v>0</v>
      </c>
      <c r="Y53" s="521"/>
      <c r="Z53" s="509"/>
      <c r="AA53" s="509"/>
      <c r="AB53" s="509"/>
      <c r="AC53" s="666"/>
      <c r="AD53" s="2872">
        <f t="shared" si="16"/>
        <v>0</v>
      </c>
      <c r="AE53" s="521"/>
      <c r="AF53" s="509"/>
      <c r="AG53" s="509"/>
      <c r="AH53" s="509"/>
      <c r="AI53" s="666"/>
      <c r="AJ53" s="2872">
        <f t="shared" si="17"/>
        <v>0</v>
      </c>
      <c r="AK53" s="521"/>
      <c r="AL53" s="509"/>
      <c r="AM53" s="509"/>
      <c r="AN53" s="509"/>
      <c r="AO53" s="666"/>
      <c r="AP53" s="2872">
        <f t="shared" si="18"/>
        <v>0</v>
      </c>
      <c r="AQ53" s="521"/>
      <c r="AR53" s="509"/>
      <c r="AS53" s="509"/>
      <c r="AT53" s="509"/>
      <c r="AU53" s="666"/>
      <c r="AV53" s="2872">
        <f t="shared" si="19"/>
        <v>0</v>
      </c>
      <c r="AW53" s="521"/>
      <c r="AX53" s="509"/>
      <c r="AY53" s="509"/>
      <c r="AZ53" s="509"/>
      <c r="BA53" s="666"/>
      <c r="BB53" s="2872">
        <f t="shared" si="20"/>
        <v>0</v>
      </c>
      <c r="BC53" s="482"/>
      <c r="BD53" s="91"/>
      <c r="BE53" s="2849" t="s">
        <v>388</v>
      </c>
      <c r="BG53" s="43">
        <f t="shared" si="12"/>
        <v>0</v>
      </c>
      <c r="BH53" s="43"/>
      <c r="BJ53" s="677">
        <f t="shared" si="10"/>
        <v>44</v>
      </c>
      <c r="BK53" s="692" t="s">
        <v>7003</v>
      </c>
      <c r="BL53" s="690" t="s">
        <v>41</v>
      </c>
      <c r="BM53" s="691">
        <v>3</v>
      </c>
      <c r="BN53" s="671" t="s">
        <v>7004</v>
      </c>
      <c r="BO53" s="672" t="s">
        <v>7005</v>
      </c>
      <c r="BP53" s="672" t="s">
        <v>7006</v>
      </c>
      <c r="BQ53" s="672" t="s">
        <v>7007</v>
      </c>
      <c r="BR53" s="673" t="s">
        <v>7008</v>
      </c>
      <c r="BS53" s="674" t="s">
        <v>7009</v>
      </c>
      <c r="BT53" s="2450"/>
      <c r="BV53" s="1061">
        <f t="shared" si="13"/>
        <v>0</v>
      </c>
      <c r="BX53" s="1061">
        <f xml:space="preserve"> IF( OR( $C$53 = $DS$53, $C$53 =""), 0, IF( ISNUMBER( G53 ), 0, 1 ))</f>
        <v>0</v>
      </c>
      <c r="BY53" s="1061">
        <f xml:space="preserve"> IF( OR( $C$53 = $DS$53, $C$53 =""), 0, IF( ISNUMBER( H53 ), 0, 1 ))</f>
        <v>0</v>
      </c>
      <c r="BZ53" s="1061">
        <f xml:space="preserve"> IF( OR( $C$53 = $DS$53, $C$53 =""), 0, IF( ISNUMBER( I53 ), 0, 1 ))</f>
        <v>0</v>
      </c>
      <c r="CA53" s="1061">
        <f xml:space="preserve"> IF( OR( $C$53 = $DS$53, $C$53 =""), 0, IF( ISNUMBER( J53 ), 0, 1 ))</f>
        <v>0</v>
      </c>
      <c r="CB53" s="1061">
        <f xml:space="preserve"> IF( OR( $C$53 = $DS$53, $C$53 =""), 0, IF( ISNUMBER( K53 ), 0, 1 ))</f>
        <v>0</v>
      </c>
      <c r="CC53" s="2866"/>
      <c r="CD53" s="1061">
        <f xml:space="preserve"> IF( OR( $C$53 = $DS$53, $C$53 =""), 0, IF( ISNUMBER( M53 ), 0, 1 ))</f>
        <v>0</v>
      </c>
      <c r="CE53" s="1061">
        <f xml:space="preserve"> IF( OR( $C$53 = $DS$53, $C$53 =""), 0, IF( ISNUMBER( N53 ), 0, 1 ))</f>
        <v>0</v>
      </c>
      <c r="CF53" s="1061">
        <f xml:space="preserve"> IF( OR( $C$53 = $DS$53, $C$53 =""), 0, IF( ISNUMBER( O53 ), 0, 1 ))</f>
        <v>0</v>
      </c>
      <c r="CG53" s="1061">
        <f xml:space="preserve"> IF( OR( $C$53 = $DS$53, $C$53 =""), 0, IF( ISNUMBER( P53 ), 0, 1 ))</f>
        <v>0</v>
      </c>
      <c r="CH53" s="1061">
        <f xml:space="preserve"> IF( OR( $C$53 = $DS$53, $C$53 =""), 0, IF( ISNUMBER( Q53 ), 0, 1 ))</f>
        <v>0</v>
      </c>
      <c r="CI53" s="1050"/>
      <c r="CJ53" s="1061">
        <f xml:space="preserve"> IF( OR( $C$53 = $DS$53, $C$53 =""), 0, IF( ISNUMBER( S53 ), 0, 1 ))</f>
        <v>0</v>
      </c>
      <c r="CK53" s="1061">
        <f xml:space="preserve"> IF( OR( $C$53 = $DS$53, $C$53 =""), 0, IF( ISNUMBER( T53 ), 0, 1 ))</f>
        <v>0</v>
      </c>
      <c r="CL53" s="1061">
        <f xml:space="preserve"> IF( OR( $C$53 = $DS$53, $C$53 =""), 0, IF( ISNUMBER( U53 ), 0, 1 ))</f>
        <v>0</v>
      </c>
      <c r="CM53" s="1061">
        <f xml:space="preserve"> IF( OR( $C$53 = $DS$53, $C$53 =""), 0, IF( ISNUMBER( V53 ), 0, 1 ))</f>
        <v>0</v>
      </c>
      <c r="CN53" s="1061">
        <f xml:space="preserve"> IF( OR( $C$53 = $DS$53, $C$53 =""), 0, IF( ISNUMBER( W53 ), 0, 1 ))</f>
        <v>0</v>
      </c>
      <c r="CO53" s="1050"/>
      <c r="CP53" s="1061">
        <f xml:space="preserve"> IF( OR( $C$53 = $DS$53, $C$53 =""), 0, IF( ISNUMBER( Y53 ), 0, 1 ))</f>
        <v>0</v>
      </c>
      <c r="CQ53" s="1061">
        <f xml:space="preserve"> IF( OR( $C$53 = $DS$53, $C$53 =""), 0, IF( ISNUMBER( Z53 ), 0, 1 ))</f>
        <v>0</v>
      </c>
      <c r="CR53" s="1061">
        <f xml:space="preserve"> IF( OR( $C$53 = $DS$53, $C$53 =""), 0, IF( ISNUMBER( AA53 ), 0, 1 ))</f>
        <v>0</v>
      </c>
      <c r="CS53" s="1061">
        <f xml:space="preserve"> IF( OR( $C$53 = $DS$53, $C$53 =""), 0, IF( ISNUMBER( AB53 ), 0, 1 ))</f>
        <v>0</v>
      </c>
      <c r="CT53" s="1061">
        <f xml:space="preserve"> IF( OR( $C$53 = $DS$53, $C$53 =""), 0, IF( ISNUMBER( AC53 ), 0, 1 ))</f>
        <v>0</v>
      </c>
      <c r="CU53" s="1050"/>
      <c r="CV53" s="1061">
        <f xml:space="preserve"> IF( OR( $C$53 = $DS$53, $C$53 =""), 0, IF( ISNUMBER( AE53 ), 0, 1 ))</f>
        <v>0</v>
      </c>
      <c r="CW53" s="1061">
        <f xml:space="preserve"> IF( OR( $C$53 = $DS$53, $C$53 =""), 0, IF( ISNUMBER( AF53 ), 0, 1 ))</f>
        <v>0</v>
      </c>
      <c r="CX53" s="1061">
        <f xml:space="preserve"> IF( OR( $C$53 = $DS$53, $C$53 =""), 0, IF( ISNUMBER( AG53 ), 0, 1 ))</f>
        <v>0</v>
      </c>
      <c r="CY53" s="1061">
        <f xml:space="preserve"> IF( OR( $C$53 = $DS$53, $C$53 =""), 0, IF( ISNUMBER( AH53 ), 0, 1 ))</f>
        <v>0</v>
      </c>
      <c r="CZ53" s="1061">
        <f xml:space="preserve"> IF( OR( $C$53 = $DS$53, $C$53 =""), 0, IF( ISNUMBER( AI53 ), 0, 1 ))</f>
        <v>0</v>
      </c>
      <c r="DA53" s="1050"/>
      <c r="DB53" s="1061">
        <f xml:space="preserve"> IF( OR( $C$53 = $DS$53, $C$53 =""), 0, IF( ISNUMBER( AK53 ), 0, 1 ))</f>
        <v>0</v>
      </c>
      <c r="DC53" s="1061">
        <f xml:space="preserve"> IF( OR( $C$53 = $DS$53, $C$53 =""), 0, IF( ISNUMBER( AL53 ), 0, 1 ))</f>
        <v>0</v>
      </c>
      <c r="DD53" s="1061">
        <f xml:space="preserve"> IF( OR( $C$53 = $DS$53, $C$53 =""), 0, IF( ISNUMBER( AM53 ), 0, 1 ))</f>
        <v>0</v>
      </c>
      <c r="DE53" s="1061">
        <f xml:space="preserve"> IF( OR( $C$53 = $DS$53, $C$53 =""), 0, IF( ISNUMBER( AN53 ), 0, 1 ))</f>
        <v>0</v>
      </c>
      <c r="DF53" s="1061">
        <f xml:space="preserve"> IF( OR( $C$53 = $DS$53, $C$53 =""), 0, IF( ISNUMBER( AO53 ), 0, 1 ))</f>
        <v>0</v>
      </c>
      <c r="DG53" s="1050"/>
      <c r="DH53" s="1061">
        <f xml:space="preserve"> IF( OR( $C$53 = $DS$53, $C$53 =""), 0, IF( ISNUMBER( AQ53 ), 0, 1 ))</f>
        <v>0</v>
      </c>
      <c r="DI53" s="1061">
        <f xml:space="preserve"> IF( OR( $C$53 = $DS$53, $C$53 =""), 0, IF( ISNUMBER( AR53 ), 0, 1 ))</f>
        <v>0</v>
      </c>
      <c r="DJ53" s="1061">
        <f xml:space="preserve"> IF( OR( $C$53 = $DS$53, $C$53 =""), 0, IF( ISNUMBER( AS53 ), 0, 1 ))</f>
        <v>0</v>
      </c>
      <c r="DK53" s="1061">
        <f xml:space="preserve"> IF( OR( $C$53 = $DS$53, $C$53 =""), 0, IF( ISNUMBER( AT53 ), 0, 1 ))</f>
        <v>0</v>
      </c>
      <c r="DL53" s="1061">
        <f xml:space="preserve"> IF( OR( $C$53 = $DS$53, $C$53 =""), 0, IF( ISNUMBER( AU53 ), 0, 1 ))</f>
        <v>0</v>
      </c>
      <c r="DM53" s="1050"/>
      <c r="DN53" s="1061">
        <f xml:space="preserve"> IF( OR( $C$53 = $DS$53, $C$53 =""), 0, IF( ISNUMBER( AW53 ), 0, 1 ))</f>
        <v>0</v>
      </c>
      <c r="DO53" s="1061">
        <f xml:space="preserve"> IF( OR( $C$53 = $DS$53, $C$53 =""), 0, IF( ISNUMBER( AX53 ), 0, 1 ))</f>
        <v>0</v>
      </c>
      <c r="DP53" s="1061">
        <f xml:space="preserve"> IF( OR( $C$53 = $DS$53, $C$53 =""), 0, IF( ISNUMBER( AY53 ), 0, 1 ))</f>
        <v>0</v>
      </c>
      <c r="DQ53" s="1061">
        <f xml:space="preserve"> IF( OR( $C$53 = $DS$53, $C$53 =""), 0, IF( ISNUMBER( AZ53 ), 0, 1 ))</f>
        <v>0</v>
      </c>
      <c r="DR53" s="1061">
        <f xml:space="preserve"> IF( OR( $C$53 = $DS$53, $C$53 =""), 0, IF( ISNUMBER( BA53 ), 0, 1 ))</f>
        <v>0</v>
      </c>
      <c r="DS53" s="1080" t="s">
        <v>1462</v>
      </c>
      <c r="DT53" s="600"/>
      <c r="DV53" s="1034"/>
      <c r="DW53" s="1050"/>
      <c r="DX53" s="1050"/>
      <c r="DY53" s="1050"/>
      <c r="DZ53" s="1050"/>
      <c r="EA53" s="1050"/>
      <c r="EB53" s="2866"/>
      <c r="EC53" s="1050"/>
      <c r="ED53" s="1050"/>
      <c r="EE53" s="1050"/>
      <c r="EF53" s="1050"/>
      <c r="EG53" s="1050"/>
      <c r="EH53" s="1050"/>
      <c r="EI53" s="1050"/>
      <c r="EJ53" s="1050"/>
      <c r="EK53" s="1050"/>
      <c r="EL53" s="1050"/>
      <c r="EM53" s="1050"/>
      <c r="EN53" s="1050"/>
      <c r="EO53" s="1050"/>
      <c r="EP53" s="1050"/>
      <c r="EQ53" s="1050"/>
      <c r="ER53" s="1050"/>
      <c r="ES53" s="1050"/>
      <c r="ET53" s="1050"/>
      <c r="EU53" s="1050"/>
      <c r="EV53" s="1050"/>
      <c r="EW53" s="1050"/>
      <c r="EX53" s="1050"/>
      <c r="EY53" s="1050"/>
      <c r="EZ53" s="1050"/>
      <c r="FA53" s="1050"/>
      <c r="FB53" s="1050"/>
      <c r="FC53" s="1050"/>
      <c r="FD53" s="1050"/>
      <c r="FE53" s="1050"/>
      <c r="FF53" s="1050"/>
      <c r="FG53" s="1050"/>
      <c r="FH53" s="1050"/>
      <c r="FI53" s="1050"/>
      <c r="FJ53" s="1050"/>
      <c r="FK53" s="1050"/>
      <c r="FL53" s="1050"/>
      <c r="FM53" s="1050"/>
      <c r="FN53" s="1050"/>
      <c r="FO53" s="1050"/>
      <c r="FP53" s="1050"/>
      <c r="FQ53" s="1050"/>
      <c r="FR53" s="600"/>
    </row>
    <row r="54" spans="1:174" ht="14.25" customHeight="1" x14ac:dyDescent="0.3">
      <c r="B54" s="677">
        <f t="shared" si="9"/>
        <v>45</v>
      </c>
      <c r="C54" s="595" t="s">
        <v>1470</v>
      </c>
      <c r="D54" s="2873"/>
      <c r="E54" s="690" t="s">
        <v>41</v>
      </c>
      <c r="F54" s="691">
        <v>3</v>
      </c>
      <c r="G54" s="521"/>
      <c r="H54" s="509"/>
      <c r="I54" s="509"/>
      <c r="J54" s="509"/>
      <c r="K54" s="666"/>
      <c r="L54" s="2872">
        <f>SUM(G54:K54)</f>
        <v>0</v>
      </c>
      <c r="M54" s="521"/>
      <c r="N54" s="509"/>
      <c r="O54" s="509"/>
      <c r="P54" s="509"/>
      <c r="Q54" s="666"/>
      <c r="R54" s="2872">
        <f t="shared" si="14"/>
        <v>0</v>
      </c>
      <c r="S54" s="521"/>
      <c r="T54" s="509"/>
      <c r="U54" s="509"/>
      <c r="V54" s="509"/>
      <c r="W54" s="666"/>
      <c r="X54" s="2872">
        <f t="shared" si="15"/>
        <v>0</v>
      </c>
      <c r="Y54" s="521"/>
      <c r="Z54" s="509"/>
      <c r="AA54" s="509"/>
      <c r="AB54" s="509"/>
      <c r="AC54" s="666"/>
      <c r="AD54" s="2872">
        <f t="shared" si="16"/>
        <v>0</v>
      </c>
      <c r="AE54" s="521"/>
      <c r="AF54" s="509"/>
      <c r="AG54" s="509"/>
      <c r="AH54" s="509"/>
      <c r="AI54" s="666"/>
      <c r="AJ54" s="2872">
        <f t="shared" si="17"/>
        <v>0</v>
      </c>
      <c r="AK54" s="521"/>
      <c r="AL54" s="509"/>
      <c r="AM54" s="509"/>
      <c r="AN54" s="509"/>
      <c r="AO54" s="666"/>
      <c r="AP54" s="2872">
        <f t="shared" si="18"/>
        <v>0</v>
      </c>
      <c r="AQ54" s="521"/>
      <c r="AR54" s="509"/>
      <c r="AS54" s="509"/>
      <c r="AT54" s="509"/>
      <c r="AU54" s="666"/>
      <c r="AV54" s="2872">
        <f t="shared" si="19"/>
        <v>0</v>
      </c>
      <c r="AW54" s="521"/>
      <c r="AX54" s="509"/>
      <c r="AY54" s="509"/>
      <c r="AZ54" s="509"/>
      <c r="BA54" s="666"/>
      <c r="BB54" s="2872">
        <f t="shared" si="20"/>
        <v>0</v>
      </c>
      <c r="BC54" s="482"/>
      <c r="BD54" s="91"/>
      <c r="BE54" s="2849" t="s">
        <v>388</v>
      </c>
      <c r="BG54" s="43">
        <f t="shared" si="12"/>
        <v>0</v>
      </c>
      <c r="BH54" s="43"/>
      <c r="BJ54" s="677">
        <f t="shared" si="10"/>
        <v>45</v>
      </c>
      <c r="BK54" s="692" t="s">
        <v>7010</v>
      </c>
      <c r="BL54" s="690" t="s">
        <v>41</v>
      </c>
      <c r="BM54" s="691">
        <v>3</v>
      </c>
      <c r="BN54" s="671" t="s">
        <v>7011</v>
      </c>
      <c r="BO54" s="672" t="s">
        <v>7012</v>
      </c>
      <c r="BP54" s="672" t="s">
        <v>7013</v>
      </c>
      <c r="BQ54" s="672" t="s">
        <v>7014</v>
      </c>
      <c r="BR54" s="673" t="s">
        <v>7015</v>
      </c>
      <c r="BS54" s="674" t="s">
        <v>7016</v>
      </c>
      <c r="BT54" s="2450"/>
      <c r="BV54" s="1061">
        <f t="shared" si="13"/>
        <v>0</v>
      </c>
      <c r="BX54" s="1061">
        <f xml:space="preserve"> IF( OR( $C$54 = $DS$54, $C$54 =""), 0, IF( ISNUMBER( G54 ), 0, 1 ))</f>
        <v>0</v>
      </c>
      <c r="BY54" s="1061">
        <f xml:space="preserve"> IF( OR( $C$54 = $DS$54, $C$54 =""), 0, IF( ISNUMBER( H54 ), 0, 1 ))</f>
        <v>0</v>
      </c>
      <c r="BZ54" s="1061">
        <f xml:space="preserve"> IF( OR( $C$54 = $DS$54, $C$54 =""), 0, IF( ISNUMBER( I54 ), 0, 1 ))</f>
        <v>0</v>
      </c>
      <c r="CA54" s="1061">
        <f xml:space="preserve"> IF( OR( $C$54 = $DS$54, $C$54 =""), 0, IF( ISNUMBER( J54 ), 0, 1 ))</f>
        <v>0</v>
      </c>
      <c r="CB54" s="1061">
        <f xml:space="preserve"> IF( OR( $C$54 = $DS$54, $C$54 =""), 0, IF( ISNUMBER( K54 ), 0, 1 ))</f>
        <v>0</v>
      </c>
      <c r="CC54" s="2866"/>
      <c r="CD54" s="1061">
        <f xml:space="preserve"> IF( OR( $C$54 = $DS$54, $C$54 =""), 0, IF( ISNUMBER( M54 ), 0, 1 ))</f>
        <v>0</v>
      </c>
      <c r="CE54" s="1061">
        <f xml:space="preserve"> IF( OR( $C$54 = $DS$54, $C$54 =""), 0, IF( ISNUMBER( N54 ), 0, 1 ))</f>
        <v>0</v>
      </c>
      <c r="CF54" s="1061">
        <f xml:space="preserve"> IF( OR( $C$54 = $DS$54, $C$54 =""), 0, IF( ISNUMBER( O54 ), 0, 1 ))</f>
        <v>0</v>
      </c>
      <c r="CG54" s="1061">
        <f xml:space="preserve"> IF( OR( $C$54 = $DS$54, $C$54 =""), 0, IF( ISNUMBER( P54 ), 0, 1 ))</f>
        <v>0</v>
      </c>
      <c r="CH54" s="1061">
        <f xml:space="preserve"> IF( OR( $C$54 = $DS$54, $C$54 =""), 0, IF( ISNUMBER( Q54 ), 0, 1 ))</f>
        <v>0</v>
      </c>
      <c r="CI54" s="1050"/>
      <c r="CJ54" s="1061">
        <f xml:space="preserve"> IF( OR( $C$54 = $DS$54, $C$54 =""), 0, IF( ISNUMBER( S54 ), 0, 1 ))</f>
        <v>0</v>
      </c>
      <c r="CK54" s="1061">
        <f xml:space="preserve"> IF( OR( $C$54 = $DS$54, $C$54 =""), 0, IF( ISNUMBER( T54 ), 0, 1 ))</f>
        <v>0</v>
      </c>
      <c r="CL54" s="1061">
        <f xml:space="preserve"> IF( OR( $C$54 = $DS$54, $C$54 =""), 0, IF( ISNUMBER( U54 ), 0, 1 ))</f>
        <v>0</v>
      </c>
      <c r="CM54" s="1061">
        <f xml:space="preserve"> IF( OR( $C$54 = $DS$54, $C$54 =""), 0, IF( ISNUMBER( V54 ), 0, 1 ))</f>
        <v>0</v>
      </c>
      <c r="CN54" s="1061">
        <f xml:space="preserve"> IF( OR( $C$54 = $DS$54, $C$54 =""), 0, IF( ISNUMBER( W54 ), 0, 1 ))</f>
        <v>0</v>
      </c>
      <c r="CO54" s="1050"/>
      <c r="CP54" s="1061">
        <f xml:space="preserve"> IF( OR( $C$54 = $DS$54, $C$54 =""), 0, IF( ISNUMBER( Y54 ), 0, 1 ))</f>
        <v>0</v>
      </c>
      <c r="CQ54" s="1061">
        <f xml:space="preserve"> IF( OR( $C$54 = $DS$54, $C$54 =""), 0, IF( ISNUMBER( Z54 ), 0, 1 ))</f>
        <v>0</v>
      </c>
      <c r="CR54" s="1061">
        <f xml:space="preserve"> IF( OR( $C$54 = $DS$54, $C$54 =""), 0, IF( ISNUMBER( AA54 ), 0, 1 ))</f>
        <v>0</v>
      </c>
      <c r="CS54" s="1061">
        <f xml:space="preserve"> IF( OR( $C$54 = $DS$54, $C$54 =""), 0, IF( ISNUMBER( AB54 ), 0, 1 ))</f>
        <v>0</v>
      </c>
      <c r="CT54" s="1061">
        <f xml:space="preserve"> IF( OR( $C$54 = $DS$54, $C$54 =""), 0, IF( ISNUMBER( AC54 ), 0, 1 ))</f>
        <v>0</v>
      </c>
      <c r="CU54" s="1050"/>
      <c r="CV54" s="1061">
        <f xml:space="preserve"> IF( OR( $C$54 = $DS$54, $C$54 =""), 0, IF( ISNUMBER( AE54 ), 0, 1 ))</f>
        <v>0</v>
      </c>
      <c r="CW54" s="1061">
        <f xml:space="preserve"> IF( OR( $C$54 = $DS$54, $C$54 =""), 0, IF( ISNUMBER( AF54 ), 0, 1 ))</f>
        <v>0</v>
      </c>
      <c r="CX54" s="1061">
        <f xml:space="preserve"> IF( OR( $C$54 = $DS$54, $C$54 =""), 0, IF( ISNUMBER( AG54 ), 0, 1 ))</f>
        <v>0</v>
      </c>
      <c r="CY54" s="1061">
        <f xml:space="preserve"> IF( OR( $C$54 = $DS$54, $C$54 =""), 0, IF( ISNUMBER( AH54 ), 0, 1 ))</f>
        <v>0</v>
      </c>
      <c r="CZ54" s="1061">
        <f xml:space="preserve"> IF( OR( $C$54 = $DS$54, $C$54 =""), 0, IF( ISNUMBER( AI54 ), 0, 1 ))</f>
        <v>0</v>
      </c>
      <c r="DA54" s="1050"/>
      <c r="DB54" s="1061">
        <f xml:space="preserve"> IF( OR( $C$54 = $DS$54, $C$54 =""), 0, IF( ISNUMBER( AK54 ), 0, 1 ))</f>
        <v>0</v>
      </c>
      <c r="DC54" s="1061">
        <f xml:space="preserve"> IF( OR( $C$54 = $DS$54, $C$54 =""), 0, IF( ISNUMBER( AL54 ), 0, 1 ))</f>
        <v>0</v>
      </c>
      <c r="DD54" s="1061">
        <f xml:space="preserve"> IF( OR( $C$54 = $DS$54, $C$54 =""), 0, IF( ISNUMBER( AM54 ), 0, 1 ))</f>
        <v>0</v>
      </c>
      <c r="DE54" s="1061">
        <f xml:space="preserve"> IF( OR( $C$54 = $DS$54, $C$54 =""), 0, IF( ISNUMBER( AN54 ), 0, 1 ))</f>
        <v>0</v>
      </c>
      <c r="DF54" s="1061">
        <f xml:space="preserve"> IF( OR( $C$54 = $DS$54, $C$54 =""), 0, IF( ISNUMBER( AO54 ), 0, 1 ))</f>
        <v>0</v>
      </c>
      <c r="DG54" s="1050"/>
      <c r="DH54" s="1061">
        <f xml:space="preserve"> IF( OR( $C$54 = $DS$54, $C$54 =""), 0, IF( ISNUMBER( AQ54 ), 0, 1 ))</f>
        <v>0</v>
      </c>
      <c r="DI54" s="1061">
        <f xml:space="preserve"> IF( OR( $C$54 = $DS$54, $C$54 =""), 0, IF( ISNUMBER( AR54 ), 0, 1 ))</f>
        <v>0</v>
      </c>
      <c r="DJ54" s="1061">
        <f xml:space="preserve"> IF( OR( $C$54 = $DS$54, $C$54 =""), 0, IF( ISNUMBER( AS54 ), 0, 1 ))</f>
        <v>0</v>
      </c>
      <c r="DK54" s="1061">
        <f xml:space="preserve"> IF( OR( $C$54 = $DS$54, $C$54 =""), 0, IF( ISNUMBER( AT54 ), 0, 1 ))</f>
        <v>0</v>
      </c>
      <c r="DL54" s="1061">
        <f xml:space="preserve"> IF( OR( $C$54 = $DS$54, $C$54 =""), 0, IF( ISNUMBER( AU54 ), 0, 1 ))</f>
        <v>0</v>
      </c>
      <c r="DM54" s="1050"/>
      <c r="DN54" s="1061">
        <f xml:space="preserve"> IF( OR( $C$54 = $DS$54, $C$54 =""), 0, IF( ISNUMBER( AW54 ), 0, 1 ))</f>
        <v>0</v>
      </c>
      <c r="DO54" s="1061">
        <f xml:space="preserve"> IF( OR( $C$54 = $DS$54, $C$54 =""), 0, IF( ISNUMBER( AX54 ), 0, 1 ))</f>
        <v>0</v>
      </c>
      <c r="DP54" s="1061">
        <f xml:space="preserve"> IF( OR( $C$54 = $DS$54, $C$54 =""), 0, IF( ISNUMBER( AY54 ), 0, 1 ))</f>
        <v>0</v>
      </c>
      <c r="DQ54" s="1061">
        <f xml:space="preserve"> IF( OR( $C$54 = $DS$54, $C$54 =""), 0, IF( ISNUMBER( AZ54 ), 0, 1 ))</f>
        <v>0</v>
      </c>
      <c r="DR54" s="1061">
        <f xml:space="preserve"> IF( OR( $C$54 = $DS$54, $C$54 =""), 0, IF( ISNUMBER( BA54 ), 0, 1 ))</f>
        <v>0</v>
      </c>
      <c r="DS54" s="1080" t="s">
        <v>1470</v>
      </c>
      <c r="DT54" s="600"/>
      <c r="DV54" s="1034"/>
      <c r="DW54" s="1050"/>
      <c r="DX54" s="1050"/>
      <c r="DY54" s="1050"/>
      <c r="DZ54" s="1050"/>
      <c r="EA54" s="1050"/>
      <c r="EB54" s="2866"/>
      <c r="EC54" s="1050"/>
      <c r="ED54" s="1050"/>
      <c r="EE54" s="1050"/>
      <c r="EF54" s="1050"/>
      <c r="EG54" s="1050"/>
      <c r="EH54" s="1050"/>
      <c r="EI54" s="1050"/>
      <c r="EJ54" s="1050"/>
      <c r="EK54" s="1050"/>
      <c r="EL54" s="1050"/>
      <c r="EM54" s="1050"/>
      <c r="EN54" s="1050"/>
      <c r="EO54" s="1050"/>
      <c r="EP54" s="1050"/>
      <c r="EQ54" s="1050"/>
      <c r="ER54" s="1050"/>
      <c r="ES54" s="1050"/>
      <c r="ET54" s="1050"/>
      <c r="EU54" s="1050"/>
      <c r="EV54" s="1050"/>
      <c r="EW54" s="1050"/>
      <c r="EX54" s="1050"/>
      <c r="EY54" s="1050"/>
      <c r="EZ54" s="1050"/>
      <c r="FA54" s="1050"/>
      <c r="FB54" s="1050"/>
      <c r="FC54" s="1050"/>
      <c r="FD54" s="1050"/>
      <c r="FE54" s="1050"/>
      <c r="FF54" s="1050"/>
      <c r="FG54" s="1050"/>
      <c r="FH54" s="1050"/>
      <c r="FI54" s="1050"/>
      <c r="FJ54" s="1050"/>
      <c r="FK54" s="1050"/>
      <c r="FL54" s="1050"/>
      <c r="FM54" s="1050"/>
      <c r="FN54" s="1050"/>
      <c r="FO54" s="1050"/>
      <c r="FP54" s="1050"/>
      <c r="FQ54" s="1050"/>
      <c r="FR54" s="600"/>
    </row>
    <row r="55" spans="1:174" ht="14.25" customHeight="1" thickBot="1" x14ac:dyDescent="0.35">
      <c r="B55" s="677">
        <f t="shared" si="9"/>
        <v>46</v>
      </c>
      <c r="C55" s="595" t="s">
        <v>1478</v>
      </c>
      <c r="D55" s="2873"/>
      <c r="E55" s="690" t="s">
        <v>41</v>
      </c>
      <c r="F55" s="691">
        <v>3</v>
      </c>
      <c r="G55" s="695"/>
      <c r="H55" s="696"/>
      <c r="I55" s="696"/>
      <c r="J55" s="696"/>
      <c r="K55" s="697"/>
      <c r="L55" s="2872">
        <f>SUM(G55:K55)</f>
        <v>0</v>
      </c>
      <c r="M55" s="695"/>
      <c r="N55" s="696"/>
      <c r="O55" s="696"/>
      <c r="P55" s="696"/>
      <c r="Q55" s="697"/>
      <c r="R55" s="2872">
        <f t="shared" si="14"/>
        <v>0</v>
      </c>
      <c r="S55" s="695"/>
      <c r="T55" s="696"/>
      <c r="U55" s="696"/>
      <c r="V55" s="696"/>
      <c r="W55" s="697"/>
      <c r="X55" s="2872">
        <f t="shared" si="15"/>
        <v>0</v>
      </c>
      <c r="Y55" s="695"/>
      <c r="Z55" s="696"/>
      <c r="AA55" s="696"/>
      <c r="AB55" s="696"/>
      <c r="AC55" s="697"/>
      <c r="AD55" s="2872">
        <f t="shared" si="16"/>
        <v>0</v>
      </c>
      <c r="AE55" s="695"/>
      <c r="AF55" s="696"/>
      <c r="AG55" s="696"/>
      <c r="AH55" s="696"/>
      <c r="AI55" s="697"/>
      <c r="AJ55" s="2872">
        <f t="shared" si="17"/>
        <v>0</v>
      </c>
      <c r="AK55" s="695"/>
      <c r="AL55" s="696"/>
      <c r="AM55" s="696"/>
      <c r="AN55" s="696"/>
      <c r="AO55" s="697"/>
      <c r="AP55" s="2872">
        <f t="shared" si="18"/>
        <v>0</v>
      </c>
      <c r="AQ55" s="695"/>
      <c r="AR55" s="696"/>
      <c r="AS55" s="696"/>
      <c r="AT55" s="696"/>
      <c r="AU55" s="697"/>
      <c r="AV55" s="2872">
        <f t="shared" si="19"/>
        <v>0</v>
      </c>
      <c r="AW55" s="695"/>
      <c r="AX55" s="696"/>
      <c r="AY55" s="696"/>
      <c r="AZ55" s="696"/>
      <c r="BA55" s="697"/>
      <c r="BB55" s="2872">
        <f t="shared" si="20"/>
        <v>0</v>
      </c>
      <c r="BC55" s="482"/>
      <c r="BD55" s="91"/>
      <c r="BE55" s="2849" t="s">
        <v>388</v>
      </c>
      <c r="BG55" s="43">
        <f>(IF(SUM(BX55:DR55)=0,IF(BV55=1,$BV$5,0),$BX$5))</f>
        <v>0</v>
      </c>
      <c r="BH55" s="43"/>
      <c r="BJ55" s="677">
        <f t="shared" si="10"/>
        <v>46</v>
      </c>
      <c r="BK55" s="692" t="s">
        <v>7017</v>
      </c>
      <c r="BL55" s="690" t="s">
        <v>41</v>
      </c>
      <c r="BM55" s="691">
        <v>3</v>
      </c>
      <c r="BN55" s="2874" t="s">
        <v>7018</v>
      </c>
      <c r="BO55" s="2875" t="s">
        <v>7019</v>
      </c>
      <c r="BP55" s="2875" t="s">
        <v>7020</v>
      </c>
      <c r="BQ55" s="2875" t="s">
        <v>7021</v>
      </c>
      <c r="BR55" s="2876" t="s">
        <v>7022</v>
      </c>
      <c r="BS55" s="2877" t="s">
        <v>7023</v>
      </c>
      <c r="BT55" s="2450"/>
      <c r="BV55" s="1061">
        <f t="shared" si="13"/>
        <v>0</v>
      </c>
      <c r="BX55" s="1061">
        <f xml:space="preserve"> IF( OR( $C$55 = $DS$55, $C$55 =""), 0, IF( ISNUMBER( G55 ), 0, 1 ))</f>
        <v>0</v>
      </c>
      <c r="BY55" s="1061">
        <f xml:space="preserve"> IF( OR( $C$55 = $DS$55, $C$55 =""), 0, IF( ISNUMBER( H55 ), 0, 1 ))</f>
        <v>0</v>
      </c>
      <c r="BZ55" s="1061">
        <f xml:space="preserve"> IF( OR( $C$55 = $DS$55, $C$55 =""), 0, IF( ISNUMBER( I55 ), 0, 1 ))</f>
        <v>0</v>
      </c>
      <c r="CA55" s="1061">
        <f xml:space="preserve"> IF( OR( $C$55 = $DS$55, $C$55 =""), 0, IF( ISNUMBER( J55 ), 0, 1 ))</f>
        <v>0</v>
      </c>
      <c r="CB55" s="1061">
        <f xml:space="preserve"> IF( OR( $C$55 = $DS$55, $C$55 =""), 0, IF( ISNUMBER( K55 ), 0, 1 ))</f>
        <v>0</v>
      </c>
      <c r="CC55" s="2866"/>
      <c r="CD55" s="1061">
        <f xml:space="preserve"> IF( OR( $C$55 = $DS$55, $C$55 =""), 0, IF( ISNUMBER( M55 ), 0, 1 ))</f>
        <v>0</v>
      </c>
      <c r="CE55" s="1061">
        <f xml:space="preserve"> IF( OR( $C$55 = $DS$55, $C$55 =""), 0, IF( ISNUMBER( N55 ), 0, 1 ))</f>
        <v>0</v>
      </c>
      <c r="CF55" s="1061">
        <f xml:space="preserve"> IF( OR( $C$55 = $DS$55, $C$55 =""), 0, IF( ISNUMBER( O55 ), 0, 1 ))</f>
        <v>0</v>
      </c>
      <c r="CG55" s="1061">
        <f xml:space="preserve"> IF( OR( $C$55 = $DS$55, $C$55 =""), 0, IF( ISNUMBER( P55 ), 0, 1 ))</f>
        <v>0</v>
      </c>
      <c r="CH55" s="1061">
        <f xml:space="preserve"> IF( OR( $C$55 = $DS$55, $C$55 =""), 0, IF( ISNUMBER( Q55 ), 0, 1 ))</f>
        <v>0</v>
      </c>
      <c r="CI55" s="1050"/>
      <c r="CJ55" s="1061">
        <f xml:space="preserve"> IF( OR( $C$55 = $DS$55, $C$55 =""), 0, IF( ISNUMBER( S55 ), 0, 1 ))</f>
        <v>0</v>
      </c>
      <c r="CK55" s="1061">
        <f xml:space="preserve"> IF( OR( $C$55 = $DS$55, $C$55 =""), 0, IF( ISNUMBER( T55 ), 0, 1 ))</f>
        <v>0</v>
      </c>
      <c r="CL55" s="1061">
        <f xml:space="preserve"> IF( OR( $C$55 = $DS$55, $C$55 =""), 0, IF( ISNUMBER( U55 ), 0, 1 ))</f>
        <v>0</v>
      </c>
      <c r="CM55" s="1061">
        <f xml:space="preserve"> IF( OR( $C$55 = $DS$55, $C$55 =""), 0, IF( ISNUMBER( V55 ), 0, 1 ))</f>
        <v>0</v>
      </c>
      <c r="CN55" s="1061">
        <f xml:space="preserve"> IF( OR( $C$55 = $DS$55, $C$55 =""), 0, IF( ISNUMBER( W55 ), 0, 1 ))</f>
        <v>0</v>
      </c>
      <c r="CO55" s="1050"/>
      <c r="CP55" s="1061">
        <f xml:space="preserve"> IF( OR( $C$55 = $DS$55, $C$55 =""), 0, IF( ISNUMBER( Y55 ), 0, 1 ))</f>
        <v>0</v>
      </c>
      <c r="CQ55" s="1061">
        <f xml:space="preserve"> IF( OR( $C$55 = $DS$55, $C$55 =""), 0, IF( ISNUMBER( Z55 ), 0, 1 ))</f>
        <v>0</v>
      </c>
      <c r="CR55" s="1061">
        <f xml:space="preserve"> IF( OR( $C$55 = $DS$55, $C$55 =""), 0, IF( ISNUMBER( AA55 ), 0, 1 ))</f>
        <v>0</v>
      </c>
      <c r="CS55" s="1061">
        <f xml:space="preserve"> IF( OR( $C$55 = $DS$55, $C$55 =""), 0, IF( ISNUMBER( AB55 ), 0, 1 ))</f>
        <v>0</v>
      </c>
      <c r="CT55" s="1061">
        <f xml:space="preserve"> IF( OR( $C$55 = $DS$55, $C$55 =""), 0, IF( ISNUMBER( AC55 ), 0, 1 ))</f>
        <v>0</v>
      </c>
      <c r="CU55" s="1050"/>
      <c r="CV55" s="1061">
        <f xml:space="preserve"> IF( OR( $C$55 = $DS$55, $C$55 =""), 0, IF( ISNUMBER( AE55 ), 0, 1 ))</f>
        <v>0</v>
      </c>
      <c r="CW55" s="1061">
        <f xml:space="preserve"> IF( OR( $C$55 = $DS$55, $C$55 =""), 0, IF( ISNUMBER( AF55 ), 0, 1 ))</f>
        <v>0</v>
      </c>
      <c r="CX55" s="1061">
        <f xml:space="preserve"> IF( OR( $C$55 = $DS$55, $C$55 =""), 0, IF( ISNUMBER( AG55 ), 0, 1 ))</f>
        <v>0</v>
      </c>
      <c r="CY55" s="1061">
        <f xml:space="preserve"> IF( OR( $C$55 = $DS$55, $C$55 =""), 0, IF( ISNUMBER( AH55 ), 0, 1 ))</f>
        <v>0</v>
      </c>
      <c r="CZ55" s="1061">
        <f xml:space="preserve"> IF( OR( $C$55 = $DS$55, $C$55 =""), 0, IF( ISNUMBER( AI55 ), 0, 1 ))</f>
        <v>0</v>
      </c>
      <c r="DA55" s="1050"/>
      <c r="DB55" s="1061">
        <f xml:space="preserve"> IF( OR( $C$55 = $DS$55, $C$55 =""), 0, IF( ISNUMBER( AK55 ), 0, 1 ))</f>
        <v>0</v>
      </c>
      <c r="DC55" s="1061">
        <f xml:space="preserve"> IF( OR( $C$55 = $DS$55, $C$55 =""), 0, IF( ISNUMBER( AL55 ), 0, 1 ))</f>
        <v>0</v>
      </c>
      <c r="DD55" s="1061">
        <f xml:space="preserve"> IF( OR( $C$55 = $DS$55, $C$55 =""), 0, IF( ISNUMBER( AM55 ), 0, 1 ))</f>
        <v>0</v>
      </c>
      <c r="DE55" s="1061">
        <f xml:space="preserve"> IF( OR( $C$55 = $DS$55, $C$55 =""), 0, IF( ISNUMBER( AN55 ), 0, 1 ))</f>
        <v>0</v>
      </c>
      <c r="DF55" s="1061">
        <f xml:space="preserve"> IF( OR( $C$55 = $DS$55, $C$55 =""), 0, IF( ISNUMBER( AO55 ), 0, 1 ))</f>
        <v>0</v>
      </c>
      <c r="DG55" s="1050"/>
      <c r="DH55" s="1061">
        <f xml:space="preserve"> IF( OR( $C$55 = $DS$55, $C$55 =""), 0, IF( ISNUMBER( AQ55 ), 0, 1 ))</f>
        <v>0</v>
      </c>
      <c r="DI55" s="1061">
        <f xml:space="preserve"> IF( OR( $C$55 = $DS$55, $C$55 =""), 0, IF( ISNUMBER( AR55 ), 0, 1 ))</f>
        <v>0</v>
      </c>
      <c r="DJ55" s="1061">
        <f xml:space="preserve"> IF( OR( $C$55 = $DS$55, $C$55 =""), 0, IF( ISNUMBER( AS55 ), 0, 1 ))</f>
        <v>0</v>
      </c>
      <c r="DK55" s="1061">
        <f xml:space="preserve"> IF( OR( $C$55 = $DS$55, $C$55 =""), 0, IF( ISNUMBER( AT55 ), 0, 1 ))</f>
        <v>0</v>
      </c>
      <c r="DL55" s="1061">
        <f xml:space="preserve"> IF( OR( $C$55 = $DS$55, $C$55 =""), 0, IF( ISNUMBER( AU55 ), 0, 1 ))</f>
        <v>0</v>
      </c>
      <c r="DM55" s="1050"/>
      <c r="DN55" s="1061">
        <f xml:space="preserve"> IF( OR( $C$55 = $DS$55, $C$55 =""), 0, IF( ISNUMBER( AW55 ), 0, 1 ))</f>
        <v>0</v>
      </c>
      <c r="DO55" s="1061">
        <f xml:space="preserve"> IF( OR( $C$55 = $DS$55, $C$55 =""), 0, IF( ISNUMBER( AX55 ), 0, 1 ))</f>
        <v>0</v>
      </c>
      <c r="DP55" s="1061">
        <f xml:space="preserve"> IF( OR( $C$55 = $DS$55, $C$55 =""), 0, IF( ISNUMBER( AY55 ), 0, 1 ))</f>
        <v>0</v>
      </c>
      <c r="DQ55" s="1061">
        <f xml:space="preserve"> IF( OR( $C$55 = $DS$55, $C$55 =""), 0, IF( ISNUMBER( AZ55 ), 0, 1 ))</f>
        <v>0</v>
      </c>
      <c r="DR55" s="1061">
        <f xml:space="preserve"> IF( OR( $C$55 = $DS$55, $C$55 =""), 0, IF( ISNUMBER( BA55 ), 0, 1 ))</f>
        <v>0</v>
      </c>
      <c r="DS55" s="1080" t="s">
        <v>1478</v>
      </c>
      <c r="DT55" s="1091"/>
      <c r="DV55" s="1034"/>
      <c r="DW55" s="1050"/>
      <c r="DX55" s="1050"/>
      <c r="DY55" s="1050"/>
      <c r="DZ55" s="1050"/>
      <c r="EA55" s="1050"/>
      <c r="EB55" s="2866"/>
      <c r="EC55" s="1050"/>
      <c r="ED55" s="1050"/>
      <c r="EE55" s="1050"/>
      <c r="EF55" s="1050"/>
      <c r="EG55" s="1050"/>
      <c r="EH55" s="1050"/>
      <c r="EI55" s="1050"/>
      <c r="EJ55" s="1050"/>
      <c r="EK55" s="1050"/>
      <c r="EL55" s="1050"/>
      <c r="EM55" s="1050"/>
      <c r="EN55" s="1050"/>
      <c r="EO55" s="1050"/>
      <c r="EP55" s="1050"/>
      <c r="EQ55" s="1050"/>
      <c r="ER55" s="1050"/>
      <c r="ES55" s="1050"/>
      <c r="ET55" s="1050"/>
      <c r="EU55" s="1050"/>
      <c r="EV55" s="1050"/>
      <c r="EW55" s="1050"/>
      <c r="EX55" s="1050"/>
      <c r="EY55" s="1050"/>
      <c r="EZ55" s="1050"/>
      <c r="FA55" s="1050"/>
      <c r="FB55" s="1050"/>
      <c r="FC55" s="1050"/>
      <c r="FD55" s="1050"/>
      <c r="FE55" s="1050"/>
      <c r="FF55" s="1050"/>
      <c r="FG55" s="1050"/>
      <c r="FH55" s="1050"/>
      <c r="FI55" s="1050"/>
      <c r="FJ55" s="1050"/>
      <c r="FK55" s="1050"/>
      <c r="FL55" s="1050"/>
      <c r="FM55" s="1050"/>
      <c r="FN55" s="1050"/>
      <c r="FO55" s="1050"/>
      <c r="FP55" s="1050"/>
      <c r="FQ55" s="1050"/>
      <c r="FR55" s="1091"/>
    </row>
    <row r="56" spans="1:174" ht="14.25" customHeight="1" thickBot="1" x14ac:dyDescent="0.35">
      <c r="A56" s="2269"/>
      <c r="B56" s="702">
        <f>+B55+1</f>
        <v>47</v>
      </c>
      <c r="C56" s="703" t="s">
        <v>7024</v>
      </c>
      <c r="D56" s="2878"/>
      <c r="E56" s="705" t="s">
        <v>41</v>
      </c>
      <c r="F56" s="706">
        <v>3</v>
      </c>
      <c r="G56" s="707">
        <f>SUM(G10:G55)</f>
        <v>25.599</v>
      </c>
      <c r="H56" s="334">
        <f>SUM(H10:H55)</f>
        <v>33.753999999999998</v>
      </c>
      <c r="I56" s="334">
        <f>SUM(I10:I55)</f>
        <v>6.8000000000000005E-2</v>
      </c>
      <c r="J56" s="334">
        <f>SUM(J10:J55)</f>
        <v>0.24099999999999999</v>
      </c>
      <c r="K56" s="708">
        <f>SUM(K10:K55)</f>
        <v>8.9999999999999993E-3</v>
      </c>
      <c r="L56" s="709">
        <f t="shared" si="0"/>
        <v>59.670999999999992</v>
      </c>
      <c r="M56" s="707">
        <f>SUM(M10:M55)</f>
        <v>66.89200000000001</v>
      </c>
      <c r="N56" s="334">
        <f>SUM(N10:N55)</f>
        <v>15.004999999999999</v>
      </c>
      <c r="O56" s="334">
        <f>SUM(O10:O55)</f>
        <v>5.7000000000000002E-2</v>
      </c>
      <c r="P56" s="334">
        <f>SUM(P10:P55)</f>
        <v>0.20300000000000001</v>
      </c>
      <c r="Q56" s="708">
        <f>SUM(Q10:Q55)</f>
        <v>7.0000000000000001E-3</v>
      </c>
      <c r="R56" s="709">
        <f t="shared" si="14"/>
        <v>82.164000000000016</v>
      </c>
      <c r="S56" s="707">
        <f>SUM(S10:S55)</f>
        <v>69.304000000000016</v>
      </c>
      <c r="T56" s="334">
        <f>SUM(T10:T55)</f>
        <v>161.19499999999996</v>
      </c>
      <c r="U56" s="334">
        <f>SUM(U10:U55)</f>
        <v>0.17900000000000002</v>
      </c>
      <c r="V56" s="334">
        <f>SUM(V10:V55)</f>
        <v>7.9119999999999999</v>
      </c>
      <c r="W56" s="708">
        <f>SUM(W10:W55)</f>
        <v>2.3E-2</v>
      </c>
      <c r="X56" s="709">
        <f t="shared" si="15"/>
        <v>238.61299999999997</v>
      </c>
      <c r="Y56" s="707">
        <f>SUM(Y10:Y55)</f>
        <v>0.19600000000000001</v>
      </c>
      <c r="Z56" s="334">
        <f>SUM(Z10:Z55)</f>
        <v>3.339</v>
      </c>
      <c r="AA56" s="334">
        <f>SUM(AA10:AA55)</f>
        <v>1.6E-2</v>
      </c>
      <c r="AB56" s="334">
        <f>SUM(AB10:AB55)</f>
        <v>0</v>
      </c>
      <c r="AC56" s="708">
        <f>SUM(AC10:AC55)</f>
        <v>0</v>
      </c>
      <c r="AD56" s="709">
        <f t="shared" si="16"/>
        <v>3.5510000000000002</v>
      </c>
      <c r="AE56" s="707">
        <f>SUM(AE10:AE55)</f>
        <v>12.878</v>
      </c>
      <c r="AF56" s="334">
        <f>SUM(AF10:AF55)</f>
        <v>67.11699999999999</v>
      </c>
      <c r="AG56" s="334">
        <f>SUM(AG10:AG55)</f>
        <v>3.6999999999999998E-2</v>
      </c>
      <c r="AH56" s="334">
        <f>SUM(AH10:AH55)</f>
        <v>0</v>
      </c>
      <c r="AI56" s="708">
        <f>SUM(AI10:AI55)</f>
        <v>0</v>
      </c>
      <c r="AJ56" s="709">
        <f t="shared" si="17"/>
        <v>80.031999999999996</v>
      </c>
      <c r="AK56" s="707">
        <f>SUM(AK10:AK55)</f>
        <v>7.7909999999999995</v>
      </c>
      <c r="AL56" s="334">
        <f>SUM(AL10:AL55)</f>
        <v>159.34699999999998</v>
      </c>
      <c r="AM56" s="334">
        <f>SUM(AM10:AM55)</f>
        <v>3.6999999999999998E-2</v>
      </c>
      <c r="AN56" s="334">
        <f>SUM(AN10:AN55)</f>
        <v>0</v>
      </c>
      <c r="AO56" s="708">
        <f>SUM(AO10:AO55)</f>
        <v>0</v>
      </c>
      <c r="AP56" s="709">
        <f t="shared" si="18"/>
        <v>167.17499999999998</v>
      </c>
      <c r="AQ56" s="707">
        <f>SUM(AQ10:AQ55)</f>
        <v>27.818000000000001</v>
      </c>
      <c r="AR56" s="334">
        <f>SUM(AR10:AR55)</f>
        <v>128.53799999999998</v>
      </c>
      <c r="AS56" s="334">
        <f>SUM(AS10:AS55)</f>
        <v>3.6999999999999998E-2</v>
      </c>
      <c r="AT56" s="334">
        <f>SUM(AT10:AT55)</f>
        <v>0</v>
      </c>
      <c r="AU56" s="708">
        <f>SUM(AU10:AU55)</f>
        <v>0</v>
      </c>
      <c r="AV56" s="709">
        <f t="shared" si="19"/>
        <v>156.393</v>
      </c>
      <c r="AW56" s="707">
        <f>SUM(AW10:AW55)</f>
        <v>130.97999999999999</v>
      </c>
      <c r="AX56" s="334">
        <f>SUM(AX10:AX55)</f>
        <v>475.04600000000011</v>
      </c>
      <c r="AY56" s="334">
        <f>SUM(AY10:AY55)</f>
        <v>3.9E-2</v>
      </c>
      <c r="AZ56" s="334">
        <f>SUM(AZ10:AZ55)</f>
        <v>35.549999999999997</v>
      </c>
      <c r="BA56" s="708">
        <f>SUM(BA10:BA55)</f>
        <v>0</v>
      </c>
      <c r="BB56" s="709">
        <f t="shared" si="20"/>
        <v>641.61500000000001</v>
      </c>
      <c r="BC56" s="519"/>
      <c r="BD56" s="710" t="s">
        <v>1487</v>
      </c>
      <c r="BE56" s="2879"/>
      <c r="BF56" s="2450"/>
      <c r="BG56" s="43"/>
      <c r="BH56" s="651"/>
      <c r="BJ56" s="702">
        <f>+BJ55+1</f>
        <v>47</v>
      </c>
      <c r="BK56" s="703" t="s">
        <v>7024</v>
      </c>
      <c r="BL56" s="705" t="s">
        <v>41</v>
      </c>
      <c r="BM56" s="706">
        <v>3</v>
      </c>
      <c r="BN56" s="713" t="s">
        <v>7025</v>
      </c>
      <c r="BO56" s="714" t="s">
        <v>7026</v>
      </c>
      <c r="BP56" s="714" t="s">
        <v>7027</v>
      </c>
      <c r="BQ56" s="714" t="s">
        <v>7028</v>
      </c>
      <c r="BR56" s="715" t="s">
        <v>7029</v>
      </c>
      <c r="BS56" s="716" t="s">
        <v>7030</v>
      </c>
      <c r="BT56" s="2450"/>
      <c r="BX56" s="1050"/>
      <c r="BY56" s="1050"/>
      <c r="BZ56" s="1050"/>
      <c r="CA56" s="1050"/>
      <c r="CB56" s="1050"/>
      <c r="CC56" s="1050"/>
      <c r="CD56" s="1050"/>
      <c r="CE56" s="1050"/>
      <c r="CF56" s="1050"/>
      <c r="CG56" s="1050"/>
      <c r="CH56" s="1050"/>
      <c r="CI56" s="1050"/>
      <c r="CJ56" s="1050"/>
      <c r="CK56" s="1050"/>
      <c r="CL56" s="1050"/>
      <c r="CM56" s="1050"/>
      <c r="CN56" s="1050"/>
      <c r="CO56" s="1050"/>
      <c r="CP56" s="1050"/>
      <c r="CQ56" s="1050"/>
      <c r="CR56" s="1050"/>
      <c r="CS56" s="1050"/>
      <c r="CT56" s="1050"/>
      <c r="CU56" s="1050"/>
      <c r="CV56" s="1050"/>
      <c r="CW56" s="1050"/>
      <c r="CX56" s="1050"/>
      <c r="CY56" s="1050"/>
      <c r="CZ56" s="1050"/>
      <c r="DA56" s="1050"/>
      <c r="DB56" s="1050"/>
      <c r="DC56" s="1050"/>
      <c r="DD56" s="1050"/>
      <c r="DE56" s="1050"/>
      <c r="DF56" s="1050"/>
      <c r="DG56" s="1050"/>
      <c r="DH56" s="1050"/>
      <c r="DI56" s="1050"/>
      <c r="DJ56" s="1050"/>
      <c r="DK56" s="1050"/>
      <c r="DL56" s="1050"/>
      <c r="DM56" s="1050"/>
      <c r="DN56" s="1050"/>
      <c r="DO56" s="1050"/>
      <c r="DP56" s="1050"/>
      <c r="DQ56" s="1050"/>
      <c r="DR56" s="1050"/>
      <c r="DS56" s="1050"/>
      <c r="DT56" s="1091"/>
      <c r="DV56" s="1034"/>
      <c r="DW56" s="1050"/>
      <c r="DX56" s="1050"/>
      <c r="DY56" s="1050"/>
      <c r="DZ56" s="1050"/>
      <c r="EA56" s="1050"/>
      <c r="EB56" s="2866"/>
      <c r="EC56" s="1050"/>
      <c r="ED56" s="1050"/>
      <c r="EE56" s="1050"/>
      <c r="EF56" s="1050"/>
      <c r="EG56" s="1050"/>
      <c r="EH56" s="1050"/>
      <c r="EI56" s="1050"/>
      <c r="EJ56" s="1050"/>
      <c r="EK56" s="1050"/>
      <c r="EL56" s="1050"/>
      <c r="EM56" s="1050"/>
      <c r="EN56" s="1050"/>
      <c r="EO56" s="1050"/>
      <c r="EP56" s="1050"/>
      <c r="EQ56" s="1050"/>
      <c r="ER56" s="1050"/>
      <c r="ES56" s="1050"/>
      <c r="ET56" s="1050"/>
      <c r="EU56" s="1050"/>
      <c r="EV56" s="1050"/>
      <c r="EW56" s="1050"/>
      <c r="EX56" s="1050"/>
      <c r="EY56" s="1050"/>
      <c r="EZ56" s="1050"/>
      <c r="FA56" s="1050"/>
      <c r="FB56" s="1050"/>
      <c r="FC56" s="1050"/>
      <c r="FD56" s="1050"/>
      <c r="FE56" s="1050"/>
      <c r="FF56" s="1050"/>
      <c r="FG56" s="1050"/>
      <c r="FH56" s="1050"/>
      <c r="FI56" s="1050"/>
      <c r="FJ56" s="1050"/>
      <c r="FK56" s="1050"/>
      <c r="FL56" s="1050"/>
      <c r="FM56" s="1050"/>
      <c r="FN56" s="1050"/>
      <c r="FO56" s="1050"/>
      <c r="FP56" s="1050"/>
      <c r="FQ56" s="1050"/>
      <c r="FR56" s="1091"/>
    </row>
    <row r="57" spans="1:174" ht="14.25" customHeight="1" x14ac:dyDescent="0.3">
      <c r="B57" s="482"/>
      <c r="C57" s="482"/>
      <c r="D57" s="728"/>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3"/>
      <c r="BH57" s="651"/>
      <c r="BI57" s="482"/>
      <c r="BJ57" s="519"/>
      <c r="BK57" s="519"/>
      <c r="BL57" s="519"/>
      <c r="BM57" s="519"/>
      <c r="BN57" s="519"/>
      <c r="BO57" s="519"/>
      <c r="BP57" s="519"/>
      <c r="BQ57" s="519"/>
      <c r="BR57" s="519"/>
      <c r="BS57" s="519"/>
      <c r="BT57" s="2450"/>
      <c r="BX57" s="1050"/>
      <c r="BY57" s="1050"/>
      <c r="BZ57" s="1050"/>
      <c r="CA57" s="1050"/>
      <c r="CB57" s="1050"/>
      <c r="CC57" s="1050"/>
      <c r="CD57" s="1050"/>
      <c r="CE57" s="1050"/>
      <c r="CF57" s="1050"/>
      <c r="CG57" s="1050"/>
      <c r="CH57" s="1050"/>
      <c r="CI57" s="1050"/>
      <c r="CJ57" s="1050"/>
      <c r="CK57" s="1050"/>
      <c r="CL57" s="1050"/>
      <c r="CM57" s="1050"/>
      <c r="CN57" s="1050"/>
      <c r="CO57" s="1050"/>
      <c r="CP57" s="1050"/>
      <c r="CQ57" s="1050"/>
      <c r="CR57" s="1050"/>
      <c r="CS57" s="1050"/>
      <c r="CT57" s="1050"/>
      <c r="CU57" s="1050"/>
      <c r="CV57" s="1050"/>
      <c r="CW57" s="1050"/>
      <c r="CX57" s="1050"/>
      <c r="CY57" s="1050"/>
      <c r="CZ57" s="1050"/>
      <c r="DA57" s="1050"/>
      <c r="DB57" s="1050"/>
      <c r="DC57" s="1050"/>
      <c r="DD57" s="1050"/>
      <c r="DE57" s="1050"/>
      <c r="DF57" s="1050"/>
      <c r="DG57" s="1050"/>
      <c r="DH57" s="1050"/>
      <c r="DI57" s="1050"/>
      <c r="DJ57" s="1050"/>
      <c r="DK57" s="1050"/>
      <c r="DL57" s="1050"/>
      <c r="DM57" s="1050"/>
      <c r="DN57" s="1050"/>
      <c r="DO57" s="1050"/>
      <c r="DP57" s="1050"/>
      <c r="DQ57" s="1050"/>
      <c r="DR57" s="1050"/>
      <c r="DS57" s="1050"/>
      <c r="DT57" s="1091"/>
      <c r="DU57" s="482"/>
      <c r="DV57" s="1034"/>
      <c r="DW57" s="1050"/>
      <c r="DX57" s="1050"/>
      <c r="DY57" s="1050"/>
      <c r="DZ57" s="1050"/>
      <c r="EA57" s="1050"/>
      <c r="EB57" s="1050"/>
      <c r="EC57" s="1050"/>
      <c r="ED57" s="1050"/>
      <c r="EE57" s="1050"/>
      <c r="EF57" s="1050"/>
      <c r="EG57" s="1050"/>
      <c r="EH57" s="1050"/>
      <c r="EI57" s="1050"/>
      <c r="EJ57" s="1050"/>
      <c r="EK57" s="1050"/>
      <c r="EL57" s="1050"/>
      <c r="EM57" s="1050"/>
      <c r="EN57" s="1050"/>
      <c r="EO57" s="1050"/>
      <c r="EP57" s="1050"/>
      <c r="EQ57" s="1050"/>
      <c r="ER57" s="1050"/>
      <c r="ES57" s="1050"/>
      <c r="ET57" s="1050"/>
      <c r="EU57" s="1050"/>
      <c r="EV57" s="1050"/>
      <c r="EW57" s="1050"/>
      <c r="EX57" s="1050"/>
      <c r="EY57" s="1050"/>
      <c r="EZ57" s="1050"/>
      <c r="FA57" s="1050"/>
      <c r="FB57" s="1050"/>
      <c r="FC57" s="1050"/>
      <c r="FD57" s="1050"/>
      <c r="FE57" s="1050"/>
      <c r="FF57" s="1050"/>
      <c r="FG57" s="1050"/>
      <c r="FH57" s="1050"/>
      <c r="FI57" s="1050"/>
      <c r="FJ57" s="1050"/>
      <c r="FK57" s="1050"/>
      <c r="FL57" s="1050"/>
      <c r="FM57" s="1050"/>
      <c r="FN57" s="1050"/>
      <c r="FO57" s="1050"/>
      <c r="FP57" s="1050"/>
      <c r="FQ57" s="1050"/>
      <c r="FR57" s="1091"/>
    </row>
    <row r="58" spans="1:174" ht="14.25" customHeight="1" x14ac:dyDescent="0.3">
      <c r="B58" s="277" t="s">
        <v>300</v>
      </c>
      <c r="C58" s="278"/>
      <c r="D58" s="279"/>
      <c r="E58" s="279"/>
      <c r="F58" s="279"/>
      <c r="G58" s="35"/>
      <c r="H58" s="280"/>
      <c r="I58" s="280"/>
      <c r="J58" s="280"/>
      <c r="K58" s="280"/>
      <c r="L58" s="280"/>
      <c r="M58" s="280"/>
      <c r="N58" s="280"/>
      <c r="O58" s="280"/>
      <c r="P58" s="280"/>
      <c r="Q58" s="280"/>
      <c r="R58" s="114"/>
      <c r="S58" s="114"/>
      <c r="T58" s="114"/>
      <c r="U58" s="114"/>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3"/>
      <c r="BH58" s="651"/>
      <c r="BI58" s="482"/>
      <c r="BJ58" s="519"/>
      <c r="BK58" s="519"/>
      <c r="BL58" s="519"/>
      <c r="BM58" s="519"/>
      <c r="BN58" s="519"/>
      <c r="BO58" s="519"/>
      <c r="BP58" s="519"/>
      <c r="BQ58" s="519"/>
      <c r="BR58" s="519"/>
      <c r="BS58" s="519"/>
      <c r="BT58" s="2450"/>
      <c r="BX58" s="1050"/>
      <c r="BY58" s="1050"/>
      <c r="BZ58" s="1050"/>
      <c r="CA58" s="1050"/>
      <c r="CB58" s="1050"/>
      <c r="CC58" s="1050"/>
      <c r="CD58" s="1050"/>
      <c r="CE58" s="1050"/>
      <c r="CF58" s="1050"/>
      <c r="CG58" s="1050"/>
      <c r="CH58" s="1050"/>
      <c r="CI58" s="1050"/>
      <c r="CJ58" s="1050"/>
      <c r="CK58" s="1050"/>
      <c r="CL58" s="1050"/>
      <c r="CM58" s="1050"/>
      <c r="CN58" s="1050"/>
      <c r="CO58" s="1050"/>
      <c r="CP58" s="1050"/>
      <c r="CQ58" s="1050"/>
      <c r="CR58" s="1050"/>
      <c r="CS58" s="1050"/>
      <c r="CT58" s="1050"/>
      <c r="CU58" s="1050"/>
      <c r="CV58" s="1050"/>
      <c r="CW58" s="1050"/>
      <c r="CX58" s="1050"/>
      <c r="CY58" s="1050"/>
      <c r="CZ58" s="1050"/>
      <c r="DA58" s="1050"/>
      <c r="DB58" s="1050"/>
      <c r="DC58" s="1050"/>
      <c r="DD58" s="1050"/>
      <c r="DE58" s="1050"/>
      <c r="DF58" s="1050"/>
      <c r="DG58" s="1050"/>
      <c r="DH58" s="1050"/>
      <c r="DI58" s="1050"/>
      <c r="DJ58" s="1050"/>
      <c r="DK58" s="1050"/>
      <c r="DL58" s="1050"/>
      <c r="DM58" s="1050"/>
      <c r="DN58" s="1050"/>
      <c r="DO58" s="1050"/>
      <c r="DP58" s="1050"/>
      <c r="DQ58" s="1050"/>
      <c r="DR58" s="1050"/>
      <c r="DS58" s="1050"/>
      <c r="DT58" s="1091"/>
      <c r="DU58" s="482"/>
      <c r="DV58" s="1034"/>
      <c r="DW58" s="1050"/>
      <c r="DX58" s="1050"/>
      <c r="DY58" s="1050"/>
      <c r="DZ58" s="1050"/>
      <c r="EA58" s="1050"/>
      <c r="EB58" s="1050"/>
      <c r="EC58" s="1050"/>
      <c r="ED58" s="1050"/>
      <c r="EE58" s="1050"/>
      <c r="EF58" s="1050"/>
      <c r="EG58" s="1050"/>
      <c r="EH58" s="1050"/>
      <c r="EI58" s="1050"/>
      <c r="EJ58" s="1050"/>
      <c r="EK58" s="1050"/>
      <c r="EL58" s="1050"/>
      <c r="EM58" s="1050"/>
      <c r="EN58" s="1050"/>
      <c r="EO58" s="1050"/>
      <c r="EP58" s="1050"/>
      <c r="EQ58" s="1050"/>
      <c r="ER58" s="1050"/>
      <c r="ES58" s="1050"/>
      <c r="ET58" s="1050"/>
      <c r="EU58" s="1050"/>
      <c r="EV58" s="1050"/>
      <c r="EW58" s="1050"/>
      <c r="EX58" s="1050"/>
      <c r="EY58" s="1050"/>
      <c r="EZ58" s="1050"/>
      <c r="FA58" s="1050"/>
      <c r="FB58" s="1050"/>
      <c r="FC58" s="1050"/>
      <c r="FD58" s="1050"/>
      <c r="FE58" s="1050"/>
      <c r="FF58" s="1050"/>
      <c r="FG58" s="1050"/>
      <c r="FH58" s="1050"/>
      <c r="FI58" s="1050"/>
      <c r="FJ58" s="1050"/>
      <c r="FK58" s="1050"/>
      <c r="FL58" s="1050"/>
      <c r="FM58" s="1050"/>
      <c r="FN58" s="1050"/>
      <c r="FO58" s="1050"/>
      <c r="FP58" s="1050"/>
      <c r="FQ58" s="1050"/>
      <c r="FR58" s="1091"/>
    </row>
    <row r="59" spans="1:174" ht="14.25" customHeight="1" x14ac:dyDescent="0.3">
      <c r="B59" s="1187"/>
      <c r="C59" s="1310" t="s">
        <v>301</v>
      </c>
      <c r="D59" s="279"/>
      <c r="E59" s="279"/>
      <c r="F59" s="279"/>
      <c r="G59" s="35"/>
      <c r="H59" s="280"/>
      <c r="I59" s="280"/>
      <c r="J59" s="280"/>
      <c r="K59" s="280"/>
      <c r="L59" s="280"/>
      <c r="M59" s="280"/>
      <c r="N59" s="280"/>
      <c r="O59" s="280"/>
      <c r="P59" s="280"/>
      <c r="Q59" s="280"/>
      <c r="R59" s="114"/>
      <c r="S59" s="114"/>
      <c r="T59" s="114"/>
      <c r="U59" s="114"/>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621"/>
      <c r="BH59" s="1880"/>
      <c r="BI59" s="482"/>
      <c r="BJ59" s="519"/>
      <c r="BK59" s="519"/>
      <c r="BL59" s="519"/>
      <c r="BM59" s="519"/>
      <c r="BN59" s="519"/>
      <c r="BO59" s="519"/>
      <c r="BP59" s="519"/>
      <c r="BQ59" s="519"/>
      <c r="BR59" s="519"/>
      <c r="BS59" s="519"/>
      <c r="BT59" s="2450"/>
      <c r="BX59" s="2880">
        <f>SUM(BV10:DR55)</f>
        <v>0</v>
      </c>
      <c r="BY59" s="1050"/>
      <c r="BZ59" s="1050"/>
      <c r="CA59" s="1050"/>
      <c r="CB59" s="1050"/>
      <c r="CC59" s="1050"/>
      <c r="CD59" s="1050"/>
      <c r="CE59" s="1050"/>
      <c r="CF59" s="1050"/>
      <c r="CG59" s="1050"/>
      <c r="CH59" s="1050"/>
      <c r="CI59" s="1050"/>
      <c r="CJ59" s="1050"/>
      <c r="CK59" s="1050"/>
      <c r="CL59" s="1050"/>
      <c r="CM59" s="1050"/>
      <c r="CN59" s="1050"/>
      <c r="CO59" s="1050"/>
      <c r="CP59" s="1050"/>
      <c r="CQ59" s="1050"/>
      <c r="CR59" s="1050"/>
      <c r="CS59" s="1050"/>
      <c r="CT59" s="1050"/>
      <c r="CU59" s="1050"/>
      <c r="CV59" s="1050"/>
      <c r="CW59" s="1050"/>
      <c r="CX59" s="1050"/>
      <c r="CY59" s="1050"/>
      <c r="CZ59" s="1050"/>
      <c r="DA59" s="1050"/>
      <c r="DB59" s="1050"/>
      <c r="DC59" s="1050"/>
      <c r="DD59" s="1050"/>
      <c r="DE59" s="1050"/>
      <c r="DF59" s="1050"/>
      <c r="DG59" s="1050"/>
      <c r="DH59" s="1050"/>
      <c r="DI59" s="1050"/>
      <c r="DJ59" s="1050"/>
      <c r="DK59" s="1050"/>
      <c r="DL59" s="1050"/>
      <c r="DM59" s="1050"/>
      <c r="DN59" s="1050"/>
      <c r="DO59" s="1050"/>
      <c r="DP59" s="1050"/>
      <c r="DQ59" s="1050"/>
      <c r="DR59" s="1050"/>
      <c r="DS59" s="1050"/>
      <c r="DT59" s="1091"/>
      <c r="DU59" s="482"/>
      <c r="DV59" s="1034"/>
      <c r="DW59" s="2880">
        <f>SUM(DW10:FQ55)</f>
        <v>8</v>
      </c>
      <c r="DX59" s="1050"/>
      <c r="DY59" s="1050"/>
      <c r="DZ59" s="1050"/>
      <c r="EA59" s="1050"/>
      <c r="EB59" s="1050"/>
      <c r="EC59" s="1050"/>
      <c r="ED59" s="1050"/>
      <c r="EE59" s="1050"/>
      <c r="EF59" s="1050"/>
      <c r="EG59" s="1050"/>
      <c r="EH59" s="1050"/>
      <c r="EI59" s="1050"/>
      <c r="EJ59" s="1050"/>
      <c r="EK59" s="1050"/>
      <c r="EL59" s="1050"/>
      <c r="EM59" s="1050"/>
      <c r="EN59" s="1050"/>
      <c r="EO59" s="1050"/>
      <c r="EP59" s="1050"/>
      <c r="EQ59" s="1050"/>
      <c r="ER59" s="1050"/>
      <c r="ES59" s="1050"/>
      <c r="ET59" s="1050"/>
      <c r="EU59" s="1050"/>
      <c r="EV59" s="1050"/>
      <c r="EW59" s="1050"/>
      <c r="EX59" s="1050"/>
      <c r="EY59" s="1050"/>
      <c r="EZ59" s="1050"/>
      <c r="FA59" s="1050"/>
      <c r="FB59" s="1050"/>
      <c r="FC59" s="1050"/>
      <c r="FD59" s="1050"/>
      <c r="FE59" s="1050"/>
      <c r="FF59" s="1050"/>
      <c r="FG59" s="1050"/>
      <c r="FH59" s="1050"/>
      <c r="FI59" s="1050"/>
      <c r="FJ59" s="1050"/>
      <c r="FK59" s="1050"/>
      <c r="FL59" s="1050"/>
      <c r="FM59" s="1050"/>
      <c r="FN59" s="1050"/>
      <c r="FO59" s="1050"/>
      <c r="FP59" s="1050"/>
      <c r="FQ59" s="1050"/>
      <c r="FR59" s="1091"/>
    </row>
    <row r="60" spans="1:174" ht="14.25" customHeight="1" x14ac:dyDescent="0.3">
      <c r="B60" s="1188"/>
      <c r="C60" s="1310" t="s">
        <v>302</v>
      </c>
      <c r="D60" s="279"/>
      <c r="E60" s="279"/>
      <c r="F60" s="279"/>
      <c r="G60" s="35"/>
      <c r="H60" s="280"/>
      <c r="I60" s="280"/>
      <c r="J60" s="280"/>
      <c r="K60" s="280"/>
      <c r="L60" s="280"/>
      <c r="M60" s="280"/>
      <c r="N60" s="280"/>
      <c r="O60" s="280"/>
      <c r="P60" s="280"/>
      <c r="Q60" s="280"/>
      <c r="R60" s="114"/>
      <c r="S60" s="114"/>
      <c r="T60" s="114"/>
      <c r="U60" s="114"/>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I60" s="482"/>
      <c r="BJ60" s="519"/>
      <c r="BK60" s="519"/>
      <c r="BL60" s="519"/>
      <c r="BM60" s="519"/>
      <c r="BN60" s="519"/>
      <c r="BO60" s="519"/>
      <c r="BP60" s="519"/>
      <c r="BQ60" s="519"/>
      <c r="BR60" s="519"/>
      <c r="BS60" s="519"/>
      <c r="BT60" s="2450"/>
      <c r="BU60" s="1091"/>
      <c r="BV60" s="1694"/>
      <c r="BW60" s="1694"/>
      <c r="BX60" s="1096"/>
      <c r="DT60" s="1091"/>
      <c r="DU60" s="482"/>
      <c r="DV60" s="1091"/>
      <c r="DW60" s="1096"/>
      <c r="DX60" s="1097"/>
      <c r="DY60" s="1097"/>
      <c r="DZ60" s="1097"/>
      <c r="EA60" s="1097"/>
      <c r="EB60" s="1097"/>
      <c r="EC60" s="1097"/>
      <c r="ED60" s="1097"/>
      <c r="EE60" s="1097"/>
      <c r="EF60" s="1097"/>
      <c r="EG60" s="1097"/>
      <c r="EH60" s="1097"/>
      <c r="EI60" s="1097"/>
      <c r="EJ60" s="1097"/>
      <c r="EK60" s="1097"/>
      <c r="EL60" s="1097"/>
      <c r="EM60" s="1097"/>
      <c r="EN60" s="1097"/>
      <c r="EO60" s="1097"/>
      <c r="EP60" s="1097"/>
      <c r="EQ60" s="1097"/>
      <c r="ER60" s="1097"/>
      <c r="ES60" s="1097"/>
      <c r="ET60" s="1097"/>
      <c r="EU60" s="1097"/>
      <c r="EV60" s="1097"/>
      <c r="EW60" s="1097"/>
      <c r="EX60" s="1097"/>
      <c r="EY60" s="1097"/>
      <c r="EZ60" s="1097"/>
      <c r="FA60" s="1097"/>
      <c r="FB60" s="1097"/>
      <c r="FC60" s="1097"/>
      <c r="FD60" s="1097"/>
      <c r="FE60" s="1097"/>
      <c r="FF60" s="1097"/>
      <c r="FG60" s="1097"/>
      <c r="FH60" s="1097"/>
      <c r="FI60" s="1097"/>
      <c r="FJ60" s="1097"/>
      <c r="FK60" s="1097"/>
      <c r="FL60" s="1097"/>
      <c r="FM60" s="1097"/>
      <c r="FN60" s="1097"/>
      <c r="FO60" s="1097"/>
      <c r="FP60" s="1097"/>
      <c r="FQ60" s="1097"/>
      <c r="FR60" s="1091"/>
    </row>
    <row r="61" spans="1:174" ht="14.25" customHeight="1" x14ac:dyDescent="0.3">
      <c r="B61" s="1189"/>
      <c r="C61" s="1310" t="s">
        <v>303</v>
      </c>
      <c r="D61" s="279"/>
      <c r="E61" s="279"/>
      <c r="F61" s="279"/>
      <c r="G61" s="35"/>
      <c r="H61" s="280"/>
      <c r="I61" s="280"/>
      <c r="J61" s="280"/>
      <c r="K61" s="280"/>
      <c r="L61" s="280"/>
      <c r="M61" s="280"/>
      <c r="N61" s="280"/>
      <c r="O61" s="280"/>
      <c r="P61" s="280"/>
      <c r="Q61" s="280"/>
      <c r="R61" s="114"/>
      <c r="S61" s="114"/>
      <c r="T61" s="114"/>
      <c r="U61" s="114"/>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I61" s="482"/>
      <c r="BJ61" s="519"/>
      <c r="BK61" s="519"/>
      <c r="BL61" s="519"/>
      <c r="BM61" s="519"/>
      <c r="BN61" s="519"/>
      <c r="BO61" s="519"/>
      <c r="BP61" s="519"/>
      <c r="BQ61" s="519"/>
      <c r="BR61" s="519"/>
      <c r="BS61" s="519"/>
      <c r="BT61" s="2450"/>
      <c r="BU61" s="1091"/>
      <c r="BV61" s="1694"/>
      <c r="BW61" s="1694"/>
      <c r="BX61" s="1099"/>
      <c r="DT61" s="1091"/>
      <c r="DU61" s="482"/>
      <c r="DV61" s="1091"/>
      <c r="DW61" s="1099"/>
      <c r="DX61" s="1097"/>
      <c r="DY61" s="1097"/>
      <c r="DZ61" s="1097"/>
      <c r="EA61" s="1097"/>
      <c r="EB61" s="1097"/>
      <c r="EC61" s="1097"/>
      <c r="ED61" s="1097"/>
      <c r="EE61" s="1097"/>
      <c r="EF61" s="1097"/>
      <c r="EG61" s="1097"/>
      <c r="EH61" s="1097"/>
      <c r="EI61" s="1097"/>
      <c r="EJ61" s="1097"/>
      <c r="EK61" s="1097"/>
      <c r="EL61" s="1097"/>
      <c r="EM61" s="1097"/>
      <c r="EN61" s="1097"/>
      <c r="EO61" s="1097"/>
      <c r="EP61" s="1097"/>
      <c r="EQ61" s="1097"/>
      <c r="ER61" s="1097"/>
      <c r="ES61" s="1097"/>
      <c r="ET61" s="1097"/>
      <c r="EU61" s="1097"/>
      <c r="EV61" s="1097"/>
      <c r="EW61" s="1097"/>
      <c r="EX61" s="1097"/>
      <c r="EY61" s="1097"/>
      <c r="EZ61" s="1097"/>
      <c r="FA61" s="1097"/>
      <c r="FB61" s="1097"/>
      <c r="FC61" s="1097"/>
      <c r="FD61" s="1097"/>
      <c r="FE61" s="1097"/>
      <c r="FF61" s="1097"/>
      <c r="FG61" s="1097"/>
      <c r="FH61" s="1097"/>
      <c r="FI61" s="1097"/>
      <c r="FJ61" s="1097"/>
      <c r="FK61" s="1097"/>
      <c r="FL61" s="1097"/>
      <c r="FM61" s="1097"/>
      <c r="FN61" s="1097"/>
      <c r="FO61" s="1097"/>
      <c r="FP61" s="1097"/>
      <c r="FQ61" s="1097"/>
      <c r="FR61" s="1091"/>
    </row>
    <row r="62" spans="1:174" ht="14.25" customHeight="1" x14ac:dyDescent="0.3">
      <c r="B62" s="1190"/>
      <c r="C62" s="1310" t="s">
        <v>304</v>
      </c>
      <c r="D62" s="279"/>
      <c r="E62" s="279"/>
      <c r="F62" s="279"/>
      <c r="G62" s="35"/>
      <c r="H62" s="280"/>
      <c r="I62" s="280"/>
      <c r="J62" s="280"/>
      <c r="K62" s="280"/>
      <c r="L62" s="280"/>
      <c r="M62" s="280"/>
      <c r="N62" s="280"/>
      <c r="O62" s="280"/>
      <c r="P62" s="280"/>
      <c r="Q62" s="280"/>
      <c r="R62" s="114"/>
      <c r="S62" s="114"/>
      <c r="T62" s="114"/>
      <c r="U62" s="114"/>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I62" s="482"/>
      <c r="BJ62" s="519"/>
      <c r="BK62" s="519"/>
      <c r="BL62" s="519"/>
      <c r="BM62" s="519"/>
      <c r="BN62" s="519"/>
      <c r="BO62" s="519"/>
      <c r="BP62" s="519"/>
      <c r="BQ62" s="519"/>
      <c r="BR62" s="519"/>
      <c r="BS62" s="519"/>
      <c r="BT62" s="2450"/>
      <c r="BU62" s="1091"/>
      <c r="BV62" s="1694"/>
      <c r="BW62" s="1694"/>
      <c r="BX62" s="1099"/>
      <c r="DT62" s="1091"/>
      <c r="DU62" s="482"/>
      <c r="DV62" s="1091"/>
      <c r="DW62" s="1099"/>
      <c r="DX62" s="1097"/>
      <c r="DY62" s="1097"/>
      <c r="DZ62" s="1097"/>
      <c r="EA62" s="1097"/>
      <c r="EB62" s="1097"/>
      <c r="EC62" s="1097"/>
      <c r="ED62" s="1097"/>
      <c r="EE62" s="1097"/>
      <c r="EF62" s="1097"/>
      <c r="EG62" s="1097"/>
      <c r="EH62" s="1097"/>
      <c r="EI62" s="1097"/>
      <c r="EJ62" s="1097"/>
      <c r="EK62" s="1097"/>
      <c r="EL62" s="1097"/>
      <c r="EM62" s="1097"/>
      <c r="EN62" s="1097"/>
      <c r="EO62" s="1097"/>
      <c r="EP62" s="1097"/>
      <c r="EQ62" s="1097"/>
      <c r="ER62" s="1097"/>
      <c r="ES62" s="1097"/>
      <c r="ET62" s="1097"/>
      <c r="EU62" s="1097"/>
      <c r="EV62" s="1097"/>
      <c r="EW62" s="1097"/>
      <c r="EX62" s="1097"/>
      <c r="EY62" s="1097"/>
      <c r="EZ62" s="1097"/>
      <c r="FA62" s="1097"/>
      <c r="FB62" s="1097"/>
      <c r="FC62" s="1097"/>
      <c r="FD62" s="1097"/>
      <c r="FE62" s="1097"/>
      <c r="FF62" s="1097"/>
      <c r="FG62" s="1097"/>
      <c r="FH62" s="1097"/>
      <c r="FI62" s="1097"/>
      <c r="FJ62" s="1097"/>
      <c r="FK62" s="1097"/>
      <c r="FL62" s="1097"/>
      <c r="FM62" s="1097"/>
      <c r="FN62" s="1097"/>
      <c r="FO62" s="1097"/>
      <c r="FP62" s="1097"/>
      <c r="FQ62" s="1097"/>
      <c r="FR62" s="1091"/>
    </row>
    <row r="63" spans="1:174" ht="14.25" customHeight="1" thickBot="1" x14ac:dyDescent="0.35">
      <c r="B63" s="2311"/>
      <c r="C63" s="1310"/>
      <c r="D63" s="279"/>
      <c r="E63" s="279"/>
      <c r="F63" s="279"/>
      <c r="G63" s="35"/>
      <c r="H63" s="280"/>
      <c r="I63" s="280"/>
      <c r="J63" s="280"/>
      <c r="K63" s="280"/>
      <c r="L63" s="280"/>
      <c r="M63" s="280"/>
      <c r="N63" s="280"/>
      <c r="O63" s="280"/>
      <c r="P63" s="280"/>
      <c r="Q63" s="280"/>
      <c r="R63" s="114"/>
      <c r="S63" s="114"/>
      <c r="T63" s="114"/>
      <c r="U63" s="114"/>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621"/>
      <c r="BH63" s="1880"/>
      <c r="BI63" s="482"/>
      <c r="BJ63" s="519"/>
      <c r="BK63" s="519"/>
      <c r="BL63" s="519"/>
      <c r="BM63" s="519"/>
      <c r="BN63" s="519"/>
      <c r="BO63" s="519"/>
      <c r="BP63" s="519"/>
      <c r="BQ63" s="519"/>
      <c r="BR63" s="519"/>
      <c r="BS63" s="519"/>
      <c r="BT63" s="2450"/>
      <c r="BX63" s="1050"/>
      <c r="BY63" s="1050"/>
      <c r="BZ63" s="1050"/>
      <c r="CA63" s="1050"/>
      <c r="CB63" s="1050"/>
      <c r="CC63" s="1050"/>
      <c r="CD63" s="1050"/>
      <c r="CE63" s="1050"/>
      <c r="CF63" s="1050"/>
      <c r="CG63" s="1050"/>
      <c r="CH63" s="1050"/>
      <c r="CI63" s="1050"/>
      <c r="CJ63" s="1050"/>
      <c r="CK63" s="1050"/>
      <c r="CL63" s="1050"/>
      <c r="CM63" s="1050"/>
      <c r="CN63" s="1050"/>
      <c r="CO63" s="1050"/>
      <c r="CP63" s="1050"/>
      <c r="CQ63" s="1050"/>
      <c r="CR63" s="1050"/>
      <c r="CS63" s="1050"/>
      <c r="CT63" s="1050"/>
      <c r="CU63" s="1050"/>
      <c r="CV63" s="1050"/>
      <c r="CW63" s="1050"/>
      <c r="CX63" s="1050"/>
      <c r="CY63" s="1050"/>
      <c r="CZ63" s="1050"/>
      <c r="DA63" s="1050"/>
      <c r="DB63" s="1050"/>
      <c r="DC63" s="1050"/>
      <c r="DD63" s="1050"/>
      <c r="DE63" s="1050"/>
      <c r="DF63" s="1050"/>
      <c r="DG63" s="1050"/>
      <c r="DH63" s="1050"/>
      <c r="DI63" s="1050"/>
      <c r="DJ63" s="1050"/>
      <c r="DK63" s="1050"/>
      <c r="DL63" s="1050"/>
      <c r="DM63" s="1050"/>
      <c r="DN63" s="1050"/>
      <c r="DO63" s="1050"/>
      <c r="DP63" s="1050"/>
      <c r="DQ63" s="1050"/>
      <c r="DR63" s="1050"/>
      <c r="DS63" s="1050"/>
      <c r="DT63" s="1091"/>
      <c r="DU63" s="482"/>
      <c r="DV63" s="1034"/>
      <c r="DW63" s="1050"/>
      <c r="DX63" s="1050"/>
      <c r="DY63" s="1050"/>
      <c r="DZ63" s="1050"/>
      <c r="EA63" s="1050"/>
      <c r="EB63" s="1050"/>
      <c r="EC63" s="1050"/>
      <c r="ED63" s="1050"/>
      <c r="EE63" s="1050"/>
      <c r="EF63" s="1050"/>
      <c r="EG63" s="1050"/>
      <c r="EH63" s="1050"/>
      <c r="EI63" s="1050"/>
      <c r="EJ63" s="1050"/>
      <c r="EK63" s="1050"/>
      <c r="EL63" s="1050"/>
      <c r="EM63" s="1050"/>
      <c r="EN63" s="1050"/>
      <c r="EO63" s="1050"/>
      <c r="EP63" s="1050"/>
      <c r="EQ63" s="1050"/>
      <c r="ER63" s="1050"/>
      <c r="ES63" s="1050"/>
      <c r="ET63" s="1050"/>
      <c r="EU63" s="1050"/>
      <c r="EV63" s="1050"/>
      <c r="EW63" s="1050"/>
      <c r="EX63" s="1050"/>
      <c r="EY63" s="1050"/>
      <c r="EZ63" s="1050"/>
      <c r="FA63" s="1050"/>
      <c r="FB63" s="1050"/>
      <c r="FC63" s="1050"/>
      <c r="FD63" s="1050"/>
      <c r="FE63" s="1050"/>
      <c r="FF63" s="1050"/>
      <c r="FG63" s="1050"/>
      <c r="FH63" s="1050"/>
      <c r="FI63" s="1050"/>
      <c r="FJ63" s="1050"/>
      <c r="FK63" s="1050"/>
      <c r="FL63" s="1050"/>
      <c r="FM63" s="1050"/>
      <c r="FN63" s="1050"/>
      <c r="FO63" s="1050"/>
      <c r="FP63" s="1050"/>
      <c r="FQ63" s="1050"/>
      <c r="FR63" s="1091"/>
    </row>
    <row r="64" spans="1:174" ht="15" customHeight="1" thickBot="1" x14ac:dyDescent="0.35">
      <c r="B64" s="3494" t="s">
        <v>7031</v>
      </c>
      <c r="C64" s="3495"/>
      <c r="D64" s="3495"/>
      <c r="E64" s="3495"/>
      <c r="F64" s="3495"/>
      <c r="G64" s="3495"/>
      <c r="H64" s="3495"/>
      <c r="I64" s="3495"/>
      <c r="J64" s="3495"/>
      <c r="K64" s="3495"/>
      <c r="L64" s="3495"/>
      <c r="M64" s="3495"/>
      <c r="N64" s="3495"/>
      <c r="O64" s="3495"/>
      <c r="P64" s="3495"/>
      <c r="Q64" s="3495"/>
      <c r="R64" s="3496"/>
      <c r="S64" s="288"/>
      <c r="T64" s="288"/>
      <c r="U64" s="288"/>
      <c r="V64" s="288"/>
      <c r="W64" s="288"/>
      <c r="X64" s="288"/>
      <c r="Y64" s="637"/>
      <c r="Z64" s="637"/>
      <c r="AA64" s="637"/>
      <c r="AB64" s="637"/>
      <c r="AC64" s="637"/>
      <c r="AD64" s="637"/>
      <c r="AE64" s="637"/>
      <c r="AF64" s="637"/>
      <c r="AG64" s="637"/>
      <c r="AH64" s="637"/>
      <c r="AI64" s="637"/>
      <c r="AJ64" s="637"/>
      <c r="AK64" s="637"/>
      <c r="AL64" s="637"/>
      <c r="AM64" s="637"/>
      <c r="AN64" s="637"/>
      <c r="AO64" s="637"/>
      <c r="AP64" s="637"/>
      <c r="AQ64" s="637"/>
      <c r="AR64" s="637"/>
      <c r="AS64" s="637"/>
      <c r="AT64" s="637"/>
      <c r="AU64" s="637"/>
      <c r="AV64" s="637"/>
      <c r="AW64" s="637"/>
      <c r="AX64" s="637"/>
      <c r="AY64" s="637"/>
      <c r="AZ64" s="637"/>
      <c r="BA64" s="637"/>
      <c r="BB64" s="637"/>
      <c r="BC64" s="637"/>
      <c r="BD64" s="637"/>
      <c r="BE64" s="637"/>
      <c r="BF64" s="637"/>
      <c r="BI64" s="637"/>
      <c r="BJ64" s="638"/>
      <c r="BK64" s="638"/>
      <c r="BL64" s="638"/>
      <c r="BM64" s="638"/>
      <c r="BN64" s="638"/>
      <c r="BO64" s="638"/>
      <c r="BP64" s="638"/>
      <c r="BQ64" s="638"/>
      <c r="BR64" s="638"/>
      <c r="BS64" s="638"/>
      <c r="BT64" s="2450"/>
      <c r="BU64" s="1091"/>
      <c r="BV64" s="1694"/>
      <c r="BW64" s="1694"/>
      <c r="BX64" s="1096"/>
      <c r="DT64" s="1091"/>
      <c r="DU64" s="637"/>
      <c r="DV64" s="1091"/>
      <c r="DW64" s="1096"/>
      <c r="DX64" s="1097"/>
      <c r="DY64" s="1097"/>
      <c r="DZ64" s="1097"/>
      <c r="EA64" s="1097"/>
      <c r="EB64" s="1097"/>
      <c r="EC64" s="1097"/>
      <c r="ED64" s="1097"/>
      <c r="EE64" s="1097"/>
      <c r="EF64" s="1097"/>
      <c r="EG64" s="1097"/>
      <c r="EH64" s="1097"/>
      <c r="EI64" s="1097"/>
      <c r="EJ64" s="1097"/>
      <c r="EK64" s="1097"/>
      <c r="EL64" s="1097"/>
      <c r="EM64" s="1097"/>
      <c r="EN64" s="1097"/>
      <c r="EO64" s="1097"/>
      <c r="EP64" s="1097"/>
      <c r="EQ64" s="1097"/>
      <c r="ER64" s="1097"/>
      <c r="ES64" s="1097"/>
      <c r="ET64" s="1097"/>
      <c r="EU64" s="1097"/>
      <c r="EV64" s="1097"/>
      <c r="EW64" s="1097"/>
      <c r="EX64" s="1097"/>
      <c r="EY64" s="1097"/>
      <c r="EZ64" s="1097"/>
      <c r="FA64" s="1097"/>
      <c r="FB64" s="1097"/>
      <c r="FC64" s="1097"/>
      <c r="FD64" s="1097"/>
      <c r="FE64" s="1097"/>
      <c r="FF64" s="1097"/>
      <c r="FG64" s="1097"/>
      <c r="FH64" s="1097"/>
      <c r="FI64" s="1097"/>
      <c r="FJ64" s="1097"/>
      <c r="FK64" s="1097"/>
      <c r="FL64" s="1097"/>
      <c r="FM64" s="1097"/>
      <c r="FN64" s="1097"/>
      <c r="FO64" s="1097"/>
      <c r="FP64" s="1097"/>
      <c r="FQ64" s="1097"/>
      <c r="FR64" s="1091"/>
    </row>
    <row r="65" spans="2:174" ht="14.25" customHeight="1" thickBot="1" x14ac:dyDescent="0.35">
      <c r="B65" s="288"/>
      <c r="C65" s="289"/>
      <c r="D65" s="290"/>
      <c r="E65" s="291"/>
      <c r="F65" s="291"/>
      <c r="G65" s="291"/>
      <c r="H65" s="291"/>
      <c r="I65" s="291"/>
      <c r="J65" s="291"/>
      <c r="K65" s="291"/>
      <c r="L65" s="291"/>
      <c r="M65" s="291"/>
      <c r="N65" s="291"/>
      <c r="O65" s="291"/>
      <c r="P65" s="291"/>
      <c r="Q65" s="291"/>
      <c r="R65" s="291"/>
      <c r="S65" s="291"/>
      <c r="T65" s="291"/>
      <c r="U65" s="291"/>
      <c r="V65" s="637"/>
      <c r="W65" s="637"/>
      <c r="X65" s="637"/>
      <c r="Y65" s="637"/>
      <c r="Z65" s="637"/>
      <c r="AA65" s="637"/>
      <c r="AB65" s="637"/>
      <c r="AC65" s="637"/>
      <c r="AD65" s="637"/>
      <c r="AE65" s="637"/>
      <c r="AF65" s="637"/>
      <c r="AG65" s="637"/>
      <c r="AH65" s="637"/>
      <c r="AI65" s="637"/>
      <c r="AJ65" s="637"/>
      <c r="AK65" s="637"/>
      <c r="AL65" s="637"/>
      <c r="AM65" s="637"/>
      <c r="AN65" s="637"/>
      <c r="AO65" s="637"/>
      <c r="AP65" s="637"/>
      <c r="AQ65" s="637"/>
      <c r="AR65" s="637"/>
      <c r="AS65" s="637"/>
      <c r="AT65" s="637"/>
      <c r="AU65" s="637"/>
      <c r="AV65" s="637"/>
      <c r="AW65" s="637"/>
      <c r="AX65" s="637"/>
      <c r="AY65" s="637"/>
      <c r="AZ65" s="637"/>
      <c r="BA65" s="637"/>
      <c r="BB65" s="637"/>
      <c r="BC65" s="637"/>
      <c r="BD65" s="637"/>
      <c r="BE65" s="637"/>
      <c r="BF65" s="637"/>
      <c r="BI65" s="637"/>
      <c r="BJ65" s="638"/>
      <c r="BK65" s="638"/>
      <c r="BL65" s="638"/>
      <c r="BM65" s="638"/>
      <c r="BN65" s="638"/>
      <c r="BO65" s="638"/>
      <c r="BP65" s="638"/>
      <c r="BQ65" s="638"/>
      <c r="BR65" s="638"/>
      <c r="BS65" s="638"/>
      <c r="BT65" s="2450"/>
      <c r="BU65" s="1091"/>
      <c r="BV65" s="1694"/>
      <c r="BW65" s="1694"/>
      <c r="BX65" s="1099"/>
      <c r="DT65" s="1091"/>
      <c r="DU65" s="637"/>
      <c r="DV65" s="1091"/>
      <c r="DW65" s="1099"/>
      <c r="DX65" s="1097"/>
      <c r="DY65" s="1097"/>
      <c r="DZ65" s="1097"/>
      <c r="EA65" s="1097"/>
      <c r="EB65" s="1097"/>
      <c r="EC65" s="1097"/>
      <c r="ED65" s="1097"/>
      <c r="EE65" s="1097"/>
      <c r="EF65" s="1097"/>
      <c r="EG65" s="1097"/>
      <c r="EH65" s="1097"/>
      <c r="EI65" s="1097"/>
      <c r="EJ65" s="1097"/>
      <c r="EK65" s="1097"/>
      <c r="EL65" s="1097"/>
      <c r="EM65" s="1097"/>
      <c r="EN65" s="1097"/>
      <c r="EO65" s="1097"/>
      <c r="EP65" s="1097"/>
      <c r="EQ65" s="1097"/>
      <c r="ER65" s="1097"/>
      <c r="ES65" s="1097"/>
      <c r="ET65" s="1097"/>
      <c r="EU65" s="1097"/>
      <c r="EV65" s="1097"/>
      <c r="EW65" s="1097"/>
      <c r="EX65" s="1097"/>
      <c r="EY65" s="1097"/>
      <c r="EZ65" s="1097"/>
      <c r="FA65" s="1097"/>
      <c r="FB65" s="1097"/>
      <c r="FC65" s="1097"/>
      <c r="FD65" s="1097"/>
      <c r="FE65" s="1097"/>
      <c r="FF65" s="1097"/>
      <c r="FG65" s="1097"/>
      <c r="FH65" s="1097"/>
      <c r="FI65" s="1097"/>
      <c r="FJ65" s="1097"/>
      <c r="FK65" s="1097"/>
      <c r="FL65" s="1097"/>
      <c r="FM65" s="1097"/>
      <c r="FN65" s="1097"/>
      <c r="FO65" s="1097"/>
      <c r="FP65" s="1097"/>
      <c r="FQ65" s="1097"/>
      <c r="FR65" s="1091"/>
    </row>
    <row r="66" spans="2:174" ht="45" customHeight="1" thickBot="1" x14ac:dyDescent="0.35">
      <c r="B66" s="3480" t="s">
        <v>7032</v>
      </c>
      <c r="C66" s="3481"/>
      <c r="D66" s="3481"/>
      <c r="E66" s="3481"/>
      <c r="F66" s="3481"/>
      <c r="G66" s="3481"/>
      <c r="H66" s="3481"/>
      <c r="I66" s="3481"/>
      <c r="J66" s="3481"/>
      <c r="K66" s="3481"/>
      <c r="L66" s="3481"/>
      <c r="M66" s="3481"/>
      <c r="N66" s="3481"/>
      <c r="O66" s="3481"/>
      <c r="P66" s="3481"/>
      <c r="Q66" s="3481"/>
      <c r="R66" s="3482"/>
      <c r="S66" s="729"/>
      <c r="T66" s="729"/>
      <c r="U66" s="729"/>
      <c r="V66" s="729"/>
      <c r="W66" s="729"/>
      <c r="X66" s="729"/>
      <c r="Y66" s="637"/>
      <c r="Z66" s="637"/>
      <c r="AA66" s="637"/>
      <c r="AB66" s="637"/>
      <c r="AC66" s="637"/>
      <c r="AD66" s="637"/>
      <c r="AE66" s="637"/>
      <c r="AF66" s="637"/>
      <c r="AG66" s="637"/>
      <c r="AH66" s="637"/>
      <c r="AI66" s="637"/>
      <c r="AJ66" s="637"/>
      <c r="AK66" s="637"/>
      <c r="AL66" s="637"/>
      <c r="AM66" s="637"/>
      <c r="AN66" s="637"/>
      <c r="AO66" s="637"/>
      <c r="AP66" s="637"/>
      <c r="AQ66" s="637"/>
      <c r="AR66" s="637"/>
      <c r="AS66" s="637"/>
      <c r="AT66" s="637"/>
      <c r="AU66" s="637"/>
      <c r="AV66" s="637"/>
      <c r="AW66" s="637"/>
      <c r="AX66" s="637"/>
      <c r="AY66" s="637"/>
      <c r="AZ66" s="637"/>
      <c r="BA66" s="637"/>
      <c r="BB66" s="637"/>
      <c r="BC66" s="637"/>
      <c r="BD66" s="637"/>
      <c r="BE66" s="637"/>
      <c r="BF66" s="637"/>
      <c r="BI66" s="637"/>
      <c r="BJ66" s="638"/>
      <c r="BK66" s="638"/>
      <c r="BL66" s="638"/>
      <c r="BM66" s="638"/>
      <c r="BN66" s="638"/>
      <c r="BO66" s="638"/>
      <c r="BP66" s="638"/>
      <c r="BQ66" s="638"/>
      <c r="BR66" s="638"/>
      <c r="BS66" s="638"/>
      <c r="BT66" s="2450"/>
      <c r="BX66" s="1099"/>
      <c r="DU66" s="637"/>
      <c r="DV66" s="1034"/>
      <c r="DW66" s="1099"/>
      <c r="DX66" s="1097"/>
      <c r="DY66" s="1097"/>
      <c r="DZ66" s="1097"/>
      <c r="EA66" s="1097"/>
      <c r="EB66" s="1097"/>
      <c r="EC66" s="1097"/>
      <c r="ED66" s="1097"/>
      <c r="EE66" s="1097"/>
      <c r="EF66" s="1097"/>
      <c r="EG66" s="1097"/>
      <c r="EH66" s="1097"/>
      <c r="EI66" s="1097"/>
      <c r="EJ66" s="1097"/>
      <c r="EK66" s="1097"/>
      <c r="EL66" s="1097"/>
      <c r="EM66" s="1097"/>
      <c r="EN66" s="1097"/>
      <c r="EO66" s="1097"/>
      <c r="EP66" s="1097"/>
      <c r="EQ66" s="1097"/>
      <c r="ER66" s="1097"/>
      <c r="ES66" s="1097"/>
      <c r="ET66" s="1097"/>
      <c r="EU66" s="1097"/>
      <c r="EV66" s="1097"/>
      <c r="EW66" s="1097"/>
      <c r="EX66" s="1097"/>
      <c r="EY66" s="1097"/>
      <c r="EZ66" s="1097"/>
      <c r="FA66" s="1097"/>
      <c r="FB66" s="1097"/>
      <c r="FC66" s="1097"/>
      <c r="FD66" s="1097"/>
      <c r="FE66" s="1097"/>
      <c r="FF66" s="1097"/>
      <c r="FG66" s="1097"/>
      <c r="FH66" s="1097"/>
      <c r="FI66" s="1097"/>
      <c r="FJ66" s="1097"/>
      <c r="FK66" s="1097"/>
      <c r="FL66" s="1097"/>
      <c r="FM66" s="1097"/>
      <c r="FN66" s="1097"/>
      <c r="FO66" s="1097"/>
      <c r="FP66" s="1097"/>
      <c r="FQ66" s="1097"/>
      <c r="FR66" s="1034"/>
    </row>
    <row r="67" spans="2:174" ht="14.25" customHeight="1" thickBot="1" x14ac:dyDescent="0.35">
      <c r="B67" s="730"/>
      <c r="C67" s="730"/>
      <c r="D67" s="731"/>
      <c r="E67" s="730"/>
      <c r="F67" s="732"/>
      <c r="G67" s="732"/>
      <c r="H67" s="732"/>
      <c r="I67" s="732"/>
      <c r="J67" s="732"/>
      <c r="K67" s="732"/>
      <c r="L67" s="732"/>
      <c r="M67" s="482"/>
      <c r="N67" s="482"/>
      <c r="O67" s="482"/>
      <c r="P67" s="482"/>
      <c r="Q67" s="482"/>
      <c r="R67" s="482"/>
      <c r="S67" s="637"/>
      <c r="T67" s="637"/>
      <c r="U67" s="637"/>
      <c r="V67" s="637"/>
      <c r="W67" s="637"/>
      <c r="X67" s="637"/>
      <c r="Y67" s="637"/>
      <c r="Z67" s="637"/>
      <c r="AA67" s="637"/>
      <c r="AB67" s="637"/>
      <c r="AC67" s="637"/>
      <c r="AD67" s="637"/>
      <c r="AE67" s="637"/>
      <c r="AF67" s="637"/>
      <c r="AG67" s="637"/>
      <c r="AH67" s="637"/>
      <c r="AI67" s="637"/>
      <c r="AJ67" s="637"/>
      <c r="AK67" s="637"/>
      <c r="AL67" s="637"/>
      <c r="AM67" s="637"/>
      <c r="AN67" s="637"/>
      <c r="AO67" s="637"/>
      <c r="AP67" s="637"/>
      <c r="AQ67" s="637"/>
      <c r="AR67" s="637"/>
      <c r="AS67" s="637"/>
      <c r="AT67" s="637"/>
      <c r="AU67" s="637"/>
      <c r="AV67" s="637"/>
      <c r="AW67" s="637"/>
      <c r="AX67" s="637"/>
      <c r="AY67" s="637"/>
      <c r="AZ67" s="637"/>
      <c r="BA67" s="637"/>
      <c r="BB67" s="637"/>
      <c r="BC67" s="637"/>
      <c r="BD67" s="637"/>
      <c r="BE67" s="637"/>
      <c r="BF67" s="637"/>
      <c r="BI67" s="637"/>
      <c r="BJ67" s="637"/>
      <c r="BK67" s="637"/>
      <c r="BL67" s="637"/>
      <c r="BM67" s="637"/>
      <c r="BN67" s="637"/>
      <c r="BO67" s="637"/>
      <c r="BP67" s="637"/>
      <c r="BQ67" s="637"/>
      <c r="BR67" s="637"/>
      <c r="BS67" s="637"/>
      <c r="BX67" s="1099"/>
      <c r="DU67" s="637"/>
      <c r="DV67" s="637"/>
      <c r="DW67" s="637"/>
      <c r="DX67" s="637"/>
      <c r="DY67" s="637"/>
      <c r="DZ67" s="637"/>
      <c r="EA67" s="637"/>
      <c r="EB67" s="637"/>
      <c r="EC67" s="637"/>
      <c r="ED67" s="637"/>
      <c r="EE67" s="637"/>
      <c r="EF67" s="637"/>
      <c r="EG67" s="637"/>
      <c r="EH67" s="637"/>
      <c r="EI67" s="637"/>
      <c r="EJ67" s="637"/>
      <c r="EK67" s="637"/>
      <c r="EL67" s="637"/>
      <c r="EM67" s="637"/>
      <c r="EN67" s="637"/>
      <c r="EO67" s="637"/>
      <c r="EP67" s="637"/>
      <c r="EQ67" s="637"/>
      <c r="ER67" s="637"/>
      <c r="ES67" s="637"/>
      <c r="ET67" s="637"/>
      <c r="EU67" s="637"/>
      <c r="EV67" s="637"/>
      <c r="EW67" s="637"/>
      <c r="EX67" s="637"/>
      <c r="EY67" s="637"/>
      <c r="EZ67" s="637"/>
      <c r="FA67" s="637"/>
      <c r="FB67" s="637"/>
      <c r="FC67" s="637"/>
      <c r="FD67" s="637"/>
      <c r="FE67" s="637"/>
      <c r="FF67" s="637"/>
      <c r="FG67" s="637"/>
      <c r="FH67" s="637"/>
      <c r="FI67" s="637"/>
      <c r="FJ67" s="637"/>
      <c r="FK67" s="637"/>
      <c r="FL67" s="637"/>
      <c r="FM67" s="637"/>
      <c r="FN67" s="637"/>
      <c r="FO67" s="637"/>
      <c r="FP67" s="637"/>
      <c r="FQ67" s="637"/>
      <c r="FR67" s="637"/>
    </row>
    <row r="68" spans="2:174" ht="15" x14ac:dyDescent="0.3">
      <c r="B68" s="316" t="s">
        <v>307</v>
      </c>
      <c r="C68" s="3566" t="s">
        <v>308</v>
      </c>
      <c r="D68" s="3567"/>
      <c r="E68" s="3567"/>
      <c r="F68" s="3567"/>
      <c r="G68" s="3567"/>
      <c r="H68" s="3567"/>
      <c r="I68" s="3567"/>
      <c r="J68" s="3567"/>
      <c r="K68" s="3567"/>
      <c r="L68" s="3567"/>
      <c r="M68" s="3567"/>
      <c r="N68" s="3567"/>
      <c r="O68" s="3567"/>
      <c r="P68" s="3567"/>
      <c r="Q68" s="3567"/>
      <c r="R68" s="3568"/>
      <c r="S68" s="733"/>
      <c r="T68" s="733"/>
      <c r="U68" s="733"/>
      <c r="V68" s="733"/>
      <c r="W68" s="733"/>
      <c r="X68" s="733"/>
      <c r="Y68" s="734"/>
      <c r="Z68" s="735"/>
      <c r="AA68" s="735"/>
      <c r="AB68" s="735"/>
      <c r="AC68" s="735"/>
      <c r="AD68" s="735"/>
      <c r="AE68" s="637"/>
      <c r="AF68" s="637"/>
      <c r="AG68" s="637"/>
      <c r="AH68" s="637"/>
      <c r="AI68" s="637"/>
      <c r="AJ68" s="637"/>
      <c r="AK68" s="637"/>
      <c r="AL68" s="637"/>
      <c r="AM68" s="637"/>
      <c r="AN68" s="637"/>
      <c r="AO68" s="637"/>
      <c r="AP68" s="637"/>
      <c r="AQ68" s="637"/>
      <c r="AR68" s="637"/>
      <c r="AS68" s="637"/>
      <c r="AT68" s="637"/>
      <c r="AU68" s="637"/>
      <c r="AV68" s="637"/>
      <c r="AW68" s="637"/>
      <c r="AX68" s="637"/>
      <c r="AY68" s="637"/>
      <c r="AZ68" s="637"/>
      <c r="BA68" s="637"/>
      <c r="BB68" s="637"/>
      <c r="BC68" s="637"/>
      <c r="BD68" s="637"/>
      <c r="BE68" s="637"/>
      <c r="BF68" s="637"/>
      <c r="BI68" s="637"/>
      <c r="BJ68" s="637"/>
      <c r="BK68" s="637"/>
      <c r="BL68" s="637"/>
      <c r="BM68" s="637"/>
      <c r="BN68" s="637"/>
      <c r="BO68" s="637"/>
      <c r="BP68" s="637"/>
      <c r="BQ68" s="637"/>
      <c r="BR68" s="637"/>
      <c r="BS68" s="637"/>
      <c r="BX68" s="1099"/>
      <c r="DU68" s="637"/>
      <c r="DV68" s="637"/>
      <c r="DW68" s="637"/>
      <c r="DX68" s="637"/>
      <c r="DY68" s="637"/>
      <c r="DZ68" s="637"/>
      <c r="EA68" s="637"/>
      <c r="EB68" s="637"/>
      <c r="EC68" s="637"/>
      <c r="ED68" s="637"/>
      <c r="EE68" s="637"/>
      <c r="EF68" s="637"/>
      <c r="EG68" s="637"/>
      <c r="EH68" s="637"/>
      <c r="EI68" s="637"/>
      <c r="EJ68" s="637"/>
      <c r="EK68" s="637"/>
      <c r="EL68" s="637"/>
      <c r="EM68" s="637"/>
      <c r="EN68" s="637"/>
      <c r="EO68" s="637"/>
      <c r="EP68" s="637"/>
      <c r="EQ68" s="637"/>
      <c r="ER68" s="637"/>
      <c r="ES68" s="637"/>
      <c r="ET68" s="637"/>
      <c r="EU68" s="637"/>
      <c r="EV68" s="637"/>
      <c r="EW68" s="637"/>
      <c r="EX68" s="637"/>
      <c r="EY68" s="637"/>
      <c r="EZ68" s="637"/>
      <c r="FA68" s="637"/>
      <c r="FB68" s="637"/>
      <c r="FC68" s="637"/>
      <c r="FD68" s="637"/>
      <c r="FE68" s="637"/>
      <c r="FF68" s="637"/>
      <c r="FG68" s="637"/>
      <c r="FH68" s="637"/>
      <c r="FI68" s="637"/>
      <c r="FJ68" s="637"/>
      <c r="FK68" s="637"/>
      <c r="FL68" s="637"/>
      <c r="FM68" s="637"/>
      <c r="FN68" s="637"/>
      <c r="FO68" s="637"/>
      <c r="FP68" s="637"/>
      <c r="FQ68" s="637"/>
      <c r="FR68" s="637"/>
    </row>
    <row r="69" spans="2:174" ht="15" customHeight="1" x14ac:dyDescent="0.3">
      <c r="B69" s="737">
        <f>B10</f>
        <v>1</v>
      </c>
      <c r="C69" s="3569" t="s">
        <v>7033</v>
      </c>
      <c r="D69" s="3561">
        <v>0</v>
      </c>
      <c r="E69" s="3561">
        <v>0</v>
      </c>
      <c r="F69" s="3561">
        <v>0</v>
      </c>
      <c r="G69" s="3561">
        <v>0</v>
      </c>
      <c r="H69" s="3561">
        <v>0</v>
      </c>
      <c r="I69" s="3561">
        <v>0</v>
      </c>
      <c r="J69" s="3561">
        <v>0</v>
      </c>
      <c r="K69" s="3561">
        <v>0</v>
      </c>
      <c r="L69" s="3561">
        <v>0</v>
      </c>
      <c r="M69" s="3561">
        <v>0</v>
      </c>
      <c r="N69" s="3561">
        <v>0</v>
      </c>
      <c r="O69" s="3561">
        <v>0</v>
      </c>
      <c r="P69" s="3561">
        <v>0</v>
      </c>
      <c r="Q69" s="3561">
        <v>0</v>
      </c>
      <c r="R69" s="3562">
        <v>0</v>
      </c>
      <c r="S69" s="738"/>
      <c r="T69" s="738"/>
      <c r="U69" s="738"/>
      <c r="V69" s="738"/>
      <c r="W69" s="738"/>
      <c r="X69" s="738"/>
      <c r="Y69" s="637"/>
      <c r="Z69" s="739"/>
      <c r="AA69" s="739"/>
      <c r="AB69" s="739"/>
      <c r="AC69" s="739"/>
      <c r="AD69" s="739"/>
      <c r="AE69" s="637"/>
      <c r="AF69" s="637"/>
      <c r="AG69" s="637"/>
      <c r="AH69" s="637"/>
      <c r="AI69" s="637"/>
      <c r="AJ69" s="637"/>
      <c r="AK69" s="637"/>
      <c r="AL69" s="637"/>
      <c r="AM69" s="637"/>
      <c r="AN69" s="637"/>
      <c r="AO69" s="637"/>
      <c r="AP69" s="637"/>
      <c r="AQ69" s="637"/>
      <c r="AR69" s="637"/>
      <c r="AS69" s="637"/>
      <c r="AT69" s="637"/>
      <c r="AU69" s="637"/>
      <c r="AV69" s="637"/>
      <c r="AW69" s="637"/>
      <c r="AX69" s="637"/>
      <c r="AY69" s="637"/>
      <c r="AZ69" s="637"/>
      <c r="BA69" s="637"/>
      <c r="BB69" s="637"/>
      <c r="BC69" s="637"/>
      <c r="BD69" s="637"/>
      <c r="BE69" s="637"/>
      <c r="BF69" s="637"/>
      <c r="BI69" s="637"/>
      <c r="BJ69" s="637"/>
      <c r="BK69" s="637"/>
      <c r="BL69" s="637"/>
      <c r="BM69" s="637"/>
      <c r="BN69" s="637"/>
      <c r="BO69" s="637"/>
      <c r="BP69" s="637"/>
      <c r="BQ69" s="637"/>
      <c r="BR69" s="637"/>
      <c r="BS69" s="637"/>
      <c r="BX69" s="1099"/>
      <c r="DU69" s="637"/>
      <c r="DV69" s="637"/>
      <c r="DW69" s="637"/>
      <c r="DX69" s="637"/>
      <c r="DY69" s="637"/>
      <c r="DZ69" s="637"/>
      <c r="EA69" s="637"/>
      <c r="EB69" s="637"/>
      <c r="EC69" s="637"/>
      <c r="ED69" s="637"/>
      <c r="EE69" s="637"/>
      <c r="EF69" s="637"/>
      <c r="EG69" s="637"/>
      <c r="EH69" s="637"/>
      <c r="EI69" s="637"/>
      <c r="EJ69" s="637"/>
      <c r="EK69" s="637"/>
      <c r="EL69" s="637"/>
      <c r="EM69" s="637"/>
      <c r="EN69" s="637"/>
      <c r="EO69" s="637"/>
      <c r="EP69" s="637"/>
      <c r="EQ69" s="637"/>
      <c r="ER69" s="637"/>
      <c r="ES69" s="637"/>
      <c r="ET69" s="637"/>
      <c r="EU69" s="637"/>
      <c r="EV69" s="637"/>
      <c r="EW69" s="637"/>
      <c r="EX69" s="637"/>
      <c r="EY69" s="637"/>
      <c r="EZ69" s="637"/>
      <c r="FA69" s="637"/>
      <c r="FB69" s="637"/>
      <c r="FC69" s="637"/>
      <c r="FD69" s="637"/>
      <c r="FE69" s="637"/>
      <c r="FF69" s="637"/>
      <c r="FG69" s="637"/>
      <c r="FH69" s="637"/>
      <c r="FI69" s="637"/>
      <c r="FJ69" s="637"/>
      <c r="FK69" s="637"/>
      <c r="FL69" s="637"/>
      <c r="FM69" s="637"/>
      <c r="FN69" s="637"/>
      <c r="FO69" s="637"/>
      <c r="FP69" s="637"/>
      <c r="FQ69" s="637"/>
      <c r="FR69" s="637"/>
    </row>
    <row r="70" spans="2:174" ht="15" customHeight="1" x14ac:dyDescent="0.3">
      <c r="B70" s="737">
        <f t="shared" ref="B70:B98" si="21">B11</f>
        <v>2</v>
      </c>
      <c r="C70" s="3560" t="s">
        <v>7034</v>
      </c>
      <c r="D70" s="3561">
        <v>0</v>
      </c>
      <c r="E70" s="3561">
        <v>0</v>
      </c>
      <c r="F70" s="3561">
        <v>0</v>
      </c>
      <c r="G70" s="3561">
        <v>0</v>
      </c>
      <c r="H70" s="3561">
        <v>0</v>
      </c>
      <c r="I70" s="3561">
        <v>0</v>
      </c>
      <c r="J70" s="3561">
        <v>0</v>
      </c>
      <c r="K70" s="3561">
        <v>0</v>
      </c>
      <c r="L70" s="3561">
        <v>0</v>
      </c>
      <c r="M70" s="3561">
        <v>0</v>
      </c>
      <c r="N70" s="3561">
        <v>0</v>
      </c>
      <c r="O70" s="3561">
        <v>0</v>
      </c>
      <c r="P70" s="3561">
        <v>0</v>
      </c>
      <c r="Q70" s="3561">
        <v>0</v>
      </c>
      <c r="R70" s="3562">
        <v>0</v>
      </c>
      <c r="S70" s="738"/>
      <c r="T70" s="738"/>
      <c r="U70" s="738"/>
      <c r="V70" s="738"/>
      <c r="W70" s="738"/>
      <c r="X70" s="738"/>
      <c r="Y70" s="637"/>
      <c r="Z70" s="739"/>
      <c r="AA70" s="739"/>
      <c r="AB70" s="739"/>
      <c r="AC70" s="739"/>
      <c r="AD70" s="739"/>
      <c r="AE70" s="637"/>
      <c r="AF70" s="637"/>
      <c r="AG70" s="637"/>
      <c r="AH70" s="637"/>
      <c r="AI70" s="637"/>
      <c r="AJ70" s="637"/>
      <c r="AK70" s="637"/>
      <c r="AL70" s="637"/>
      <c r="AM70" s="637"/>
      <c r="AN70" s="637"/>
      <c r="AO70" s="637"/>
      <c r="AP70" s="637"/>
      <c r="AQ70" s="637"/>
      <c r="AR70" s="637"/>
      <c r="AS70" s="637"/>
      <c r="AT70" s="637"/>
      <c r="AU70" s="637"/>
      <c r="AV70" s="637"/>
      <c r="AW70" s="637"/>
      <c r="AX70" s="637"/>
      <c r="AY70" s="637"/>
      <c r="AZ70" s="637"/>
      <c r="BA70" s="637"/>
      <c r="BB70" s="637"/>
      <c r="BC70" s="637"/>
      <c r="BD70" s="637"/>
      <c r="BE70" s="637"/>
      <c r="BF70" s="637"/>
      <c r="BI70" s="637"/>
      <c r="BJ70" s="637"/>
      <c r="BK70" s="637"/>
      <c r="BL70" s="637"/>
      <c r="BM70" s="637"/>
      <c r="BN70" s="637"/>
      <c r="BO70" s="637"/>
      <c r="BP70" s="637"/>
      <c r="BQ70" s="637"/>
      <c r="BR70" s="637"/>
      <c r="BS70" s="637"/>
      <c r="BX70" s="1099"/>
      <c r="DU70" s="637"/>
      <c r="DV70" s="637"/>
      <c r="DW70" s="637"/>
      <c r="DX70" s="637"/>
      <c r="DY70" s="637"/>
      <c r="DZ70" s="637"/>
      <c r="EA70" s="637"/>
      <c r="EB70" s="637"/>
      <c r="EC70" s="637"/>
      <c r="ED70" s="637"/>
      <c r="EE70" s="637"/>
      <c r="EF70" s="637"/>
      <c r="EG70" s="637"/>
      <c r="EH70" s="637"/>
      <c r="EI70" s="637"/>
      <c r="EJ70" s="637"/>
      <c r="EK70" s="637"/>
      <c r="EL70" s="637"/>
      <c r="EM70" s="637"/>
      <c r="EN70" s="637"/>
      <c r="EO70" s="637"/>
      <c r="EP70" s="637"/>
      <c r="EQ70" s="637"/>
      <c r="ER70" s="637"/>
      <c r="ES70" s="637"/>
      <c r="ET70" s="637"/>
      <c r="EU70" s="637"/>
      <c r="EV70" s="637"/>
      <c r="EW70" s="637"/>
      <c r="EX70" s="637"/>
      <c r="EY70" s="637"/>
      <c r="EZ70" s="637"/>
      <c r="FA70" s="637"/>
      <c r="FB70" s="637"/>
      <c r="FC70" s="637"/>
      <c r="FD70" s="637"/>
      <c r="FE70" s="637"/>
      <c r="FF70" s="637"/>
      <c r="FG70" s="637"/>
      <c r="FH70" s="637"/>
      <c r="FI70" s="637"/>
      <c r="FJ70" s="637"/>
      <c r="FK70" s="637"/>
      <c r="FL70" s="637"/>
      <c r="FM70" s="637"/>
      <c r="FN70" s="637"/>
      <c r="FO70" s="637"/>
      <c r="FP70" s="637"/>
      <c r="FQ70" s="637"/>
      <c r="FR70" s="637"/>
    </row>
    <row r="71" spans="2:174" ht="15" customHeight="1" x14ac:dyDescent="0.3">
      <c r="B71" s="737">
        <f t="shared" si="21"/>
        <v>3</v>
      </c>
      <c r="C71" s="3560" t="s">
        <v>7035</v>
      </c>
      <c r="D71" s="3561">
        <v>0</v>
      </c>
      <c r="E71" s="3561">
        <v>0</v>
      </c>
      <c r="F71" s="3561">
        <v>0</v>
      </c>
      <c r="G71" s="3561">
        <v>0</v>
      </c>
      <c r="H71" s="3561">
        <v>0</v>
      </c>
      <c r="I71" s="3561">
        <v>0</v>
      </c>
      <c r="J71" s="3561">
        <v>0</v>
      </c>
      <c r="K71" s="3561">
        <v>0</v>
      </c>
      <c r="L71" s="3561">
        <v>0</v>
      </c>
      <c r="M71" s="3561">
        <v>0</v>
      </c>
      <c r="N71" s="3561">
        <v>0</v>
      </c>
      <c r="O71" s="3561">
        <v>0</v>
      </c>
      <c r="P71" s="3561">
        <v>0</v>
      </c>
      <c r="Q71" s="3561">
        <v>0</v>
      </c>
      <c r="R71" s="3562">
        <v>0</v>
      </c>
      <c r="S71" s="738"/>
      <c r="T71" s="738"/>
      <c r="U71" s="738"/>
      <c r="V71" s="738"/>
      <c r="W71" s="738"/>
      <c r="X71" s="738"/>
      <c r="Y71" s="637"/>
      <c r="Z71" s="739"/>
      <c r="AA71" s="739"/>
      <c r="AB71" s="739"/>
      <c r="AC71" s="739"/>
      <c r="AD71" s="739"/>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I71" s="637"/>
      <c r="BJ71" s="637"/>
      <c r="BK71" s="637"/>
      <c r="BL71" s="637"/>
      <c r="BM71" s="637"/>
      <c r="BN71" s="637"/>
      <c r="BO71" s="637"/>
      <c r="BP71" s="637"/>
      <c r="BQ71" s="637"/>
      <c r="BR71" s="637"/>
      <c r="BS71" s="637"/>
      <c r="DU71" s="637"/>
      <c r="DV71" s="637"/>
      <c r="DW71" s="637"/>
      <c r="DX71" s="637"/>
      <c r="DY71" s="637"/>
      <c r="DZ71" s="637"/>
      <c r="EA71" s="637"/>
      <c r="EB71" s="637"/>
      <c r="EC71" s="637"/>
      <c r="ED71" s="637"/>
      <c r="EE71" s="637"/>
      <c r="EF71" s="637"/>
      <c r="EG71" s="637"/>
      <c r="EH71" s="637"/>
      <c r="EI71" s="637"/>
      <c r="EJ71" s="637"/>
      <c r="EK71" s="637"/>
      <c r="EL71" s="637"/>
      <c r="EM71" s="637"/>
      <c r="EN71" s="637"/>
      <c r="EO71" s="637"/>
      <c r="EP71" s="637"/>
      <c r="EQ71" s="637"/>
      <c r="ER71" s="637"/>
      <c r="ES71" s="637"/>
      <c r="ET71" s="637"/>
      <c r="EU71" s="637"/>
      <c r="EV71" s="637"/>
      <c r="EW71" s="637"/>
      <c r="EX71" s="637"/>
      <c r="EY71" s="637"/>
      <c r="EZ71" s="637"/>
      <c r="FA71" s="637"/>
      <c r="FB71" s="637"/>
      <c r="FC71" s="637"/>
      <c r="FD71" s="637"/>
      <c r="FE71" s="637"/>
      <c r="FF71" s="637"/>
      <c r="FG71" s="637"/>
      <c r="FH71" s="637"/>
      <c r="FI71" s="637"/>
      <c r="FJ71" s="637"/>
      <c r="FK71" s="637"/>
      <c r="FL71" s="637"/>
      <c r="FM71" s="637"/>
      <c r="FN71" s="637"/>
      <c r="FO71" s="637"/>
      <c r="FP71" s="637"/>
      <c r="FQ71" s="637"/>
      <c r="FR71" s="637"/>
    </row>
    <row r="72" spans="2:174" ht="45" customHeight="1" x14ac:dyDescent="0.3">
      <c r="B72" s="737">
        <f t="shared" si="21"/>
        <v>4</v>
      </c>
      <c r="C72" s="3560" t="s">
        <v>7036</v>
      </c>
      <c r="D72" s="3561">
        <v>0</v>
      </c>
      <c r="E72" s="3561">
        <v>0</v>
      </c>
      <c r="F72" s="3561">
        <v>0</v>
      </c>
      <c r="G72" s="3561">
        <v>0</v>
      </c>
      <c r="H72" s="3561">
        <v>0</v>
      </c>
      <c r="I72" s="3561">
        <v>0</v>
      </c>
      <c r="J72" s="3561">
        <v>0</v>
      </c>
      <c r="K72" s="3561">
        <v>0</v>
      </c>
      <c r="L72" s="3561">
        <v>0</v>
      </c>
      <c r="M72" s="3561">
        <v>0</v>
      </c>
      <c r="N72" s="3561">
        <v>0</v>
      </c>
      <c r="O72" s="3561">
        <v>0</v>
      </c>
      <c r="P72" s="3561">
        <v>0</v>
      </c>
      <c r="Q72" s="3561">
        <v>0</v>
      </c>
      <c r="R72" s="3562">
        <v>0</v>
      </c>
      <c r="S72" s="738"/>
      <c r="T72" s="738"/>
      <c r="U72" s="738"/>
      <c r="V72" s="738"/>
      <c r="W72" s="738"/>
      <c r="X72" s="738"/>
      <c r="Y72" s="637"/>
      <c r="Z72" s="739"/>
      <c r="AA72" s="739"/>
      <c r="AB72" s="739"/>
      <c r="AC72" s="739"/>
      <c r="AD72" s="739"/>
      <c r="AE72" s="637"/>
      <c r="AF72" s="637"/>
      <c r="AG72" s="637"/>
      <c r="AH72" s="637"/>
      <c r="AI72" s="637"/>
      <c r="AJ72" s="637"/>
      <c r="AK72" s="637"/>
      <c r="AL72" s="637"/>
      <c r="AM72" s="637"/>
      <c r="AN72" s="637"/>
      <c r="AO72" s="637"/>
      <c r="AP72" s="637"/>
      <c r="AQ72" s="637"/>
      <c r="AR72" s="637"/>
      <c r="AS72" s="637"/>
      <c r="AT72" s="637"/>
      <c r="AU72" s="637"/>
      <c r="AV72" s="637"/>
      <c r="AW72" s="637"/>
      <c r="AX72" s="637"/>
      <c r="AY72" s="637"/>
      <c r="AZ72" s="637"/>
      <c r="BA72" s="637"/>
      <c r="BB72" s="637"/>
      <c r="BC72" s="637"/>
      <c r="BD72" s="637"/>
      <c r="BE72" s="637"/>
      <c r="BF72" s="637"/>
      <c r="BI72" s="637"/>
      <c r="BJ72" s="637"/>
      <c r="BK72" s="637"/>
      <c r="BL72" s="637"/>
      <c r="BM72" s="637"/>
      <c r="BN72" s="637"/>
      <c r="BO72" s="637"/>
      <c r="BP72" s="637"/>
      <c r="BQ72" s="637"/>
      <c r="BR72" s="637"/>
      <c r="BS72" s="637"/>
      <c r="DU72" s="637"/>
      <c r="DV72" s="637"/>
      <c r="DW72" s="637"/>
      <c r="DX72" s="637"/>
      <c r="DY72" s="637"/>
      <c r="DZ72" s="637"/>
      <c r="EA72" s="637"/>
      <c r="EB72" s="637"/>
      <c r="EC72" s="637"/>
      <c r="ED72" s="637"/>
      <c r="EE72" s="637"/>
      <c r="EF72" s="637"/>
      <c r="EG72" s="637"/>
      <c r="EH72" s="637"/>
      <c r="EI72" s="637"/>
      <c r="EJ72" s="637"/>
      <c r="EK72" s="637"/>
      <c r="EL72" s="637"/>
      <c r="EM72" s="637"/>
      <c r="EN72" s="637"/>
      <c r="EO72" s="637"/>
      <c r="EP72" s="637"/>
      <c r="EQ72" s="637"/>
      <c r="ER72" s="637"/>
      <c r="ES72" s="637"/>
      <c r="ET72" s="637"/>
      <c r="EU72" s="637"/>
      <c r="EV72" s="637"/>
      <c r="EW72" s="637"/>
      <c r="EX72" s="637"/>
      <c r="EY72" s="637"/>
      <c r="EZ72" s="637"/>
      <c r="FA72" s="637"/>
      <c r="FB72" s="637"/>
      <c r="FC72" s="637"/>
      <c r="FD72" s="637"/>
      <c r="FE72" s="637"/>
      <c r="FF72" s="637"/>
      <c r="FG72" s="637"/>
      <c r="FH72" s="637"/>
      <c r="FI72" s="637"/>
      <c r="FJ72" s="637"/>
      <c r="FK72" s="637"/>
      <c r="FL72" s="637"/>
      <c r="FM72" s="637"/>
      <c r="FN72" s="637"/>
      <c r="FO72" s="637"/>
      <c r="FP72" s="637"/>
      <c r="FQ72" s="637"/>
      <c r="FR72" s="637"/>
    </row>
    <row r="73" spans="2:174" ht="32.25" customHeight="1" x14ac:dyDescent="0.3">
      <c r="B73" s="737">
        <f t="shared" si="21"/>
        <v>5</v>
      </c>
      <c r="C73" s="3560" t="s">
        <v>7037</v>
      </c>
      <c r="D73" s="3561">
        <v>0</v>
      </c>
      <c r="E73" s="3561">
        <v>0</v>
      </c>
      <c r="F73" s="3561">
        <v>0</v>
      </c>
      <c r="G73" s="3561">
        <v>0</v>
      </c>
      <c r="H73" s="3561">
        <v>0</v>
      </c>
      <c r="I73" s="3561">
        <v>0</v>
      </c>
      <c r="J73" s="3561">
        <v>0</v>
      </c>
      <c r="K73" s="3561">
        <v>0</v>
      </c>
      <c r="L73" s="3561">
        <v>0</v>
      </c>
      <c r="M73" s="3561">
        <v>0</v>
      </c>
      <c r="N73" s="3561">
        <v>0</v>
      </c>
      <c r="O73" s="3561">
        <v>0</v>
      </c>
      <c r="P73" s="3561">
        <v>0</v>
      </c>
      <c r="Q73" s="3561">
        <v>0</v>
      </c>
      <c r="R73" s="3562">
        <v>0</v>
      </c>
      <c r="S73" s="738"/>
      <c r="T73" s="738"/>
      <c r="U73" s="738"/>
      <c r="V73" s="738"/>
      <c r="W73" s="738"/>
      <c r="X73" s="738"/>
      <c r="Y73" s="637"/>
      <c r="Z73" s="739"/>
      <c r="AA73" s="739"/>
      <c r="AB73" s="739"/>
      <c r="AC73" s="739"/>
      <c r="AD73" s="739"/>
      <c r="AE73" s="637"/>
      <c r="AF73" s="637"/>
      <c r="AG73" s="637"/>
      <c r="AH73" s="637"/>
      <c r="AI73" s="637"/>
      <c r="AJ73" s="637"/>
      <c r="AK73" s="637"/>
      <c r="AL73" s="637"/>
      <c r="AM73" s="637"/>
      <c r="AN73" s="637"/>
      <c r="AO73" s="637"/>
      <c r="AP73" s="637"/>
      <c r="AQ73" s="637"/>
      <c r="AR73" s="637"/>
      <c r="AS73" s="637"/>
      <c r="AT73" s="637"/>
      <c r="AU73" s="637"/>
      <c r="AV73" s="637"/>
      <c r="AW73" s="637"/>
      <c r="AX73" s="637"/>
      <c r="AY73" s="637"/>
      <c r="AZ73" s="637"/>
      <c r="BA73" s="637"/>
      <c r="BB73" s="637"/>
      <c r="BC73" s="637"/>
      <c r="BD73" s="637"/>
      <c r="BE73" s="637"/>
      <c r="BF73" s="637"/>
      <c r="BI73" s="637"/>
      <c r="BJ73" s="637"/>
      <c r="BK73" s="637"/>
      <c r="BL73" s="637"/>
      <c r="BM73" s="637"/>
      <c r="BN73" s="637"/>
      <c r="BO73" s="637"/>
      <c r="BP73" s="637"/>
      <c r="BQ73" s="637"/>
      <c r="BR73" s="637"/>
      <c r="BS73" s="637"/>
      <c r="DU73" s="637"/>
      <c r="DV73" s="637"/>
      <c r="DW73" s="637"/>
      <c r="DX73" s="637"/>
      <c r="DY73" s="637"/>
      <c r="DZ73" s="637"/>
      <c r="EA73" s="637"/>
      <c r="EB73" s="637"/>
      <c r="EC73" s="637"/>
      <c r="ED73" s="637"/>
      <c r="EE73" s="637"/>
      <c r="EF73" s="637"/>
      <c r="EG73" s="637"/>
      <c r="EH73" s="637"/>
      <c r="EI73" s="637"/>
      <c r="EJ73" s="637"/>
      <c r="EK73" s="637"/>
      <c r="EL73" s="637"/>
      <c r="EM73" s="637"/>
      <c r="EN73" s="637"/>
      <c r="EO73" s="637"/>
      <c r="EP73" s="637"/>
      <c r="EQ73" s="637"/>
      <c r="ER73" s="637"/>
      <c r="ES73" s="637"/>
      <c r="ET73" s="637"/>
      <c r="EU73" s="637"/>
      <c r="EV73" s="637"/>
      <c r="EW73" s="637"/>
      <c r="EX73" s="637"/>
      <c r="EY73" s="637"/>
      <c r="EZ73" s="637"/>
      <c r="FA73" s="637"/>
      <c r="FB73" s="637"/>
      <c r="FC73" s="637"/>
      <c r="FD73" s="637"/>
      <c r="FE73" s="637"/>
      <c r="FF73" s="637"/>
      <c r="FG73" s="637"/>
      <c r="FH73" s="637"/>
      <c r="FI73" s="637"/>
      <c r="FJ73" s="637"/>
      <c r="FK73" s="637"/>
      <c r="FL73" s="637"/>
      <c r="FM73" s="637"/>
      <c r="FN73" s="637"/>
      <c r="FO73" s="637"/>
      <c r="FP73" s="637"/>
      <c r="FQ73" s="637"/>
      <c r="FR73" s="637"/>
    </row>
    <row r="74" spans="2:174" ht="45" customHeight="1" x14ac:dyDescent="0.3">
      <c r="B74" s="737">
        <f t="shared" si="21"/>
        <v>6</v>
      </c>
      <c r="C74" s="3560" t="s">
        <v>7038</v>
      </c>
      <c r="D74" s="3561">
        <v>0</v>
      </c>
      <c r="E74" s="3561">
        <v>0</v>
      </c>
      <c r="F74" s="3561">
        <v>0</v>
      </c>
      <c r="G74" s="3561">
        <v>0</v>
      </c>
      <c r="H74" s="3561">
        <v>0</v>
      </c>
      <c r="I74" s="3561">
        <v>0</v>
      </c>
      <c r="J74" s="3561">
        <v>0</v>
      </c>
      <c r="K74" s="3561">
        <v>0</v>
      </c>
      <c r="L74" s="3561">
        <v>0</v>
      </c>
      <c r="M74" s="3561">
        <v>0</v>
      </c>
      <c r="N74" s="3561">
        <v>0</v>
      </c>
      <c r="O74" s="3561">
        <v>0</v>
      </c>
      <c r="P74" s="3561">
        <v>0</v>
      </c>
      <c r="Q74" s="3561">
        <v>0</v>
      </c>
      <c r="R74" s="3562">
        <v>0</v>
      </c>
      <c r="S74" s="738"/>
      <c r="T74" s="738"/>
      <c r="U74" s="738"/>
      <c r="V74" s="738"/>
      <c r="W74" s="738"/>
      <c r="X74" s="738"/>
      <c r="Y74" s="637"/>
      <c r="Z74" s="739"/>
      <c r="AA74" s="739"/>
      <c r="AB74" s="739"/>
      <c r="AC74" s="739"/>
      <c r="AD74" s="739"/>
      <c r="AE74" s="637"/>
      <c r="AF74" s="637"/>
      <c r="AG74" s="637"/>
      <c r="AH74" s="637"/>
      <c r="AI74" s="637"/>
      <c r="AJ74" s="637"/>
      <c r="AK74" s="637"/>
      <c r="AL74" s="637"/>
      <c r="AM74" s="637"/>
      <c r="AN74" s="637"/>
      <c r="AO74" s="637"/>
      <c r="AP74" s="637"/>
      <c r="AQ74" s="637"/>
      <c r="AR74" s="637"/>
      <c r="AS74" s="637"/>
      <c r="AT74" s="637"/>
      <c r="AU74" s="637"/>
      <c r="AV74" s="637"/>
      <c r="AW74" s="637"/>
      <c r="AX74" s="637"/>
      <c r="AY74" s="637"/>
      <c r="AZ74" s="637"/>
      <c r="BA74" s="637"/>
      <c r="BB74" s="637"/>
      <c r="BC74" s="637"/>
      <c r="BD74" s="637"/>
      <c r="BE74" s="637"/>
      <c r="BF74" s="637"/>
      <c r="BI74" s="637"/>
      <c r="BJ74" s="637"/>
      <c r="BK74" s="637"/>
      <c r="BL74" s="637"/>
      <c r="BM74" s="637"/>
      <c r="BN74" s="637"/>
      <c r="BO74" s="637"/>
      <c r="BP74" s="637"/>
      <c r="BQ74" s="637"/>
      <c r="BR74" s="637"/>
      <c r="BS74" s="637"/>
      <c r="DU74" s="637"/>
      <c r="DV74" s="637"/>
      <c r="DW74" s="637"/>
      <c r="DX74" s="637"/>
      <c r="DY74" s="637"/>
      <c r="DZ74" s="637"/>
      <c r="EA74" s="637"/>
      <c r="EB74" s="637"/>
      <c r="EC74" s="637"/>
      <c r="ED74" s="637"/>
      <c r="EE74" s="637"/>
      <c r="EF74" s="637"/>
      <c r="EG74" s="637"/>
      <c r="EH74" s="637"/>
      <c r="EI74" s="637"/>
      <c r="EJ74" s="637"/>
      <c r="EK74" s="637"/>
      <c r="EL74" s="637"/>
      <c r="EM74" s="637"/>
      <c r="EN74" s="637"/>
      <c r="EO74" s="637"/>
      <c r="EP74" s="637"/>
      <c r="EQ74" s="637"/>
      <c r="ER74" s="637"/>
      <c r="ES74" s="637"/>
      <c r="ET74" s="637"/>
      <c r="EU74" s="637"/>
      <c r="EV74" s="637"/>
      <c r="EW74" s="637"/>
      <c r="EX74" s="637"/>
      <c r="EY74" s="637"/>
      <c r="EZ74" s="637"/>
      <c r="FA74" s="637"/>
      <c r="FB74" s="637"/>
      <c r="FC74" s="637"/>
      <c r="FD74" s="637"/>
      <c r="FE74" s="637"/>
      <c r="FF74" s="637"/>
      <c r="FG74" s="637"/>
      <c r="FH74" s="637"/>
      <c r="FI74" s="637"/>
      <c r="FJ74" s="637"/>
      <c r="FK74" s="637"/>
      <c r="FL74" s="637"/>
      <c r="FM74" s="637"/>
      <c r="FN74" s="637"/>
      <c r="FO74" s="637"/>
      <c r="FP74" s="637"/>
      <c r="FQ74" s="637"/>
      <c r="FR74" s="637"/>
    </row>
    <row r="75" spans="2:174" ht="15" customHeight="1" x14ac:dyDescent="0.3">
      <c r="B75" s="737">
        <f t="shared" si="21"/>
        <v>7</v>
      </c>
      <c r="C75" s="3560" t="s">
        <v>7039</v>
      </c>
      <c r="D75" s="3561">
        <v>0</v>
      </c>
      <c r="E75" s="3561">
        <v>0</v>
      </c>
      <c r="F75" s="3561">
        <v>0</v>
      </c>
      <c r="G75" s="3561">
        <v>0</v>
      </c>
      <c r="H75" s="3561">
        <v>0</v>
      </c>
      <c r="I75" s="3561">
        <v>0</v>
      </c>
      <c r="J75" s="3561">
        <v>0</v>
      </c>
      <c r="K75" s="3561">
        <v>0</v>
      </c>
      <c r="L75" s="3561">
        <v>0</v>
      </c>
      <c r="M75" s="3561">
        <v>0</v>
      </c>
      <c r="N75" s="3561">
        <v>0</v>
      </c>
      <c r="O75" s="3561">
        <v>0</v>
      </c>
      <c r="P75" s="3561">
        <v>0</v>
      </c>
      <c r="Q75" s="3561">
        <v>0</v>
      </c>
      <c r="R75" s="3562">
        <v>0</v>
      </c>
      <c r="S75" s="738"/>
      <c r="T75" s="738"/>
      <c r="U75" s="738"/>
      <c r="V75" s="738"/>
      <c r="W75" s="738"/>
      <c r="X75" s="738"/>
      <c r="Y75" s="637"/>
      <c r="Z75" s="739"/>
      <c r="AA75" s="739"/>
      <c r="AB75" s="739"/>
      <c r="AC75" s="739"/>
      <c r="AD75" s="739"/>
      <c r="AE75" s="637"/>
      <c r="AF75" s="637"/>
      <c r="AG75" s="637"/>
      <c r="AH75" s="637"/>
      <c r="AI75" s="637"/>
      <c r="AJ75" s="637"/>
      <c r="AK75" s="637"/>
      <c r="AL75" s="637"/>
      <c r="AM75" s="637"/>
      <c r="AN75" s="637"/>
      <c r="AO75" s="637"/>
      <c r="AP75" s="637"/>
      <c r="AQ75" s="637"/>
      <c r="AR75" s="637"/>
      <c r="AS75" s="637"/>
      <c r="AT75" s="637"/>
      <c r="AU75" s="637"/>
      <c r="AV75" s="637"/>
      <c r="AW75" s="637"/>
      <c r="AX75" s="637"/>
      <c r="AY75" s="637"/>
      <c r="AZ75" s="637"/>
      <c r="BA75" s="637"/>
      <c r="BB75" s="637"/>
      <c r="BC75" s="637"/>
      <c r="BD75" s="637"/>
      <c r="BE75" s="637"/>
      <c r="BF75" s="637"/>
      <c r="BI75" s="637"/>
      <c r="BJ75" s="637"/>
      <c r="BK75" s="637"/>
      <c r="BL75" s="637"/>
      <c r="BM75" s="637"/>
      <c r="BN75" s="637"/>
      <c r="BO75" s="637"/>
      <c r="BP75" s="637"/>
      <c r="BQ75" s="637"/>
      <c r="BR75" s="637"/>
      <c r="BS75" s="637"/>
      <c r="DU75" s="637"/>
      <c r="DV75" s="637"/>
      <c r="DW75" s="637"/>
      <c r="DX75" s="637"/>
      <c r="DY75" s="637"/>
      <c r="DZ75" s="637"/>
      <c r="EA75" s="637"/>
      <c r="EB75" s="637"/>
      <c r="EC75" s="637"/>
      <c r="ED75" s="637"/>
      <c r="EE75" s="637"/>
      <c r="EF75" s="637"/>
      <c r="EG75" s="637"/>
      <c r="EH75" s="637"/>
      <c r="EI75" s="637"/>
      <c r="EJ75" s="637"/>
      <c r="EK75" s="637"/>
      <c r="EL75" s="637"/>
      <c r="EM75" s="637"/>
      <c r="EN75" s="637"/>
      <c r="EO75" s="637"/>
      <c r="EP75" s="637"/>
      <c r="EQ75" s="637"/>
      <c r="ER75" s="637"/>
      <c r="ES75" s="637"/>
      <c r="ET75" s="637"/>
      <c r="EU75" s="637"/>
      <c r="EV75" s="637"/>
      <c r="EW75" s="637"/>
      <c r="EX75" s="637"/>
      <c r="EY75" s="637"/>
      <c r="EZ75" s="637"/>
      <c r="FA75" s="637"/>
      <c r="FB75" s="637"/>
      <c r="FC75" s="637"/>
      <c r="FD75" s="637"/>
      <c r="FE75" s="637"/>
      <c r="FF75" s="637"/>
      <c r="FG75" s="637"/>
      <c r="FH75" s="637"/>
      <c r="FI75" s="637"/>
      <c r="FJ75" s="637"/>
      <c r="FK75" s="637"/>
      <c r="FL75" s="637"/>
      <c r="FM75" s="637"/>
      <c r="FN75" s="637"/>
      <c r="FO75" s="637"/>
      <c r="FP75" s="637"/>
      <c r="FQ75" s="637"/>
      <c r="FR75" s="637"/>
    </row>
    <row r="76" spans="2:174" ht="15" customHeight="1" x14ac:dyDescent="0.3">
      <c r="B76" s="737">
        <f t="shared" si="21"/>
        <v>8</v>
      </c>
      <c r="C76" s="3560" t="s">
        <v>7040</v>
      </c>
      <c r="D76" s="3561">
        <v>0</v>
      </c>
      <c r="E76" s="3561">
        <v>0</v>
      </c>
      <c r="F76" s="3561">
        <v>0</v>
      </c>
      <c r="G76" s="3561">
        <v>0</v>
      </c>
      <c r="H76" s="3561">
        <v>0</v>
      </c>
      <c r="I76" s="3561">
        <v>0</v>
      </c>
      <c r="J76" s="3561">
        <v>0</v>
      </c>
      <c r="K76" s="3561">
        <v>0</v>
      </c>
      <c r="L76" s="3561">
        <v>0</v>
      </c>
      <c r="M76" s="3561">
        <v>0</v>
      </c>
      <c r="N76" s="3561">
        <v>0</v>
      </c>
      <c r="O76" s="3561">
        <v>0</v>
      </c>
      <c r="P76" s="3561">
        <v>0</v>
      </c>
      <c r="Q76" s="3561">
        <v>0</v>
      </c>
      <c r="R76" s="3562">
        <v>0</v>
      </c>
      <c r="S76" s="738"/>
      <c r="T76" s="738"/>
      <c r="U76" s="738"/>
      <c r="V76" s="738"/>
      <c r="W76" s="738"/>
      <c r="X76" s="738"/>
      <c r="Y76" s="637"/>
      <c r="Z76" s="739"/>
      <c r="AA76" s="739"/>
      <c r="AB76" s="739"/>
      <c r="AC76" s="739"/>
      <c r="AD76" s="739"/>
      <c r="AE76" s="637"/>
      <c r="AF76" s="637"/>
      <c r="AG76" s="637"/>
      <c r="AH76" s="637"/>
      <c r="AI76" s="637"/>
      <c r="AJ76" s="637"/>
      <c r="AK76" s="637"/>
      <c r="AL76" s="637"/>
      <c r="AM76" s="637"/>
      <c r="AN76" s="637"/>
      <c r="AO76" s="637"/>
      <c r="AP76" s="637"/>
      <c r="AQ76" s="637"/>
      <c r="AR76" s="637"/>
      <c r="AS76" s="637"/>
      <c r="AT76" s="637"/>
      <c r="AU76" s="637"/>
      <c r="AV76" s="637"/>
      <c r="AW76" s="637"/>
      <c r="AX76" s="637"/>
      <c r="AY76" s="637"/>
      <c r="AZ76" s="637"/>
      <c r="BA76" s="637"/>
      <c r="BB76" s="637"/>
      <c r="BC76" s="637"/>
      <c r="BD76" s="637"/>
      <c r="BE76" s="637"/>
      <c r="BF76" s="637"/>
      <c r="BI76" s="637"/>
      <c r="BJ76" s="637"/>
      <c r="BK76" s="637"/>
      <c r="BL76" s="637"/>
      <c r="BM76" s="637"/>
      <c r="BN76" s="637"/>
      <c r="BO76" s="637"/>
      <c r="BP76" s="637"/>
      <c r="BQ76" s="637"/>
      <c r="BR76" s="637"/>
      <c r="BS76" s="637"/>
      <c r="DU76" s="637"/>
      <c r="DV76" s="637"/>
      <c r="DW76" s="637"/>
      <c r="DX76" s="637"/>
      <c r="DY76" s="637"/>
      <c r="DZ76" s="637"/>
      <c r="EA76" s="637"/>
      <c r="EB76" s="637"/>
      <c r="EC76" s="637"/>
      <c r="ED76" s="637"/>
      <c r="EE76" s="637"/>
      <c r="EF76" s="637"/>
      <c r="EG76" s="637"/>
      <c r="EH76" s="637"/>
      <c r="EI76" s="637"/>
      <c r="EJ76" s="637"/>
      <c r="EK76" s="637"/>
      <c r="EL76" s="637"/>
      <c r="EM76" s="637"/>
      <c r="EN76" s="637"/>
      <c r="EO76" s="637"/>
      <c r="EP76" s="637"/>
      <c r="EQ76" s="637"/>
      <c r="ER76" s="637"/>
      <c r="ES76" s="637"/>
      <c r="ET76" s="637"/>
      <c r="EU76" s="637"/>
      <c r="EV76" s="637"/>
      <c r="EW76" s="637"/>
      <c r="EX76" s="637"/>
      <c r="EY76" s="637"/>
      <c r="EZ76" s="637"/>
      <c r="FA76" s="637"/>
      <c r="FB76" s="637"/>
      <c r="FC76" s="637"/>
      <c r="FD76" s="637"/>
      <c r="FE76" s="637"/>
      <c r="FF76" s="637"/>
      <c r="FG76" s="637"/>
      <c r="FH76" s="637"/>
      <c r="FI76" s="637"/>
      <c r="FJ76" s="637"/>
      <c r="FK76" s="637"/>
      <c r="FL76" s="637"/>
      <c r="FM76" s="637"/>
      <c r="FN76" s="637"/>
      <c r="FO76" s="637"/>
      <c r="FP76" s="637"/>
      <c r="FQ76" s="637"/>
      <c r="FR76" s="637"/>
    </row>
    <row r="77" spans="2:174" ht="15" customHeight="1" x14ac:dyDescent="0.3">
      <c r="B77" s="737">
        <f t="shared" si="21"/>
        <v>9</v>
      </c>
      <c r="C77" s="3560" t="s">
        <v>7041</v>
      </c>
      <c r="D77" s="3561">
        <v>0</v>
      </c>
      <c r="E77" s="3561">
        <v>0</v>
      </c>
      <c r="F77" s="3561">
        <v>0</v>
      </c>
      <c r="G77" s="3561">
        <v>0</v>
      </c>
      <c r="H77" s="3561">
        <v>0</v>
      </c>
      <c r="I77" s="3561">
        <v>0</v>
      </c>
      <c r="J77" s="3561">
        <v>0</v>
      </c>
      <c r="K77" s="3561">
        <v>0</v>
      </c>
      <c r="L77" s="3561">
        <v>0</v>
      </c>
      <c r="M77" s="3561">
        <v>0</v>
      </c>
      <c r="N77" s="3561">
        <v>0</v>
      </c>
      <c r="O77" s="3561">
        <v>0</v>
      </c>
      <c r="P77" s="3561">
        <v>0</v>
      </c>
      <c r="Q77" s="3561">
        <v>0</v>
      </c>
      <c r="R77" s="3562">
        <v>0</v>
      </c>
      <c r="S77" s="738"/>
      <c r="T77" s="738"/>
      <c r="U77" s="738"/>
      <c r="V77" s="738"/>
      <c r="W77" s="738"/>
      <c r="X77" s="738"/>
      <c r="Y77" s="637"/>
      <c r="Z77" s="739"/>
      <c r="AA77" s="739"/>
      <c r="AB77" s="739"/>
      <c r="AC77" s="739"/>
      <c r="AD77" s="739"/>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I77" s="637"/>
      <c r="BJ77" s="637"/>
      <c r="BK77" s="637"/>
      <c r="BL77" s="637"/>
      <c r="BM77" s="637"/>
      <c r="BN77" s="637"/>
      <c r="BO77" s="637"/>
      <c r="BP77" s="637"/>
      <c r="BQ77" s="637"/>
      <c r="BR77" s="637"/>
      <c r="BS77" s="637"/>
      <c r="DU77" s="637"/>
      <c r="DV77" s="637"/>
      <c r="DW77" s="637"/>
      <c r="DX77" s="637"/>
      <c r="DY77" s="637"/>
      <c r="DZ77" s="637"/>
      <c r="EA77" s="637"/>
      <c r="EB77" s="637"/>
      <c r="EC77" s="637"/>
      <c r="ED77" s="637"/>
      <c r="EE77" s="637"/>
      <c r="EF77" s="637"/>
      <c r="EG77" s="637"/>
      <c r="EH77" s="637"/>
      <c r="EI77" s="637"/>
      <c r="EJ77" s="637"/>
      <c r="EK77" s="637"/>
      <c r="EL77" s="637"/>
      <c r="EM77" s="637"/>
      <c r="EN77" s="637"/>
      <c r="EO77" s="637"/>
      <c r="EP77" s="637"/>
      <c r="EQ77" s="637"/>
      <c r="ER77" s="637"/>
      <c r="ES77" s="637"/>
      <c r="ET77" s="637"/>
      <c r="EU77" s="637"/>
      <c r="EV77" s="637"/>
      <c r="EW77" s="637"/>
      <c r="EX77" s="637"/>
      <c r="EY77" s="637"/>
      <c r="EZ77" s="637"/>
      <c r="FA77" s="637"/>
      <c r="FB77" s="637"/>
      <c r="FC77" s="637"/>
      <c r="FD77" s="637"/>
      <c r="FE77" s="637"/>
      <c r="FF77" s="637"/>
      <c r="FG77" s="637"/>
      <c r="FH77" s="637"/>
      <c r="FI77" s="637"/>
      <c r="FJ77" s="637"/>
      <c r="FK77" s="637"/>
      <c r="FL77" s="637"/>
      <c r="FM77" s="637"/>
      <c r="FN77" s="637"/>
      <c r="FO77" s="637"/>
      <c r="FP77" s="637"/>
      <c r="FQ77" s="637"/>
      <c r="FR77" s="637"/>
    </row>
    <row r="78" spans="2:174" ht="15" customHeight="1" x14ac:dyDescent="0.3">
      <c r="B78" s="737">
        <f t="shared" si="21"/>
        <v>10</v>
      </c>
      <c r="C78" s="3560" t="s">
        <v>7042</v>
      </c>
      <c r="D78" s="3561">
        <v>0</v>
      </c>
      <c r="E78" s="3561">
        <v>0</v>
      </c>
      <c r="F78" s="3561">
        <v>0</v>
      </c>
      <c r="G78" s="3561">
        <v>0</v>
      </c>
      <c r="H78" s="3561">
        <v>0</v>
      </c>
      <c r="I78" s="3561">
        <v>0</v>
      </c>
      <c r="J78" s="3561">
        <v>0</v>
      </c>
      <c r="K78" s="3561">
        <v>0</v>
      </c>
      <c r="L78" s="3561">
        <v>0</v>
      </c>
      <c r="M78" s="3561">
        <v>0</v>
      </c>
      <c r="N78" s="3561">
        <v>0</v>
      </c>
      <c r="O78" s="3561">
        <v>0</v>
      </c>
      <c r="P78" s="3561">
        <v>0</v>
      </c>
      <c r="Q78" s="3561">
        <v>0</v>
      </c>
      <c r="R78" s="3562">
        <v>0</v>
      </c>
      <c r="S78" s="738"/>
      <c r="T78" s="738"/>
      <c r="U78" s="738"/>
      <c r="V78" s="738"/>
      <c r="W78" s="738"/>
      <c r="X78" s="738"/>
      <c r="Y78" s="637"/>
      <c r="Z78" s="739"/>
      <c r="AA78" s="739"/>
      <c r="AB78" s="739"/>
      <c r="AC78" s="739"/>
      <c r="AD78" s="739"/>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I78" s="637"/>
      <c r="BJ78" s="637"/>
      <c r="BK78" s="637"/>
      <c r="BL78" s="637"/>
      <c r="BM78" s="637"/>
      <c r="BN78" s="637"/>
      <c r="BO78" s="637"/>
      <c r="BP78" s="637"/>
      <c r="BQ78" s="637"/>
      <c r="BR78" s="637"/>
      <c r="BS78" s="637"/>
      <c r="DU78" s="637"/>
      <c r="DV78" s="637"/>
      <c r="DW78" s="637"/>
      <c r="DX78" s="637"/>
      <c r="DY78" s="637"/>
      <c r="DZ78" s="637"/>
      <c r="EA78" s="637"/>
      <c r="EB78" s="637"/>
      <c r="EC78" s="637"/>
      <c r="ED78" s="637"/>
      <c r="EE78" s="637"/>
      <c r="EF78" s="637"/>
      <c r="EG78" s="637"/>
      <c r="EH78" s="637"/>
      <c r="EI78" s="637"/>
      <c r="EJ78" s="637"/>
      <c r="EK78" s="637"/>
      <c r="EL78" s="637"/>
      <c r="EM78" s="637"/>
      <c r="EN78" s="637"/>
      <c r="EO78" s="637"/>
      <c r="EP78" s="637"/>
      <c r="EQ78" s="637"/>
      <c r="ER78" s="637"/>
      <c r="ES78" s="637"/>
      <c r="ET78" s="637"/>
      <c r="EU78" s="637"/>
      <c r="EV78" s="637"/>
      <c r="EW78" s="637"/>
      <c r="EX78" s="637"/>
      <c r="EY78" s="637"/>
      <c r="EZ78" s="637"/>
      <c r="FA78" s="637"/>
      <c r="FB78" s="637"/>
      <c r="FC78" s="637"/>
      <c r="FD78" s="637"/>
      <c r="FE78" s="637"/>
      <c r="FF78" s="637"/>
      <c r="FG78" s="637"/>
      <c r="FH78" s="637"/>
      <c r="FI78" s="637"/>
      <c r="FJ78" s="637"/>
      <c r="FK78" s="637"/>
      <c r="FL78" s="637"/>
      <c r="FM78" s="637"/>
      <c r="FN78" s="637"/>
      <c r="FO78" s="637"/>
      <c r="FP78" s="637"/>
      <c r="FQ78" s="637"/>
      <c r="FR78" s="637"/>
    </row>
    <row r="79" spans="2:174" ht="30" customHeight="1" x14ac:dyDescent="0.3">
      <c r="B79" s="737">
        <f t="shared" si="21"/>
        <v>11</v>
      </c>
      <c r="C79" s="3560" t="s">
        <v>7043</v>
      </c>
      <c r="D79" s="3561">
        <v>0</v>
      </c>
      <c r="E79" s="3561">
        <v>0</v>
      </c>
      <c r="F79" s="3561">
        <v>0</v>
      </c>
      <c r="G79" s="3561">
        <v>0</v>
      </c>
      <c r="H79" s="3561">
        <v>0</v>
      </c>
      <c r="I79" s="3561">
        <v>0</v>
      </c>
      <c r="J79" s="3561">
        <v>0</v>
      </c>
      <c r="K79" s="3561">
        <v>0</v>
      </c>
      <c r="L79" s="3561">
        <v>0</v>
      </c>
      <c r="M79" s="3561">
        <v>0</v>
      </c>
      <c r="N79" s="3561">
        <v>0</v>
      </c>
      <c r="O79" s="3561">
        <v>0</v>
      </c>
      <c r="P79" s="3561">
        <v>0</v>
      </c>
      <c r="Q79" s="3561">
        <v>0</v>
      </c>
      <c r="R79" s="3562">
        <v>0</v>
      </c>
      <c r="S79" s="738"/>
      <c r="T79" s="738"/>
      <c r="U79" s="738"/>
      <c r="V79" s="738"/>
      <c r="W79" s="738"/>
      <c r="X79" s="738"/>
      <c r="Y79" s="637"/>
      <c r="Z79" s="739"/>
      <c r="AA79" s="739"/>
      <c r="AB79" s="739"/>
      <c r="AC79" s="739"/>
      <c r="AD79" s="739"/>
      <c r="AE79" s="637"/>
      <c r="AF79" s="637"/>
      <c r="AG79" s="637"/>
      <c r="AH79" s="637"/>
      <c r="AI79" s="637"/>
      <c r="AJ79" s="637"/>
      <c r="AK79" s="637"/>
      <c r="AL79" s="637"/>
      <c r="AM79" s="637"/>
      <c r="AN79" s="637"/>
      <c r="AO79" s="637"/>
      <c r="AP79" s="637"/>
      <c r="AQ79" s="637"/>
      <c r="AR79" s="637"/>
      <c r="AS79" s="637"/>
      <c r="AT79" s="637"/>
      <c r="AU79" s="637"/>
      <c r="AV79" s="637"/>
      <c r="AW79" s="637"/>
      <c r="AX79" s="637"/>
      <c r="AY79" s="637"/>
      <c r="AZ79" s="637"/>
      <c r="BA79" s="637"/>
      <c r="BB79" s="637"/>
      <c r="BC79" s="637"/>
      <c r="BD79" s="637"/>
      <c r="BE79" s="637"/>
      <c r="BF79" s="637"/>
      <c r="BI79" s="637"/>
      <c r="BJ79" s="637"/>
      <c r="BK79" s="637"/>
      <c r="BL79" s="637"/>
      <c r="BM79" s="637"/>
      <c r="BN79" s="637"/>
      <c r="BO79" s="637"/>
      <c r="BP79" s="637"/>
      <c r="BQ79" s="637"/>
      <c r="BR79" s="637"/>
      <c r="BS79" s="637"/>
      <c r="DU79" s="637"/>
      <c r="DV79" s="637"/>
      <c r="DW79" s="637"/>
      <c r="DX79" s="637"/>
      <c r="DY79" s="637"/>
      <c r="DZ79" s="637"/>
      <c r="EA79" s="637"/>
      <c r="EB79" s="637"/>
      <c r="EC79" s="637"/>
      <c r="ED79" s="637"/>
      <c r="EE79" s="637"/>
      <c r="EF79" s="637"/>
      <c r="EG79" s="637"/>
      <c r="EH79" s="637"/>
      <c r="EI79" s="637"/>
      <c r="EJ79" s="637"/>
      <c r="EK79" s="637"/>
      <c r="EL79" s="637"/>
      <c r="EM79" s="637"/>
      <c r="EN79" s="637"/>
      <c r="EO79" s="637"/>
      <c r="EP79" s="637"/>
      <c r="EQ79" s="637"/>
      <c r="ER79" s="637"/>
      <c r="ES79" s="637"/>
      <c r="ET79" s="637"/>
      <c r="EU79" s="637"/>
      <c r="EV79" s="637"/>
      <c r="EW79" s="637"/>
      <c r="EX79" s="637"/>
      <c r="EY79" s="637"/>
      <c r="EZ79" s="637"/>
      <c r="FA79" s="637"/>
      <c r="FB79" s="637"/>
      <c r="FC79" s="637"/>
      <c r="FD79" s="637"/>
      <c r="FE79" s="637"/>
      <c r="FF79" s="637"/>
      <c r="FG79" s="637"/>
      <c r="FH79" s="637"/>
      <c r="FI79" s="637"/>
      <c r="FJ79" s="637"/>
      <c r="FK79" s="637"/>
      <c r="FL79" s="637"/>
      <c r="FM79" s="637"/>
      <c r="FN79" s="637"/>
      <c r="FO79" s="637"/>
      <c r="FP79" s="637"/>
      <c r="FQ79" s="637"/>
      <c r="FR79" s="637"/>
    </row>
    <row r="80" spans="2:174" ht="30.75" customHeight="1" x14ac:dyDescent="0.3">
      <c r="B80" s="737">
        <f t="shared" si="21"/>
        <v>12</v>
      </c>
      <c r="C80" s="3560" t="s">
        <v>7044</v>
      </c>
      <c r="D80" s="3561">
        <v>0</v>
      </c>
      <c r="E80" s="3561">
        <v>0</v>
      </c>
      <c r="F80" s="3561">
        <v>0</v>
      </c>
      <c r="G80" s="3561">
        <v>0</v>
      </c>
      <c r="H80" s="3561">
        <v>0</v>
      </c>
      <c r="I80" s="3561">
        <v>0</v>
      </c>
      <c r="J80" s="3561">
        <v>0</v>
      </c>
      <c r="K80" s="3561">
        <v>0</v>
      </c>
      <c r="L80" s="3561">
        <v>0</v>
      </c>
      <c r="M80" s="3561">
        <v>0</v>
      </c>
      <c r="N80" s="3561">
        <v>0</v>
      </c>
      <c r="O80" s="3561">
        <v>0</v>
      </c>
      <c r="P80" s="3561">
        <v>0</v>
      </c>
      <c r="Q80" s="3561">
        <v>0</v>
      </c>
      <c r="R80" s="3562">
        <v>0</v>
      </c>
      <c r="S80" s="738"/>
      <c r="T80" s="738"/>
      <c r="U80" s="738"/>
      <c r="V80" s="738"/>
      <c r="W80" s="738"/>
      <c r="X80" s="738"/>
      <c r="Y80" s="637"/>
      <c r="Z80" s="739"/>
      <c r="AA80" s="739"/>
      <c r="AB80" s="739"/>
      <c r="AC80" s="739"/>
      <c r="AD80" s="739"/>
      <c r="AE80" s="637"/>
      <c r="AF80" s="637"/>
      <c r="AG80" s="637"/>
      <c r="AH80" s="637"/>
      <c r="AI80" s="637"/>
      <c r="AJ80" s="637"/>
      <c r="AK80" s="637"/>
      <c r="AL80" s="637"/>
      <c r="AM80" s="637"/>
      <c r="AN80" s="637"/>
      <c r="AO80" s="637"/>
      <c r="AP80" s="637"/>
      <c r="AQ80" s="637"/>
      <c r="AR80" s="637"/>
      <c r="AS80" s="637"/>
      <c r="AT80" s="637"/>
      <c r="AU80" s="637"/>
      <c r="AV80" s="637"/>
      <c r="AW80" s="637"/>
      <c r="AX80" s="637"/>
      <c r="AY80" s="637"/>
      <c r="AZ80" s="637"/>
      <c r="BA80" s="637"/>
      <c r="BB80" s="637"/>
      <c r="BC80" s="637"/>
      <c r="BD80" s="637"/>
      <c r="BE80" s="637"/>
      <c r="BF80" s="637"/>
      <c r="BI80" s="637"/>
      <c r="BJ80" s="637"/>
      <c r="BK80" s="637"/>
      <c r="BL80" s="637"/>
      <c r="BM80" s="637"/>
      <c r="BN80" s="637"/>
      <c r="BO80" s="637"/>
      <c r="BP80" s="637"/>
      <c r="BQ80" s="637"/>
      <c r="BR80" s="637"/>
      <c r="BS80" s="637"/>
      <c r="DU80" s="637"/>
      <c r="DV80" s="637"/>
      <c r="DW80" s="637"/>
      <c r="DX80" s="637"/>
      <c r="DY80" s="637"/>
      <c r="DZ80" s="637"/>
      <c r="EA80" s="637"/>
      <c r="EB80" s="637"/>
      <c r="EC80" s="637"/>
      <c r="ED80" s="637"/>
      <c r="EE80" s="637"/>
      <c r="EF80" s="637"/>
      <c r="EG80" s="637"/>
      <c r="EH80" s="637"/>
      <c r="EI80" s="637"/>
      <c r="EJ80" s="637"/>
      <c r="EK80" s="637"/>
      <c r="EL80" s="637"/>
      <c r="EM80" s="637"/>
      <c r="EN80" s="637"/>
      <c r="EO80" s="637"/>
      <c r="EP80" s="637"/>
      <c r="EQ80" s="637"/>
      <c r="ER80" s="637"/>
      <c r="ES80" s="637"/>
      <c r="ET80" s="637"/>
      <c r="EU80" s="637"/>
      <c r="EV80" s="637"/>
      <c r="EW80" s="637"/>
      <c r="EX80" s="637"/>
      <c r="EY80" s="637"/>
      <c r="EZ80" s="637"/>
      <c r="FA80" s="637"/>
      <c r="FB80" s="637"/>
      <c r="FC80" s="637"/>
      <c r="FD80" s="637"/>
      <c r="FE80" s="637"/>
      <c r="FF80" s="637"/>
      <c r="FG80" s="637"/>
      <c r="FH80" s="637"/>
      <c r="FI80" s="637"/>
      <c r="FJ80" s="637"/>
      <c r="FK80" s="637"/>
      <c r="FL80" s="637"/>
      <c r="FM80" s="637"/>
      <c r="FN80" s="637"/>
      <c r="FO80" s="637"/>
      <c r="FP80" s="637"/>
      <c r="FQ80" s="637"/>
      <c r="FR80" s="637"/>
    </row>
    <row r="81" spans="2:174" ht="30" customHeight="1" x14ac:dyDescent="0.3">
      <c r="B81" s="737">
        <f t="shared" si="21"/>
        <v>13</v>
      </c>
      <c r="C81" s="3560" t="s">
        <v>7045</v>
      </c>
      <c r="D81" s="3561">
        <v>0</v>
      </c>
      <c r="E81" s="3561">
        <v>0</v>
      </c>
      <c r="F81" s="3561">
        <v>0</v>
      </c>
      <c r="G81" s="3561">
        <v>0</v>
      </c>
      <c r="H81" s="3561">
        <v>0</v>
      </c>
      <c r="I81" s="3561">
        <v>0</v>
      </c>
      <c r="J81" s="3561">
        <v>0</v>
      </c>
      <c r="K81" s="3561">
        <v>0</v>
      </c>
      <c r="L81" s="3561">
        <v>0</v>
      </c>
      <c r="M81" s="3561">
        <v>0</v>
      </c>
      <c r="N81" s="3561">
        <v>0</v>
      </c>
      <c r="O81" s="3561">
        <v>0</v>
      </c>
      <c r="P81" s="3561">
        <v>0</v>
      </c>
      <c r="Q81" s="3561">
        <v>0</v>
      </c>
      <c r="R81" s="3562">
        <v>0</v>
      </c>
      <c r="S81" s="738"/>
      <c r="T81" s="738"/>
      <c r="U81" s="738"/>
      <c r="V81" s="738"/>
      <c r="W81" s="738"/>
      <c r="X81" s="738"/>
      <c r="Y81" s="637"/>
      <c r="Z81" s="739"/>
      <c r="AA81" s="739"/>
      <c r="AB81" s="739"/>
      <c r="AC81" s="739"/>
      <c r="AD81" s="739"/>
      <c r="AE81" s="637"/>
      <c r="AF81" s="637"/>
      <c r="AG81" s="637"/>
      <c r="AH81" s="637"/>
      <c r="AI81" s="637"/>
      <c r="AJ81" s="637"/>
      <c r="AK81" s="637"/>
      <c r="AL81" s="637"/>
      <c r="AM81" s="637"/>
      <c r="AN81" s="637"/>
      <c r="AO81" s="637"/>
      <c r="AP81" s="637"/>
      <c r="AQ81" s="637"/>
      <c r="AR81" s="637"/>
      <c r="AS81" s="637"/>
      <c r="AT81" s="637"/>
      <c r="AU81" s="637"/>
      <c r="AV81" s="637"/>
      <c r="AW81" s="637"/>
      <c r="AX81" s="637"/>
      <c r="AY81" s="637"/>
      <c r="AZ81" s="637"/>
      <c r="BA81" s="637"/>
      <c r="BB81" s="637"/>
      <c r="BC81" s="637"/>
      <c r="BD81" s="637"/>
      <c r="BE81" s="637"/>
      <c r="BF81" s="637"/>
      <c r="BI81" s="637"/>
      <c r="BJ81" s="637"/>
      <c r="BK81" s="637"/>
      <c r="BL81" s="637"/>
      <c r="BM81" s="637"/>
      <c r="BN81" s="637"/>
      <c r="BO81" s="637"/>
      <c r="BP81" s="637"/>
      <c r="BQ81" s="637"/>
      <c r="BR81" s="637"/>
      <c r="BS81" s="637"/>
      <c r="DU81" s="637"/>
      <c r="DV81" s="637"/>
      <c r="DW81" s="637"/>
      <c r="DX81" s="637"/>
      <c r="DY81" s="637"/>
      <c r="DZ81" s="637"/>
      <c r="EA81" s="637"/>
      <c r="EB81" s="637"/>
      <c r="EC81" s="637"/>
      <c r="ED81" s="637"/>
      <c r="EE81" s="637"/>
      <c r="EF81" s="637"/>
      <c r="EG81" s="637"/>
      <c r="EH81" s="637"/>
      <c r="EI81" s="637"/>
      <c r="EJ81" s="637"/>
      <c r="EK81" s="637"/>
      <c r="EL81" s="637"/>
      <c r="EM81" s="637"/>
      <c r="EN81" s="637"/>
      <c r="EO81" s="637"/>
      <c r="EP81" s="637"/>
      <c r="EQ81" s="637"/>
      <c r="ER81" s="637"/>
      <c r="ES81" s="637"/>
      <c r="ET81" s="637"/>
      <c r="EU81" s="637"/>
      <c r="EV81" s="637"/>
      <c r="EW81" s="637"/>
      <c r="EX81" s="637"/>
      <c r="EY81" s="637"/>
      <c r="EZ81" s="637"/>
      <c r="FA81" s="637"/>
      <c r="FB81" s="637"/>
      <c r="FC81" s="637"/>
      <c r="FD81" s="637"/>
      <c r="FE81" s="637"/>
      <c r="FF81" s="637"/>
      <c r="FG81" s="637"/>
      <c r="FH81" s="637"/>
      <c r="FI81" s="637"/>
      <c r="FJ81" s="637"/>
      <c r="FK81" s="637"/>
      <c r="FL81" s="637"/>
      <c r="FM81" s="637"/>
      <c r="FN81" s="637"/>
      <c r="FO81" s="637"/>
      <c r="FP81" s="637"/>
      <c r="FQ81" s="637"/>
      <c r="FR81" s="637"/>
    </row>
    <row r="82" spans="2:174" ht="15" customHeight="1" x14ac:dyDescent="0.3">
      <c r="B82" s="737">
        <f t="shared" si="21"/>
        <v>14</v>
      </c>
      <c r="C82" s="3560" t="s">
        <v>7046</v>
      </c>
      <c r="D82" s="3561">
        <v>0</v>
      </c>
      <c r="E82" s="3561">
        <v>0</v>
      </c>
      <c r="F82" s="3561">
        <v>0</v>
      </c>
      <c r="G82" s="3561">
        <v>0</v>
      </c>
      <c r="H82" s="3561">
        <v>0</v>
      </c>
      <c r="I82" s="3561">
        <v>0</v>
      </c>
      <c r="J82" s="3561">
        <v>0</v>
      </c>
      <c r="K82" s="3561">
        <v>0</v>
      </c>
      <c r="L82" s="3561">
        <v>0</v>
      </c>
      <c r="M82" s="3561">
        <v>0</v>
      </c>
      <c r="N82" s="3561">
        <v>0</v>
      </c>
      <c r="O82" s="3561">
        <v>0</v>
      </c>
      <c r="P82" s="3561">
        <v>0</v>
      </c>
      <c r="Q82" s="3561">
        <v>0</v>
      </c>
      <c r="R82" s="3562">
        <v>0</v>
      </c>
      <c r="S82" s="738"/>
      <c r="T82" s="738"/>
      <c r="U82" s="738"/>
      <c r="V82" s="738"/>
      <c r="W82" s="738"/>
      <c r="X82" s="738"/>
      <c r="Y82" s="637"/>
      <c r="Z82" s="739"/>
      <c r="AA82" s="739"/>
      <c r="AB82" s="739"/>
      <c r="AC82" s="739"/>
      <c r="AD82" s="739"/>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I82" s="637"/>
      <c r="BJ82" s="637"/>
      <c r="BK82" s="637"/>
      <c r="BL82" s="637"/>
      <c r="BM82" s="637"/>
      <c r="BN82" s="637"/>
      <c r="BO82" s="637"/>
      <c r="BP82" s="637"/>
      <c r="BQ82" s="637"/>
      <c r="BR82" s="637"/>
      <c r="BS82" s="637"/>
      <c r="DU82" s="637"/>
      <c r="DV82" s="637"/>
      <c r="DW82" s="637"/>
      <c r="DX82" s="637"/>
      <c r="DY82" s="637"/>
      <c r="DZ82" s="637"/>
      <c r="EA82" s="637"/>
      <c r="EB82" s="637"/>
      <c r="EC82" s="637"/>
      <c r="ED82" s="637"/>
      <c r="EE82" s="637"/>
      <c r="EF82" s="637"/>
      <c r="EG82" s="637"/>
      <c r="EH82" s="637"/>
      <c r="EI82" s="637"/>
      <c r="EJ82" s="637"/>
      <c r="EK82" s="637"/>
      <c r="EL82" s="637"/>
      <c r="EM82" s="637"/>
      <c r="EN82" s="637"/>
      <c r="EO82" s="637"/>
      <c r="EP82" s="637"/>
      <c r="EQ82" s="637"/>
      <c r="ER82" s="637"/>
      <c r="ES82" s="637"/>
      <c r="ET82" s="637"/>
      <c r="EU82" s="637"/>
      <c r="EV82" s="637"/>
      <c r="EW82" s="637"/>
      <c r="EX82" s="637"/>
      <c r="EY82" s="637"/>
      <c r="EZ82" s="637"/>
      <c r="FA82" s="637"/>
      <c r="FB82" s="637"/>
      <c r="FC82" s="637"/>
      <c r="FD82" s="637"/>
      <c r="FE82" s="637"/>
      <c r="FF82" s="637"/>
      <c r="FG82" s="637"/>
      <c r="FH82" s="637"/>
      <c r="FI82" s="637"/>
      <c r="FJ82" s="637"/>
      <c r="FK82" s="637"/>
      <c r="FL82" s="637"/>
      <c r="FM82" s="637"/>
      <c r="FN82" s="637"/>
      <c r="FO82" s="637"/>
      <c r="FP82" s="637"/>
      <c r="FQ82" s="637"/>
      <c r="FR82" s="637"/>
    </row>
    <row r="83" spans="2:174" ht="45" customHeight="1" x14ac:dyDescent="0.3">
      <c r="B83" s="737">
        <f t="shared" si="21"/>
        <v>15</v>
      </c>
      <c r="C83" s="3560" t="s">
        <v>7047</v>
      </c>
      <c r="D83" s="3561">
        <v>0</v>
      </c>
      <c r="E83" s="3561">
        <v>0</v>
      </c>
      <c r="F83" s="3561">
        <v>0</v>
      </c>
      <c r="G83" s="3561">
        <v>0</v>
      </c>
      <c r="H83" s="3561">
        <v>0</v>
      </c>
      <c r="I83" s="3561">
        <v>0</v>
      </c>
      <c r="J83" s="3561">
        <v>0</v>
      </c>
      <c r="K83" s="3561">
        <v>0</v>
      </c>
      <c r="L83" s="3561">
        <v>0</v>
      </c>
      <c r="M83" s="3561">
        <v>0</v>
      </c>
      <c r="N83" s="3561">
        <v>0</v>
      </c>
      <c r="O83" s="3561">
        <v>0</v>
      </c>
      <c r="P83" s="3561">
        <v>0</v>
      </c>
      <c r="Q83" s="3561">
        <v>0</v>
      </c>
      <c r="R83" s="3562">
        <v>0</v>
      </c>
      <c r="S83" s="738"/>
      <c r="T83" s="738"/>
      <c r="U83" s="738"/>
      <c r="V83" s="738"/>
      <c r="W83" s="738"/>
      <c r="X83" s="738"/>
      <c r="Y83" s="637"/>
      <c r="Z83" s="739"/>
      <c r="AA83" s="739"/>
      <c r="AB83" s="739"/>
      <c r="AC83" s="739"/>
      <c r="AD83" s="739"/>
      <c r="AE83" s="637"/>
      <c r="AF83" s="637"/>
      <c r="AG83" s="637"/>
      <c r="AH83" s="637"/>
      <c r="AI83" s="637"/>
      <c r="AJ83" s="637"/>
      <c r="AK83" s="637"/>
      <c r="AL83" s="637"/>
      <c r="AM83" s="637"/>
      <c r="AN83" s="637"/>
      <c r="AO83" s="637"/>
      <c r="AP83" s="637"/>
      <c r="AQ83" s="637"/>
      <c r="AR83" s="637"/>
      <c r="AS83" s="637"/>
      <c r="AT83" s="637"/>
      <c r="AU83" s="637"/>
      <c r="AV83" s="637"/>
      <c r="AW83" s="637"/>
      <c r="AX83" s="637"/>
      <c r="AY83" s="637"/>
      <c r="AZ83" s="637"/>
      <c r="BA83" s="637"/>
      <c r="BB83" s="637"/>
      <c r="BC83" s="637"/>
      <c r="BD83" s="637"/>
      <c r="BE83" s="637"/>
      <c r="BF83" s="637"/>
      <c r="BI83" s="637"/>
      <c r="BJ83" s="637"/>
      <c r="BK83" s="637"/>
      <c r="BL83" s="637"/>
      <c r="BM83" s="637"/>
      <c r="BN83" s="637"/>
      <c r="BO83" s="637"/>
      <c r="BP83" s="637"/>
      <c r="BQ83" s="637"/>
      <c r="BR83" s="637"/>
      <c r="BS83" s="637"/>
      <c r="DU83" s="637"/>
      <c r="DV83" s="637"/>
      <c r="DW83" s="637"/>
      <c r="DX83" s="637"/>
      <c r="DY83" s="637"/>
      <c r="DZ83" s="637"/>
      <c r="EA83" s="637"/>
      <c r="EB83" s="637"/>
      <c r="EC83" s="637"/>
      <c r="ED83" s="637"/>
      <c r="EE83" s="637"/>
      <c r="EF83" s="637"/>
      <c r="EG83" s="637"/>
      <c r="EH83" s="637"/>
      <c r="EI83" s="637"/>
      <c r="EJ83" s="637"/>
      <c r="EK83" s="637"/>
      <c r="EL83" s="637"/>
      <c r="EM83" s="637"/>
      <c r="EN83" s="637"/>
      <c r="EO83" s="637"/>
      <c r="EP83" s="637"/>
      <c r="EQ83" s="637"/>
      <c r="ER83" s="637"/>
      <c r="ES83" s="637"/>
      <c r="ET83" s="637"/>
      <c r="EU83" s="637"/>
      <c r="EV83" s="637"/>
      <c r="EW83" s="637"/>
      <c r="EX83" s="637"/>
      <c r="EY83" s="637"/>
      <c r="EZ83" s="637"/>
      <c r="FA83" s="637"/>
      <c r="FB83" s="637"/>
      <c r="FC83" s="637"/>
      <c r="FD83" s="637"/>
      <c r="FE83" s="637"/>
      <c r="FF83" s="637"/>
      <c r="FG83" s="637"/>
      <c r="FH83" s="637"/>
      <c r="FI83" s="637"/>
      <c r="FJ83" s="637"/>
      <c r="FK83" s="637"/>
      <c r="FL83" s="637"/>
      <c r="FM83" s="637"/>
      <c r="FN83" s="637"/>
      <c r="FO83" s="637"/>
      <c r="FP83" s="637"/>
      <c r="FQ83" s="637"/>
      <c r="FR83" s="637"/>
    </row>
    <row r="84" spans="2:174" ht="15" customHeight="1" x14ac:dyDescent="0.3">
      <c r="B84" s="737">
        <f t="shared" si="21"/>
        <v>16</v>
      </c>
      <c r="C84" s="3560" t="s">
        <v>7048</v>
      </c>
      <c r="D84" s="3561">
        <v>0</v>
      </c>
      <c r="E84" s="3561">
        <v>0</v>
      </c>
      <c r="F84" s="3561">
        <v>0</v>
      </c>
      <c r="G84" s="3561">
        <v>0</v>
      </c>
      <c r="H84" s="3561">
        <v>0</v>
      </c>
      <c r="I84" s="3561">
        <v>0</v>
      </c>
      <c r="J84" s="3561">
        <v>0</v>
      </c>
      <c r="K84" s="3561">
        <v>0</v>
      </c>
      <c r="L84" s="3561">
        <v>0</v>
      </c>
      <c r="M84" s="3561">
        <v>0</v>
      </c>
      <c r="N84" s="3561">
        <v>0</v>
      </c>
      <c r="O84" s="3561">
        <v>0</v>
      </c>
      <c r="P84" s="3561">
        <v>0</v>
      </c>
      <c r="Q84" s="3561">
        <v>0</v>
      </c>
      <c r="R84" s="3562">
        <v>0</v>
      </c>
      <c r="S84" s="738"/>
      <c r="T84" s="738"/>
      <c r="U84" s="738"/>
      <c r="V84" s="738"/>
      <c r="W84" s="738"/>
      <c r="X84" s="738"/>
      <c r="Y84" s="637"/>
      <c r="Z84" s="739"/>
      <c r="AA84" s="739"/>
      <c r="AB84" s="739"/>
      <c r="AC84" s="739"/>
      <c r="AD84" s="739"/>
      <c r="AE84" s="637"/>
      <c r="AF84" s="637"/>
      <c r="AG84" s="637"/>
      <c r="AH84" s="637"/>
      <c r="AI84" s="637"/>
      <c r="AJ84" s="637"/>
      <c r="AK84" s="637"/>
      <c r="AL84" s="637"/>
      <c r="AM84" s="637"/>
      <c r="AN84" s="637"/>
      <c r="AO84" s="637"/>
      <c r="AP84" s="637"/>
      <c r="AQ84" s="637"/>
      <c r="AR84" s="637"/>
      <c r="AS84" s="637"/>
      <c r="AT84" s="637"/>
      <c r="AU84" s="637"/>
      <c r="AV84" s="637"/>
      <c r="AW84" s="637"/>
      <c r="AX84" s="637"/>
      <c r="AY84" s="637"/>
      <c r="AZ84" s="637"/>
      <c r="BA84" s="637"/>
      <c r="BB84" s="637"/>
      <c r="BC84" s="637"/>
      <c r="BD84" s="637"/>
      <c r="BE84" s="637"/>
      <c r="BF84" s="637"/>
      <c r="BI84" s="637"/>
      <c r="BJ84" s="637"/>
      <c r="BK84" s="637"/>
      <c r="BL84" s="637"/>
      <c r="BM84" s="637"/>
      <c r="BN84" s="637"/>
      <c r="BO84" s="637"/>
      <c r="BP84" s="637"/>
      <c r="BQ84" s="637"/>
      <c r="BR84" s="637"/>
      <c r="BS84" s="637"/>
      <c r="DU84" s="637"/>
      <c r="DV84" s="637"/>
      <c r="DW84" s="637"/>
      <c r="DX84" s="637"/>
      <c r="DY84" s="637"/>
      <c r="DZ84" s="637"/>
      <c r="EA84" s="637"/>
      <c r="EB84" s="637"/>
      <c r="EC84" s="637"/>
      <c r="ED84" s="637"/>
      <c r="EE84" s="637"/>
      <c r="EF84" s="637"/>
      <c r="EG84" s="637"/>
      <c r="EH84" s="637"/>
      <c r="EI84" s="637"/>
      <c r="EJ84" s="637"/>
      <c r="EK84" s="637"/>
      <c r="EL84" s="637"/>
      <c r="EM84" s="637"/>
      <c r="EN84" s="637"/>
      <c r="EO84" s="637"/>
      <c r="EP84" s="637"/>
      <c r="EQ84" s="637"/>
      <c r="ER84" s="637"/>
      <c r="ES84" s="637"/>
      <c r="ET84" s="637"/>
      <c r="EU84" s="637"/>
      <c r="EV84" s="637"/>
      <c r="EW84" s="637"/>
      <c r="EX84" s="637"/>
      <c r="EY84" s="637"/>
      <c r="EZ84" s="637"/>
      <c r="FA84" s="637"/>
      <c r="FB84" s="637"/>
      <c r="FC84" s="637"/>
      <c r="FD84" s="637"/>
      <c r="FE84" s="637"/>
      <c r="FF84" s="637"/>
      <c r="FG84" s="637"/>
      <c r="FH84" s="637"/>
      <c r="FI84" s="637"/>
      <c r="FJ84" s="637"/>
      <c r="FK84" s="637"/>
      <c r="FL84" s="637"/>
      <c r="FM84" s="637"/>
      <c r="FN84" s="637"/>
      <c r="FO84" s="637"/>
      <c r="FP84" s="637"/>
      <c r="FQ84" s="637"/>
      <c r="FR84" s="637"/>
    </row>
    <row r="85" spans="2:174" ht="15" customHeight="1" x14ac:dyDescent="0.3">
      <c r="B85" s="737">
        <f t="shared" si="21"/>
        <v>17</v>
      </c>
      <c r="C85" s="3560" t="s">
        <v>7049</v>
      </c>
      <c r="D85" s="3561">
        <v>0</v>
      </c>
      <c r="E85" s="3561">
        <v>0</v>
      </c>
      <c r="F85" s="3561">
        <v>0</v>
      </c>
      <c r="G85" s="3561">
        <v>0</v>
      </c>
      <c r="H85" s="3561">
        <v>0</v>
      </c>
      <c r="I85" s="3561">
        <v>0</v>
      </c>
      <c r="J85" s="3561">
        <v>0</v>
      </c>
      <c r="K85" s="3561">
        <v>0</v>
      </c>
      <c r="L85" s="3561">
        <v>0</v>
      </c>
      <c r="M85" s="3561">
        <v>0</v>
      </c>
      <c r="N85" s="3561">
        <v>0</v>
      </c>
      <c r="O85" s="3561">
        <v>0</v>
      </c>
      <c r="P85" s="3561">
        <v>0</v>
      </c>
      <c r="Q85" s="3561">
        <v>0</v>
      </c>
      <c r="R85" s="3562">
        <v>0</v>
      </c>
      <c r="S85" s="738"/>
      <c r="T85" s="738"/>
      <c r="U85" s="738"/>
      <c r="V85" s="738"/>
      <c r="W85" s="738"/>
      <c r="X85" s="738"/>
      <c r="Y85" s="637"/>
      <c r="Z85" s="739"/>
      <c r="AA85" s="739"/>
      <c r="AB85" s="739"/>
      <c r="AC85" s="739"/>
      <c r="AD85" s="739"/>
      <c r="AE85" s="637"/>
      <c r="AF85" s="637"/>
      <c r="AG85" s="637"/>
      <c r="AH85" s="637"/>
      <c r="AI85" s="637"/>
      <c r="AJ85" s="637"/>
      <c r="AK85" s="637"/>
      <c r="AL85" s="637"/>
      <c r="AM85" s="637"/>
      <c r="AN85" s="637"/>
      <c r="AO85" s="637"/>
      <c r="AP85" s="637"/>
      <c r="AQ85" s="637"/>
      <c r="AR85" s="637"/>
      <c r="AS85" s="637"/>
      <c r="AT85" s="637"/>
      <c r="AU85" s="637"/>
      <c r="AV85" s="637"/>
      <c r="AW85" s="637"/>
      <c r="AX85" s="637"/>
      <c r="AY85" s="637"/>
      <c r="AZ85" s="637"/>
      <c r="BA85" s="637"/>
      <c r="BB85" s="637"/>
      <c r="BC85" s="637"/>
      <c r="BD85" s="637"/>
      <c r="BE85" s="637"/>
      <c r="BF85" s="637"/>
      <c r="BI85" s="637"/>
      <c r="BJ85" s="637"/>
      <c r="BK85" s="637"/>
      <c r="BL85" s="637"/>
      <c r="BM85" s="637"/>
      <c r="BN85" s="637"/>
      <c r="BO85" s="637"/>
      <c r="BP85" s="637"/>
      <c r="BQ85" s="637"/>
      <c r="BR85" s="637"/>
      <c r="BS85" s="637"/>
      <c r="DU85" s="637"/>
      <c r="DV85" s="637"/>
      <c r="DW85" s="637"/>
      <c r="DX85" s="637"/>
      <c r="DY85" s="637"/>
      <c r="DZ85" s="637"/>
      <c r="EA85" s="637"/>
      <c r="EB85" s="637"/>
      <c r="EC85" s="637"/>
      <c r="ED85" s="637"/>
      <c r="EE85" s="637"/>
      <c r="EF85" s="637"/>
      <c r="EG85" s="637"/>
      <c r="EH85" s="637"/>
      <c r="EI85" s="637"/>
      <c r="EJ85" s="637"/>
      <c r="EK85" s="637"/>
      <c r="EL85" s="637"/>
      <c r="EM85" s="637"/>
      <c r="EN85" s="637"/>
      <c r="EO85" s="637"/>
      <c r="EP85" s="637"/>
      <c r="EQ85" s="637"/>
      <c r="ER85" s="637"/>
      <c r="ES85" s="637"/>
      <c r="ET85" s="637"/>
      <c r="EU85" s="637"/>
      <c r="EV85" s="637"/>
      <c r="EW85" s="637"/>
      <c r="EX85" s="637"/>
      <c r="EY85" s="637"/>
      <c r="EZ85" s="637"/>
      <c r="FA85" s="637"/>
      <c r="FB85" s="637"/>
      <c r="FC85" s="637"/>
      <c r="FD85" s="637"/>
      <c r="FE85" s="637"/>
      <c r="FF85" s="637"/>
      <c r="FG85" s="637"/>
      <c r="FH85" s="637"/>
      <c r="FI85" s="637"/>
      <c r="FJ85" s="637"/>
      <c r="FK85" s="637"/>
      <c r="FL85" s="637"/>
      <c r="FM85" s="637"/>
      <c r="FN85" s="637"/>
      <c r="FO85" s="637"/>
      <c r="FP85" s="637"/>
      <c r="FQ85" s="637"/>
      <c r="FR85" s="637"/>
    </row>
    <row r="86" spans="2:174" ht="15" customHeight="1" x14ac:dyDescent="0.3">
      <c r="B86" s="737">
        <f t="shared" si="21"/>
        <v>18</v>
      </c>
      <c r="C86" s="3560" t="s">
        <v>7050</v>
      </c>
      <c r="D86" s="3561">
        <v>0</v>
      </c>
      <c r="E86" s="3561">
        <v>0</v>
      </c>
      <c r="F86" s="3561">
        <v>0</v>
      </c>
      <c r="G86" s="3561">
        <v>0</v>
      </c>
      <c r="H86" s="3561">
        <v>0</v>
      </c>
      <c r="I86" s="3561">
        <v>0</v>
      </c>
      <c r="J86" s="3561">
        <v>0</v>
      </c>
      <c r="K86" s="3561">
        <v>0</v>
      </c>
      <c r="L86" s="3561">
        <v>0</v>
      </c>
      <c r="M86" s="3561">
        <v>0</v>
      </c>
      <c r="N86" s="3561">
        <v>0</v>
      </c>
      <c r="O86" s="3561">
        <v>0</v>
      </c>
      <c r="P86" s="3561">
        <v>0</v>
      </c>
      <c r="Q86" s="3561">
        <v>0</v>
      </c>
      <c r="R86" s="3562">
        <v>0</v>
      </c>
      <c r="S86" s="738"/>
      <c r="T86" s="738"/>
      <c r="U86" s="738"/>
      <c r="V86" s="738"/>
      <c r="W86" s="738"/>
      <c r="X86" s="738"/>
      <c r="Y86" s="637"/>
      <c r="Z86" s="739"/>
      <c r="AA86" s="739"/>
      <c r="AB86" s="739"/>
      <c r="AC86" s="739"/>
      <c r="AD86" s="739"/>
      <c r="AE86" s="637"/>
      <c r="AF86" s="637"/>
      <c r="AG86" s="637"/>
      <c r="AH86" s="637"/>
      <c r="AI86" s="637"/>
      <c r="AJ86" s="637"/>
      <c r="AK86" s="637"/>
      <c r="AL86" s="637"/>
      <c r="AM86" s="637"/>
      <c r="AN86" s="637"/>
      <c r="AO86" s="637"/>
      <c r="AP86" s="637"/>
      <c r="AQ86" s="637"/>
      <c r="AR86" s="637"/>
      <c r="AS86" s="637"/>
      <c r="AT86" s="637"/>
      <c r="AU86" s="637"/>
      <c r="AV86" s="637"/>
      <c r="AW86" s="637"/>
      <c r="AX86" s="637"/>
      <c r="AY86" s="637"/>
      <c r="AZ86" s="637"/>
      <c r="BA86" s="637"/>
      <c r="BB86" s="637"/>
      <c r="BC86" s="637"/>
      <c r="BD86" s="637"/>
      <c r="BE86" s="637"/>
      <c r="BF86" s="637"/>
      <c r="BI86" s="637"/>
      <c r="BJ86" s="637"/>
      <c r="BK86" s="637"/>
      <c r="BL86" s="637"/>
      <c r="BM86" s="637"/>
      <c r="BN86" s="637"/>
      <c r="BO86" s="637"/>
      <c r="BP86" s="637"/>
      <c r="BQ86" s="637"/>
      <c r="BR86" s="637"/>
      <c r="BS86" s="637"/>
      <c r="DU86" s="637"/>
      <c r="DV86" s="637"/>
      <c r="DW86" s="637"/>
      <c r="DX86" s="637"/>
      <c r="DY86" s="637"/>
      <c r="DZ86" s="637"/>
      <c r="EA86" s="637"/>
      <c r="EB86" s="637"/>
      <c r="EC86" s="637"/>
      <c r="ED86" s="637"/>
      <c r="EE86" s="637"/>
      <c r="EF86" s="637"/>
      <c r="EG86" s="637"/>
      <c r="EH86" s="637"/>
      <c r="EI86" s="637"/>
      <c r="EJ86" s="637"/>
      <c r="EK86" s="637"/>
      <c r="EL86" s="637"/>
      <c r="EM86" s="637"/>
      <c r="EN86" s="637"/>
      <c r="EO86" s="637"/>
      <c r="EP86" s="637"/>
      <c r="EQ86" s="637"/>
      <c r="ER86" s="637"/>
      <c r="ES86" s="637"/>
      <c r="ET86" s="637"/>
      <c r="EU86" s="637"/>
      <c r="EV86" s="637"/>
      <c r="EW86" s="637"/>
      <c r="EX86" s="637"/>
      <c r="EY86" s="637"/>
      <c r="EZ86" s="637"/>
      <c r="FA86" s="637"/>
      <c r="FB86" s="637"/>
      <c r="FC86" s="637"/>
      <c r="FD86" s="637"/>
      <c r="FE86" s="637"/>
      <c r="FF86" s="637"/>
      <c r="FG86" s="637"/>
      <c r="FH86" s="637"/>
      <c r="FI86" s="637"/>
      <c r="FJ86" s="637"/>
      <c r="FK86" s="637"/>
      <c r="FL86" s="637"/>
      <c r="FM86" s="637"/>
      <c r="FN86" s="637"/>
      <c r="FO86" s="637"/>
      <c r="FP86" s="637"/>
      <c r="FQ86" s="637"/>
      <c r="FR86" s="637"/>
    </row>
    <row r="87" spans="2:174" ht="15" customHeight="1" x14ac:dyDescent="0.3">
      <c r="B87" s="737">
        <f t="shared" si="21"/>
        <v>19</v>
      </c>
      <c r="C87" s="3560" t="s">
        <v>7051</v>
      </c>
      <c r="D87" s="3561">
        <v>0</v>
      </c>
      <c r="E87" s="3561">
        <v>0</v>
      </c>
      <c r="F87" s="3561">
        <v>0</v>
      </c>
      <c r="G87" s="3561">
        <v>0</v>
      </c>
      <c r="H87" s="3561">
        <v>0</v>
      </c>
      <c r="I87" s="3561">
        <v>0</v>
      </c>
      <c r="J87" s="3561">
        <v>0</v>
      </c>
      <c r="K87" s="3561">
        <v>0</v>
      </c>
      <c r="L87" s="3561">
        <v>0</v>
      </c>
      <c r="M87" s="3561">
        <v>0</v>
      </c>
      <c r="N87" s="3561">
        <v>0</v>
      </c>
      <c r="O87" s="3561">
        <v>0</v>
      </c>
      <c r="P87" s="3561">
        <v>0</v>
      </c>
      <c r="Q87" s="3561">
        <v>0</v>
      </c>
      <c r="R87" s="3562">
        <v>0</v>
      </c>
      <c r="S87" s="738"/>
      <c r="T87" s="738"/>
      <c r="U87" s="738"/>
      <c r="V87" s="738"/>
      <c r="W87" s="738"/>
      <c r="X87" s="738"/>
      <c r="Y87" s="637"/>
      <c r="Z87" s="739"/>
      <c r="AA87" s="739"/>
      <c r="AB87" s="739"/>
      <c r="AC87" s="739"/>
      <c r="AD87" s="739"/>
      <c r="AE87" s="637"/>
      <c r="AF87" s="637"/>
      <c r="AG87" s="637"/>
      <c r="AH87" s="637"/>
      <c r="AI87" s="637"/>
      <c r="AJ87" s="637"/>
      <c r="AK87" s="637"/>
      <c r="AL87" s="637"/>
      <c r="AM87" s="637"/>
      <c r="AN87" s="637"/>
      <c r="AO87" s="637"/>
      <c r="AP87" s="637"/>
      <c r="AQ87" s="637"/>
      <c r="AR87" s="637"/>
      <c r="AS87" s="637"/>
      <c r="AT87" s="637"/>
      <c r="AU87" s="637"/>
      <c r="AV87" s="637"/>
      <c r="AW87" s="637"/>
      <c r="AX87" s="637"/>
      <c r="AY87" s="637"/>
      <c r="AZ87" s="637"/>
      <c r="BA87" s="637"/>
      <c r="BB87" s="637"/>
      <c r="BC87" s="637"/>
      <c r="BD87" s="637"/>
      <c r="BE87" s="637"/>
      <c r="BF87" s="637"/>
      <c r="BI87" s="637"/>
      <c r="BJ87" s="637"/>
      <c r="BK87" s="637"/>
      <c r="BL87" s="637"/>
      <c r="BM87" s="637"/>
      <c r="BN87" s="637"/>
      <c r="BO87" s="637"/>
      <c r="BP87" s="637"/>
      <c r="BQ87" s="637"/>
      <c r="BR87" s="637"/>
      <c r="BS87" s="637"/>
      <c r="DU87" s="637"/>
      <c r="DV87" s="637"/>
      <c r="DW87" s="637"/>
      <c r="DX87" s="637"/>
      <c r="DY87" s="637"/>
      <c r="DZ87" s="637"/>
      <c r="EA87" s="637"/>
      <c r="EB87" s="637"/>
      <c r="EC87" s="637"/>
      <c r="ED87" s="637"/>
      <c r="EE87" s="637"/>
      <c r="EF87" s="637"/>
      <c r="EG87" s="637"/>
      <c r="EH87" s="637"/>
      <c r="EI87" s="637"/>
      <c r="EJ87" s="637"/>
      <c r="EK87" s="637"/>
      <c r="EL87" s="637"/>
      <c r="EM87" s="637"/>
      <c r="EN87" s="637"/>
      <c r="EO87" s="637"/>
      <c r="EP87" s="637"/>
      <c r="EQ87" s="637"/>
      <c r="ER87" s="637"/>
      <c r="ES87" s="637"/>
      <c r="ET87" s="637"/>
      <c r="EU87" s="637"/>
      <c r="EV87" s="637"/>
      <c r="EW87" s="637"/>
      <c r="EX87" s="637"/>
      <c r="EY87" s="637"/>
      <c r="EZ87" s="637"/>
      <c r="FA87" s="637"/>
      <c r="FB87" s="637"/>
      <c r="FC87" s="637"/>
      <c r="FD87" s="637"/>
      <c r="FE87" s="637"/>
      <c r="FF87" s="637"/>
      <c r="FG87" s="637"/>
      <c r="FH87" s="637"/>
      <c r="FI87" s="637"/>
      <c r="FJ87" s="637"/>
      <c r="FK87" s="637"/>
      <c r="FL87" s="637"/>
      <c r="FM87" s="637"/>
      <c r="FN87" s="637"/>
      <c r="FO87" s="637"/>
      <c r="FP87" s="637"/>
      <c r="FQ87" s="637"/>
      <c r="FR87" s="637"/>
    </row>
    <row r="88" spans="2:174" ht="45" customHeight="1" x14ac:dyDescent="0.3">
      <c r="B88" s="737">
        <f t="shared" si="21"/>
        <v>20</v>
      </c>
      <c r="C88" s="3560" t="s">
        <v>7052</v>
      </c>
      <c r="D88" s="3561">
        <v>0</v>
      </c>
      <c r="E88" s="3561">
        <v>0</v>
      </c>
      <c r="F88" s="3561">
        <v>0</v>
      </c>
      <c r="G88" s="3561">
        <v>0</v>
      </c>
      <c r="H88" s="3561">
        <v>0</v>
      </c>
      <c r="I88" s="3561">
        <v>0</v>
      </c>
      <c r="J88" s="3561">
        <v>0</v>
      </c>
      <c r="K88" s="3561">
        <v>0</v>
      </c>
      <c r="L88" s="3561">
        <v>0</v>
      </c>
      <c r="M88" s="3561">
        <v>0</v>
      </c>
      <c r="N88" s="3561">
        <v>0</v>
      </c>
      <c r="O88" s="3561">
        <v>0</v>
      </c>
      <c r="P88" s="3561">
        <v>0</v>
      </c>
      <c r="Q88" s="3561">
        <v>0</v>
      </c>
      <c r="R88" s="3562">
        <v>0</v>
      </c>
      <c r="S88" s="738"/>
      <c r="T88" s="738"/>
      <c r="U88" s="738"/>
      <c r="V88" s="738"/>
      <c r="W88" s="738"/>
      <c r="X88" s="738"/>
      <c r="Y88" s="637"/>
      <c r="Z88" s="739"/>
      <c r="AA88" s="739"/>
      <c r="AB88" s="739"/>
      <c r="AC88" s="739"/>
      <c r="AD88" s="739"/>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I88" s="637"/>
      <c r="BJ88" s="637"/>
      <c r="BK88" s="637"/>
      <c r="BL88" s="637"/>
      <c r="BM88" s="637"/>
      <c r="BN88" s="637"/>
      <c r="BO88" s="637"/>
      <c r="BP88" s="637"/>
      <c r="BQ88" s="637"/>
      <c r="BR88" s="637"/>
      <c r="BS88" s="637"/>
      <c r="DU88" s="637"/>
      <c r="DV88" s="637"/>
      <c r="DW88" s="637"/>
      <c r="DX88" s="637"/>
      <c r="DY88" s="637"/>
      <c r="DZ88" s="637"/>
      <c r="EA88" s="637"/>
      <c r="EB88" s="637"/>
      <c r="EC88" s="637"/>
      <c r="ED88" s="637"/>
      <c r="EE88" s="637"/>
      <c r="EF88" s="637"/>
      <c r="EG88" s="637"/>
      <c r="EH88" s="637"/>
      <c r="EI88" s="637"/>
      <c r="EJ88" s="637"/>
      <c r="EK88" s="637"/>
      <c r="EL88" s="637"/>
      <c r="EM88" s="637"/>
      <c r="EN88" s="637"/>
      <c r="EO88" s="637"/>
      <c r="EP88" s="637"/>
      <c r="EQ88" s="637"/>
      <c r="ER88" s="637"/>
      <c r="ES88" s="637"/>
      <c r="ET88" s="637"/>
      <c r="EU88" s="637"/>
      <c r="EV88" s="637"/>
      <c r="EW88" s="637"/>
      <c r="EX88" s="637"/>
      <c r="EY88" s="637"/>
      <c r="EZ88" s="637"/>
      <c r="FA88" s="637"/>
      <c r="FB88" s="637"/>
      <c r="FC88" s="637"/>
      <c r="FD88" s="637"/>
      <c r="FE88" s="637"/>
      <c r="FF88" s="637"/>
      <c r="FG88" s="637"/>
      <c r="FH88" s="637"/>
      <c r="FI88" s="637"/>
      <c r="FJ88" s="637"/>
      <c r="FK88" s="637"/>
      <c r="FL88" s="637"/>
      <c r="FM88" s="637"/>
      <c r="FN88" s="637"/>
      <c r="FO88" s="637"/>
      <c r="FP88" s="637"/>
      <c r="FQ88" s="637"/>
      <c r="FR88" s="637"/>
    </row>
    <row r="89" spans="2:174" ht="30" customHeight="1" x14ac:dyDescent="0.3">
      <c r="B89" s="737">
        <f t="shared" si="21"/>
        <v>21</v>
      </c>
      <c r="C89" s="3560" t="s">
        <v>7053</v>
      </c>
      <c r="D89" s="3561">
        <v>0</v>
      </c>
      <c r="E89" s="3561">
        <v>0</v>
      </c>
      <c r="F89" s="3561">
        <v>0</v>
      </c>
      <c r="G89" s="3561">
        <v>0</v>
      </c>
      <c r="H89" s="3561">
        <v>0</v>
      </c>
      <c r="I89" s="3561">
        <v>0</v>
      </c>
      <c r="J89" s="3561">
        <v>0</v>
      </c>
      <c r="K89" s="3561">
        <v>0</v>
      </c>
      <c r="L89" s="3561">
        <v>0</v>
      </c>
      <c r="M89" s="3561">
        <v>0</v>
      </c>
      <c r="N89" s="3561">
        <v>0</v>
      </c>
      <c r="O89" s="3561">
        <v>0</v>
      </c>
      <c r="P89" s="3561">
        <v>0</v>
      </c>
      <c r="Q89" s="3561">
        <v>0</v>
      </c>
      <c r="R89" s="3562">
        <v>0</v>
      </c>
      <c r="S89" s="738"/>
      <c r="T89" s="738"/>
      <c r="U89" s="738"/>
      <c r="V89" s="738"/>
      <c r="W89" s="738"/>
      <c r="X89" s="738"/>
      <c r="Y89" s="637"/>
      <c r="Z89" s="739"/>
      <c r="AA89" s="739"/>
      <c r="AB89" s="739"/>
      <c r="AC89" s="739"/>
      <c r="AD89" s="739"/>
      <c r="AE89" s="637"/>
      <c r="AF89" s="637"/>
      <c r="AG89" s="637"/>
      <c r="AH89" s="637"/>
      <c r="AI89" s="637"/>
      <c r="AJ89" s="637"/>
      <c r="AK89" s="637"/>
      <c r="AL89" s="637"/>
      <c r="AM89" s="637"/>
      <c r="AN89" s="637"/>
      <c r="AO89" s="637"/>
      <c r="AP89" s="637"/>
      <c r="AQ89" s="637"/>
      <c r="AR89" s="637"/>
      <c r="AS89" s="637"/>
      <c r="AT89" s="637"/>
      <c r="AU89" s="637"/>
      <c r="AV89" s="637"/>
      <c r="AW89" s="637"/>
      <c r="AX89" s="637"/>
      <c r="AY89" s="637"/>
      <c r="AZ89" s="637"/>
      <c r="BA89" s="637"/>
      <c r="BB89" s="637"/>
      <c r="BC89" s="637"/>
      <c r="BD89" s="637"/>
      <c r="BE89" s="637"/>
      <c r="BF89" s="637"/>
      <c r="BI89" s="637"/>
      <c r="BJ89" s="637"/>
      <c r="BK89" s="637"/>
      <c r="BL89" s="637"/>
      <c r="BM89" s="637"/>
      <c r="BN89" s="637"/>
      <c r="BO89" s="637"/>
      <c r="BP89" s="637"/>
      <c r="BQ89" s="637"/>
      <c r="BR89" s="637"/>
      <c r="BS89" s="637"/>
      <c r="DU89" s="637"/>
      <c r="DV89" s="637"/>
      <c r="DW89" s="637"/>
      <c r="DX89" s="637"/>
      <c r="DY89" s="637"/>
      <c r="DZ89" s="637"/>
      <c r="EA89" s="637"/>
      <c r="EB89" s="637"/>
      <c r="EC89" s="637"/>
      <c r="ED89" s="637"/>
      <c r="EE89" s="637"/>
      <c r="EF89" s="637"/>
      <c r="EG89" s="637"/>
      <c r="EH89" s="637"/>
      <c r="EI89" s="637"/>
      <c r="EJ89" s="637"/>
      <c r="EK89" s="637"/>
      <c r="EL89" s="637"/>
      <c r="EM89" s="637"/>
      <c r="EN89" s="637"/>
      <c r="EO89" s="637"/>
      <c r="EP89" s="637"/>
      <c r="EQ89" s="637"/>
      <c r="ER89" s="637"/>
      <c r="ES89" s="637"/>
      <c r="ET89" s="637"/>
      <c r="EU89" s="637"/>
      <c r="EV89" s="637"/>
      <c r="EW89" s="637"/>
      <c r="EX89" s="637"/>
      <c r="EY89" s="637"/>
      <c r="EZ89" s="637"/>
      <c r="FA89" s="637"/>
      <c r="FB89" s="637"/>
      <c r="FC89" s="637"/>
      <c r="FD89" s="637"/>
      <c r="FE89" s="637"/>
      <c r="FF89" s="637"/>
      <c r="FG89" s="637"/>
      <c r="FH89" s="637"/>
      <c r="FI89" s="637"/>
      <c r="FJ89" s="637"/>
      <c r="FK89" s="637"/>
      <c r="FL89" s="637"/>
      <c r="FM89" s="637"/>
      <c r="FN89" s="637"/>
      <c r="FO89" s="637"/>
      <c r="FP89" s="637"/>
      <c r="FQ89" s="637"/>
      <c r="FR89" s="637"/>
    </row>
    <row r="90" spans="2:174" ht="30" customHeight="1" x14ac:dyDescent="0.3">
      <c r="B90" s="737">
        <f t="shared" si="21"/>
        <v>22</v>
      </c>
      <c r="C90" s="3560" t="s">
        <v>7054</v>
      </c>
      <c r="D90" s="3561">
        <v>0</v>
      </c>
      <c r="E90" s="3561">
        <v>0</v>
      </c>
      <c r="F90" s="3561">
        <v>0</v>
      </c>
      <c r="G90" s="3561">
        <v>0</v>
      </c>
      <c r="H90" s="3561">
        <v>0</v>
      </c>
      <c r="I90" s="3561">
        <v>0</v>
      </c>
      <c r="J90" s="3561">
        <v>0</v>
      </c>
      <c r="K90" s="3561">
        <v>0</v>
      </c>
      <c r="L90" s="3561">
        <v>0</v>
      </c>
      <c r="M90" s="3561">
        <v>0</v>
      </c>
      <c r="N90" s="3561">
        <v>0</v>
      </c>
      <c r="O90" s="3561">
        <v>0</v>
      </c>
      <c r="P90" s="3561">
        <v>0</v>
      </c>
      <c r="Q90" s="3561">
        <v>0</v>
      </c>
      <c r="R90" s="3562">
        <v>0</v>
      </c>
      <c r="S90" s="738"/>
      <c r="T90" s="738"/>
      <c r="U90" s="738"/>
      <c r="V90" s="738"/>
      <c r="W90" s="738"/>
      <c r="X90" s="738"/>
      <c r="Y90" s="637"/>
      <c r="Z90" s="739"/>
      <c r="AA90" s="739"/>
      <c r="AB90" s="739"/>
      <c r="AC90" s="739"/>
      <c r="AD90" s="739"/>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I90" s="637"/>
      <c r="BJ90" s="637"/>
      <c r="BK90" s="637"/>
      <c r="BL90" s="637"/>
      <c r="BM90" s="637"/>
      <c r="BN90" s="637"/>
      <c r="BO90" s="637"/>
      <c r="BP90" s="637"/>
      <c r="BQ90" s="637"/>
      <c r="BR90" s="637"/>
      <c r="BS90" s="637"/>
      <c r="DU90" s="637"/>
      <c r="DV90" s="637"/>
      <c r="DW90" s="637"/>
      <c r="DX90" s="637"/>
      <c r="DY90" s="637"/>
      <c r="DZ90" s="637"/>
      <c r="EA90" s="637"/>
      <c r="EB90" s="637"/>
      <c r="EC90" s="637"/>
      <c r="ED90" s="637"/>
      <c r="EE90" s="637"/>
      <c r="EF90" s="637"/>
      <c r="EG90" s="637"/>
      <c r="EH90" s="637"/>
      <c r="EI90" s="637"/>
      <c r="EJ90" s="637"/>
      <c r="EK90" s="637"/>
      <c r="EL90" s="637"/>
      <c r="EM90" s="637"/>
      <c r="EN90" s="637"/>
      <c r="EO90" s="637"/>
      <c r="EP90" s="637"/>
      <c r="EQ90" s="637"/>
      <c r="ER90" s="637"/>
      <c r="ES90" s="637"/>
      <c r="ET90" s="637"/>
      <c r="EU90" s="637"/>
      <c r="EV90" s="637"/>
      <c r="EW90" s="637"/>
      <c r="EX90" s="637"/>
      <c r="EY90" s="637"/>
      <c r="EZ90" s="637"/>
      <c r="FA90" s="637"/>
      <c r="FB90" s="637"/>
      <c r="FC90" s="637"/>
      <c r="FD90" s="637"/>
      <c r="FE90" s="637"/>
      <c r="FF90" s="637"/>
      <c r="FG90" s="637"/>
      <c r="FH90" s="637"/>
      <c r="FI90" s="637"/>
      <c r="FJ90" s="637"/>
      <c r="FK90" s="637"/>
      <c r="FL90" s="637"/>
      <c r="FM90" s="637"/>
      <c r="FN90" s="637"/>
      <c r="FO90" s="637"/>
      <c r="FP90" s="637"/>
      <c r="FQ90" s="637"/>
      <c r="FR90" s="637"/>
    </row>
    <row r="91" spans="2:174" ht="30" customHeight="1" x14ac:dyDescent="0.3">
      <c r="B91" s="737">
        <f t="shared" si="21"/>
        <v>23</v>
      </c>
      <c r="C91" s="3560" t="s">
        <v>7055</v>
      </c>
      <c r="D91" s="3561">
        <v>0</v>
      </c>
      <c r="E91" s="3561">
        <v>0</v>
      </c>
      <c r="F91" s="3561">
        <v>0</v>
      </c>
      <c r="G91" s="3561">
        <v>0</v>
      </c>
      <c r="H91" s="3561">
        <v>0</v>
      </c>
      <c r="I91" s="3561">
        <v>0</v>
      </c>
      <c r="J91" s="3561">
        <v>0</v>
      </c>
      <c r="K91" s="3561">
        <v>0</v>
      </c>
      <c r="L91" s="3561">
        <v>0</v>
      </c>
      <c r="M91" s="3561">
        <v>0</v>
      </c>
      <c r="N91" s="3561">
        <v>0</v>
      </c>
      <c r="O91" s="3561">
        <v>0</v>
      </c>
      <c r="P91" s="3561">
        <v>0</v>
      </c>
      <c r="Q91" s="3561">
        <v>0</v>
      </c>
      <c r="R91" s="3562">
        <v>0</v>
      </c>
      <c r="S91" s="738"/>
      <c r="T91" s="738"/>
      <c r="U91" s="738"/>
      <c r="V91" s="738"/>
      <c r="W91" s="738"/>
      <c r="X91" s="738"/>
      <c r="Y91" s="637"/>
      <c r="Z91" s="739"/>
      <c r="AA91" s="739"/>
      <c r="AB91" s="739"/>
      <c r="AC91" s="739"/>
      <c r="AD91" s="739"/>
      <c r="AE91" s="637"/>
      <c r="AF91" s="637"/>
      <c r="AG91" s="637"/>
      <c r="AH91" s="637"/>
      <c r="AI91" s="637"/>
      <c r="AJ91" s="637"/>
      <c r="AK91" s="637"/>
      <c r="AL91" s="637"/>
      <c r="AM91" s="637"/>
      <c r="AN91" s="637"/>
      <c r="AO91" s="637"/>
      <c r="AP91" s="637"/>
      <c r="AQ91" s="637"/>
      <c r="AR91" s="637"/>
      <c r="AS91" s="637"/>
      <c r="AT91" s="637"/>
      <c r="AU91" s="637"/>
      <c r="AV91" s="637"/>
      <c r="AW91" s="637"/>
      <c r="AX91" s="637"/>
      <c r="AY91" s="637"/>
      <c r="AZ91" s="637"/>
      <c r="BA91" s="637"/>
      <c r="BB91" s="637"/>
      <c r="BC91" s="637"/>
      <c r="BD91" s="637"/>
      <c r="BE91" s="637"/>
      <c r="BF91" s="637"/>
      <c r="BI91" s="637"/>
      <c r="BJ91" s="637"/>
      <c r="BK91" s="637"/>
      <c r="BL91" s="637"/>
      <c r="BM91" s="637"/>
      <c r="BN91" s="637"/>
      <c r="BO91" s="637"/>
      <c r="BP91" s="637"/>
      <c r="BQ91" s="637"/>
      <c r="BR91" s="637"/>
      <c r="BS91" s="637"/>
      <c r="DU91" s="637"/>
      <c r="DV91" s="637"/>
      <c r="DW91" s="637"/>
      <c r="DX91" s="637"/>
      <c r="DY91" s="637"/>
      <c r="DZ91" s="637"/>
      <c r="EA91" s="637"/>
      <c r="EB91" s="637"/>
      <c r="EC91" s="637"/>
      <c r="ED91" s="637"/>
      <c r="EE91" s="637"/>
      <c r="EF91" s="637"/>
      <c r="EG91" s="637"/>
      <c r="EH91" s="637"/>
      <c r="EI91" s="637"/>
      <c r="EJ91" s="637"/>
      <c r="EK91" s="637"/>
      <c r="EL91" s="637"/>
      <c r="EM91" s="637"/>
      <c r="EN91" s="637"/>
      <c r="EO91" s="637"/>
      <c r="EP91" s="637"/>
      <c r="EQ91" s="637"/>
      <c r="ER91" s="637"/>
      <c r="ES91" s="637"/>
      <c r="ET91" s="637"/>
      <c r="EU91" s="637"/>
      <c r="EV91" s="637"/>
      <c r="EW91" s="637"/>
      <c r="EX91" s="637"/>
      <c r="EY91" s="637"/>
      <c r="EZ91" s="637"/>
      <c r="FA91" s="637"/>
      <c r="FB91" s="637"/>
      <c r="FC91" s="637"/>
      <c r="FD91" s="637"/>
      <c r="FE91" s="637"/>
      <c r="FF91" s="637"/>
      <c r="FG91" s="637"/>
      <c r="FH91" s="637"/>
      <c r="FI91" s="637"/>
      <c r="FJ91" s="637"/>
      <c r="FK91" s="637"/>
      <c r="FL91" s="637"/>
      <c r="FM91" s="637"/>
      <c r="FN91" s="637"/>
      <c r="FO91" s="637"/>
      <c r="FP91" s="637"/>
      <c r="FQ91" s="637"/>
      <c r="FR91" s="637"/>
    </row>
    <row r="92" spans="2:174" ht="15" customHeight="1" x14ac:dyDescent="0.3">
      <c r="B92" s="737">
        <f t="shared" si="21"/>
        <v>24</v>
      </c>
      <c r="C92" s="3560" t="s">
        <v>7056</v>
      </c>
      <c r="D92" s="3561">
        <v>0</v>
      </c>
      <c r="E92" s="3561">
        <v>0</v>
      </c>
      <c r="F92" s="3561">
        <v>0</v>
      </c>
      <c r="G92" s="3561">
        <v>0</v>
      </c>
      <c r="H92" s="3561">
        <v>0</v>
      </c>
      <c r="I92" s="3561">
        <v>0</v>
      </c>
      <c r="J92" s="3561">
        <v>0</v>
      </c>
      <c r="K92" s="3561">
        <v>0</v>
      </c>
      <c r="L92" s="3561">
        <v>0</v>
      </c>
      <c r="M92" s="3561">
        <v>0</v>
      </c>
      <c r="N92" s="3561">
        <v>0</v>
      </c>
      <c r="O92" s="3561">
        <v>0</v>
      </c>
      <c r="P92" s="3561">
        <v>0</v>
      </c>
      <c r="Q92" s="3561">
        <v>0</v>
      </c>
      <c r="R92" s="3562">
        <v>0</v>
      </c>
      <c r="S92" s="738"/>
      <c r="T92" s="738"/>
      <c r="U92" s="738"/>
      <c r="V92" s="738"/>
      <c r="W92" s="738"/>
      <c r="X92" s="738"/>
      <c r="Y92" s="637"/>
      <c r="Z92" s="739"/>
      <c r="AA92" s="739"/>
      <c r="AB92" s="739"/>
      <c r="AC92" s="739"/>
      <c r="AD92" s="739"/>
      <c r="AE92" s="637"/>
      <c r="AF92" s="637"/>
      <c r="AG92" s="637"/>
      <c r="AH92" s="637"/>
      <c r="AI92" s="637"/>
      <c r="AJ92" s="637"/>
      <c r="AK92" s="637"/>
      <c r="AL92" s="637"/>
      <c r="AM92" s="637"/>
      <c r="AN92" s="637"/>
      <c r="AO92" s="637"/>
      <c r="AP92" s="637"/>
      <c r="AQ92" s="637"/>
      <c r="AR92" s="637"/>
      <c r="AS92" s="637"/>
      <c r="AT92" s="637"/>
      <c r="AU92" s="637"/>
      <c r="AV92" s="637"/>
      <c r="AW92" s="637"/>
      <c r="AX92" s="637"/>
      <c r="AY92" s="637"/>
      <c r="AZ92" s="637"/>
      <c r="BA92" s="637"/>
      <c r="BB92" s="637"/>
      <c r="BC92" s="637"/>
      <c r="BD92" s="637"/>
      <c r="BE92" s="637"/>
      <c r="BF92" s="637"/>
      <c r="BI92" s="637"/>
      <c r="BJ92" s="637"/>
      <c r="BK92" s="637"/>
      <c r="BL92" s="637"/>
      <c r="BM92" s="637"/>
      <c r="BN92" s="637"/>
      <c r="BO92" s="637"/>
      <c r="BP92" s="637"/>
      <c r="BQ92" s="637"/>
      <c r="BR92" s="637"/>
      <c r="BS92" s="637"/>
      <c r="DU92" s="637"/>
      <c r="DV92" s="637"/>
      <c r="DW92" s="637"/>
      <c r="DX92" s="637"/>
      <c r="DY92" s="637"/>
      <c r="DZ92" s="637"/>
      <c r="EA92" s="637"/>
      <c r="EB92" s="637"/>
      <c r="EC92" s="637"/>
      <c r="ED92" s="637"/>
      <c r="EE92" s="637"/>
      <c r="EF92" s="637"/>
      <c r="EG92" s="637"/>
      <c r="EH92" s="637"/>
      <c r="EI92" s="637"/>
      <c r="EJ92" s="637"/>
      <c r="EK92" s="637"/>
      <c r="EL92" s="637"/>
      <c r="EM92" s="637"/>
      <c r="EN92" s="637"/>
      <c r="EO92" s="637"/>
      <c r="EP92" s="637"/>
      <c r="EQ92" s="637"/>
      <c r="ER92" s="637"/>
      <c r="ES92" s="637"/>
      <c r="ET92" s="637"/>
      <c r="EU92" s="637"/>
      <c r="EV92" s="637"/>
      <c r="EW92" s="637"/>
      <c r="EX92" s="637"/>
      <c r="EY92" s="637"/>
      <c r="EZ92" s="637"/>
      <c r="FA92" s="637"/>
      <c r="FB92" s="637"/>
      <c r="FC92" s="637"/>
      <c r="FD92" s="637"/>
      <c r="FE92" s="637"/>
      <c r="FF92" s="637"/>
      <c r="FG92" s="637"/>
      <c r="FH92" s="637"/>
      <c r="FI92" s="637"/>
      <c r="FJ92" s="637"/>
      <c r="FK92" s="637"/>
      <c r="FL92" s="637"/>
      <c r="FM92" s="637"/>
      <c r="FN92" s="637"/>
      <c r="FO92" s="637"/>
      <c r="FP92" s="637"/>
      <c r="FQ92" s="637"/>
      <c r="FR92" s="637"/>
    </row>
    <row r="93" spans="2:174" ht="45" customHeight="1" x14ac:dyDescent="0.3">
      <c r="B93" s="737">
        <f t="shared" si="21"/>
        <v>25</v>
      </c>
      <c r="C93" s="3560" t="s">
        <v>7057</v>
      </c>
      <c r="D93" s="3561">
        <v>0</v>
      </c>
      <c r="E93" s="3561">
        <v>0</v>
      </c>
      <c r="F93" s="3561">
        <v>0</v>
      </c>
      <c r="G93" s="3561">
        <v>0</v>
      </c>
      <c r="H93" s="3561">
        <v>0</v>
      </c>
      <c r="I93" s="3561">
        <v>0</v>
      </c>
      <c r="J93" s="3561">
        <v>0</v>
      </c>
      <c r="K93" s="3561">
        <v>0</v>
      </c>
      <c r="L93" s="3561">
        <v>0</v>
      </c>
      <c r="M93" s="3561">
        <v>0</v>
      </c>
      <c r="N93" s="3561">
        <v>0</v>
      </c>
      <c r="O93" s="3561">
        <v>0</v>
      </c>
      <c r="P93" s="3561">
        <v>0</v>
      </c>
      <c r="Q93" s="3561">
        <v>0</v>
      </c>
      <c r="R93" s="3562">
        <v>0</v>
      </c>
      <c r="S93" s="738"/>
      <c r="T93" s="738"/>
      <c r="U93" s="738"/>
      <c r="V93" s="738"/>
      <c r="W93" s="738"/>
      <c r="X93" s="738"/>
      <c r="Y93" s="637"/>
      <c r="Z93" s="739"/>
      <c r="AA93" s="739"/>
      <c r="AB93" s="739"/>
      <c r="AC93" s="739"/>
      <c r="AD93" s="739"/>
      <c r="AE93" s="637"/>
      <c r="AF93" s="637"/>
      <c r="AG93" s="637"/>
      <c r="AH93" s="637"/>
      <c r="AI93" s="637"/>
      <c r="AJ93" s="637"/>
      <c r="AK93" s="637"/>
      <c r="AL93" s="637"/>
      <c r="AM93" s="637"/>
      <c r="AN93" s="637"/>
      <c r="AO93" s="637"/>
      <c r="AP93" s="637"/>
      <c r="AQ93" s="637"/>
      <c r="AR93" s="637"/>
      <c r="AS93" s="637"/>
      <c r="AT93" s="637"/>
      <c r="AU93" s="637"/>
      <c r="AV93" s="637"/>
      <c r="AW93" s="637"/>
      <c r="AX93" s="637"/>
      <c r="AY93" s="637"/>
      <c r="AZ93" s="637"/>
      <c r="BA93" s="637"/>
      <c r="BB93" s="637"/>
      <c r="BC93" s="637"/>
      <c r="BD93" s="637"/>
      <c r="BE93" s="637"/>
      <c r="BF93" s="637"/>
      <c r="BI93" s="637"/>
      <c r="BJ93" s="637"/>
      <c r="BK93" s="637"/>
      <c r="BL93" s="637"/>
      <c r="BM93" s="637"/>
      <c r="BN93" s="637"/>
      <c r="BO93" s="637"/>
      <c r="BP93" s="637"/>
      <c r="BQ93" s="637"/>
      <c r="BR93" s="637"/>
      <c r="BS93" s="637"/>
      <c r="DU93" s="637"/>
      <c r="DV93" s="637"/>
      <c r="DW93" s="637"/>
      <c r="DX93" s="637"/>
      <c r="DY93" s="637"/>
      <c r="DZ93" s="637"/>
      <c r="EA93" s="637"/>
      <c r="EB93" s="637"/>
      <c r="EC93" s="637"/>
      <c r="ED93" s="637"/>
      <c r="EE93" s="637"/>
      <c r="EF93" s="637"/>
      <c r="EG93" s="637"/>
      <c r="EH93" s="637"/>
      <c r="EI93" s="637"/>
      <c r="EJ93" s="637"/>
      <c r="EK93" s="637"/>
      <c r="EL93" s="637"/>
      <c r="EM93" s="637"/>
      <c r="EN93" s="637"/>
      <c r="EO93" s="637"/>
      <c r="EP93" s="637"/>
      <c r="EQ93" s="637"/>
      <c r="ER93" s="637"/>
      <c r="ES93" s="637"/>
      <c r="ET93" s="637"/>
      <c r="EU93" s="637"/>
      <c r="EV93" s="637"/>
      <c r="EW93" s="637"/>
      <c r="EX93" s="637"/>
      <c r="EY93" s="637"/>
      <c r="EZ93" s="637"/>
      <c r="FA93" s="637"/>
      <c r="FB93" s="637"/>
      <c r="FC93" s="637"/>
      <c r="FD93" s="637"/>
      <c r="FE93" s="637"/>
      <c r="FF93" s="637"/>
      <c r="FG93" s="637"/>
      <c r="FH93" s="637"/>
      <c r="FI93" s="637"/>
      <c r="FJ93" s="637"/>
      <c r="FK93" s="637"/>
      <c r="FL93" s="637"/>
      <c r="FM93" s="637"/>
      <c r="FN93" s="637"/>
      <c r="FO93" s="637"/>
      <c r="FP93" s="637"/>
      <c r="FQ93" s="637"/>
      <c r="FR93" s="637"/>
    </row>
    <row r="94" spans="2:174" ht="30.75" customHeight="1" x14ac:dyDescent="0.3">
      <c r="B94" s="737">
        <f t="shared" si="21"/>
        <v>26</v>
      </c>
      <c r="C94" s="3560" t="s">
        <v>7058</v>
      </c>
      <c r="D94" s="3561">
        <v>0</v>
      </c>
      <c r="E94" s="3561">
        <v>0</v>
      </c>
      <c r="F94" s="3561">
        <v>0</v>
      </c>
      <c r="G94" s="3561">
        <v>0</v>
      </c>
      <c r="H94" s="3561">
        <v>0</v>
      </c>
      <c r="I94" s="3561">
        <v>0</v>
      </c>
      <c r="J94" s="3561">
        <v>0</v>
      </c>
      <c r="K94" s="3561">
        <v>0</v>
      </c>
      <c r="L94" s="3561">
        <v>0</v>
      </c>
      <c r="M94" s="3561">
        <v>0</v>
      </c>
      <c r="N94" s="3561">
        <v>0</v>
      </c>
      <c r="O94" s="3561">
        <v>0</v>
      </c>
      <c r="P94" s="3561">
        <v>0</v>
      </c>
      <c r="Q94" s="3561">
        <v>0</v>
      </c>
      <c r="R94" s="3562">
        <v>0</v>
      </c>
      <c r="S94" s="738"/>
      <c r="T94" s="738"/>
      <c r="U94" s="738"/>
      <c r="V94" s="738"/>
      <c r="W94" s="738"/>
      <c r="X94" s="738"/>
      <c r="Y94" s="637"/>
      <c r="Z94" s="739"/>
      <c r="AA94" s="739"/>
      <c r="AB94" s="739"/>
      <c r="AC94" s="739"/>
      <c r="AD94" s="739"/>
      <c r="AE94" s="637"/>
      <c r="AF94" s="637"/>
      <c r="AG94" s="637"/>
      <c r="AH94" s="637"/>
      <c r="AI94" s="637"/>
      <c r="AJ94" s="637"/>
      <c r="AK94" s="637"/>
      <c r="AL94" s="637"/>
      <c r="AM94" s="637"/>
      <c r="AN94" s="637"/>
      <c r="AO94" s="637"/>
      <c r="AP94" s="637"/>
      <c r="AQ94" s="637"/>
      <c r="AR94" s="637"/>
      <c r="AS94" s="637"/>
      <c r="AT94" s="637"/>
      <c r="AU94" s="637"/>
      <c r="AV94" s="637"/>
      <c r="AW94" s="637"/>
      <c r="AX94" s="637"/>
      <c r="AY94" s="637"/>
      <c r="AZ94" s="637"/>
      <c r="BA94" s="637"/>
      <c r="BB94" s="637"/>
      <c r="BC94" s="637"/>
      <c r="BD94" s="637"/>
      <c r="BE94" s="637"/>
      <c r="BF94" s="637"/>
      <c r="BI94" s="637"/>
      <c r="BJ94" s="637"/>
      <c r="BK94" s="637"/>
      <c r="BL94" s="637"/>
      <c r="BM94" s="637"/>
      <c r="BN94" s="637"/>
      <c r="BO94" s="637"/>
      <c r="BP94" s="637"/>
      <c r="BQ94" s="637"/>
      <c r="BR94" s="637"/>
      <c r="BS94" s="637"/>
      <c r="DU94" s="637"/>
      <c r="DV94" s="637"/>
      <c r="DW94" s="637"/>
      <c r="DX94" s="637"/>
      <c r="DY94" s="637"/>
      <c r="DZ94" s="637"/>
      <c r="EA94" s="637"/>
      <c r="EB94" s="637"/>
      <c r="EC94" s="637"/>
      <c r="ED94" s="637"/>
      <c r="EE94" s="637"/>
      <c r="EF94" s="637"/>
      <c r="EG94" s="637"/>
      <c r="EH94" s="637"/>
      <c r="EI94" s="637"/>
      <c r="EJ94" s="637"/>
      <c r="EK94" s="637"/>
      <c r="EL94" s="637"/>
      <c r="EM94" s="637"/>
      <c r="EN94" s="637"/>
      <c r="EO94" s="637"/>
      <c r="EP94" s="637"/>
      <c r="EQ94" s="637"/>
      <c r="ER94" s="637"/>
      <c r="ES94" s="637"/>
      <c r="ET94" s="637"/>
      <c r="EU94" s="637"/>
      <c r="EV94" s="637"/>
      <c r="EW94" s="637"/>
      <c r="EX94" s="637"/>
      <c r="EY94" s="637"/>
      <c r="EZ94" s="637"/>
      <c r="FA94" s="637"/>
      <c r="FB94" s="637"/>
      <c r="FC94" s="637"/>
      <c r="FD94" s="637"/>
      <c r="FE94" s="637"/>
      <c r="FF94" s="637"/>
      <c r="FG94" s="637"/>
      <c r="FH94" s="637"/>
      <c r="FI94" s="637"/>
      <c r="FJ94" s="637"/>
      <c r="FK94" s="637"/>
      <c r="FL94" s="637"/>
      <c r="FM94" s="637"/>
      <c r="FN94" s="637"/>
      <c r="FO94" s="637"/>
      <c r="FP94" s="637"/>
      <c r="FQ94" s="637"/>
      <c r="FR94" s="637"/>
    </row>
    <row r="95" spans="2:174" ht="30" customHeight="1" x14ac:dyDescent="0.3">
      <c r="B95" s="737">
        <f t="shared" si="21"/>
        <v>27</v>
      </c>
      <c r="C95" s="3560" t="s">
        <v>7059</v>
      </c>
      <c r="D95" s="3561">
        <v>0</v>
      </c>
      <c r="E95" s="3561">
        <v>0</v>
      </c>
      <c r="F95" s="3561">
        <v>0</v>
      </c>
      <c r="G95" s="3561">
        <v>0</v>
      </c>
      <c r="H95" s="3561">
        <v>0</v>
      </c>
      <c r="I95" s="3561">
        <v>0</v>
      </c>
      <c r="J95" s="3561">
        <v>0</v>
      </c>
      <c r="K95" s="3561">
        <v>0</v>
      </c>
      <c r="L95" s="3561">
        <v>0</v>
      </c>
      <c r="M95" s="3561">
        <v>0</v>
      </c>
      <c r="N95" s="3561">
        <v>0</v>
      </c>
      <c r="O95" s="3561">
        <v>0</v>
      </c>
      <c r="P95" s="3561">
        <v>0</v>
      </c>
      <c r="Q95" s="3561">
        <v>0</v>
      </c>
      <c r="R95" s="3562">
        <v>0</v>
      </c>
      <c r="S95" s="738"/>
      <c r="T95" s="738"/>
      <c r="U95" s="738"/>
      <c r="V95" s="738"/>
      <c r="W95" s="738"/>
      <c r="X95" s="738"/>
      <c r="Y95" s="637"/>
      <c r="Z95" s="739"/>
      <c r="AA95" s="739"/>
      <c r="AB95" s="739"/>
      <c r="AC95" s="739"/>
      <c r="AD95" s="739"/>
      <c r="AE95" s="637"/>
      <c r="AF95" s="637"/>
      <c r="AG95" s="637"/>
      <c r="AH95" s="637"/>
      <c r="AI95" s="637"/>
      <c r="AJ95" s="637"/>
      <c r="AK95" s="637"/>
      <c r="AL95" s="637"/>
      <c r="AM95" s="637"/>
      <c r="AN95" s="637"/>
      <c r="AO95" s="637"/>
      <c r="AP95" s="637"/>
      <c r="AQ95" s="637"/>
      <c r="AR95" s="637"/>
      <c r="AS95" s="637"/>
      <c r="AT95" s="637"/>
      <c r="AU95" s="637"/>
      <c r="AV95" s="637"/>
      <c r="AW95" s="637"/>
      <c r="AX95" s="637"/>
      <c r="AY95" s="637"/>
      <c r="AZ95" s="637"/>
      <c r="BA95" s="637"/>
      <c r="BB95" s="637"/>
      <c r="BC95" s="637"/>
      <c r="BD95" s="637"/>
      <c r="BE95" s="637"/>
      <c r="BF95" s="637"/>
      <c r="BI95" s="637"/>
      <c r="BJ95" s="637"/>
      <c r="BK95" s="637"/>
      <c r="BL95" s="637"/>
      <c r="BM95" s="637"/>
      <c r="BN95" s="637"/>
      <c r="BO95" s="637"/>
      <c r="BP95" s="637"/>
      <c r="BQ95" s="637"/>
      <c r="BR95" s="637"/>
      <c r="BS95" s="637"/>
      <c r="DU95" s="637"/>
      <c r="DV95" s="637"/>
      <c r="DW95" s="637"/>
      <c r="DX95" s="637"/>
      <c r="DY95" s="637"/>
      <c r="DZ95" s="637"/>
      <c r="EA95" s="637"/>
      <c r="EB95" s="637"/>
      <c r="EC95" s="637"/>
      <c r="ED95" s="637"/>
      <c r="EE95" s="637"/>
      <c r="EF95" s="637"/>
      <c r="EG95" s="637"/>
      <c r="EH95" s="637"/>
      <c r="EI95" s="637"/>
      <c r="EJ95" s="637"/>
      <c r="EK95" s="637"/>
      <c r="EL95" s="637"/>
      <c r="EM95" s="637"/>
      <c r="EN95" s="637"/>
      <c r="EO95" s="637"/>
      <c r="EP95" s="637"/>
      <c r="EQ95" s="637"/>
      <c r="ER95" s="637"/>
      <c r="ES95" s="637"/>
      <c r="ET95" s="637"/>
      <c r="EU95" s="637"/>
      <c r="EV95" s="637"/>
      <c r="EW95" s="637"/>
      <c r="EX95" s="637"/>
      <c r="EY95" s="637"/>
      <c r="EZ95" s="637"/>
      <c r="FA95" s="637"/>
      <c r="FB95" s="637"/>
      <c r="FC95" s="637"/>
      <c r="FD95" s="637"/>
      <c r="FE95" s="637"/>
      <c r="FF95" s="637"/>
      <c r="FG95" s="637"/>
      <c r="FH95" s="637"/>
      <c r="FI95" s="637"/>
      <c r="FJ95" s="637"/>
      <c r="FK95" s="637"/>
      <c r="FL95" s="637"/>
      <c r="FM95" s="637"/>
      <c r="FN95" s="637"/>
      <c r="FO95" s="637"/>
      <c r="FP95" s="637"/>
      <c r="FQ95" s="637"/>
      <c r="FR95" s="637"/>
    </row>
    <row r="96" spans="2:174" ht="30" customHeight="1" x14ac:dyDescent="0.25">
      <c r="B96" s="737">
        <f t="shared" si="21"/>
        <v>28</v>
      </c>
      <c r="C96" s="3557" t="s">
        <v>5986</v>
      </c>
      <c r="D96" s="3558">
        <v>0</v>
      </c>
      <c r="E96" s="3558">
        <v>0</v>
      </c>
      <c r="F96" s="3558">
        <v>0</v>
      </c>
      <c r="G96" s="3558">
        <v>0</v>
      </c>
      <c r="H96" s="3558">
        <v>0</v>
      </c>
      <c r="I96" s="3558">
        <v>0</v>
      </c>
      <c r="J96" s="3558">
        <v>0</v>
      </c>
      <c r="K96" s="3558">
        <v>0</v>
      </c>
      <c r="L96" s="3558">
        <v>0</v>
      </c>
      <c r="M96" s="3558">
        <v>0</v>
      </c>
      <c r="N96" s="3558">
        <v>0</v>
      </c>
      <c r="O96" s="3558">
        <v>0</v>
      </c>
      <c r="P96" s="3558">
        <v>0</v>
      </c>
      <c r="Q96" s="3558">
        <v>0</v>
      </c>
      <c r="R96" s="3559">
        <v>0</v>
      </c>
    </row>
    <row r="97" spans="2:18" ht="15" customHeight="1" x14ac:dyDescent="0.25">
      <c r="B97" s="737">
        <f t="shared" si="21"/>
        <v>29</v>
      </c>
      <c r="C97" s="3557" t="s">
        <v>5987</v>
      </c>
      <c r="D97" s="3558"/>
      <c r="E97" s="3558"/>
      <c r="F97" s="3558"/>
      <c r="G97" s="3558"/>
      <c r="H97" s="3558"/>
      <c r="I97" s="3558"/>
      <c r="J97" s="3558"/>
      <c r="K97" s="3558"/>
      <c r="L97" s="3558"/>
      <c r="M97" s="3558"/>
      <c r="N97" s="3558"/>
      <c r="O97" s="3558"/>
      <c r="P97" s="3558"/>
      <c r="Q97" s="3558"/>
      <c r="R97" s="3559"/>
    </row>
    <row r="98" spans="2:18" ht="30" customHeight="1" x14ac:dyDescent="0.25">
      <c r="B98" s="737">
        <f t="shared" si="21"/>
        <v>30</v>
      </c>
      <c r="C98" s="3560" t="s">
        <v>7060</v>
      </c>
      <c r="D98" s="3561">
        <v>0</v>
      </c>
      <c r="E98" s="3561">
        <v>0</v>
      </c>
      <c r="F98" s="3561">
        <v>0</v>
      </c>
      <c r="G98" s="3561">
        <v>0</v>
      </c>
      <c r="H98" s="3561">
        <v>0</v>
      </c>
      <c r="I98" s="3561">
        <v>0</v>
      </c>
      <c r="J98" s="3561">
        <v>0</v>
      </c>
      <c r="K98" s="3561">
        <v>0</v>
      </c>
      <c r="L98" s="3561">
        <v>0</v>
      </c>
      <c r="M98" s="3561">
        <v>0</v>
      </c>
      <c r="N98" s="3561">
        <v>0</v>
      </c>
      <c r="O98" s="3561">
        <v>0</v>
      </c>
      <c r="P98" s="3561">
        <v>0</v>
      </c>
      <c r="Q98" s="3561">
        <v>0</v>
      </c>
      <c r="R98" s="3562">
        <v>0</v>
      </c>
    </row>
    <row r="99" spans="2:18" ht="30" customHeight="1" x14ac:dyDescent="0.25">
      <c r="B99" s="737">
        <v>31</v>
      </c>
      <c r="C99" s="3560" t="s">
        <v>7061</v>
      </c>
      <c r="D99" s="3561"/>
      <c r="E99" s="3561"/>
      <c r="F99" s="3561"/>
      <c r="G99" s="3561"/>
      <c r="H99" s="3561"/>
      <c r="I99" s="3561"/>
      <c r="J99" s="3561"/>
      <c r="K99" s="3561"/>
      <c r="L99" s="3561"/>
      <c r="M99" s="3561"/>
      <c r="N99" s="3561"/>
      <c r="O99" s="3561"/>
      <c r="P99" s="3561"/>
      <c r="Q99" s="3561"/>
      <c r="R99" s="3562"/>
    </row>
    <row r="100" spans="2:18" ht="30" customHeight="1" x14ac:dyDescent="0.25">
      <c r="B100" s="737" t="s">
        <v>7062</v>
      </c>
      <c r="C100" s="3569" t="s">
        <v>5996</v>
      </c>
      <c r="D100" s="3855"/>
      <c r="E100" s="3855"/>
      <c r="F100" s="3855"/>
      <c r="G100" s="3855"/>
      <c r="H100" s="3855"/>
      <c r="I100" s="3855"/>
      <c r="J100" s="3855"/>
      <c r="K100" s="3855"/>
      <c r="L100" s="3855"/>
      <c r="M100" s="3855"/>
      <c r="N100" s="3855"/>
      <c r="O100" s="3855"/>
      <c r="P100" s="3855"/>
      <c r="Q100" s="3855"/>
      <c r="R100" s="3856"/>
    </row>
    <row r="101" spans="2:18" ht="15" customHeight="1" thickBot="1" x14ac:dyDescent="0.3">
      <c r="B101" s="740">
        <f>B56</f>
        <v>47</v>
      </c>
      <c r="C101" s="3857" t="s">
        <v>7063</v>
      </c>
      <c r="D101" s="3858"/>
      <c r="E101" s="3858"/>
      <c r="F101" s="3858"/>
      <c r="G101" s="3858"/>
      <c r="H101" s="3858"/>
      <c r="I101" s="3858"/>
      <c r="J101" s="3858"/>
      <c r="K101" s="3858"/>
      <c r="L101" s="3858"/>
      <c r="M101" s="3858"/>
      <c r="N101" s="3858"/>
      <c r="O101" s="3858"/>
      <c r="P101" s="3858"/>
      <c r="Q101" s="3858"/>
      <c r="R101" s="3859"/>
    </row>
    <row r="102" spans="2:18" x14ac:dyDescent="0.25"/>
  </sheetData>
  <sheetProtection autoFilter="0"/>
  <dataConsolidate link="1"/>
  <mergeCells count="97">
    <mergeCell ref="BD1:BG1"/>
    <mergeCell ref="G3:L3"/>
    <mergeCell ref="M3:R3"/>
    <mergeCell ref="S3:X3"/>
    <mergeCell ref="Y3:AD3"/>
    <mergeCell ref="AE3:AJ3"/>
    <mergeCell ref="AK3:AP3"/>
    <mergeCell ref="AQ3:AV3"/>
    <mergeCell ref="AW3:BB3"/>
    <mergeCell ref="BN3:BS3"/>
    <mergeCell ref="BX3:DR3"/>
    <mergeCell ref="DW3:FQ3"/>
    <mergeCell ref="G4:G5"/>
    <mergeCell ref="H4:H5"/>
    <mergeCell ref="I4:K4"/>
    <mergeCell ref="L4:L5"/>
    <mergeCell ref="M4:M5"/>
    <mergeCell ref="N4:N5"/>
    <mergeCell ref="O4:Q4"/>
    <mergeCell ref="AD4:AD5"/>
    <mergeCell ref="AE4:AE5"/>
    <mergeCell ref="AF4:AF5"/>
    <mergeCell ref="AG4:AI4"/>
    <mergeCell ref="R4:R5"/>
    <mergeCell ref="S4:S5"/>
    <mergeCell ref="T4:T5"/>
    <mergeCell ref="U4:W4"/>
    <mergeCell ref="X4:X5"/>
    <mergeCell ref="Y4:Y5"/>
    <mergeCell ref="B5:C5"/>
    <mergeCell ref="BJ5:BK5"/>
    <mergeCell ref="AR4:AR5"/>
    <mergeCell ref="AS4:AU4"/>
    <mergeCell ref="AV4:AV5"/>
    <mergeCell ref="AW4:AW5"/>
    <mergeCell ref="AX4:AX5"/>
    <mergeCell ref="AY4:BA4"/>
    <mergeCell ref="AJ4:AJ5"/>
    <mergeCell ref="AK4:AK5"/>
    <mergeCell ref="AL4:AL5"/>
    <mergeCell ref="AM4:AO4"/>
    <mergeCell ref="AP4:AP5"/>
    <mergeCell ref="BO4:BO5"/>
    <mergeCell ref="BP4:BR4"/>
    <mergeCell ref="BS4:BS5"/>
    <mergeCell ref="BN7:BS7"/>
    <mergeCell ref="B64:R64"/>
    <mergeCell ref="B7:F7"/>
    <mergeCell ref="G7:L7"/>
    <mergeCell ref="M7:R7"/>
    <mergeCell ref="S7:X7"/>
    <mergeCell ref="Y7:AD7"/>
    <mergeCell ref="AE7:AJ7"/>
    <mergeCell ref="AQ4:AQ5"/>
    <mergeCell ref="Z4:Z5"/>
    <mergeCell ref="AA4:AC4"/>
    <mergeCell ref="BB4:BB5"/>
    <mergeCell ref="BN4:BN5"/>
    <mergeCell ref="C72:R72"/>
    <mergeCell ref="AK7:AP7"/>
    <mergeCell ref="AQ7:AV7"/>
    <mergeCell ref="AW7:BB7"/>
    <mergeCell ref="BJ7:BM7"/>
    <mergeCell ref="B66:R66"/>
    <mergeCell ref="C68:R68"/>
    <mergeCell ref="C69:R69"/>
    <mergeCell ref="C70:R70"/>
    <mergeCell ref="C71:R71"/>
    <mergeCell ref="C84:R84"/>
    <mergeCell ref="C73:R73"/>
    <mergeCell ref="C74:R74"/>
    <mergeCell ref="C75:R75"/>
    <mergeCell ref="C76:R76"/>
    <mergeCell ref="C77:R77"/>
    <mergeCell ref="C78:R78"/>
    <mergeCell ref="C79:R79"/>
    <mergeCell ref="C80:R80"/>
    <mergeCell ref="C81:R81"/>
    <mergeCell ref="C82:R82"/>
    <mergeCell ref="C83:R83"/>
    <mergeCell ref="C96:R96"/>
    <mergeCell ref="C85:R85"/>
    <mergeCell ref="C86:R86"/>
    <mergeCell ref="C87:R87"/>
    <mergeCell ref="C88:R88"/>
    <mergeCell ref="C89:R89"/>
    <mergeCell ref="C90:R90"/>
    <mergeCell ref="C91:R91"/>
    <mergeCell ref="C92:R92"/>
    <mergeCell ref="C93:R93"/>
    <mergeCell ref="C94:R94"/>
    <mergeCell ref="C95:R95"/>
    <mergeCell ref="C97:R97"/>
    <mergeCell ref="C98:R98"/>
    <mergeCell ref="C99:R99"/>
    <mergeCell ref="C100:R100"/>
    <mergeCell ref="C101:R101"/>
  </mergeCells>
  <conditionalFormatting sqref="BG59:BH59">
    <cfRule type="cellIs" dxfId="207" priority="38" operator="equal">
      <formula>0</formula>
    </cfRule>
  </conditionalFormatting>
  <conditionalFormatting sqref="BG63:BH63">
    <cfRule type="cellIs" dxfId="206" priority="37" operator="equal">
      <formula>0</formula>
    </cfRule>
  </conditionalFormatting>
  <conditionalFormatting sqref="BG7:BH8">
    <cfRule type="cellIs" dxfId="205" priority="36" operator="equal">
      <formula>0</formula>
    </cfRule>
  </conditionalFormatting>
  <conditionalFormatting sqref="BG9:BH58">
    <cfRule type="cellIs" dxfId="204" priority="35" operator="equal">
      <formula>0</formula>
    </cfRule>
  </conditionalFormatting>
  <pageMargins left="0.70866141732283472" right="0.70866141732283472" top="0.74803149606299213" bottom="0.74803149606299213" header="0.31496062992125984" footer="0.31496062992125984"/>
  <pageSetup paperSize="9" fitToHeight="0"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01C9F559-3CAC-44F1-ADD6-BED3326E2966}">
            <xm:f>'https://yorkshirewater.sharepoint.com/sites/yw-147/05 PR19 BP documents/40 Post IAP Assurance/10 Tables/DD August 2019/[yky-pr19-business-plan_august-2019-DD resubmission_v5.xlsb]Validation flags'!#REF!=1</xm:f>
            <x14:dxf>
              <fill>
                <patternFill>
                  <bgColor rgb="FFE0DCD8"/>
                </patternFill>
              </fill>
            </x14:dxf>
          </x14:cfRule>
          <xm:sqref>C41:C55</xm:sqref>
        </x14:conditionalFormatting>
        <x14:conditionalFormatting xmlns:xm="http://schemas.microsoft.com/office/excel/2006/main">
          <x14:cfRule type="expression" priority="33" id="{CD297ADE-A544-4E88-A255-41BE7B04B9EB}">
            <xm:f>'https://yorkshirewater.sharepoint.com/sites/yw-147/05 PR19 BP documents/40 Post IAP Assurance/10 Tables/DD August 2019/[yky-pr19-business-plan_august-2019-DD resubmission_v5.xlsb]Validation flags'!#REF!=1</xm:f>
            <x14:dxf>
              <fill>
                <patternFill>
                  <bgColor rgb="FFE0DCD8"/>
                </patternFill>
              </fill>
            </x14:dxf>
          </x14:cfRule>
          <xm:sqref>G10:K39 G41:K55</xm:sqref>
        </x14:conditionalFormatting>
        <x14:conditionalFormatting xmlns:xm="http://schemas.microsoft.com/office/excel/2006/main">
          <x14:cfRule type="expression" priority="32" id="{D4AA5417-2B60-4076-8498-28856C3A66F6}">
            <xm:f>'https://yorkshirewater.sharepoint.com/sites/yw-147/05 PR19 BP documents/40 Post IAP Assurance/10 Tables/DD August 2019/[yky-pr19-business-plan_august-2019-DD resubmission_v5.xlsb]Validation flags'!#REF!=1</xm:f>
            <x14:dxf>
              <fill>
                <patternFill>
                  <bgColor rgb="FFE0DCD8"/>
                </patternFill>
              </fill>
            </x14:dxf>
          </x14:cfRule>
          <xm:sqref>M10:Q39 M41:Q55</xm:sqref>
        </x14:conditionalFormatting>
        <x14:conditionalFormatting xmlns:xm="http://schemas.microsoft.com/office/excel/2006/main">
          <x14:cfRule type="expression" priority="31" id="{775F4323-7A64-4AB7-94FD-EAD8AE6E60C3}">
            <xm:f>'https://yorkshirewater.sharepoint.com/sites/yw-147/05 PR19 BP documents/40 Post IAP Assurance/10 Tables/DD August 2019/[yky-pr19-business-plan_august-2019-DD resubmission_v5.xlsb]Validation flags'!#REF!=1</xm:f>
            <x14:dxf>
              <fill>
                <patternFill>
                  <bgColor rgb="FFE0DCD8"/>
                </patternFill>
              </fill>
            </x14:dxf>
          </x14:cfRule>
          <xm:sqref>S10:W39 S41:W55</xm:sqref>
        </x14:conditionalFormatting>
        <x14:conditionalFormatting xmlns:xm="http://schemas.microsoft.com/office/excel/2006/main">
          <x14:cfRule type="expression" priority="30" id="{5B62CB6B-BC99-423F-A089-FE17037ADD52}">
            <xm:f>'https://yorkshirewater.sharepoint.com/sites/yw-147/05 PR19 BP documents/40 Post IAP Assurance/10 Tables/DD August 2019/[yky-pr19-business-plan_august-2019-DD resubmission_v5.xlsb]Validation flags'!#REF!=1</xm:f>
            <x14:dxf>
              <fill>
                <patternFill>
                  <bgColor rgb="FFE0DCD8"/>
                </patternFill>
              </fill>
            </x14:dxf>
          </x14:cfRule>
          <xm:sqref>Y10:AC39 Y41:AC45 Y48:AC55 Z47:AC47 AA46:AC46</xm:sqref>
        </x14:conditionalFormatting>
        <x14:conditionalFormatting xmlns:xm="http://schemas.microsoft.com/office/excel/2006/main">
          <x14:cfRule type="expression" priority="29" id="{D45F463F-30DC-46C4-80C4-046D4E0BAC1F}">
            <xm:f>'https://yorkshirewater.sharepoint.com/sites/yw-147/05 PR19 BP documents/40 Post IAP Assurance/10 Tables/DD August 2019/[yky-pr19-business-plan_august-2019-DD resubmission_v5.xlsb]Validation flags'!#REF!=1</xm:f>
            <x14:dxf>
              <fill>
                <patternFill>
                  <bgColor rgb="FFE0DCD8"/>
                </patternFill>
              </fill>
            </x14:dxf>
          </x14:cfRule>
          <xm:sqref>AE10:AI26 AE41:AI45 AE48:AI55 AF46:AI47 AE29:AI39 AE27:AE28 AG27:AI28</xm:sqref>
        </x14:conditionalFormatting>
        <x14:conditionalFormatting xmlns:xm="http://schemas.microsoft.com/office/excel/2006/main">
          <x14:cfRule type="expression" priority="28" id="{B628B1BE-D86A-4498-B3C4-E74E9D720E54}">
            <xm:f>'https://yorkshirewater.sharepoint.com/sites/yw-147/05 PR19 BP documents/40 Post IAP Assurance/10 Tables/DD August 2019/[yky-pr19-business-plan_august-2019-DD resubmission_v5.xlsb]Validation flags'!#REF!=1</xm:f>
            <x14:dxf>
              <fill>
                <patternFill>
                  <bgColor rgb="FFE0DCD8"/>
                </patternFill>
              </fill>
            </x14:dxf>
          </x14:cfRule>
          <xm:sqref>AK41:AO45 AK48:AO55 AL46:AO47 AK29:AO34 AK27:AK28 AM27:AO28 AK36:AO39 AK35 AM35:AO35 AK10:AO26</xm:sqref>
        </x14:conditionalFormatting>
        <x14:conditionalFormatting xmlns:xm="http://schemas.microsoft.com/office/excel/2006/main">
          <x14:cfRule type="expression" priority="27" id="{62842D6D-9731-4E87-81A3-CB97907AB800}">
            <xm:f>'https://yorkshirewater.sharepoint.com/sites/yw-147/05 PR19 BP documents/40 Post IAP Assurance/10 Tables/DD August 2019/[yky-pr19-business-plan_august-2019-DD resubmission_v5.xlsb]Validation flags'!#REF!=1</xm:f>
            <x14:dxf>
              <fill>
                <patternFill>
                  <bgColor rgb="FFE0DCD8"/>
                </patternFill>
              </fill>
            </x14:dxf>
          </x14:cfRule>
          <xm:sqref>AQ10:AU19 AQ41:AU45 AQ48:AU55 AR46:AU47 AQ29:AU30 AQ27:AQ28 AS27:AU28 AQ32:AU39 AQ31 AS31:AU31 AQ21:AU26 AR20:AU20</xm:sqref>
        </x14:conditionalFormatting>
        <x14:conditionalFormatting xmlns:xm="http://schemas.microsoft.com/office/excel/2006/main">
          <x14:cfRule type="expression" priority="26" id="{431F22BC-D829-4639-8819-322FA50BC4F5}">
            <xm:f>'https://yorkshirewater.sharepoint.com/sites/yw-147/05 PR19 BP documents/40 Post IAP Assurance/10 Tables/DD August 2019/[yky-pr19-business-plan_august-2019-DD resubmission_v5.xlsb]Validation flags'!#REF!=1</xm:f>
            <x14:dxf>
              <fill>
                <patternFill>
                  <bgColor rgb="FFE0DCD8"/>
                </patternFill>
              </fill>
            </x14:dxf>
          </x14:cfRule>
          <xm:sqref>AW41:BA45 AW48:BA55 AX46:BA47 AW10:BA19 AW37:BA38 AW35 AY35:BA35 AW21:BA33 AX20:BA20 AX34:BA34 AX36:BA36 AX39:BA39</xm:sqref>
        </x14:conditionalFormatting>
        <x14:conditionalFormatting xmlns:xm="http://schemas.microsoft.com/office/excel/2006/main">
          <x14:cfRule type="expression" priority="25" id="{BF8B25C9-7CB6-4A2D-84EE-75E24A19F86E}">
            <xm:f>'https://yorkshirewater.sharepoint.com/sites/yw-147/05 PR19 BP documents/40 Post IAP Assurance/10 Tables/DD August 2019/[yky-pr19-business-plan_august-2019-DD resubmission_v5.xlsb]Validation flags'!#REF!=1</xm:f>
            <x14:dxf>
              <fill>
                <patternFill>
                  <bgColor rgb="FFE0DCD8"/>
                </patternFill>
              </fill>
            </x14:dxf>
          </x14:cfRule>
          <xm:sqref>G40:K40</xm:sqref>
        </x14:conditionalFormatting>
        <x14:conditionalFormatting xmlns:xm="http://schemas.microsoft.com/office/excel/2006/main">
          <x14:cfRule type="expression" priority="24" id="{C06ABBD8-0479-4594-8FCD-5611BAC91D1F}">
            <xm:f>'https://yorkshirewater.sharepoint.com/sites/yw-147/05 PR19 BP documents/40 Post IAP Assurance/10 Tables/DD August 2019/[yky-pr19-business-plan_august-2019-DD resubmission_v5.xlsb]Validation flags'!#REF!=1</xm:f>
            <x14:dxf>
              <fill>
                <patternFill>
                  <bgColor rgb="FFE0DCD8"/>
                </patternFill>
              </fill>
            </x14:dxf>
          </x14:cfRule>
          <xm:sqref>M40:Q40</xm:sqref>
        </x14:conditionalFormatting>
        <x14:conditionalFormatting xmlns:xm="http://schemas.microsoft.com/office/excel/2006/main">
          <x14:cfRule type="expression" priority="23" id="{F6E3641C-2BE7-41BE-A361-F51316219DF9}">
            <xm:f>'https://yorkshirewater.sharepoint.com/sites/yw-147/05 PR19 BP documents/40 Post IAP Assurance/10 Tables/DD August 2019/[yky-pr19-business-plan_august-2019-DD resubmission_v5.xlsb]Validation flags'!#REF!=1</xm:f>
            <x14:dxf>
              <fill>
                <patternFill>
                  <bgColor rgb="FFE0DCD8"/>
                </patternFill>
              </fill>
            </x14:dxf>
          </x14:cfRule>
          <xm:sqref>S40:W40</xm:sqref>
        </x14:conditionalFormatting>
        <x14:conditionalFormatting xmlns:xm="http://schemas.microsoft.com/office/excel/2006/main">
          <x14:cfRule type="expression" priority="22" id="{41F07DFF-3840-4B6E-9A9B-CA11BE4839AD}">
            <xm:f>'https://yorkshirewater.sharepoint.com/sites/yw-147/05 PR19 BP documents/40 Post IAP Assurance/10 Tables/DD August 2019/[yky-pr19-business-plan_august-2019-DD resubmission_v5.xlsb]Validation flags'!#REF!=1</xm:f>
            <x14:dxf>
              <fill>
                <patternFill>
                  <bgColor rgb="FFE0DCD8"/>
                </patternFill>
              </fill>
            </x14:dxf>
          </x14:cfRule>
          <xm:sqref>Y40:AC40</xm:sqref>
        </x14:conditionalFormatting>
        <x14:conditionalFormatting xmlns:xm="http://schemas.microsoft.com/office/excel/2006/main">
          <x14:cfRule type="expression" priority="21" id="{83727131-FFC1-4C22-957A-089ABB5FA9A0}">
            <xm:f>'https://yorkshirewater.sharepoint.com/sites/yw-147/05 PR19 BP documents/40 Post IAP Assurance/10 Tables/DD August 2019/[yky-pr19-business-plan_august-2019-DD resubmission_v5.xlsb]Validation flags'!#REF!=1</xm:f>
            <x14:dxf>
              <fill>
                <patternFill>
                  <bgColor rgb="FFE0DCD8"/>
                </patternFill>
              </fill>
            </x14:dxf>
          </x14:cfRule>
          <xm:sqref>AE40:AI40</xm:sqref>
        </x14:conditionalFormatting>
        <x14:conditionalFormatting xmlns:xm="http://schemas.microsoft.com/office/excel/2006/main">
          <x14:cfRule type="expression" priority="20" id="{2B624D53-54CA-455C-B3E5-3343F7D7BEF5}">
            <xm:f>'https://yorkshirewater.sharepoint.com/sites/yw-147/05 PR19 BP documents/40 Post IAP Assurance/10 Tables/DD August 2019/[yky-pr19-business-plan_august-2019-DD resubmission_v5.xlsb]Validation flags'!#REF!=1</xm:f>
            <x14:dxf>
              <fill>
                <patternFill>
                  <bgColor rgb="FFE0DCD8"/>
                </patternFill>
              </fill>
            </x14:dxf>
          </x14:cfRule>
          <xm:sqref>AK40:AO40</xm:sqref>
        </x14:conditionalFormatting>
        <x14:conditionalFormatting xmlns:xm="http://schemas.microsoft.com/office/excel/2006/main">
          <x14:cfRule type="expression" priority="19" id="{A2C73D2C-C951-48E7-8222-CAA60855DBB5}">
            <xm:f>'https://yorkshirewater.sharepoint.com/sites/yw-147/05 PR19 BP documents/40 Post IAP Assurance/10 Tables/DD August 2019/[yky-pr19-business-plan_august-2019-DD resubmission_v5.xlsb]Validation flags'!#REF!=1</xm:f>
            <x14:dxf>
              <fill>
                <patternFill>
                  <bgColor rgb="FFE0DCD8"/>
                </patternFill>
              </fill>
            </x14:dxf>
          </x14:cfRule>
          <xm:sqref>AQ40:AU40</xm:sqref>
        </x14:conditionalFormatting>
        <x14:conditionalFormatting xmlns:xm="http://schemas.microsoft.com/office/excel/2006/main">
          <x14:cfRule type="expression" priority="18" id="{B8803A92-5EAD-4104-9414-38512407E863}">
            <xm:f>'https://yorkshirewater.sharepoint.com/sites/yw-147/05 PR19 BP documents/40 Post IAP Assurance/10 Tables/DD August 2019/[yky-pr19-business-plan_august-2019-DD resubmission_v5.xlsb]Validation flags'!#REF!=1</xm:f>
            <x14:dxf>
              <fill>
                <patternFill>
                  <bgColor rgb="FFE0DCD8"/>
                </patternFill>
              </fill>
            </x14:dxf>
          </x14:cfRule>
          <xm:sqref>AW40:BA40</xm:sqref>
        </x14:conditionalFormatting>
        <x14:conditionalFormatting xmlns:xm="http://schemas.microsoft.com/office/excel/2006/main">
          <x14:cfRule type="expression" priority="17" id="{C80C6A71-F985-4267-A2DC-96A17687C02C}">
            <xm:f>'https://yorkshirewater.sharepoint.com/sites/yw-147/05 PR19 BP documents/40 Post IAP Assurance/10 Tables/DD August 2019/[yky-pr19-business-plan_august-2019-DD resubmission_v5.xlsb]Validation flags'!#REF!=1</xm:f>
            <x14:dxf>
              <fill>
                <patternFill>
                  <bgColor rgb="FFE0DCD8"/>
                </patternFill>
              </fill>
            </x14:dxf>
          </x14:cfRule>
          <xm:sqref>AR27:AR28</xm:sqref>
        </x14:conditionalFormatting>
        <x14:conditionalFormatting xmlns:xm="http://schemas.microsoft.com/office/excel/2006/main">
          <x14:cfRule type="expression" priority="16" id="{55695C81-A732-4863-B4A5-3AA9877F3D2E}">
            <xm:f>'https://yorkshirewater.sharepoint.com/sites/yw-147/05 PR19 BP documents/40 Post IAP Assurance/10 Tables/DD August 2019/[yky-pr19-business-plan_august-2019-DD resubmission_v5.xlsb]Validation flags'!#REF!=1</xm:f>
            <x14:dxf>
              <fill>
                <patternFill>
                  <bgColor rgb="FFE0DCD8"/>
                </patternFill>
              </fill>
            </x14:dxf>
          </x14:cfRule>
          <xm:sqref>AL27:AL28</xm:sqref>
        </x14:conditionalFormatting>
        <x14:conditionalFormatting xmlns:xm="http://schemas.microsoft.com/office/excel/2006/main">
          <x14:cfRule type="expression" priority="15" id="{85F23B91-9C3C-4229-8CD0-D3FBF3D30FD1}">
            <xm:f>'https://yorkshirewater.sharepoint.com/sites/yw-147/05 PR19 BP documents/40 Post IAP Assurance/10 Tables/DD August 2019/[yky-pr19-business-plan_august-2019-DD resubmission_v5.xlsb]Validation flags'!#REF!=1</xm:f>
            <x14:dxf>
              <fill>
                <patternFill>
                  <bgColor rgb="FFE0DCD8"/>
                </patternFill>
              </fill>
            </x14:dxf>
          </x14:cfRule>
          <xm:sqref>AF27:AF28</xm:sqref>
        </x14:conditionalFormatting>
        <x14:conditionalFormatting xmlns:xm="http://schemas.microsoft.com/office/excel/2006/main">
          <x14:cfRule type="expression" priority="14" id="{7AFB101F-BE42-49F8-9C34-9F0DB8AFE33E}">
            <xm:f>'https://yorkshirewater.sharepoint.com/sites/yw-147/05 PR19 BP documents/40 Post IAP Assurance/10 Tables/DD August 2019/[yky-pr19-business-plan_august-2019-DD resubmission_v5.xlsb]Validation flags'!#REF!=1</xm:f>
            <x14:dxf>
              <fill>
                <patternFill>
                  <bgColor rgb="FFE0DCD8"/>
                </patternFill>
              </fill>
            </x14:dxf>
          </x14:cfRule>
          <xm:sqref>AR31</xm:sqref>
        </x14:conditionalFormatting>
        <x14:conditionalFormatting xmlns:xm="http://schemas.microsoft.com/office/excel/2006/main">
          <x14:cfRule type="expression" priority="13" id="{E08B939D-B8E5-4E6E-890B-178771907C64}">
            <xm:f>'https://yorkshirewater.sharepoint.com/sites/yw-147/05 PR19 BP documents/40 Post IAP Assurance/10 Tables/DD August 2019/[yky-pr19-business-plan_august-2019-DD resubmission_v5.xlsb]Validation flags'!#REF!=1</xm:f>
            <x14:dxf>
              <fill>
                <patternFill>
                  <bgColor rgb="FFE0DCD8"/>
                </patternFill>
              </fill>
            </x14:dxf>
          </x14:cfRule>
          <xm:sqref>AL35</xm:sqref>
        </x14:conditionalFormatting>
        <x14:conditionalFormatting xmlns:xm="http://schemas.microsoft.com/office/excel/2006/main">
          <x14:cfRule type="expression" priority="12" id="{12BC0297-96CD-47FE-9900-FE7DD282A6A7}">
            <xm:f>'https://yorkshirewater.sharepoint.com/sites/yw-147/05 PR19 BP documents/40 Post IAP Assurance/10 Tables/DD August 2019/[yky-pr19-business-plan_august-2019-DD resubmission_v5.xlsb]Validation flags'!#REF!=1</xm:f>
            <x14:dxf>
              <fill>
                <patternFill>
                  <bgColor rgb="FFE0DCD8"/>
                </patternFill>
              </fill>
            </x14:dxf>
          </x14:cfRule>
          <xm:sqref>AX35</xm:sqref>
        </x14:conditionalFormatting>
        <x14:conditionalFormatting xmlns:xm="http://schemas.microsoft.com/office/excel/2006/main">
          <x14:cfRule type="expression" priority="11" id="{D0C46406-8810-42C6-86BB-D7A4E40F5E44}">
            <xm:f>'https://yorkshirewater.sharepoint.com/sites/yw-147/05 PR19 BP documents/40 Post IAP Assurance/10 Tables/DD August 2019/[yky-pr19-business-plan_august-2019-DD resubmission_v5.xlsb]Validation flags'!#REF!=1</xm:f>
            <x14:dxf>
              <fill>
                <patternFill>
                  <bgColor rgb="FFE0DCD8"/>
                </patternFill>
              </fill>
            </x14:dxf>
          </x14:cfRule>
          <xm:sqref>AW46:AW47</xm:sqref>
        </x14:conditionalFormatting>
        <x14:conditionalFormatting xmlns:xm="http://schemas.microsoft.com/office/excel/2006/main">
          <x14:cfRule type="expression" priority="10" id="{B4310D4D-55D6-40D8-9E3F-A2153749FA12}">
            <xm:f>'https://yorkshirewater.sharepoint.com/sites/yw-147/05 PR19 BP documents/40 Post IAP Assurance/10 Tables/DD August 2019/[yky-pr19-business-plan_august-2019-DD resubmission_v5.xlsb]Validation flags'!#REF!=1</xm:f>
            <x14:dxf>
              <fill>
                <patternFill>
                  <bgColor rgb="FFE0DCD8"/>
                </patternFill>
              </fill>
            </x14:dxf>
          </x14:cfRule>
          <xm:sqref>AQ46:AQ47</xm:sqref>
        </x14:conditionalFormatting>
        <x14:conditionalFormatting xmlns:xm="http://schemas.microsoft.com/office/excel/2006/main">
          <x14:cfRule type="expression" priority="9" id="{2C7E9D77-27FE-4503-AFE9-53366AB66DA8}">
            <xm:f>'https://yorkshirewater.sharepoint.com/sites/yw-147/05 PR19 BP documents/40 Post IAP Assurance/10 Tables/DD August 2019/[yky-pr19-business-plan_august-2019-DD resubmission_v5.xlsb]Validation flags'!#REF!=1</xm:f>
            <x14:dxf>
              <fill>
                <patternFill>
                  <bgColor rgb="FFE0DCD8"/>
                </patternFill>
              </fill>
            </x14:dxf>
          </x14:cfRule>
          <xm:sqref>AK46:AK47</xm:sqref>
        </x14:conditionalFormatting>
        <x14:conditionalFormatting xmlns:xm="http://schemas.microsoft.com/office/excel/2006/main">
          <x14:cfRule type="expression" priority="8" id="{453BE042-76AC-4995-8125-2052F5EE681F}">
            <xm:f>'https://yorkshirewater.sharepoint.com/sites/yw-147/05 PR19 BP documents/40 Post IAP Assurance/10 Tables/DD August 2019/[yky-pr19-business-plan_august-2019-DD resubmission_v5.xlsb]Validation flags'!#REF!=1</xm:f>
            <x14:dxf>
              <fill>
                <patternFill>
                  <bgColor rgb="FFE0DCD8"/>
                </patternFill>
              </fill>
            </x14:dxf>
          </x14:cfRule>
          <xm:sqref>AE46:AE47</xm:sqref>
        </x14:conditionalFormatting>
        <x14:conditionalFormatting xmlns:xm="http://schemas.microsoft.com/office/excel/2006/main">
          <x14:cfRule type="expression" priority="7" id="{BFB67886-994E-460D-9603-EB7AA7C7E471}">
            <xm:f>'https://yorkshirewater.sharepoint.com/sites/yw-147/05 PR19 BP documents/40 Post IAP Assurance/10 Tables/DD August 2019/[yky-pr19-business-plan_august-2019-DD resubmission_v5.xlsb]Validation flags'!#REF!=1</xm:f>
            <x14:dxf>
              <fill>
                <patternFill>
                  <bgColor rgb="FFE0DCD8"/>
                </patternFill>
              </fill>
            </x14:dxf>
          </x14:cfRule>
          <xm:sqref>Y46:Y47</xm:sqref>
        </x14:conditionalFormatting>
        <x14:conditionalFormatting xmlns:xm="http://schemas.microsoft.com/office/excel/2006/main">
          <x14:cfRule type="expression" priority="6" id="{4295F22A-2DD8-4DD9-9623-0307A1740580}">
            <xm:f>'https://yorkshirewater.sharepoint.com/sites/yw-147/05 PR19 BP documents/40 Post IAP Assurance/10 Tables/DD August 2019/[yky-pr19-business-plan_august-2019-DD resubmission_v5.xlsb]Validation flags'!#REF!=1</xm:f>
            <x14:dxf>
              <fill>
                <patternFill>
                  <bgColor rgb="FFE0DCD8"/>
                </patternFill>
              </fill>
            </x14:dxf>
          </x14:cfRule>
          <xm:sqref>Z46</xm:sqref>
        </x14:conditionalFormatting>
        <x14:conditionalFormatting xmlns:xm="http://schemas.microsoft.com/office/excel/2006/main">
          <x14:cfRule type="expression" priority="5" id="{6A6860B8-4A6D-4A64-B9B2-FB9359EC24A3}">
            <xm:f>'https://yorkshirewater.sharepoint.com/sites/yw-147/05 PR19 BP documents/40 Post IAP Assurance/10 Tables/DD August 2019/[yky-pr19-business-plan_august-2019-DD resubmission_v5.xlsb]Validation flags'!#REF!=1</xm:f>
            <x14:dxf>
              <fill>
                <patternFill>
                  <bgColor rgb="FFE0DCD8"/>
                </patternFill>
              </fill>
            </x14:dxf>
          </x14:cfRule>
          <xm:sqref>AQ20</xm:sqref>
        </x14:conditionalFormatting>
        <x14:conditionalFormatting xmlns:xm="http://schemas.microsoft.com/office/excel/2006/main">
          <x14:cfRule type="expression" priority="4" id="{27679B38-AA1C-4328-95E4-0C406D8D23BD}">
            <xm:f>'https://yorkshirewater.sharepoint.com/sites/yw-147/05 PR19 BP documents/40 Post IAP Assurance/10 Tables/DD August 2019/[yky-pr19-business-plan_august-2019-DD resubmission_v5.xlsb]Validation flags'!#REF!=1</xm:f>
            <x14:dxf>
              <fill>
                <patternFill>
                  <bgColor rgb="FFE0DCD8"/>
                </patternFill>
              </fill>
            </x14:dxf>
          </x14:cfRule>
          <xm:sqref>AW20</xm:sqref>
        </x14:conditionalFormatting>
        <x14:conditionalFormatting xmlns:xm="http://schemas.microsoft.com/office/excel/2006/main">
          <x14:cfRule type="expression" priority="3" id="{AD0DB83F-5281-4E3C-853D-A5B484BD9FAA}">
            <xm:f>'https://yorkshirewater.sharepoint.com/sites/yw-147/05 PR19 BP documents/40 Post IAP Assurance/10 Tables/DD August 2019/[yky-pr19-business-plan_august-2019-DD resubmission_v5.xlsb]Validation flags'!#REF!=1</xm:f>
            <x14:dxf>
              <fill>
                <patternFill>
                  <bgColor rgb="FFE0DCD8"/>
                </patternFill>
              </fill>
            </x14:dxf>
          </x14:cfRule>
          <xm:sqref>AW34</xm:sqref>
        </x14:conditionalFormatting>
        <x14:conditionalFormatting xmlns:xm="http://schemas.microsoft.com/office/excel/2006/main">
          <x14:cfRule type="expression" priority="2" id="{ADA900D9-B123-4601-A512-B7161FA9FA61}">
            <xm:f>'https://yorkshirewater.sharepoint.com/sites/yw-147/05 PR19 BP documents/40 Post IAP Assurance/10 Tables/DD August 2019/[yky-pr19-business-plan_august-2019-DD resubmission_v5.xlsb]Validation flags'!#REF!=1</xm:f>
            <x14:dxf>
              <fill>
                <patternFill>
                  <bgColor rgb="FFE0DCD8"/>
                </patternFill>
              </fill>
            </x14:dxf>
          </x14:cfRule>
          <xm:sqref>AW36</xm:sqref>
        </x14:conditionalFormatting>
        <x14:conditionalFormatting xmlns:xm="http://schemas.microsoft.com/office/excel/2006/main">
          <x14:cfRule type="expression" priority="1" id="{4494B97D-AB72-45C2-8963-8EA8A81AB018}">
            <xm:f>'https://yorkshirewater.sharepoint.com/sites/yw-147/05 PR19 BP documents/40 Post IAP Assurance/10 Tables/DD August 2019/[yky-pr19-business-plan_august-2019-DD resubmission_v5.xlsb]Validation flags'!#REF!=1</xm:f>
            <x14:dxf>
              <fill>
                <patternFill>
                  <bgColor rgb="FFE0DCD8"/>
                </patternFill>
              </fill>
            </x14:dxf>
          </x14:cfRule>
          <xm:sqref>AW39</xm:sqref>
        </x14:conditionalFormatting>
      </x14:conditionalFormattings>
    </ext>
    <ext xmlns:x14="http://schemas.microsoft.com/office/spreadsheetml/2009/9/main" uri="{CCE6A557-97BC-4b89-ADB6-D9C93CAAB3DF}">
      <x14:dataValidations xmlns:xm="http://schemas.microsoft.com/office/excel/2006/main" count="4">
        <x14:dataValidation type="custom" errorStyle="warning" allowBlank="1" showInputMessage="1" showErrorMessage="1" error="Zero cost is inconsistent with non-zero output in 2017-18 reported in Table WWn4. Please check" xr:uid="{9E07F513-59AC-4D00-9767-0271BDEDBFCE}">
          <x14:formula1>
            <xm:f>IF(AND('https://yorkshirewater.sharepoint.com/sites/yw-147/05 PR19 BP documents/40 Post IAP Assurance/10 Tables/DD August 2019/[yky-pr19-business-plan_august-2019-DD resubmission_v5.xlsb]WWn4'!#REF!&gt;0,AW32&lt;=0),0,1)</xm:f>
          </x14:formula1>
          <xm:sqref>AW32:BA32</xm:sqref>
        </x14:dataValidation>
        <x14:dataValidation type="custom" errorStyle="warning" allowBlank="1" showInputMessage="1" showErrorMessage="1" error="Zero cost is inconsistent with non-zero output in 2017-18 reported in Table WWn4. Please check" xr:uid="{22C2388B-2FEB-43AA-8AED-57F0B60ADF3C}">
          <x14:formula1>
            <xm:f>IF(AND('https://yorkshirewater.sharepoint.com/sites/yw-147/05 PR19 BP documents/40 Post IAP Assurance/10 Tables/DD August 2019/[yky-pr19-business-plan_august-2019-DD resubmission_v5.xlsb]WWn4'!#REF!&gt;0,G24&lt;=0),0,1)</xm:f>
          </x14:formula1>
          <xm:sqref>G24:K24 M24:Q24 S24:W24 Y24:AC24 AE24:AI24 AK24:AO24 AQ24:AU24 AW24:BA24 AQ26:AU32 AW26:BA31 G26:K32 M26:Q32 S26:W32 Y26:AC32 AE26:AI32 AK26:AO32</xm:sqref>
        </x14:dataValidation>
        <x14:dataValidation type="custom" errorStyle="warning" allowBlank="1" showInputMessage="1" showErrorMessage="1" error="Zero cost is inconsistent with non-zero output in 2017-18 reported in Table WWS4. Please check.”" xr:uid="{06A43868-B001-47C8-8D03-F10EFDF71C8C}">
          <x14:formula1>
            <xm:f>IF(AND('https://yorkshirewater.sharepoint.com/sites/yw-147/05 PR19 BP documents/40 Post IAP Assurance/10 Tables/DD August 2019/[yky-pr19-business-plan_august-2019-DD resubmission_v5.xlsb]WWS4'!#REF!&gt;0,G15&lt;=0),0,1)</xm:f>
          </x14:formula1>
          <xm:sqref>G15:K16 M15:Q16 S15:W16 Y15:AC16 AE15:AI16 AK15:AO16 AQ15:AU16 AW15:BA16 AW19:BA20 G19:K20 M19:Q20 S19:W20 Y19:AC20 AE19:AI20 AK19:AO20 AQ19:AU20</xm:sqref>
        </x14:dataValidation>
        <x14:dataValidation type="custom" errorStyle="warning" allowBlank="1" showInputMessage="1" showErrorMessage="1" error="Zero cost is inconsistent with non-zero output in 2017-18 reported in Table WWn3. Please check" xr:uid="{21401312-D30F-4B3F-85AE-232694E69F97}">
          <x14:formula1>
            <xm:f>IF(AND('https://yorkshirewater.sharepoint.com/sites/yw-147/05 PR19 BP documents/40 Post IAP Assurance/10 Tables/DD August 2019/[yky-pr19-business-plan_august-2019-DD resubmission_v5.xlsb]WWn3'!#REF!&gt;0,G10&lt;=0),0,1)</xm:f>
          </x14:formula1>
          <xm:sqref>AW10:BA10 G10:K10 M10:Q10 S10:W10 Y10:AC10 AE10:AI10 AK10:AO10 AQ10:AU10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9EE60-4826-4646-B08D-DF05A14A7BAA}">
  <sheetPr>
    <tabColor theme="7" tint="0.79998168889431442"/>
  </sheetPr>
  <dimension ref="A1:Z88"/>
  <sheetViews>
    <sheetView workbookViewId="0">
      <selection activeCell="L19" sqref="L19"/>
    </sheetView>
  </sheetViews>
  <sheetFormatPr defaultColWidth="0" defaultRowHeight="14.25" zeroHeight="1" x14ac:dyDescent="0.25"/>
  <cols>
    <col min="1" max="1" width="1.85546875" style="1923" customWidth="1"/>
    <col min="2" max="2" width="7.5703125" style="1923" customWidth="1"/>
    <col min="3" max="3" width="92.140625" style="1923" customWidth="1"/>
    <col min="4" max="4" width="17.28515625" style="1923" bestFit="1" customWidth="1"/>
    <col min="5" max="5" width="7" style="1923" bestFit="1" customWidth="1"/>
    <col min="6" max="6" width="6.42578125" style="1923" customWidth="1"/>
    <col min="7" max="7" width="21.85546875" style="1923" bestFit="1" customWidth="1"/>
    <col min="8" max="13" width="11" style="1923" customWidth="1"/>
    <col min="14" max="14" width="13.140625" style="1923" customWidth="1"/>
    <col min="15" max="15" width="3" style="1923" customWidth="1"/>
    <col min="16" max="16" width="62.85546875" style="1923" bestFit="1" customWidth="1"/>
    <col min="17" max="17" width="45.85546875" style="1923" bestFit="1" customWidth="1"/>
    <col min="18" max="18" width="3" style="1923" customWidth="1"/>
    <col min="19" max="19" width="24.7109375" style="1033" customWidth="1"/>
    <col min="20" max="20" width="3.42578125" style="1033" customWidth="1"/>
    <col min="21" max="21" width="3" style="1034" hidden="1" customWidth="1"/>
    <col min="22" max="25" width="9.28515625" style="1097" hidden="1" customWidth="1"/>
    <col min="26" max="26" width="1.85546875" style="1034" hidden="1" customWidth="1"/>
    <col min="27" max="16384" width="11" style="1923" hidden="1"/>
  </cols>
  <sheetData>
    <row r="1" spans="2:25" ht="20.25" x14ac:dyDescent="0.25">
      <c r="B1" s="2315" t="s">
        <v>7064</v>
      </c>
      <c r="C1" s="2315"/>
      <c r="D1" s="2315"/>
      <c r="E1" s="2315"/>
      <c r="F1" s="2315"/>
      <c r="G1" s="2315"/>
      <c r="H1" s="2315"/>
      <c r="I1" s="2315"/>
      <c r="J1" s="2316"/>
      <c r="K1" s="2316"/>
      <c r="L1" s="2316"/>
      <c r="M1" s="2317"/>
      <c r="N1" s="4" t="str">
        <f>[2]AppValidation!$D$2</f>
        <v>Yorkshire Water</v>
      </c>
      <c r="O1" s="2318"/>
      <c r="P1" s="3818" t="s">
        <v>1</v>
      </c>
      <c r="Q1" s="3818"/>
      <c r="R1" s="3818"/>
      <c r="S1" s="3818"/>
      <c r="V1" s="1035"/>
      <c r="W1" s="1035"/>
      <c r="X1" s="1035"/>
      <c r="Y1" s="1035"/>
    </row>
    <row r="2" spans="2:25" ht="14.25" customHeight="1" thickBot="1" x14ac:dyDescent="0.3">
      <c r="B2" s="3819"/>
      <c r="C2" s="3819"/>
      <c r="D2" s="732"/>
      <c r="E2" s="732"/>
      <c r="F2" s="732"/>
      <c r="G2" s="732"/>
      <c r="H2" s="732"/>
      <c r="I2" s="732"/>
      <c r="J2" s="732"/>
      <c r="K2" s="732"/>
      <c r="L2" s="732"/>
      <c r="M2" s="732"/>
      <c r="N2" s="732"/>
      <c r="O2" s="2319"/>
      <c r="P2" s="732"/>
      <c r="Q2" s="732"/>
      <c r="V2" s="3617" t="s">
        <v>12</v>
      </c>
      <c r="W2" s="3617"/>
      <c r="X2" s="3617"/>
      <c r="Y2" s="3617"/>
    </row>
    <row r="3" spans="2:25" ht="27.75" customHeight="1" thickBot="1" x14ac:dyDescent="0.3">
      <c r="B3" s="3820" t="s">
        <v>14</v>
      </c>
      <c r="C3" s="3821"/>
      <c r="D3" s="1037" t="s">
        <v>15</v>
      </c>
      <c r="E3" s="1037" t="s">
        <v>16</v>
      </c>
      <c r="F3" s="1037" t="s">
        <v>17</v>
      </c>
      <c r="G3" s="1037" t="s">
        <v>30</v>
      </c>
      <c r="H3" s="1037" t="s">
        <v>1848</v>
      </c>
      <c r="I3" s="1037" t="s">
        <v>1849</v>
      </c>
      <c r="J3" s="1037" t="s">
        <v>1850</v>
      </c>
      <c r="K3" s="1037" t="s">
        <v>870</v>
      </c>
      <c r="L3" s="1037" t="s">
        <v>869</v>
      </c>
      <c r="M3" s="1037" t="s">
        <v>868</v>
      </c>
      <c r="N3" s="27" t="s">
        <v>4625</v>
      </c>
      <c r="O3" s="28"/>
      <c r="P3" s="1551" t="s">
        <v>23</v>
      </c>
      <c r="Q3" s="2881" t="s">
        <v>24</v>
      </c>
      <c r="S3" s="2860" t="s">
        <v>25</v>
      </c>
      <c r="V3" s="1049" t="s">
        <v>27</v>
      </c>
      <c r="W3" s="1050"/>
      <c r="X3" s="1050"/>
      <c r="Y3" s="1050"/>
    </row>
    <row r="4" spans="2:25" ht="15" thickBot="1" x14ac:dyDescent="0.3">
      <c r="B4" s="278"/>
      <c r="C4" s="278"/>
      <c r="D4" s="278"/>
      <c r="E4" s="278"/>
      <c r="F4" s="278"/>
      <c r="G4" s="278"/>
      <c r="H4" s="278"/>
      <c r="I4" s="278"/>
      <c r="J4" s="278"/>
      <c r="K4" s="278"/>
      <c r="L4" s="278"/>
      <c r="M4" s="278"/>
      <c r="N4" s="278"/>
      <c r="O4" s="1168"/>
      <c r="P4" s="278"/>
      <c r="Q4" s="278"/>
      <c r="S4" s="2846"/>
      <c r="V4" s="2882"/>
      <c r="W4" s="2882"/>
      <c r="X4" s="2882"/>
      <c r="Y4" s="2882"/>
    </row>
    <row r="5" spans="2:25" ht="15" thickBot="1" x14ac:dyDescent="0.3">
      <c r="B5" s="1043" t="s">
        <v>36</v>
      </c>
      <c r="C5" s="2320" t="s">
        <v>5999</v>
      </c>
      <c r="D5" s="35"/>
      <c r="E5" s="35"/>
      <c r="F5" s="2321"/>
      <c r="G5" s="2322"/>
      <c r="H5" s="2323"/>
      <c r="I5" s="2323"/>
      <c r="J5" s="2323"/>
      <c r="K5" s="2323"/>
      <c r="L5" s="2323"/>
      <c r="M5" s="2323"/>
      <c r="N5" s="2324"/>
      <c r="O5" s="1168"/>
      <c r="P5" s="278"/>
      <c r="Q5" s="278"/>
      <c r="S5" s="43"/>
      <c r="V5" s="1050"/>
      <c r="W5" s="1050"/>
      <c r="X5" s="1050"/>
      <c r="Y5" s="1050"/>
    </row>
    <row r="6" spans="2:25" x14ac:dyDescent="0.25">
      <c r="B6" s="2325">
        <v>1</v>
      </c>
      <c r="C6" s="2326" t="s">
        <v>6000</v>
      </c>
      <c r="D6" s="1056" t="s">
        <v>7065</v>
      </c>
      <c r="E6" s="1057" t="s">
        <v>1912</v>
      </c>
      <c r="F6" s="1942">
        <v>0</v>
      </c>
      <c r="G6" s="2322"/>
      <c r="H6" s="2323"/>
      <c r="I6" s="2323"/>
      <c r="J6" s="2323"/>
      <c r="K6" s="2323"/>
      <c r="L6" s="2323"/>
      <c r="M6" s="2323"/>
      <c r="N6" s="2328" t="s">
        <v>3675</v>
      </c>
      <c r="O6" s="1168"/>
      <c r="P6" s="2329" t="s">
        <v>6001</v>
      </c>
      <c r="Q6" s="801"/>
      <c r="S6" s="43"/>
      <c r="V6" s="1050"/>
      <c r="W6" s="1050"/>
      <c r="X6" s="1050"/>
      <c r="Y6" s="1050"/>
    </row>
    <row r="7" spans="2:25" x14ac:dyDescent="0.25">
      <c r="B7" s="2330">
        <v>2</v>
      </c>
      <c r="C7" s="2331" t="s">
        <v>6002</v>
      </c>
      <c r="D7" s="1064" t="s">
        <v>6003</v>
      </c>
      <c r="E7" s="1064" t="s">
        <v>6004</v>
      </c>
      <c r="F7" s="2332">
        <v>0</v>
      </c>
      <c r="G7" s="2322"/>
      <c r="H7" s="2323"/>
      <c r="I7" s="2323"/>
      <c r="J7" s="2323"/>
      <c r="K7" s="2323"/>
      <c r="L7" s="2323"/>
      <c r="M7" s="2323"/>
      <c r="N7" s="2333">
        <v>2</v>
      </c>
      <c r="O7" s="1168"/>
      <c r="P7" s="810" t="s">
        <v>6005</v>
      </c>
      <c r="Q7" s="811"/>
      <c r="S7" s="43"/>
      <c r="V7" s="1050"/>
      <c r="W7" s="1050"/>
      <c r="X7" s="1050"/>
      <c r="Y7" s="1050"/>
    </row>
    <row r="8" spans="2:25" ht="15" thickBot="1" x14ac:dyDescent="0.3">
      <c r="B8" s="2334">
        <v>3</v>
      </c>
      <c r="C8" s="2335" t="s">
        <v>6006</v>
      </c>
      <c r="D8" s="1074" t="s">
        <v>7066</v>
      </c>
      <c r="E8" s="1074" t="s">
        <v>6008</v>
      </c>
      <c r="F8" s="1944">
        <v>0</v>
      </c>
      <c r="G8" s="2322"/>
      <c r="H8" s="2323"/>
      <c r="I8" s="2323"/>
      <c r="J8" s="2323"/>
      <c r="K8" s="2323"/>
      <c r="L8" s="2323"/>
      <c r="M8" s="2323"/>
      <c r="N8" s="2883" t="s">
        <v>6009</v>
      </c>
      <c r="O8" s="1168"/>
      <c r="P8" s="1591" t="s">
        <v>6010</v>
      </c>
      <c r="Q8" s="831"/>
      <c r="S8" s="43">
        <f xml:space="preserve"> IF( SUM( V8:Y8 ) = 0, 0, $V$3 )</f>
        <v>0</v>
      </c>
      <c r="V8" s="1050"/>
      <c r="W8" s="1050"/>
      <c r="X8" s="1050"/>
      <c r="Y8" s="1061">
        <f>IF('[2]Validation flags'!$H$3=1,0,IF(OR(N8="TRUE",N8="FALSE"),0,1))</f>
        <v>0</v>
      </c>
    </row>
    <row r="9" spans="2:25" ht="15" thickBot="1" x14ac:dyDescent="0.3">
      <c r="B9" s="2324"/>
      <c r="C9" s="2323"/>
      <c r="D9" s="2323"/>
      <c r="E9" s="2323"/>
      <c r="F9" s="2323"/>
      <c r="G9" s="2322"/>
      <c r="H9" s="2323"/>
      <c r="I9" s="2323"/>
      <c r="J9" s="2323"/>
      <c r="K9" s="2323"/>
      <c r="L9" s="2323"/>
      <c r="M9" s="2323"/>
      <c r="N9" s="2323"/>
      <c r="O9" s="1168"/>
      <c r="P9" s="789"/>
      <c r="Q9" s="789"/>
      <c r="S9" s="43"/>
      <c r="V9" s="1050"/>
      <c r="W9" s="1050"/>
      <c r="X9" s="1050"/>
      <c r="Y9" s="1050"/>
    </row>
    <row r="10" spans="2:25" ht="15" thickBot="1" x14ac:dyDescent="0.3">
      <c r="B10" s="1040" t="s">
        <v>116</v>
      </c>
      <c r="C10" s="1053" t="s">
        <v>6011</v>
      </c>
      <c r="D10" s="35"/>
      <c r="E10" s="35"/>
      <c r="F10" s="35"/>
      <c r="G10" s="1921"/>
      <c r="H10" s="2323"/>
      <c r="I10" s="2323"/>
      <c r="J10" s="2323"/>
      <c r="K10" s="2323"/>
      <c r="L10" s="2323"/>
      <c r="M10" s="2323"/>
      <c r="N10" s="2324"/>
      <c r="O10" s="1168"/>
      <c r="P10" s="789"/>
      <c r="Q10" s="789"/>
      <c r="S10" s="43"/>
      <c r="V10" s="1050"/>
      <c r="W10" s="1050"/>
      <c r="X10" s="1050"/>
      <c r="Y10" s="1050"/>
    </row>
    <row r="11" spans="2:25" x14ac:dyDescent="0.25">
      <c r="B11" s="1054">
        <v>4</v>
      </c>
      <c r="C11" s="1395" t="s">
        <v>6012</v>
      </c>
      <c r="D11" s="1057" t="s">
        <v>7067</v>
      </c>
      <c r="E11" s="1057" t="s">
        <v>1880</v>
      </c>
      <c r="F11" s="1058">
        <v>2</v>
      </c>
      <c r="G11" s="2884" t="s">
        <v>1913</v>
      </c>
      <c r="H11" s="2323"/>
      <c r="I11" s="2323"/>
      <c r="J11" s="2323"/>
      <c r="K11" s="2323"/>
      <c r="L11" s="2323"/>
      <c r="M11" s="2323"/>
      <c r="N11" s="2339">
        <v>0.02</v>
      </c>
      <c r="O11" s="1168"/>
      <c r="P11" s="2329" t="s">
        <v>6014</v>
      </c>
      <c r="Q11" s="801"/>
      <c r="S11" s="43"/>
      <c r="V11" s="1050"/>
      <c r="W11" s="1050"/>
      <c r="X11" s="1050"/>
      <c r="Y11" s="1050"/>
    </row>
    <row r="12" spans="2:25" x14ac:dyDescent="0.25">
      <c r="B12" s="1062">
        <v>5</v>
      </c>
      <c r="C12" s="1419" t="s">
        <v>6015</v>
      </c>
      <c r="D12" s="1065" t="s">
        <v>7068</v>
      </c>
      <c r="E12" s="1065" t="s">
        <v>1880</v>
      </c>
      <c r="F12" s="1066">
        <v>2</v>
      </c>
      <c r="G12" s="2340" t="s">
        <v>1913</v>
      </c>
      <c r="H12" s="2323"/>
      <c r="I12" s="2323"/>
      <c r="J12" s="2323"/>
      <c r="K12" s="2323"/>
      <c r="L12" s="2323"/>
      <c r="M12" s="2323"/>
      <c r="N12" s="2341">
        <v>0.03</v>
      </c>
      <c r="O12" s="1168"/>
      <c r="P12" s="1588" t="s">
        <v>6014</v>
      </c>
      <c r="Q12" s="811"/>
      <c r="S12" s="43"/>
      <c r="V12" s="1050"/>
      <c r="W12" s="1050"/>
      <c r="X12" s="1050"/>
      <c r="Y12" s="1050"/>
    </row>
    <row r="13" spans="2:25" x14ac:dyDescent="0.25">
      <c r="B13" s="1062">
        <v>6</v>
      </c>
      <c r="C13" s="1419" t="s">
        <v>6017</v>
      </c>
      <c r="D13" s="1065" t="s">
        <v>7069</v>
      </c>
      <c r="E13" s="1065" t="s">
        <v>1880</v>
      </c>
      <c r="F13" s="1066">
        <v>2</v>
      </c>
      <c r="G13" s="2340" t="s">
        <v>1913</v>
      </c>
      <c r="H13" s="2323"/>
      <c r="I13" s="2323"/>
      <c r="J13" s="2323"/>
      <c r="K13" s="2323"/>
      <c r="L13" s="2323"/>
      <c r="M13" s="2323"/>
      <c r="N13" s="2341">
        <v>0.03</v>
      </c>
      <c r="O13" s="1168"/>
      <c r="P13" s="1588" t="s">
        <v>6014</v>
      </c>
      <c r="Q13" s="811"/>
      <c r="S13" s="43"/>
      <c r="V13" s="1050"/>
      <c r="W13" s="1050"/>
      <c r="X13" s="1050"/>
      <c r="Y13" s="1050"/>
    </row>
    <row r="14" spans="2:25" x14ac:dyDescent="0.25">
      <c r="B14" s="1062">
        <v>7</v>
      </c>
      <c r="C14" s="1419" t="s">
        <v>6019</v>
      </c>
      <c r="D14" s="1065" t="s">
        <v>7070</v>
      </c>
      <c r="E14" s="1065" t="s">
        <v>1880</v>
      </c>
      <c r="F14" s="1066">
        <v>2</v>
      </c>
      <c r="G14" s="2340" t="s">
        <v>1913</v>
      </c>
      <c r="H14" s="1545"/>
      <c r="I14" s="2342"/>
      <c r="J14" s="1545"/>
      <c r="K14" s="1545"/>
      <c r="L14" s="1545"/>
      <c r="M14" s="1545"/>
      <c r="N14" s="2341">
        <v>3.5999999999999997E-2</v>
      </c>
      <c r="O14" s="1168"/>
      <c r="P14" s="1588" t="s">
        <v>6021</v>
      </c>
      <c r="Q14" s="811"/>
      <c r="S14" s="43"/>
      <c r="V14" s="1050"/>
      <c r="W14" s="1050"/>
      <c r="X14" s="1050"/>
      <c r="Y14" s="1050"/>
    </row>
    <row r="15" spans="2:25" ht="15" thickBot="1" x14ac:dyDescent="0.3">
      <c r="B15" s="1071">
        <v>8</v>
      </c>
      <c r="C15" s="1410" t="s">
        <v>6022</v>
      </c>
      <c r="D15" s="1074" t="s">
        <v>7071</v>
      </c>
      <c r="E15" s="1074" t="s">
        <v>1880</v>
      </c>
      <c r="F15" s="1075">
        <v>2</v>
      </c>
      <c r="G15" s="2343" t="s">
        <v>1913</v>
      </c>
      <c r="H15" s="1545"/>
      <c r="I15" s="1545"/>
      <c r="J15" s="1545"/>
      <c r="K15" s="1545"/>
      <c r="L15" s="1545"/>
      <c r="M15" s="1545"/>
      <c r="N15" s="2344">
        <v>0.06</v>
      </c>
      <c r="O15" s="1168"/>
      <c r="P15" s="1591" t="s">
        <v>6014</v>
      </c>
      <c r="Q15" s="831"/>
      <c r="S15" s="43"/>
      <c r="V15" s="1050"/>
      <c r="W15" s="1050"/>
      <c r="X15" s="1050"/>
      <c r="Y15" s="1050"/>
    </row>
    <row r="16" spans="2:25" ht="15" thickBot="1" x14ac:dyDescent="0.3">
      <c r="B16" s="278"/>
      <c r="C16" s="278"/>
      <c r="D16" s="278"/>
      <c r="E16" s="278"/>
      <c r="F16" s="278"/>
      <c r="G16" s="278"/>
      <c r="H16" s="278"/>
      <c r="I16" s="278"/>
      <c r="J16" s="278"/>
      <c r="K16" s="278"/>
      <c r="L16" s="278"/>
      <c r="M16" s="278"/>
      <c r="N16" s="278"/>
      <c r="O16" s="1168"/>
      <c r="P16" s="789"/>
      <c r="Q16" s="789"/>
      <c r="S16" s="43"/>
      <c r="V16" s="1050"/>
      <c r="W16" s="1050"/>
      <c r="X16" s="1050"/>
      <c r="Y16" s="1050"/>
    </row>
    <row r="17" spans="2:26" ht="15" thickBot="1" x14ac:dyDescent="0.3">
      <c r="B17" s="1040" t="s">
        <v>167</v>
      </c>
      <c r="C17" s="1053" t="s">
        <v>6024</v>
      </c>
      <c r="D17" s="35"/>
      <c r="E17" s="35"/>
      <c r="F17" s="35"/>
      <c r="G17" s="35"/>
      <c r="H17" s="35"/>
      <c r="I17" s="1168"/>
      <c r="J17" s="1168"/>
      <c r="K17" s="1168"/>
      <c r="L17" s="1168"/>
      <c r="M17" s="1168"/>
      <c r="N17" s="1168"/>
      <c r="O17" s="1168"/>
      <c r="P17" s="789"/>
      <c r="Q17" s="789"/>
      <c r="S17" s="43"/>
      <c r="V17" s="1050"/>
      <c r="W17" s="1050"/>
      <c r="X17" s="1050"/>
      <c r="Y17" s="1050"/>
    </row>
    <row r="18" spans="2:26" ht="15" thickBot="1" x14ac:dyDescent="0.3">
      <c r="B18" s="1054">
        <v>9</v>
      </c>
      <c r="C18" s="1395" t="s">
        <v>7072</v>
      </c>
      <c r="D18" s="1057" t="s">
        <v>7073</v>
      </c>
      <c r="E18" s="1057" t="s">
        <v>41</v>
      </c>
      <c r="F18" s="1057">
        <v>3</v>
      </c>
      <c r="G18" s="2338" t="s">
        <v>31</v>
      </c>
      <c r="H18" s="2345">
        <v>485.08199999999999</v>
      </c>
      <c r="I18" s="2346"/>
      <c r="J18" s="2346"/>
      <c r="K18" s="2346"/>
      <c r="L18" s="2346"/>
      <c r="M18" s="2346"/>
      <c r="N18" s="278"/>
      <c r="O18" s="1168"/>
      <c r="P18" s="2329" t="s">
        <v>6027</v>
      </c>
      <c r="Q18" s="801"/>
      <c r="S18" s="43"/>
      <c r="V18" s="1050"/>
      <c r="W18" s="1050"/>
      <c r="X18" s="1050"/>
      <c r="Y18" s="1050"/>
    </row>
    <row r="19" spans="2:26" x14ac:dyDescent="0.25">
      <c r="B19" s="1401">
        <v>10</v>
      </c>
      <c r="C19" s="1499" t="s">
        <v>6028</v>
      </c>
      <c r="D19" s="1403" t="s">
        <v>6029</v>
      </c>
      <c r="E19" s="1065" t="s">
        <v>1880</v>
      </c>
      <c r="F19" s="1066">
        <v>2</v>
      </c>
      <c r="G19" s="2347" t="s">
        <v>1913</v>
      </c>
      <c r="I19" s="2885">
        <v>1.983339944466489E-2</v>
      </c>
      <c r="J19" s="2886">
        <v>1.0501750291715295E-2</v>
      </c>
      <c r="K19" s="2886">
        <v>2.1939953810623525E-2</v>
      </c>
      <c r="L19" s="2886">
        <v>3.8794726930320156E-2</v>
      </c>
      <c r="M19" s="2887">
        <v>3.1907179115300943E-2</v>
      </c>
      <c r="N19" s="278"/>
      <c r="O19" s="1168"/>
      <c r="P19" s="2351" t="s">
        <v>6030</v>
      </c>
      <c r="Q19" s="929"/>
      <c r="S19" s="43"/>
      <c r="V19" s="1050"/>
      <c r="W19" s="1050"/>
      <c r="X19" s="1050"/>
      <c r="Y19" s="1050"/>
    </row>
    <row r="20" spans="2:26" ht="15" thickBot="1" x14ac:dyDescent="0.3">
      <c r="B20" s="1062">
        <v>11</v>
      </c>
      <c r="C20" s="1419" t="s">
        <v>7074</v>
      </c>
      <c r="D20" s="1065" t="s">
        <v>7075</v>
      </c>
      <c r="E20" s="1065" t="s">
        <v>1923</v>
      </c>
      <c r="F20" s="1065">
        <v>2</v>
      </c>
      <c r="G20" s="1422" t="s">
        <v>1913</v>
      </c>
      <c r="H20" s="2352"/>
      <c r="I20" s="2353">
        <v>0</v>
      </c>
      <c r="J20" s="2354">
        <v>1.1599999999999999</v>
      </c>
      <c r="K20" s="2354">
        <v>0.8</v>
      </c>
      <c r="L20" s="2354">
        <v>0.80999999999999994</v>
      </c>
      <c r="M20" s="2355">
        <v>0.97</v>
      </c>
      <c r="N20" s="1168"/>
      <c r="O20" s="1168"/>
      <c r="P20" s="1588" t="s">
        <v>6033</v>
      </c>
      <c r="Q20" s="811"/>
      <c r="S20" s="43"/>
      <c r="V20" s="1050"/>
      <c r="W20" s="1050"/>
      <c r="X20" s="1050"/>
      <c r="Y20" s="1050"/>
    </row>
    <row r="21" spans="2:26" ht="15" thickBot="1" x14ac:dyDescent="0.25">
      <c r="B21" s="1071">
        <v>12</v>
      </c>
      <c r="C21" s="1410" t="s">
        <v>7076</v>
      </c>
      <c r="D21" s="1074" t="s">
        <v>7077</v>
      </c>
      <c r="E21" s="1074" t="s">
        <v>41</v>
      </c>
      <c r="F21" s="1074">
        <v>3</v>
      </c>
      <c r="G21" s="1411" t="s">
        <v>31</v>
      </c>
      <c r="H21" s="2356">
        <v>485.08199999999999</v>
      </c>
      <c r="I21" s="2357">
        <v>494.70282506941692</v>
      </c>
      <c r="J21" s="2358">
        <v>505.63662337770734</v>
      </c>
      <c r="K21" s="2358">
        <v>520.77536052659559</v>
      </c>
      <c r="L21" s="2358">
        <v>545.19697885052938</v>
      </c>
      <c r="M21" s="2359">
        <v>567.88108720268428</v>
      </c>
      <c r="N21" s="1168"/>
      <c r="O21" s="2360"/>
      <c r="P21" s="2361" t="s">
        <v>2689</v>
      </c>
      <c r="Q21" s="2305"/>
      <c r="S21" s="43"/>
      <c r="V21" s="1050"/>
      <c r="W21" s="1050"/>
      <c r="X21" s="1050"/>
      <c r="Y21" s="1050"/>
    </row>
    <row r="22" spans="2:26" ht="15" thickBot="1" x14ac:dyDescent="0.3">
      <c r="B22" s="1168"/>
      <c r="C22" s="1168"/>
      <c r="D22" s="1168"/>
      <c r="E22" s="1168"/>
      <c r="F22" s="1168"/>
      <c r="G22" s="1168"/>
      <c r="H22" s="2352"/>
      <c r="I22" s="1557"/>
      <c r="J22" s="1557"/>
      <c r="K22" s="1557"/>
      <c r="L22" s="1557"/>
      <c r="M22" s="1557"/>
      <c r="N22" s="1168"/>
      <c r="O22" s="1168"/>
      <c r="P22" s="2362"/>
      <c r="Q22" s="2362"/>
      <c r="S22" s="43"/>
      <c r="V22" s="1050"/>
      <c r="W22" s="1050"/>
      <c r="X22" s="1050"/>
      <c r="Y22" s="1050"/>
    </row>
    <row r="23" spans="2:26" ht="15" thickBot="1" x14ac:dyDescent="0.3">
      <c r="B23" s="1040" t="s">
        <v>187</v>
      </c>
      <c r="C23" s="1053" t="s">
        <v>6036</v>
      </c>
      <c r="D23" s="35"/>
      <c r="E23" s="35"/>
      <c r="F23" s="35"/>
      <c r="G23" s="1921"/>
      <c r="H23" s="2323"/>
      <c r="I23" s="2323"/>
      <c r="J23" s="2323"/>
      <c r="K23" s="2323"/>
      <c r="L23" s="2323"/>
      <c r="M23" s="2323"/>
      <c r="N23" s="2323"/>
      <c r="O23" s="1168"/>
      <c r="P23" s="2362"/>
      <c r="Q23" s="2362"/>
      <c r="S23" s="43"/>
      <c r="V23" s="1050"/>
      <c r="W23" s="1050"/>
      <c r="X23" s="1050"/>
      <c r="Y23" s="1050"/>
    </row>
    <row r="24" spans="2:26" ht="15" thickBot="1" x14ac:dyDescent="0.3">
      <c r="B24" s="1054">
        <v>13</v>
      </c>
      <c r="C24" s="1395" t="s">
        <v>7078</v>
      </c>
      <c r="D24" s="1057" t="s">
        <v>7079</v>
      </c>
      <c r="E24" s="1057" t="s">
        <v>41</v>
      </c>
      <c r="F24" s="1058">
        <v>3</v>
      </c>
      <c r="G24" s="2363" t="s">
        <v>6070</v>
      </c>
      <c r="H24" s="2345">
        <v>-9.6800330524635996</v>
      </c>
      <c r="I24" s="2364"/>
      <c r="J24" s="2364"/>
      <c r="K24" s="2364"/>
      <c r="L24" s="2364"/>
      <c r="M24" s="2364"/>
      <c r="N24" s="2323"/>
      <c r="O24" s="1168"/>
      <c r="P24" s="2365" t="s">
        <v>6040</v>
      </c>
      <c r="Q24" s="2366"/>
      <c r="S24" s="43"/>
      <c r="V24" s="1050"/>
      <c r="W24" s="1050"/>
      <c r="X24" s="1050"/>
      <c r="Y24" s="1050"/>
      <c r="Z24" s="200"/>
    </row>
    <row r="25" spans="2:26" ht="15" thickBot="1" x14ac:dyDescent="0.3">
      <c r="B25" s="1071">
        <v>14</v>
      </c>
      <c r="C25" s="1410" t="s">
        <v>7080</v>
      </c>
      <c r="D25" s="1074" t="s">
        <v>7081</v>
      </c>
      <c r="E25" s="1074" t="s">
        <v>1880</v>
      </c>
      <c r="F25" s="1075">
        <v>2</v>
      </c>
      <c r="G25" s="2343" t="s">
        <v>1913</v>
      </c>
      <c r="H25" s="2346"/>
      <c r="I25" s="2346"/>
      <c r="J25" s="2346"/>
      <c r="K25" s="2367">
        <v>0</v>
      </c>
      <c r="L25" s="2368">
        <v>0</v>
      </c>
      <c r="M25" s="2369">
        <v>0</v>
      </c>
      <c r="N25" s="2888"/>
      <c r="O25" s="1168"/>
      <c r="P25" s="2370" t="s">
        <v>6043</v>
      </c>
      <c r="Q25" s="2371" t="s">
        <v>6044</v>
      </c>
      <c r="S25" s="43"/>
      <c r="V25" s="1050"/>
      <c r="W25" s="1050"/>
      <c r="X25" s="1050"/>
      <c r="Y25" s="1050"/>
      <c r="Z25" s="200"/>
    </row>
    <row r="26" spans="2:26" ht="15" thickBot="1" x14ac:dyDescent="0.3">
      <c r="B26" s="1168"/>
      <c r="C26" s="1168"/>
      <c r="D26" s="1168"/>
      <c r="E26" s="1168"/>
      <c r="F26" s="1168"/>
      <c r="G26" s="1168"/>
      <c r="H26" s="2346"/>
      <c r="I26" s="1557"/>
      <c r="J26" s="1557"/>
      <c r="K26" s="1557"/>
      <c r="L26" s="1557"/>
      <c r="M26" s="1557"/>
      <c r="N26" s="1557"/>
      <c r="O26" s="1168"/>
      <c r="P26" s="2362"/>
      <c r="Q26" s="2362"/>
      <c r="S26" s="43"/>
      <c r="V26" s="1050"/>
      <c r="W26" s="1050"/>
      <c r="X26" s="1050"/>
      <c r="Y26" s="1050"/>
      <c r="Z26" s="200"/>
    </row>
    <row r="27" spans="2:26" ht="15" thickBot="1" x14ac:dyDescent="0.3">
      <c r="B27" s="1040" t="s">
        <v>208</v>
      </c>
      <c r="C27" s="1053" t="s">
        <v>6045</v>
      </c>
      <c r="D27" s="35"/>
      <c r="E27" s="35"/>
      <c r="F27" s="35"/>
      <c r="G27" s="35"/>
      <c r="H27" s="2346"/>
      <c r="I27" s="1557"/>
      <c r="J27" s="1557"/>
      <c r="K27" s="1557"/>
      <c r="L27" s="1557"/>
      <c r="M27" s="1557"/>
      <c r="N27" s="2429"/>
      <c r="O27" s="1168"/>
      <c r="P27" s="789"/>
      <c r="Q27" s="789"/>
      <c r="S27" s="43"/>
      <c r="V27" s="1050"/>
      <c r="W27" s="1050"/>
      <c r="X27" s="1050"/>
      <c r="Y27" s="1050"/>
    </row>
    <row r="28" spans="2:26" x14ac:dyDescent="0.2">
      <c r="B28" s="2070">
        <v>15</v>
      </c>
      <c r="C28" s="2372" t="s">
        <v>7082</v>
      </c>
      <c r="D28" s="1056" t="s">
        <v>7083</v>
      </c>
      <c r="E28" s="1056" t="s">
        <v>41</v>
      </c>
      <c r="F28" s="1056">
        <v>3</v>
      </c>
      <c r="G28" s="2373" t="s">
        <v>31</v>
      </c>
      <c r="H28" s="2346"/>
      <c r="I28" s="2374">
        <v>224.55699999999999</v>
      </c>
      <c r="J28" s="2375">
        <v>219.92400000000001</v>
      </c>
      <c r="K28" s="2889">
        <v>219.09899999999999</v>
      </c>
      <c r="L28" s="546">
        <v>216.48500000000001</v>
      </c>
      <c r="M28" s="2890">
        <v>224.67400000000001</v>
      </c>
      <c r="N28" s="2891"/>
      <c r="O28" s="2360"/>
      <c r="P28" s="2380" t="s">
        <v>6048</v>
      </c>
      <c r="Q28" s="1158"/>
      <c r="S28" s="43">
        <f xml:space="preserve"> IF( SUM( V28:Y28 ) = 0, 0, $V$3 )</f>
        <v>0</v>
      </c>
      <c r="V28" s="1061">
        <f>IF('[2]Validation flags'!$H$3=1,0, IF( ISNUMBER(K28), 0, 1 ))</f>
        <v>0</v>
      </c>
      <c r="W28" s="1061">
        <f>IF('[2]Validation flags'!$H$3=1,0, IF( ISNUMBER(L28), 0, 1 ))</f>
        <v>0</v>
      </c>
      <c r="X28" s="1061">
        <f>IF('[2]Validation flags'!$H$3=1,0, IF( ISNUMBER(M28), 0, 1 ))</f>
        <v>0</v>
      </c>
      <c r="Y28" s="1050"/>
    </row>
    <row r="29" spans="2:26" x14ac:dyDescent="0.2">
      <c r="B29" s="1445">
        <v>16</v>
      </c>
      <c r="C29" s="1446" t="s">
        <v>7084</v>
      </c>
      <c r="D29" s="1064" t="s">
        <v>7085</v>
      </c>
      <c r="E29" s="1064" t="s">
        <v>41</v>
      </c>
      <c r="F29" s="1064">
        <v>3</v>
      </c>
      <c r="G29" s="2381" t="s">
        <v>31</v>
      </c>
      <c r="H29" s="2346"/>
      <c r="I29" s="2382">
        <v>2.0950000000000002</v>
      </c>
      <c r="J29" s="2383">
        <v>2.0840000000000001</v>
      </c>
      <c r="K29" s="2892">
        <v>2.39</v>
      </c>
      <c r="L29" s="524">
        <v>3.7679999999999998</v>
      </c>
      <c r="M29" s="675">
        <v>2.3220000000000001</v>
      </c>
      <c r="N29" s="2891"/>
      <c r="O29" s="2360"/>
      <c r="P29" s="2387" t="s">
        <v>6048</v>
      </c>
      <c r="Q29" s="1463"/>
      <c r="S29" s="43">
        <f t="shared" ref="S29:S35" si="0" xml:space="preserve"> IF( SUM( V29:Y29 ) = 0, 0, $V$3 )</f>
        <v>0</v>
      </c>
      <c r="V29" s="1061">
        <f>IF('[2]Validation flags'!$H$3=1,0, IF( ISNUMBER(K29), 0, 1 ))</f>
        <v>0</v>
      </c>
      <c r="W29" s="1061">
        <f>IF('[2]Validation flags'!$H$3=1,0, IF( ISNUMBER(L29), 0, 1 ))</f>
        <v>0</v>
      </c>
      <c r="X29" s="1061">
        <f>IF('[2]Validation flags'!$H$3=1,0, IF( ISNUMBER(M29), 0, 1 ))</f>
        <v>0</v>
      </c>
      <c r="Y29" s="1050"/>
    </row>
    <row r="30" spans="2:26" x14ac:dyDescent="0.2">
      <c r="B30" s="1445">
        <v>17</v>
      </c>
      <c r="C30" s="1446" t="s">
        <v>7086</v>
      </c>
      <c r="D30" s="1064" t="s">
        <v>7087</v>
      </c>
      <c r="E30" s="1064" t="s">
        <v>41</v>
      </c>
      <c r="F30" s="1064">
        <v>3</v>
      </c>
      <c r="G30" s="2381" t="s">
        <v>31</v>
      </c>
      <c r="H30" s="2346"/>
      <c r="I30" s="2382">
        <v>151.39400000000001</v>
      </c>
      <c r="J30" s="2383">
        <v>163.965</v>
      </c>
      <c r="K30" s="2892">
        <v>174</v>
      </c>
      <c r="L30" s="524">
        <v>191.845</v>
      </c>
      <c r="M30" s="675">
        <v>209.571</v>
      </c>
      <c r="N30" s="2891"/>
      <c r="O30" s="2360"/>
      <c r="P30" s="2387" t="s">
        <v>6048</v>
      </c>
      <c r="Q30" s="1463"/>
      <c r="S30" s="43">
        <f t="shared" si="0"/>
        <v>0</v>
      </c>
      <c r="V30" s="1061">
        <f>IF('[2]Validation flags'!$H$3=1,0, IF( ISNUMBER(K30), 0, 1 ))</f>
        <v>0</v>
      </c>
      <c r="W30" s="1061">
        <f>IF('[2]Validation flags'!$H$3=1,0, IF( ISNUMBER(L30), 0, 1 ))</f>
        <v>0</v>
      </c>
      <c r="X30" s="1061">
        <f>IF('[2]Validation flags'!$H$3=1,0, IF( ISNUMBER(M30), 0, 1 ))</f>
        <v>0</v>
      </c>
      <c r="Y30" s="1050"/>
    </row>
    <row r="31" spans="2:26" x14ac:dyDescent="0.2">
      <c r="B31" s="1445">
        <v>18</v>
      </c>
      <c r="C31" s="1446" t="s">
        <v>7088</v>
      </c>
      <c r="D31" s="1064" t="s">
        <v>7089</v>
      </c>
      <c r="E31" s="1064" t="s">
        <v>41</v>
      </c>
      <c r="F31" s="1064">
        <v>3</v>
      </c>
      <c r="G31" s="2381" t="s">
        <v>31</v>
      </c>
      <c r="H31" s="2346"/>
      <c r="I31" s="2382">
        <v>110.517</v>
      </c>
      <c r="J31" s="2383">
        <v>113.40600000000001</v>
      </c>
      <c r="K31" s="2892">
        <v>111.28700000000001</v>
      </c>
      <c r="L31" s="524">
        <v>118.678</v>
      </c>
      <c r="M31" s="675">
        <v>128.69</v>
      </c>
      <c r="N31" s="2891"/>
      <c r="O31" s="2360"/>
      <c r="P31" s="2387" t="s">
        <v>6048</v>
      </c>
      <c r="Q31" s="1463"/>
      <c r="S31" s="43">
        <f t="shared" si="0"/>
        <v>0</v>
      </c>
      <c r="V31" s="1061">
        <f>IF('[2]Validation flags'!$H$3=1,0, IF( ISNUMBER(K31), 0, 1 ))</f>
        <v>0</v>
      </c>
      <c r="W31" s="1061">
        <f>IF('[2]Validation flags'!$H$3=1,0, IF( ISNUMBER(L31), 0, 1 ))</f>
        <v>0</v>
      </c>
      <c r="X31" s="1061">
        <f>IF('[2]Validation flags'!$H$3=1,0, IF( ISNUMBER(M31), 0, 1 ))</f>
        <v>0</v>
      </c>
      <c r="Y31" s="1050"/>
      <c r="Z31" s="200"/>
    </row>
    <row r="32" spans="2:26" x14ac:dyDescent="0.2">
      <c r="B32" s="2088">
        <v>19</v>
      </c>
      <c r="C32" s="2388" t="s">
        <v>7090</v>
      </c>
      <c r="D32" s="1085" t="s">
        <v>7091</v>
      </c>
      <c r="E32" s="1064" t="s">
        <v>41</v>
      </c>
      <c r="F32" s="1064">
        <v>3</v>
      </c>
      <c r="G32" s="2381" t="s">
        <v>31</v>
      </c>
      <c r="H32" s="2346"/>
      <c r="I32" s="2389">
        <v>0</v>
      </c>
      <c r="J32" s="2390">
        <v>0</v>
      </c>
      <c r="K32" s="2892">
        <v>0</v>
      </c>
      <c r="L32" s="509">
        <v>0</v>
      </c>
      <c r="M32" s="666">
        <v>0</v>
      </c>
      <c r="N32" s="2891"/>
      <c r="O32" s="2360"/>
      <c r="P32" s="2387" t="s">
        <v>6048</v>
      </c>
      <c r="Q32" s="1479"/>
      <c r="S32" s="43">
        <f t="shared" si="0"/>
        <v>0</v>
      </c>
      <c r="V32" s="1061">
        <f>IF('[2]Validation flags'!$H$3=1,0, IF( ISNUMBER(K32), 0, 1 ))</f>
        <v>0</v>
      </c>
      <c r="W32" s="1061">
        <f>IF('[2]Validation flags'!$H$3=1,0, IF( ISNUMBER(L32), 0, 1 ))</f>
        <v>0</v>
      </c>
      <c r="X32" s="1061">
        <f>IF('[2]Validation flags'!$H$3=1,0, IF( ISNUMBER(M32), 0, 1 ))</f>
        <v>0</v>
      </c>
      <c r="Y32" s="1050"/>
    </row>
    <row r="33" spans="2:26" x14ac:dyDescent="0.2">
      <c r="B33" s="2088">
        <v>20</v>
      </c>
      <c r="C33" s="2388" t="s">
        <v>7092</v>
      </c>
      <c r="D33" s="1085" t="s">
        <v>7093</v>
      </c>
      <c r="E33" s="1064" t="s">
        <v>41</v>
      </c>
      <c r="F33" s="1064">
        <v>3</v>
      </c>
      <c r="G33" s="2381" t="s">
        <v>31</v>
      </c>
      <c r="H33" s="2346"/>
      <c r="I33" s="2389">
        <v>0</v>
      </c>
      <c r="J33" s="2390">
        <v>0</v>
      </c>
      <c r="K33" s="2892">
        <v>0</v>
      </c>
      <c r="L33" s="509">
        <v>0</v>
      </c>
      <c r="M33" s="666">
        <v>0</v>
      </c>
      <c r="N33" s="2891"/>
      <c r="O33" s="2360"/>
      <c r="P33" s="2387" t="s">
        <v>6048</v>
      </c>
      <c r="Q33" s="2394"/>
      <c r="S33" s="43">
        <f t="shared" si="0"/>
        <v>0</v>
      </c>
      <c r="V33" s="1061">
        <f>IF('[2]Validation flags'!$H$3=1,0, IF( ISNUMBER(K33), 0, 1 ))</f>
        <v>0</v>
      </c>
      <c r="W33" s="1061">
        <f>IF('[2]Validation flags'!$H$3=1,0, IF( ISNUMBER(L33), 0, 1 ))</f>
        <v>0</v>
      </c>
      <c r="X33" s="1061">
        <f>IF('[2]Validation flags'!$H$3=1,0, IF( ISNUMBER(M33), 0, 1 ))</f>
        <v>0</v>
      </c>
      <c r="Y33" s="1050"/>
    </row>
    <row r="34" spans="2:26" x14ac:dyDescent="0.2">
      <c r="B34" s="1445">
        <v>21</v>
      </c>
      <c r="C34" s="1446" t="s">
        <v>7094</v>
      </c>
      <c r="D34" s="1064" t="s">
        <v>7095</v>
      </c>
      <c r="E34" s="1064" t="s">
        <v>41</v>
      </c>
      <c r="F34" s="1064">
        <v>3</v>
      </c>
      <c r="G34" s="2381" t="s">
        <v>31</v>
      </c>
      <c r="H34" s="2346"/>
      <c r="I34" s="2893">
        <f>SUM(I28:I33)</f>
        <v>488.56299999999999</v>
      </c>
      <c r="J34" s="2894">
        <f>SUM(J28:J33)</f>
        <v>499.37900000000002</v>
      </c>
      <c r="K34" s="2895">
        <f>SUM(K28:K33)</f>
        <v>506.77599999999995</v>
      </c>
      <c r="L34" s="2895">
        <f>SUM(L28:L33)</f>
        <v>530.77600000000007</v>
      </c>
      <c r="M34" s="2896">
        <f>SUM(M28:M33)</f>
        <v>565.25700000000006</v>
      </c>
      <c r="N34" s="2891"/>
      <c r="O34" s="2360"/>
      <c r="P34" s="1588" t="s">
        <v>6061</v>
      </c>
      <c r="Q34" s="2398"/>
      <c r="S34" s="43"/>
      <c r="V34" s="1050"/>
      <c r="W34" s="1050"/>
      <c r="X34" s="1050"/>
      <c r="Y34" s="1050"/>
    </row>
    <row r="35" spans="2:26" x14ac:dyDescent="0.2">
      <c r="B35" s="1445">
        <v>22</v>
      </c>
      <c r="C35" s="1446" t="s">
        <v>7096</v>
      </c>
      <c r="D35" s="1064" t="s">
        <v>7097</v>
      </c>
      <c r="E35" s="1064" t="s">
        <v>41</v>
      </c>
      <c r="F35" s="1064">
        <v>3</v>
      </c>
      <c r="G35" s="2381" t="s">
        <v>31</v>
      </c>
      <c r="H35" s="2346"/>
      <c r="I35" s="2382">
        <v>7.3220000000000001</v>
      </c>
      <c r="J35" s="2383">
        <v>8.2289999999999992</v>
      </c>
      <c r="K35" s="2892">
        <v>8.1039999999999992</v>
      </c>
      <c r="L35" s="524">
        <v>11.504</v>
      </c>
      <c r="M35" s="675">
        <v>9.3819999999999997</v>
      </c>
      <c r="N35" s="2891"/>
      <c r="O35" s="2360"/>
      <c r="P35" s="1588" t="s">
        <v>6048</v>
      </c>
      <c r="Q35" s="2398"/>
      <c r="S35" s="43">
        <f t="shared" si="0"/>
        <v>0</v>
      </c>
      <c r="V35" s="1061">
        <f>IF('[2]Validation flags'!$H$3=1,0, IF( ISNUMBER(K35), 0, 1 ))</f>
        <v>0</v>
      </c>
      <c r="W35" s="1061">
        <f>IF('[2]Validation flags'!$H$3=1,0, IF( ISNUMBER(L35), 0, 1 ))</f>
        <v>0</v>
      </c>
      <c r="X35" s="1061">
        <f>IF('[2]Validation flags'!$H$3=1,0, IF( ISNUMBER(M35), 0, 1 ))</f>
        <v>0</v>
      </c>
      <c r="Y35" s="1050"/>
    </row>
    <row r="36" spans="2:26" ht="15" thickBot="1" x14ac:dyDescent="0.25">
      <c r="B36" s="2096">
        <v>23</v>
      </c>
      <c r="C36" s="2403" t="s">
        <v>7098</v>
      </c>
      <c r="D36" s="1073" t="s">
        <v>7099</v>
      </c>
      <c r="E36" s="1073" t="s">
        <v>41</v>
      </c>
      <c r="F36" s="1073">
        <v>3</v>
      </c>
      <c r="G36" s="2404" t="s">
        <v>31</v>
      </c>
      <c r="H36" s="2346"/>
      <c r="I36" s="2897">
        <f>I34 + I35</f>
        <v>495.88499999999999</v>
      </c>
      <c r="J36" s="2898">
        <f>J34 + J35</f>
        <v>507.608</v>
      </c>
      <c r="K36" s="2898">
        <f>K34 + K35</f>
        <v>514.88</v>
      </c>
      <c r="L36" s="2898">
        <f>L34 + L35</f>
        <v>542.28000000000009</v>
      </c>
      <c r="M36" s="900">
        <f>M34 + M35</f>
        <v>574.63900000000001</v>
      </c>
      <c r="N36" s="2891"/>
      <c r="O36" s="2360"/>
      <c r="P36" s="1591" t="s">
        <v>6066</v>
      </c>
      <c r="Q36" s="2407"/>
      <c r="S36" s="43"/>
      <c r="V36" s="1050"/>
      <c r="W36" s="1050"/>
      <c r="X36" s="1050"/>
      <c r="Y36" s="1050"/>
    </row>
    <row r="37" spans="2:26" ht="15" thickBot="1" x14ac:dyDescent="0.25">
      <c r="B37" s="2408"/>
      <c r="C37" s="2409"/>
      <c r="D37" s="278"/>
      <c r="E37" s="278"/>
      <c r="F37" s="278"/>
      <c r="G37" s="278"/>
      <c r="H37" s="2346"/>
      <c r="I37" s="789"/>
      <c r="J37" s="789"/>
      <c r="K37" s="789"/>
      <c r="L37" s="789"/>
      <c r="M37" s="789"/>
      <c r="N37" s="2429"/>
      <c r="O37" s="1168"/>
      <c r="P37" s="789"/>
      <c r="Q37" s="789"/>
      <c r="S37" s="43"/>
      <c r="U37" s="127"/>
      <c r="V37" s="1050"/>
      <c r="W37" s="1050"/>
      <c r="X37" s="1050"/>
      <c r="Y37" s="1050"/>
      <c r="Z37" s="127"/>
    </row>
    <row r="38" spans="2:26" ht="14.25" customHeight="1" thickBot="1" x14ac:dyDescent="0.3">
      <c r="B38" s="1503" t="s">
        <v>290</v>
      </c>
      <c r="C38" s="1504" t="s">
        <v>6067</v>
      </c>
      <c r="D38" s="35"/>
      <c r="E38" s="35"/>
      <c r="F38" s="35"/>
      <c r="G38" s="35"/>
      <c r="H38" s="2346"/>
      <c r="I38" s="1557"/>
      <c r="J38" s="1557"/>
      <c r="K38" s="1557"/>
      <c r="L38" s="1557"/>
      <c r="M38" s="1557"/>
      <c r="N38" s="2429"/>
      <c r="O38" s="1168"/>
      <c r="P38" s="789"/>
      <c r="Q38" s="789"/>
      <c r="S38" s="43"/>
      <c r="U38" s="127"/>
      <c r="V38" s="1050"/>
      <c r="W38" s="1050"/>
      <c r="X38" s="1050"/>
      <c r="Y38" s="1050"/>
      <c r="Z38" s="127"/>
    </row>
    <row r="39" spans="2:26" x14ac:dyDescent="0.25">
      <c r="B39" s="2070">
        <v>24</v>
      </c>
      <c r="C39" s="2372" t="s">
        <v>7100</v>
      </c>
      <c r="D39" s="1057" t="s">
        <v>7101</v>
      </c>
      <c r="E39" s="1057" t="s">
        <v>41</v>
      </c>
      <c r="F39" s="1057">
        <v>3</v>
      </c>
      <c r="G39" s="1396" t="s">
        <v>6070</v>
      </c>
      <c r="H39" s="2346"/>
      <c r="I39" s="2374">
        <v>4.9720000000000004</v>
      </c>
      <c r="J39" s="2375">
        <v>5.8310000000000004</v>
      </c>
      <c r="K39" s="2375">
        <v>7.3</v>
      </c>
      <c r="L39" s="2375">
        <v>8.1359999999999992</v>
      </c>
      <c r="M39" s="2411">
        <v>8.7810000000000006</v>
      </c>
      <c r="N39" s="2429"/>
      <c r="O39" s="1168"/>
      <c r="P39" s="2329" t="s">
        <v>6071</v>
      </c>
      <c r="Q39" s="801"/>
      <c r="S39" s="43"/>
      <c r="U39" s="127"/>
      <c r="V39" s="1050"/>
      <c r="W39" s="1050"/>
      <c r="X39" s="1050"/>
      <c r="Y39" s="1050"/>
      <c r="Z39" s="127"/>
    </row>
    <row r="40" spans="2:26" x14ac:dyDescent="0.2">
      <c r="B40" s="1445">
        <v>25</v>
      </c>
      <c r="C40" s="1446" t="s">
        <v>7096</v>
      </c>
      <c r="D40" s="1065" t="s">
        <v>7102</v>
      </c>
      <c r="E40" s="1065" t="s">
        <v>41</v>
      </c>
      <c r="F40" s="1065">
        <v>3</v>
      </c>
      <c r="G40" s="1422" t="s">
        <v>31</v>
      </c>
      <c r="H40" s="2346"/>
      <c r="I40" s="2899">
        <f>I35</f>
        <v>7.3220000000000001</v>
      </c>
      <c r="J40" s="2900">
        <f>J35</f>
        <v>8.2289999999999992</v>
      </c>
      <c r="K40" s="2901">
        <f>K35</f>
        <v>8.1039999999999992</v>
      </c>
      <c r="L40" s="2901">
        <f>L35</f>
        <v>11.504</v>
      </c>
      <c r="M40" s="2902">
        <f>M35</f>
        <v>9.3819999999999997</v>
      </c>
      <c r="N40" s="789"/>
      <c r="O40" s="2360"/>
      <c r="P40" s="1588" t="s">
        <v>6073</v>
      </c>
      <c r="Q40" s="811"/>
      <c r="S40" s="43"/>
      <c r="U40" s="127"/>
      <c r="V40" s="1050"/>
      <c r="W40" s="1050"/>
      <c r="X40" s="1050"/>
      <c r="Y40" s="1050"/>
      <c r="Z40" s="127"/>
    </row>
    <row r="41" spans="2:26" ht="15" thickBot="1" x14ac:dyDescent="0.25">
      <c r="B41" s="2096">
        <v>26</v>
      </c>
      <c r="C41" s="2403" t="s">
        <v>7103</v>
      </c>
      <c r="D41" s="1073" t="s">
        <v>7104</v>
      </c>
      <c r="E41" s="1074" t="s">
        <v>41</v>
      </c>
      <c r="F41" s="1074">
        <v>3</v>
      </c>
      <c r="G41" s="1411" t="s">
        <v>31</v>
      </c>
      <c r="H41" s="2346"/>
      <c r="I41" s="2903">
        <f xml:space="preserve"> I40 - (I39 * [2]App23!K$39 / [2]App23!$H$39)</f>
        <v>2.0500983617724184</v>
      </c>
      <c r="J41" s="2417">
        <f xml:space="preserve"> J40 - (J39 * [2]App23!L$39 / [2]App23!$H$39)</f>
        <v>1.9138210551411712</v>
      </c>
      <c r="K41" s="2904">
        <f xml:space="preserve"> K40 - (K39 * [2]App23!M$39 / [2]App23!$H$39)</f>
        <v>-9.8026497735093088E-2</v>
      </c>
      <c r="L41" s="2904">
        <f xml:space="preserve"> L40 - (L39 * [2]App23!N$39 / [2]App23!$H$39)</f>
        <v>2.083353836722182</v>
      </c>
      <c r="M41" s="2359">
        <f xml:space="preserve"> M40 - (M39 * [2]App23!O$39 / [2]App23!$H$39)</f>
        <v>-1.0510637580463893</v>
      </c>
      <c r="N41" s="732"/>
      <c r="O41" s="2360"/>
      <c r="P41" s="1591" t="s">
        <v>6076</v>
      </c>
      <c r="Q41" s="831"/>
      <c r="S41" s="43"/>
      <c r="U41" s="127"/>
      <c r="V41" s="1050"/>
      <c r="W41" s="1050"/>
      <c r="X41" s="1050"/>
      <c r="Y41" s="1050"/>
      <c r="Z41" s="127"/>
    </row>
    <row r="42" spans="2:26" ht="15" thickBot="1" x14ac:dyDescent="0.25">
      <c r="B42" s="2408"/>
      <c r="C42" s="2409"/>
      <c r="D42" s="278"/>
      <c r="E42" s="278"/>
      <c r="F42" s="278"/>
      <c r="G42" s="278"/>
      <c r="H42" s="2346"/>
      <c r="I42" s="789"/>
      <c r="J42" s="789"/>
      <c r="K42" s="789"/>
      <c r="L42" s="789"/>
      <c r="M42" s="789"/>
      <c r="N42" s="789"/>
      <c r="O42" s="1168"/>
      <c r="P42" s="789"/>
      <c r="Q42" s="789"/>
      <c r="S42" s="43"/>
      <c r="U42" s="127"/>
      <c r="V42" s="1050"/>
      <c r="W42" s="1050"/>
      <c r="X42" s="1050"/>
      <c r="Y42" s="1050"/>
      <c r="Z42" s="127"/>
    </row>
    <row r="43" spans="2:26" ht="15" thickBot="1" x14ac:dyDescent="0.3">
      <c r="B43" s="1040" t="s">
        <v>1955</v>
      </c>
      <c r="C43" s="1053" t="s">
        <v>6077</v>
      </c>
      <c r="D43" s="35"/>
      <c r="E43" s="35"/>
      <c r="F43" s="35"/>
      <c r="G43" s="35"/>
      <c r="H43" s="2346"/>
      <c r="I43" s="1557"/>
      <c r="J43" s="1557"/>
      <c r="K43" s="1557"/>
      <c r="L43" s="1557"/>
      <c r="M43" s="1557"/>
      <c r="N43" s="2429"/>
      <c r="O43" s="1168"/>
      <c r="P43" s="789"/>
      <c r="Q43" s="789"/>
      <c r="S43" s="43"/>
      <c r="U43" s="127"/>
      <c r="V43" s="1050"/>
      <c r="W43" s="1050"/>
      <c r="X43" s="1050"/>
      <c r="Y43" s="1050"/>
      <c r="Z43" s="127"/>
    </row>
    <row r="44" spans="2:26" ht="14.25" customHeight="1" x14ac:dyDescent="0.3">
      <c r="B44" s="2070">
        <v>27</v>
      </c>
      <c r="C44" s="1395" t="s">
        <v>7105</v>
      </c>
      <c r="D44" s="1057" t="s">
        <v>7106</v>
      </c>
      <c r="E44" s="1057" t="s">
        <v>41</v>
      </c>
      <c r="F44" s="1057">
        <v>3</v>
      </c>
      <c r="G44" s="1396" t="s">
        <v>31</v>
      </c>
      <c r="H44" s="2346"/>
      <c r="I44" s="717"/>
      <c r="J44" s="717"/>
      <c r="K44" s="501">
        <v>-1.3102787718799942</v>
      </c>
      <c r="L44" s="502">
        <v>-2.246178304059367</v>
      </c>
      <c r="M44" s="2890">
        <v>5.2744559858718674</v>
      </c>
      <c r="N44" s="2379"/>
      <c r="O44" s="2360"/>
      <c r="P44" s="2423" t="s">
        <v>6080</v>
      </c>
      <c r="Q44" s="2424"/>
      <c r="S44" s="43">
        <f xml:space="preserve"> IF( SUM( V44:Y44 ) = 0, 0, $V$3 )</f>
        <v>0</v>
      </c>
      <c r="V44" s="1061">
        <f>IF('[2]Validation flags'!$H$3=1,0, IF( ISNUMBER(K44), 0, 1 ))</f>
        <v>0</v>
      </c>
      <c r="W44" s="1061">
        <f>IF('[2]Validation flags'!$H$3=1,0, IF( ISNUMBER(L44), 0, 1 ))</f>
        <v>0</v>
      </c>
      <c r="X44" s="1061">
        <f>IF('[2]Validation flags'!$H$3=1,0, IF( ISNUMBER(M44), 0, 1 ))</f>
        <v>0</v>
      </c>
      <c r="Y44" s="1050"/>
      <c r="Z44" s="127"/>
    </row>
    <row r="45" spans="2:26" ht="14.25" customHeight="1" x14ac:dyDescent="0.3">
      <c r="B45" s="1445">
        <v>28</v>
      </c>
      <c r="C45" s="1419" t="s">
        <v>7107</v>
      </c>
      <c r="D45" s="1065" t="s">
        <v>7108</v>
      </c>
      <c r="E45" s="1065" t="s">
        <v>41</v>
      </c>
      <c r="F45" s="1065">
        <v>3</v>
      </c>
      <c r="G45" s="1422" t="s">
        <v>31</v>
      </c>
      <c r="H45" s="2346"/>
      <c r="I45" s="717"/>
      <c r="J45" s="717"/>
      <c r="K45" s="521">
        <v>0</v>
      </c>
      <c r="L45" s="509">
        <v>0</v>
      </c>
      <c r="M45" s="666">
        <v>0</v>
      </c>
      <c r="N45" s="2379"/>
      <c r="O45" s="2319"/>
      <c r="P45" s="1588" t="s">
        <v>6083</v>
      </c>
      <c r="Q45" s="811"/>
      <c r="S45" s="43">
        <f xml:space="preserve"> IF( SUM( V45:Y45 ) = 0, 0, $V$3 )</f>
        <v>0</v>
      </c>
      <c r="V45" s="1061">
        <f>IF('[2]Validation flags'!$H$3=1,0, IF( ISNUMBER(K45), 0, 1 ))</f>
        <v>0</v>
      </c>
      <c r="W45" s="1061">
        <f>IF('[2]Validation flags'!$H$3=1,0, IF( ISNUMBER(L45), 0, 1 ))</f>
        <v>0</v>
      </c>
      <c r="X45" s="1061">
        <f>IF('[2]Validation flags'!$H$3=1,0, IF( ISNUMBER(M45), 0, 1 ))</f>
        <v>0</v>
      </c>
      <c r="Y45" s="1050"/>
      <c r="Z45" s="200"/>
    </row>
    <row r="46" spans="2:26" ht="14.25" customHeight="1" thickBot="1" x14ac:dyDescent="0.35">
      <c r="B46" s="1445">
        <v>29</v>
      </c>
      <c r="C46" s="1419" t="s">
        <v>7109</v>
      </c>
      <c r="D46" s="1065" t="s">
        <v>7110</v>
      </c>
      <c r="E46" s="1065" t="s">
        <v>41</v>
      </c>
      <c r="F46" s="1065">
        <v>3</v>
      </c>
      <c r="G46" s="1422" t="s">
        <v>31</v>
      </c>
      <c r="H46" s="2346"/>
      <c r="I46" s="717"/>
      <c r="J46" s="717"/>
      <c r="K46" s="695">
        <v>-1.3102787718799942</v>
      </c>
      <c r="L46" s="696">
        <v>-2.246178304059367</v>
      </c>
      <c r="M46" s="675">
        <v>5.2744559858718674</v>
      </c>
      <c r="N46" s="2379"/>
      <c r="O46" s="2319"/>
      <c r="P46" s="1588" t="s">
        <v>6086</v>
      </c>
      <c r="Q46" s="811"/>
      <c r="S46" s="43">
        <f xml:space="preserve"> IF( SUM( V46:Y46 ) = 0, 0, $V$3 )</f>
        <v>0</v>
      </c>
      <c r="V46" s="1061">
        <f>IF('[2]Validation flags'!$H$3=1,0, IF( ISNUMBER(K46), 0, 1 ))</f>
        <v>0</v>
      </c>
      <c r="W46" s="1061">
        <f>IF('[2]Validation flags'!$H$3=1,0, IF( ISNUMBER(L46), 0, 1 ))</f>
        <v>0</v>
      </c>
      <c r="X46" s="1061">
        <f>IF('[2]Validation flags'!$H$3=1,0, IF( ISNUMBER(M46), 0, 1 ))</f>
        <v>0</v>
      </c>
      <c r="Y46" s="1050"/>
      <c r="Z46" s="200"/>
    </row>
    <row r="47" spans="2:26" ht="14.25" customHeight="1" x14ac:dyDescent="0.3">
      <c r="B47" s="1445">
        <v>30</v>
      </c>
      <c r="C47" s="1419" t="s">
        <v>7111</v>
      </c>
      <c r="D47" s="1065" t="s">
        <v>7112</v>
      </c>
      <c r="E47" s="1065" t="s">
        <v>41</v>
      </c>
      <c r="F47" s="1065">
        <v>3</v>
      </c>
      <c r="G47" s="1422" t="s">
        <v>31</v>
      </c>
      <c r="H47" s="2346"/>
      <c r="I47" s="717"/>
      <c r="J47" s="717"/>
      <c r="K47" s="2905"/>
      <c r="L47" s="2429"/>
      <c r="M47" s="1895">
        <v>-15.048</v>
      </c>
      <c r="N47" s="2379"/>
      <c r="O47" s="2319"/>
      <c r="P47" s="1588" t="s">
        <v>7113</v>
      </c>
      <c r="Q47" s="811"/>
      <c r="S47" s="43">
        <f xml:space="preserve"> IF( SUM( V47:Y47 ) = 0, 0, $V$3 )</f>
        <v>0</v>
      </c>
      <c r="V47" s="1050"/>
      <c r="W47" s="1050"/>
      <c r="X47" s="1061">
        <f>IF('[2]Validation flags'!$H$3=1,0, IF( ISNUMBER(M47), 0, 1 ))</f>
        <v>0</v>
      </c>
      <c r="Y47" s="1050"/>
      <c r="Z47" s="200"/>
    </row>
    <row r="48" spans="2:26" ht="14.25" customHeight="1" thickBot="1" x14ac:dyDescent="0.35">
      <c r="B48" s="2096">
        <v>31</v>
      </c>
      <c r="C48" s="1410" t="s">
        <v>7114</v>
      </c>
      <c r="D48" s="1074" t="s">
        <v>7115</v>
      </c>
      <c r="E48" s="1074" t="s">
        <v>41</v>
      </c>
      <c r="F48" s="1074">
        <v>3</v>
      </c>
      <c r="G48" s="1411" t="s">
        <v>32</v>
      </c>
      <c r="H48" s="2346"/>
      <c r="I48" s="717"/>
      <c r="J48" s="717"/>
      <c r="K48" s="2905"/>
      <c r="L48" s="2429"/>
      <c r="M48" s="1598">
        <v>-15.877000000000001</v>
      </c>
      <c r="N48" s="2379"/>
      <c r="O48" s="2319"/>
      <c r="P48" s="1591" t="s">
        <v>6092</v>
      </c>
      <c r="Q48" s="831"/>
      <c r="S48" s="43">
        <f xml:space="preserve"> IF( SUM( V48:Y48 ) = 0, 0, $V$3 )</f>
        <v>0</v>
      </c>
      <c r="V48" s="1050"/>
      <c r="W48" s="1050"/>
      <c r="X48" s="1061">
        <f>IF('[2]Validation flags'!$H$3=1,0, IF( ISNUMBER(M48), 0, 1 ))</f>
        <v>0</v>
      </c>
      <c r="Y48" s="1050"/>
      <c r="Z48" s="600"/>
    </row>
    <row r="49" spans="2:26" ht="15" x14ac:dyDescent="0.3">
      <c r="B49" s="2408"/>
      <c r="C49" s="2409"/>
      <c r="D49" s="278"/>
      <c r="E49" s="278"/>
      <c r="F49" s="278"/>
      <c r="G49" s="278"/>
      <c r="H49" s="278"/>
      <c r="I49" s="482"/>
      <c r="J49" s="482"/>
      <c r="K49" s="482"/>
      <c r="L49" s="732"/>
      <c r="M49" s="732"/>
      <c r="N49" s="2906"/>
      <c r="O49" s="2319"/>
      <c r="P49" s="732"/>
      <c r="Q49" s="732"/>
      <c r="S49" s="43"/>
      <c r="U49" s="600"/>
      <c r="V49" s="1050"/>
      <c r="W49" s="1050"/>
      <c r="X49" s="1050"/>
      <c r="Y49" s="1050"/>
      <c r="Z49" s="600"/>
    </row>
    <row r="50" spans="2:26" ht="15" x14ac:dyDescent="0.3">
      <c r="B50" s="277" t="s">
        <v>300</v>
      </c>
      <c r="C50" s="278"/>
      <c r="D50" s="482"/>
      <c r="E50" s="482"/>
      <c r="F50" s="482"/>
      <c r="G50" s="482"/>
      <c r="H50" s="482"/>
      <c r="I50" s="482"/>
      <c r="J50" s="482"/>
      <c r="K50" s="482"/>
      <c r="L50" s="732"/>
      <c r="M50" s="732"/>
      <c r="N50" s="2906"/>
      <c r="O50" s="2319"/>
      <c r="P50" s="732"/>
      <c r="Q50" s="732"/>
      <c r="S50" s="43"/>
      <c r="U50" s="600"/>
      <c r="V50" s="1050"/>
      <c r="W50" s="1050"/>
      <c r="X50" s="1050"/>
      <c r="Y50" s="1050"/>
      <c r="Z50" s="600"/>
    </row>
    <row r="51" spans="2:26" ht="15" x14ac:dyDescent="0.3">
      <c r="B51" s="1187"/>
      <c r="C51" s="1310" t="s">
        <v>301</v>
      </c>
      <c r="D51" s="482"/>
      <c r="E51" s="482"/>
      <c r="F51" s="482"/>
      <c r="G51" s="482"/>
      <c r="H51" s="482"/>
      <c r="I51" s="482"/>
      <c r="J51" s="482"/>
      <c r="K51" s="482"/>
      <c r="L51" s="732"/>
      <c r="M51" s="732"/>
      <c r="N51" s="2906"/>
      <c r="O51" s="2319"/>
      <c r="P51" s="732"/>
      <c r="Q51" s="732"/>
      <c r="S51" s="43"/>
      <c r="U51" s="600"/>
      <c r="V51" s="1050"/>
      <c r="W51" s="1050"/>
      <c r="X51" s="1050"/>
      <c r="Y51" s="1050"/>
      <c r="Z51" s="600"/>
    </row>
    <row r="52" spans="2:26" ht="15" x14ac:dyDescent="0.3">
      <c r="B52" s="1188"/>
      <c r="C52" s="1310" t="s">
        <v>302</v>
      </c>
      <c r="D52" s="482"/>
      <c r="E52" s="482"/>
      <c r="F52" s="482"/>
      <c r="G52" s="482"/>
      <c r="H52" s="482"/>
      <c r="I52" s="482"/>
      <c r="J52" s="482"/>
      <c r="K52" s="482"/>
      <c r="L52" s="732"/>
      <c r="M52" s="732"/>
      <c r="N52" s="2906"/>
      <c r="O52" s="2319"/>
      <c r="P52" s="732"/>
      <c r="Q52" s="732"/>
      <c r="S52" s="43"/>
      <c r="U52" s="600"/>
      <c r="V52" s="1050"/>
      <c r="W52" s="1050"/>
      <c r="X52" s="1050"/>
      <c r="Y52" s="1050"/>
      <c r="Z52" s="600"/>
    </row>
    <row r="53" spans="2:26" ht="15" x14ac:dyDescent="0.3">
      <c r="B53" s="1189"/>
      <c r="C53" s="1310" t="s">
        <v>303</v>
      </c>
      <c r="D53" s="482"/>
      <c r="E53" s="482"/>
      <c r="F53" s="482"/>
      <c r="G53" s="482"/>
      <c r="H53" s="482"/>
      <c r="I53" s="482"/>
      <c r="J53" s="482"/>
      <c r="K53" s="482"/>
      <c r="L53" s="732"/>
      <c r="M53" s="732"/>
      <c r="N53" s="732"/>
      <c r="O53" s="2319"/>
      <c r="P53" s="732"/>
      <c r="Q53" s="732"/>
      <c r="S53" s="43"/>
      <c r="U53" s="600"/>
      <c r="V53" s="1050"/>
      <c r="W53" s="1050"/>
      <c r="X53" s="1050"/>
      <c r="Y53" s="1050"/>
      <c r="Z53" s="600"/>
    </row>
    <row r="54" spans="2:26" ht="15" x14ac:dyDescent="0.3">
      <c r="B54" s="1190"/>
      <c r="C54" s="1310" t="s">
        <v>304</v>
      </c>
      <c r="D54" s="482"/>
      <c r="E54" s="482"/>
      <c r="F54" s="482"/>
      <c r="G54" s="482"/>
      <c r="H54" s="482"/>
      <c r="I54" s="482"/>
      <c r="J54" s="482"/>
      <c r="K54" s="482"/>
      <c r="L54" s="732"/>
      <c r="M54" s="732"/>
      <c r="N54" s="732"/>
      <c r="O54" s="2319"/>
      <c r="P54" s="732"/>
      <c r="Q54" s="732"/>
      <c r="S54" s="621"/>
      <c r="U54" s="1091"/>
      <c r="V54" s="1050"/>
      <c r="W54" s="1050"/>
      <c r="X54" s="1050"/>
      <c r="Y54" s="1050"/>
      <c r="Z54" s="1091"/>
    </row>
    <row r="55" spans="2:26" ht="15.75" thickBot="1" x14ac:dyDescent="0.35">
      <c r="B55" s="2436"/>
      <c r="C55" s="2437"/>
      <c r="D55" s="482"/>
      <c r="E55" s="482"/>
      <c r="F55" s="482"/>
      <c r="G55" s="482"/>
      <c r="H55" s="482"/>
      <c r="I55" s="482"/>
      <c r="J55" s="482"/>
      <c r="K55" s="482"/>
      <c r="L55" s="732"/>
      <c r="M55" s="732"/>
      <c r="N55" s="732"/>
      <c r="O55" s="2319"/>
      <c r="P55" s="732"/>
      <c r="Q55" s="732"/>
      <c r="S55" s="621"/>
      <c r="U55" s="1091"/>
      <c r="V55" s="1050"/>
      <c r="W55" s="1050"/>
      <c r="X55" s="1050"/>
      <c r="Y55" s="1050"/>
      <c r="Z55" s="1091"/>
    </row>
    <row r="56" spans="2:26" ht="16.5" thickBot="1" x14ac:dyDescent="0.3">
      <c r="B56" s="3494" t="s">
        <v>7116</v>
      </c>
      <c r="C56" s="3495"/>
      <c r="D56" s="3495"/>
      <c r="E56" s="3495"/>
      <c r="F56" s="3495"/>
      <c r="G56" s="3495"/>
      <c r="H56" s="3495"/>
      <c r="I56" s="3495"/>
      <c r="J56" s="3495"/>
      <c r="K56" s="3495"/>
      <c r="L56" s="3495"/>
      <c r="M56" s="3495"/>
      <c r="N56" s="3496"/>
      <c r="O56" s="2319"/>
      <c r="P56" s="732"/>
      <c r="Q56" s="732"/>
      <c r="S56" s="621"/>
      <c r="U56" s="1091"/>
      <c r="V56" s="1050"/>
      <c r="W56" s="1050"/>
      <c r="X56" s="1050"/>
      <c r="Y56" s="1050"/>
      <c r="Z56" s="1091"/>
    </row>
    <row r="57" spans="2:26" ht="16.5" thickBot="1" x14ac:dyDescent="0.3">
      <c r="B57" s="288"/>
      <c r="C57" s="289"/>
      <c r="D57" s="291"/>
      <c r="E57" s="291"/>
      <c r="F57" s="291"/>
      <c r="G57" s="291"/>
      <c r="H57" s="291"/>
      <c r="I57" s="291"/>
      <c r="J57" s="291"/>
      <c r="K57" s="291"/>
      <c r="L57" s="732"/>
      <c r="M57" s="732"/>
      <c r="N57" s="732"/>
      <c r="O57" s="2319"/>
      <c r="P57" s="732"/>
      <c r="Q57" s="732"/>
      <c r="S57" s="621"/>
      <c r="U57" s="1091"/>
      <c r="V57" s="1050"/>
      <c r="W57" s="1050"/>
      <c r="X57" s="1050"/>
      <c r="Y57" s="1050"/>
      <c r="Z57" s="1091"/>
    </row>
    <row r="58" spans="2:26" ht="45" customHeight="1" thickBot="1" x14ac:dyDescent="0.3">
      <c r="B58" s="3480" t="s">
        <v>7117</v>
      </c>
      <c r="C58" s="3481"/>
      <c r="D58" s="3481"/>
      <c r="E58" s="3481"/>
      <c r="F58" s="3481"/>
      <c r="G58" s="3481"/>
      <c r="H58" s="3481"/>
      <c r="I58" s="3481"/>
      <c r="J58" s="3481"/>
      <c r="K58" s="3481"/>
      <c r="L58" s="3481"/>
      <c r="M58" s="3481"/>
      <c r="N58" s="3482"/>
      <c r="O58" s="2319"/>
      <c r="P58" s="732"/>
      <c r="Q58" s="732"/>
      <c r="S58" s="621"/>
      <c r="U58" s="1091"/>
      <c r="V58" s="1050"/>
      <c r="W58" s="1050"/>
      <c r="X58" s="1050"/>
      <c r="Y58" s="1050"/>
      <c r="Z58" s="1091"/>
    </row>
    <row r="59" spans="2:26" ht="15" thickBot="1" x14ac:dyDescent="0.25">
      <c r="B59" s="305"/>
      <c r="C59" s="1170"/>
      <c r="D59" s="305"/>
      <c r="E59" s="305"/>
      <c r="F59" s="305"/>
      <c r="G59" s="305"/>
      <c r="H59" s="305"/>
      <c r="I59" s="114"/>
      <c r="J59" s="114"/>
      <c r="K59" s="114"/>
      <c r="L59" s="732"/>
      <c r="M59" s="732"/>
      <c r="N59" s="732"/>
      <c r="O59" s="2319"/>
      <c r="P59" s="732"/>
      <c r="Q59" s="732"/>
      <c r="U59" s="1091"/>
      <c r="V59" s="1096"/>
      <c r="Z59" s="1091"/>
    </row>
    <row r="60" spans="2:26" ht="15" customHeight="1" x14ac:dyDescent="0.25">
      <c r="B60" s="292" t="s">
        <v>307</v>
      </c>
      <c r="C60" s="3532" t="s">
        <v>308</v>
      </c>
      <c r="D60" s="3533"/>
      <c r="E60" s="3533"/>
      <c r="F60" s="3533"/>
      <c r="G60" s="3533"/>
      <c r="H60" s="3533"/>
      <c r="I60" s="3533"/>
      <c r="J60" s="3533"/>
      <c r="K60" s="3533"/>
      <c r="L60" s="3533"/>
      <c r="M60" s="3533"/>
      <c r="N60" s="3534"/>
      <c r="O60" s="2319"/>
      <c r="P60" s="732"/>
      <c r="Q60" s="732"/>
      <c r="U60" s="1091"/>
      <c r="V60" s="1099"/>
      <c r="Z60" s="1091"/>
    </row>
    <row r="61" spans="2:26" ht="15" customHeight="1" x14ac:dyDescent="0.25">
      <c r="B61" s="627" t="s">
        <v>309</v>
      </c>
      <c r="C61" s="628" t="str">
        <f>$C$5</f>
        <v>Company details for WRFIM model</v>
      </c>
      <c r="D61" s="628"/>
      <c r="E61" s="628"/>
      <c r="F61" s="628"/>
      <c r="G61" s="628"/>
      <c r="H61" s="628"/>
      <c r="I61" s="628"/>
      <c r="J61" s="628"/>
      <c r="K61" s="628"/>
      <c r="L61" s="628"/>
      <c r="M61" s="628"/>
      <c r="N61" s="629"/>
      <c r="O61" s="2319"/>
      <c r="P61" s="732"/>
      <c r="Q61" s="732"/>
      <c r="U61" s="1091"/>
      <c r="V61" s="1099"/>
      <c r="Z61" s="1091"/>
    </row>
    <row r="62" spans="2:26" s="2438" customFormat="1" ht="15" customHeight="1" x14ac:dyDescent="0.25">
      <c r="B62" s="1917" t="s">
        <v>6095</v>
      </c>
      <c r="C62" s="3523" t="s">
        <v>5999</v>
      </c>
      <c r="D62" s="3524"/>
      <c r="E62" s="3524"/>
      <c r="F62" s="3524"/>
      <c r="G62" s="3524"/>
      <c r="H62" s="3524"/>
      <c r="I62" s="3524"/>
      <c r="J62" s="3524"/>
      <c r="K62" s="3524"/>
      <c r="L62" s="3524"/>
      <c r="M62" s="3524"/>
      <c r="N62" s="3525"/>
      <c r="O62" s="1168"/>
      <c r="P62" s="278"/>
      <c r="Q62" s="278"/>
      <c r="S62" s="1033"/>
      <c r="T62" s="1033"/>
      <c r="U62" s="1091"/>
      <c r="V62" s="1099"/>
      <c r="W62" s="1097"/>
      <c r="X62" s="1097"/>
      <c r="Y62" s="1097"/>
      <c r="Z62" s="1091"/>
    </row>
    <row r="63" spans="2:26" s="2438" customFormat="1" ht="15" customHeight="1" x14ac:dyDescent="0.25">
      <c r="B63" s="627" t="s">
        <v>321</v>
      </c>
      <c r="C63" s="628" t="str">
        <f>$C$10</f>
        <v>WRFIM model parameters</v>
      </c>
      <c r="D63" s="628"/>
      <c r="E63" s="628"/>
      <c r="F63" s="628"/>
      <c r="G63" s="628"/>
      <c r="H63" s="628"/>
      <c r="I63" s="628"/>
      <c r="J63" s="628"/>
      <c r="K63" s="628"/>
      <c r="L63" s="628"/>
      <c r="M63" s="628"/>
      <c r="N63" s="629"/>
      <c r="O63" s="1168"/>
      <c r="P63" s="278"/>
      <c r="Q63" s="278"/>
      <c r="S63" s="1033"/>
      <c r="T63" s="1033"/>
      <c r="U63" s="1091"/>
      <c r="V63" s="1096"/>
      <c r="W63" s="1097"/>
      <c r="X63" s="1097"/>
      <c r="Y63" s="1097"/>
      <c r="Z63" s="1091"/>
    </row>
    <row r="64" spans="2:26" s="2438" customFormat="1" ht="15" customHeight="1" x14ac:dyDescent="0.25">
      <c r="B64" s="1917" t="s">
        <v>6096</v>
      </c>
      <c r="C64" s="3523" t="s">
        <v>6097</v>
      </c>
      <c r="D64" s="3524"/>
      <c r="E64" s="3524"/>
      <c r="F64" s="3524"/>
      <c r="G64" s="3524"/>
      <c r="H64" s="3524"/>
      <c r="I64" s="3524"/>
      <c r="J64" s="3524"/>
      <c r="K64" s="3524"/>
      <c r="L64" s="3524"/>
      <c r="M64" s="3524"/>
      <c r="N64" s="3525"/>
      <c r="O64" s="1168"/>
      <c r="P64" s="278"/>
      <c r="Q64" s="278"/>
      <c r="S64" s="1033"/>
      <c r="T64" s="1033"/>
      <c r="U64" s="1091"/>
      <c r="V64" s="1099"/>
      <c r="W64" s="1097"/>
      <c r="X64" s="1097"/>
      <c r="Y64" s="1097"/>
      <c r="Z64" s="1091"/>
    </row>
    <row r="65" spans="2:26" s="2438" customFormat="1" ht="15" customHeight="1" x14ac:dyDescent="0.25">
      <c r="B65" s="627" t="s">
        <v>330</v>
      </c>
      <c r="C65" s="628" t="str">
        <f>$C$17</f>
        <v>Allowed revenue</v>
      </c>
      <c r="D65" s="628"/>
      <c r="E65" s="628"/>
      <c r="F65" s="628"/>
      <c r="G65" s="628"/>
      <c r="H65" s="628"/>
      <c r="I65" s="628"/>
      <c r="J65" s="628"/>
      <c r="K65" s="628"/>
      <c r="L65" s="628"/>
      <c r="M65" s="628"/>
      <c r="N65" s="629"/>
      <c r="O65" s="1168"/>
      <c r="P65" s="278"/>
      <c r="Q65" s="278"/>
      <c r="S65" s="1033"/>
      <c r="T65" s="1033"/>
      <c r="U65" s="1034"/>
      <c r="V65" s="1099"/>
      <c r="W65" s="1097"/>
      <c r="X65" s="1097"/>
      <c r="Y65" s="1097"/>
      <c r="Z65" s="1034"/>
    </row>
    <row r="66" spans="2:26" s="2438" customFormat="1" x14ac:dyDescent="0.25">
      <c r="B66" s="1917" t="s">
        <v>6098</v>
      </c>
      <c r="C66" s="3523" t="s">
        <v>6099</v>
      </c>
      <c r="D66" s="3524"/>
      <c r="E66" s="3524"/>
      <c r="F66" s="3524"/>
      <c r="G66" s="3524"/>
      <c r="H66" s="3524"/>
      <c r="I66" s="3524"/>
      <c r="J66" s="3524"/>
      <c r="K66" s="3524"/>
      <c r="L66" s="3524"/>
      <c r="M66" s="3524"/>
      <c r="N66" s="3525"/>
      <c r="O66" s="1168"/>
      <c r="P66" s="278"/>
      <c r="Q66" s="278"/>
      <c r="S66" s="1033"/>
      <c r="T66" s="1033"/>
      <c r="U66" s="1034"/>
      <c r="V66" s="1099"/>
      <c r="W66" s="1097"/>
      <c r="X66" s="1097"/>
      <c r="Y66" s="1097"/>
      <c r="Z66" s="1034"/>
    </row>
    <row r="67" spans="2:26" s="2438" customFormat="1" ht="15" customHeight="1" x14ac:dyDescent="0.25">
      <c r="B67" s="1917" t="s">
        <v>3821</v>
      </c>
      <c r="C67" s="3523" t="s">
        <v>6100</v>
      </c>
      <c r="D67" s="3524"/>
      <c r="E67" s="3524"/>
      <c r="F67" s="3524"/>
      <c r="G67" s="3524"/>
      <c r="H67" s="3524"/>
      <c r="I67" s="3524"/>
      <c r="J67" s="3524"/>
      <c r="K67" s="3524"/>
      <c r="L67" s="3524"/>
      <c r="M67" s="3524"/>
      <c r="N67" s="3525"/>
      <c r="O67" s="1168"/>
      <c r="P67" s="278"/>
      <c r="Q67" s="278"/>
      <c r="S67" s="1033"/>
      <c r="T67" s="1033"/>
      <c r="U67" s="1034"/>
      <c r="V67" s="1099"/>
      <c r="W67" s="1097"/>
      <c r="X67" s="1097"/>
      <c r="Y67" s="1097"/>
      <c r="Z67" s="1034"/>
    </row>
    <row r="68" spans="2:26" s="2438" customFormat="1" ht="15" customHeight="1" x14ac:dyDescent="0.25">
      <c r="B68" s="1917" t="s">
        <v>3924</v>
      </c>
      <c r="C68" s="3523" t="s">
        <v>6101</v>
      </c>
      <c r="D68" s="3524"/>
      <c r="E68" s="3524"/>
      <c r="F68" s="3524"/>
      <c r="G68" s="3524"/>
      <c r="H68" s="3524"/>
      <c r="I68" s="3524"/>
      <c r="J68" s="3524"/>
      <c r="K68" s="3524"/>
      <c r="L68" s="3524"/>
      <c r="M68" s="3524"/>
      <c r="N68" s="3525"/>
      <c r="O68" s="1168"/>
      <c r="P68" s="278"/>
      <c r="Q68" s="278"/>
      <c r="S68" s="1033"/>
      <c r="T68" s="1033"/>
      <c r="U68" s="1034"/>
      <c r="V68" s="1099"/>
      <c r="W68" s="1097"/>
      <c r="X68" s="1097"/>
      <c r="Y68" s="1097"/>
      <c r="Z68" s="1034"/>
    </row>
    <row r="69" spans="2:26" s="2438" customFormat="1" ht="15" customHeight="1" x14ac:dyDescent="0.25">
      <c r="B69" s="1917">
        <v>12</v>
      </c>
      <c r="C69" s="3815" t="s">
        <v>7118</v>
      </c>
      <c r="D69" s="3816"/>
      <c r="E69" s="3816"/>
      <c r="F69" s="3816"/>
      <c r="G69" s="3816"/>
      <c r="H69" s="3816"/>
      <c r="I69" s="3816"/>
      <c r="J69" s="3816"/>
      <c r="K69" s="3816"/>
      <c r="L69" s="3816"/>
      <c r="M69" s="3816"/>
      <c r="N69" s="3817"/>
      <c r="O69" s="1168"/>
      <c r="P69" s="278"/>
      <c r="Q69" s="278"/>
      <c r="S69" s="1033"/>
      <c r="T69" s="1033"/>
      <c r="U69" s="1034"/>
      <c r="V69" s="1099"/>
      <c r="W69" s="1097"/>
      <c r="X69" s="1097"/>
      <c r="Y69" s="1097"/>
      <c r="Z69" s="1034"/>
    </row>
    <row r="70" spans="2:26" s="2438" customFormat="1" ht="15" customHeight="1" x14ac:dyDescent="0.25">
      <c r="B70" s="627" t="s">
        <v>334</v>
      </c>
      <c r="C70" s="628" t="str">
        <f>$C$23</f>
        <v>AMP5 RCM blind year adjustment</v>
      </c>
      <c r="D70" s="628"/>
      <c r="E70" s="628"/>
      <c r="F70" s="628"/>
      <c r="G70" s="628"/>
      <c r="H70" s="628"/>
      <c r="I70" s="628"/>
      <c r="J70" s="628"/>
      <c r="K70" s="628"/>
      <c r="L70" s="628"/>
      <c r="M70" s="628"/>
      <c r="N70" s="629"/>
      <c r="O70" s="1168"/>
      <c r="P70" s="278"/>
      <c r="Q70" s="278"/>
      <c r="S70" s="1033"/>
      <c r="T70" s="1033"/>
      <c r="U70" s="1034"/>
      <c r="V70" s="1097"/>
      <c r="W70" s="1097"/>
      <c r="X70" s="1097"/>
      <c r="Y70" s="1097"/>
      <c r="Z70" s="1034"/>
    </row>
    <row r="71" spans="2:26" ht="15" customHeight="1" x14ac:dyDescent="0.25">
      <c r="B71" s="1917">
        <v>13</v>
      </c>
      <c r="C71" s="3523" t="s">
        <v>6103</v>
      </c>
      <c r="D71" s="3524"/>
      <c r="E71" s="3524"/>
      <c r="F71" s="3524"/>
      <c r="G71" s="3524"/>
      <c r="H71" s="3524"/>
      <c r="I71" s="3524"/>
      <c r="J71" s="3524"/>
      <c r="K71" s="3524"/>
      <c r="L71" s="3524"/>
      <c r="M71" s="3524"/>
      <c r="N71" s="3525"/>
      <c r="O71" s="2319"/>
      <c r="P71" s="732"/>
      <c r="Q71" s="732"/>
    </row>
    <row r="72" spans="2:26" ht="15" customHeight="1" x14ac:dyDescent="0.25">
      <c r="B72" s="1917">
        <v>14</v>
      </c>
      <c r="C72" s="3523" t="s">
        <v>6104</v>
      </c>
      <c r="D72" s="3524"/>
      <c r="E72" s="3524"/>
      <c r="F72" s="3524"/>
      <c r="G72" s="3524"/>
      <c r="H72" s="3524"/>
      <c r="I72" s="3524"/>
      <c r="J72" s="3524"/>
      <c r="K72" s="3524"/>
      <c r="L72" s="3524"/>
      <c r="M72" s="3524"/>
      <c r="N72" s="3525"/>
      <c r="O72" s="2319"/>
      <c r="P72" s="732"/>
      <c r="Q72" s="732"/>
    </row>
    <row r="73" spans="2:26" ht="15" customHeight="1" x14ac:dyDescent="0.25">
      <c r="B73" s="627" t="s">
        <v>338</v>
      </c>
      <c r="C73" s="628" t="str">
        <f>$C$27</f>
        <v>Revenue recovered</v>
      </c>
      <c r="D73" s="628"/>
      <c r="E73" s="628"/>
      <c r="F73" s="628"/>
      <c r="G73" s="628"/>
      <c r="H73" s="628"/>
      <c r="I73" s="628"/>
      <c r="J73" s="628"/>
      <c r="K73" s="628"/>
      <c r="L73" s="628"/>
      <c r="M73" s="628"/>
      <c r="N73" s="629"/>
      <c r="O73" s="2319"/>
      <c r="P73" s="732"/>
      <c r="Q73" s="732"/>
    </row>
    <row r="74" spans="2:26" ht="15" customHeight="1" x14ac:dyDescent="0.25">
      <c r="B74" s="2441" t="s">
        <v>6105</v>
      </c>
      <c r="C74" s="3812" t="s">
        <v>7119</v>
      </c>
      <c r="D74" s="3813"/>
      <c r="E74" s="3813"/>
      <c r="F74" s="3813"/>
      <c r="G74" s="3813"/>
      <c r="H74" s="3813"/>
      <c r="I74" s="3813"/>
      <c r="J74" s="3813"/>
      <c r="K74" s="3813"/>
      <c r="L74" s="3813"/>
      <c r="M74" s="3813"/>
      <c r="N74" s="3814"/>
      <c r="O74" s="2319"/>
      <c r="P74" s="732"/>
      <c r="Q74" s="732"/>
    </row>
    <row r="75" spans="2:26" ht="15" customHeight="1" x14ac:dyDescent="0.25">
      <c r="B75" s="2441">
        <v>21</v>
      </c>
      <c r="C75" s="3812" t="s">
        <v>7120</v>
      </c>
      <c r="D75" s="3813"/>
      <c r="E75" s="3813"/>
      <c r="F75" s="3813"/>
      <c r="G75" s="3813"/>
      <c r="H75" s="3813"/>
      <c r="I75" s="3813"/>
      <c r="J75" s="3813"/>
      <c r="K75" s="3813"/>
      <c r="L75" s="3813"/>
      <c r="M75" s="3813"/>
      <c r="N75" s="3814"/>
      <c r="O75" s="2319"/>
      <c r="P75" s="732"/>
      <c r="Q75" s="732"/>
    </row>
    <row r="76" spans="2:26" ht="30" customHeight="1" x14ac:dyDescent="0.25">
      <c r="B76" s="2441">
        <v>22</v>
      </c>
      <c r="C76" s="3812" t="s">
        <v>7121</v>
      </c>
      <c r="D76" s="3813"/>
      <c r="E76" s="3813"/>
      <c r="F76" s="3813"/>
      <c r="G76" s="3813"/>
      <c r="H76" s="3813"/>
      <c r="I76" s="3813"/>
      <c r="J76" s="3813"/>
      <c r="K76" s="3813"/>
      <c r="L76" s="3813"/>
      <c r="M76" s="3813"/>
      <c r="N76" s="3814"/>
      <c r="O76" s="2319"/>
      <c r="P76" s="732"/>
      <c r="Q76" s="732"/>
    </row>
    <row r="77" spans="2:26" ht="15" customHeight="1" x14ac:dyDescent="0.25">
      <c r="B77" s="2441">
        <v>23</v>
      </c>
      <c r="C77" s="3812" t="s">
        <v>7122</v>
      </c>
      <c r="D77" s="3813"/>
      <c r="E77" s="3813"/>
      <c r="F77" s="3813"/>
      <c r="G77" s="3813"/>
      <c r="H77" s="3813"/>
      <c r="I77" s="3813"/>
      <c r="J77" s="3813"/>
      <c r="K77" s="3813"/>
      <c r="L77" s="3813"/>
      <c r="M77" s="3813"/>
      <c r="N77" s="3814"/>
      <c r="O77" s="2319"/>
      <c r="P77" s="732"/>
      <c r="Q77" s="732"/>
    </row>
    <row r="78" spans="2:26" ht="15" customHeight="1" x14ac:dyDescent="0.25">
      <c r="B78" s="627" t="s">
        <v>342</v>
      </c>
      <c r="C78" s="628" t="str">
        <f>$C$38</f>
        <v>Variance analysis of grants and contributions</v>
      </c>
      <c r="D78" s="628"/>
      <c r="E78" s="628"/>
      <c r="F78" s="628"/>
      <c r="G78" s="628"/>
      <c r="H78" s="628"/>
      <c r="I78" s="628"/>
      <c r="J78" s="628"/>
      <c r="K78" s="628"/>
      <c r="L78" s="628"/>
      <c r="M78" s="628"/>
      <c r="N78" s="629"/>
      <c r="O78" s="2319"/>
      <c r="P78" s="732"/>
      <c r="Q78" s="732"/>
    </row>
    <row r="79" spans="2:26" ht="15" customHeight="1" x14ac:dyDescent="0.25">
      <c r="B79" s="2441">
        <v>24</v>
      </c>
      <c r="C79" s="3812" t="s">
        <v>7123</v>
      </c>
      <c r="D79" s="3813"/>
      <c r="E79" s="3813"/>
      <c r="F79" s="3813"/>
      <c r="G79" s="3813"/>
      <c r="H79" s="3813"/>
      <c r="I79" s="3813"/>
      <c r="J79" s="3813"/>
      <c r="K79" s="3813"/>
      <c r="L79" s="3813"/>
      <c r="M79" s="3813"/>
      <c r="N79" s="3814"/>
      <c r="O79" s="2319"/>
      <c r="P79" s="732"/>
      <c r="Q79" s="732"/>
    </row>
    <row r="80" spans="2:26" ht="15" customHeight="1" x14ac:dyDescent="0.25">
      <c r="B80" s="2441">
        <v>25</v>
      </c>
      <c r="C80" s="3812" t="s">
        <v>7124</v>
      </c>
      <c r="D80" s="3813"/>
      <c r="E80" s="3813"/>
      <c r="F80" s="3813"/>
      <c r="G80" s="3813"/>
      <c r="H80" s="3813"/>
      <c r="I80" s="3813"/>
      <c r="J80" s="3813"/>
      <c r="K80" s="3813"/>
      <c r="L80" s="3813"/>
      <c r="M80" s="3813"/>
      <c r="N80" s="3814"/>
      <c r="O80" s="2319"/>
      <c r="P80" s="732"/>
      <c r="Q80" s="732"/>
    </row>
    <row r="81" spans="2:17" ht="15" customHeight="1" x14ac:dyDescent="0.25">
      <c r="B81" s="2441">
        <v>26</v>
      </c>
      <c r="C81" s="3812" t="s">
        <v>7125</v>
      </c>
      <c r="D81" s="3813"/>
      <c r="E81" s="3813"/>
      <c r="F81" s="3813"/>
      <c r="G81" s="3813"/>
      <c r="H81" s="3813"/>
      <c r="I81" s="3813"/>
      <c r="J81" s="3813"/>
      <c r="K81" s="3813"/>
      <c r="L81" s="3813"/>
      <c r="M81" s="3813"/>
      <c r="N81" s="3814"/>
      <c r="O81" s="2319"/>
      <c r="P81" s="732"/>
      <c r="Q81" s="732"/>
    </row>
    <row r="82" spans="2:17" ht="15" customHeight="1" x14ac:dyDescent="0.25">
      <c r="B82" s="627" t="s">
        <v>5092</v>
      </c>
      <c r="C82" s="628" t="str">
        <f>$C$43</f>
        <v>Penalties</v>
      </c>
      <c r="D82" s="628"/>
      <c r="E82" s="628"/>
      <c r="F82" s="628"/>
      <c r="G82" s="628"/>
      <c r="H82" s="628"/>
      <c r="I82" s="628"/>
      <c r="J82" s="628"/>
      <c r="K82" s="628"/>
      <c r="L82" s="628"/>
      <c r="M82" s="628"/>
      <c r="N82" s="629"/>
      <c r="O82" s="2319"/>
      <c r="P82" s="732"/>
      <c r="Q82" s="732"/>
    </row>
    <row r="83" spans="2:17" ht="15" customHeight="1" x14ac:dyDescent="0.25">
      <c r="B83" s="2445" t="s">
        <v>6113</v>
      </c>
      <c r="C83" s="3523" t="s">
        <v>7126</v>
      </c>
      <c r="D83" s="3524"/>
      <c r="E83" s="3524"/>
      <c r="F83" s="3524"/>
      <c r="G83" s="3524"/>
      <c r="H83" s="3524"/>
      <c r="I83" s="3524"/>
      <c r="J83" s="3524"/>
      <c r="K83" s="3524"/>
      <c r="L83" s="3524"/>
      <c r="M83" s="3524"/>
      <c r="N83" s="3525"/>
      <c r="O83" s="2319"/>
      <c r="P83" s="732"/>
      <c r="Q83" s="732"/>
    </row>
    <row r="84" spans="2:17" ht="15" customHeight="1" x14ac:dyDescent="0.25">
      <c r="B84" s="2445" t="s">
        <v>6115</v>
      </c>
      <c r="C84" s="3523" t="s">
        <v>7127</v>
      </c>
      <c r="D84" s="3524"/>
      <c r="E84" s="3524"/>
      <c r="F84" s="3524"/>
      <c r="G84" s="3524"/>
      <c r="H84" s="3524"/>
      <c r="I84" s="3524"/>
      <c r="J84" s="3524"/>
      <c r="K84" s="3524"/>
      <c r="L84" s="3524"/>
      <c r="M84" s="3524"/>
      <c r="N84" s="3525"/>
      <c r="O84" s="2319"/>
      <c r="P84" s="732"/>
      <c r="Q84" s="732"/>
    </row>
    <row r="85" spans="2:17" ht="15" customHeight="1" x14ac:dyDescent="0.25">
      <c r="B85" s="2445" t="s">
        <v>6117</v>
      </c>
      <c r="C85" s="3523" t="s">
        <v>7128</v>
      </c>
      <c r="D85" s="3524"/>
      <c r="E85" s="3524"/>
      <c r="F85" s="3524"/>
      <c r="G85" s="3524"/>
      <c r="H85" s="3524"/>
      <c r="I85" s="3524"/>
      <c r="J85" s="3524"/>
      <c r="K85" s="3524"/>
      <c r="L85" s="3524"/>
      <c r="M85" s="3524"/>
      <c r="N85" s="3525"/>
      <c r="O85" s="2319"/>
      <c r="P85" s="732"/>
      <c r="Q85" s="732"/>
    </row>
    <row r="86" spans="2:17" ht="15" customHeight="1" x14ac:dyDescent="0.25">
      <c r="B86" s="2445" t="s">
        <v>6119</v>
      </c>
      <c r="C86" s="3523" t="s">
        <v>7129</v>
      </c>
      <c r="D86" s="3524"/>
      <c r="E86" s="3524"/>
      <c r="F86" s="3524"/>
      <c r="G86" s="3524"/>
      <c r="H86" s="3524"/>
      <c r="I86" s="3524"/>
      <c r="J86" s="3524"/>
      <c r="K86" s="3524"/>
      <c r="L86" s="3524"/>
      <c r="M86" s="3524"/>
      <c r="N86" s="3525"/>
      <c r="O86" s="2319"/>
      <c r="P86" s="1692"/>
      <c r="Q86" s="1692"/>
    </row>
    <row r="87" spans="2:17" ht="15" customHeight="1" thickBot="1" x14ac:dyDescent="0.3">
      <c r="B87" s="2446" t="s">
        <v>6121</v>
      </c>
      <c r="C87" s="3520" t="s">
        <v>6122</v>
      </c>
      <c r="D87" s="3521"/>
      <c r="E87" s="3521"/>
      <c r="F87" s="3521"/>
      <c r="G87" s="3521"/>
      <c r="H87" s="3521"/>
      <c r="I87" s="3521"/>
      <c r="J87" s="3521"/>
      <c r="K87" s="3521"/>
      <c r="L87" s="3521"/>
      <c r="M87" s="3521"/>
      <c r="N87" s="3522"/>
      <c r="O87" s="1885"/>
      <c r="P87" s="1885"/>
      <c r="Q87" s="1885"/>
    </row>
    <row r="88" spans="2:17" x14ac:dyDescent="0.25"/>
  </sheetData>
  <sheetProtection autoFilter="0"/>
  <mergeCells count="27">
    <mergeCell ref="B58:N58"/>
    <mergeCell ref="P1:S1"/>
    <mergeCell ref="B2:C2"/>
    <mergeCell ref="V2:Y2"/>
    <mergeCell ref="B3:C3"/>
    <mergeCell ref="B56:N56"/>
    <mergeCell ref="C76:N76"/>
    <mergeCell ref="C60:N60"/>
    <mergeCell ref="C62:N62"/>
    <mergeCell ref="C64:N64"/>
    <mergeCell ref="C66:N66"/>
    <mergeCell ref="C67:N67"/>
    <mergeCell ref="C68:N68"/>
    <mergeCell ref="C69:N69"/>
    <mergeCell ref="C71:N71"/>
    <mergeCell ref="C72:N72"/>
    <mergeCell ref="C74:N74"/>
    <mergeCell ref="C75:N75"/>
    <mergeCell ref="C85:N85"/>
    <mergeCell ref="C86:N86"/>
    <mergeCell ref="C87:N87"/>
    <mergeCell ref="C77:N77"/>
    <mergeCell ref="C79:N79"/>
    <mergeCell ref="C80:N80"/>
    <mergeCell ref="C81:N81"/>
    <mergeCell ref="C83:N83"/>
    <mergeCell ref="C84:N84"/>
  </mergeCells>
  <conditionalFormatting sqref="S50:S58">
    <cfRule type="cellIs" dxfId="169" priority="7" operator="equal">
      <formula>0</formula>
    </cfRule>
  </conditionalFormatting>
  <conditionalFormatting sqref="S5:S49">
    <cfRule type="cellIs" dxfId="168" priority="6"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 id="{87DF1EFC-12DD-42C8-B83F-A5684FC424B1}">
            <xm:f>'https://yorkshirewater.sharepoint.com/sites/yw-147/05 PR19 BP documents/40 Post IAP Assurance/10 Tables/DD August 2019/[yky-pr19-business-plan_august-2019-DD resubmission_v5.xlsb]Validation flags'!#REF!=1</xm:f>
            <x14:dxf>
              <fill>
                <patternFill>
                  <bgColor rgb="FFE0DCD8"/>
                </patternFill>
              </fill>
            </x14:dxf>
          </x14:cfRule>
          <xm:sqref>N8</xm:sqref>
        </x14:conditionalFormatting>
        <x14:conditionalFormatting xmlns:xm="http://schemas.microsoft.com/office/excel/2006/main">
          <x14:cfRule type="expression" priority="4" id="{609C0D40-15F8-425D-A2FF-B79BA7E3B93B}">
            <xm:f>'https://yorkshirewater.sharepoint.com/sites/yw-147/05 PR19 BP documents/40 Post IAP Assurance/10 Tables/DD August 2019/[yky-pr19-business-plan_august-2019-DD resubmission_v5.xlsb]Validation flags'!#REF!=1</xm:f>
            <x14:dxf>
              <fill>
                <patternFill>
                  <bgColor rgb="FFE0DCD8"/>
                </patternFill>
              </fill>
            </x14:dxf>
          </x14:cfRule>
          <xm:sqref>K28:M33</xm:sqref>
        </x14:conditionalFormatting>
        <x14:conditionalFormatting xmlns:xm="http://schemas.microsoft.com/office/excel/2006/main">
          <x14:cfRule type="expression" priority="3" id="{533EB733-22A5-46FD-824C-7A390BAAD7F5}">
            <xm:f>'https://yorkshirewater.sharepoint.com/sites/yw-147/05 PR19 BP documents/40 Post IAP Assurance/10 Tables/DD August 2019/[yky-pr19-business-plan_august-2019-DD resubmission_v5.xlsb]Validation flags'!#REF!=1</xm:f>
            <x14:dxf>
              <fill>
                <patternFill>
                  <bgColor rgb="FFE0DCD8"/>
                </patternFill>
              </fill>
            </x14:dxf>
          </x14:cfRule>
          <xm:sqref>K35:M35</xm:sqref>
        </x14:conditionalFormatting>
        <x14:conditionalFormatting xmlns:xm="http://schemas.microsoft.com/office/excel/2006/main">
          <x14:cfRule type="expression" priority="2" id="{1FF4354B-22D1-46F0-BB90-6F63D79F6372}">
            <xm:f>'https://yorkshirewater.sharepoint.com/sites/yw-147/05 PR19 BP documents/40 Post IAP Assurance/10 Tables/DD August 2019/[yky-pr19-business-plan_august-2019-DD resubmission_v5.xlsb]Validation flags'!#REF!=1</xm:f>
            <x14:dxf>
              <fill>
                <patternFill>
                  <bgColor rgb="FFE0DCD8"/>
                </patternFill>
              </fill>
            </x14:dxf>
          </x14:cfRule>
          <xm:sqref>K44:M46</xm:sqref>
        </x14:conditionalFormatting>
        <x14:conditionalFormatting xmlns:xm="http://schemas.microsoft.com/office/excel/2006/main">
          <x14:cfRule type="expression" priority="1" id="{7ED279D8-C62C-4414-90FF-A0F2C7F8D221}">
            <xm:f>'https://yorkshirewater.sharepoint.com/sites/yw-147/05 PR19 BP documents/40 Post IAP Assurance/10 Tables/DD August 2019/[yky-pr19-business-plan_august-2019-DD resubmission_v5.xlsb]Validation flags'!#REF!=1</xm:f>
            <x14:dxf>
              <fill>
                <patternFill>
                  <bgColor rgb="FFE0DCD8"/>
                </patternFill>
              </fill>
            </x14:dxf>
          </x14:cfRule>
          <xm:sqref>M47:M48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86C5F65-874C-43D2-BD24-24DC2E17CBE2}">
          <x14:formula1>
            <xm:f>'https://yorkshirewater.sharepoint.com/sites/yw-147/05 PR19 BP documents/40 Post IAP Assurance/10 Tables/DD August 2019/[yky-pr19-business-plan_august-2019-DD resubmission_v5.xlsb]AppValidation'!#REF!</xm:f>
          </x14:formula1>
          <xm:sqref>N8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6C95-2E5F-4D90-853F-7E6AA232912C}">
  <sheetPr>
    <tabColor theme="2" tint="-0.249977111117893"/>
  </sheetPr>
  <dimension ref="A1:DE128"/>
  <sheetViews>
    <sheetView zoomScaleNormal="100" workbookViewId="0">
      <selection activeCell="C25" sqref="C25"/>
    </sheetView>
  </sheetViews>
  <sheetFormatPr defaultColWidth="0" defaultRowHeight="14.25" zeroHeight="1" x14ac:dyDescent="0.25"/>
  <cols>
    <col min="1" max="1" width="1.85546875" style="6" customWidth="1"/>
    <col min="2" max="2" width="7.5703125" style="6" customWidth="1"/>
    <col min="3" max="3" width="97.85546875" style="6" customWidth="1"/>
    <col min="4" max="4" width="13.28515625" style="6" bestFit="1" customWidth="1"/>
    <col min="5" max="6" width="6.42578125" style="6" customWidth="1"/>
    <col min="7" max="46" width="11" style="6" customWidth="1"/>
    <col min="47" max="47" width="3" style="6" customWidth="1"/>
    <col min="48" max="48" width="29.28515625" style="6" bestFit="1" customWidth="1"/>
    <col min="49" max="49" width="59" style="6" customWidth="1"/>
    <col min="50" max="50" width="3" style="6" customWidth="1"/>
    <col min="51" max="51" width="64.140625" style="6" customWidth="1"/>
    <col min="52" max="52" width="12.140625" style="6" customWidth="1"/>
    <col min="53" max="53" width="11" style="6" customWidth="1"/>
    <col min="54" max="54" width="7.5703125" style="6" customWidth="1"/>
    <col min="55" max="55" width="95.5703125" style="6" bestFit="1" customWidth="1"/>
    <col min="56" max="57" width="6.42578125" style="6" customWidth="1"/>
    <col min="58" max="62" width="14.42578125" style="6" customWidth="1"/>
    <col min="63" max="63" width="11" style="6" customWidth="1"/>
    <col min="64" max="64" width="2.42578125" style="306" hidden="1" customWidth="1"/>
    <col min="65" max="65" width="11.5703125" style="307" hidden="1" customWidth="1"/>
    <col min="66" max="66" width="2.42578125" style="307" hidden="1" customWidth="1"/>
    <col min="67" max="67" width="8.140625" style="307" hidden="1" customWidth="1"/>
    <col min="68" max="106" width="6.85546875" style="307" hidden="1" customWidth="1"/>
    <col min="107" max="107" width="59" style="307" hidden="1" customWidth="1"/>
    <col min="108" max="108" width="2.42578125" style="306" hidden="1" customWidth="1"/>
    <col min="109" max="109" width="2.42578125" style="305" hidden="1" customWidth="1"/>
    <col min="110" max="16384" width="11" style="6" hidden="1"/>
  </cols>
  <sheetData>
    <row r="1" spans="2:109" ht="20.25" x14ac:dyDescent="0.25">
      <c r="B1" s="1" t="s">
        <v>871</v>
      </c>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4" t="str">
        <f>[2]AppValidation!$D$2</f>
        <v>Yorkshire Water</v>
      </c>
      <c r="AU1" s="1"/>
      <c r="AV1" s="476" t="s">
        <v>1</v>
      </c>
      <c r="AW1" s="476"/>
      <c r="AX1" s="476"/>
      <c r="AY1" s="476"/>
      <c r="BB1" s="1" t="s">
        <v>2</v>
      </c>
      <c r="BC1" s="1"/>
      <c r="BD1" s="1"/>
      <c r="BE1" s="1"/>
      <c r="BF1" s="1"/>
      <c r="BG1" s="1"/>
      <c r="BH1" s="1"/>
      <c r="BI1" s="1"/>
      <c r="BJ1" s="3" t="str">
        <f>LEFT($B$1,3)</f>
        <v>WS2</v>
      </c>
      <c r="BL1" s="7"/>
      <c r="BM1" s="8"/>
      <c r="BN1" s="8"/>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7"/>
    </row>
    <row r="2" spans="2:109" ht="15" thickBot="1" x14ac:dyDescent="0.3">
      <c r="B2" s="16"/>
      <c r="C2" s="474"/>
      <c r="D2" s="47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14"/>
      <c r="AL2" s="14"/>
      <c r="AM2" s="305"/>
      <c r="AN2" s="305"/>
      <c r="AO2" s="305"/>
      <c r="AP2" s="305"/>
      <c r="AQ2" s="305"/>
      <c r="AR2" s="305"/>
      <c r="AS2" s="305"/>
      <c r="AT2" s="305"/>
      <c r="AU2" s="305"/>
      <c r="AV2" s="305"/>
      <c r="AW2" s="305"/>
      <c r="AX2" s="466"/>
      <c r="AY2" s="14"/>
      <c r="BB2" s="16"/>
      <c r="BC2" s="474"/>
      <c r="BD2" s="305"/>
      <c r="BE2" s="305"/>
      <c r="BF2" s="305"/>
      <c r="BG2" s="305"/>
      <c r="BH2" s="305"/>
      <c r="BI2" s="305"/>
      <c r="BJ2" s="305"/>
      <c r="BL2" s="471"/>
      <c r="BM2" s="473"/>
      <c r="BN2" s="473"/>
      <c r="BO2" s="472"/>
      <c r="BP2" s="472"/>
      <c r="BQ2" s="472"/>
      <c r="BR2" s="472"/>
      <c r="BS2" s="472"/>
      <c r="BT2" s="472"/>
      <c r="BU2" s="472"/>
      <c r="BV2" s="472"/>
      <c r="BW2" s="472"/>
      <c r="BX2" s="472"/>
      <c r="BY2" s="472"/>
      <c r="BZ2" s="472"/>
      <c r="CA2" s="472"/>
      <c r="CB2" s="472"/>
      <c r="CC2" s="472"/>
      <c r="CD2" s="472"/>
      <c r="CE2" s="472"/>
      <c r="CF2" s="472"/>
      <c r="CG2" s="472"/>
      <c r="CH2" s="472"/>
      <c r="CI2" s="472"/>
      <c r="CJ2" s="472"/>
      <c r="CK2" s="472"/>
      <c r="CL2" s="472"/>
      <c r="CM2" s="472"/>
      <c r="CN2" s="472"/>
      <c r="CO2" s="472"/>
      <c r="CP2" s="472"/>
      <c r="CQ2" s="472"/>
      <c r="CR2" s="472"/>
      <c r="CS2" s="472"/>
      <c r="CT2" s="472"/>
      <c r="CU2" s="472"/>
      <c r="CV2" s="472"/>
      <c r="CW2" s="472"/>
      <c r="CX2" s="472"/>
      <c r="CY2" s="472"/>
      <c r="CZ2" s="472"/>
      <c r="DA2" s="472"/>
      <c r="DB2" s="472"/>
      <c r="DC2" s="472"/>
      <c r="DD2" s="471"/>
      <c r="DE2" s="470"/>
    </row>
    <row r="3" spans="2:109" ht="15" thickBot="1" x14ac:dyDescent="0.25">
      <c r="G3" s="3500" t="s">
        <v>870</v>
      </c>
      <c r="H3" s="3501"/>
      <c r="I3" s="3501"/>
      <c r="J3" s="3501"/>
      <c r="K3" s="3509"/>
      <c r="L3" s="3500" t="s">
        <v>869</v>
      </c>
      <c r="M3" s="3501"/>
      <c r="N3" s="3501"/>
      <c r="O3" s="3501"/>
      <c r="P3" s="3502"/>
      <c r="Q3" s="3503" t="s">
        <v>868</v>
      </c>
      <c r="R3" s="3504"/>
      <c r="S3" s="3504"/>
      <c r="T3" s="3504"/>
      <c r="U3" s="3505"/>
      <c r="V3" s="3503" t="s">
        <v>867</v>
      </c>
      <c r="W3" s="3504"/>
      <c r="X3" s="3504"/>
      <c r="Y3" s="3504"/>
      <c r="Z3" s="3505"/>
      <c r="AA3" s="3503" t="s">
        <v>866</v>
      </c>
      <c r="AB3" s="3504"/>
      <c r="AC3" s="3504"/>
      <c r="AD3" s="3504"/>
      <c r="AE3" s="3513"/>
      <c r="AF3" s="3503" t="s">
        <v>865</v>
      </c>
      <c r="AG3" s="3504"/>
      <c r="AH3" s="3504"/>
      <c r="AI3" s="3504"/>
      <c r="AJ3" s="3513"/>
      <c r="AK3" s="3483" t="s">
        <v>864</v>
      </c>
      <c r="AL3" s="3498"/>
      <c r="AM3" s="3498"/>
      <c r="AN3" s="3498"/>
      <c r="AO3" s="3499"/>
      <c r="AP3" s="3483" t="s">
        <v>863</v>
      </c>
      <c r="AQ3" s="3498"/>
      <c r="AR3" s="3498"/>
      <c r="AS3" s="3498"/>
      <c r="AT3" s="3499"/>
      <c r="AU3" s="14"/>
      <c r="AV3" s="14"/>
      <c r="AW3" s="14"/>
      <c r="AX3" s="466"/>
      <c r="AY3" s="469"/>
      <c r="BF3" s="3500" t="s">
        <v>862</v>
      </c>
      <c r="BG3" s="3501"/>
      <c r="BH3" s="3501"/>
      <c r="BI3" s="3501"/>
      <c r="BJ3" s="3509"/>
      <c r="BL3" s="7"/>
      <c r="BM3" s="18"/>
      <c r="BN3" s="18"/>
      <c r="BO3" s="19" t="s">
        <v>12</v>
      </c>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7"/>
      <c r="DE3" s="14"/>
    </row>
    <row r="4" spans="2:109" ht="68.25" thickBot="1" x14ac:dyDescent="0.25">
      <c r="B4" s="465" t="s">
        <v>14</v>
      </c>
      <c r="C4" s="464"/>
      <c r="D4" s="463" t="s">
        <v>15</v>
      </c>
      <c r="E4" s="463" t="s">
        <v>16</v>
      </c>
      <c r="F4" s="462" t="s">
        <v>17</v>
      </c>
      <c r="G4" s="461" t="s">
        <v>18</v>
      </c>
      <c r="H4" s="460" t="s">
        <v>19</v>
      </c>
      <c r="I4" s="460" t="s">
        <v>20</v>
      </c>
      <c r="J4" s="460" t="s">
        <v>21</v>
      </c>
      <c r="K4" s="467" t="s">
        <v>22</v>
      </c>
      <c r="L4" s="461" t="s">
        <v>18</v>
      </c>
      <c r="M4" s="460" t="s">
        <v>19</v>
      </c>
      <c r="N4" s="460" t="s">
        <v>20</v>
      </c>
      <c r="O4" s="460" t="s">
        <v>21</v>
      </c>
      <c r="P4" s="467" t="s">
        <v>22</v>
      </c>
      <c r="Q4" s="461" t="s">
        <v>18</v>
      </c>
      <c r="R4" s="460" t="s">
        <v>19</v>
      </c>
      <c r="S4" s="460" t="s">
        <v>20</v>
      </c>
      <c r="T4" s="460" t="s">
        <v>21</v>
      </c>
      <c r="U4" s="467" t="s">
        <v>22</v>
      </c>
      <c r="V4" s="461" t="s">
        <v>18</v>
      </c>
      <c r="W4" s="460" t="s">
        <v>19</v>
      </c>
      <c r="X4" s="460" t="s">
        <v>20</v>
      </c>
      <c r="Y4" s="460" t="s">
        <v>21</v>
      </c>
      <c r="Z4" s="467" t="s">
        <v>22</v>
      </c>
      <c r="AA4" s="461" t="s">
        <v>18</v>
      </c>
      <c r="AB4" s="460" t="s">
        <v>19</v>
      </c>
      <c r="AC4" s="460" t="s">
        <v>20</v>
      </c>
      <c r="AD4" s="460" t="s">
        <v>21</v>
      </c>
      <c r="AE4" s="467" t="s">
        <v>22</v>
      </c>
      <c r="AF4" s="461" t="s">
        <v>18</v>
      </c>
      <c r="AG4" s="460" t="s">
        <v>19</v>
      </c>
      <c r="AH4" s="460" t="s">
        <v>20</v>
      </c>
      <c r="AI4" s="460" t="s">
        <v>21</v>
      </c>
      <c r="AJ4" s="467" t="s">
        <v>22</v>
      </c>
      <c r="AK4" s="461" t="s">
        <v>18</v>
      </c>
      <c r="AL4" s="460" t="s">
        <v>19</v>
      </c>
      <c r="AM4" s="460" t="s">
        <v>20</v>
      </c>
      <c r="AN4" s="460" t="s">
        <v>21</v>
      </c>
      <c r="AO4" s="467" t="s">
        <v>22</v>
      </c>
      <c r="AP4" s="461" t="s">
        <v>18</v>
      </c>
      <c r="AQ4" s="460" t="s">
        <v>19</v>
      </c>
      <c r="AR4" s="460" t="s">
        <v>20</v>
      </c>
      <c r="AS4" s="460" t="s">
        <v>21</v>
      </c>
      <c r="AT4" s="459" t="s">
        <v>22</v>
      </c>
      <c r="AU4" s="14"/>
      <c r="AV4" s="26" t="s">
        <v>23</v>
      </c>
      <c r="AW4" s="27" t="s">
        <v>24</v>
      </c>
      <c r="AX4" s="466"/>
      <c r="AY4" s="25" t="s">
        <v>25</v>
      </c>
      <c r="BB4" s="465" t="s">
        <v>14</v>
      </c>
      <c r="BC4" s="464"/>
      <c r="BD4" s="463" t="s">
        <v>16</v>
      </c>
      <c r="BE4" s="462" t="s">
        <v>17</v>
      </c>
      <c r="BF4" s="461" t="s">
        <v>18</v>
      </c>
      <c r="BG4" s="460" t="s">
        <v>19</v>
      </c>
      <c r="BH4" s="460" t="s">
        <v>20</v>
      </c>
      <c r="BI4" s="460" t="s">
        <v>21</v>
      </c>
      <c r="BJ4" s="459" t="s">
        <v>22</v>
      </c>
      <c r="BL4" s="7"/>
      <c r="BM4" s="29" t="s">
        <v>861</v>
      </c>
      <c r="BN4" s="458"/>
      <c r="BO4" s="29" t="s">
        <v>27</v>
      </c>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7"/>
      <c r="DE4" s="14"/>
    </row>
    <row r="5" spans="2:109" ht="15" customHeight="1" thickBot="1" x14ac:dyDescent="0.3">
      <c r="B5" s="457"/>
      <c r="C5" s="457"/>
      <c r="D5" s="455"/>
      <c r="E5" s="455"/>
      <c r="F5" s="455"/>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32"/>
      <c r="AV5" s="28"/>
      <c r="AW5" s="28"/>
      <c r="AX5" s="28"/>
      <c r="AY5" s="28"/>
      <c r="AZ5" s="28"/>
      <c r="BB5" s="457"/>
      <c r="BC5" s="457"/>
      <c r="BD5" s="455"/>
      <c r="BE5" s="455"/>
      <c r="BF5" s="34"/>
      <c r="BG5" s="34"/>
      <c r="BH5" s="34"/>
      <c r="BI5" s="34"/>
      <c r="BJ5" s="34"/>
      <c r="BL5" s="7"/>
      <c r="BN5" s="8"/>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7"/>
      <c r="DE5" s="441"/>
    </row>
    <row r="6" spans="2:109" ht="15" customHeight="1" thickBot="1" x14ac:dyDescent="0.3">
      <c r="B6" s="3506" t="s">
        <v>30</v>
      </c>
      <c r="C6" s="3507"/>
      <c r="D6" s="3507"/>
      <c r="E6" s="3507"/>
      <c r="F6" s="3508"/>
      <c r="G6" s="3491" t="s">
        <v>31</v>
      </c>
      <c r="H6" s="3492"/>
      <c r="I6" s="3492"/>
      <c r="J6" s="3492"/>
      <c r="K6" s="3493"/>
      <c r="L6" s="3491" t="s">
        <v>31</v>
      </c>
      <c r="M6" s="3492"/>
      <c r="N6" s="3492"/>
      <c r="O6" s="3492"/>
      <c r="P6" s="3493"/>
      <c r="Q6" s="3491" t="s">
        <v>31</v>
      </c>
      <c r="R6" s="3492"/>
      <c r="S6" s="3492"/>
      <c r="T6" s="3492"/>
      <c r="U6" s="3493"/>
      <c r="V6" s="3491" t="s">
        <v>32</v>
      </c>
      <c r="W6" s="3492"/>
      <c r="X6" s="3492"/>
      <c r="Y6" s="3492"/>
      <c r="Z6" s="3493"/>
      <c r="AA6" s="3491" t="s">
        <v>32</v>
      </c>
      <c r="AB6" s="3492"/>
      <c r="AC6" s="3492"/>
      <c r="AD6" s="3492"/>
      <c r="AE6" s="3493"/>
      <c r="AF6" s="3491" t="s">
        <v>32</v>
      </c>
      <c r="AG6" s="3492"/>
      <c r="AH6" s="3492"/>
      <c r="AI6" s="3492"/>
      <c r="AJ6" s="3493"/>
      <c r="AK6" s="3491" t="s">
        <v>32</v>
      </c>
      <c r="AL6" s="3492"/>
      <c r="AM6" s="3492"/>
      <c r="AN6" s="3492"/>
      <c r="AO6" s="3493"/>
      <c r="AP6" s="3491" t="s">
        <v>32</v>
      </c>
      <c r="AQ6" s="3492"/>
      <c r="AR6" s="3492"/>
      <c r="AS6" s="3492"/>
      <c r="AT6" s="3493"/>
      <c r="AU6" s="332"/>
      <c r="AV6" s="28"/>
      <c r="AW6" s="28"/>
      <c r="AX6" s="28"/>
      <c r="AY6" s="28"/>
      <c r="AZ6" s="28"/>
      <c r="BB6" s="3506" t="s">
        <v>30</v>
      </c>
      <c r="BC6" s="3507"/>
      <c r="BD6" s="3507"/>
      <c r="BE6" s="3508"/>
      <c r="BF6" s="3491" t="s">
        <v>33</v>
      </c>
      <c r="BG6" s="3492"/>
      <c r="BH6" s="3492"/>
      <c r="BI6" s="3492"/>
      <c r="BJ6" s="3493"/>
      <c r="BL6" s="7"/>
      <c r="BM6" s="8"/>
      <c r="BN6" s="8"/>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7"/>
      <c r="DE6" s="14"/>
    </row>
    <row r="7" spans="2:109" ht="13.5" customHeight="1" thickBot="1" x14ac:dyDescent="0.3">
      <c r="B7" s="456"/>
      <c r="C7" s="456"/>
      <c r="D7" s="455"/>
      <c r="E7" s="455"/>
      <c r="F7" s="455"/>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32"/>
      <c r="AV7" s="28"/>
      <c r="AW7" s="28"/>
      <c r="AX7" s="28"/>
      <c r="AY7" s="28"/>
      <c r="AZ7" s="28"/>
      <c r="BB7" s="456"/>
      <c r="BC7" s="456"/>
      <c r="BD7" s="455"/>
      <c r="BE7" s="455"/>
      <c r="BF7" s="34"/>
      <c r="BG7" s="34"/>
      <c r="BH7" s="34"/>
      <c r="BI7" s="34"/>
      <c r="BJ7" s="34"/>
      <c r="BL7" s="7"/>
      <c r="BM7" s="8"/>
      <c r="BN7" s="8"/>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7"/>
      <c r="DE7" s="14"/>
    </row>
    <row r="8" spans="2:109" ht="15" thickBot="1" x14ac:dyDescent="0.3">
      <c r="B8" s="422" t="s">
        <v>36</v>
      </c>
      <c r="C8" s="421" t="s">
        <v>860</v>
      </c>
      <c r="D8" s="321"/>
      <c r="E8" s="453"/>
      <c r="F8" s="453"/>
      <c r="G8" s="453"/>
      <c r="H8" s="454"/>
      <c r="I8" s="454"/>
      <c r="J8" s="454"/>
      <c r="K8" s="453"/>
      <c r="L8" s="453"/>
      <c r="M8" s="454"/>
      <c r="N8" s="454"/>
      <c r="O8" s="454"/>
      <c r="P8" s="453"/>
      <c r="Q8" s="453"/>
      <c r="R8" s="454"/>
      <c r="S8" s="454"/>
      <c r="T8" s="454"/>
      <c r="U8" s="453"/>
      <c r="V8" s="453"/>
      <c r="W8" s="454"/>
      <c r="X8" s="454"/>
      <c r="Y8" s="454"/>
      <c r="Z8" s="453"/>
      <c r="AA8" s="453"/>
      <c r="AB8" s="454"/>
      <c r="AC8" s="454"/>
      <c r="AD8" s="454"/>
      <c r="AE8" s="453"/>
      <c r="AF8" s="453"/>
      <c r="AG8" s="454"/>
      <c r="AH8" s="454"/>
      <c r="AI8" s="454"/>
      <c r="AJ8" s="453"/>
      <c r="AK8" s="453"/>
      <c r="AL8" s="454"/>
      <c r="AM8" s="454"/>
      <c r="AN8" s="454"/>
      <c r="AO8" s="453"/>
      <c r="AP8" s="453"/>
      <c r="AQ8" s="454"/>
      <c r="AR8" s="454"/>
      <c r="AS8" s="454"/>
      <c r="AT8" s="453"/>
      <c r="AU8" s="332"/>
      <c r="AV8" s="332"/>
      <c r="AW8" s="332"/>
      <c r="AX8" s="332"/>
      <c r="AY8" s="43"/>
      <c r="AZ8" s="43"/>
      <c r="BB8" s="422" t="s">
        <v>36</v>
      </c>
      <c r="BC8" s="421" t="s">
        <v>860</v>
      </c>
      <c r="BD8" s="453"/>
      <c r="BE8" s="453"/>
      <c r="BF8" s="453"/>
      <c r="BG8" s="454"/>
      <c r="BH8" s="454"/>
      <c r="BI8" s="454"/>
      <c r="BJ8" s="453"/>
      <c r="BL8" s="7"/>
      <c r="BM8" s="8"/>
      <c r="BN8" s="8"/>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7"/>
      <c r="DE8" s="14"/>
    </row>
    <row r="9" spans="2:109" ht="14.25" customHeight="1" x14ac:dyDescent="0.25">
      <c r="B9" s="416">
        <v>1</v>
      </c>
      <c r="C9" s="447" t="s">
        <v>631</v>
      </c>
      <c r="D9" s="46" t="s">
        <v>40</v>
      </c>
      <c r="E9" s="415" t="s">
        <v>41</v>
      </c>
      <c r="F9" s="449">
        <v>3</v>
      </c>
      <c r="G9" s="420">
        <v>0.76800000000000002</v>
      </c>
      <c r="H9" s="419">
        <v>2.3E-2</v>
      </c>
      <c r="I9" s="419">
        <v>0.151</v>
      </c>
      <c r="J9" s="419">
        <v>0.36599999999999999</v>
      </c>
      <c r="K9" s="418">
        <f t="shared" ref="K9:K47" si="0">SUM(G9:J9)</f>
        <v>1.3080000000000001</v>
      </c>
      <c r="L9" s="452">
        <v>3.238</v>
      </c>
      <c r="M9" s="451">
        <v>0</v>
      </c>
      <c r="N9" s="451">
        <v>0</v>
      </c>
      <c r="O9" s="451">
        <v>0</v>
      </c>
      <c r="P9" s="418">
        <f t="shared" ref="P9:P47" si="1">SUM(L9:O9)</f>
        <v>3.238</v>
      </c>
      <c r="Q9" s="452">
        <v>3.8353000000000002</v>
      </c>
      <c r="R9" s="451">
        <v>0</v>
      </c>
      <c r="S9" s="451">
        <v>0</v>
      </c>
      <c r="T9" s="451">
        <v>0</v>
      </c>
      <c r="U9" s="418">
        <f t="shared" ref="U9:U47" si="2">SUM(Q9:T9)</f>
        <v>3.8353000000000002</v>
      </c>
      <c r="V9" s="420">
        <v>0.47199999999999998</v>
      </c>
      <c r="W9" s="419">
        <v>0.04</v>
      </c>
      <c r="X9" s="419">
        <v>0.34100000000000003</v>
      </c>
      <c r="Y9" s="419">
        <v>0.63900000000000001</v>
      </c>
      <c r="Z9" s="418">
        <f t="shared" ref="Z9:Z47" si="3">SUM(V9:Y9)</f>
        <v>1.492</v>
      </c>
      <c r="AA9" s="420">
        <v>0.223</v>
      </c>
      <c r="AB9" s="419">
        <v>2.7E-2</v>
      </c>
      <c r="AC9" s="419">
        <v>0.22800000000000001</v>
      </c>
      <c r="AD9" s="419">
        <v>0.42799999999999999</v>
      </c>
      <c r="AE9" s="418">
        <f t="shared" ref="AE9:AE47" si="4">SUM(AA9:AD9)</f>
        <v>0.90599999999999992</v>
      </c>
      <c r="AF9" s="420">
        <v>5.8000000000000003E-2</v>
      </c>
      <c r="AG9" s="419">
        <v>3.3000000000000002E-2</v>
      </c>
      <c r="AH9" s="419">
        <v>0.29499999999999998</v>
      </c>
      <c r="AI9" s="419">
        <v>0.55200000000000005</v>
      </c>
      <c r="AJ9" s="418">
        <f t="shared" ref="AJ9:AJ47" si="5">SUM(AF9:AI9)</f>
        <v>0.93800000000000006</v>
      </c>
      <c r="AK9" s="420">
        <v>0.38</v>
      </c>
      <c r="AL9" s="419">
        <v>8.3000000000000004E-2</v>
      </c>
      <c r="AM9" s="419">
        <v>0.72299999999999998</v>
      </c>
      <c r="AN9" s="419">
        <v>1.3560000000000001</v>
      </c>
      <c r="AO9" s="418">
        <f t="shared" ref="AO9:AO47" si="6">SUM(AK9:AN9)</f>
        <v>2.5419999999999998</v>
      </c>
      <c r="AP9" s="420">
        <v>0.22600000000000001</v>
      </c>
      <c r="AQ9" s="419">
        <v>6.0999999999999999E-2</v>
      </c>
      <c r="AR9" s="419">
        <v>0.53500000000000003</v>
      </c>
      <c r="AS9" s="419">
        <v>1.002</v>
      </c>
      <c r="AT9" s="418">
        <f t="shared" ref="AT9:AT47" si="7">SUM(AP9:AS9)</f>
        <v>1.8240000000000001</v>
      </c>
      <c r="AU9" s="14"/>
      <c r="AV9" s="450"/>
      <c r="AW9" s="417"/>
      <c r="AX9" s="54"/>
      <c r="AY9" s="43">
        <f t="shared" ref="AY9:AY31" si="8">IF(SUM(BO9:DA9)=0,0,$BO$4)</f>
        <v>0</v>
      </c>
      <c r="AZ9" s="43"/>
      <c r="BB9" s="416">
        <v>1</v>
      </c>
      <c r="BC9" s="447" t="s">
        <v>631</v>
      </c>
      <c r="BD9" s="415" t="s">
        <v>41</v>
      </c>
      <c r="BE9" s="449">
        <v>3</v>
      </c>
      <c r="BF9" s="414" t="s">
        <v>859</v>
      </c>
      <c r="BG9" s="413" t="s">
        <v>858</v>
      </c>
      <c r="BH9" s="413" t="s">
        <v>857</v>
      </c>
      <c r="BI9" s="413" t="s">
        <v>856</v>
      </c>
      <c r="BJ9" s="412" t="s">
        <v>855</v>
      </c>
      <c r="BL9" s="7"/>
      <c r="BM9" s="8"/>
      <c r="BN9" s="8"/>
      <c r="BO9" s="337">
        <f t="shared" ref="BO9:BO31" si="9">IF(ISNUMBER(G9),0,1)</f>
        <v>0</v>
      </c>
      <c r="BP9" s="337">
        <f t="shared" ref="BP9:BP31" si="10">IF(ISNUMBER(H9),0,1)</f>
        <v>0</v>
      </c>
      <c r="BQ9" s="337">
        <f t="shared" ref="BQ9:BQ31" si="11">IF(ISNUMBER(I9),0,1)</f>
        <v>0</v>
      </c>
      <c r="BR9" s="337">
        <f t="shared" ref="BR9:BR31" si="12">IF(ISNUMBER(J9),0,1)</f>
        <v>0</v>
      </c>
      <c r="BS9" s="226"/>
      <c r="BT9" s="337">
        <f t="shared" ref="BT9:BT31" si="13">IF(ISNUMBER(L9),0,1)</f>
        <v>0</v>
      </c>
      <c r="BU9" s="337">
        <f t="shared" ref="BU9:BU31" si="14">IF(ISNUMBER(M9),0,1)</f>
        <v>0</v>
      </c>
      <c r="BV9" s="337">
        <f t="shared" ref="BV9:BV31" si="15">IF(ISNUMBER(N9),0,1)</f>
        <v>0</v>
      </c>
      <c r="BW9" s="337">
        <f t="shared" ref="BW9:BW31" si="16">IF(ISNUMBER(O9),0,1)</f>
        <v>0</v>
      </c>
      <c r="BX9" s="226"/>
      <c r="BY9" s="337">
        <f t="shared" ref="BY9:BY31" si="17">IF(ISNUMBER(Q9),0,1)</f>
        <v>0</v>
      </c>
      <c r="BZ9" s="337">
        <f t="shared" ref="BZ9:BZ31" si="18">IF(ISNUMBER(R9),0,1)</f>
        <v>0</v>
      </c>
      <c r="CA9" s="337">
        <f t="shared" ref="CA9:CA31" si="19">IF(ISNUMBER(S9),0,1)</f>
        <v>0</v>
      </c>
      <c r="CB9" s="337">
        <f t="shared" ref="CB9:CB31" si="20">IF(ISNUMBER(T9),0,1)</f>
        <v>0</v>
      </c>
      <c r="CC9" s="226"/>
      <c r="CD9" s="337">
        <f t="shared" ref="CD9:CD31" si="21">IF(ISNUMBER(V9),0,1)</f>
        <v>0</v>
      </c>
      <c r="CE9" s="337">
        <f t="shared" ref="CE9:CE31" si="22">IF(ISNUMBER(W9),0,1)</f>
        <v>0</v>
      </c>
      <c r="CF9" s="337">
        <f t="shared" ref="CF9:CF31" si="23">IF(ISNUMBER(X9),0,1)</f>
        <v>0</v>
      </c>
      <c r="CG9" s="337">
        <f t="shared" ref="CG9:CG31" si="24">IF(ISNUMBER(Y9),0,1)</f>
        <v>0</v>
      </c>
      <c r="CH9" s="226"/>
      <c r="CI9" s="337">
        <f t="shared" ref="CI9:CI31" si="25">IF(ISNUMBER(AA9),0,1)</f>
        <v>0</v>
      </c>
      <c r="CJ9" s="337">
        <f t="shared" ref="CJ9:CJ31" si="26">IF(ISNUMBER(AB9),0,1)</f>
        <v>0</v>
      </c>
      <c r="CK9" s="337">
        <f t="shared" ref="CK9:CK31" si="27">IF(ISNUMBER(AC9),0,1)</f>
        <v>0</v>
      </c>
      <c r="CL9" s="337">
        <f t="shared" ref="CL9:CL31" si="28">IF(ISNUMBER(AD9),0,1)</f>
        <v>0</v>
      </c>
      <c r="CM9" s="226"/>
      <c r="CN9" s="337">
        <f t="shared" ref="CN9:CN31" si="29">IF(ISNUMBER(AF9),0,1)</f>
        <v>0</v>
      </c>
      <c r="CO9" s="337">
        <f t="shared" ref="CO9:CO31" si="30">IF(ISNUMBER(AG9),0,1)</f>
        <v>0</v>
      </c>
      <c r="CP9" s="337">
        <f t="shared" ref="CP9:CP31" si="31">IF(ISNUMBER(AH9),0,1)</f>
        <v>0</v>
      </c>
      <c r="CQ9" s="337">
        <f t="shared" ref="CQ9:CQ31" si="32">IF(ISNUMBER(AI9),0,1)</f>
        <v>0</v>
      </c>
      <c r="CR9" s="226"/>
      <c r="CS9" s="337">
        <f t="shared" ref="CS9:CS31" si="33">IF(ISNUMBER(AK9),0,1)</f>
        <v>0</v>
      </c>
      <c r="CT9" s="337">
        <f t="shared" ref="CT9:CT31" si="34">IF(ISNUMBER(AL9),0,1)</f>
        <v>0</v>
      </c>
      <c r="CU9" s="337">
        <f t="shared" ref="CU9:CU31" si="35">IF(ISNUMBER(AM9),0,1)</f>
        <v>0</v>
      </c>
      <c r="CV9" s="337">
        <f t="shared" ref="CV9:CV31" si="36">IF(ISNUMBER(AN9),0,1)</f>
        <v>0</v>
      </c>
      <c r="CW9" s="226"/>
      <c r="CX9" s="337">
        <f t="shared" ref="CX9:CX31" si="37">IF(ISNUMBER(AP9),0,1)</f>
        <v>0</v>
      </c>
      <c r="CY9" s="337">
        <f t="shared" ref="CY9:CY31" si="38">IF(ISNUMBER(AQ9),0,1)</f>
        <v>0</v>
      </c>
      <c r="CZ9" s="337">
        <f t="shared" ref="CZ9:CZ31" si="39">IF(ISNUMBER(AR9),0,1)</f>
        <v>0</v>
      </c>
      <c r="DA9" s="337">
        <f t="shared" ref="DA9:DA31" si="40">IF(ISNUMBER(AS9),0,1)</f>
        <v>0</v>
      </c>
      <c r="DB9" s="226"/>
      <c r="DC9" s="448"/>
      <c r="DD9" s="7"/>
      <c r="DE9" s="14"/>
    </row>
    <row r="10" spans="2:109" s="311" customFormat="1" ht="14.25" customHeight="1" x14ac:dyDescent="0.25">
      <c r="B10" s="379">
        <f t="shared" ref="B10:B41" si="41">B9+1</f>
        <v>2</v>
      </c>
      <c r="C10" s="447" t="s">
        <v>625</v>
      </c>
      <c r="D10" s="64" t="s">
        <v>49</v>
      </c>
      <c r="E10" s="356" t="s">
        <v>41</v>
      </c>
      <c r="F10" s="438">
        <v>3</v>
      </c>
      <c r="G10" s="378">
        <v>0.372</v>
      </c>
      <c r="H10" s="360">
        <v>8.5999999999999993E-2</v>
      </c>
      <c r="I10" s="360">
        <v>0.57499999999999996</v>
      </c>
      <c r="J10" s="360">
        <v>1.389</v>
      </c>
      <c r="K10" s="359">
        <f t="shared" si="0"/>
        <v>2.4219999999999997</v>
      </c>
      <c r="L10" s="381">
        <v>1.3779999999999999</v>
      </c>
      <c r="M10" s="383">
        <v>0</v>
      </c>
      <c r="N10" s="383">
        <v>0</v>
      </c>
      <c r="O10" s="383">
        <v>0</v>
      </c>
      <c r="P10" s="359">
        <f t="shared" si="1"/>
        <v>1.3779999999999999</v>
      </c>
      <c r="Q10" s="381">
        <v>0.59165599999999996</v>
      </c>
      <c r="R10" s="383">
        <v>0</v>
      </c>
      <c r="S10" s="383">
        <v>0</v>
      </c>
      <c r="T10" s="383">
        <v>0</v>
      </c>
      <c r="U10" s="359">
        <f t="shared" si="2"/>
        <v>0.59165599999999996</v>
      </c>
      <c r="V10" s="378">
        <v>0</v>
      </c>
      <c r="W10" s="360">
        <v>0</v>
      </c>
      <c r="X10" s="360">
        <v>0</v>
      </c>
      <c r="Y10" s="360">
        <v>0</v>
      </c>
      <c r="Z10" s="359">
        <f t="shared" si="3"/>
        <v>0</v>
      </c>
      <c r="AA10" s="378">
        <v>0</v>
      </c>
      <c r="AB10" s="360">
        <v>0</v>
      </c>
      <c r="AC10" s="360">
        <v>0</v>
      </c>
      <c r="AD10" s="360">
        <v>0</v>
      </c>
      <c r="AE10" s="359">
        <f t="shared" si="4"/>
        <v>0</v>
      </c>
      <c r="AF10" s="378">
        <v>0</v>
      </c>
      <c r="AG10" s="360">
        <v>0</v>
      </c>
      <c r="AH10" s="360">
        <v>0</v>
      </c>
      <c r="AI10" s="360">
        <v>0</v>
      </c>
      <c r="AJ10" s="359">
        <f t="shared" si="5"/>
        <v>0</v>
      </c>
      <c r="AK10" s="378">
        <v>0</v>
      </c>
      <c r="AL10" s="360">
        <v>0</v>
      </c>
      <c r="AM10" s="360">
        <v>0</v>
      </c>
      <c r="AN10" s="360">
        <v>0</v>
      </c>
      <c r="AO10" s="359">
        <f t="shared" si="6"/>
        <v>0</v>
      </c>
      <c r="AP10" s="378">
        <v>0</v>
      </c>
      <c r="AQ10" s="360">
        <v>0</v>
      </c>
      <c r="AR10" s="360">
        <v>0</v>
      </c>
      <c r="AS10" s="360">
        <v>0</v>
      </c>
      <c r="AT10" s="359">
        <f t="shared" si="7"/>
        <v>0</v>
      </c>
      <c r="AU10" s="446"/>
      <c r="AV10" s="411"/>
      <c r="AW10" s="410"/>
      <c r="AX10" s="409"/>
      <c r="AY10" s="43">
        <f t="shared" si="8"/>
        <v>0</v>
      </c>
      <c r="AZ10" s="43"/>
      <c r="BB10" s="379">
        <f t="shared" ref="BB10:BB47" si="42">BB9+1</f>
        <v>2</v>
      </c>
      <c r="BC10" s="447" t="s">
        <v>625</v>
      </c>
      <c r="BD10" s="356" t="s">
        <v>41</v>
      </c>
      <c r="BE10" s="438">
        <v>3</v>
      </c>
      <c r="BF10" s="377" t="s">
        <v>854</v>
      </c>
      <c r="BG10" s="353" t="s">
        <v>853</v>
      </c>
      <c r="BH10" s="353" t="s">
        <v>852</v>
      </c>
      <c r="BI10" s="353" t="s">
        <v>851</v>
      </c>
      <c r="BJ10" s="352" t="s">
        <v>850</v>
      </c>
      <c r="BL10" s="7"/>
      <c r="BM10" s="8"/>
      <c r="BN10" s="8"/>
      <c r="BO10" s="337">
        <f t="shared" si="9"/>
        <v>0</v>
      </c>
      <c r="BP10" s="337">
        <f t="shared" si="10"/>
        <v>0</v>
      </c>
      <c r="BQ10" s="337">
        <f t="shared" si="11"/>
        <v>0</v>
      </c>
      <c r="BR10" s="337">
        <f t="shared" si="12"/>
        <v>0</v>
      </c>
      <c r="BS10" s="226"/>
      <c r="BT10" s="337">
        <f t="shared" si="13"/>
        <v>0</v>
      </c>
      <c r="BU10" s="337">
        <f t="shared" si="14"/>
        <v>0</v>
      </c>
      <c r="BV10" s="337">
        <f t="shared" si="15"/>
        <v>0</v>
      </c>
      <c r="BW10" s="337">
        <f t="shared" si="16"/>
        <v>0</v>
      </c>
      <c r="BX10" s="226"/>
      <c r="BY10" s="337">
        <f t="shared" si="17"/>
        <v>0</v>
      </c>
      <c r="BZ10" s="337">
        <f t="shared" si="18"/>
        <v>0</v>
      </c>
      <c r="CA10" s="337">
        <f t="shared" si="19"/>
        <v>0</v>
      </c>
      <c r="CB10" s="337">
        <f t="shared" si="20"/>
        <v>0</v>
      </c>
      <c r="CC10" s="226"/>
      <c r="CD10" s="337">
        <f t="shared" si="21"/>
        <v>0</v>
      </c>
      <c r="CE10" s="337">
        <f t="shared" si="22"/>
        <v>0</v>
      </c>
      <c r="CF10" s="337">
        <f t="shared" si="23"/>
        <v>0</v>
      </c>
      <c r="CG10" s="337">
        <f t="shared" si="24"/>
        <v>0</v>
      </c>
      <c r="CH10" s="226"/>
      <c r="CI10" s="337">
        <f t="shared" si="25"/>
        <v>0</v>
      </c>
      <c r="CJ10" s="337">
        <f t="shared" si="26"/>
        <v>0</v>
      </c>
      <c r="CK10" s="337">
        <f t="shared" si="27"/>
        <v>0</v>
      </c>
      <c r="CL10" s="337">
        <f t="shared" si="28"/>
        <v>0</v>
      </c>
      <c r="CM10" s="226"/>
      <c r="CN10" s="337">
        <f t="shared" si="29"/>
        <v>0</v>
      </c>
      <c r="CO10" s="337">
        <f t="shared" si="30"/>
        <v>0</v>
      </c>
      <c r="CP10" s="337">
        <f t="shared" si="31"/>
        <v>0</v>
      </c>
      <c r="CQ10" s="337">
        <f t="shared" si="32"/>
        <v>0</v>
      </c>
      <c r="CR10" s="226"/>
      <c r="CS10" s="337">
        <f t="shared" si="33"/>
        <v>0</v>
      </c>
      <c r="CT10" s="337">
        <f t="shared" si="34"/>
        <v>0</v>
      </c>
      <c r="CU10" s="337">
        <f t="shared" si="35"/>
        <v>0</v>
      </c>
      <c r="CV10" s="337">
        <f t="shared" si="36"/>
        <v>0</v>
      </c>
      <c r="CW10" s="226"/>
      <c r="CX10" s="337">
        <f t="shared" si="37"/>
        <v>0</v>
      </c>
      <c r="CY10" s="337">
        <f t="shared" si="38"/>
        <v>0</v>
      </c>
      <c r="CZ10" s="337">
        <f t="shared" si="39"/>
        <v>0</v>
      </c>
      <c r="DA10" s="337">
        <f t="shared" si="40"/>
        <v>0</v>
      </c>
      <c r="DB10" s="441"/>
      <c r="DC10" s="441"/>
      <c r="DD10" s="7"/>
      <c r="DE10" s="14"/>
    </row>
    <row r="11" spans="2:109" ht="14.25" customHeight="1" x14ac:dyDescent="0.25">
      <c r="B11" s="382">
        <f t="shared" si="41"/>
        <v>3</v>
      </c>
      <c r="C11" s="392" t="s">
        <v>619</v>
      </c>
      <c r="D11" s="64" t="s">
        <v>56</v>
      </c>
      <c r="E11" s="356" t="s">
        <v>41</v>
      </c>
      <c r="F11" s="438">
        <v>3</v>
      </c>
      <c r="G11" s="378">
        <v>0</v>
      </c>
      <c r="H11" s="360">
        <v>0</v>
      </c>
      <c r="I11" s="360">
        <v>0</v>
      </c>
      <c r="J11" s="360">
        <v>0</v>
      </c>
      <c r="K11" s="359">
        <f t="shared" si="0"/>
        <v>0</v>
      </c>
      <c r="L11" s="381">
        <v>0.10299999999999999</v>
      </c>
      <c r="M11" s="360">
        <v>0</v>
      </c>
      <c r="N11" s="360">
        <v>0</v>
      </c>
      <c r="O11" s="360">
        <v>0</v>
      </c>
      <c r="P11" s="359">
        <f t="shared" si="1"/>
        <v>0.10299999999999999</v>
      </c>
      <c r="Q11" s="381">
        <v>7.4555999999999997E-2</v>
      </c>
      <c r="R11" s="360">
        <v>0</v>
      </c>
      <c r="S11" s="360">
        <v>0</v>
      </c>
      <c r="T11" s="360">
        <v>0</v>
      </c>
      <c r="U11" s="359">
        <f t="shared" si="2"/>
        <v>7.4555999999999997E-2</v>
      </c>
      <c r="V11" s="378">
        <v>2.3980000000000001</v>
      </c>
      <c r="W11" s="360">
        <v>3.0000000000000001E-3</v>
      </c>
      <c r="X11" s="360">
        <v>2.5000000000000001E-2</v>
      </c>
      <c r="Y11" s="360">
        <v>4.8000000000000001E-2</v>
      </c>
      <c r="Z11" s="359">
        <f t="shared" si="3"/>
        <v>2.4740000000000002</v>
      </c>
      <c r="AA11" s="378">
        <v>1.3180000000000001</v>
      </c>
      <c r="AB11" s="360">
        <v>4.0000000000000001E-3</v>
      </c>
      <c r="AC11" s="360">
        <v>3.4000000000000002E-2</v>
      </c>
      <c r="AD11" s="360">
        <v>6.3E-2</v>
      </c>
      <c r="AE11" s="359">
        <f t="shared" si="4"/>
        <v>1.419</v>
      </c>
      <c r="AF11" s="378">
        <v>2.2000000000000002</v>
      </c>
      <c r="AG11" s="360">
        <v>1E-3</v>
      </c>
      <c r="AH11" s="360">
        <v>1.0999999999999999E-2</v>
      </c>
      <c r="AI11" s="360">
        <v>0.02</v>
      </c>
      <c r="AJ11" s="359">
        <f t="shared" si="5"/>
        <v>2.2320000000000002</v>
      </c>
      <c r="AK11" s="378">
        <v>1.536</v>
      </c>
      <c r="AL11" s="360">
        <v>0</v>
      </c>
      <c r="AM11" s="360">
        <v>0</v>
      </c>
      <c r="AN11" s="360">
        <v>0</v>
      </c>
      <c r="AO11" s="359">
        <f t="shared" si="6"/>
        <v>1.536</v>
      </c>
      <c r="AP11" s="378">
        <v>0.308</v>
      </c>
      <c r="AQ11" s="360">
        <v>0</v>
      </c>
      <c r="AR11" s="360">
        <v>0</v>
      </c>
      <c r="AS11" s="360">
        <v>0</v>
      </c>
      <c r="AT11" s="359">
        <f t="shared" si="7"/>
        <v>0.308</v>
      </c>
      <c r="AU11" s="14"/>
      <c r="AV11" s="440"/>
      <c r="AW11" s="37"/>
      <c r="AX11" s="71"/>
      <c r="AY11" s="43">
        <f t="shared" si="8"/>
        <v>0</v>
      </c>
      <c r="AZ11" s="43"/>
      <c r="BB11" s="382">
        <f t="shared" si="42"/>
        <v>3</v>
      </c>
      <c r="BC11" s="392" t="s">
        <v>619</v>
      </c>
      <c r="BD11" s="356" t="s">
        <v>41</v>
      </c>
      <c r="BE11" s="438">
        <v>3</v>
      </c>
      <c r="BF11" s="377" t="s">
        <v>849</v>
      </c>
      <c r="BG11" s="353" t="s">
        <v>848</v>
      </c>
      <c r="BH11" s="353" t="s">
        <v>847</v>
      </c>
      <c r="BI11" s="353" t="s">
        <v>846</v>
      </c>
      <c r="BJ11" s="352" t="s">
        <v>845</v>
      </c>
      <c r="BL11" s="7"/>
      <c r="BM11" s="8"/>
      <c r="BN11" s="8"/>
      <c r="BO11" s="337">
        <f t="shared" si="9"/>
        <v>0</v>
      </c>
      <c r="BP11" s="337">
        <f t="shared" si="10"/>
        <v>0</v>
      </c>
      <c r="BQ11" s="337">
        <f t="shared" si="11"/>
        <v>0</v>
      </c>
      <c r="BR11" s="337">
        <f t="shared" si="12"/>
        <v>0</v>
      </c>
      <c r="BS11" s="226"/>
      <c r="BT11" s="337">
        <f t="shared" si="13"/>
        <v>0</v>
      </c>
      <c r="BU11" s="337">
        <f t="shared" si="14"/>
        <v>0</v>
      </c>
      <c r="BV11" s="337">
        <f t="shared" si="15"/>
        <v>0</v>
      </c>
      <c r="BW11" s="337">
        <f t="shared" si="16"/>
        <v>0</v>
      </c>
      <c r="BX11" s="226"/>
      <c r="BY11" s="337">
        <f t="shared" si="17"/>
        <v>0</v>
      </c>
      <c r="BZ11" s="337">
        <f t="shared" si="18"/>
        <v>0</v>
      </c>
      <c r="CA11" s="337">
        <f t="shared" si="19"/>
        <v>0</v>
      </c>
      <c r="CB11" s="337">
        <f t="shared" si="20"/>
        <v>0</v>
      </c>
      <c r="CC11" s="226"/>
      <c r="CD11" s="337">
        <f t="shared" si="21"/>
        <v>0</v>
      </c>
      <c r="CE11" s="337">
        <f t="shared" si="22"/>
        <v>0</v>
      </c>
      <c r="CF11" s="337">
        <f t="shared" si="23"/>
        <v>0</v>
      </c>
      <c r="CG11" s="337">
        <f t="shared" si="24"/>
        <v>0</v>
      </c>
      <c r="CH11" s="226"/>
      <c r="CI11" s="337">
        <f t="shared" si="25"/>
        <v>0</v>
      </c>
      <c r="CJ11" s="337">
        <f t="shared" si="26"/>
        <v>0</v>
      </c>
      <c r="CK11" s="337">
        <f t="shared" si="27"/>
        <v>0</v>
      </c>
      <c r="CL11" s="337">
        <f t="shared" si="28"/>
        <v>0</v>
      </c>
      <c r="CM11" s="226"/>
      <c r="CN11" s="337">
        <f t="shared" si="29"/>
        <v>0</v>
      </c>
      <c r="CO11" s="337">
        <f t="shared" si="30"/>
        <v>0</v>
      </c>
      <c r="CP11" s="337">
        <f t="shared" si="31"/>
        <v>0</v>
      </c>
      <c r="CQ11" s="337">
        <f t="shared" si="32"/>
        <v>0</v>
      </c>
      <c r="CR11" s="226"/>
      <c r="CS11" s="337">
        <f t="shared" si="33"/>
        <v>0</v>
      </c>
      <c r="CT11" s="337">
        <f t="shared" si="34"/>
        <v>0</v>
      </c>
      <c r="CU11" s="337">
        <f t="shared" si="35"/>
        <v>0</v>
      </c>
      <c r="CV11" s="337">
        <f t="shared" si="36"/>
        <v>0</v>
      </c>
      <c r="CW11" s="226"/>
      <c r="CX11" s="337">
        <f t="shared" si="37"/>
        <v>0</v>
      </c>
      <c r="CY11" s="337">
        <f t="shared" si="38"/>
        <v>0</v>
      </c>
      <c r="CZ11" s="337">
        <f t="shared" si="39"/>
        <v>0</v>
      </c>
      <c r="DA11" s="337">
        <f t="shared" si="40"/>
        <v>0</v>
      </c>
      <c r="DB11" s="441"/>
      <c r="DC11" s="441"/>
      <c r="DD11" s="7"/>
      <c r="DE11" s="14"/>
    </row>
    <row r="12" spans="2:109" ht="14.25" customHeight="1" x14ac:dyDescent="0.25">
      <c r="B12" s="382">
        <f t="shared" si="41"/>
        <v>4</v>
      </c>
      <c r="C12" s="392" t="s">
        <v>613</v>
      </c>
      <c r="D12" s="64" t="s">
        <v>64</v>
      </c>
      <c r="E12" s="356" t="s">
        <v>41</v>
      </c>
      <c r="F12" s="438">
        <v>3</v>
      </c>
      <c r="G12" s="378">
        <v>0</v>
      </c>
      <c r="H12" s="360">
        <v>0</v>
      </c>
      <c r="I12" s="360">
        <v>0</v>
      </c>
      <c r="J12" s="360">
        <v>0</v>
      </c>
      <c r="K12" s="359">
        <f t="shared" si="0"/>
        <v>0</v>
      </c>
      <c r="L12" s="378">
        <v>0</v>
      </c>
      <c r="M12" s="360">
        <v>0</v>
      </c>
      <c r="N12" s="360">
        <v>0</v>
      </c>
      <c r="O12" s="383">
        <v>0</v>
      </c>
      <c r="P12" s="359">
        <f t="shared" si="1"/>
        <v>0</v>
      </c>
      <c r="Q12" s="378">
        <v>0</v>
      </c>
      <c r="R12" s="360">
        <v>0</v>
      </c>
      <c r="S12" s="360">
        <v>0</v>
      </c>
      <c r="T12" s="383">
        <v>0</v>
      </c>
      <c r="U12" s="359">
        <f t="shared" si="2"/>
        <v>0</v>
      </c>
      <c r="V12" s="378">
        <v>0</v>
      </c>
      <c r="W12" s="360">
        <v>0</v>
      </c>
      <c r="X12" s="360">
        <v>0</v>
      </c>
      <c r="Y12" s="360">
        <v>0</v>
      </c>
      <c r="Z12" s="359">
        <f t="shared" si="3"/>
        <v>0</v>
      </c>
      <c r="AA12" s="378">
        <v>0</v>
      </c>
      <c r="AB12" s="360">
        <v>0</v>
      </c>
      <c r="AC12" s="360">
        <v>0</v>
      </c>
      <c r="AD12" s="360">
        <v>0</v>
      </c>
      <c r="AE12" s="359">
        <f t="shared" si="4"/>
        <v>0</v>
      </c>
      <c r="AF12" s="378">
        <v>0</v>
      </c>
      <c r="AG12" s="360">
        <v>0</v>
      </c>
      <c r="AH12" s="360">
        <v>0</v>
      </c>
      <c r="AI12" s="360">
        <v>0</v>
      </c>
      <c r="AJ12" s="359">
        <f t="shared" si="5"/>
        <v>0</v>
      </c>
      <c r="AK12" s="378">
        <v>0</v>
      </c>
      <c r="AL12" s="360">
        <v>0</v>
      </c>
      <c r="AM12" s="360">
        <v>0</v>
      </c>
      <c r="AN12" s="360">
        <v>0</v>
      </c>
      <c r="AO12" s="359">
        <f t="shared" si="6"/>
        <v>0</v>
      </c>
      <c r="AP12" s="378">
        <v>0</v>
      </c>
      <c r="AQ12" s="360">
        <v>0</v>
      </c>
      <c r="AR12" s="360">
        <v>0</v>
      </c>
      <c r="AS12" s="360">
        <v>0</v>
      </c>
      <c r="AT12" s="359">
        <f t="shared" si="7"/>
        <v>0</v>
      </c>
      <c r="AU12" s="14"/>
      <c r="AV12" s="440"/>
      <c r="AW12" s="37"/>
      <c r="AX12" s="71"/>
      <c r="AY12" s="43">
        <f t="shared" si="8"/>
        <v>0</v>
      </c>
      <c r="AZ12" s="43"/>
      <c r="BB12" s="382">
        <f t="shared" si="42"/>
        <v>4</v>
      </c>
      <c r="BC12" s="392" t="s">
        <v>613</v>
      </c>
      <c r="BD12" s="356" t="s">
        <v>41</v>
      </c>
      <c r="BE12" s="438">
        <v>3</v>
      </c>
      <c r="BF12" s="377" t="s">
        <v>844</v>
      </c>
      <c r="BG12" s="353" t="s">
        <v>843</v>
      </c>
      <c r="BH12" s="353" t="s">
        <v>842</v>
      </c>
      <c r="BI12" s="353" t="s">
        <v>841</v>
      </c>
      <c r="BJ12" s="352" t="s">
        <v>840</v>
      </c>
      <c r="BL12" s="7"/>
      <c r="BM12" s="8"/>
      <c r="BN12" s="8"/>
      <c r="BO12" s="337">
        <f t="shared" si="9"/>
        <v>0</v>
      </c>
      <c r="BP12" s="337">
        <f t="shared" si="10"/>
        <v>0</v>
      </c>
      <c r="BQ12" s="337">
        <f t="shared" si="11"/>
        <v>0</v>
      </c>
      <c r="BR12" s="337">
        <f t="shared" si="12"/>
        <v>0</v>
      </c>
      <c r="BS12" s="226"/>
      <c r="BT12" s="337">
        <f t="shared" si="13"/>
        <v>0</v>
      </c>
      <c r="BU12" s="337">
        <f t="shared" si="14"/>
        <v>0</v>
      </c>
      <c r="BV12" s="337">
        <f t="shared" si="15"/>
        <v>0</v>
      </c>
      <c r="BW12" s="337">
        <f t="shared" si="16"/>
        <v>0</v>
      </c>
      <c r="BX12" s="226"/>
      <c r="BY12" s="337">
        <f t="shared" si="17"/>
        <v>0</v>
      </c>
      <c r="BZ12" s="337">
        <f t="shared" si="18"/>
        <v>0</v>
      </c>
      <c r="CA12" s="337">
        <f t="shared" si="19"/>
        <v>0</v>
      </c>
      <c r="CB12" s="337">
        <f t="shared" si="20"/>
        <v>0</v>
      </c>
      <c r="CC12" s="226"/>
      <c r="CD12" s="337">
        <f t="shared" si="21"/>
        <v>0</v>
      </c>
      <c r="CE12" s="337">
        <f t="shared" si="22"/>
        <v>0</v>
      </c>
      <c r="CF12" s="337">
        <f t="shared" si="23"/>
        <v>0</v>
      </c>
      <c r="CG12" s="337">
        <f t="shared" si="24"/>
        <v>0</v>
      </c>
      <c r="CH12" s="226"/>
      <c r="CI12" s="337">
        <f t="shared" si="25"/>
        <v>0</v>
      </c>
      <c r="CJ12" s="337">
        <f t="shared" si="26"/>
        <v>0</v>
      </c>
      <c r="CK12" s="337">
        <f t="shared" si="27"/>
        <v>0</v>
      </c>
      <c r="CL12" s="337">
        <f t="shared" si="28"/>
        <v>0</v>
      </c>
      <c r="CM12" s="226"/>
      <c r="CN12" s="337">
        <f t="shared" si="29"/>
        <v>0</v>
      </c>
      <c r="CO12" s="337">
        <f t="shared" si="30"/>
        <v>0</v>
      </c>
      <c r="CP12" s="337">
        <f t="shared" si="31"/>
        <v>0</v>
      </c>
      <c r="CQ12" s="337">
        <f t="shared" si="32"/>
        <v>0</v>
      </c>
      <c r="CR12" s="226"/>
      <c r="CS12" s="337">
        <f t="shared" si="33"/>
        <v>0</v>
      </c>
      <c r="CT12" s="337">
        <f t="shared" si="34"/>
        <v>0</v>
      </c>
      <c r="CU12" s="337">
        <f t="shared" si="35"/>
        <v>0</v>
      </c>
      <c r="CV12" s="337">
        <f t="shared" si="36"/>
        <v>0</v>
      </c>
      <c r="CW12" s="226"/>
      <c r="CX12" s="337">
        <f t="shared" si="37"/>
        <v>0</v>
      </c>
      <c r="CY12" s="337">
        <f t="shared" si="38"/>
        <v>0</v>
      </c>
      <c r="CZ12" s="337">
        <f t="shared" si="39"/>
        <v>0</v>
      </c>
      <c r="DA12" s="337">
        <f t="shared" si="40"/>
        <v>0</v>
      </c>
      <c r="DB12" s="441"/>
      <c r="DC12" s="441"/>
      <c r="DD12" s="7"/>
      <c r="DE12" s="14"/>
    </row>
    <row r="13" spans="2:109" ht="14.25" customHeight="1" x14ac:dyDescent="0.25">
      <c r="B13" s="382">
        <f t="shared" si="41"/>
        <v>5</v>
      </c>
      <c r="C13" s="392" t="s">
        <v>607</v>
      </c>
      <c r="D13" s="432"/>
      <c r="E13" s="356" t="s">
        <v>41</v>
      </c>
      <c r="F13" s="438">
        <v>3</v>
      </c>
      <c r="G13" s="378">
        <v>0</v>
      </c>
      <c r="H13" s="360">
        <v>0</v>
      </c>
      <c r="I13" s="360">
        <v>0</v>
      </c>
      <c r="J13" s="360">
        <v>0</v>
      </c>
      <c r="K13" s="359">
        <f t="shared" si="0"/>
        <v>0</v>
      </c>
      <c r="L13" s="378">
        <v>0</v>
      </c>
      <c r="M13" s="360">
        <v>0</v>
      </c>
      <c r="N13" s="360">
        <v>0</v>
      </c>
      <c r="O13" s="360">
        <v>0</v>
      </c>
      <c r="P13" s="359">
        <f t="shared" si="1"/>
        <v>0</v>
      </c>
      <c r="Q13" s="378">
        <v>0</v>
      </c>
      <c r="R13" s="360">
        <v>0</v>
      </c>
      <c r="S13" s="360">
        <v>0</v>
      </c>
      <c r="T13" s="360">
        <v>0</v>
      </c>
      <c r="U13" s="359">
        <f t="shared" si="2"/>
        <v>0</v>
      </c>
      <c r="V13" s="378">
        <v>0</v>
      </c>
      <c r="W13" s="360">
        <v>0</v>
      </c>
      <c r="X13" s="360">
        <v>4.75</v>
      </c>
      <c r="Y13" s="360">
        <v>0</v>
      </c>
      <c r="Z13" s="359">
        <f t="shared" si="3"/>
        <v>4.75</v>
      </c>
      <c r="AA13" s="378">
        <v>0</v>
      </c>
      <c r="AB13" s="360">
        <v>0</v>
      </c>
      <c r="AC13" s="360">
        <v>4.4370000000000003</v>
      </c>
      <c r="AD13" s="360">
        <v>0</v>
      </c>
      <c r="AE13" s="359">
        <f t="shared" si="4"/>
        <v>4.4370000000000003</v>
      </c>
      <c r="AF13" s="378">
        <v>0</v>
      </c>
      <c r="AG13" s="360">
        <v>0</v>
      </c>
      <c r="AH13" s="360">
        <v>3.45</v>
      </c>
      <c r="AI13" s="360">
        <v>0</v>
      </c>
      <c r="AJ13" s="359">
        <f t="shared" si="5"/>
        <v>3.45</v>
      </c>
      <c r="AK13" s="378">
        <v>0</v>
      </c>
      <c r="AL13" s="360">
        <v>0</v>
      </c>
      <c r="AM13" s="360">
        <v>2.2759999999999998</v>
      </c>
      <c r="AN13" s="360">
        <v>0</v>
      </c>
      <c r="AO13" s="359">
        <f t="shared" si="6"/>
        <v>2.2759999999999998</v>
      </c>
      <c r="AP13" s="378">
        <v>0</v>
      </c>
      <c r="AQ13" s="360">
        <v>0</v>
      </c>
      <c r="AR13" s="360">
        <v>1.901</v>
      </c>
      <c r="AS13" s="360">
        <v>0</v>
      </c>
      <c r="AT13" s="359">
        <f t="shared" si="7"/>
        <v>1.901</v>
      </c>
      <c r="AU13" s="14"/>
      <c r="AV13" s="440"/>
      <c r="AW13" s="37"/>
      <c r="AX13" s="71"/>
      <c r="AY13" s="43">
        <f t="shared" si="8"/>
        <v>0</v>
      </c>
      <c r="AZ13" s="43"/>
      <c r="BB13" s="382">
        <f t="shared" si="42"/>
        <v>5</v>
      </c>
      <c r="BC13" s="392" t="s">
        <v>607</v>
      </c>
      <c r="BD13" s="356" t="s">
        <v>41</v>
      </c>
      <c r="BE13" s="438">
        <v>3</v>
      </c>
      <c r="BF13" s="377" t="s">
        <v>839</v>
      </c>
      <c r="BG13" s="353" t="s">
        <v>838</v>
      </c>
      <c r="BH13" s="353" t="s">
        <v>837</v>
      </c>
      <c r="BI13" s="353" t="s">
        <v>836</v>
      </c>
      <c r="BJ13" s="352" t="s">
        <v>835</v>
      </c>
      <c r="BL13" s="7"/>
      <c r="BM13" s="8"/>
      <c r="BN13" s="8"/>
      <c r="BO13" s="337">
        <f t="shared" si="9"/>
        <v>0</v>
      </c>
      <c r="BP13" s="337">
        <f t="shared" si="10"/>
        <v>0</v>
      </c>
      <c r="BQ13" s="337">
        <f t="shared" si="11"/>
        <v>0</v>
      </c>
      <c r="BR13" s="337">
        <f t="shared" si="12"/>
        <v>0</v>
      </c>
      <c r="BS13" s="226"/>
      <c r="BT13" s="337">
        <f t="shared" si="13"/>
        <v>0</v>
      </c>
      <c r="BU13" s="337">
        <f t="shared" si="14"/>
        <v>0</v>
      </c>
      <c r="BV13" s="337">
        <f t="shared" si="15"/>
        <v>0</v>
      </c>
      <c r="BW13" s="337">
        <f t="shared" si="16"/>
        <v>0</v>
      </c>
      <c r="BX13" s="226"/>
      <c r="BY13" s="337">
        <f t="shared" si="17"/>
        <v>0</v>
      </c>
      <c r="BZ13" s="337">
        <f t="shared" si="18"/>
        <v>0</v>
      </c>
      <c r="CA13" s="337">
        <f t="shared" si="19"/>
        <v>0</v>
      </c>
      <c r="CB13" s="337">
        <f t="shared" si="20"/>
        <v>0</v>
      </c>
      <c r="CC13" s="226"/>
      <c r="CD13" s="337">
        <f t="shared" si="21"/>
        <v>0</v>
      </c>
      <c r="CE13" s="337">
        <f t="shared" si="22"/>
        <v>0</v>
      </c>
      <c r="CF13" s="337">
        <f t="shared" si="23"/>
        <v>0</v>
      </c>
      <c r="CG13" s="337">
        <f t="shared" si="24"/>
        <v>0</v>
      </c>
      <c r="CH13" s="226"/>
      <c r="CI13" s="337">
        <f t="shared" si="25"/>
        <v>0</v>
      </c>
      <c r="CJ13" s="337">
        <f t="shared" si="26"/>
        <v>0</v>
      </c>
      <c r="CK13" s="337">
        <f t="shared" si="27"/>
        <v>0</v>
      </c>
      <c r="CL13" s="337">
        <f t="shared" si="28"/>
        <v>0</v>
      </c>
      <c r="CM13" s="226"/>
      <c r="CN13" s="337">
        <f t="shared" si="29"/>
        <v>0</v>
      </c>
      <c r="CO13" s="337">
        <f t="shared" si="30"/>
        <v>0</v>
      </c>
      <c r="CP13" s="337">
        <f t="shared" si="31"/>
        <v>0</v>
      </c>
      <c r="CQ13" s="337">
        <f t="shared" si="32"/>
        <v>0</v>
      </c>
      <c r="CR13" s="226"/>
      <c r="CS13" s="337">
        <f t="shared" si="33"/>
        <v>0</v>
      </c>
      <c r="CT13" s="337">
        <f t="shared" si="34"/>
        <v>0</v>
      </c>
      <c r="CU13" s="337">
        <f t="shared" si="35"/>
        <v>0</v>
      </c>
      <c r="CV13" s="337">
        <f t="shared" si="36"/>
        <v>0</v>
      </c>
      <c r="CW13" s="226"/>
      <c r="CX13" s="337">
        <f t="shared" si="37"/>
        <v>0</v>
      </c>
      <c r="CY13" s="337">
        <f t="shared" si="38"/>
        <v>0</v>
      </c>
      <c r="CZ13" s="337">
        <f t="shared" si="39"/>
        <v>0</v>
      </c>
      <c r="DA13" s="337">
        <f t="shared" si="40"/>
        <v>0</v>
      </c>
      <c r="DB13" s="441"/>
      <c r="DC13" s="441"/>
      <c r="DD13" s="7"/>
      <c r="DE13" s="14"/>
    </row>
    <row r="14" spans="2:109" ht="14.25" customHeight="1" x14ac:dyDescent="0.25">
      <c r="B14" s="382">
        <f t="shared" si="41"/>
        <v>6</v>
      </c>
      <c r="C14" s="392" t="s">
        <v>601</v>
      </c>
      <c r="D14" s="432"/>
      <c r="E14" s="356" t="s">
        <v>41</v>
      </c>
      <c r="F14" s="438">
        <v>3</v>
      </c>
      <c r="G14" s="378">
        <v>0</v>
      </c>
      <c r="H14" s="360">
        <v>0</v>
      </c>
      <c r="I14" s="360">
        <v>0</v>
      </c>
      <c r="J14" s="360">
        <v>0.89300000000000002</v>
      </c>
      <c r="K14" s="359">
        <f t="shared" si="0"/>
        <v>0.89300000000000002</v>
      </c>
      <c r="L14" s="378">
        <v>0</v>
      </c>
      <c r="M14" s="360">
        <v>0</v>
      </c>
      <c r="N14" s="360">
        <v>0</v>
      </c>
      <c r="O14" s="383">
        <v>0.13</v>
      </c>
      <c r="P14" s="359">
        <f t="shared" si="1"/>
        <v>0.13</v>
      </c>
      <c r="Q14" s="378">
        <v>0</v>
      </c>
      <c r="R14" s="360">
        <v>0</v>
      </c>
      <c r="S14" s="360">
        <v>0</v>
      </c>
      <c r="T14" s="383">
        <v>2.7899E-2</v>
      </c>
      <c r="U14" s="359">
        <f t="shared" si="2"/>
        <v>2.7899E-2</v>
      </c>
      <c r="V14" s="378">
        <v>0</v>
      </c>
      <c r="W14" s="360">
        <v>0</v>
      </c>
      <c r="X14" s="360">
        <v>0</v>
      </c>
      <c r="Y14" s="360">
        <v>3.1360000000000001</v>
      </c>
      <c r="Z14" s="359">
        <f t="shared" si="3"/>
        <v>3.1360000000000001</v>
      </c>
      <c r="AA14" s="378">
        <v>0</v>
      </c>
      <c r="AB14" s="360">
        <v>0</v>
      </c>
      <c r="AC14" s="360">
        <v>0</v>
      </c>
      <c r="AD14" s="360">
        <v>2.93</v>
      </c>
      <c r="AE14" s="359">
        <f t="shared" si="4"/>
        <v>2.93</v>
      </c>
      <c r="AF14" s="378">
        <v>0</v>
      </c>
      <c r="AG14" s="360">
        <v>0</v>
      </c>
      <c r="AH14" s="360">
        <v>0</v>
      </c>
      <c r="AI14" s="360">
        <v>2.4910000000000001</v>
      </c>
      <c r="AJ14" s="359">
        <f t="shared" si="5"/>
        <v>2.4910000000000001</v>
      </c>
      <c r="AK14" s="378">
        <v>0</v>
      </c>
      <c r="AL14" s="360">
        <v>0</v>
      </c>
      <c r="AM14" s="360">
        <v>0</v>
      </c>
      <c r="AN14" s="360">
        <v>1.3979999999999999</v>
      </c>
      <c r="AO14" s="359">
        <f t="shared" si="6"/>
        <v>1.3979999999999999</v>
      </c>
      <c r="AP14" s="378">
        <v>0</v>
      </c>
      <c r="AQ14" s="360">
        <v>0</v>
      </c>
      <c r="AR14" s="360">
        <v>0</v>
      </c>
      <c r="AS14" s="360">
        <v>2.5059999999999998</v>
      </c>
      <c r="AT14" s="359">
        <f t="shared" si="7"/>
        <v>2.5059999999999998</v>
      </c>
      <c r="AU14" s="14"/>
      <c r="AV14" s="440"/>
      <c r="AW14" s="37"/>
      <c r="AX14" s="71"/>
      <c r="AY14" s="43">
        <f t="shared" si="8"/>
        <v>0</v>
      </c>
      <c r="AZ14" s="43"/>
      <c r="BB14" s="382">
        <f t="shared" si="42"/>
        <v>6</v>
      </c>
      <c r="BC14" s="392" t="s">
        <v>601</v>
      </c>
      <c r="BD14" s="356" t="s">
        <v>41</v>
      </c>
      <c r="BE14" s="438">
        <v>3</v>
      </c>
      <c r="BF14" s="377" t="s">
        <v>834</v>
      </c>
      <c r="BG14" s="353" t="s">
        <v>833</v>
      </c>
      <c r="BH14" s="353" t="s">
        <v>832</v>
      </c>
      <c r="BI14" s="353" t="s">
        <v>831</v>
      </c>
      <c r="BJ14" s="352" t="s">
        <v>830</v>
      </c>
      <c r="BL14" s="7"/>
      <c r="BM14" s="8"/>
      <c r="BN14" s="8"/>
      <c r="BO14" s="337">
        <f t="shared" si="9"/>
        <v>0</v>
      </c>
      <c r="BP14" s="337">
        <f t="shared" si="10"/>
        <v>0</v>
      </c>
      <c r="BQ14" s="337">
        <f t="shared" si="11"/>
        <v>0</v>
      </c>
      <c r="BR14" s="337">
        <f t="shared" si="12"/>
        <v>0</v>
      </c>
      <c r="BS14" s="226"/>
      <c r="BT14" s="337">
        <f t="shared" si="13"/>
        <v>0</v>
      </c>
      <c r="BU14" s="337">
        <f t="shared" si="14"/>
        <v>0</v>
      </c>
      <c r="BV14" s="337">
        <f t="shared" si="15"/>
        <v>0</v>
      </c>
      <c r="BW14" s="337">
        <f t="shared" si="16"/>
        <v>0</v>
      </c>
      <c r="BX14" s="226"/>
      <c r="BY14" s="337">
        <f t="shared" si="17"/>
        <v>0</v>
      </c>
      <c r="BZ14" s="337">
        <f t="shared" si="18"/>
        <v>0</v>
      </c>
      <c r="CA14" s="337">
        <f t="shared" si="19"/>
        <v>0</v>
      </c>
      <c r="CB14" s="337">
        <f t="shared" si="20"/>
        <v>0</v>
      </c>
      <c r="CC14" s="226"/>
      <c r="CD14" s="337">
        <f t="shared" si="21"/>
        <v>0</v>
      </c>
      <c r="CE14" s="337">
        <f t="shared" si="22"/>
        <v>0</v>
      </c>
      <c r="CF14" s="337">
        <f t="shared" si="23"/>
        <v>0</v>
      </c>
      <c r="CG14" s="337">
        <f t="shared" si="24"/>
        <v>0</v>
      </c>
      <c r="CH14" s="226"/>
      <c r="CI14" s="337">
        <f t="shared" si="25"/>
        <v>0</v>
      </c>
      <c r="CJ14" s="337">
        <f t="shared" si="26"/>
        <v>0</v>
      </c>
      <c r="CK14" s="337">
        <f t="shared" si="27"/>
        <v>0</v>
      </c>
      <c r="CL14" s="337">
        <f t="shared" si="28"/>
        <v>0</v>
      </c>
      <c r="CM14" s="226"/>
      <c r="CN14" s="337">
        <f t="shared" si="29"/>
        <v>0</v>
      </c>
      <c r="CO14" s="337">
        <f t="shared" si="30"/>
        <v>0</v>
      </c>
      <c r="CP14" s="337">
        <f t="shared" si="31"/>
        <v>0</v>
      </c>
      <c r="CQ14" s="337">
        <f t="shared" si="32"/>
        <v>0</v>
      </c>
      <c r="CR14" s="226"/>
      <c r="CS14" s="337">
        <f t="shared" si="33"/>
        <v>0</v>
      </c>
      <c r="CT14" s="337">
        <f t="shared" si="34"/>
        <v>0</v>
      </c>
      <c r="CU14" s="337">
        <f t="shared" si="35"/>
        <v>0</v>
      </c>
      <c r="CV14" s="337">
        <f t="shared" si="36"/>
        <v>0</v>
      </c>
      <c r="CW14" s="226"/>
      <c r="CX14" s="337">
        <f t="shared" si="37"/>
        <v>0</v>
      </c>
      <c r="CY14" s="337">
        <f t="shared" si="38"/>
        <v>0</v>
      </c>
      <c r="CZ14" s="337">
        <f t="shared" si="39"/>
        <v>0</v>
      </c>
      <c r="DA14" s="337">
        <f t="shared" si="40"/>
        <v>0</v>
      </c>
      <c r="DB14" s="441"/>
      <c r="DC14" s="441"/>
      <c r="DD14" s="7"/>
      <c r="DE14" s="14"/>
    </row>
    <row r="15" spans="2:109" ht="14.25" customHeight="1" x14ac:dyDescent="0.25">
      <c r="B15" s="382">
        <f t="shared" si="41"/>
        <v>7</v>
      </c>
      <c r="C15" s="392" t="s">
        <v>595</v>
      </c>
      <c r="D15" s="432"/>
      <c r="E15" s="356" t="s">
        <v>41</v>
      </c>
      <c r="F15" s="438">
        <v>3</v>
      </c>
      <c r="G15" s="378">
        <v>0</v>
      </c>
      <c r="H15" s="360">
        <v>0</v>
      </c>
      <c r="I15" s="360">
        <v>0</v>
      </c>
      <c r="J15" s="360">
        <v>0</v>
      </c>
      <c r="K15" s="359">
        <f t="shared" si="0"/>
        <v>0</v>
      </c>
      <c r="L15" s="378">
        <v>0</v>
      </c>
      <c r="M15" s="360">
        <v>0</v>
      </c>
      <c r="N15" s="360">
        <v>0</v>
      </c>
      <c r="O15" s="360">
        <v>0</v>
      </c>
      <c r="P15" s="359">
        <f t="shared" si="1"/>
        <v>0</v>
      </c>
      <c r="Q15" s="378">
        <v>0</v>
      </c>
      <c r="R15" s="360">
        <v>0</v>
      </c>
      <c r="S15" s="360">
        <v>0</v>
      </c>
      <c r="T15" s="360">
        <v>0</v>
      </c>
      <c r="U15" s="359">
        <f t="shared" si="2"/>
        <v>0</v>
      </c>
      <c r="V15" s="378">
        <v>0</v>
      </c>
      <c r="W15" s="360">
        <v>0</v>
      </c>
      <c r="X15" s="360">
        <v>0</v>
      </c>
      <c r="Y15" s="360">
        <v>0</v>
      </c>
      <c r="Z15" s="359">
        <f t="shared" si="3"/>
        <v>0</v>
      </c>
      <c r="AA15" s="378">
        <v>0</v>
      </c>
      <c r="AB15" s="360">
        <v>0</v>
      </c>
      <c r="AC15" s="360">
        <v>0</v>
      </c>
      <c r="AD15" s="360">
        <v>0</v>
      </c>
      <c r="AE15" s="359">
        <f t="shared" si="4"/>
        <v>0</v>
      </c>
      <c r="AF15" s="378">
        <v>0</v>
      </c>
      <c r="AG15" s="360">
        <v>0</v>
      </c>
      <c r="AH15" s="360">
        <v>0</v>
      </c>
      <c r="AI15" s="360">
        <v>0</v>
      </c>
      <c r="AJ15" s="359">
        <f t="shared" si="5"/>
        <v>0</v>
      </c>
      <c r="AK15" s="378">
        <v>0</v>
      </c>
      <c r="AL15" s="360">
        <v>0</v>
      </c>
      <c r="AM15" s="360">
        <v>0</v>
      </c>
      <c r="AN15" s="360">
        <v>0</v>
      </c>
      <c r="AO15" s="359">
        <f t="shared" si="6"/>
        <v>0</v>
      </c>
      <c r="AP15" s="378">
        <v>0</v>
      </c>
      <c r="AQ15" s="360">
        <v>0</v>
      </c>
      <c r="AR15" s="360">
        <v>0</v>
      </c>
      <c r="AS15" s="360">
        <v>0</v>
      </c>
      <c r="AT15" s="359">
        <f t="shared" si="7"/>
        <v>0</v>
      </c>
      <c r="AU15" s="14"/>
      <c r="AV15" s="70"/>
      <c r="AW15" s="37"/>
      <c r="AX15" s="71"/>
      <c r="AY15" s="43">
        <f t="shared" si="8"/>
        <v>0</v>
      </c>
      <c r="AZ15" s="43"/>
      <c r="BB15" s="382">
        <f t="shared" si="42"/>
        <v>7</v>
      </c>
      <c r="BC15" s="392" t="s">
        <v>595</v>
      </c>
      <c r="BD15" s="356" t="s">
        <v>41</v>
      </c>
      <c r="BE15" s="438">
        <v>3</v>
      </c>
      <c r="BF15" s="377" t="s">
        <v>829</v>
      </c>
      <c r="BG15" s="353" t="s">
        <v>828</v>
      </c>
      <c r="BH15" s="353" t="s">
        <v>827</v>
      </c>
      <c r="BI15" s="353" t="s">
        <v>826</v>
      </c>
      <c r="BJ15" s="352" t="s">
        <v>825</v>
      </c>
      <c r="BL15" s="7"/>
      <c r="BM15" s="8"/>
      <c r="BN15" s="8"/>
      <c r="BO15" s="337">
        <f t="shared" si="9"/>
        <v>0</v>
      </c>
      <c r="BP15" s="337">
        <f t="shared" si="10"/>
        <v>0</v>
      </c>
      <c r="BQ15" s="337">
        <f t="shared" si="11"/>
        <v>0</v>
      </c>
      <c r="BR15" s="337">
        <f t="shared" si="12"/>
        <v>0</v>
      </c>
      <c r="BS15" s="226"/>
      <c r="BT15" s="337">
        <f t="shared" si="13"/>
        <v>0</v>
      </c>
      <c r="BU15" s="337">
        <f t="shared" si="14"/>
        <v>0</v>
      </c>
      <c r="BV15" s="337">
        <f t="shared" si="15"/>
        <v>0</v>
      </c>
      <c r="BW15" s="337">
        <f t="shared" si="16"/>
        <v>0</v>
      </c>
      <c r="BX15" s="226"/>
      <c r="BY15" s="337">
        <f t="shared" si="17"/>
        <v>0</v>
      </c>
      <c r="BZ15" s="337">
        <f t="shared" si="18"/>
        <v>0</v>
      </c>
      <c r="CA15" s="337">
        <f t="shared" si="19"/>
        <v>0</v>
      </c>
      <c r="CB15" s="337">
        <f t="shared" si="20"/>
        <v>0</v>
      </c>
      <c r="CC15" s="226"/>
      <c r="CD15" s="337">
        <f t="shared" si="21"/>
        <v>0</v>
      </c>
      <c r="CE15" s="337">
        <f t="shared" si="22"/>
        <v>0</v>
      </c>
      <c r="CF15" s="337">
        <f t="shared" si="23"/>
        <v>0</v>
      </c>
      <c r="CG15" s="337">
        <f t="shared" si="24"/>
        <v>0</v>
      </c>
      <c r="CH15" s="226"/>
      <c r="CI15" s="337">
        <f t="shared" si="25"/>
        <v>0</v>
      </c>
      <c r="CJ15" s="337">
        <f t="shared" si="26"/>
        <v>0</v>
      </c>
      <c r="CK15" s="337">
        <f t="shared" si="27"/>
        <v>0</v>
      </c>
      <c r="CL15" s="337">
        <f t="shared" si="28"/>
        <v>0</v>
      </c>
      <c r="CM15" s="226"/>
      <c r="CN15" s="337">
        <f t="shared" si="29"/>
        <v>0</v>
      </c>
      <c r="CO15" s="337">
        <f t="shared" si="30"/>
        <v>0</v>
      </c>
      <c r="CP15" s="337">
        <f t="shared" si="31"/>
        <v>0</v>
      </c>
      <c r="CQ15" s="337">
        <f t="shared" si="32"/>
        <v>0</v>
      </c>
      <c r="CR15" s="226"/>
      <c r="CS15" s="337">
        <f t="shared" si="33"/>
        <v>0</v>
      </c>
      <c r="CT15" s="337">
        <f t="shared" si="34"/>
        <v>0</v>
      </c>
      <c r="CU15" s="337">
        <f t="shared" si="35"/>
        <v>0</v>
      </c>
      <c r="CV15" s="337">
        <f t="shared" si="36"/>
        <v>0</v>
      </c>
      <c r="CW15" s="226"/>
      <c r="CX15" s="337">
        <f t="shared" si="37"/>
        <v>0</v>
      </c>
      <c r="CY15" s="337">
        <f t="shared" si="38"/>
        <v>0</v>
      </c>
      <c r="CZ15" s="337">
        <f t="shared" si="39"/>
        <v>0</v>
      </c>
      <c r="DA15" s="337">
        <f t="shared" si="40"/>
        <v>0</v>
      </c>
      <c r="DB15" s="441"/>
      <c r="DC15" s="441"/>
      <c r="DD15" s="7"/>
      <c r="DE15" s="14"/>
    </row>
    <row r="16" spans="2:109" ht="14.25" customHeight="1" x14ac:dyDescent="0.25">
      <c r="B16" s="382">
        <f t="shared" si="41"/>
        <v>8</v>
      </c>
      <c r="C16" s="392" t="s">
        <v>589</v>
      </c>
      <c r="D16" s="432"/>
      <c r="E16" s="356" t="s">
        <v>41</v>
      </c>
      <c r="F16" s="438">
        <v>3</v>
      </c>
      <c r="G16" s="378">
        <v>0</v>
      </c>
      <c r="H16" s="360">
        <v>0</v>
      </c>
      <c r="I16" s="360">
        <v>0</v>
      </c>
      <c r="J16" s="360">
        <v>0</v>
      </c>
      <c r="K16" s="359">
        <f t="shared" si="0"/>
        <v>0</v>
      </c>
      <c r="L16" s="378">
        <v>0</v>
      </c>
      <c r="M16" s="360">
        <v>0</v>
      </c>
      <c r="N16" s="360">
        <v>0</v>
      </c>
      <c r="O16" s="360">
        <v>0</v>
      </c>
      <c r="P16" s="359">
        <f t="shared" si="1"/>
        <v>0</v>
      </c>
      <c r="Q16" s="378">
        <v>0</v>
      </c>
      <c r="R16" s="360">
        <v>0</v>
      </c>
      <c r="S16" s="360">
        <v>0</v>
      </c>
      <c r="T16" s="360">
        <v>0</v>
      </c>
      <c r="U16" s="359">
        <f t="shared" si="2"/>
        <v>0</v>
      </c>
      <c r="V16" s="378">
        <v>0.112</v>
      </c>
      <c r="W16" s="360">
        <v>0</v>
      </c>
      <c r="X16" s="360">
        <v>0</v>
      </c>
      <c r="Y16" s="360">
        <v>0</v>
      </c>
      <c r="Z16" s="359">
        <f t="shared" si="3"/>
        <v>0.112</v>
      </c>
      <c r="AA16" s="378">
        <v>9.7000000000000003E-2</v>
      </c>
      <c r="AB16" s="360">
        <v>0</v>
      </c>
      <c r="AC16" s="360">
        <v>0</v>
      </c>
      <c r="AD16" s="360">
        <v>0</v>
      </c>
      <c r="AE16" s="359">
        <f t="shared" si="4"/>
        <v>9.7000000000000003E-2</v>
      </c>
      <c r="AF16" s="378">
        <v>6.3E-2</v>
      </c>
      <c r="AG16" s="360">
        <v>0</v>
      </c>
      <c r="AH16" s="360">
        <v>0</v>
      </c>
      <c r="AI16" s="360">
        <v>0</v>
      </c>
      <c r="AJ16" s="359">
        <f t="shared" si="5"/>
        <v>6.3E-2</v>
      </c>
      <c r="AK16" s="378">
        <v>4.7E-2</v>
      </c>
      <c r="AL16" s="360">
        <v>0</v>
      </c>
      <c r="AM16" s="360">
        <v>0</v>
      </c>
      <c r="AN16" s="360">
        <v>0</v>
      </c>
      <c r="AO16" s="359">
        <f t="shared" si="6"/>
        <v>4.7E-2</v>
      </c>
      <c r="AP16" s="378">
        <v>2.1999999999999999E-2</v>
      </c>
      <c r="AQ16" s="360">
        <v>0</v>
      </c>
      <c r="AR16" s="360">
        <v>0</v>
      </c>
      <c r="AS16" s="360">
        <v>0</v>
      </c>
      <c r="AT16" s="359">
        <f t="shared" si="7"/>
        <v>2.1999999999999999E-2</v>
      </c>
      <c r="AU16" s="14"/>
      <c r="AV16" s="70"/>
      <c r="AW16" s="37"/>
      <c r="AX16" s="71"/>
      <c r="AY16" s="43">
        <f t="shared" si="8"/>
        <v>0</v>
      </c>
      <c r="AZ16" s="43"/>
      <c r="BB16" s="382">
        <f t="shared" si="42"/>
        <v>8</v>
      </c>
      <c r="BC16" s="392" t="s">
        <v>589</v>
      </c>
      <c r="BD16" s="356" t="s">
        <v>41</v>
      </c>
      <c r="BE16" s="438">
        <v>3</v>
      </c>
      <c r="BF16" s="377" t="s">
        <v>824</v>
      </c>
      <c r="BG16" s="353" t="s">
        <v>823</v>
      </c>
      <c r="BH16" s="353" t="s">
        <v>822</v>
      </c>
      <c r="BI16" s="353" t="s">
        <v>821</v>
      </c>
      <c r="BJ16" s="352" t="s">
        <v>820</v>
      </c>
      <c r="BL16" s="7"/>
      <c r="BM16" s="8"/>
      <c r="BN16" s="8"/>
      <c r="BO16" s="337">
        <f t="shared" si="9"/>
        <v>0</v>
      </c>
      <c r="BP16" s="337">
        <f t="shared" si="10"/>
        <v>0</v>
      </c>
      <c r="BQ16" s="337">
        <f t="shared" si="11"/>
        <v>0</v>
      </c>
      <c r="BR16" s="337">
        <f t="shared" si="12"/>
        <v>0</v>
      </c>
      <c r="BS16" s="226"/>
      <c r="BT16" s="337">
        <f t="shared" si="13"/>
        <v>0</v>
      </c>
      <c r="BU16" s="337">
        <f t="shared" si="14"/>
        <v>0</v>
      </c>
      <c r="BV16" s="337">
        <f t="shared" si="15"/>
        <v>0</v>
      </c>
      <c r="BW16" s="337">
        <f t="shared" si="16"/>
        <v>0</v>
      </c>
      <c r="BX16" s="226"/>
      <c r="BY16" s="337">
        <f t="shared" si="17"/>
        <v>0</v>
      </c>
      <c r="BZ16" s="337">
        <f t="shared" si="18"/>
        <v>0</v>
      </c>
      <c r="CA16" s="337">
        <f t="shared" si="19"/>
        <v>0</v>
      </c>
      <c r="CB16" s="337">
        <f t="shared" si="20"/>
        <v>0</v>
      </c>
      <c r="CC16" s="226"/>
      <c r="CD16" s="337">
        <f t="shared" si="21"/>
        <v>0</v>
      </c>
      <c r="CE16" s="337">
        <f t="shared" si="22"/>
        <v>0</v>
      </c>
      <c r="CF16" s="337">
        <f t="shared" si="23"/>
        <v>0</v>
      </c>
      <c r="CG16" s="337">
        <f t="shared" si="24"/>
        <v>0</v>
      </c>
      <c r="CH16" s="226"/>
      <c r="CI16" s="337">
        <f t="shared" si="25"/>
        <v>0</v>
      </c>
      <c r="CJ16" s="337">
        <f t="shared" si="26"/>
        <v>0</v>
      </c>
      <c r="CK16" s="337">
        <f t="shared" si="27"/>
        <v>0</v>
      </c>
      <c r="CL16" s="337">
        <f t="shared" si="28"/>
        <v>0</v>
      </c>
      <c r="CM16" s="226"/>
      <c r="CN16" s="337">
        <f t="shared" si="29"/>
        <v>0</v>
      </c>
      <c r="CO16" s="337">
        <f t="shared" si="30"/>
        <v>0</v>
      </c>
      <c r="CP16" s="337">
        <f t="shared" si="31"/>
        <v>0</v>
      </c>
      <c r="CQ16" s="337">
        <f t="shared" si="32"/>
        <v>0</v>
      </c>
      <c r="CR16" s="226"/>
      <c r="CS16" s="337">
        <f t="shared" si="33"/>
        <v>0</v>
      </c>
      <c r="CT16" s="337">
        <f t="shared" si="34"/>
        <v>0</v>
      </c>
      <c r="CU16" s="337">
        <f t="shared" si="35"/>
        <v>0</v>
      </c>
      <c r="CV16" s="337">
        <f t="shared" si="36"/>
        <v>0</v>
      </c>
      <c r="CW16" s="226"/>
      <c r="CX16" s="337">
        <f t="shared" si="37"/>
        <v>0</v>
      </c>
      <c r="CY16" s="337">
        <f t="shared" si="38"/>
        <v>0</v>
      </c>
      <c r="CZ16" s="337">
        <f t="shared" si="39"/>
        <v>0</v>
      </c>
      <c r="DA16" s="337">
        <f t="shared" si="40"/>
        <v>0</v>
      </c>
      <c r="DB16" s="441"/>
      <c r="DC16" s="441"/>
      <c r="DD16" s="7"/>
      <c r="DE16" s="14"/>
    </row>
    <row r="17" spans="2:109" ht="14.25" customHeight="1" x14ac:dyDescent="0.25">
      <c r="B17" s="382">
        <f t="shared" si="41"/>
        <v>9</v>
      </c>
      <c r="C17" s="392" t="s">
        <v>583</v>
      </c>
      <c r="D17" s="432"/>
      <c r="E17" s="356" t="s">
        <v>41</v>
      </c>
      <c r="F17" s="438">
        <v>3</v>
      </c>
      <c r="G17" s="378">
        <v>0</v>
      </c>
      <c r="H17" s="360">
        <v>0</v>
      </c>
      <c r="I17" s="360">
        <v>0</v>
      </c>
      <c r="J17" s="360">
        <v>0</v>
      </c>
      <c r="K17" s="359">
        <f t="shared" si="0"/>
        <v>0</v>
      </c>
      <c r="L17" s="378">
        <v>0</v>
      </c>
      <c r="M17" s="360">
        <v>0</v>
      </c>
      <c r="N17" s="360">
        <v>0</v>
      </c>
      <c r="O17" s="360">
        <v>0</v>
      </c>
      <c r="P17" s="359">
        <f t="shared" si="1"/>
        <v>0</v>
      </c>
      <c r="Q17" s="378">
        <v>0</v>
      </c>
      <c r="R17" s="360">
        <v>0</v>
      </c>
      <c r="S17" s="360">
        <v>0</v>
      </c>
      <c r="T17" s="360">
        <v>0</v>
      </c>
      <c r="U17" s="359">
        <f t="shared" si="2"/>
        <v>0</v>
      </c>
      <c r="V17" s="378">
        <v>0</v>
      </c>
      <c r="W17" s="360">
        <v>0</v>
      </c>
      <c r="X17" s="360">
        <v>0</v>
      </c>
      <c r="Y17" s="360">
        <v>0</v>
      </c>
      <c r="Z17" s="359">
        <f t="shared" si="3"/>
        <v>0</v>
      </c>
      <c r="AA17" s="378">
        <v>0</v>
      </c>
      <c r="AB17" s="360">
        <v>0</v>
      </c>
      <c r="AC17" s="360">
        <v>0</v>
      </c>
      <c r="AD17" s="360">
        <v>0</v>
      </c>
      <c r="AE17" s="359">
        <f t="shared" si="4"/>
        <v>0</v>
      </c>
      <c r="AF17" s="378">
        <v>0</v>
      </c>
      <c r="AG17" s="360">
        <v>0</v>
      </c>
      <c r="AH17" s="360">
        <v>0</v>
      </c>
      <c r="AI17" s="360">
        <v>0</v>
      </c>
      <c r="AJ17" s="359">
        <f t="shared" si="5"/>
        <v>0</v>
      </c>
      <c r="AK17" s="378">
        <v>0</v>
      </c>
      <c r="AL17" s="360">
        <v>0</v>
      </c>
      <c r="AM17" s="360">
        <v>0</v>
      </c>
      <c r="AN17" s="360">
        <v>0</v>
      </c>
      <c r="AO17" s="359">
        <f t="shared" si="6"/>
        <v>0</v>
      </c>
      <c r="AP17" s="378">
        <v>0</v>
      </c>
      <c r="AQ17" s="360">
        <v>0</v>
      </c>
      <c r="AR17" s="360">
        <v>0</v>
      </c>
      <c r="AS17" s="360">
        <v>0</v>
      </c>
      <c r="AT17" s="359">
        <f t="shared" si="7"/>
        <v>0</v>
      </c>
      <c r="AU17" s="14"/>
      <c r="AV17" s="70"/>
      <c r="AW17" s="37"/>
      <c r="AX17" s="71"/>
      <c r="AY17" s="43">
        <f t="shared" si="8"/>
        <v>0</v>
      </c>
      <c r="AZ17" s="43"/>
      <c r="BB17" s="382">
        <f t="shared" si="42"/>
        <v>9</v>
      </c>
      <c r="BC17" s="392" t="s">
        <v>583</v>
      </c>
      <c r="BD17" s="356" t="s">
        <v>41</v>
      </c>
      <c r="BE17" s="438">
        <v>3</v>
      </c>
      <c r="BF17" s="377" t="s">
        <v>819</v>
      </c>
      <c r="BG17" s="353" t="s">
        <v>818</v>
      </c>
      <c r="BH17" s="353" t="s">
        <v>817</v>
      </c>
      <c r="BI17" s="353" t="s">
        <v>816</v>
      </c>
      <c r="BJ17" s="352" t="s">
        <v>815</v>
      </c>
      <c r="BL17" s="7"/>
      <c r="BM17" s="8"/>
      <c r="BN17" s="8"/>
      <c r="BO17" s="337">
        <f t="shared" si="9"/>
        <v>0</v>
      </c>
      <c r="BP17" s="337">
        <f t="shared" si="10"/>
        <v>0</v>
      </c>
      <c r="BQ17" s="337">
        <f t="shared" si="11"/>
        <v>0</v>
      </c>
      <c r="BR17" s="337">
        <f t="shared" si="12"/>
        <v>0</v>
      </c>
      <c r="BS17" s="226"/>
      <c r="BT17" s="337">
        <f t="shared" si="13"/>
        <v>0</v>
      </c>
      <c r="BU17" s="337">
        <f t="shared" si="14"/>
        <v>0</v>
      </c>
      <c r="BV17" s="337">
        <f t="shared" si="15"/>
        <v>0</v>
      </c>
      <c r="BW17" s="337">
        <f t="shared" si="16"/>
        <v>0</v>
      </c>
      <c r="BX17" s="226"/>
      <c r="BY17" s="337">
        <f t="shared" si="17"/>
        <v>0</v>
      </c>
      <c r="BZ17" s="337">
        <f t="shared" si="18"/>
        <v>0</v>
      </c>
      <c r="CA17" s="337">
        <f t="shared" si="19"/>
        <v>0</v>
      </c>
      <c r="CB17" s="337">
        <f t="shared" si="20"/>
        <v>0</v>
      </c>
      <c r="CC17" s="226"/>
      <c r="CD17" s="337">
        <f t="shared" si="21"/>
        <v>0</v>
      </c>
      <c r="CE17" s="337">
        <f t="shared" si="22"/>
        <v>0</v>
      </c>
      <c r="CF17" s="337">
        <f t="shared" si="23"/>
        <v>0</v>
      </c>
      <c r="CG17" s="337">
        <f t="shared" si="24"/>
        <v>0</v>
      </c>
      <c r="CH17" s="226"/>
      <c r="CI17" s="337">
        <f t="shared" si="25"/>
        <v>0</v>
      </c>
      <c r="CJ17" s="337">
        <f t="shared" si="26"/>
        <v>0</v>
      </c>
      <c r="CK17" s="337">
        <f t="shared" si="27"/>
        <v>0</v>
      </c>
      <c r="CL17" s="337">
        <f t="shared" si="28"/>
        <v>0</v>
      </c>
      <c r="CM17" s="226"/>
      <c r="CN17" s="337">
        <f t="shared" si="29"/>
        <v>0</v>
      </c>
      <c r="CO17" s="337">
        <f t="shared" si="30"/>
        <v>0</v>
      </c>
      <c r="CP17" s="337">
        <f t="shared" si="31"/>
        <v>0</v>
      </c>
      <c r="CQ17" s="337">
        <f t="shared" si="32"/>
        <v>0</v>
      </c>
      <c r="CR17" s="226"/>
      <c r="CS17" s="337">
        <f t="shared" si="33"/>
        <v>0</v>
      </c>
      <c r="CT17" s="337">
        <f t="shared" si="34"/>
        <v>0</v>
      </c>
      <c r="CU17" s="337">
        <f t="shared" si="35"/>
        <v>0</v>
      </c>
      <c r="CV17" s="337">
        <f t="shared" si="36"/>
        <v>0</v>
      </c>
      <c r="CW17" s="226"/>
      <c r="CX17" s="337">
        <f t="shared" si="37"/>
        <v>0</v>
      </c>
      <c r="CY17" s="337">
        <f t="shared" si="38"/>
        <v>0</v>
      </c>
      <c r="CZ17" s="337">
        <f t="shared" si="39"/>
        <v>0</v>
      </c>
      <c r="DA17" s="337">
        <f t="shared" si="40"/>
        <v>0</v>
      </c>
      <c r="DB17" s="441"/>
      <c r="DC17" s="441"/>
      <c r="DD17" s="7"/>
      <c r="DE17" s="14"/>
    </row>
    <row r="18" spans="2:109" ht="14.25" customHeight="1" x14ac:dyDescent="0.25">
      <c r="B18" s="382">
        <f t="shared" si="41"/>
        <v>10</v>
      </c>
      <c r="C18" s="392" t="s">
        <v>577</v>
      </c>
      <c r="D18" s="432"/>
      <c r="E18" s="356" t="s">
        <v>41</v>
      </c>
      <c r="F18" s="438">
        <v>3</v>
      </c>
      <c r="G18" s="378">
        <v>0</v>
      </c>
      <c r="H18" s="360">
        <v>0</v>
      </c>
      <c r="I18" s="360">
        <v>0</v>
      </c>
      <c r="J18" s="360">
        <v>0</v>
      </c>
      <c r="K18" s="359">
        <f t="shared" si="0"/>
        <v>0</v>
      </c>
      <c r="L18" s="378">
        <v>0</v>
      </c>
      <c r="M18" s="360">
        <v>0</v>
      </c>
      <c r="N18" s="360">
        <v>0</v>
      </c>
      <c r="O18" s="360">
        <v>0</v>
      </c>
      <c r="P18" s="359">
        <f t="shared" si="1"/>
        <v>0</v>
      </c>
      <c r="Q18" s="378">
        <v>0</v>
      </c>
      <c r="R18" s="360">
        <v>0</v>
      </c>
      <c r="S18" s="360">
        <v>0</v>
      </c>
      <c r="T18" s="360">
        <v>0</v>
      </c>
      <c r="U18" s="359">
        <f t="shared" si="2"/>
        <v>0</v>
      </c>
      <c r="V18" s="378">
        <v>0</v>
      </c>
      <c r="W18" s="360">
        <v>0</v>
      </c>
      <c r="X18" s="360">
        <v>0</v>
      </c>
      <c r="Y18" s="360">
        <v>0</v>
      </c>
      <c r="Z18" s="359">
        <f t="shared" si="3"/>
        <v>0</v>
      </c>
      <c r="AA18" s="378">
        <v>0</v>
      </c>
      <c r="AB18" s="360">
        <v>0</v>
      </c>
      <c r="AC18" s="360">
        <v>0</v>
      </c>
      <c r="AD18" s="360">
        <v>0</v>
      </c>
      <c r="AE18" s="359">
        <f t="shared" si="4"/>
        <v>0</v>
      </c>
      <c r="AF18" s="378">
        <v>0</v>
      </c>
      <c r="AG18" s="360">
        <v>0</v>
      </c>
      <c r="AH18" s="360">
        <v>0</v>
      </c>
      <c r="AI18" s="360">
        <v>0</v>
      </c>
      <c r="AJ18" s="359">
        <f t="shared" si="5"/>
        <v>0</v>
      </c>
      <c r="AK18" s="378">
        <v>0</v>
      </c>
      <c r="AL18" s="360">
        <v>0</v>
      </c>
      <c r="AM18" s="360">
        <v>0</v>
      </c>
      <c r="AN18" s="360">
        <v>0</v>
      </c>
      <c r="AO18" s="359">
        <f t="shared" si="6"/>
        <v>0</v>
      </c>
      <c r="AP18" s="378">
        <v>0</v>
      </c>
      <c r="AQ18" s="360">
        <v>0</v>
      </c>
      <c r="AR18" s="360">
        <v>0</v>
      </c>
      <c r="AS18" s="360">
        <v>0</v>
      </c>
      <c r="AT18" s="359">
        <f t="shared" si="7"/>
        <v>0</v>
      </c>
      <c r="AU18" s="14"/>
      <c r="AV18" s="70"/>
      <c r="AW18" s="37"/>
      <c r="AX18" s="71"/>
      <c r="AY18" s="43">
        <f t="shared" si="8"/>
        <v>0</v>
      </c>
      <c r="AZ18" s="43"/>
      <c r="BB18" s="382">
        <f t="shared" si="42"/>
        <v>10</v>
      </c>
      <c r="BC18" s="392" t="s">
        <v>577</v>
      </c>
      <c r="BD18" s="356" t="s">
        <v>41</v>
      </c>
      <c r="BE18" s="438">
        <v>3</v>
      </c>
      <c r="BF18" s="377" t="s">
        <v>814</v>
      </c>
      <c r="BG18" s="353" t="s">
        <v>813</v>
      </c>
      <c r="BH18" s="353" t="s">
        <v>812</v>
      </c>
      <c r="BI18" s="353" t="s">
        <v>811</v>
      </c>
      <c r="BJ18" s="352" t="s">
        <v>810</v>
      </c>
      <c r="BL18" s="7"/>
      <c r="BM18" s="8"/>
      <c r="BN18" s="8"/>
      <c r="BO18" s="337">
        <f t="shared" si="9"/>
        <v>0</v>
      </c>
      <c r="BP18" s="337">
        <f t="shared" si="10"/>
        <v>0</v>
      </c>
      <c r="BQ18" s="337">
        <f t="shared" si="11"/>
        <v>0</v>
      </c>
      <c r="BR18" s="337">
        <f t="shared" si="12"/>
        <v>0</v>
      </c>
      <c r="BS18" s="226"/>
      <c r="BT18" s="337">
        <f t="shared" si="13"/>
        <v>0</v>
      </c>
      <c r="BU18" s="337">
        <f t="shared" si="14"/>
        <v>0</v>
      </c>
      <c r="BV18" s="337">
        <f t="shared" si="15"/>
        <v>0</v>
      </c>
      <c r="BW18" s="337">
        <f t="shared" si="16"/>
        <v>0</v>
      </c>
      <c r="BX18" s="226"/>
      <c r="BY18" s="337">
        <f t="shared" si="17"/>
        <v>0</v>
      </c>
      <c r="BZ18" s="337">
        <f t="shared" si="18"/>
        <v>0</v>
      </c>
      <c r="CA18" s="337">
        <f t="shared" si="19"/>
        <v>0</v>
      </c>
      <c r="CB18" s="337">
        <f t="shared" si="20"/>
        <v>0</v>
      </c>
      <c r="CC18" s="226"/>
      <c r="CD18" s="337">
        <f t="shared" si="21"/>
        <v>0</v>
      </c>
      <c r="CE18" s="337">
        <f t="shared" si="22"/>
        <v>0</v>
      </c>
      <c r="CF18" s="337">
        <f t="shared" si="23"/>
        <v>0</v>
      </c>
      <c r="CG18" s="337">
        <f t="shared" si="24"/>
        <v>0</v>
      </c>
      <c r="CH18" s="226"/>
      <c r="CI18" s="337">
        <f t="shared" si="25"/>
        <v>0</v>
      </c>
      <c r="CJ18" s="337">
        <f t="shared" si="26"/>
        <v>0</v>
      </c>
      <c r="CK18" s="337">
        <f t="shared" si="27"/>
        <v>0</v>
      </c>
      <c r="CL18" s="337">
        <f t="shared" si="28"/>
        <v>0</v>
      </c>
      <c r="CM18" s="226"/>
      <c r="CN18" s="337">
        <f t="shared" si="29"/>
        <v>0</v>
      </c>
      <c r="CO18" s="337">
        <f t="shared" si="30"/>
        <v>0</v>
      </c>
      <c r="CP18" s="337">
        <f t="shared" si="31"/>
        <v>0</v>
      </c>
      <c r="CQ18" s="337">
        <f t="shared" si="32"/>
        <v>0</v>
      </c>
      <c r="CR18" s="226"/>
      <c r="CS18" s="337">
        <f t="shared" si="33"/>
        <v>0</v>
      </c>
      <c r="CT18" s="337">
        <f t="shared" si="34"/>
        <v>0</v>
      </c>
      <c r="CU18" s="337">
        <f t="shared" si="35"/>
        <v>0</v>
      </c>
      <c r="CV18" s="337">
        <f t="shared" si="36"/>
        <v>0</v>
      </c>
      <c r="CW18" s="226"/>
      <c r="CX18" s="337">
        <f t="shared" si="37"/>
        <v>0</v>
      </c>
      <c r="CY18" s="337">
        <f t="shared" si="38"/>
        <v>0</v>
      </c>
      <c r="CZ18" s="337">
        <f t="shared" si="39"/>
        <v>0</v>
      </c>
      <c r="DA18" s="337">
        <f t="shared" si="40"/>
        <v>0</v>
      </c>
      <c r="DB18" s="441"/>
      <c r="DC18" s="441"/>
      <c r="DD18" s="7"/>
      <c r="DE18" s="14"/>
    </row>
    <row r="19" spans="2:109" ht="14.25" customHeight="1" x14ac:dyDescent="0.25">
      <c r="B19" s="382">
        <f t="shared" si="41"/>
        <v>11</v>
      </c>
      <c r="C19" s="392" t="s">
        <v>571</v>
      </c>
      <c r="D19" s="432"/>
      <c r="E19" s="356" t="s">
        <v>41</v>
      </c>
      <c r="F19" s="438">
        <v>3</v>
      </c>
      <c r="G19" s="378">
        <v>0</v>
      </c>
      <c r="H19" s="360">
        <v>0</v>
      </c>
      <c r="I19" s="360">
        <v>0</v>
      </c>
      <c r="J19" s="360">
        <v>7.484</v>
      </c>
      <c r="K19" s="359">
        <f t="shared" si="0"/>
        <v>7.484</v>
      </c>
      <c r="L19" s="378">
        <v>0</v>
      </c>
      <c r="M19" s="360">
        <v>0</v>
      </c>
      <c r="N19" s="360">
        <v>0</v>
      </c>
      <c r="O19" s="383">
        <v>8.4039999999999999</v>
      </c>
      <c r="P19" s="359">
        <f t="shared" si="1"/>
        <v>8.4039999999999999</v>
      </c>
      <c r="Q19" s="378">
        <v>0</v>
      </c>
      <c r="R19" s="360">
        <v>0</v>
      </c>
      <c r="S19" s="360">
        <v>0</v>
      </c>
      <c r="T19" s="383">
        <v>1.1885140000000001</v>
      </c>
      <c r="U19" s="359">
        <f t="shared" si="2"/>
        <v>1.1885140000000001</v>
      </c>
      <c r="V19" s="378">
        <v>0</v>
      </c>
      <c r="W19" s="360">
        <v>0</v>
      </c>
      <c r="X19" s="360">
        <v>0</v>
      </c>
      <c r="Y19" s="360">
        <v>1.6339999999999999</v>
      </c>
      <c r="Z19" s="359">
        <f t="shared" si="3"/>
        <v>1.6339999999999999</v>
      </c>
      <c r="AA19" s="378">
        <v>0</v>
      </c>
      <c r="AB19" s="360">
        <v>0</v>
      </c>
      <c r="AC19" s="360">
        <v>0</v>
      </c>
      <c r="AD19" s="360">
        <v>2.9870000000000001</v>
      </c>
      <c r="AE19" s="359">
        <f t="shared" si="4"/>
        <v>2.9870000000000001</v>
      </c>
      <c r="AF19" s="378">
        <v>0</v>
      </c>
      <c r="AG19" s="360">
        <v>0</v>
      </c>
      <c r="AH19" s="360">
        <v>0</v>
      </c>
      <c r="AI19" s="360">
        <v>2.3889999999999998</v>
      </c>
      <c r="AJ19" s="359">
        <f t="shared" si="5"/>
        <v>2.3889999999999998</v>
      </c>
      <c r="AK19" s="378">
        <v>0</v>
      </c>
      <c r="AL19" s="360">
        <v>0</v>
      </c>
      <c r="AM19" s="360">
        <v>0</v>
      </c>
      <c r="AN19" s="360">
        <v>2.1520000000000001</v>
      </c>
      <c r="AO19" s="359">
        <f t="shared" si="6"/>
        <v>2.1520000000000001</v>
      </c>
      <c r="AP19" s="378">
        <v>0</v>
      </c>
      <c r="AQ19" s="360">
        <v>0</v>
      </c>
      <c r="AR19" s="360">
        <v>0</v>
      </c>
      <c r="AS19" s="360">
        <v>1.59</v>
      </c>
      <c r="AT19" s="359">
        <f t="shared" si="7"/>
        <v>1.59</v>
      </c>
      <c r="AU19" s="14"/>
      <c r="AV19" s="440"/>
      <c r="AW19" s="37"/>
      <c r="AX19" s="71"/>
      <c r="AY19" s="43">
        <f t="shared" si="8"/>
        <v>0</v>
      </c>
      <c r="AZ19" s="43"/>
      <c r="BB19" s="382">
        <f t="shared" si="42"/>
        <v>11</v>
      </c>
      <c r="BC19" s="392" t="s">
        <v>571</v>
      </c>
      <c r="BD19" s="356" t="s">
        <v>41</v>
      </c>
      <c r="BE19" s="438">
        <v>3</v>
      </c>
      <c r="BF19" s="377" t="s">
        <v>809</v>
      </c>
      <c r="BG19" s="353" t="s">
        <v>808</v>
      </c>
      <c r="BH19" s="353" t="s">
        <v>807</v>
      </c>
      <c r="BI19" s="353" t="s">
        <v>806</v>
      </c>
      <c r="BJ19" s="352" t="s">
        <v>805</v>
      </c>
      <c r="BL19" s="7"/>
      <c r="BM19" s="8"/>
      <c r="BN19" s="8"/>
      <c r="BO19" s="337">
        <f t="shared" si="9"/>
        <v>0</v>
      </c>
      <c r="BP19" s="337">
        <f t="shared" si="10"/>
        <v>0</v>
      </c>
      <c r="BQ19" s="337">
        <f t="shared" si="11"/>
        <v>0</v>
      </c>
      <c r="BR19" s="337">
        <f t="shared" si="12"/>
        <v>0</v>
      </c>
      <c r="BS19" s="226"/>
      <c r="BT19" s="337">
        <f t="shared" si="13"/>
        <v>0</v>
      </c>
      <c r="BU19" s="337">
        <f t="shared" si="14"/>
        <v>0</v>
      </c>
      <c r="BV19" s="337">
        <f t="shared" si="15"/>
        <v>0</v>
      </c>
      <c r="BW19" s="337">
        <f t="shared" si="16"/>
        <v>0</v>
      </c>
      <c r="BX19" s="226"/>
      <c r="BY19" s="337">
        <f t="shared" si="17"/>
        <v>0</v>
      </c>
      <c r="BZ19" s="337">
        <f t="shared" si="18"/>
        <v>0</v>
      </c>
      <c r="CA19" s="337">
        <f t="shared" si="19"/>
        <v>0</v>
      </c>
      <c r="CB19" s="337">
        <f t="shared" si="20"/>
        <v>0</v>
      </c>
      <c r="CC19" s="226"/>
      <c r="CD19" s="337">
        <f t="shared" si="21"/>
        <v>0</v>
      </c>
      <c r="CE19" s="337">
        <f t="shared" si="22"/>
        <v>0</v>
      </c>
      <c r="CF19" s="337">
        <f t="shared" si="23"/>
        <v>0</v>
      </c>
      <c r="CG19" s="337">
        <f t="shared" si="24"/>
        <v>0</v>
      </c>
      <c r="CH19" s="226"/>
      <c r="CI19" s="337">
        <f t="shared" si="25"/>
        <v>0</v>
      </c>
      <c r="CJ19" s="337">
        <f t="shared" si="26"/>
        <v>0</v>
      </c>
      <c r="CK19" s="337">
        <f t="shared" si="27"/>
        <v>0</v>
      </c>
      <c r="CL19" s="337">
        <f t="shared" si="28"/>
        <v>0</v>
      </c>
      <c r="CM19" s="226"/>
      <c r="CN19" s="337">
        <f t="shared" si="29"/>
        <v>0</v>
      </c>
      <c r="CO19" s="337">
        <f t="shared" si="30"/>
        <v>0</v>
      </c>
      <c r="CP19" s="337">
        <f t="shared" si="31"/>
        <v>0</v>
      </c>
      <c r="CQ19" s="337">
        <f t="shared" si="32"/>
        <v>0</v>
      </c>
      <c r="CR19" s="226"/>
      <c r="CS19" s="337">
        <f t="shared" si="33"/>
        <v>0</v>
      </c>
      <c r="CT19" s="337">
        <f t="shared" si="34"/>
        <v>0</v>
      </c>
      <c r="CU19" s="337">
        <f t="shared" si="35"/>
        <v>0</v>
      </c>
      <c r="CV19" s="337">
        <f t="shared" si="36"/>
        <v>0</v>
      </c>
      <c r="CW19" s="226"/>
      <c r="CX19" s="337">
        <f t="shared" si="37"/>
        <v>0</v>
      </c>
      <c r="CY19" s="337">
        <f t="shared" si="38"/>
        <v>0</v>
      </c>
      <c r="CZ19" s="337">
        <f t="shared" si="39"/>
        <v>0</v>
      </c>
      <c r="DA19" s="337">
        <f t="shared" si="40"/>
        <v>0</v>
      </c>
      <c r="DB19" s="441"/>
      <c r="DC19" s="441"/>
      <c r="DD19" s="7"/>
      <c r="DE19" s="14"/>
    </row>
    <row r="20" spans="2:109" ht="14.25" customHeight="1" x14ac:dyDescent="0.25">
      <c r="B20" s="382">
        <f t="shared" si="41"/>
        <v>12</v>
      </c>
      <c r="C20" s="392" t="s">
        <v>565</v>
      </c>
      <c r="D20" s="432"/>
      <c r="E20" s="356" t="s">
        <v>41</v>
      </c>
      <c r="F20" s="438">
        <v>3</v>
      </c>
      <c r="G20" s="378">
        <v>0</v>
      </c>
      <c r="H20" s="360">
        <v>0</v>
      </c>
      <c r="I20" s="360">
        <v>0</v>
      </c>
      <c r="J20" s="360">
        <v>8.1910000000000007</v>
      </c>
      <c r="K20" s="359">
        <f t="shared" si="0"/>
        <v>8.1910000000000007</v>
      </c>
      <c r="L20" s="378">
        <v>0</v>
      </c>
      <c r="M20" s="360">
        <v>0</v>
      </c>
      <c r="N20" s="360">
        <v>0</v>
      </c>
      <c r="O20" s="383">
        <v>8.6319999999999997</v>
      </c>
      <c r="P20" s="359">
        <f t="shared" si="1"/>
        <v>8.6319999999999997</v>
      </c>
      <c r="Q20" s="378">
        <v>0</v>
      </c>
      <c r="R20" s="360">
        <v>0</v>
      </c>
      <c r="S20" s="360">
        <v>0</v>
      </c>
      <c r="T20" s="383">
        <v>15.215491999999999</v>
      </c>
      <c r="U20" s="359">
        <f t="shared" si="2"/>
        <v>15.215491999999999</v>
      </c>
      <c r="V20" s="378">
        <v>0</v>
      </c>
      <c r="W20" s="360">
        <v>0</v>
      </c>
      <c r="X20" s="360">
        <v>0</v>
      </c>
      <c r="Y20" s="360">
        <v>5.9859999999999998</v>
      </c>
      <c r="Z20" s="359">
        <f t="shared" si="3"/>
        <v>5.9859999999999998</v>
      </c>
      <c r="AA20" s="378">
        <v>0</v>
      </c>
      <c r="AB20" s="360">
        <v>0</v>
      </c>
      <c r="AC20" s="360">
        <v>0</v>
      </c>
      <c r="AD20" s="360">
        <v>6.0279999999999996</v>
      </c>
      <c r="AE20" s="359">
        <f t="shared" si="4"/>
        <v>6.0279999999999996</v>
      </c>
      <c r="AF20" s="378">
        <v>0</v>
      </c>
      <c r="AG20" s="360">
        <v>0</v>
      </c>
      <c r="AH20" s="360">
        <v>0</v>
      </c>
      <c r="AI20" s="360">
        <v>6.0810000000000004</v>
      </c>
      <c r="AJ20" s="359">
        <f t="shared" si="5"/>
        <v>6.0810000000000004</v>
      </c>
      <c r="AK20" s="378">
        <v>0</v>
      </c>
      <c r="AL20" s="360">
        <v>0</v>
      </c>
      <c r="AM20" s="360">
        <v>0</v>
      </c>
      <c r="AN20" s="360">
        <v>6.1360000000000001</v>
      </c>
      <c r="AO20" s="359">
        <f t="shared" si="6"/>
        <v>6.1360000000000001</v>
      </c>
      <c r="AP20" s="378">
        <v>0</v>
      </c>
      <c r="AQ20" s="360">
        <v>0</v>
      </c>
      <c r="AR20" s="360">
        <v>0</v>
      </c>
      <c r="AS20" s="360">
        <v>6.1909999999999998</v>
      </c>
      <c r="AT20" s="359">
        <f t="shared" si="7"/>
        <v>6.1909999999999998</v>
      </c>
      <c r="AU20" s="14"/>
      <c r="AV20" s="440"/>
      <c r="AW20" s="37"/>
      <c r="AX20" s="71"/>
      <c r="AY20" s="43">
        <f t="shared" si="8"/>
        <v>0</v>
      </c>
      <c r="AZ20" s="43"/>
      <c r="BB20" s="382">
        <f t="shared" si="42"/>
        <v>12</v>
      </c>
      <c r="BC20" s="392" t="s">
        <v>565</v>
      </c>
      <c r="BD20" s="356" t="s">
        <v>41</v>
      </c>
      <c r="BE20" s="438">
        <v>3</v>
      </c>
      <c r="BF20" s="377" t="s">
        <v>804</v>
      </c>
      <c r="BG20" s="353" t="s">
        <v>803</v>
      </c>
      <c r="BH20" s="353" t="s">
        <v>802</v>
      </c>
      <c r="BI20" s="353" t="s">
        <v>801</v>
      </c>
      <c r="BJ20" s="352" t="s">
        <v>800</v>
      </c>
      <c r="BL20" s="7"/>
      <c r="BM20" s="8"/>
      <c r="BN20" s="8"/>
      <c r="BO20" s="337">
        <f t="shared" si="9"/>
        <v>0</v>
      </c>
      <c r="BP20" s="337">
        <f t="shared" si="10"/>
        <v>0</v>
      </c>
      <c r="BQ20" s="337">
        <f t="shared" si="11"/>
        <v>0</v>
      </c>
      <c r="BR20" s="337">
        <f t="shared" si="12"/>
        <v>0</v>
      </c>
      <c r="BS20" s="226"/>
      <c r="BT20" s="337">
        <f t="shared" si="13"/>
        <v>0</v>
      </c>
      <c r="BU20" s="337">
        <f t="shared" si="14"/>
        <v>0</v>
      </c>
      <c r="BV20" s="337">
        <f t="shared" si="15"/>
        <v>0</v>
      </c>
      <c r="BW20" s="337">
        <f t="shared" si="16"/>
        <v>0</v>
      </c>
      <c r="BX20" s="226"/>
      <c r="BY20" s="337">
        <f t="shared" si="17"/>
        <v>0</v>
      </c>
      <c r="BZ20" s="337">
        <f t="shared" si="18"/>
        <v>0</v>
      </c>
      <c r="CA20" s="337">
        <f t="shared" si="19"/>
        <v>0</v>
      </c>
      <c r="CB20" s="337">
        <f t="shared" si="20"/>
        <v>0</v>
      </c>
      <c r="CC20" s="226"/>
      <c r="CD20" s="337">
        <f t="shared" si="21"/>
        <v>0</v>
      </c>
      <c r="CE20" s="337">
        <f t="shared" si="22"/>
        <v>0</v>
      </c>
      <c r="CF20" s="337">
        <f t="shared" si="23"/>
        <v>0</v>
      </c>
      <c r="CG20" s="337">
        <f t="shared" si="24"/>
        <v>0</v>
      </c>
      <c r="CH20" s="226"/>
      <c r="CI20" s="337">
        <f t="shared" si="25"/>
        <v>0</v>
      </c>
      <c r="CJ20" s="337">
        <f t="shared" si="26"/>
        <v>0</v>
      </c>
      <c r="CK20" s="337">
        <f t="shared" si="27"/>
        <v>0</v>
      </c>
      <c r="CL20" s="337">
        <f t="shared" si="28"/>
        <v>0</v>
      </c>
      <c r="CM20" s="226"/>
      <c r="CN20" s="337">
        <f t="shared" si="29"/>
        <v>0</v>
      </c>
      <c r="CO20" s="337">
        <f t="shared" si="30"/>
        <v>0</v>
      </c>
      <c r="CP20" s="337">
        <f t="shared" si="31"/>
        <v>0</v>
      </c>
      <c r="CQ20" s="337">
        <f t="shared" si="32"/>
        <v>0</v>
      </c>
      <c r="CR20" s="226"/>
      <c r="CS20" s="337">
        <f t="shared" si="33"/>
        <v>0</v>
      </c>
      <c r="CT20" s="337">
        <f t="shared" si="34"/>
        <v>0</v>
      </c>
      <c r="CU20" s="337">
        <f t="shared" si="35"/>
        <v>0</v>
      </c>
      <c r="CV20" s="337">
        <f t="shared" si="36"/>
        <v>0</v>
      </c>
      <c r="CW20" s="226"/>
      <c r="CX20" s="337">
        <f t="shared" si="37"/>
        <v>0</v>
      </c>
      <c r="CY20" s="337">
        <f t="shared" si="38"/>
        <v>0</v>
      </c>
      <c r="CZ20" s="337">
        <f t="shared" si="39"/>
        <v>0</v>
      </c>
      <c r="DA20" s="337">
        <f t="shared" si="40"/>
        <v>0</v>
      </c>
      <c r="DB20" s="441"/>
      <c r="DC20" s="441"/>
      <c r="DD20" s="7"/>
      <c r="DE20" s="14"/>
    </row>
    <row r="21" spans="2:109" ht="14.25" customHeight="1" x14ac:dyDescent="0.25">
      <c r="B21" s="382">
        <f t="shared" si="41"/>
        <v>13</v>
      </c>
      <c r="C21" s="392" t="s">
        <v>559</v>
      </c>
      <c r="D21" s="432"/>
      <c r="E21" s="356" t="s">
        <v>41</v>
      </c>
      <c r="F21" s="438">
        <v>3</v>
      </c>
      <c r="G21" s="378">
        <v>1.04</v>
      </c>
      <c r="H21" s="360">
        <v>0</v>
      </c>
      <c r="I21" s="360">
        <v>24.734999999999999</v>
      </c>
      <c r="J21" s="360">
        <v>-1.0999999999999999E-2</v>
      </c>
      <c r="K21" s="359">
        <f t="shared" si="0"/>
        <v>25.763999999999999</v>
      </c>
      <c r="L21" s="381">
        <v>0.45800000000000002</v>
      </c>
      <c r="M21" s="360">
        <v>0</v>
      </c>
      <c r="N21" s="383">
        <v>17.489000000000001</v>
      </c>
      <c r="O21" s="360">
        <v>0</v>
      </c>
      <c r="P21" s="359">
        <f t="shared" si="1"/>
        <v>17.946999999999999</v>
      </c>
      <c r="Q21" s="381">
        <v>-2.7954E-2</v>
      </c>
      <c r="R21" s="360">
        <v>0</v>
      </c>
      <c r="S21" s="383">
        <v>5.2801600000000004</v>
      </c>
      <c r="T21" s="383">
        <v>0</v>
      </c>
      <c r="U21" s="359">
        <f t="shared" si="2"/>
        <v>5.2522060000000002</v>
      </c>
      <c r="V21" s="378">
        <v>0</v>
      </c>
      <c r="W21" s="360">
        <v>0</v>
      </c>
      <c r="X21" s="360">
        <v>13.413</v>
      </c>
      <c r="Y21" s="360">
        <v>0</v>
      </c>
      <c r="Z21" s="359">
        <f t="shared" si="3"/>
        <v>13.413</v>
      </c>
      <c r="AA21" s="378">
        <v>0</v>
      </c>
      <c r="AB21" s="360">
        <v>0</v>
      </c>
      <c r="AC21" s="360">
        <v>17.096999999999998</v>
      </c>
      <c r="AD21" s="360">
        <v>0</v>
      </c>
      <c r="AE21" s="359">
        <f t="shared" si="4"/>
        <v>17.096999999999998</v>
      </c>
      <c r="AF21" s="378">
        <v>0</v>
      </c>
      <c r="AG21" s="360">
        <v>0</v>
      </c>
      <c r="AH21" s="360">
        <v>13.702</v>
      </c>
      <c r="AI21" s="360">
        <v>0</v>
      </c>
      <c r="AJ21" s="359">
        <f t="shared" si="5"/>
        <v>13.702</v>
      </c>
      <c r="AK21" s="378">
        <v>0</v>
      </c>
      <c r="AL21" s="360">
        <v>0</v>
      </c>
      <c r="AM21" s="360">
        <v>9.0269999999999992</v>
      </c>
      <c r="AN21" s="360">
        <v>0</v>
      </c>
      <c r="AO21" s="359">
        <f t="shared" si="6"/>
        <v>9.0269999999999992</v>
      </c>
      <c r="AP21" s="378">
        <v>0</v>
      </c>
      <c r="AQ21" s="360">
        <v>0</v>
      </c>
      <c r="AR21" s="360">
        <v>7.19</v>
      </c>
      <c r="AS21" s="360">
        <v>0</v>
      </c>
      <c r="AT21" s="359">
        <f t="shared" si="7"/>
        <v>7.19</v>
      </c>
      <c r="AU21" s="14"/>
      <c r="AV21" s="440"/>
      <c r="AW21" s="37"/>
      <c r="AX21" s="71"/>
      <c r="AY21" s="43">
        <f t="shared" si="8"/>
        <v>0</v>
      </c>
      <c r="AZ21" s="43"/>
      <c r="BB21" s="382">
        <f t="shared" si="42"/>
        <v>13</v>
      </c>
      <c r="BC21" s="392" t="s">
        <v>559</v>
      </c>
      <c r="BD21" s="356" t="s">
        <v>41</v>
      </c>
      <c r="BE21" s="438">
        <v>3</v>
      </c>
      <c r="BF21" s="377" t="s">
        <v>799</v>
      </c>
      <c r="BG21" s="353" t="s">
        <v>798</v>
      </c>
      <c r="BH21" s="353" t="s">
        <v>797</v>
      </c>
      <c r="BI21" s="353" t="s">
        <v>796</v>
      </c>
      <c r="BJ21" s="352" t="s">
        <v>795</v>
      </c>
      <c r="BL21" s="7"/>
      <c r="BM21" s="8"/>
      <c r="BN21" s="8"/>
      <c r="BO21" s="337">
        <f t="shared" si="9"/>
        <v>0</v>
      </c>
      <c r="BP21" s="337">
        <f t="shared" si="10"/>
        <v>0</v>
      </c>
      <c r="BQ21" s="337">
        <f t="shared" si="11"/>
        <v>0</v>
      </c>
      <c r="BR21" s="337">
        <f t="shared" si="12"/>
        <v>0</v>
      </c>
      <c r="BS21" s="226"/>
      <c r="BT21" s="337">
        <f t="shared" si="13"/>
        <v>0</v>
      </c>
      <c r="BU21" s="337">
        <f t="shared" si="14"/>
        <v>0</v>
      </c>
      <c r="BV21" s="337">
        <f t="shared" si="15"/>
        <v>0</v>
      </c>
      <c r="BW21" s="337">
        <f t="shared" si="16"/>
        <v>0</v>
      </c>
      <c r="BX21" s="226"/>
      <c r="BY21" s="337">
        <f t="shared" si="17"/>
        <v>0</v>
      </c>
      <c r="BZ21" s="337">
        <f t="shared" si="18"/>
        <v>0</v>
      </c>
      <c r="CA21" s="337">
        <f t="shared" si="19"/>
        <v>0</v>
      </c>
      <c r="CB21" s="337">
        <f t="shared" si="20"/>
        <v>0</v>
      </c>
      <c r="CC21" s="226"/>
      <c r="CD21" s="337">
        <f t="shared" si="21"/>
        <v>0</v>
      </c>
      <c r="CE21" s="337">
        <f t="shared" si="22"/>
        <v>0</v>
      </c>
      <c r="CF21" s="337">
        <f t="shared" si="23"/>
        <v>0</v>
      </c>
      <c r="CG21" s="337">
        <f t="shared" si="24"/>
        <v>0</v>
      </c>
      <c r="CH21" s="226"/>
      <c r="CI21" s="337">
        <f t="shared" si="25"/>
        <v>0</v>
      </c>
      <c r="CJ21" s="337">
        <f t="shared" si="26"/>
        <v>0</v>
      </c>
      <c r="CK21" s="337">
        <f t="shared" si="27"/>
        <v>0</v>
      </c>
      <c r="CL21" s="337">
        <f t="shared" si="28"/>
        <v>0</v>
      </c>
      <c r="CM21" s="226"/>
      <c r="CN21" s="337">
        <f t="shared" si="29"/>
        <v>0</v>
      </c>
      <c r="CO21" s="337">
        <f t="shared" si="30"/>
        <v>0</v>
      </c>
      <c r="CP21" s="337">
        <f t="shared" si="31"/>
        <v>0</v>
      </c>
      <c r="CQ21" s="337">
        <f t="shared" si="32"/>
        <v>0</v>
      </c>
      <c r="CR21" s="226"/>
      <c r="CS21" s="337">
        <f t="shared" si="33"/>
        <v>0</v>
      </c>
      <c r="CT21" s="337">
        <f t="shared" si="34"/>
        <v>0</v>
      </c>
      <c r="CU21" s="337">
        <f t="shared" si="35"/>
        <v>0</v>
      </c>
      <c r="CV21" s="337">
        <f t="shared" si="36"/>
        <v>0</v>
      </c>
      <c r="CW21" s="226"/>
      <c r="CX21" s="337">
        <f t="shared" si="37"/>
        <v>0</v>
      </c>
      <c r="CY21" s="337">
        <f t="shared" si="38"/>
        <v>0</v>
      </c>
      <c r="CZ21" s="337">
        <f t="shared" si="39"/>
        <v>0</v>
      </c>
      <c r="DA21" s="337">
        <f t="shared" si="40"/>
        <v>0</v>
      </c>
      <c r="DB21" s="441"/>
      <c r="DC21" s="441"/>
      <c r="DD21" s="7"/>
      <c r="DE21" s="14"/>
    </row>
    <row r="22" spans="2:109" ht="14.25" customHeight="1" x14ac:dyDescent="0.25">
      <c r="B22" s="382">
        <f t="shared" si="41"/>
        <v>14</v>
      </c>
      <c r="C22" s="392" t="s">
        <v>553</v>
      </c>
      <c r="D22" s="443"/>
      <c r="E22" s="356" t="s">
        <v>41</v>
      </c>
      <c r="F22" s="438">
        <v>3</v>
      </c>
      <c r="G22" s="378">
        <v>0</v>
      </c>
      <c r="H22" s="360">
        <v>0</v>
      </c>
      <c r="I22" s="360">
        <v>0.219</v>
      </c>
      <c r="J22" s="360">
        <v>0.01</v>
      </c>
      <c r="K22" s="359">
        <f t="shared" si="0"/>
        <v>0.22900000000000001</v>
      </c>
      <c r="L22" s="378">
        <v>0</v>
      </c>
      <c r="M22" s="360">
        <v>0</v>
      </c>
      <c r="N22" s="360">
        <v>0</v>
      </c>
      <c r="O22" s="360">
        <v>0</v>
      </c>
      <c r="P22" s="359">
        <f t="shared" si="1"/>
        <v>0</v>
      </c>
      <c r="Q22" s="378">
        <v>0</v>
      </c>
      <c r="R22" s="360">
        <v>0</v>
      </c>
      <c r="S22" s="360">
        <v>2.3304999999999999E-2</v>
      </c>
      <c r="T22" s="360">
        <v>0</v>
      </c>
      <c r="U22" s="359">
        <f t="shared" si="2"/>
        <v>2.3304999999999999E-2</v>
      </c>
      <c r="V22" s="378">
        <v>0</v>
      </c>
      <c r="W22" s="360">
        <v>0</v>
      </c>
      <c r="X22" s="360">
        <v>0</v>
      </c>
      <c r="Y22" s="360">
        <v>0</v>
      </c>
      <c r="Z22" s="359">
        <f t="shared" si="3"/>
        <v>0</v>
      </c>
      <c r="AA22" s="378">
        <v>0</v>
      </c>
      <c r="AB22" s="360">
        <v>0</v>
      </c>
      <c r="AC22" s="360">
        <v>0</v>
      </c>
      <c r="AD22" s="360">
        <v>0</v>
      </c>
      <c r="AE22" s="359">
        <f t="shared" si="4"/>
        <v>0</v>
      </c>
      <c r="AF22" s="378">
        <v>0</v>
      </c>
      <c r="AG22" s="360">
        <v>0</v>
      </c>
      <c r="AH22" s="360">
        <v>0</v>
      </c>
      <c r="AI22" s="360">
        <v>0</v>
      </c>
      <c r="AJ22" s="359">
        <f t="shared" si="5"/>
        <v>0</v>
      </c>
      <c r="AK22" s="378">
        <v>0</v>
      </c>
      <c r="AL22" s="360">
        <v>0</v>
      </c>
      <c r="AM22" s="360">
        <v>0</v>
      </c>
      <c r="AN22" s="360">
        <v>0</v>
      </c>
      <c r="AO22" s="359">
        <f t="shared" si="6"/>
        <v>0</v>
      </c>
      <c r="AP22" s="378">
        <v>0</v>
      </c>
      <c r="AQ22" s="360">
        <v>0</v>
      </c>
      <c r="AR22" s="360">
        <v>0</v>
      </c>
      <c r="AS22" s="360">
        <v>0</v>
      </c>
      <c r="AT22" s="359">
        <f t="shared" si="7"/>
        <v>0</v>
      </c>
      <c r="AU22" s="446"/>
      <c r="AV22" s="402"/>
      <c r="AW22" s="398"/>
      <c r="AX22" s="397"/>
      <c r="AY22" s="43">
        <f t="shared" si="8"/>
        <v>0</v>
      </c>
      <c r="AZ22" s="43"/>
      <c r="BB22" s="382">
        <f t="shared" si="42"/>
        <v>14</v>
      </c>
      <c r="BC22" s="392" t="s">
        <v>553</v>
      </c>
      <c r="BD22" s="356" t="s">
        <v>41</v>
      </c>
      <c r="BE22" s="438">
        <v>3</v>
      </c>
      <c r="BF22" s="377" t="s">
        <v>794</v>
      </c>
      <c r="BG22" s="353" t="s">
        <v>793</v>
      </c>
      <c r="BH22" s="353" t="s">
        <v>792</v>
      </c>
      <c r="BI22" s="353" t="s">
        <v>791</v>
      </c>
      <c r="BJ22" s="352" t="s">
        <v>790</v>
      </c>
      <c r="BL22" s="7"/>
      <c r="BM22" s="8"/>
      <c r="BN22" s="8"/>
      <c r="BO22" s="337">
        <f t="shared" si="9"/>
        <v>0</v>
      </c>
      <c r="BP22" s="337">
        <f t="shared" si="10"/>
        <v>0</v>
      </c>
      <c r="BQ22" s="337">
        <f t="shared" si="11"/>
        <v>0</v>
      </c>
      <c r="BR22" s="337">
        <f t="shared" si="12"/>
        <v>0</v>
      </c>
      <c r="BS22" s="226"/>
      <c r="BT22" s="337">
        <f t="shared" si="13"/>
        <v>0</v>
      </c>
      <c r="BU22" s="337">
        <f t="shared" si="14"/>
        <v>0</v>
      </c>
      <c r="BV22" s="337">
        <f t="shared" si="15"/>
        <v>0</v>
      </c>
      <c r="BW22" s="337">
        <f t="shared" si="16"/>
        <v>0</v>
      </c>
      <c r="BX22" s="226"/>
      <c r="BY22" s="337">
        <f t="shared" si="17"/>
        <v>0</v>
      </c>
      <c r="BZ22" s="337">
        <f t="shared" si="18"/>
        <v>0</v>
      </c>
      <c r="CA22" s="337">
        <f t="shared" si="19"/>
        <v>0</v>
      </c>
      <c r="CB22" s="337">
        <f t="shared" si="20"/>
        <v>0</v>
      </c>
      <c r="CC22" s="226"/>
      <c r="CD22" s="337">
        <f t="shared" si="21"/>
        <v>0</v>
      </c>
      <c r="CE22" s="337">
        <f t="shared" si="22"/>
        <v>0</v>
      </c>
      <c r="CF22" s="337">
        <f t="shared" si="23"/>
        <v>0</v>
      </c>
      <c r="CG22" s="337">
        <f t="shared" si="24"/>
        <v>0</v>
      </c>
      <c r="CH22" s="226"/>
      <c r="CI22" s="337">
        <f t="shared" si="25"/>
        <v>0</v>
      </c>
      <c r="CJ22" s="337">
        <f t="shared" si="26"/>
        <v>0</v>
      </c>
      <c r="CK22" s="337">
        <f t="shared" si="27"/>
        <v>0</v>
      </c>
      <c r="CL22" s="337">
        <f t="shared" si="28"/>
        <v>0</v>
      </c>
      <c r="CM22" s="226"/>
      <c r="CN22" s="337">
        <f t="shared" si="29"/>
        <v>0</v>
      </c>
      <c r="CO22" s="337">
        <f t="shared" si="30"/>
        <v>0</v>
      </c>
      <c r="CP22" s="337">
        <f t="shared" si="31"/>
        <v>0</v>
      </c>
      <c r="CQ22" s="337">
        <f t="shared" si="32"/>
        <v>0</v>
      </c>
      <c r="CR22" s="226"/>
      <c r="CS22" s="337">
        <f t="shared" si="33"/>
        <v>0</v>
      </c>
      <c r="CT22" s="337">
        <f t="shared" si="34"/>
        <v>0</v>
      </c>
      <c r="CU22" s="337">
        <f t="shared" si="35"/>
        <v>0</v>
      </c>
      <c r="CV22" s="337">
        <f t="shared" si="36"/>
        <v>0</v>
      </c>
      <c r="CW22" s="226"/>
      <c r="CX22" s="337">
        <f t="shared" si="37"/>
        <v>0</v>
      </c>
      <c r="CY22" s="337">
        <f t="shared" si="38"/>
        <v>0</v>
      </c>
      <c r="CZ22" s="337">
        <f t="shared" si="39"/>
        <v>0</v>
      </c>
      <c r="DA22" s="337">
        <f t="shared" si="40"/>
        <v>0</v>
      </c>
      <c r="DB22" s="441"/>
      <c r="DC22" s="441"/>
      <c r="DD22" s="7"/>
      <c r="DE22" s="14"/>
    </row>
    <row r="23" spans="2:109" s="311" customFormat="1" ht="14.25" customHeight="1" x14ac:dyDescent="0.25">
      <c r="B23" s="382">
        <f t="shared" si="41"/>
        <v>15</v>
      </c>
      <c r="C23" s="392" t="s">
        <v>547</v>
      </c>
      <c r="D23" s="443"/>
      <c r="E23" s="356" t="s">
        <v>41</v>
      </c>
      <c r="F23" s="438">
        <v>3</v>
      </c>
      <c r="G23" s="378">
        <v>7.1999999999999995E-2</v>
      </c>
      <c r="H23" s="360">
        <v>5.6000000000000001E-2</v>
      </c>
      <c r="I23" s="360">
        <v>0.373</v>
      </c>
      <c r="J23" s="360">
        <v>0.90200000000000002</v>
      </c>
      <c r="K23" s="359">
        <f t="shared" si="0"/>
        <v>1.403</v>
      </c>
      <c r="L23" s="381">
        <v>4.3999999999999997E-2</v>
      </c>
      <c r="M23" s="383">
        <v>2.7E-2</v>
      </c>
      <c r="N23" s="383">
        <v>0.24</v>
      </c>
      <c r="O23" s="383">
        <v>0.67400000000000004</v>
      </c>
      <c r="P23" s="359">
        <f t="shared" si="1"/>
        <v>0.9850000000000001</v>
      </c>
      <c r="Q23" s="381">
        <v>2.7375790909392208E-2</v>
      </c>
      <c r="R23" s="383">
        <v>1.7025766899480283E-2</v>
      </c>
      <c r="S23" s="383">
        <v>0.14938880887913897</v>
      </c>
      <c r="T23" s="383">
        <v>0.4184306333119886</v>
      </c>
      <c r="U23" s="359">
        <f t="shared" si="2"/>
        <v>0.61222100000000013</v>
      </c>
      <c r="V23" s="378">
        <v>0</v>
      </c>
      <c r="W23" s="360">
        <v>0</v>
      </c>
      <c r="X23" s="360">
        <v>2.1999999999999999E-2</v>
      </c>
      <c r="Y23" s="360">
        <v>0.04</v>
      </c>
      <c r="Z23" s="359">
        <f t="shared" si="3"/>
        <v>6.2E-2</v>
      </c>
      <c r="AA23" s="378">
        <v>0</v>
      </c>
      <c r="AB23" s="360">
        <v>0</v>
      </c>
      <c r="AC23" s="360">
        <v>5.1999999999999998E-2</v>
      </c>
      <c r="AD23" s="360">
        <v>9.0999999999999998E-2</v>
      </c>
      <c r="AE23" s="359">
        <f t="shared" si="4"/>
        <v>0.14299999999999999</v>
      </c>
      <c r="AF23" s="378">
        <v>0</v>
      </c>
      <c r="AG23" s="360">
        <v>0</v>
      </c>
      <c r="AH23" s="360">
        <v>5.1999999999999998E-2</v>
      </c>
      <c r="AI23" s="360">
        <v>9.1999999999999998E-2</v>
      </c>
      <c r="AJ23" s="359">
        <f t="shared" si="5"/>
        <v>0.14399999999999999</v>
      </c>
      <c r="AK23" s="378">
        <v>0</v>
      </c>
      <c r="AL23" s="360">
        <v>0</v>
      </c>
      <c r="AM23" s="360">
        <v>5.1999999999999998E-2</v>
      </c>
      <c r="AN23" s="360">
        <v>9.1999999999999998E-2</v>
      </c>
      <c r="AO23" s="359">
        <f t="shared" si="6"/>
        <v>0.14399999999999999</v>
      </c>
      <c r="AP23" s="378">
        <v>0</v>
      </c>
      <c r="AQ23" s="360">
        <v>0</v>
      </c>
      <c r="AR23" s="360">
        <v>5.2999999999999999E-2</v>
      </c>
      <c r="AS23" s="360">
        <v>9.2999999999999999E-2</v>
      </c>
      <c r="AT23" s="359">
        <f t="shared" si="7"/>
        <v>0.14599999999999999</v>
      </c>
      <c r="AU23" s="446"/>
      <c r="AV23" s="440"/>
      <c r="AW23" s="398"/>
      <c r="AX23" s="397"/>
      <c r="AY23" s="43">
        <f t="shared" si="8"/>
        <v>0</v>
      </c>
      <c r="AZ23" s="43"/>
      <c r="BB23" s="382">
        <f t="shared" si="42"/>
        <v>15</v>
      </c>
      <c r="BC23" s="392" t="s">
        <v>547</v>
      </c>
      <c r="BD23" s="356" t="s">
        <v>41</v>
      </c>
      <c r="BE23" s="438">
        <v>3</v>
      </c>
      <c r="BF23" s="377" t="s">
        <v>789</v>
      </c>
      <c r="BG23" s="353" t="s">
        <v>788</v>
      </c>
      <c r="BH23" s="353" t="s">
        <v>787</v>
      </c>
      <c r="BI23" s="353" t="s">
        <v>786</v>
      </c>
      <c r="BJ23" s="352" t="s">
        <v>785</v>
      </c>
      <c r="BL23" s="7"/>
      <c r="BM23" s="8"/>
      <c r="BN23" s="8"/>
      <c r="BO23" s="337">
        <f t="shared" si="9"/>
        <v>0</v>
      </c>
      <c r="BP23" s="337">
        <f t="shared" si="10"/>
        <v>0</v>
      </c>
      <c r="BQ23" s="337">
        <f t="shared" si="11"/>
        <v>0</v>
      </c>
      <c r="BR23" s="337">
        <f t="shared" si="12"/>
        <v>0</v>
      </c>
      <c r="BS23" s="226"/>
      <c r="BT23" s="337">
        <f t="shared" si="13"/>
        <v>0</v>
      </c>
      <c r="BU23" s="337">
        <f t="shared" si="14"/>
        <v>0</v>
      </c>
      <c r="BV23" s="337">
        <f t="shared" si="15"/>
        <v>0</v>
      </c>
      <c r="BW23" s="337">
        <f t="shared" si="16"/>
        <v>0</v>
      </c>
      <c r="BX23" s="226"/>
      <c r="BY23" s="337">
        <f t="shared" si="17"/>
        <v>0</v>
      </c>
      <c r="BZ23" s="337">
        <f t="shared" si="18"/>
        <v>0</v>
      </c>
      <c r="CA23" s="337">
        <f t="shared" si="19"/>
        <v>0</v>
      </c>
      <c r="CB23" s="337">
        <f t="shared" si="20"/>
        <v>0</v>
      </c>
      <c r="CC23" s="226"/>
      <c r="CD23" s="337">
        <f t="shared" si="21"/>
        <v>0</v>
      </c>
      <c r="CE23" s="337">
        <f t="shared" si="22"/>
        <v>0</v>
      </c>
      <c r="CF23" s="337">
        <f t="shared" si="23"/>
        <v>0</v>
      </c>
      <c r="CG23" s="337">
        <f t="shared" si="24"/>
        <v>0</v>
      </c>
      <c r="CH23" s="226"/>
      <c r="CI23" s="337">
        <f t="shared" si="25"/>
        <v>0</v>
      </c>
      <c r="CJ23" s="337">
        <f t="shared" si="26"/>
        <v>0</v>
      </c>
      <c r="CK23" s="337">
        <f t="shared" si="27"/>
        <v>0</v>
      </c>
      <c r="CL23" s="337">
        <f t="shared" si="28"/>
        <v>0</v>
      </c>
      <c r="CM23" s="226"/>
      <c r="CN23" s="337">
        <f t="shared" si="29"/>
        <v>0</v>
      </c>
      <c r="CO23" s="337">
        <f t="shared" si="30"/>
        <v>0</v>
      </c>
      <c r="CP23" s="337">
        <f t="shared" si="31"/>
        <v>0</v>
      </c>
      <c r="CQ23" s="337">
        <f t="shared" si="32"/>
        <v>0</v>
      </c>
      <c r="CR23" s="226"/>
      <c r="CS23" s="337">
        <f t="shared" si="33"/>
        <v>0</v>
      </c>
      <c r="CT23" s="337">
        <f t="shared" si="34"/>
        <v>0</v>
      </c>
      <c r="CU23" s="337">
        <f t="shared" si="35"/>
        <v>0</v>
      </c>
      <c r="CV23" s="337">
        <f t="shared" si="36"/>
        <v>0</v>
      </c>
      <c r="CW23" s="226"/>
      <c r="CX23" s="337">
        <f t="shared" si="37"/>
        <v>0</v>
      </c>
      <c r="CY23" s="337">
        <f t="shared" si="38"/>
        <v>0</v>
      </c>
      <c r="CZ23" s="337">
        <f t="shared" si="39"/>
        <v>0</v>
      </c>
      <c r="DA23" s="337">
        <f t="shared" si="40"/>
        <v>0</v>
      </c>
      <c r="DB23" s="441"/>
      <c r="DC23" s="441"/>
      <c r="DD23" s="7"/>
      <c r="DE23" s="14"/>
    </row>
    <row r="24" spans="2:109" s="311" customFormat="1" ht="14.25" customHeight="1" x14ac:dyDescent="0.25">
      <c r="B24" s="382">
        <f t="shared" si="41"/>
        <v>16</v>
      </c>
      <c r="C24" s="392" t="s">
        <v>541</v>
      </c>
      <c r="D24" s="443"/>
      <c r="E24" s="356" t="s">
        <v>41</v>
      </c>
      <c r="F24" s="438">
        <v>3</v>
      </c>
      <c r="G24" s="378">
        <v>0</v>
      </c>
      <c r="H24" s="360">
        <v>0</v>
      </c>
      <c r="I24" s="360">
        <v>0</v>
      </c>
      <c r="J24" s="360">
        <v>0</v>
      </c>
      <c r="K24" s="359">
        <f t="shared" si="0"/>
        <v>0</v>
      </c>
      <c r="L24" s="378">
        <v>0</v>
      </c>
      <c r="M24" s="360">
        <v>0</v>
      </c>
      <c r="N24" s="360">
        <v>0</v>
      </c>
      <c r="O24" s="360">
        <v>0</v>
      </c>
      <c r="P24" s="359">
        <f t="shared" si="1"/>
        <v>0</v>
      </c>
      <c r="Q24" s="378">
        <v>0</v>
      </c>
      <c r="R24" s="360">
        <v>0</v>
      </c>
      <c r="S24" s="360">
        <v>0</v>
      </c>
      <c r="T24" s="360">
        <v>0</v>
      </c>
      <c r="U24" s="359">
        <f t="shared" si="2"/>
        <v>0</v>
      </c>
      <c r="V24" s="378">
        <v>0</v>
      </c>
      <c r="W24" s="360">
        <v>0</v>
      </c>
      <c r="X24" s="360">
        <v>0</v>
      </c>
      <c r="Y24" s="360">
        <v>0</v>
      </c>
      <c r="Z24" s="359">
        <f t="shared" si="3"/>
        <v>0</v>
      </c>
      <c r="AA24" s="378">
        <v>0</v>
      </c>
      <c r="AB24" s="360">
        <v>0</v>
      </c>
      <c r="AC24" s="360">
        <v>0</v>
      </c>
      <c r="AD24" s="360">
        <v>0</v>
      </c>
      <c r="AE24" s="359">
        <f t="shared" si="4"/>
        <v>0</v>
      </c>
      <c r="AF24" s="378">
        <v>0</v>
      </c>
      <c r="AG24" s="360">
        <v>0</v>
      </c>
      <c r="AH24" s="360">
        <v>0</v>
      </c>
      <c r="AI24" s="360">
        <v>0</v>
      </c>
      <c r="AJ24" s="359">
        <f t="shared" si="5"/>
        <v>0</v>
      </c>
      <c r="AK24" s="378">
        <v>0</v>
      </c>
      <c r="AL24" s="360">
        <v>0</v>
      </c>
      <c r="AM24" s="360">
        <v>0</v>
      </c>
      <c r="AN24" s="360">
        <v>0</v>
      </c>
      <c r="AO24" s="359">
        <f t="shared" si="6"/>
        <v>0</v>
      </c>
      <c r="AP24" s="378">
        <v>0</v>
      </c>
      <c r="AQ24" s="360">
        <v>0</v>
      </c>
      <c r="AR24" s="360">
        <v>0</v>
      </c>
      <c r="AS24" s="360">
        <v>0</v>
      </c>
      <c r="AT24" s="359">
        <f t="shared" si="7"/>
        <v>0</v>
      </c>
      <c r="AU24" s="446"/>
      <c r="AV24" s="402"/>
      <c r="AW24" s="398"/>
      <c r="AX24" s="397"/>
      <c r="AY24" s="43">
        <f t="shared" si="8"/>
        <v>0</v>
      </c>
      <c r="AZ24" s="43"/>
      <c r="BB24" s="382">
        <f t="shared" si="42"/>
        <v>16</v>
      </c>
      <c r="BC24" s="392" t="s">
        <v>541</v>
      </c>
      <c r="BD24" s="356" t="s">
        <v>41</v>
      </c>
      <c r="BE24" s="438">
        <v>3</v>
      </c>
      <c r="BF24" s="377" t="s">
        <v>784</v>
      </c>
      <c r="BG24" s="353" t="s">
        <v>783</v>
      </c>
      <c r="BH24" s="353" t="s">
        <v>782</v>
      </c>
      <c r="BI24" s="353" t="s">
        <v>781</v>
      </c>
      <c r="BJ24" s="352" t="s">
        <v>780</v>
      </c>
      <c r="BL24" s="7"/>
      <c r="BM24" s="8"/>
      <c r="BN24" s="8"/>
      <c r="BO24" s="337">
        <f t="shared" si="9"/>
        <v>0</v>
      </c>
      <c r="BP24" s="337">
        <f t="shared" si="10"/>
        <v>0</v>
      </c>
      <c r="BQ24" s="337">
        <f t="shared" si="11"/>
        <v>0</v>
      </c>
      <c r="BR24" s="337">
        <f t="shared" si="12"/>
        <v>0</v>
      </c>
      <c r="BS24" s="226"/>
      <c r="BT24" s="337">
        <f t="shared" si="13"/>
        <v>0</v>
      </c>
      <c r="BU24" s="337">
        <f t="shared" si="14"/>
        <v>0</v>
      </c>
      <c r="BV24" s="337">
        <f t="shared" si="15"/>
        <v>0</v>
      </c>
      <c r="BW24" s="337">
        <f t="shared" si="16"/>
        <v>0</v>
      </c>
      <c r="BX24" s="226"/>
      <c r="BY24" s="337">
        <f t="shared" si="17"/>
        <v>0</v>
      </c>
      <c r="BZ24" s="337">
        <f t="shared" si="18"/>
        <v>0</v>
      </c>
      <c r="CA24" s="337">
        <f t="shared" si="19"/>
        <v>0</v>
      </c>
      <c r="CB24" s="337">
        <f t="shared" si="20"/>
        <v>0</v>
      </c>
      <c r="CC24" s="226"/>
      <c r="CD24" s="337">
        <f t="shared" si="21"/>
        <v>0</v>
      </c>
      <c r="CE24" s="337">
        <f t="shared" si="22"/>
        <v>0</v>
      </c>
      <c r="CF24" s="337">
        <f t="shared" si="23"/>
        <v>0</v>
      </c>
      <c r="CG24" s="337">
        <f t="shared" si="24"/>
        <v>0</v>
      </c>
      <c r="CH24" s="226"/>
      <c r="CI24" s="337">
        <f t="shared" si="25"/>
        <v>0</v>
      </c>
      <c r="CJ24" s="337">
        <f t="shared" si="26"/>
        <v>0</v>
      </c>
      <c r="CK24" s="337">
        <f t="shared" si="27"/>
        <v>0</v>
      </c>
      <c r="CL24" s="337">
        <f t="shared" si="28"/>
        <v>0</v>
      </c>
      <c r="CM24" s="226"/>
      <c r="CN24" s="337">
        <f t="shared" si="29"/>
        <v>0</v>
      </c>
      <c r="CO24" s="337">
        <f t="shared" si="30"/>
        <v>0</v>
      </c>
      <c r="CP24" s="337">
        <f t="shared" si="31"/>
        <v>0</v>
      </c>
      <c r="CQ24" s="337">
        <f t="shared" si="32"/>
        <v>0</v>
      </c>
      <c r="CR24" s="226"/>
      <c r="CS24" s="337">
        <f t="shared" si="33"/>
        <v>0</v>
      </c>
      <c r="CT24" s="337">
        <f t="shared" si="34"/>
        <v>0</v>
      </c>
      <c r="CU24" s="337">
        <f t="shared" si="35"/>
        <v>0</v>
      </c>
      <c r="CV24" s="337">
        <f t="shared" si="36"/>
        <v>0</v>
      </c>
      <c r="CW24" s="226"/>
      <c r="CX24" s="337">
        <f t="shared" si="37"/>
        <v>0</v>
      </c>
      <c r="CY24" s="337">
        <f t="shared" si="38"/>
        <v>0</v>
      </c>
      <c r="CZ24" s="337">
        <f t="shared" si="39"/>
        <v>0</v>
      </c>
      <c r="DA24" s="337">
        <f t="shared" si="40"/>
        <v>0</v>
      </c>
      <c r="DB24" s="441"/>
      <c r="DC24" s="441"/>
      <c r="DD24" s="7"/>
      <c r="DE24" s="14"/>
    </row>
    <row r="25" spans="2:109" s="311" customFormat="1" ht="14.25" customHeight="1" x14ac:dyDescent="0.25">
      <c r="B25" s="382">
        <f t="shared" si="41"/>
        <v>17</v>
      </c>
      <c r="C25" s="392" t="s">
        <v>535</v>
      </c>
      <c r="D25" s="443"/>
      <c r="E25" s="356" t="s">
        <v>41</v>
      </c>
      <c r="F25" s="438">
        <v>3</v>
      </c>
      <c r="G25" s="378">
        <v>0</v>
      </c>
      <c r="H25" s="360">
        <v>0</v>
      </c>
      <c r="I25" s="360">
        <v>0</v>
      </c>
      <c r="J25" s="360">
        <v>0</v>
      </c>
      <c r="K25" s="359">
        <f t="shared" si="0"/>
        <v>0</v>
      </c>
      <c r="L25" s="378">
        <v>0</v>
      </c>
      <c r="M25" s="360">
        <v>0</v>
      </c>
      <c r="N25" s="360">
        <v>0</v>
      </c>
      <c r="O25" s="360">
        <v>0</v>
      </c>
      <c r="P25" s="359">
        <f t="shared" si="1"/>
        <v>0</v>
      </c>
      <c r="Q25" s="378">
        <v>0</v>
      </c>
      <c r="R25" s="360">
        <v>0</v>
      </c>
      <c r="S25" s="360">
        <v>0</v>
      </c>
      <c r="T25" s="360">
        <v>0</v>
      </c>
      <c r="U25" s="359">
        <f t="shared" si="2"/>
        <v>0</v>
      </c>
      <c r="V25" s="378">
        <v>1.7170000000000001</v>
      </c>
      <c r="W25" s="360">
        <v>0</v>
      </c>
      <c r="X25" s="360">
        <v>0</v>
      </c>
      <c r="Y25" s="360">
        <v>0</v>
      </c>
      <c r="Z25" s="359">
        <f t="shared" si="3"/>
        <v>1.7170000000000001</v>
      </c>
      <c r="AA25" s="378">
        <v>1.0390000000000001</v>
      </c>
      <c r="AB25" s="360">
        <v>0</v>
      </c>
      <c r="AC25" s="360">
        <v>0</v>
      </c>
      <c r="AD25" s="360">
        <v>0</v>
      </c>
      <c r="AE25" s="359">
        <f t="shared" si="4"/>
        <v>1.0390000000000001</v>
      </c>
      <c r="AF25" s="378">
        <v>7.1660000000000004</v>
      </c>
      <c r="AG25" s="360">
        <v>0</v>
      </c>
      <c r="AH25" s="360">
        <v>0</v>
      </c>
      <c r="AI25" s="360">
        <v>0</v>
      </c>
      <c r="AJ25" s="359">
        <f t="shared" si="5"/>
        <v>7.1660000000000004</v>
      </c>
      <c r="AK25" s="378">
        <v>5.6230000000000002</v>
      </c>
      <c r="AL25" s="360">
        <v>0</v>
      </c>
      <c r="AM25" s="360">
        <v>0</v>
      </c>
      <c r="AN25" s="360">
        <v>0</v>
      </c>
      <c r="AO25" s="359">
        <f t="shared" si="6"/>
        <v>5.6230000000000002</v>
      </c>
      <c r="AP25" s="378">
        <v>2.0230000000000001</v>
      </c>
      <c r="AQ25" s="360">
        <v>0</v>
      </c>
      <c r="AR25" s="360">
        <v>0</v>
      </c>
      <c r="AS25" s="360">
        <v>0</v>
      </c>
      <c r="AT25" s="359">
        <f t="shared" si="7"/>
        <v>2.0230000000000001</v>
      </c>
      <c r="AU25" s="446"/>
      <c r="AV25" s="402"/>
      <c r="AW25" s="398"/>
      <c r="AX25" s="397"/>
      <c r="AY25" s="43">
        <f t="shared" si="8"/>
        <v>0</v>
      </c>
      <c r="AZ25" s="43"/>
      <c r="BB25" s="382">
        <f t="shared" si="42"/>
        <v>17</v>
      </c>
      <c r="BC25" s="392" t="s">
        <v>535</v>
      </c>
      <c r="BD25" s="356" t="s">
        <v>41</v>
      </c>
      <c r="BE25" s="438">
        <v>3</v>
      </c>
      <c r="BF25" s="377" t="s">
        <v>779</v>
      </c>
      <c r="BG25" s="353" t="s">
        <v>778</v>
      </c>
      <c r="BH25" s="353" t="s">
        <v>777</v>
      </c>
      <c r="BI25" s="353" t="s">
        <v>776</v>
      </c>
      <c r="BJ25" s="352" t="s">
        <v>775</v>
      </c>
      <c r="BL25" s="7"/>
      <c r="BM25" s="8"/>
      <c r="BN25" s="8"/>
      <c r="BO25" s="337">
        <f t="shared" si="9"/>
        <v>0</v>
      </c>
      <c r="BP25" s="337">
        <f t="shared" si="10"/>
        <v>0</v>
      </c>
      <c r="BQ25" s="337">
        <f t="shared" si="11"/>
        <v>0</v>
      </c>
      <c r="BR25" s="337">
        <f t="shared" si="12"/>
        <v>0</v>
      </c>
      <c r="BS25" s="226"/>
      <c r="BT25" s="337">
        <f t="shared" si="13"/>
        <v>0</v>
      </c>
      <c r="BU25" s="337">
        <f t="shared" si="14"/>
        <v>0</v>
      </c>
      <c r="BV25" s="337">
        <f t="shared" si="15"/>
        <v>0</v>
      </c>
      <c r="BW25" s="337">
        <f t="shared" si="16"/>
        <v>0</v>
      </c>
      <c r="BX25" s="226"/>
      <c r="BY25" s="337">
        <f t="shared" si="17"/>
        <v>0</v>
      </c>
      <c r="BZ25" s="337">
        <f t="shared" si="18"/>
        <v>0</v>
      </c>
      <c r="CA25" s="337">
        <f t="shared" si="19"/>
        <v>0</v>
      </c>
      <c r="CB25" s="337">
        <f t="shared" si="20"/>
        <v>0</v>
      </c>
      <c r="CC25" s="226"/>
      <c r="CD25" s="337">
        <f t="shared" si="21"/>
        <v>0</v>
      </c>
      <c r="CE25" s="337">
        <f t="shared" si="22"/>
        <v>0</v>
      </c>
      <c r="CF25" s="337">
        <f t="shared" si="23"/>
        <v>0</v>
      </c>
      <c r="CG25" s="337">
        <f t="shared" si="24"/>
        <v>0</v>
      </c>
      <c r="CH25" s="226"/>
      <c r="CI25" s="337">
        <f t="shared" si="25"/>
        <v>0</v>
      </c>
      <c r="CJ25" s="337">
        <f t="shared" si="26"/>
        <v>0</v>
      </c>
      <c r="CK25" s="337">
        <f t="shared" si="27"/>
        <v>0</v>
      </c>
      <c r="CL25" s="337">
        <f t="shared" si="28"/>
        <v>0</v>
      </c>
      <c r="CM25" s="226"/>
      <c r="CN25" s="337">
        <f t="shared" si="29"/>
        <v>0</v>
      </c>
      <c r="CO25" s="337">
        <f t="shared" si="30"/>
        <v>0</v>
      </c>
      <c r="CP25" s="337">
        <f t="shared" si="31"/>
        <v>0</v>
      </c>
      <c r="CQ25" s="337">
        <f t="shared" si="32"/>
        <v>0</v>
      </c>
      <c r="CR25" s="226"/>
      <c r="CS25" s="337">
        <f t="shared" si="33"/>
        <v>0</v>
      </c>
      <c r="CT25" s="337">
        <f t="shared" si="34"/>
        <v>0</v>
      </c>
      <c r="CU25" s="337">
        <f t="shared" si="35"/>
        <v>0</v>
      </c>
      <c r="CV25" s="337">
        <f t="shared" si="36"/>
        <v>0</v>
      </c>
      <c r="CW25" s="226"/>
      <c r="CX25" s="337">
        <f t="shared" si="37"/>
        <v>0</v>
      </c>
      <c r="CY25" s="337">
        <f t="shared" si="38"/>
        <v>0</v>
      </c>
      <c r="CZ25" s="337">
        <f t="shared" si="39"/>
        <v>0</v>
      </c>
      <c r="DA25" s="337">
        <f t="shared" si="40"/>
        <v>0</v>
      </c>
      <c r="DB25" s="441"/>
      <c r="DC25" s="441"/>
      <c r="DD25" s="7"/>
      <c r="DE25" s="14"/>
    </row>
    <row r="26" spans="2:109" ht="14.25" customHeight="1" x14ac:dyDescent="0.25">
      <c r="B26" s="382">
        <f t="shared" si="41"/>
        <v>18</v>
      </c>
      <c r="C26" s="392" t="s">
        <v>529</v>
      </c>
      <c r="D26" s="432"/>
      <c r="E26" s="356" t="s">
        <v>41</v>
      </c>
      <c r="F26" s="438">
        <v>3</v>
      </c>
      <c r="G26" s="378">
        <v>0</v>
      </c>
      <c r="H26" s="360">
        <v>0</v>
      </c>
      <c r="I26" s="360">
        <v>0</v>
      </c>
      <c r="J26" s="360">
        <v>0</v>
      </c>
      <c r="K26" s="359">
        <f t="shared" si="0"/>
        <v>0</v>
      </c>
      <c r="L26" s="378">
        <v>0</v>
      </c>
      <c r="M26" s="360">
        <v>0</v>
      </c>
      <c r="N26" s="360">
        <v>0</v>
      </c>
      <c r="O26" s="360">
        <v>0</v>
      </c>
      <c r="P26" s="359">
        <f t="shared" si="1"/>
        <v>0</v>
      </c>
      <c r="Q26" s="378">
        <v>0</v>
      </c>
      <c r="R26" s="360">
        <v>0</v>
      </c>
      <c r="S26" s="360">
        <v>0</v>
      </c>
      <c r="T26" s="360">
        <v>0</v>
      </c>
      <c r="U26" s="359">
        <f t="shared" si="2"/>
        <v>0</v>
      </c>
      <c r="V26" s="378">
        <v>2.258</v>
      </c>
      <c r="W26" s="360">
        <v>7.4999999999999997E-2</v>
      </c>
      <c r="X26" s="360">
        <v>0.67500000000000004</v>
      </c>
      <c r="Y26" s="360">
        <v>1.2629999999999999</v>
      </c>
      <c r="Z26" s="359">
        <f t="shared" si="3"/>
        <v>4.2709999999999999</v>
      </c>
      <c r="AA26" s="378">
        <v>1.2749999999999999</v>
      </c>
      <c r="AB26" s="360">
        <v>6.3E-2</v>
      </c>
      <c r="AC26" s="360">
        <v>0.56299999999999994</v>
      </c>
      <c r="AD26" s="360">
        <v>1.0549999999999999</v>
      </c>
      <c r="AE26" s="359">
        <f t="shared" si="4"/>
        <v>2.9559999999999995</v>
      </c>
      <c r="AF26" s="378">
        <v>0.90400000000000003</v>
      </c>
      <c r="AG26" s="360">
        <v>2.5000000000000001E-2</v>
      </c>
      <c r="AH26" s="360">
        <v>0.215</v>
      </c>
      <c r="AI26" s="383">
        <v>0.40699999999999997</v>
      </c>
      <c r="AJ26" s="359">
        <f t="shared" si="5"/>
        <v>1.5510000000000002</v>
      </c>
      <c r="AK26" s="378">
        <v>0.61299999999999999</v>
      </c>
      <c r="AL26" s="360">
        <v>0</v>
      </c>
      <c r="AM26" s="360">
        <v>0</v>
      </c>
      <c r="AN26" s="360">
        <v>0</v>
      </c>
      <c r="AO26" s="359">
        <f t="shared" si="6"/>
        <v>0.61299999999999999</v>
      </c>
      <c r="AP26" s="378">
        <v>0.16500000000000001</v>
      </c>
      <c r="AQ26" s="360">
        <v>0</v>
      </c>
      <c r="AR26" s="360">
        <v>0</v>
      </c>
      <c r="AS26" s="360">
        <v>0</v>
      </c>
      <c r="AT26" s="359">
        <f t="shared" si="7"/>
        <v>0.16500000000000001</v>
      </c>
      <c r="AU26" s="14"/>
      <c r="AV26" s="70"/>
      <c r="AW26" s="37"/>
      <c r="AX26" s="71"/>
      <c r="AY26" s="43">
        <f t="shared" si="8"/>
        <v>0</v>
      </c>
      <c r="AZ26" s="43"/>
      <c r="BB26" s="382">
        <f t="shared" si="42"/>
        <v>18</v>
      </c>
      <c r="BC26" s="392" t="s">
        <v>529</v>
      </c>
      <c r="BD26" s="356" t="s">
        <v>41</v>
      </c>
      <c r="BE26" s="438">
        <v>3</v>
      </c>
      <c r="BF26" s="377" t="s">
        <v>774</v>
      </c>
      <c r="BG26" s="353" t="s">
        <v>773</v>
      </c>
      <c r="BH26" s="353" t="s">
        <v>772</v>
      </c>
      <c r="BI26" s="353" t="s">
        <v>771</v>
      </c>
      <c r="BJ26" s="352" t="s">
        <v>770</v>
      </c>
      <c r="BL26" s="7"/>
      <c r="BM26" s="8"/>
      <c r="BN26" s="8"/>
      <c r="BO26" s="337">
        <f t="shared" si="9"/>
        <v>0</v>
      </c>
      <c r="BP26" s="337">
        <f t="shared" si="10"/>
        <v>0</v>
      </c>
      <c r="BQ26" s="337">
        <f t="shared" si="11"/>
        <v>0</v>
      </c>
      <c r="BR26" s="337">
        <f t="shared" si="12"/>
        <v>0</v>
      </c>
      <c r="BS26" s="226"/>
      <c r="BT26" s="337">
        <f t="shared" si="13"/>
        <v>0</v>
      </c>
      <c r="BU26" s="337">
        <f t="shared" si="14"/>
        <v>0</v>
      </c>
      <c r="BV26" s="337">
        <f t="shared" si="15"/>
        <v>0</v>
      </c>
      <c r="BW26" s="337">
        <f t="shared" si="16"/>
        <v>0</v>
      </c>
      <c r="BX26" s="226"/>
      <c r="BY26" s="337">
        <f t="shared" si="17"/>
        <v>0</v>
      </c>
      <c r="BZ26" s="337">
        <f t="shared" si="18"/>
        <v>0</v>
      </c>
      <c r="CA26" s="337">
        <f t="shared" si="19"/>
        <v>0</v>
      </c>
      <c r="CB26" s="337">
        <f t="shared" si="20"/>
        <v>0</v>
      </c>
      <c r="CC26" s="226"/>
      <c r="CD26" s="337">
        <f t="shared" si="21"/>
        <v>0</v>
      </c>
      <c r="CE26" s="337">
        <f t="shared" si="22"/>
        <v>0</v>
      </c>
      <c r="CF26" s="337">
        <f t="shared" si="23"/>
        <v>0</v>
      </c>
      <c r="CG26" s="337">
        <f t="shared" si="24"/>
        <v>0</v>
      </c>
      <c r="CH26" s="226"/>
      <c r="CI26" s="337">
        <f t="shared" si="25"/>
        <v>0</v>
      </c>
      <c r="CJ26" s="337">
        <f t="shared" si="26"/>
        <v>0</v>
      </c>
      <c r="CK26" s="337">
        <f t="shared" si="27"/>
        <v>0</v>
      </c>
      <c r="CL26" s="337">
        <f t="shared" si="28"/>
        <v>0</v>
      </c>
      <c r="CM26" s="226"/>
      <c r="CN26" s="337">
        <f t="shared" si="29"/>
        <v>0</v>
      </c>
      <c r="CO26" s="337">
        <f t="shared" si="30"/>
        <v>0</v>
      </c>
      <c r="CP26" s="337">
        <f t="shared" si="31"/>
        <v>0</v>
      </c>
      <c r="CQ26" s="337">
        <f t="shared" si="32"/>
        <v>0</v>
      </c>
      <c r="CR26" s="226"/>
      <c r="CS26" s="337">
        <f t="shared" si="33"/>
        <v>0</v>
      </c>
      <c r="CT26" s="337">
        <f t="shared" si="34"/>
        <v>0</v>
      </c>
      <c r="CU26" s="337">
        <f t="shared" si="35"/>
        <v>0</v>
      </c>
      <c r="CV26" s="337">
        <f t="shared" si="36"/>
        <v>0</v>
      </c>
      <c r="CW26" s="226"/>
      <c r="CX26" s="337">
        <f t="shared" si="37"/>
        <v>0</v>
      </c>
      <c r="CY26" s="337">
        <f t="shared" si="38"/>
        <v>0</v>
      </c>
      <c r="CZ26" s="337">
        <f t="shared" si="39"/>
        <v>0</v>
      </c>
      <c r="DA26" s="337">
        <f t="shared" si="40"/>
        <v>0</v>
      </c>
      <c r="DB26" s="441"/>
      <c r="DC26" s="441"/>
      <c r="DD26" s="7"/>
      <c r="DE26" s="14"/>
    </row>
    <row r="27" spans="2:109" ht="14.25" customHeight="1" x14ac:dyDescent="0.25">
      <c r="B27" s="382">
        <f t="shared" si="41"/>
        <v>19</v>
      </c>
      <c r="C27" s="392" t="s">
        <v>523</v>
      </c>
      <c r="D27" s="432"/>
      <c r="E27" s="356" t="s">
        <v>41</v>
      </c>
      <c r="F27" s="438">
        <v>3</v>
      </c>
      <c r="G27" s="378">
        <v>0</v>
      </c>
      <c r="H27" s="360">
        <v>0</v>
      </c>
      <c r="I27" s="360">
        <v>0</v>
      </c>
      <c r="J27" s="360">
        <v>0</v>
      </c>
      <c r="K27" s="359">
        <f t="shared" si="0"/>
        <v>0</v>
      </c>
      <c r="L27" s="378">
        <v>0</v>
      </c>
      <c r="M27" s="360">
        <v>0</v>
      </c>
      <c r="N27" s="360">
        <v>0</v>
      </c>
      <c r="O27" s="360">
        <v>0</v>
      </c>
      <c r="P27" s="359">
        <f t="shared" si="1"/>
        <v>0</v>
      </c>
      <c r="Q27" s="378">
        <v>0</v>
      </c>
      <c r="R27" s="360">
        <v>0</v>
      </c>
      <c r="S27" s="360">
        <v>0</v>
      </c>
      <c r="T27" s="360">
        <v>0</v>
      </c>
      <c r="U27" s="359">
        <f t="shared" si="2"/>
        <v>0</v>
      </c>
      <c r="V27" s="378">
        <v>0</v>
      </c>
      <c r="W27" s="360">
        <v>0</v>
      </c>
      <c r="X27" s="360">
        <v>0</v>
      </c>
      <c r="Y27" s="360">
        <v>0</v>
      </c>
      <c r="Z27" s="359">
        <f t="shared" si="3"/>
        <v>0</v>
      </c>
      <c r="AA27" s="378">
        <v>0</v>
      </c>
      <c r="AB27" s="360">
        <v>0</v>
      </c>
      <c r="AC27" s="360">
        <v>0</v>
      </c>
      <c r="AD27" s="360">
        <v>0</v>
      </c>
      <c r="AE27" s="359">
        <f t="shared" si="4"/>
        <v>0</v>
      </c>
      <c r="AF27" s="378">
        <v>0</v>
      </c>
      <c r="AG27" s="360">
        <v>0</v>
      </c>
      <c r="AH27" s="360">
        <v>0</v>
      </c>
      <c r="AI27" s="360">
        <v>0</v>
      </c>
      <c r="AJ27" s="359">
        <f t="shared" si="5"/>
        <v>0</v>
      </c>
      <c r="AK27" s="378">
        <v>0</v>
      </c>
      <c r="AL27" s="360">
        <v>0</v>
      </c>
      <c r="AM27" s="360">
        <v>0</v>
      </c>
      <c r="AN27" s="360">
        <v>0</v>
      </c>
      <c r="AO27" s="359">
        <f t="shared" si="6"/>
        <v>0</v>
      </c>
      <c r="AP27" s="378">
        <v>0</v>
      </c>
      <c r="AQ27" s="360">
        <v>0</v>
      </c>
      <c r="AR27" s="360">
        <v>0</v>
      </c>
      <c r="AS27" s="360">
        <v>0</v>
      </c>
      <c r="AT27" s="359">
        <f t="shared" si="7"/>
        <v>0</v>
      </c>
      <c r="AU27" s="14"/>
      <c r="AV27" s="70"/>
      <c r="AW27" s="37"/>
      <c r="AX27" s="71"/>
      <c r="AY27" s="43">
        <f t="shared" si="8"/>
        <v>0</v>
      </c>
      <c r="AZ27" s="43"/>
      <c r="BB27" s="382">
        <f t="shared" si="42"/>
        <v>19</v>
      </c>
      <c r="BC27" s="392" t="s">
        <v>523</v>
      </c>
      <c r="BD27" s="356" t="s">
        <v>41</v>
      </c>
      <c r="BE27" s="438">
        <v>3</v>
      </c>
      <c r="BF27" s="377" t="s">
        <v>769</v>
      </c>
      <c r="BG27" s="353" t="s">
        <v>768</v>
      </c>
      <c r="BH27" s="353" t="s">
        <v>767</v>
      </c>
      <c r="BI27" s="353" t="s">
        <v>766</v>
      </c>
      <c r="BJ27" s="352" t="s">
        <v>765</v>
      </c>
      <c r="BL27" s="7"/>
      <c r="BM27" s="8"/>
      <c r="BN27" s="8"/>
      <c r="BO27" s="337">
        <f t="shared" si="9"/>
        <v>0</v>
      </c>
      <c r="BP27" s="337">
        <f t="shared" si="10"/>
        <v>0</v>
      </c>
      <c r="BQ27" s="337">
        <f t="shared" si="11"/>
        <v>0</v>
      </c>
      <c r="BR27" s="337">
        <f t="shared" si="12"/>
        <v>0</v>
      </c>
      <c r="BS27" s="226"/>
      <c r="BT27" s="337">
        <f t="shared" si="13"/>
        <v>0</v>
      </c>
      <c r="BU27" s="337">
        <f t="shared" si="14"/>
        <v>0</v>
      </c>
      <c r="BV27" s="337">
        <f t="shared" si="15"/>
        <v>0</v>
      </c>
      <c r="BW27" s="337">
        <f t="shared" si="16"/>
        <v>0</v>
      </c>
      <c r="BX27" s="226"/>
      <c r="BY27" s="337">
        <f t="shared" si="17"/>
        <v>0</v>
      </c>
      <c r="BZ27" s="337">
        <f t="shared" si="18"/>
        <v>0</v>
      </c>
      <c r="CA27" s="337">
        <f t="shared" si="19"/>
        <v>0</v>
      </c>
      <c r="CB27" s="337">
        <f t="shared" si="20"/>
        <v>0</v>
      </c>
      <c r="CC27" s="226"/>
      <c r="CD27" s="337">
        <f t="shared" si="21"/>
        <v>0</v>
      </c>
      <c r="CE27" s="337">
        <f t="shared" si="22"/>
        <v>0</v>
      </c>
      <c r="CF27" s="337">
        <f t="shared" si="23"/>
        <v>0</v>
      </c>
      <c r="CG27" s="337">
        <f t="shared" si="24"/>
        <v>0</v>
      </c>
      <c r="CH27" s="226"/>
      <c r="CI27" s="337">
        <f t="shared" si="25"/>
        <v>0</v>
      </c>
      <c r="CJ27" s="337">
        <f t="shared" si="26"/>
        <v>0</v>
      </c>
      <c r="CK27" s="337">
        <f t="shared" si="27"/>
        <v>0</v>
      </c>
      <c r="CL27" s="337">
        <f t="shared" si="28"/>
        <v>0</v>
      </c>
      <c r="CM27" s="226"/>
      <c r="CN27" s="337">
        <f t="shared" si="29"/>
        <v>0</v>
      </c>
      <c r="CO27" s="337">
        <f t="shared" si="30"/>
        <v>0</v>
      </c>
      <c r="CP27" s="337">
        <f t="shared" si="31"/>
        <v>0</v>
      </c>
      <c r="CQ27" s="337">
        <f t="shared" si="32"/>
        <v>0</v>
      </c>
      <c r="CR27" s="226"/>
      <c r="CS27" s="337">
        <f t="shared" si="33"/>
        <v>0</v>
      </c>
      <c r="CT27" s="337">
        <f t="shared" si="34"/>
        <v>0</v>
      </c>
      <c r="CU27" s="337">
        <f t="shared" si="35"/>
        <v>0</v>
      </c>
      <c r="CV27" s="337">
        <f t="shared" si="36"/>
        <v>0</v>
      </c>
      <c r="CW27" s="226"/>
      <c r="CX27" s="337">
        <f t="shared" si="37"/>
        <v>0</v>
      </c>
      <c r="CY27" s="337">
        <f t="shared" si="38"/>
        <v>0</v>
      </c>
      <c r="CZ27" s="337">
        <f t="shared" si="39"/>
        <v>0</v>
      </c>
      <c r="DA27" s="337">
        <f t="shared" si="40"/>
        <v>0</v>
      </c>
      <c r="DB27" s="441"/>
      <c r="DC27" s="441"/>
      <c r="DD27" s="7"/>
      <c r="DE27" s="14"/>
    </row>
    <row r="28" spans="2:109" ht="14.25" customHeight="1" x14ac:dyDescent="0.25">
      <c r="B28" s="382">
        <f t="shared" si="41"/>
        <v>20</v>
      </c>
      <c r="C28" s="392" t="s">
        <v>517</v>
      </c>
      <c r="D28" s="432"/>
      <c r="E28" s="356" t="s">
        <v>41</v>
      </c>
      <c r="F28" s="438">
        <v>3</v>
      </c>
      <c r="G28" s="378">
        <v>0</v>
      </c>
      <c r="H28" s="360">
        <v>0</v>
      </c>
      <c r="I28" s="360">
        <v>0</v>
      </c>
      <c r="J28" s="360">
        <v>0</v>
      </c>
      <c r="K28" s="359">
        <f t="shared" si="0"/>
        <v>0</v>
      </c>
      <c r="L28" s="378">
        <v>0</v>
      </c>
      <c r="M28" s="360">
        <v>0</v>
      </c>
      <c r="N28" s="360">
        <v>0</v>
      </c>
      <c r="O28" s="360">
        <v>0</v>
      </c>
      <c r="P28" s="359">
        <f t="shared" si="1"/>
        <v>0</v>
      </c>
      <c r="Q28" s="378">
        <v>0</v>
      </c>
      <c r="R28" s="360">
        <v>0</v>
      </c>
      <c r="S28" s="360">
        <v>0</v>
      </c>
      <c r="T28" s="360">
        <v>0</v>
      </c>
      <c r="U28" s="359">
        <f t="shared" si="2"/>
        <v>0</v>
      </c>
      <c r="V28" s="378">
        <v>0</v>
      </c>
      <c r="W28" s="360">
        <v>0</v>
      </c>
      <c r="X28" s="360">
        <v>0</v>
      </c>
      <c r="Y28" s="360">
        <v>0</v>
      </c>
      <c r="Z28" s="359">
        <f t="shared" si="3"/>
        <v>0</v>
      </c>
      <c r="AA28" s="378">
        <v>0</v>
      </c>
      <c r="AB28" s="360">
        <v>0</v>
      </c>
      <c r="AC28" s="360">
        <v>0</v>
      </c>
      <c r="AD28" s="360">
        <v>0</v>
      </c>
      <c r="AE28" s="359">
        <f t="shared" si="4"/>
        <v>0</v>
      </c>
      <c r="AF28" s="378">
        <v>0</v>
      </c>
      <c r="AG28" s="360">
        <v>0</v>
      </c>
      <c r="AH28" s="360">
        <v>0</v>
      </c>
      <c r="AI28" s="360">
        <v>0</v>
      </c>
      <c r="AJ28" s="359">
        <f t="shared" si="5"/>
        <v>0</v>
      </c>
      <c r="AK28" s="378">
        <v>0</v>
      </c>
      <c r="AL28" s="360">
        <v>0</v>
      </c>
      <c r="AM28" s="360">
        <v>0</v>
      </c>
      <c r="AN28" s="360">
        <v>0</v>
      </c>
      <c r="AO28" s="359">
        <f t="shared" si="6"/>
        <v>0</v>
      </c>
      <c r="AP28" s="378">
        <v>0</v>
      </c>
      <c r="AQ28" s="360">
        <v>0</v>
      </c>
      <c r="AR28" s="360">
        <v>0</v>
      </c>
      <c r="AS28" s="360">
        <v>0</v>
      </c>
      <c r="AT28" s="359">
        <f t="shared" si="7"/>
        <v>0</v>
      </c>
      <c r="AU28" s="14"/>
      <c r="AV28" s="70"/>
      <c r="AW28" s="37"/>
      <c r="AX28" s="71"/>
      <c r="AY28" s="43">
        <f t="shared" si="8"/>
        <v>0</v>
      </c>
      <c r="AZ28" s="43"/>
      <c r="BB28" s="382">
        <f t="shared" si="42"/>
        <v>20</v>
      </c>
      <c r="BC28" s="392" t="s">
        <v>517</v>
      </c>
      <c r="BD28" s="356" t="s">
        <v>41</v>
      </c>
      <c r="BE28" s="438">
        <v>3</v>
      </c>
      <c r="BF28" s="377" t="s">
        <v>764</v>
      </c>
      <c r="BG28" s="353" t="s">
        <v>763</v>
      </c>
      <c r="BH28" s="353" t="s">
        <v>762</v>
      </c>
      <c r="BI28" s="353" t="s">
        <v>761</v>
      </c>
      <c r="BJ28" s="352" t="s">
        <v>760</v>
      </c>
      <c r="BL28" s="7"/>
      <c r="BM28" s="8"/>
      <c r="BN28" s="8"/>
      <c r="BO28" s="337">
        <f t="shared" si="9"/>
        <v>0</v>
      </c>
      <c r="BP28" s="337">
        <f t="shared" si="10"/>
        <v>0</v>
      </c>
      <c r="BQ28" s="337">
        <f t="shared" si="11"/>
        <v>0</v>
      </c>
      <c r="BR28" s="337">
        <f t="shared" si="12"/>
        <v>0</v>
      </c>
      <c r="BS28" s="226"/>
      <c r="BT28" s="337">
        <f t="shared" si="13"/>
        <v>0</v>
      </c>
      <c r="BU28" s="337">
        <f t="shared" si="14"/>
        <v>0</v>
      </c>
      <c r="BV28" s="337">
        <f t="shared" si="15"/>
        <v>0</v>
      </c>
      <c r="BW28" s="337">
        <f t="shared" si="16"/>
        <v>0</v>
      </c>
      <c r="BX28" s="226"/>
      <c r="BY28" s="337">
        <f t="shared" si="17"/>
        <v>0</v>
      </c>
      <c r="BZ28" s="337">
        <f t="shared" si="18"/>
        <v>0</v>
      </c>
      <c r="CA28" s="337">
        <f t="shared" si="19"/>
        <v>0</v>
      </c>
      <c r="CB28" s="337">
        <f t="shared" si="20"/>
        <v>0</v>
      </c>
      <c r="CC28" s="226"/>
      <c r="CD28" s="337">
        <f t="shared" si="21"/>
        <v>0</v>
      </c>
      <c r="CE28" s="337">
        <f t="shared" si="22"/>
        <v>0</v>
      </c>
      <c r="CF28" s="337">
        <f t="shared" si="23"/>
        <v>0</v>
      </c>
      <c r="CG28" s="337">
        <f t="shared" si="24"/>
        <v>0</v>
      </c>
      <c r="CH28" s="226"/>
      <c r="CI28" s="337">
        <f t="shared" si="25"/>
        <v>0</v>
      </c>
      <c r="CJ28" s="337">
        <f t="shared" si="26"/>
        <v>0</v>
      </c>
      <c r="CK28" s="337">
        <f t="shared" si="27"/>
        <v>0</v>
      </c>
      <c r="CL28" s="337">
        <f t="shared" si="28"/>
        <v>0</v>
      </c>
      <c r="CM28" s="226"/>
      <c r="CN28" s="337">
        <f t="shared" si="29"/>
        <v>0</v>
      </c>
      <c r="CO28" s="337">
        <f t="shared" si="30"/>
        <v>0</v>
      </c>
      <c r="CP28" s="337">
        <f t="shared" si="31"/>
        <v>0</v>
      </c>
      <c r="CQ28" s="337">
        <f t="shared" si="32"/>
        <v>0</v>
      </c>
      <c r="CR28" s="226"/>
      <c r="CS28" s="337">
        <f t="shared" si="33"/>
        <v>0</v>
      </c>
      <c r="CT28" s="337">
        <f t="shared" si="34"/>
        <v>0</v>
      </c>
      <c r="CU28" s="337">
        <f t="shared" si="35"/>
        <v>0</v>
      </c>
      <c r="CV28" s="337">
        <f t="shared" si="36"/>
        <v>0</v>
      </c>
      <c r="CW28" s="226"/>
      <c r="CX28" s="337">
        <f t="shared" si="37"/>
        <v>0</v>
      </c>
      <c r="CY28" s="337">
        <f t="shared" si="38"/>
        <v>0</v>
      </c>
      <c r="CZ28" s="337">
        <f t="shared" si="39"/>
        <v>0</v>
      </c>
      <c r="DA28" s="337">
        <f t="shared" si="40"/>
        <v>0</v>
      </c>
      <c r="DB28" s="441"/>
      <c r="DC28" s="441"/>
      <c r="DD28" s="7"/>
      <c r="DE28" s="14"/>
    </row>
    <row r="29" spans="2:109" ht="14.25" customHeight="1" x14ac:dyDescent="0.25">
      <c r="B29" s="382">
        <f t="shared" si="41"/>
        <v>21</v>
      </c>
      <c r="C29" s="444" t="s">
        <v>511</v>
      </c>
      <c r="D29" s="437"/>
      <c r="E29" s="368" t="s">
        <v>41</v>
      </c>
      <c r="F29" s="436">
        <v>3</v>
      </c>
      <c r="G29" s="374">
        <v>0</v>
      </c>
      <c r="H29" s="373">
        <v>0</v>
      </c>
      <c r="I29" s="373">
        <v>0</v>
      </c>
      <c r="J29" s="373">
        <v>6.1669999999999998</v>
      </c>
      <c r="K29" s="372">
        <f t="shared" si="0"/>
        <v>6.1669999999999998</v>
      </c>
      <c r="L29" s="374">
        <v>0</v>
      </c>
      <c r="M29" s="373">
        <v>0</v>
      </c>
      <c r="N29" s="373">
        <v>0</v>
      </c>
      <c r="O29" s="445">
        <v>7.0010000000000003</v>
      </c>
      <c r="P29" s="372">
        <f t="shared" si="1"/>
        <v>7.0010000000000003</v>
      </c>
      <c r="Q29" s="374">
        <v>0</v>
      </c>
      <c r="R29" s="373">
        <v>0</v>
      </c>
      <c r="S29" s="373">
        <v>0</v>
      </c>
      <c r="T29" s="445">
        <v>7.5858739999999996</v>
      </c>
      <c r="U29" s="372">
        <f t="shared" si="2"/>
        <v>7.5858739999999996</v>
      </c>
      <c r="V29" s="374">
        <v>0</v>
      </c>
      <c r="W29" s="373">
        <v>0</v>
      </c>
      <c r="X29" s="373">
        <v>0</v>
      </c>
      <c r="Y29" s="373">
        <v>4.3449999999999998</v>
      </c>
      <c r="Z29" s="372">
        <f t="shared" si="3"/>
        <v>4.3449999999999998</v>
      </c>
      <c r="AA29" s="374">
        <v>0</v>
      </c>
      <c r="AB29" s="373">
        <v>0</v>
      </c>
      <c r="AC29" s="373">
        <v>0</v>
      </c>
      <c r="AD29" s="373">
        <v>4.375</v>
      </c>
      <c r="AE29" s="372">
        <f t="shared" si="4"/>
        <v>4.375</v>
      </c>
      <c r="AF29" s="374">
        <v>0</v>
      </c>
      <c r="AG29" s="373">
        <v>0</v>
      </c>
      <c r="AH29" s="373">
        <v>0</v>
      </c>
      <c r="AI29" s="373">
        <v>4.4139999999999997</v>
      </c>
      <c r="AJ29" s="372">
        <f t="shared" si="5"/>
        <v>4.4139999999999997</v>
      </c>
      <c r="AK29" s="374">
        <v>0</v>
      </c>
      <c r="AL29" s="373">
        <v>0</v>
      </c>
      <c r="AM29" s="373">
        <v>0</v>
      </c>
      <c r="AN29" s="373">
        <v>4.4539999999999997</v>
      </c>
      <c r="AO29" s="372">
        <f t="shared" si="6"/>
        <v>4.4539999999999997</v>
      </c>
      <c r="AP29" s="374">
        <v>0</v>
      </c>
      <c r="AQ29" s="373">
        <v>0</v>
      </c>
      <c r="AR29" s="373">
        <v>0</v>
      </c>
      <c r="AS29" s="373">
        <v>4.4939999999999998</v>
      </c>
      <c r="AT29" s="372">
        <f t="shared" si="7"/>
        <v>4.4939999999999998</v>
      </c>
      <c r="AU29" s="14"/>
      <c r="AV29" s="440"/>
      <c r="AW29" s="37"/>
      <c r="AX29" s="71"/>
      <c r="AY29" s="43">
        <f t="shared" si="8"/>
        <v>0</v>
      </c>
      <c r="AZ29" s="43"/>
      <c r="BB29" s="382">
        <f t="shared" si="42"/>
        <v>21</v>
      </c>
      <c r="BC29" s="444" t="s">
        <v>511</v>
      </c>
      <c r="BD29" s="368" t="s">
        <v>41</v>
      </c>
      <c r="BE29" s="436">
        <v>3</v>
      </c>
      <c r="BF29" s="366" t="s">
        <v>759</v>
      </c>
      <c r="BG29" s="365" t="s">
        <v>758</v>
      </c>
      <c r="BH29" s="365" t="s">
        <v>757</v>
      </c>
      <c r="BI29" s="365" t="s">
        <v>756</v>
      </c>
      <c r="BJ29" s="364" t="s">
        <v>755</v>
      </c>
      <c r="BL29" s="7"/>
      <c r="BM29" s="8"/>
      <c r="BN29" s="8"/>
      <c r="BO29" s="337">
        <f t="shared" si="9"/>
        <v>0</v>
      </c>
      <c r="BP29" s="337">
        <f t="shared" si="10"/>
        <v>0</v>
      </c>
      <c r="BQ29" s="337">
        <f t="shared" si="11"/>
        <v>0</v>
      </c>
      <c r="BR29" s="337">
        <f t="shared" si="12"/>
        <v>0</v>
      </c>
      <c r="BS29" s="226"/>
      <c r="BT29" s="337">
        <f t="shared" si="13"/>
        <v>0</v>
      </c>
      <c r="BU29" s="337">
        <f t="shared" si="14"/>
        <v>0</v>
      </c>
      <c r="BV29" s="337">
        <f t="shared" si="15"/>
        <v>0</v>
      </c>
      <c r="BW29" s="337">
        <f t="shared" si="16"/>
        <v>0</v>
      </c>
      <c r="BX29" s="226"/>
      <c r="BY29" s="337">
        <f t="shared" si="17"/>
        <v>0</v>
      </c>
      <c r="BZ29" s="337">
        <f t="shared" si="18"/>
        <v>0</v>
      </c>
      <c r="CA29" s="337">
        <f t="shared" si="19"/>
        <v>0</v>
      </c>
      <c r="CB29" s="337">
        <f t="shared" si="20"/>
        <v>0</v>
      </c>
      <c r="CC29" s="226"/>
      <c r="CD29" s="337">
        <f t="shared" si="21"/>
        <v>0</v>
      </c>
      <c r="CE29" s="337">
        <f t="shared" si="22"/>
        <v>0</v>
      </c>
      <c r="CF29" s="337">
        <f t="shared" si="23"/>
        <v>0</v>
      </c>
      <c r="CG29" s="337">
        <f t="shared" si="24"/>
        <v>0</v>
      </c>
      <c r="CH29" s="226"/>
      <c r="CI29" s="337">
        <f t="shared" si="25"/>
        <v>0</v>
      </c>
      <c r="CJ29" s="337">
        <f t="shared" si="26"/>
        <v>0</v>
      </c>
      <c r="CK29" s="337">
        <f t="shared" si="27"/>
        <v>0</v>
      </c>
      <c r="CL29" s="337">
        <f t="shared" si="28"/>
        <v>0</v>
      </c>
      <c r="CM29" s="226"/>
      <c r="CN29" s="337">
        <f t="shared" si="29"/>
        <v>0</v>
      </c>
      <c r="CO29" s="337">
        <f t="shared" si="30"/>
        <v>0</v>
      </c>
      <c r="CP29" s="337">
        <f t="shared" si="31"/>
        <v>0</v>
      </c>
      <c r="CQ29" s="337">
        <f t="shared" si="32"/>
        <v>0</v>
      </c>
      <c r="CR29" s="226"/>
      <c r="CS29" s="337">
        <f t="shared" si="33"/>
        <v>0</v>
      </c>
      <c r="CT29" s="337">
        <f t="shared" si="34"/>
        <v>0</v>
      </c>
      <c r="CU29" s="337">
        <f t="shared" si="35"/>
        <v>0</v>
      </c>
      <c r="CV29" s="337">
        <f t="shared" si="36"/>
        <v>0</v>
      </c>
      <c r="CW29" s="226"/>
      <c r="CX29" s="337">
        <f t="shared" si="37"/>
        <v>0</v>
      </c>
      <c r="CY29" s="337">
        <f t="shared" si="38"/>
        <v>0</v>
      </c>
      <c r="CZ29" s="337">
        <f t="shared" si="39"/>
        <v>0</v>
      </c>
      <c r="DA29" s="337">
        <f t="shared" si="40"/>
        <v>0</v>
      </c>
      <c r="DB29" s="441"/>
      <c r="DC29" s="441"/>
      <c r="DD29" s="7"/>
      <c r="DE29" s="14"/>
    </row>
    <row r="30" spans="2:109" ht="14.25" customHeight="1" x14ac:dyDescent="0.25">
      <c r="B30" s="382">
        <f t="shared" si="41"/>
        <v>22</v>
      </c>
      <c r="C30" s="392" t="s">
        <v>505</v>
      </c>
      <c r="D30" s="432"/>
      <c r="E30" s="391" t="s">
        <v>41</v>
      </c>
      <c r="F30" s="391">
        <v>3</v>
      </c>
      <c r="G30" s="378">
        <v>0</v>
      </c>
      <c r="H30" s="360">
        <v>0</v>
      </c>
      <c r="I30" s="360">
        <v>0</v>
      </c>
      <c r="J30" s="360">
        <v>0</v>
      </c>
      <c r="K30" s="359">
        <f t="shared" si="0"/>
        <v>0</v>
      </c>
      <c r="L30" s="378">
        <v>0</v>
      </c>
      <c r="M30" s="360">
        <v>0</v>
      </c>
      <c r="N30" s="360">
        <v>0</v>
      </c>
      <c r="O30" s="360">
        <v>0</v>
      </c>
      <c r="P30" s="359">
        <f t="shared" si="1"/>
        <v>0</v>
      </c>
      <c r="Q30" s="378">
        <v>0</v>
      </c>
      <c r="R30" s="360">
        <v>0</v>
      </c>
      <c r="S30" s="360">
        <v>0</v>
      </c>
      <c r="T30" s="360">
        <v>0</v>
      </c>
      <c r="U30" s="359">
        <f t="shared" si="2"/>
        <v>0</v>
      </c>
      <c r="V30" s="378">
        <v>0</v>
      </c>
      <c r="W30" s="360">
        <v>0</v>
      </c>
      <c r="X30" s="360">
        <v>0</v>
      </c>
      <c r="Y30" s="360">
        <v>0</v>
      </c>
      <c r="Z30" s="359">
        <f t="shared" si="3"/>
        <v>0</v>
      </c>
      <c r="AA30" s="378">
        <v>0</v>
      </c>
      <c r="AB30" s="360">
        <v>0</v>
      </c>
      <c r="AC30" s="360">
        <v>0</v>
      </c>
      <c r="AD30" s="360">
        <v>0</v>
      </c>
      <c r="AE30" s="359">
        <f t="shared" si="4"/>
        <v>0</v>
      </c>
      <c r="AF30" s="378">
        <v>0</v>
      </c>
      <c r="AG30" s="360">
        <v>0</v>
      </c>
      <c r="AH30" s="360">
        <v>0</v>
      </c>
      <c r="AI30" s="360">
        <v>0</v>
      </c>
      <c r="AJ30" s="359">
        <f t="shared" si="5"/>
        <v>0</v>
      </c>
      <c r="AK30" s="378">
        <v>0</v>
      </c>
      <c r="AL30" s="360">
        <v>0</v>
      </c>
      <c r="AM30" s="360">
        <v>0</v>
      </c>
      <c r="AN30" s="360">
        <v>0</v>
      </c>
      <c r="AO30" s="359">
        <f t="shared" si="6"/>
        <v>0</v>
      </c>
      <c r="AP30" s="378">
        <v>0</v>
      </c>
      <c r="AQ30" s="360">
        <v>0</v>
      </c>
      <c r="AR30" s="360">
        <v>0</v>
      </c>
      <c r="AS30" s="360">
        <v>0</v>
      </c>
      <c r="AT30" s="359">
        <f t="shared" si="7"/>
        <v>0</v>
      </c>
      <c r="AU30" s="14"/>
      <c r="AV30" s="70"/>
      <c r="AW30" s="37"/>
      <c r="AX30" s="71"/>
      <c r="AY30" s="43">
        <f t="shared" si="8"/>
        <v>0</v>
      </c>
      <c r="AZ30" s="43"/>
      <c r="BB30" s="382">
        <f t="shared" si="42"/>
        <v>22</v>
      </c>
      <c r="BC30" s="392" t="s">
        <v>505</v>
      </c>
      <c r="BD30" s="391" t="s">
        <v>41</v>
      </c>
      <c r="BE30" s="391">
        <v>3</v>
      </c>
      <c r="BF30" s="377" t="s">
        <v>754</v>
      </c>
      <c r="BG30" s="353" t="s">
        <v>753</v>
      </c>
      <c r="BH30" s="353" t="s">
        <v>752</v>
      </c>
      <c r="BI30" s="353" t="s">
        <v>751</v>
      </c>
      <c r="BJ30" s="352" t="s">
        <v>750</v>
      </c>
      <c r="BL30" s="7"/>
      <c r="BM30" s="8"/>
      <c r="BN30" s="8"/>
      <c r="BO30" s="337">
        <f t="shared" si="9"/>
        <v>0</v>
      </c>
      <c r="BP30" s="337">
        <f t="shared" si="10"/>
        <v>0</v>
      </c>
      <c r="BQ30" s="337">
        <f t="shared" si="11"/>
        <v>0</v>
      </c>
      <c r="BR30" s="337">
        <f t="shared" si="12"/>
        <v>0</v>
      </c>
      <c r="BS30" s="226"/>
      <c r="BT30" s="337">
        <f t="shared" si="13"/>
        <v>0</v>
      </c>
      <c r="BU30" s="337">
        <f t="shared" si="14"/>
        <v>0</v>
      </c>
      <c r="BV30" s="337">
        <f t="shared" si="15"/>
        <v>0</v>
      </c>
      <c r="BW30" s="337">
        <f t="shared" si="16"/>
        <v>0</v>
      </c>
      <c r="BX30" s="226"/>
      <c r="BY30" s="337">
        <f t="shared" si="17"/>
        <v>0</v>
      </c>
      <c r="BZ30" s="337">
        <f t="shared" si="18"/>
        <v>0</v>
      </c>
      <c r="CA30" s="337">
        <f t="shared" si="19"/>
        <v>0</v>
      </c>
      <c r="CB30" s="337">
        <f t="shared" si="20"/>
        <v>0</v>
      </c>
      <c r="CC30" s="226"/>
      <c r="CD30" s="337">
        <f t="shared" si="21"/>
        <v>0</v>
      </c>
      <c r="CE30" s="337">
        <f t="shared" si="22"/>
        <v>0</v>
      </c>
      <c r="CF30" s="337">
        <f t="shared" si="23"/>
        <v>0</v>
      </c>
      <c r="CG30" s="337">
        <f t="shared" si="24"/>
        <v>0</v>
      </c>
      <c r="CH30" s="226"/>
      <c r="CI30" s="337">
        <f t="shared" si="25"/>
        <v>0</v>
      </c>
      <c r="CJ30" s="337">
        <f t="shared" si="26"/>
        <v>0</v>
      </c>
      <c r="CK30" s="337">
        <f t="shared" si="27"/>
        <v>0</v>
      </c>
      <c r="CL30" s="337">
        <f t="shared" si="28"/>
        <v>0</v>
      </c>
      <c r="CM30" s="226"/>
      <c r="CN30" s="337">
        <f t="shared" si="29"/>
        <v>0</v>
      </c>
      <c r="CO30" s="337">
        <f t="shared" si="30"/>
        <v>0</v>
      </c>
      <c r="CP30" s="337">
        <f t="shared" si="31"/>
        <v>0</v>
      </c>
      <c r="CQ30" s="337">
        <f t="shared" si="32"/>
        <v>0</v>
      </c>
      <c r="CR30" s="226"/>
      <c r="CS30" s="337">
        <f t="shared" si="33"/>
        <v>0</v>
      </c>
      <c r="CT30" s="337">
        <f t="shared" si="34"/>
        <v>0</v>
      </c>
      <c r="CU30" s="337">
        <f t="shared" si="35"/>
        <v>0</v>
      </c>
      <c r="CV30" s="337">
        <f t="shared" si="36"/>
        <v>0</v>
      </c>
      <c r="CW30" s="226"/>
      <c r="CX30" s="337">
        <f t="shared" si="37"/>
        <v>0</v>
      </c>
      <c r="CY30" s="337">
        <f t="shared" si="38"/>
        <v>0</v>
      </c>
      <c r="CZ30" s="337">
        <f t="shared" si="39"/>
        <v>0</v>
      </c>
      <c r="DA30" s="337">
        <f t="shared" si="40"/>
        <v>0</v>
      </c>
      <c r="DB30" s="441"/>
      <c r="DC30" s="441"/>
      <c r="DD30" s="7"/>
      <c r="DE30" s="14"/>
    </row>
    <row r="31" spans="2:109" ht="14.25" customHeight="1" x14ac:dyDescent="0.25">
      <c r="B31" s="382">
        <f t="shared" si="41"/>
        <v>23</v>
      </c>
      <c r="C31" s="442" t="s">
        <v>499</v>
      </c>
      <c r="D31" s="443"/>
      <c r="E31" s="400" t="s">
        <v>41</v>
      </c>
      <c r="F31" s="400">
        <v>3</v>
      </c>
      <c r="G31" s="395">
        <v>0</v>
      </c>
      <c r="H31" s="394">
        <v>0</v>
      </c>
      <c r="I31" s="394">
        <v>0</v>
      </c>
      <c r="J31" s="394">
        <v>0</v>
      </c>
      <c r="K31" s="393">
        <f t="shared" si="0"/>
        <v>0</v>
      </c>
      <c r="L31" s="395">
        <v>0</v>
      </c>
      <c r="M31" s="394">
        <v>0</v>
      </c>
      <c r="N31" s="394">
        <v>0</v>
      </c>
      <c r="O31" s="394">
        <v>0</v>
      </c>
      <c r="P31" s="393">
        <f t="shared" si="1"/>
        <v>0</v>
      </c>
      <c r="Q31" s="395">
        <v>0</v>
      </c>
      <c r="R31" s="394">
        <v>0</v>
      </c>
      <c r="S31" s="394">
        <v>0</v>
      </c>
      <c r="T31" s="394">
        <v>0</v>
      </c>
      <c r="U31" s="393">
        <f t="shared" si="2"/>
        <v>0</v>
      </c>
      <c r="V31" s="395">
        <v>0</v>
      </c>
      <c r="W31" s="394">
        <v>0</v>
      </c>
      <c r="X31" s="394">
        <v>0</v>
      </c>
      <c r="Y31" s="394">
        <v>0</v>
      </c>
      <c r="Z31" s="393">
        <f t="shared" si="3"/>
        <v>0</v>
      </c>
      <c r="AA31" s="395">
        <v>0</v>
      </c>
      <c r="AB31" s="394">
        <v>0</v>
      </c>
      <c r="AC31" s="394">
        <v>0</v>
      </c>
      <c r="AD31" s="394">
        <v>0</v>
      </c>
      <c r="AE31" s="393">
        <f t="shared" si="4"/>
        <v>0</v>
      </c>
      <c r="AF31" s="395">
        <v>0</v>
      </c>
      <c r="AG31" s="394">
        <v>0</v>
      </c>
      <c r="AH31" s="394">
        <v>0</v>
      </c>
      <c r="AI31" s="394">
        <v>0</v>
      </c>
      <c r="AJ31" s="393">
        <f t="shared" si="5"/>
        <v>0</v>
      </c>
      <c r="AK31" s="395">
        <v>0</v>
      </c>
      <c r="AL31" s="394">
        <v>0</v>
      </c>
      <c r="AM31" s="394">
        <v>0</v>
      </c>
      <c r="AN31" s="394">
        <v>0</v>
      </c>
      <c r="AO31" s="393">
        <f t="shared" si="6"/>
        <v>0</v>
      </c>
      <c r="AP31" s="395">
        <v>0</v>
      </c>
      <c r="AQ31" s="394">
        <v>0</v>
      </c>
      <c r="AR31" s="394">
        <v>0</v>
      </c>
      <c r="AS31" s="394">
        <v>0</v>
      </c>
      <c r="AT31" s="393">
        <f t="shared" si="7"/>
        <v>0</v>
      </c>
      <c r="AU31" s="14"/>
      <c r="AV31" s="70"/>
      <c r="AW31" s="37"/>
      <c r="AX31" s="71"/>
      <c r="AY31" s="43">
        <f t="shared" si="8"/>
        <v>0</v>
      </c>
      <c r="AZ31" s="43"/>
      <c r="BB31" s="382">
        <f t="shared" si="42"/>
        <v>23</v>
      </c>
      <c r="BC31" s="442" t="s">
        <v>499</v>
      </c>
      <c r="BD31" s="400" t="s">
        <v>41</v>
      </c>
      <c r="BE31" s="400">
        <v>3</v>
      </c>
      <c r="BF31" s="390" t="s">
        <v>749</v>
      </c>
      <c r="BG31" s="389" t="s">
        <v>748</v>
      </c>
      <c r="BH31" s="389" t="s">
        <v>747</v>
      </c>
      <c r="BI31" s="389" t="s">
        <v>746</v>
      </c>
      <c r="BJ31" s="388" t="s">
        <v>745</v>
      </c>
      <c r="BL31" s="7"/>
      <c r="BM31" s="8"/>
      <c r="BN31" s="8"/>
      <c r="BO31" s="337">
        <f t="shared" si="9"/>
        <v>0</v>
      </c>
      <c r="BP31" s="337">
        <f t="shared" si="10"/>
        <v>0</v>
      </c>
      <c r="BQ31" s="337">
        <f t="shared" si="11"/>
        <v>0</v>
      </c>
      <c r="BR31" s="337">
        <f t="shared" si="12"/>
        <v>0</v>
      </c>
      <c r="BS31" s="226"/>
      <c r="BT31" s="337">
        <f t="shared" si="13"/>
        <v>0</v>
      </c>
      <c r="BU31" s="337">
        <f t="shared" si="14"/>
        <v>0</v>
      </c>
      <c r="BV31" s="337">
        <f t="shared" si="15"/>
        <v>0</v>
      </c>
      <c r="BW31" s="337">
        <f t="shared" si="16"/>
        <v>0</v>
      </c>
      <c r="BX31" s="226"/>
      <c r="BY31" s="337">
        <f t="shared" si="17"/>
        <v>0</v>
      </c>
      <c r="BZ31" s="337">
        <f t="shared" si="18"/>
        <v>0</v>
      </c>
      <c r="CA31" s="337">
        <f t="shared" si="19"/>
        <v>0</v>
      </c>
      <c r="CB31" s="337">
        <f t="shared" si="20"/>
        <v>0</v>
      </c>
      <c r="CC31" s="226"/>
      <c r="CD31" s="337">
        <f t="shared" si="21"/>
        <v>0</v>
      </c>
      <c r="CE31" s="337">
        <f t="shared" si="22"/>
        <v>0</v>
      </c>
      <c r="CF31" s="337">
        <f t="shared" si="23"/>
        <v>0</v>
      </c>
      <c r="CG31" s="337">
        <f t="shared" si="24"/>
        <v>0</v>
      </c>
      <c r="CH31" s="226"/>
      <c r="CI31" s="337">
        <f t="shared" si="25"/>
        <v>0</v>
      </c>
      <c r="CJ31" s="337">
        <f t="shared" si="26"/>
        <v>0</v>
      </c>
      <c r="CK31" s="337">
        <f t="shared" si="27"/>
        <v>0</v>
      </c>
      <c r="CL31" s="337">
        <f t="shared" si="28"/>
        <v>0</v>
      </c>
      <c r="CM31" s="226"/>
      <c r="CN31" s="337">
        <f t="shared" si="29"/>
        <v>0</v>
      </c>
      <c r="CO31" s="337">
        <f t="shared" si="30"/>
        <v>0</v>
      </c>
      <c r="CP31" s="337">
        <f t="shared" si="31"/>
        <v>0</v>
      </c>
      <c r="CQ31" s="337">
        <f t="shared" si="32"/>
        <v>0</v>
      </c>
      <c r="CR31" s="226"/>
      <c r="CS31" s="337">
        <f t="shared" si="33"/>
        <v>0</v>
      </c>
      <c r="CT31" s="337">
        <f t="shared" si="34"/>
        <v>0</v>
      </c>
      <c r="CU31" s="337">
        <f t="shared" si="35"/>
        <v>0</v>
      </c>
      <c r="CV31" s="337">
        <f t="shared" si="36"/>
        <v>0</v>
      </c>
      <c r="CW31" s="226"/>
      <c r="CX31" s="337">
        <f t="shared" si="37"/>
        <v>0</v>
      </c>
      <c r="CY31" s="337">
        <f t="shared" si="38"/>
        <v>0</v>
      </c>
      <c r="CZ31" s="337">
        <f t="shared" si="39"/>
        <v>0</v>
      </c>
      <c r="DA31" s="337">
        <f t="shared" si="40"/>
        <v>0</v>
      </c>
      <c r="DB31" s="441"/>
      <c r="DC31" s="441"/>
      <c r="DD31" s="7"/>
      <c r="DE31" s="14"/>
    </row>
    <row r="32" spans="2:109" x14ac:dyDescent="0.25">
      <c r="B32" s="382">
        <f t="shared" si="41"/>
        <v>24</v>
      </c>
      <c r="C32" s="363" t="s">
        <v>493</v>
      </c>
      <c r="D32" s="432"/>
      <c r="E32" s="356" t="s">
        <v>41</v>
      </c>
      <c r="F32" s="438">
        <v>3</v>
      </c>
      <c r="G32" s="378">
        <v>0.33800000000000002</v>
      </c>
      <c r="H32" s="360">
        <v>0</v>
      </c>
      <c r="I32" s="360">
        <v>0</v>
      </c>
      <c r="J32" s="360">
        <v>0</v>
      </c>
      <c r="K32" s="359">
        <f t="shared" si="0"/>
        <v>0.33800000000000002</v>
      </c>
      <c r="L32" s="381">
        <v>0.188</v>
      </c>
      <c r="M32" s="360">
        <v>0</v>
      </c>
      <c r="N32" s="360">
        <v>0</v>
      </c>
      <c r="O32" s="360">
        <v>0</v>
      </c>
      <c r="P32" s="359">
        <f t="shared" si="1"/>
        <v>0.188</v>
      </c>
      <c r="Q32" s="381">
        <v>0.29141</v>
      </c>
      <c r="R32" s="360">
        <v>0</v>
      </c>
      <c r="S32" s="360">
        <v>0</v>
      </c>
      <c r="T32" s="360">
        <v>0</v>
      </c>
      <c r="U32" s="359">
        <f t="shared" si="2"/>
        <v>0.29141</v>
      </c>
      <c r="V32" s="378">
        <v>0</v>
      </c>
      <c r="W32" s="360">
        <v>0</v>
      </c>
      <c r="X32" s="360">
        <v>0</v>
      </c>
      <c r="Y32" s="360">
        <v>0</v>
      </c>
      <c r="Z32" s="359">
        <f t="shared" si="3"/>
        <v>0</v>
      </c>
      <c r="AA32" s="378">
        <v>0</v>
      </c>
      <c r="AB32" s="360">
        <v>0</v>
      </c>
      <c r="AC32" s="360">
        <v>0</v>
      </c>
      <c r="AD32" s="360">
        <v>0</v>
      </c>
      <c r="AE32" s="359">
        <f t="shared" si="4"/>
        <v>0</v>
      </c>
      <c r="AF32" s="378">
        <v>0</v>
      </c>
      <c r="AG32" s="360">
        <v>0</v>
      </c>
      <c r="AH32" s="360">
        <v>0</v>
      </c>
      <c r="AI32" s="360">
        <v>0</v>
      </c>
      <c r="AJ32" s="359">
        <f t="shared" si="5"/>
        <v>0</v>
      </c>
      <c r="AK32" s="378">
        <v>0</v>
      </c>
      <c r="AL32" s="360">
        <v>0</v>
      </c>
      <c r="AM32" s="360">
        <v>0</v>
      </c>
      <c r="AN32" s="360">
        <v>0</v>
      </c>
      <c r="AO32" s="359">
        <f t="shared" si="6"/>
        <v>0</v>
      </c>
      <c r="AP32" s="378">
        <v>0</v>
      </c>
      <c r="AQ32" s="360">
        <v>0</v>
      </c>
      <c r="AR32" s="360">
        <v>0</v>
      </c>
      <c r="AS32" s="360">
        <v>0</v>
      </c>
      <c r="AT32" s="359">
        <f t="shared" si="7"/>
        <v>0</v>
      </c>
      <c r="AU32" s="14"/>
      <c r="AV32" s="440"/>
      <c r="AW32" s="37" t="s">
        <v>388</v>
      </c>
      <c r="AX32" s="71"/>
      <c r="AY32" s="43">
        <f t="shared" ref="AY32:AY46" si="43">(IF(SUM(BO32:DA32)=0,IF(BM32=1,$BM$4,0),$BO$4))</f>
        <v>0</v>
      </c>
      <c r="AZ32" s="43"/>
      <c r="BB32" s="382">
        <f t="shared" si="42"/>
        <v>24</v>
      </c>
      <c r="BC32" s="357" t="s">
        <v>744</v>
      </c>
      <c r="BD32" s="356" t="s">
        <v>41</v>
      </c>
      <c r="BE32" s="438">
        <v>3</v>
      </c>
      <c r="BF32" s="377" t="s">
        <v>743</v>
      </c>
      <c r="BG32" s="353" t="s">
        <v>742</v>
      </c>
      <c r="BH32" s="353" t="s">
        <v>741</v>
      </c>
      <c r="BI32" s="353" t="s">
        <v>740</v>
      </c>
      <c r="BJ32" s="352" t="s">
        <v>739</v>
      </c>
      <c r="BL32" s="7"/>
      <c r="BM32" s="337">
        <f t="shared" ref="BM32:BM46" si="44" xml:space="preserve"> IF( AND( OR( C32 = DC32, C32=""), SUM(G32:AT32) &lt;&gt; 0), 1, 0 )</f>
        <v>0</v>
      </c>
      <c r="BN32" s="8"/>
      <c r="BO32" s="337">
        <f xml:space="preserve"> IF( OR( $C$32 = $DC$32, $C$32 =""), 0, IF( ISNUMBER( G32 ), 0, 1 ))</f>
        <v>0</v>
      </c>
      <c r="BP32" s="337">
        <f xml:space="preserve"> IF( OR( $C$32 = $DC$32, $C$32 =""), 0, IF( ISNUMBER( H32 ), 0, 1 ))</f>
        <v>0</v>
      </c>
      <c r="BQ32" s="337">
        <f xml:space="preserve"> IF( OR( $C$32 = $DC$32, $C$32 =""), 0, IF( ISNUMBER( I32 ), 0, 1 ))</f>
        <v>0</v>
      </c>
      <c r="BR32" s="337">
        <f xml:space="preserve"> IF( OR( $C$32 = $DC$32, $C$32 =""), 0, IF( ISNUMBER( J32 ), 0, 1 ))</f>
        <v>0</v>
      </c>
      <c r="BS32" s="226"/>
      <c r="BT32" s="337">
        <f xml:space="preserve"> IF( OR( $C$32 = $DC$32, $C$32 =""), 0, IF( ISNUMBER( L32 ), 0, 1 ))</f>
        <v>0</v>
      </c>
      <c r="BU32" s="337">
        <f xml:space="preserve"> IF( OR( $C$32 = $DC$32, $C$32 =""), 0, IF( ISNUMBER( M32 ), 0, 1 ))</f>
        <v>0</v>
      </c>
      <c r="BV32" s="337">
        <f xml:space="preserve"> IF( OR( $C$32 = $DC$32, $C$32 =""), 0, IF( ISNUMBER( N32 ), 0, 1 ))</f>
        <v>0</v>
      </c>
      <c r="BW32" s="337">
        <f xml:space="preserve"> IF( OR( $C$32 = $DC$32, $C$32 =""), 0, IF( ISNUMBER( O32 ), 0, 1 ))</f>
        <v>0</v>
      </c>
      <c r="BX32" s="226"/>
      <c r="BY32" s="337">
        <f xml:space="preserve"> IF( OR( $C$32 = $DC$32, $C$32 =""), 0, IF( ISNUMBER( Q32 ), 0, 1 ))</f>
        <v>0</v>
      </c>
      <c r="BZ32" s="337">
        <f xml:space="preserve"> IF( OR( $C$32 = $DC$32, $C$32 =""), 0, IF( ISNUMBER( R32 ), 0, 1 ))</f>
        <v>0</v>
      </c>
      <c r="CA32" s="337">
        <f xml:space="preserve"> IF( OR( $C$32 = $DC$32, $C$32 =""), 0, IF( ISNUMBER( S32 ), 0, 1 ))</f>
        <v>0</v>
      </c>
      <c r="CB32" s="337">
        <f xml:space="preserve"> IF( OR( $C$32 = $DC$32, $C$32 =""), 0, IF( ISNUMBER( T32 ), 0, 1 ))</f>
        <v>0</v>
      </c>
      <c r="CC32" s="226"/>
      <c r="CD32" s="337">
        <f xml:space="preserve"> IF( OR( $C$32 = $DC$32, $C$32 =""), 0, IF( ISNUMBER( V32 ), 0, 1 ))</f>
        <v>0</v>
      </c>
      <c r="CE32" s="337">
        <f xml:space="preserve"> IF( OR( $C$32 = $DC$32, $C$32 =""), 0, IF( ISNUMBER( W32 ), 0, 1 ))</f>
        <v>0</v>
      </c>
      <c r="CF32" s="337">
        <f xml:space="preserve"> IF( OR( $C$32 = $DC$32, $C$32 =""), 0, IF( ISNUMBER( X32 ), 0, 1 ))</f>
        <v>0</v>
      </c>
      <c r="CG32" s="337">
        <f xml:space="preserve"> IF( OR( $C$32 = $DC$32, $C$32 =""), 0, IF( ISNUMBER( Y32 ), 0, 1 ))</f>
        <v>0</v>
      </c>
      <c r="CH32" s="226"/>
      <c r="CI32" s="337">
        <f xml:space="preserve"> IF( OR( $C$32 = $DC$32, $C$32 =""), 0, IF( ISNUMBER( AA32 ), 0, 1 ))</f>
        <v>0</v>
      </c>
      <c r="CJ32" s="337">
        <f xml:space="preserve"> IF( OR( $C$32 = $DC$32, $C$32 =""), 0, IF( ISNUMBER( AB32 ), 0, 1 ))</f>
        <v>0</v>
      </c>
      <c r="CK32" s="337">
        <f xml:space="preserve"> IF( OR( $C$32 = $DC$32, $C$32 =""), 0, IF( ISNUMBER( AC32 ), 0, 1 ))</f>
        <v>0</v>
      </c>
      <c r="CL32" s="337">
        <f xml:space="preserve"> IF( OR( $C$32 = $DC$32, $C$32 =""), 0, IF( ISNUMBER( AD32 ), 0, 1 ))</f>
        <v>0</v>
      </c>
      <c r="CM32" s="226"/>
      <c r="CN32" s="337">
        <f xml:space="preserve"> IF( OR( $C$32 = $DC$32, $C$32 =""), 0, IF( ISNUMBER( AF32 ), 0, 1 ))</f>
        <v>0</v>
      </c>
      <c r="CO32" s="337">
        <f xml:space="preserve"> IF( OR( $C$32 = $DC$32, $C$32 =""), 0, IF( ISNUMBER( AG32 ), 0, 1 ))</f>
        <v>0</v>
      </c>
      <c r="CP32" s="337">
        <f xml:space="preserve"> IF( OR( $C$32 = $DC$32, $C$32 =""), 0, IF( ISNUMBER( AH32 ), 0, 1 ))</f>
        <v>0</v>
      </c>
      <c r="CQ32" s="337">
        <f xml:space="preserve"> IF( OR( $C$32 = $DC$32, $C$32 =""), 0, IF( ISNUMBER( AI32 ), 0, 1 ))</f>
        <v>0</v>
      </c>
      <c r="CR32" s="226"/>
      <c r="CS32" s="337">
        <f xml:space="preserve"> IF( OR( $C$32 = $DC$32, $C$32 =""), 0, IF( ISNUMBER( AK32 ), 0, 1 ))</f>
        <v>0</v>
      </c>
      <c r="CT32" s="337">
        <f xml:space="preserve"> IF( OR( $C$32 = $DC$32, $C$32 =""), 0, IF( ISNUMBER( AL32 ), 0, 1 ))</f>
        <v>0</v>
      </c>
      <c r="CU32" s="337">
        <f xml:space="preserve"> IF( OR( $C$32 = $DC$32, $C$32 =""), 0, IF( ISNUMBER( AM32 ), 0, 1 ))</f>
        <v>0</v>
      </c>
      <c r="CV32" s="337">
        <f xml:space="preserve"> IF( OR( $C$32 = $DC$32, $C$32 =""), 0, IF( ISNUMBER( AN32 ), 0, 1 ))</f>
        <v>0</v>
      </c>
      <c r="CW32" s="226"/>
      <c r="CX32" s="337">
        <f xml:space="preserve"> IF( OR( $C$32 = $DC$32, $C$32 =""), 0, IF( ISNUMBER( AP32 ), 0, 1 ))</f>
        <v>0</v>
      </c>
      <c r="CY32" s="337">
        <f xml:space="preserve"> IF( OR( $C$32 = $DC$32, $C$32 =""), 0, IF( ISNUMBER( AQ32 ), 0, 1 ))</f>
        <v>0</v>
      </c>
      <c r="CZ32" s="337">
        <f xml:space="preserve"> IF( OR( $C$32 = $DC$32, $C$32 =""), 0, IF( ISNUMBER( AR32 ), 0, 1 ))</f>
        <v>0</v>
      </c>
      <c r="DA32" s="337">
        <f xml:space="preserve"> IF( OR( $C$32 = $DC$32, $C$32 =""), 0, IF( ISNUMBER( AS32 ), 0, 1 ))</f>
        <v>0</v>
      </c>
      <c r="DB32" s="226"/>
      <c r="DC32" s="429" t="s">
        <v>738</v>
      </c>
      <c r="DD32" s="7"/>
      <c r="DE32" s="14"/>
    </row>
    <row r="33" spans="2:109" ht="14.25" customHeight="1" x14ac:dyDescent="0.25">
      <c r="B33" s="382">
        <f t="shared" si="41"/>
        <v>25</v>
      </c>
      <c r="C33" s="363" t="s">
        <v>485</v>
      </c>
      <c r="D33" s="432"/>
      <c r="E33" s="356" t="s">
        <v>41</v>
      </c>
      <c r="F33" s="438">
        <v>3</v>
      </c>
      <c r="G33" s="378">
        <v>0</v>
      </c>
      <c r="H33" s="360">
        <v>0</v>
      </c>
      <c r="I33" s="360">
        <v>0</v>
      </c>
      <c r="J33" s="360">
        <v>0</v>
      </c>
      <c r="K33" s="359">
        <f t="shared" si="0"/>
        <v>0</v>
      </c>
      <c r="L33" s="378">
        <v>0</v>
      </c>
      <c r="M33" s="360">
        <v>0</v>
      </c>
      <c r="N33" s="360">
        <v>0</v>
      </c>
      <c r="O33" s="360">
        <v>0</v>
      </c>
      <c r="P33" s="359">
        <f t="shared" si="1"/>
        <v>0</v>
      </c>
      <c r="Q33" s="378">
        <v>0</v>
      </c>
      <c r="R33" s="360">
        <v>0</v>
      </c>
      <c r="S33" s="360">
        <v>0</v>
      </c>
      <c r="T33" s="360">
        <v>0</v>
      </c>
      <c r="U33" s="359">
        <f t="shared" si="2"/>
        <v>0</v>
      </c>
      <c r="V33" s="378">
        <v>0</v>
      </c>
      <c r="W33" s="360">
        <v>0</v>
      </c>
      <c r="X33" s="360">
        <v>0</v>
      </c>
      <c r="Y33" s="360">
        <v>0</v>
      </c>
      <c r="Z33" s="359">
        <f t="shared" si="3"/>
        <v>0</v>
      </c>
      <c r="AA33" s="378">
        <v>0</v>
      </c>
      <c r="AB33" s="360">
        <v>0</v>
      </c>
      <c r="AC33" s="360">
        <v>0</v>
      </c>
      <c r="AD33" s="360">
        <v>0</v>
      </c>
      <c r="AE33" s="359">
        <f t="shared" si="4"/>
        <v>0</v>
      </c>
      <c r="AF33" s="378">
        <v>0</v>
      </c>
      <c r="AG33" s="360">
        <v>0</v>
      </c>
      <c r="AH33" s="360">
        <v>0</v>
      </c>
      <c r="AI33" s="360">
        <v>0</v>
      </c>
      <c r="AJ33" s="359">
        <f t="shared" si="5"/>
        <v>0</v>
      </c>
      <c r="AK33" s="378">
        <v>0</v>
      </c>
      <c r="AL33" s="360">
        <v>0</v>
      </c>
      <c r="AM33" s="360">
        <v>0</v>
      </c>
      <c r="AN33" s="360">
        <v>0</v>
      </c>
      <c r="AO33" s="359">
        <f t="shared" si="6"/>
        <v>0</v>
      </c>
      <c r="AP33" s="378">
        <v>0</v>
      </c>
      <c r="AQ33" s="360">
        <v>0</v>
      </c>
      <c r="AR33" s="360">
        <v>0</v>
      </c>
      <c r="AS33" s="360">
        <v>0</v>
      </c>
      <c r="AT33" s="359">
        <f t="shared" si="7"/>
        <v>0</v>
      </c>
      <c r="AU33" s="332"/>
      <c r="AV33" s="70"/>
      <c r="AW33" s="37" t="s">
        <v>388</v>
      </c>
      <c r="AX33" s="71"/>
      <c r="AY33" s="43">
        <f t="shared" si="43"/>
        <v>0</v>
      </c>
      <c r="AZ33" s="43"/>
      <c r="BB33" s="382">
        <f t="shared" si="42"/>
        <v>25</v>
      </c>
      <c r="BC33" s="357" t="s">
        <v>737</v>
      </c>
      <c r="BD33" s="356" t="s">
        <v>41</v>
      </c>
      <c r="BE33" s="438">
        <v>3</v>
      </c>
      <c r="BF33" s="377" t="s">
        <v>736</v>
      </c>
      <c r="BG33" s="353" t="s">
        <v>735</v>
      </c>
      <c r="BH33" s="353" t="s">
        <v>734</v>
      </c>
      <c r="BI33" s="353" t="s">
        <v>733</v>
      </c>
      <c r="BJ33" s="352" t="s">
        <v>732</v>
      </c>
      <c r="BL33" s="7"/>
      <c r="BM33" s="337">
        <f t="shared" si="44"/>
        <v>0</v>
      </c>
      <c r="BN33" s="8"/>
      <c r="BO33" s="337">
        <f xml:space="preserve"> IF( OR( $C$33 = $DC$33, $C$33 =""), 0, IF( ISNUMBER( G33 ), 0, 1 ))</f>
        <v>0</v>
      </c>
      <c r="BP33" s="337">
        <f xml:space="preserve"> IF( OR( $C$33 = $DC$33, $C$33 =""), 0, IF( ISNUMBER( H33 ), 0, 1 ))</f>
        <v>0</v>
      </c>
      <c r="BQ33" s="337">
        <f xml:space="preserve"> IF( OR( $C$33 = $DC$33, $C$33 =""), 0, IF( ISNUMBER( I33 ), 0, 1 ))</f>
        <v>0</v>
      </c>
      <c r="BR33" s="337">
        <f xml:space="preserve"> IF( OR( $C$33 = $DC$33, $C$33 =""), 0, IF( ISNUMBER( J33 ), 0, 1 ))</f>
        <v>0</v>
      </c>
      <c r="BS33" s="226"/>
      <c r="BT33" s="337">
        <f xml:space="preserve"> IF( OR( $C$33 = $DC$33, $C$33 =""), 0, IF( ISNUMBER( L33 ), 0, 1 ))</f>
        <v>0</v>
      </c>
      <c r="BU33" s="337">
        <f xml:space="preserve"> IF( OR( $C$33 = $DC$33, $C$33 =""), 0, IF( ISNUMBER( M33 ), 0, 1 ))</f>
        <v>0</v>
      </c>
      <c r="BV33" s="337">
        <f xml:space="preserve"> IF( OR( $C$33 = $DC$33, $C$33 =""), 0, IF( ISNUMBER( N33 ), 0, 1 ))</f>
        <v>0</v>
      </c>
      <c r="BW33" s="337">
        <f xml:space="preserve"> IF( OR( $C$33 = $DC$33, $C$33 =""), 0, IF( ISNUMBER( O33 ), 0, 1 ))</f>
        <v>0</v>
      </c>
      <c r="BX33" s="226"/>
      <c r="BY33" s="337">
        <f xml:space="preserve"> IF( OR( $C$33 = $DC$33, $C$33 =""), 0, IF( ISNUMBER( Q33 ), 0, 1 ))</f>
        <v>0</v>
      </c>
      <c r="BZ33" s="337">
        <f xml:space="preserve"> IF( OR( $C$33 = $DC$33, $C$33 =""), 0, IF( ISNUMBER( R33 ), 0, 1 ))</f>
        <v>0</v>
      </c>
      <c r="CA33" s="337">
        <f xml:space="preserve"> IF( OR( $C$33 = $DC$33, $C$33 =""), 0, IF( ISNUMBER( S33 ), 0, 1 ))</f>
        <v>0</v>
      </c>
      <c r="CB33" s="337">
        <f xml:space="preserve"> IF( OR( $C$33 = $DC$33, $C$33 =""), 0, IF( ISNUMBER( T33 ), 0, 1 ))</f>
        <v>0</v>
      </c>
      <c r="CC33" s="226"/>
      <c r="CD33" s="337">
        <f xml:space="preserve"> IF( OR( $C$33 = $DC$33, $C$33 =""), 0, IF( ISNUMBER( V33 ), 0, 1 ))</f>
        <v>0</v>
      </c>
      <c r="CE33" s="337">
        <f xml:space="preserve"> IF( OR( $C$33 = $DC$33, $C$33 =""), 0, IF( ISNUMBER( W33 ), 0, 1 ))</f>
        <v>0</v>
      </c>
      <c r="CF33" s="337">
        <f xml:space="preserve"> IF( OR( $C$33 = $DC$33, $C$33 =""), 0, IF( ISNUMBER( X33 ), 0, 1 ))</f>
        <v>0</v>
      </c>
      <c r="CG33" s="337">
        <f xml:space="preserve"> IF( OR( $C$33 = $DC$33, $C$33 =""), 0, IF( ISNUMBER( Y33 ), 0, 1 ))</f>
        <v>0</v>
      </c>
      <c r="CH33" s="226"/>
      <c r="CI33" s="337">
        <f xml:space="preserve"> IF( OR( $C$33 = $DC$33, $C$33 =""), 0, IF( ISNUMBER( AA33 ), 0, 1 ))</f>
        <v>0</v>
      </c>
      <c r="CJ33" s="337">
        <f xml:space="preserve"> IF( OR( $C$33 = $DC$33, $C$33 =""), 0, IF( ISNUMBER( AB33 ), 0, 1 ))</f>
        <v>0</v>
      </c>
      <c r="CK33" s="337">
        <f xml:space="preserve"> IF( OR( $C$33 = $DC$33, $C$33 =""), 0, IF( ISNUMBER( AC33 ), 0, 1 ))</f>
        <v>0</v>
      </c>
      <c r="CL33" s="337">
        <f xml:space="preserve"> IF( OR( $C$33 = $DC$33, $C$33 =""), 0, IF( ISNUMBER( AD33 ), 0, 1 ))</f>
        <v>0</v>
      </c>
      <c r="CM33" s="226"/>
      <c r="CN33" s="337">
        <f xml:space="preserve"> IF( OR( $C$33 = $DC$33, $C$33 =""), 0, IF( ISNUMBER( AF33 ), 0, 1 ))</f>
        <v>0</v>
      </c>
      <c r="CO33" s="337">
        <f xml:space="preserve"> IF( OR( $C$33 = $DC$33, $C$33 =""), 0, IF( ISNUMBER( AG33 ), 0, 1 ))</f>
        <v>0</v>
      </c>
      <c r="CP33" s="337">
        <f xml:space="preserve"> IF( OR( $C$33 = $DC$33, $C$33 =""), 0, IF( ISNUMBER( AH33 ), 0, 1 ))</f>
        <v>0</v>
      </c>
      <c r="CQ33" s="337">
        <f xml:space="preserve"> IF( OR( $C$33 = $DC$33, $C$33 =""), 0, IF( ISNUMBER( AI33 ), 0, 1 ))</f>
        <v>0</v>
      </c>
      <c r="CR33" s="226"/>
      <c r="CS33" s="337">
        <f xml:space="preserve"> IF( OR( $C$33 = $DC$33, $C$33 =""), 0, IF( ISNUMBER( AK33 ), 0, 1 ))</f>
        <v>0</v>
      </c>
      <c r="CT33" s="337">
        <f xml:space="preserve"> IF( OR( $C$33 = $DC$33, $C$33 =""), 0, IF( ISNUMBER( AL33 ), 0, 1 ))</f>
        <v>0</v>
      </c>
      <c r="CU33" s="337">
        <f xml:space="preserve"> IF( OR( $C$33 = $DC$33, $C$33 =""), 0, IF( ISNUMBER( AM33 ), 0, 1 ))</f>
        <v>0</v>
      </c>
      <c r="CV33" s="337">
        <f xml:space="preserve"> IF( OR( $C$33 = $DC$33, $C$33 =""), 0, IF( ISNUMBER( AN33 ), 0, 1 ))</f>
        <v>0</v>
      </c>
      <c r="CW33" s="226"/>
      <c r="CX33" s="337">
        <f xml:space="preserve"> IF( OR( $C$33 = $DC$33, $C$33 =""), 0, IF( ISNUMBER( AP33 ), 0, 1 ))</f>
        <v>0</v>
      </c>
      <c r="CY33" s="337">
        <f xml:space="preserve"> IF( OR( $C$33 = $DC$33, $C$33 =""), 0, IF( ISNUMBER( AQ33 ), 0, 1 ))</f>
        <v>0</v>
      </c>
      <c r="CZ33" s="337">
        <f xml:space="preserve"> IF( OR( $C$33 = $DC$33, $C$33 =""), 0, IF( ISNUMBER( AR33 ), 0, 1 ))</f>
        <v>0</v>
      </c>
      <c r="DA33" s="337">
        <f xml:space="preserve"> IF( OR( $C$33 = $DC$33, $C$33 =""), 0, IF( ISNUMBER( AS33 ), 0, 1 ))</f>
        <v>0</v>
      </c>
      <c r="DB33" s="226"/>
      <c r="DC33" s="429" t="s">
        <v>731</v>
      </c>
      <c r="DD33" s="7"/>
      <c r="DE33" s="14"/>
    </row>
    <row r="34" spans="2:109" ht="14.25" customHeight="1" x14ac:dyDescent="0.25">
      <c r="B34" s="382">
        <f t="shared" si="41"/>
        <v>26</v>
      </c>
      <c r="C34" s="363" t="s">
        <v>477</v>
      </c>
      <c r="D34" s="432"/>
      <c r="E34" s="356" t="s">
        <v>41</v>
      </c>
      <c r="F34" s="438">
        <v>3</v>
      </c>
      <c r="G34" s="378">
        <v>0</v>
      </c>
      <c r="H34" s="360">
        <v>0</v>
      </c>
      <c r="I34" s="360">
        <v>0</v>
      </c>
      <c r="J34" s="360">
        <v>2.5190000000000001</v>
      </c>
      <c r="K34" s="359">
        <f t="shared" si="0"/>
        <v>2.5190000000000001</v>
      </c>
      <c r="L34" s="378">
        <v>0</v>
      </c>
      <c r="M34" s="360">
        <v>0</v>
      </c>
      <c r="N34" s="360">
        <v>0</v>
      </c>
      <c r="O34" s="383">
        <v>23.323</v>
      </c>
      <c r="P34" s="359">
        <f t="shared" si="1"/>
        <v>23.323</v>
      </c>
      <c r="Q34" s="378">
        <v>0</v>
      </c>
      <c r="R34" s="360">
        <v>0</v>
      </c>
      <c r="S34" s="360">
        <v>0</v>
      </c>
      <c r="T34" s="383">
        <v>50.680420054745504</v>
      </c>
      <c r="U34" s="359">
        <f t="shared" si="2"/>
        <v>50.680420054745504</v>
      </c>
      <c r="V34" s="378">
        <v>0</v>
      </c>
      <c r="W34" s="360">
        <v>0</v>
      </c>
      <c r="X34" s="360">
        <v>0</v>
      </c>
      <c r="Y34" s="383">
        <v>0</v>
      </c>
      <c r="Z34" s="359">
        <f t="shared" si="3"/>
        <v>0</v>
      </c>
      <c r="AA34" s="378">
        <v>0</v>
      </c>
      <c r="AB34" s="360">
        <v>0</v>
      </c>
      <c r="AC34" s="360">
        <v>0</v>
      </c>
      <c r="AD34" s="383">
        <v>0</v>
      </c>
      <c r="AE34" s="359">
        <f t="shared" si="4"/>
        <v>0</v>
      </c>
      <c r="AF34" s="378">
        <v>0</v>
      </c>
      <c r="AG34" s="360">
        <v>0</v>
      </c>
      <c r="AH34" s="360">
        <v>0</v>
      </c>
      <c r="AI34" s="383">
        <v>0</v>
      </c>
      <c r="AJ34" s="359">
        <f t="shared" si="5"/>
        <v>0</v>
      </c>
      <c r="AK34" s="378">
        <v>0</v>
      </c>
      <c r="AL34" s="360">
        <v>0</v>
      </c>
      <c r="AM34" s="360">
        <v>0</v>
      </c>
      <c r="AN34" s="383">
        <v>0</v>
      </c>
      <c r="AO34" s="359">
        <f t="shared" si="6"/>
        <v>0</v>
      </c>
      <c r="AP34" s="378">
        <v>0</v>
      </c>
      <c r="AQ34" s="360">
        <v>0</v>
      </c>
      <c r="AR34" s="360">
        <v>0</v>
      </c>
      <c r="AS34" s="383">
        <v>0</v>
      </c>
      <c r="AT34" s="359">
        <f t="shared" si="7"/>
        <v>0</v>
      </c>
      <c r="AU34" s="332"/>
      <c r="AV34" s="440"/>
      <c r="AW34" s="37" t="s">
        <v>388</v>
      </c>
      <c r="AX34" s="71"/>
      <c r="AY34" s="43">
        <f t="shared" si="43"/>
        <v>0</v>
      </c>
      <c r="AZ34" s="43"/>
      <c r="BB34" s="382">
        <f t="shared" si="42"/>
        <v>26</v>
      </c>
      <c r="BC34" s="357" t="s">
        <v>730</v>
      </c>
      <c r="BD34" s="356" t="s">
        <v>41</v>
      </c>
      <c r="BE34" s="438">
        <v>3</v>
      </c>
      <c r="BF34" s="377" t="s">
        <v>729</v>
      </c>
      <c r="BG34" s="353" t="s">
        <v>728</v>
      </c>
      <c r="BH34" s="353" t="s">
        <v>727</v>
      </c>
      <c r="BI34" s="353" t="s">
        <v>726</v>
      </c>
      <c r="BJ34" s="352" t="s">
        <v>725</v>
      </c>
      <c r="BL34" s="7"/>
      <c r="BM34" s="337">
        <f t="shared" si="44"/>
        <v>0</v>
      </c>
      <c r="BN34" s="8"/>
      <c r="BO34" s="337">
        <f xml:space="preserve"> IF( OR( $C$34 = $DC$34, $C$34 =""), 0, IF( ISNUMBER( G34 ), 0, 1 ))</f>
        <v>0</v>
      </c>
      <c r="BP34" s="337">
        <f xml:space="preserve"> IF( OR( $C$34 = $DC$34, $C$34 =""), 0, IF( ISNUMBER( H34 ), 0, 1 ))</f>
        <v>0</v>
      </c>
      <c r="BQ34" s="337">
        <f xml:space="preserve"> IF( OR( $C$34 = $DC$34, $C$34 =""), 0, IF( ISNUMBER( I34 ), 0, 1 ))</f>
        <v>0</v>
      </c>
      <c r="BR34" s="337">
        <f xml:space="preserve"> IF( OR( $C$34 = $DC$34, $C$34 =""), 0, IF( ISNUMBER( J34 ), 0, 1 ))</f>
        <v>0</v>
      </c>
      <c r="BS34" s="226"/>
      <c r="BT34" s="337">
        <f xml:space="preserve"> IF( OR( $C$34 = $DC$34, $C$34 =""), 0, IF( ISNUMBER( L34 ), 0, 1 ))</f>
        <v>0</v>
      </c>
      <c r="BU34" s="337">
        <f xml:space="preserve"> IF( OR( $C$34 = $DC$34, $C$34 =""), 0, IF( ISNUMBER( M34 ), 0, 1 ))</f>
        <v>0</v>
      </c>
      <c r="BV34" s="337">
        <f xml:space="preserve"> IF( OR( $C$34 = $DC$34, $C$34 =""), 0, IF( ISNUMBER( N34 ), 0, 1 ))</f>
        <v>0</v>
      </c>
      <c r="BW34" s="337">
        <f xml:space="preserve"> IF( OR( $C$34 = $DC$34, $C$34 =""), 0, IF( ISNUMBER( O34 ), 0, 1 ))</f>
        <v>0</v>
      </c>
      <c r="BX34" s="226"/>
      <c r="BY34" s="337">
        <f xml:space="preserve"> IF( OR( $C$34 = $DC$34, $C$34 =""), 0, IF( ISNUMBER( Q34 ), 0, 1 ))</f>
        <v>0</v>
      </c>
      <c r="BZ34" s="337">
        <f xml:space="preserve"> IF( OR( $C$34 = $DC$34, $C$34 =""), 0, IF( ISNUMBER( R34 ), 0, 1 ))</f>
        <v>0</v>
      </c>
      <c r="CA34" s="337">
        <f xml:space="preserve"> IF( OR( $C$34 = $DC$34, $C$34 =""), 0, IF( ISNUMBER( S34 ), 0, 1 ))</f>
        <v>0</v>
      </c>
      <c r="CB34" s="337">
        <f xml:space="preserve"> IF( OR( $C$34 = $DC$34, $C$34 =""), 0, IF( ISNUMBER( T34 ), 0, 1 ))</f>
        <v>0</v>
      </c>
      <c r="CC34" s="226"/>
      <c r="CD34" s="337">
        <f xml:space="preserve"> IF( OR( $C$34 = $DC$34, $C$34 =""), 0, IF( ISNUMBER( V34 ), 0, 1 ))</f>
        <v>0</v>
      </c>
      <c r="CE34" s="337">
        <f xml:space="preserve"> IF( OR( $C$34 = $DC$34, $C$34 =""), 0, IF( ISNUMBER( W34 ), 0, 1 ))</f>
        <v>0</v>
      </c>
      <c r="CF34" s="337">
        <f xml:space="preserve"> IF( OR( $C$34 = $DC$34, $C$34 =""), 0, IF( ISNUMBER( X34 ), 0, 1 ))</f>
        <v>0</v>
      </c>
      <c r="CG34" s="337">
        <f xml:space="preserve"> IF( OR( $C$34 = $DC$34, $C$34 =""), 0, IF( ISNUMBER( Y34 ), 0, 1 ))</f>
        <v>0</v>
      </c>
      <c r="CH34" s="226"/>
      <c r="CI34" s="337">
        <f xml:space="preserve"> IF( OR( $C$34 = $DC$34, $C$34 =""), 0, IF( ISNUMBER( AA34 ), 0, 1 ))</f>
        <v>0</v>
      </c>
      <c r="CJ34" s="337">
        <f xml:space="preserve"> IF( OR( $C$34 = $DC$34, $C$34 =""), 0, IF( ISNUMBER( AB34 ), 0, 1 ))</f>
        <v>0</v>
      </c>
      <c r="CK34" s="337">
        <f xml:space="preserve"> IF( OR( $C$34 = $DC$34, $C$34 =""), 0, IF( ISNUMBER( AC34 ), 0, 1 ))</f>
        <v>0</v>
      </c>
      <c r="CL34" s="337">
        <f xml:space="preserve"> IF( OR( $C$34 = $DC$34, $C$34 =""), 0, IF( ISNUMBER( AD34 ), 0, 1 ))</f>
        <v>0</v>
      </c>
      <c r="CM34" s="226"/>
      <c r="CN34" s="337">
        <f xml:space="preserve"> IF( OR( $C$34 = $DC$34, $C$34 =""), 0, IF( ISNUMBER( AF34 ), 0, 1 ))</f>
        <v>0</v>
      </c>
      <c r="CO34" s="337">
        <f xml:space="preserve"> IF( OR( $C$34 = $DC$34, $C$34 =""), 0, IF( ISNUMBER( AG34 ), 0, 1 ))</f>
        <v>0</v>
      </c>
      <c r="CP34" s="337">
        <f xml:space="preserve"> IF( OR( $C$34 = $DC$34, $C$34 =""), 0, IF( ISNUMBER( AH34 ), 0, 1 ))</f>
        <v>0</v>
      </c>
      <c r="CQ34" s="337">
        <f xml:space="preserve"> IF( OR( $C$34 = $DC$34, $C$34 =""), 0, IF( ISNUMBER( AI34 ), 0, 1 ))</f>
        <v>0</v>
      </c>
      <c r="CR34" s="226"/>
      <c r="CS34" s="337">
        <f xml:space="preserve"> IF( OR( $C$34 = $DC$34, $C$34 =""), 0, IF( ISNUMBER( AK34 ), 0, 1 ))</f>
        <v>0</v>
      </c>
      <c r="CT34" s="337">
        <f xml:space="preserve"> IF( OR( $C$34 = $DC$34, $C$34 =""), 0, IF( ISNUMBER( AL34 ), 0, 1 ))</f>
        <v>0</v>
      </c>
      <c r="CU34" s="337">
        <f xml:space="preserve"> IF( OR( $C$34 = $DC$34, $C$34 =""), 0, IF( ISNUMBER( AM34 ), 0, 1 ))</f>
        <v>0</v>
      </c>
      <c r="CV34" s="337">
        <f xml:space="preserve"> IF( OR( $C$34 = $DC$34, $C$34 =""), 0, IF( ISNUMBER( AN34 ), 0, 1 ))</f>
        <v>0</v>
      </c>
      <c r="CW34" s="226"/>
      <c r="CX34" s="337">
        <f xml:space="preserve"> IF( OR( $C$34 = $DC$34, $C$34 =""), 0, IF( ISNUMBER( AP34 ), 0, 1 ))</f>
        <v>0</v>
      </c>
      <c r="CY34" s="337">
        <f xml:space="preserve"> IF( OR( $C$34 = $DC$34, $C$34 =""), 0, IF( ISNUMBER( AQ34 ), 0, 1 ))</f>
        <v>0</v>
      </c>
      <c r="CZ34" s="337">
        <f xml:space="preserve"> IF( OR( $C$34 = $DC$34, $C$34 =""), 0, IF( ISNUMBER( AR34 ), 0, 1 ))</f>
        <v>0</v>
      </c>
      <c r="DA34" s="337">
        <f xml:space="preserve"> IF( OR( $C$34 = $DC$34, $C$34 =""), 0, IF( ISNUMBER( AS34 ), 0, 1 ))</f>
        <v>0</v>
      </c>
      <c r="DB34" s="226"/>
      <c r="DC34" s="429" t="s">
        <v>724</v>
      </c>
      <c r="DD34" s="7"/>
      <c r="DE34" s="14"/>
    </row>
    <row r="35" spans="2:109" ht="14.25" customHeight="1" x14ac:dyDescent="0.25">
      <c r="B35" s="382">
        <f t="shared" si="41"/>
        <v>27</v>
      </c>
      <c r="C35" s="363" t="s">
        <v>469</v>
      </c>
      <c r="D35" s="432"/>
      <c r="E35" s="356" t="s">
        <v>41</v>
      </c>
      <c r="F35" s="438">
        <v>3</v>
      </c>
      <c r="G35" s="378">
        <v>0</v>
      </c>
      <c r="H35" s="360">
        <v>0</v>
      </c>
      <c r="I35" s="360">
        <v>0</v>
      </c>
      <c r="J35" s="360">
        <v>0</v>
      </c>
      <c r="K35" s="359">
        <f t="shared" si="0"/>
        <v>0</v>
      </c>
      <c r="L35" s="378">
        <v>0</v>
      </c>
      <c r="M35" s="360">
        <v>0</v>
      </c>
      <c r="N35" s="360">
        <v>0</v>
      </c>
      <c r="O35" s="383">
        <v>0</v>
      </c>
      <c r="P35" s="359">
        <f t="shared" si="1"/>
        <v>0</v>
      </c>
      <c r="Q35" s="378">
        <v>0</v>
      </c>
      <c r="R35" s="360">
        <v>0</v>
      </c>
      <c r="S35" s="360">
        <v>0</v>
      </c>
      <c r="T35" s="383">
        <v>4.2600000352863709</v>
      </c>
      <c r="U35" s="359">
        <f t="shared" si="2"/>
        <v>4.2600000352863709</v>
      </c>
      <c r="V35" s="378">
        <v>0</v>
      </c>
      <c r="W35" s="360">
        <v>0</v>
      </c>
      <c r="X35" s="360">
        <v>0</v>
      </c>
      <c r="Y35" s="383">
        <v>0</v>
      </c>
      <c r="Z35" s="359">
        <f t="shared" si="3"/>
        <v>0</v>
      </c>
      <c r="AA35" s="378">
        <v>0</v>
      </c>
      <c r="AB35" s="360">
        <v>0</v>
      </c>
      <c r="AC35" s="360">
        <v>0</v>
      </c>
      <c r="AD35" s="383">
        <v>0</v>
      </c>
      <c r="AE35" s="359">
        <f t="shared" si="4"/>
        <v>0</v>
      </c>
      <c r="AF35" s="378">
        <v>0</v>
      </c>
      <c r="AG35" s="360">
        <v>0</v>
      </c>
      <c r="AH35" s="360">
        <v>0</v>
      </c>
      <c r="AI35" s="383">
        <v>0</v>
      </c>
      <c r="AJ35" s="359">
        <f t="shared" si="5"/>
        <v>0</v>
      </c>
      <c r="AK35" s="378">
        <v>0</v>
      </c>
      <c r="AL35" s="360">
        <v>0</v>
      </c>
      <c r="AM35" s="360">
        <v>0</v>
      </c>
      <c r="AN35" s="383">
        <v>0</v>
      </c>
      <c r="AO35" s="359">
        <f t="shared" si="6"/>
        <v>0</v>
      </c>
      <c r="AP35" s="378">
        <v>0</v>
      </c>
      <c r="AQ35" s="360">
        <v>0</v>
      </c>
      <c r="AR35" s="360">
        <v>0</v>
      </c>
      <c r="AS35" s="383">
        <v>0</v>
      </c>
      <c r="AT35" s="359">
        <f t="shared" si="7"/>
        <v>0</v>
      </c>
      <c r="AU35" s="332"/>
      <c r="AV35" s="440"/>
      <c r="AW35" s="37" t="s">
        <v>388</v>
      </c>
      <c r="AX35" s="71"/>
      <c r="AY35" s="43">
        <f t="shared" si="43"/>
        <v>0</v>
      </c>
      <c r="AZ35" s="43"/>
      <c r="BB35" s="382">
        <f t="shared" si="42"/>
        <v>27</v>
      </c>
      <c r="BC35" s="357" t="s">
        <v>723</v>
      </c>
      <c r="BD35" s="356" t="s">
        <v>41</v>
      </c>
      <c r="BE35" s="438">
        <v>3</v>
      </c>
      <c r="BF35" s="377" t="s">
        <v>722</v>
      </c>
      <c r="BG35" s="353" t="s">
        <v>721</v>
      </c>
      <c r="BH35" s="353" t="s">
        <v>720</v>
      </c>
      <c r="BI35" s="353" t="s">
        <v>719</v>
      </c>
      <c r="BJ35" s="352" t="s">
        <v>718</v>
      </c>
      <c r="BL35" s="7"/>
      <c r="BM35" s="337">
        <f t="shared" si="44"/>
        <v>0</v>
      </c>
      <c r="BN35" s="8"/>
      <c r="BO35" s="337">
        <f xml:space="preserve"> IF( OR( $C$35 = $DC$35, $C$35 =""), 0, IF( ISNUMBER( G35 ), 0, 1 ))</f>
        <v>0</v>
      </c>
      <c r="BP35" s="337">
        <f xml:space="preserve"> IF( OR( $C$35 = $DC$35, $C$35 =""), 0, IF( ISNUMBER( H35 ), 0, 1 ))</f>
        <v>0</v>
      </c>
      <c r="BQ35" s="337">
        <f xml:space="preserve"> IF( OR( $C$35 = $DC$35, $C$35 =""), 0, IF( ISNUMBER( I35 ), 0, 1 ))</f>
        <v>0</v>
      </c>
      <c r="BR35" s="337">
        <f xml:space="preserve"> IF( OR( $C$35 = $DC$35, $C$35 =""), 0, IF( ISNUMBER( J35 ), 0, 1 ))</f>
        <v>0</v>
      </c>
      <c r="BS35" s="226"/>
      <c r="BT35" s="337">
        <f xml:space="preserve"> IF( OR( $C$35 = $DC$35, $C$35 =""), 0, IF( ISNUMBER( L35 ), 0, 1 ))</f>
        <v>0</v>
      </c>
      <c r="BU35" s="337">
        <f xml:space="preserve"> IF( OR( $C$35 = $DC$35, $C$35 =""), 0, IF( ISNUMBER( M35 ), 0, 1 ))</f>
        <v>0</v>
      </c>
      <c r="BV35" s="337">
        <f xml:space="preserve"> IF( OR( $C$35 = $DC$35, $C$35 =""), 0, IF( ISNUMBER( N35 ), 0, 1 ))</f>
        <v>0</v>
      </c>
      <c r="BW35" s="337">
        <f xml:space="preserve"> IF( OR( $C$35 = $DC$35, $C$35 =""), 0, IF( ISNUMBER( O35 ), 0, 1 ))</f>
        <v>0</v>
      </c>
      <c r="BX35" s="226"/>
      <c r="BY35" s="337">
        <f xml:space="preserve"> IF( OR( $C$35 = $DC$35, $C$35 =""), 0, IF( ISNUMBER( Q35 ), 0, 1 ))</f>
        <v>0</v>
      </c>
      <c r="BZ35" s="337">
        <f xml:space="preserve"> IF( OR( $C$35 = $DC$35, $C$35 =""), 0, IF( ISNUMBER( R35 ), 0, 1 ))</f>
        <v>0</v>
      </c>
      <c r="CA35" s="337">
        <f xml:space="preserve"> IF( OR( $C$35 = $DC$35, $C$35 =""), 0, IF( ISNUMBER( S35 ), 0, 1 ))</f>
        <v>0</v>
      </c>
      <c r="CB35" s="337">
        <f xml:space="preserve"> IF( OR( $C$35 = $DC$35, $C$35 =""), 0, IF( ISNUMBER( T35 ), 0, 1 ))</f>
        <v>0</v>
      </c>
      <c r="CC35" s="226"/>
      <c r="CD35" s="337">
        <f xml:space="preserve"> IF( OR( $C$35 = $DC$35, $C$35 =""), 0, IF( ISNUMBER( V35 ), 0, 1 ))</f>
        <v>0</v>
      </c>
      <c r="CE35" s="337">
        <f xml:space="preserve"> IF( OR( $C$35 = $DC$35, $C$35 =""), 0, IF( ISNUMBER( W35 ), 0, 1 ))</f>
        <v>0</v>
      </c>
      <c r="CF35" s="337">
        <f xml:space="preserve"> IF( OR( $C$35 = $DC$35, $C$35 =""), 0, IF( ISNUMBER( X35 ), 0, 1 ))</f>
        <v>0</v>
      </c>
      <c r="CG35" s="337">
        <f xml:space="preserve"> IF( OR( $C$35 = $DC$35, $C$35 =""), 0, IF( ISNUMBER( Y35 ), 0, 1 ))</f>
        <v>0</v>
      </c>
      <c r="CH35" s="226"/>
      <c r="CI35" s="337">
        <f xml:space="preserve"> IF( OR( $C$35 = $DC$35, $C$35 =""), 0, IF( ISNUMBER( AA35 ), 0, 1 ))</f>
        <v>0</v>
      </c>
      <c r="CJ35" s="337">
        <f xml:space="preserve"> IF( OR( $C$35 = $DC$35, $C$35 =""), 0, IF( ISNUMBER( AB35 ), 0, 1 ))</f>
        <v>0</v>
      </c>
      <c r="CK35" s="337">
        <f xml:space="preserve"> IF( OR( $C$35 = $DC$35, $C$35 =""), 0, IF( ISNUMBER( AC35 ), 0, 1 ))</f>
        <v>0</v>
      </c>
      <c r="CL35" s="337">
        <f xml:space="preserve"> IF( OR( $C$35 = $DC$35, $C$35 =""), 0, IF( ISNUMBER( AD35 ), 0, 1 ))</f>
        <v>0</v>
      </c>
      <c r="CM35" s="226"/>
      <c r="CN35" s="337">
        <f xml:space="preserve"> IF( OR( $C$35 = $DC$35, $C$35 =""), 0, IF( ISNUMBER( AF35 ), 0, 1 ))</f>
        <v>0</v>
      </c>
      <c r="CO35" s="337">
        <f xml:space="preserve"> IF( OR( $C$35 = $DC$35, $C$35 =""), 0, IF( ISNUMBER( AG35 ), 0, 1 ))</f>
        <v>0</v>
      </c>
      <c r="CP35" s="337">
        <f xml:space="preserve"> IF( OR( $C$35 = $DC$35, $C$35 =""), 0, IF( ISNUMBER( AH35 ), 0, 1 ))</f>
        <v>0</v>
      </c>
      <c r="CQ35" s="337">
        <f xml:space="preserve"> IF( OR( $C$35 = $DC$35, $C$35 =""), 0, IF( ISNUMBER( AI35 ), 0, 1 ))</f>
        <v>0</v>
      </c>
      <c r="CR35" s="226"/>
      <c r="CS35" s="337">
        <f xml:space="preserve"> IF( OR( $C$35 = $DC$35, $C$35 =""), 0, IF( ISNUMBER( AK35 ), 0, 1 ))</f>
        <v>0</v>
      </c>
      <c r="CT35" s="337">
        <f xml:space="preserve"> IF( OR( $C$35 = $DC$35, $C$35 =""), 0, IF( ISNUMBER( AL35 ), 0, 1 ))</f>
        <v>0</v>
      </c>
      <c r="CU35" s="337">
        <f xml:space="preserve"> IF( OR( $C$35 = $DC$35, $C$35 =""), 0, IF( ISNUMBER( AM35 ), 0, 1 ))</f>
        <v>0</v>
      </c>
      <c r="CV35" s="337">
        <f xml:space="preserve"> IF( OR( $C$35 = $DC$35, $C$35 =""), 0, IF( ISNUMBER( AN35 ), 0, 1 ))</f>
        <v>0</v>
      </c>
      <c r="CW35" s="226"/>
      <c r="CX35" s="337">
        <f xml:space="preserve"> IF( OR( $C$35 = $DC$35, $C$35 =""), 0, IF( ISNUMBER( AP35 ), 0, 1 ))</f>
        <v>0</v>
      </c>
      <c r="CY35" s="337">
        <f xml:space="preserve"> IF( OR( $C$35 = $DC$35, $C$35 =""), 0, IF( ISNUMBER( AQ35 ), 0, 1 ))</f>
        <v>0</v>
      </c>
      <c r="CZ35" s="337">
        <f xml:space="preserve"> IF( OR( $C$35 = $DC$35, $C$35 =""), 0, IF( ISNUMBER( AR35 ), 0, 1 ))</f>
        <v>0</v>
      </c>
      <c r="DA35" s="337">
        <f xml:space="preserve"> IF( OR( $C$35 = $DC$35, $C$35 =""), 0, IF( ISNUMBER( AS35 ), 0, 1 ))</f>
        <v>0</v>
      </c>
      <c r="DB35" s="226"/>
      <c r="DC35" s="429" t="s">
        <v>717</v>
      </c>
      <c r="DD35" s="7"/>
      <c r="DE35" s="14"/>
    </row>
    <row r="36" spans="2:109" ht="14.25" customHeight="1" x14ac:dyDescent="0.25">
      <c r="B36" s="382">
        <f t="shared" si="41"/>
        <v>28</v>
      </c>
      <c r="C36" s="363" t="s">
        <v>461</v>
      </c>
      <c r="D36" s="432"/>
      <c r="E36" s="356" t="s">
        <v>41</v>
      </c>
      <c r="F36" s="438">
        <v>3</v>
      </c>
      <c r="G36" s="378">
        <v>0</v>
      </c>
      <c r="H36" s="360">
        <v>0</v>
      </c>
      <c r="I36" s="360">
        <v>0</v>
      </c>
      <c r="J36" s="360">
        <v>0</v>
      </c>
      <c r="K36" s="359">
        <f t="shared" si="0"/>
        <v>0</v>
      </c>
      <c r="L36" s="378">
        <v>0</v>
      </c>
      <c r="M36" s="360">
        <v>0</v>
      </c>
      <c r="N36" s="360">
        <v>0</v>
      </c>
      <c r="O36" s="360">
        <v>0</v>
      </c>
      <c r="P36" s="359">
        <f t="shared" si="1"/>
        <v>0</v>
      </c>
      <c r="Q36" s="378">
        <v>0</v>
      </c>
      <c r="R36" s="360">
        <v>0</v>
      </c>
      <c r="S36" s="360">
        <v>0</v>
      </c>
      <c r="T36" s="360">
        <v>0</v>
      </c>
      <c r="U36" s="359">
        <f t="shared" si="2"/>
        <v>0</v>
      </c>
      <c r="V36" s="378">
        <v>0</v>
      </c>
      <c r="W36" s="360">
        <v>0</v>
      </c>
      <c r="X36" s="360">
        <v>0</v>
      </c>
      <c r="Y36" s="360">
        <v>0</v>
      </c>
      <c r="Z36" s="359">
        <f t="shared" si="3"/>
        <v>0</v>
      </c>
      <c r="AA36" s="378">
        <v>0</v>
      </c>
      <c r="AB36" s="360">
        <v>0</v>
      </c>
      <c r="AC36" s="360">
        <v>0</v>
      </c>
      <c r="AD36" s="360">
        <v>0</v>
      </c>
      <c r="AE36" s="359">
        <f t="shared" si="4"/>
        <v>0</v>
      </c>
      <c r="AF36" s="378">
        <v>0</v>
      </c>
      <c r="AG36" s="360">
        <v>0</v>
      </c>
      <c r="AH36" s="360">
        <v>0</v>
      </c>
      <c r="AI36" s="360">
        <v>0</v>
      </c>
      <c r="AJ36" s="359">
        <f t="shared" si="5"/>
        <v>0</v>
      </c>
      <c r="AK36" s="378">
        <v>0</v>
      </c>
      <c r="AL36" s="360">
        <v>0</v>
      </c>
      <c r="AM36" s="360">
        <v>0</v>
      </c>
      <c r="AN36" s="360">
        <v>0</v>
      </c>
      <c r="AO36" s="359">
        <f t="shared" si="6"/>
        <v>0</v>
      </c>
      <c r="AP36" s="378">
        <v>0</v>
      </c>
      <c r="AQ36" s="360">
        <v>0</v>
      </c>
      <c r="AR36" s="360">
        <v>0</v>
      </c>
      <c r="AS36" s="360">
        <v>0</v>
      </c>
      <c r="AT36" s="359">
        <f t="shared" si="7"/>
        <v>0</v>
      </c>
      <c r="AU36" s="332"/>
      <c r="AV36" s="70"/>
      <c r="AW36" s="37" t="s">
        <v>388</v>
      </c>
      <c r="AX36" s="71"/>
      <c r="AY36" s="43">
        <f t="shared" si="43"/>
        <v>0</v>
      </c>
      <c r="AZ36" s="43"/>
      <c r="BB36" s="382">
        <f t="shared" si="42"/>
        <v>28</v>
      </c>
      <c r="BC36" s="357" t="s">
        <v>716</v>
      </c>
      <c r="BD36" s="356" t="s">
        <v>41</v>
      </c>
      <c r="BE36" s="438">
        <v>3</v>
      </c>
      <c r="BF36" s="377" t="s">
        <v>715</v>
      </c>
      <c r="BG36" s="353" t="s">
        <v>714</v>
      </c>
      <c r="BH36" s="353" t="s">
        <v>713</v>
      </c>
      <c r="BI36" s="353" t="s">
        <v>712</v>
      </c>
      <c r="BJ36" s="352" t="s">
        <v>711</v>
      </c>
      <c r="BL36" s="7"/>
      <c r="BM36" s="337">
        <f t="shared" si="44"/>
        <v>0</v>
      </c>
      <c r="BN36" s="8"/>
      <c r="BO36" s="337">
        <f xml:space="preserve"> IF( OR( $C$36 = $DC$36, $C$36 =""), 0, IF( ISNUMBER( G36 ), 0, 1 ))</f>
        <v>0</v>
      </c>
      <c r="BP36" s="337">
        <f xml:space="preserve"> IF( OR( $C$36 = $DC$36, $C$36 =""), 0, IF( ISNUMBER( H36 ), 0, 1 ))</f>
        <v>0</v>
      </c>
      <c r="BQ36" s="337">
        <f xml:space="preserve"> IF( OR( $C$36 = $DC$36, $C$36 =""), 0, IF( ISNUMBER( I36 ), 0, 1 ))</f>
        <v>0</v>
      </c>
      <c r="BR36" s="337">
        <f xml:space="preserve"> IF( OR( $C$36 = $DC$36, $C$36 =""), 0, IF( ISNUMBER( J36 ), 0, 1 ))</f>
        <v>0</v>
      </c>
      <c r="BS36" s="226"/>
      <c r="BT36" s="337">
        <f xml:space="preserve"> IF( OR( $C$36 = $DC$36, $C$36 =""), 0, IF( ISNUMBER( L36 ), 0, 1 ))</f>
        <v>0</v>
      </c>
      <c r="BU36" s="337">
        <f xml:space="preserve"> IF( OR( $C$36 = $DC$36, $C$36 =""), 0, IF( ISNUMBER( M36 ), 0, 1 ))</f>
        <v>0</v>
      </c>
      <c r="BV36" s="337">
        <f xml:space="preserve"> IF( OR( $C$36 = $DC$36, $C$36 =""), 0, IF( ISNUMBER( N36 ), 0, 1 ))</f>
        <v>0</v>
      </c>
      <c r="BW36" s="337">
        <f xml:space="preserve"> IF( OR( $C$36 = $DC$36, $C$36 =""), 0, IF( ISNUMBER( O36 ), 0, 1 ))</f>
        <v>0</v>
      </c>
      <c r="BX36" s="226"/>
      <c r="BY36" s="337">
        <f xml:space="preserve"> IF( OR( $C$36 = $DC$36, $C$36 =""), 0, IF( ISNUMBER( Q36 ), 0, 1 ))</f>
        <v>0</v>
      </c>
      <c r="BZ36" s="337">
        <f xml:space="preserve"> IF( OR( $C$36 = $DC$36, $C$36 =""), 0, IF( ISNUMBER( R36 ), 0, 1 ))</f>
        <v>0</v>
      </c>
      <c r="CA36" s="337">
        <f xml:space="preserve"> IF( OR( $C$36 = $DC$36, $C$36 =""), 0, IF( ISNUMBER( S36 ), 0, 1 ))</f>
        <v>0</v>
      </c>
      <c r="CB36" s="337">
        <f xml:space="preserve"> IF( OR( $C$36 = $DC$36, $C$36 =""), 0, IF( ISNUMBER( T36 ), 0, 1 ))</f>
        <v>0</v>
      </c>
      <c r="CC36" s="226"/>
      <c r="CD36" s="337">
        <f xml:space="preserve"> IF( OR( $C$36 = $DC$36, $C$36 =""), 0, IF( ISNUMBER( V36 ), 0, 1 ))</f>
        <v>0</v>
      </c>
      <c r="CE36" s="337">
        <f xml:space="preserve"> IF( OR( $C$36 = $DC$36, $C$36 =""), 0, IF( ISNUMBER( W36 ), 0, 1 ))</f>
        <v>0</v>
      </c>
      <c r="CF36" s="337">
        <f xml:space="preserve"> IF( OR( $C$36 = $DC$36, $C$36 =""), 0, IF( ISNUMBER( X36 ), 0, 1 ))</f>
        <v>0</v>
      </c>
      <c r="CG36" s="337">
        <f xml:space="preserve"> IF( OR( $C$36 = $DC$36, $C$36 =""), 0, IF( ISNUMBER( Y36 ), 0, 1 ))</f>
        <v>0</v>
      </c>
      <c r="CH36" s="226"/>
      <c r="CI36" s="337">
        <f xml:space="preserve"> IF( OR( $C$36 = $DC$36, $C$36 =""), 0, IF( ISNUMBER( AA36 ), 0, 1 ))</f>
        <v>0</v>
      </c>
      <c r="CJ36" s="337">
        <f xml:space="preserve"> IF( OR( $C$36 = $DC$36, $C$36 =""), 0, IF( ISNUMBER( AB36 ), 0, 1 ))</f>
        <v>0</v>
      </c>
      <c r="CK36" s="337">
        <f xml:space="preserve"> IF( OR( $C$36 = $DC$36, $C$36 =""), 0, IF( ISNUMBER( AC36 ), 0, 1 ))</f>
        <v>0</v>
      </c>
      <c r="CL36" s="337">
        <f xml:space="preserve"> IF( OR( $C$36 = $DC$36, $C$36 =""), 0, IF( ISNUMBER( AD36 ), 0, 1 ))</f>
        <v>0</v>
      </c>
      <c r="CM36" s="226"/>
      <c r="CN36" s="337">
        <f xml:space="preserve"> IF( OR( $C$36 = $DC$36, $C$36 =""), 0, IF( ISNUMBER( AF36 ), 0, 1 ))</f>
        <v>0</v>
      </c>
      <c r="CO36" s="337">
        <f xml:space="preserve"> IF( OR( $C$36 = $DC$36, $C$36 =""), 0, IF( ISNUMBER( AG36 ), 0, 1 ))</f>
        <v>0</v>
      </c>
      <c r="CP36" s="337">
        <f xml:space="preserve"> IF( OR( $C$36 = $DC$36, $C$36 =""), 0, IF( ISNUMBER( AH36 ), 0, 1 ))</f>
        <v>0</v>
      </c>
      <c r="CQ36" s="337">
        <f xml:space="preserve"> IF( OR( $C$36 = $DC$36, $C$36 =""), 0, IF( ISNUMBER( AI36 ), 0, 1 ))</f>
        <v>0</v>
      </c>
      <c r="CR36" s="226"/>
      <c r="CS36" s="337">
        <f xml:space="preserve"> IF( OR( $C$36 = $DC$36, $C$36 =""), 0, IF( ISNUMBER( AK36 ), 0, 1 ))</f>
        <v>0</v>
      </c>
      <c r="CT36" s="337">
        <f xml:space="preserve"> IF( OR( $C$36 = $DC$36, $C$36 =""), 0, IF( ISNUMBER( AL36 ), 0, 1 ))</f>
        <v>0</v>
      </c>
      <c r="CU36" s="337">
        <f xml:space="preserve"> IF( OR( $C$36 = $DC$36, $C$36 =""), 0, IF( ISNUMBER( AM36 ), 0, 1 ))</f>
        <v>0</v>
      </c>
      <c r="CV36" s="337">
        <f xml:space="preserve"> IF( OR( $C$36 = $DC$36, $C$36 =""), 0, IF( ISNUMBER( AN36 ), 0, 1 ))</f>
        <v>0</v>
      </c>
      <c r="CW36" s="226"/>
      <c r="CX36" s="337">
        <f xml:space="preserve"> IF( OR( $C$36 = $DC$36, $C$36 =""), 0, IF( ISNUMBER( AP36 ), 0, 1 ))</f>
        <v>0</v>
      </c>
      <c r="CY36" s="337">
        <f xml:space="preserve"> IF( OR( $C$36 = $DC$36, $C$36 =""), 0, IF( ISNUMBER( AQ36 ), 0, 1 ))</f>
        <v>0</v>
      </c>
      <c r="CZ36" s="337">
        <f xml:space="preserve"> IF( OR( $C$36 = $DC$36, $C$36 =""), 0, IF( ISNUMBER( AR36 ), 0, 1 ))</f>
        <v>0</v>
      </c>
      <c r="DA36" s="337">
        <f xml:space="preserve"> IF( OR( $C$36 = $DC$36, $C$36 =""), 0, IF( ISNUMBER( AS36 ), 0, 1 ))</f>
        <v>0</v>
      </c>
      <c r="DB36" s="226"/>
      <c r="DC36" s="429" t="s">
        <v>710</v>
      </c>
      <c r="DD36" s="7"/>
      <c r="DE36" s="14"/>
    </row>
    <row r="37" spans="2:109" ht="14.25" customHeight="1" x14ac:dyDescent="0.25">
      <c r="B37" s="382">
        <f t="shared" si="41"/>
        <v>29</v>
      </c>
      <c r="C37" s="363" t="s">
        <v>142</v>
      </c>
      <c r="D37" s="432"/>
      <c r="E37" s="356" t="s">
        <v>41</v>
      </c>
      <c r="F37" s="438">
        <v>3</v>
      </c>
      <c r="G37" s="378">
        <v>0</v>
      </c>
      <c r="H37" s="360">
        <v>0</v>
      </c>
      <c r="I37" s="360">
        <v>0</v>
      </c>
      <c r="J37" s="360">
        <v>2.363</v>
      </c>
      <c r="K37" s="359">
        <f t="shared" si="0"/>
        <v>2.363</v>
      </c>
      <c r="L37" s="378">
        <v>0</v>
      </c>
      <c r="M37" s="360">
        <v>0</v>
      </c>
      <c r="N37" s="360">
        <v>0</v>
      </c>
      <c r="O37" s="383">
        <v>1.6140000000000001</v>
      </c>
      <c r="P37" s="359">
        <f t="shared" si="1"/>
        <v>1.6140000000000001</v>
      </c>
      <c r="Q37" s="378">
        <v>0</v>
      </c>
      <c r="R37" s="360">
        <v>0</v>
      </c>
      <c r="S37" s="360">
        <v>0</v>
      </c>
      <c r="T37" s="383">
        <v>2.3118690000000002</v>
      </c>
      <c r="U37" s="359">
        <f t="shared" si="2"/>
        <v>2.3118690000000002</v>
      </c>
      <c r="V37" s="378">
        <v>0</v>
      </c>
      <c r="W37" s="360">
        <v>0</v>
      </c>
      <c r="X37" s="360">
        <v>0</v>
      </c>
      <c r="Y37" s="360">
        <v>0</v>
      </c>
      <c r="Z37" s="359">
        <f t="shared" si="3"/>
        <v>0</v>
      </c>
      <c r="AA37" s="378">
        <v>0</v>
      </c>
      <c r="AB37" s="360">
        <v>0</v>
      </c>
      <c r="AC37" s="360">
        <v>0</v>
      </c>
      <c r="AD37" s="360">
        <v>0</v>
      </c>
      <c r="AE37" s="359">
        <f t="shared" si="4"/>
        <v>0</v>
      </c>
      <c r="AF37" s="378">
        <v>0</v>
      </c>
      <c r="AG37" s="360">
        <v>0</v>
      </c>
      <c r="AH37" s="360">
        <v>0</v>
      </c>
      <c r="AI37" s="360">
        <v>0</v>
      </c>
      <c r="AJ37" s="359">
        <f t="shared" si="5"/>
        <v>0</v>
      </c>
      <c r="AK37" s="378">
        <v>0</v>
      </c>
      <c r="AL37" s="360">
        <v>0</v>
      </c>
      <c r="AM37" s="360">
        <v>0</v>
      </c>
      <c r="AN37" s="360">
        <v>0</v>
      </c>
      <c r="AO37" s="359">
        <f t="shared" si="6"/>
        <v>0</v>
      </c>
      <c r="AP37" s="378">
        <v>0</v>
      </c>
      <c r="AQ37" s="360">
        <v>0</v>
      </c>
      <c r="AR37" s="360">
        <v>0</v>
      </c>
      <c r="AS37" s="360">
        <v>0</v>
      </c>
      <c r="AT37" s="359">
        <f t="shared" si="7"/>
        <v>0</v>
      </c>
      <c r="AU37" s="332"/>
      <c r="AV37" s="440"/>
      <c r="AW37" s="37" t="s">
        <v>388</v>
      </c>
      <c r="AX37" s="71"/>
      <c r="AY37" s="43">
        <f t="shared" si="43"/>
        <v>0</v>
      </c>
      <c r="AZ37" s="43"/>
      <c r="BB37" s="382">
        <f t="shared" si="42"/>
        <v>29</v>
      </c>
      <c r="BC37" s="357" t="s">
        <v>709</v>
      </c>
      <c r="BD37" s="356" t="s">
        <v>41</v>
      </c>
      <c r="BE37" s="438">
        <v>3</v>
      </c>
      <c r="BF37" s="377" t="s">
        <v>708</v>
      </c>
      <c r="BG37" s="353" t="s">
        <v>707</v>
      </c>
      <c r="BH37" s="353" t="s">
        <v>706</v>
      </c>
      <c r="BI37" s="353" t="s">
        <v>705</v>
      </c>
      <c r="BJ37" s="352" t="s">
        <v>704</v>
      </c>
      <c r="BL37" s="7"/>
      <c r="BM37" s="337">
        <f t="shared" si="44"/>
        <v>0</v>
      </c>
      <c r="BN37" s="8"/>
      <c r="BO37" s="337">
        <f xml:space="preserve"> IF( OR( $C$37 = $DC$37, $C$37 =""), 0, IF( ISNUMBER( G37 ), 0, 1 ))</f>
        <v>0</v>
      </c>
      <c r="BP37" s="337">
        <f xml:space="preserve"> IF( OR( $C$37 = $DC$37, $C$37 =""), 0, IF( ISNUMBER( H37 ), 0, 1 ))</f>
        <v>0</v>
      </c>
      <c r="BQ37" s="337">
        <f xml:space="preserve"> IF( OR( $C$37 = $DC$37, $C$37 =""), 0, IF( ISNUMBER( I37 ), 0, 1 ))</f>
        <v>0</v>
      </c>
      <c r="BR37" s="337">
        <f xml:space="preserve"> IF( OR( $C$37 = $DC$37, $C$37 =""), 0, IF( ISNUMBER( J37 ), 0, 1 ))</f>
        <v>0</v>
      </c>
      <c r="BS37" s="226"/>
      <c r="BT37" s="337">
        <f xml:space="preserve"> IF( OR( $C$37 = $DC$37, $C$37 =""), 0, IF( ISNUMBER( L37 ), 0, 1 ))</f>
        <v>0</v>
      </c>
      <c r="BU37" s="337">
        <f xml:space="preserve"> IF( OR( $C$37 = $DC$37, $C$37 =""), 0, IF( ISNUMBER( M37 ), 0, 1 ))</f>
        <v>0</v>
      </c>
      <c r="BV37" s="337">
        <f xml:space="preserve"> IF( OR( $C$37 = $DC$37, $C$37 =""), 0, IF( ISNUMBER( N37 ), 0, 1 ))</f>
        <v>0</v>
      </c>
      <c r="BW37" s="337">
        <f xml:space="preserve"> IF( OR( $C$37 = $DC$37, $C$37 =""), 0, IF( ISNUMBER( O37 ), 0, 1 ))</f>
        <v>0</v>
      </c>
      <c r="BX37" s="226"/>
      <c r="BY37" s="337">
        <f xml:space="preserve"> IF( OR( $C$37 = $DC$37, $C$37 =""), 0, IF( ISNUMBER( Q37 ), 0, 1 ))</f>
        <v>0</v>
      </c>
      <c r="BZ37" s="337">
        <f xml:space="preserve"> IF( OR( $C$37 = $DC$37, $C$37 =""), 0, IF( ISNUMBER( R37 ), 0, 1 ))</f>
        <v>0</v>
      </c>
      <c r="CA37" s="337">
        <f xml:space="preserve"> IF( OR( $C$37 = $DC$37, $C$37 =""), 0, IF( ISNUMBER( S37 ), 0, 1 ))</f>
        <v>0</v>
      </c>
      <c r="CB37" s="337">
        <f xml:space="preserve"> IF( OR( $C$37 = $DC$37, $C$37 =""), 0, IF( ISNUMBER( T37 ), 0, 1 ))</f>
        <v>0</v>
      </c>
      <c r="CC37" s="226"/>
      <c r="CD37" s="337">
        <f xml:space="preserve"> IF( OR( $C$37 = $DC$37, $C$37 =""), 0, IF( ISNUMBER( V37 ), 0, 1 ))</f>
        <v>0</v>
      </c>
      <c r="CE37" s="337">
        <f xml:space="preserve"> IF( OR( $C$37 = $DC$37, $C$37 =""), 0, IF( ISNUMBER( W37 ), 0, 1 ))</f>
        <v>0</v>
      </c>
      <c r="CF37" s="337">
        <f xml:space="preserve"> IF( OR( $C$37 = $DC$37, $C$37 =""), 0, IF( ISNUMBER( X37 ), 0, 1 ))</f>
        <v>0</v>
      </c>
      <c r="CG37" s="337">
        <f xml:space="preserve"> IF( OR( $C$37 = $DC$37, $C$37 =""), 0, IF( ISNUMBER( Y37 ), 0, 1 ))</f>
        <v>0</v>
      </c>
      <c r="CH37" s="226"/>
      <c r="CI37" s="337">
        <f xml:space="preserve"> IF( OR( $C$37 = $DC$37, $C$37 =""), 0, IF( ISNUMBER( AA37 ), 0, 1 ))</f>
        <v>0</v>
      </c>
      <c r="CJ37" s="337">
        <f xml:space="preserve"> IF( OR( $C$37 = $DC$37, $C$37 =""), 0, IF( ISNUMBER( AB37 ), 0, 1 ))</f>
        <v>0</v>
      </c>
      <c r="CK37" s="337">
        <f xml:space="preserve"> IF( OR( $C$37 = $DC$37, $C$37 =""), 0, IF( ISNUMBER( AC37 ), 0, 1 ))</f>
        <v>0</v>
      </c>
      <c r="CL37" s="337">
        <f xml:space="preserve"> IF( OR( $C$37 = $DC$37, $C$37 =""), 0, IF( ISNUMBER( AD37 ), 0, 1 ))</f>
        <v>0</v>
      </c>
      <c r="CM37" s="226"/>
      <c r="CN37" s="337">
        <f xml:space="preserve"> IF( OR( $C$37 = $DC$37, $C$37 =""), 0, IF( ISNUMBER( AF37 ), 0, 1 ))</f>
        <v>0</v>
      </c>
      <c r="CO37" s="337">
        <f xml:space="preserve"> IF( OR( $C$37 = $DC$37, $C$37 =""), 0, IF( ISNUMBER( AG37 ), 0, 1 ))</f>
        <v>0</v>
      </c>
      <c r="CP37" s="337">
        <f xml:space="preserve"> IF( OR( $C$37 = $DC$37, $C$37 =""), 0, IF( ISNUMBER( AH37 ), 0, 1 ))</f>
        <v>0</v>
      </c>
      <c r="CQ37" s="337">
        <f xml:space="preserve"> IF( OR( $C$37 = $DC$37, $C$37 =""), 0, IF( ISNUMBER( AI37 ), 0, 1 ))</f>
        <v>0</v>
      </c>
      <c r="CR37" s="226"/>
      <c r="CS37" s="337">
        <f xml:space="preserve"> IF( OR( $C$37 = $DC$37, $C$37 =""), 0, IF( ISNUMBER( AK37 ), 0, 1 ))</f>
        <v>0</v>
      </c>
      <c r="CT37" s="337">
        <f xml:space="preserve"> IF( OR( $C$37 = $DC$37, $C$37 =""), 0, IF( ISNUMBER( AL37 ), 0, 1 ))</f>
        <v>0</v>
      </c>
      <c r="CU37" s="337">
        <f xml:space="preserve"> IF( OR( $C$37 = $DC$37, $C$37 =""), 0, IF( ISNUMBER( AM37 ), 0, 1 ))</f>
        <v>0</v>
      </c>
      <c r="CV37" s="337">
        <f xml:space="preserve"> IF( OR( $C$37 = $DC$37, $C$37 =""), 0, IF( ISNUMBER( AN37 ), 0, 1 ))</f>
        <v>0</v>
      </c>
      <c r="CW37" s="226"/>
      <c r="CX37" s="337">
        <f xml:space="preserve"> IF( OR( $C$37 = $DC$37, $C$37 =""), 0, IF( ISNUMBER( AP37 ), 0, 1 ))</f>
        <v>0</v>
      </c>
      <c r="CY37" s="337">
        <f xml:space="preserve"> IF( OR( $C$37 = $DC$37, $C$37 =""), 0, IF( ISNUMBER( AQ37 ), 0, 1 ))</f>
        <v>0</v>
      </c>
      <c r="CZ37" s="337">
        <f xml:space="preserve"> IF( OR( $C$37 = $DC$37, $C$37 =""), 0, IF( ISNUMBER( AR37 ), 0, 1 ))</f>
        <v>0</v>
      </c>
      <c r="DA37" s="337">
        <f xml:space="preserve"> IF( OR( $C$37 = $DC$37, $C$37 =""), 0, IF( ISNUMBER( AS37 ), 0, 1 ))</f>
        <v>0</v>
      </c>
      <c r="DB37" s="226"/>
      <c r="DC37" s="429" t="s">
        <v>703</v>
      </c>
      <c r="DD37" s="7"/>
      <c r="DE37" s="14"/>
    </row>
    <row r="38" spans="2:109" ht="14.25" customHeight="1" x14ac:dyDescent="0.25">
      <c r="B38" s="382">
        <f t="shared" si="41"/>
        <v>30</v>
      </c>
      <c r="C38" s="363" t="s">
        <v>446</v>
      </c>
      <c r="D38" s="432"/>
      <c r="E38" s="356" t="s">
        <v>41</v>
      </c>
      <c r="F38" s="438">
        <v>3</v>
      </c>
      <c r="G38" s="378">
        <v>0</v>
      </c>
      <c r="H38" s="360">
        <v>0</v>
      </c>
      <c r="I38" s="360">
        <v>0</v>
      </c>
      <c r="J38" s="360">
        <v>0</v>
      </c>
      <c r="K38" s="359">
        <f t="shared" si="0"/>
        <v>0</v>
      </c>
      <c r="L38" s="378">
        <v>0</v>
      </c>
      <c r="M38" s="360">
        <v>0</v>
      </c>
      <c r="N38" s="360">
        <v>0</v>
      </c>
      <c r="O38" s="383">
        <v>0</v>
      </c>
      <c r="P38" s="359">
        <f t="shared" si="1"/>
        <v>0</v>
      </c>
      <c r="Q38" s="378">
        <v>0</v>
      </c>
      <c r="R38" s="360">
        <v>0</v>
      </c>
      <c r="S38" s="360">
        <v>0</v>
      </c>
      <c r="T38" s="383">
        <v>0</v>
      </c>
      <c r="U38" s="359">
        <f t="shared" si="2"/>
        <v>0</v>
      </c>
      <c r="V38" s="378">
        <v>0</v>
      </c>
      <c r="W38" s="360">
        <v>0</v>
      </c>
      <c r="X38" s="360">
        <v>0</v>
      </c>
      <c r="Y38" s="360">
        <v>0</v>
      </c>
      <c r="Z38" s="359">
        <f t="shared" si="3"/>
        <v>0</v>
      </c>
      <c r="AA38" s="378">
        <v>0</v>
      </c>
      <c r="AB38" s="360">
        <v>0</v>
      </c>
      <c r="AC38" s="360">
        <v>0</v>
      </c>
      <c r="AD38" s="360">
        <v>0</v>
      </c>
      <c r="AE38" s="359">
        <f t="shared" si="4"/>
        <v>0</v>
      </c>
      <c r="AF38" s="378">
        <v>0</v>
      </c>
      <c r="AG38" s="360">
        <v>0</v>
      </c>
      <c r="AH38" s="360">
        <v>0</v>
      </c>
      <c r="AI38" s="360">
        <v>0</v>
      </c>
      <c r="AJ38" s="359">
        <f t="shared" si="5"/>
        <v>0</v>
      </c>
      <c r="AK38" s="378">
        <v>0</v>
      </c>
      <c r="AL38" s="360">
        <v>0</v>
      </c>
      <c r="AM38" s="360">
        <v>0</v>
      </c>
      <c r="AN38" s="360">
        <v>0</v>
      </c>
      <c r="AO38" s="359">
        <f t="shared" si="6"/>
        <v>0</v>
      </c>
      <c r="AP38" s="378">
        <v>0</v>
      </c>
      <c r="AQ38" s="360">
        <v>0</v>
      </c>
      <c r="AR38" s="360">
        <v>0</v>
      </c>
      <c r="AS38" s="360">
        <v>0</v>
      </c>
      <c r="AT38" s="359">
        <f t="shared" si="7"/>
        <v>0</v>
      </c>
      <c r="AU38" s="332"/>
      <c r="AV38" s="440"/>
      <c r="AW38" s="37" t="s">
        <v>388</v>
      </c>
      <c r="AX38" s="71"/>
      <c r="AY38" s="43">
        <f t="shared" si="43"/>
        <v>0</v>
      </c>
      <c r="AZ38" s="43"/>
      <c r="BB38" s="382">
        <f t="shared" si="42"/>
        <v>30</v>
      </c>
      <c r="BC38" s="357" t="s">
        <v>702</v>
      </c>
      <c r="BD38" s="356" t="s">
        <v>41</v>
      </c>
      <c r="BE38" s="438">
        <v>3</v>
      </c>
      <c r="BF38" s="377" t="s">
        <v>701</v>
      </c>
      <c r="BG38" s="353" t="s">
        <v>700</v>
      </c>
      <c r="BH38" s="353" t="s">
        <v>699</v>
      </c>
      <c r="BI38" s="353" t="s">
        <v>698</v>
      </c>
      <c r="BJ38" s="352" t="s">
        <v>697</v>
      </c>
      <c r="BL38" s="7"/>
      <c r="BM38" s="337">
        <f t="shared" si="44"/>
        <v>0</v>
      </c>
      <c r="BN38" s="8"/>
      <c r="BO38" s="337">
        <f xml:space="preserve"> IF( OR( $C$38 = $DC$38, $C$38 =""), 0, IF( ISNUMBER( G38 ), 0, 1 ))</f>
        <v>0</v>
      </c>
      <c r="BP38" s="337">
        <f xml:space="preserve"> IF( OR( $C$38 = $DC$38, $C$38 =""), 0, IF( ISNUMBER( H38 ), 0, 1 ))</f>
        <v>0</v>
      </c>
      <c r="BQ38" s="337">
        <f xml:space="preserve"> IF( OR( $C$38 = $DC$38, $C$38 =""), 0, IF( ISNUMBER( I38 ), 0, 1 ))</f>
        <v>0</v>
      </c>
      <c r="BR38" s="337">
        <f xml:space="preserve"> IF( OR( $C$38 = $DC$38, $C$38 =""), 0, IF( ISNUMBER( J38 ), 0, 1 ))</f>
        <v>0</v>
      </c>
      <c r="BS38" s="226"/>
      <c r="BT38" s="337">
        <f xml:space="preserve"> IF( OR( $C$38 = $DC$38, $C$38 =""), 0, IF( ISNUMBER( L38 ), 0, 1 ))</f>
        <v>0</v>
      </c>
      <c r="BU38" s="337">
        <f xml:space="preserve"> IF( OR( $C$38 = $DC$38, $C$38 =""), 0, IF( ISNUMBER( M38 ), 0, 1 ))</f>
        <v>0</v>
      </c>
      <c r="BV38" s="337">
        <f xml:space="preserve"> IF( OR( $C$38 = $DC$38, $C$38 =""), 0, IF( ISNUMBER( N38 ), 0, 1 ))</f>
        <v>0</v>
      </c>
      <c r="BW38" s="337">
        <f xml:space="preserve"> IF( OR( $C$38 = $DC$38, $C$38 =""), 0, IF( ISNUMBER( O38 ), 0, 1 ))</f>
        <v>0</v>
      </c>
      <c r="BX38" s="226"/>
      <c r="BY38" s="337">
        <f xml:space="preserve"> IF( OR( $C$38 = $DC$38, $C$38 =""), 0, IF( ISNUMBER( Q38 ), 0, 1 ))</f>
        <v>0</v>
      </c>
      <c r="BZ38" s="337">
        <f xml:space="preserve"> IF( OR( $C$38 = $DC$38, $C$38 =""), 0, IF( ISNUMBER( R38 ), 0, 1 ))</f>
        <v>0</v>
      </c>
      <c r="CA38" s="337">
        <f xml:space="preserve"> IF( OR( $C$38 = $DC$38, $C$38 =""), 0, IF( ISNUMBER( S38 ), 0, 1 ))</f>
        <v>0</v>
      </c>
      <c r="CB38" s="337">
        <f xml:space="preserve"> IF( OR( $C$38 = $DC$38, $C$38 =""), 0, IF( ISNUMBER( T38 ), 0, 1 ))</f>
        <v>0</v>
      </c>
      <c r="CC38" s="226"/>
      <c r="CD38" s="337">
        <f xml:space="preserve"> IF( OR( $C$38 = $DC$38, $C$38 =""), 0, IF( ISNUMBER( V38 ), 0, 1 ))</f>
        <v>0</v>
      </c>
      <c r="CE38" s="337">
        <f xml:space="preserve"> IF( OR( $C$38 = $DC$38, $C$38 =""), 0, IF( ISNUMBER( W38 ), 0, 1 ))</f>
        <v>0</v>
      </c>
      <c r="CF38" s="337">
        <f xml:space="preserve"> IF( OR( $C$38 = $DC$38, $C$38 =""), 0, IF( ISNUMBER( X38 ), 0, 1 ))</f>
        <v>0</v>
      </c>
      <c r="CG38" s="337">
        <f xml:space="preserve"> IF( OR( $C$38 = $DC$38, $C$38 =""), 0, IF( ISNUMBER( Y38 ), 0, 1 ))</f>
        <v>0</v>
      </c>
      <c r="CH38" s="226"/>
      <c r="CI38" s="337">
        <f xml:space="preserve"> IF( OR( $C$38 = $DC$38, $C$38 =""), 0, IF( ISNUMBER( AA38 ), 0, 1 ))</f>
        <v>0</v>
      </c>
      <c r="CJ38" s="337">
        <f xml:space="preserve"> IF( OR( $C$38 = $DC$38, $C$38 =""), 0, IF( ISNUMBER( AB38 ), 0, 1 ))</f>
        <v>0</v>
      </c>
      <c r="CK38" s="337">
        <f xml:space="preserve"> IF( OR( $C$38 = $DC$38, $C$38 =""), 0, IF( ISNUMBER( AC38 ), 0, 1 ))</f>
        <v>0</v>
      </c>
      <c r="CL38" s="337">
        <f xml:space="preserve"> IF( OR( $C$38 = $DC$38, $C$38 =""), 0, IF( ISNUMBER( AD38 ), 0, 1 ))</f>
        <v>0</v>
      </c>
      <c r="CM38" s="226"/>
      <c r="CN38" s="337">
        <f xml:space="preserve"> IF( OR( $C$38 = $DC$38, $C$38 =""), 0, IF( ISNUMBER( AF38 ), 0, 1 ))</f>
        <v>0</v>
      </c>
      <c r="CO38" s="337">
        <f xml:space="preserve"> IF( OR( $C$38 = $DC$38, $C$38 =""), 0, IF( ISNUMBER( AG38 ), 0, 1 ))</f>
        <v>0</v>
      </c>
      <c r="CP38" s="337">
        <f xml:space="preserve"> IF( OR( $C$38 = $DC$38, $C$38 =""), 0, IF( ISNUMBER( AH38 ), 0, 1 ))</f>
        <v>0</v>
      </c>
      <c r="CQ38" s="337">
        <f xml:space="preserve"> IF( OR( $C$38 = $DC$38, $C$38 =""), 0, IF( ISNUMBER( AI38 ), 0, 1 ))</f>
        <v>0</v>
      </c>
      <c r="CR38" s="226"/>
      <c r="CS38" s="337">
        <f xml:space="preserve"> IF( OR( $C$38 = $DC$38, $C$38 =""), 0, IF( ISNUMBER( AK38 ), 0, 1 ))</f>
        <v>0</v>
      </c>
      <c r="CT38" s="337">
        <f xml:space="preserve"> IF( OR( $C$38 = $DC$38, $C$38 =""), 0, IF( ISNUMBER( AL38 ), 0, 1 ))</f>
        <v>0</v>
      </c>
      <c r="CU38" s="337">
        <f xml:space="preserve"> IF( OR( $C$38 = $DC$38, $C$38 =""), 0, IF( ISNUMBER( AM38 ), 0, 1 ))</f>
        <v>0</v>
      </c>
      <c r="CV38" s="337">
        <f xml:space="preserve"> IF( OR( $C$38 = $DC$38, $C$38 =""), 0, IF( ISNUMBER( AN38 ), 0, 1 ))</f>
        <v>0</v>
      </c>
      <c r="CW38" s="226"/>
      <c r="CX38" s="337">
        <f xml:space="preserve"> IF( OR( $C$38 = $DC$38, $C$38 =""), 0, IF( ISNUMBER( AP38 ), 0, 1 ))</f>
        <v>0</v>
      </c>
      <c r="CY38" s="337">
        <f xml:space="preserve"> IF( OR( $C$38 = $DC$38, $C$38 =""), 0, IF( ISNUMBER( AQ38 ), 0, 1 ))</f>
        <v>0</v>
      </c>
      <c r="CZ38" s="337">
        <f xml:space="preserve"> IF( OR( $C$38 = $DC$38, $C$38 =""), 0, IF( ISNUMBER( AR38 ), 0, 1 ))</f>
        <v>0</v>
      </c>
      <c r="DA38" s="337">
        <f xml:space="preserve"> IF( OR( $C$38 = $DC$38, $C$38 =""), 0, IF( ISNUMBER( AS38 ), 0, 1 ))</f>
        <v>0</v>
      </c>
      <c r="DB38" s="226"/>
      <c r="DC38" s="429" t="s">
        <v>696</v>
      </c>
      <c r="DD38" s="7"/>
      <c r="DE38" s="14"/>
    </row>
    <row r="39" spans="2:109" ht="14.25" customHeight="1" x14ac:dyDescent="0.25">
      <c r="B39" s="379">
        <f t="shared" si="41"/>
        <v>31</v>
      </c>
      <c r="C39" s="439" t="s">
        <v>438</v>
      </c>
      <c r="D39" s="432"/>
      <c r="E39" s="356" t="s">
        <v>41</v>
      </c>
      <c r="F39" s="438">
        <v>3</v>
      </c>
      <c r="G39" s="378">
        <v>0</v>
      </c>
      <c r="H39" s="360">
        <v>0</v>
      </c>
      <c r="I39" s="360">
        <v>0</v>
      </c>
      <c r="J39" s="360">
        <v>0</v>
      </c>
      <c r="K39" s="359">
        <f t="shared" si="0"/>
        <v>0</v>
      </c>
      <c r="L39" s="378">
        <v>0</v>
      </c>
      <c r="M39" s="360">
        <v>0</v>
      </c>
      <c r="N39" s="360">
        <v>0</v>
      </c>
      <c r="O39" s="360">
        <v>0</v>
      </c>
      <c r="P39" s="359">
        <f t="shared" si="1"/>
        <v>0</v>
      </c>
      <c r="Q39" s="378">
        <v>0</v>
      </c>
      <c r="R39" s="360">
        <v>0</v>
      </c>
      <c r="S39" s="360">
        <v>0</v>
      </c>
      <c r="T39" s="360">
        <v>0</v>
      </c>
      <c r="U39" s="359">
        <f t="shared" si="2"/>
        <v>0</v>
      </c>
      <c r="V39" s="378">
        <v>0</v>
      </c>
      <c r="W39" s="360">
        <v>0</v>
      </c>
      <c r="X39" s="360">
        <v>0</v>
      </c>
      <c r="Y39" s="360">
        <v>0</v>
      </c>
      <c r="Z39" s="359">
        <f t="shared" si="3"/>
        <v>0</v>
      </c>
      <c r="AA39" s="378">
        <v>0</v>
      </c>
      <c r="AB39" s="360">
        <v>0</v>
      </c>
      <c r="AC39" s="360">
        <v>0</v>
      </c>
      <c r="AD39" s="360">
        <v>0</v>
      </c>
      <c r="AE39" s="359">
        <f t="shared" si="4"/>
        <v>0</v>
      </c>
      <c r="AF39" s="378">
        <v>0</v>
      </c>
      <c r="AG39" s="360">
        <v>0</v>
      </c>
      <c r="AH39" s="360">
        <v>0</v>
      </c>
      <c r="AI39" s="360">
        <v>0</v>
      </c>
      <c r="AJ39" s="359">
        <f t="shared" si="5"/>
        <v>0</v>
      </c>
      <c r="AK39" s="378">
        <v>0</v>
      </c>
      <c r="AL39" s="360">
        <v>0</v>
      </c>
      <c r="AM39" s="360">
        <v>0</v>
      </c>
      <c r="AN39" s="360">
        <v>0</v>
      </c>
      <c r="AO39" s="359">
        <f t="shared" si="6"/>
        <v>0</v>
      </c>
      <c r="AP39" s="378">
        <v>0</v>
      </c>
      <c r="AQ39" s="360">
        <v>0</v>
      </c>
      <c r="AR39" s="360">
        <v>0</v>
      </c>
      <c r="AS39" s="360">
        <v>0</v>
      </c>
      <c r="AT39" s="359">
        <f t="shared" si="7"/>
        <v>0</v>
      </c>
      <c r="AU39" s="332"/>
      <c r="AV39" s="70"/>
      <c r="AW39" s="37" t="s">
        <v>388</v>
      </c>
      <c r="AX39" s="71"/>
      <c r="AY39" s="43">
        <f t="shared" si="43"/>
        <v>0</v>
      </c>
      <c r="AZ39" s="43"/>
      <c r="BB39" s="379">
        <f t="shared" si="42"/>
        <v>31</v>
      </c>
      <c r="BC39" s="357" t="s">
        <v>695</v>
      </c>
      <c r="BD39" s="356" t="s">
        <v>41</v>
      </c>
      <c r="BE39" s="438">
        <v>3</v>
      </c>
      <c r="BF39" s="377" t="s">
        <v>694</v>
      </c>
      <c r="BG39" s="353" t="s">
        <v>693</v>
      </c>
      <c r="BH39" s="353" t="s">
        <v>692</v>
      </c>
      <c r="BI39" s="353" t="s">
        <v>691</v>
      </c>
      <c r="BJ39" s="352" t="s">
        <v>690</v>
      </c>
      <c r="BL39" s="7"/>
      <c r="BM39" s="337">
        <f t="shared" si="44"/>
        <v>0</v>
      </c>
      <c r="BN39" s="8"/>
      <c r="BO39" s="337">
        <f xml:space="preserve"> IF( OR( $C$39 = $DC$39, $C$39 =""), 0, IF( ISNUMBER( G39 ), 0, 1 ))</f>
        <v>0</v>
      </c>
      <c r="BP39" s="337">
        <f xml:space="preserve"> IF( OR( $C$39 = $DC$39, $C$39 =""), 0, IF( ISNUMBER( H39 ), 0, 1 ))</f>
        <v>0</v>
      </c>
      <c r="BQ39" s="337">
        <f xml:space="preserve"> IF( OR( $C$39 = $DC$39, $C$39 =""), 0, IF( ISNUMBER( I39 ), 0, 1 ))</f>
        <v>0</v>
      </c>
      <c r="BR39" s="337">
        <f xml:space="preserve"> IF( OR( $C$39 = $DC$39, $C$39 =""), 0, IF( ISNUMBER( J39 ), 0, 1 ))</f>
        <v>0</v>
      </c>
      <c r="BS39" s="226"/>
      <c r="BT39" s="337">
        <f xml:space="preserve"> IF( OR( $C$39 = $DC$39, $C$39 =""), 0, IF( ISNUMBER( L39 ), 0, 1 ))</f>
        <v>0</v>
      </c>
      <c r="BU39" s="337">
        <f xml:space="preserve"> IF( OR( $C$39 = $DC$39, $C$39 =""), 0, IF( ISNUMBER( M39 ), 0, 1 ))</f>
        <v>0</v>
      </c>
      <c r="BV39" s="337">
        <f xml:space="preserve"> IF( OR( $C$39 = $DC$39, $C$39 =""), 0, IF( ISNUMBER( N39 ), 0, 1 ))</f>
        <v>0</v>
      </c>
      <c r="BW39" s="337">
        <f xml:space="preserve"> IF( OR( $C$39 = $DC$39, $C$39 =""), 0, IF( ISNUMBER( O39 ), 0, 1 ))</f>
        <v>0</v>
      </c>
      <c r="BX39" s="226"/>
      <c r="BY39" s="337">
        <f xml:space="preserve"> IF( OR( $C$39 = $DC$39, $C$39 =""), 0, IF( ISNUMBER( Q39 ), 0, 1 ))</f>
        <v>0</v>
      </c>
      <c r="BZ39" s="337">
        <f xml:space="preserve"> IF( OR( $C$39 = $DC$39, $C$39 =""), 0, IF( ISNUMBER( R39 ), 0, 1 ))</f>
        <v>0</v>
      </c>
      <c r="CA39" s="337">
        <f xml:space="preserve"> IF( OR( $C$39 = $DC$39, $C$39 =""), 0, IF( ISNUMBER( S39 ), 0, 1 ))</f>
        <v>0</v>
      </c>
      <c r="CB39" s="337">
        <f xml:space="preserve"> IF( OR( $C$39 = $DC$39, $C$39 =""), 0, IF( ISNUMBER( T39 ), 0, 1 ))</f>
        <v>0</v>
      </c>
      <c r="CC39" s="226"/>
      <c r="CD39" s="337">
        <f xml:space="preserve"> IF( OR( $C$39 = $DC$39, $C$39 =""), 0, IF( ISNUMBER( V39 ), 0, 1 ))</f>
        <v>0</v>
      </c>
      <c r="CE39" s="337">
        <f xml:space="preserve"> IF( OR( $C$39 = $DC$39, $C$39 =""), 0, IF( ISNUMBER( W39 ), 0, 1 ))</f>
        <v>0</v>
      </c>
      <c r="CF39" s="337">
        <f xml:space="preserve"> IF( OR( $C$39 = $DC$39, $C$39 =""), 0, IF( ISNUMBER( X39 ), 0, 1 ))</f>
        <v>0</v>
      </c>
      <c r="CG39" s="337">
        <f xml:space="preserve"> IF( OR( $C$39 = $DC$39, $C$39 =""), 0, IF( ISNUMBER( Y39 ), 0, 1 ))</f>
        <v>0</v>
      </c>
      <c r="CH39" s="226"/>
      <c r="CI39" s="337">
        <f xml:space="preserve"> IF( OR( $C$39 = $DC$39, $C$39 =""), 0, IF( ISNUMBER( AA39 ), 0, 1 ))</f>
        <v>0</v>
      </c>
      <c r="CJ39" s="337">
        <f xml:space="preserve"> IF( OR( $C$39 = $DC$39, $C$39 =""), 0, IF( ISNUMBER( AB39 ), 0, 1 ))</f>
        <v>0</v>
      </c>
      <c r="CK39" s="337">
        <f xml:space="preserve"> IF( OR( $C$39 = $DC$39, $C$39 =""), 0, IF( ISNUMBER( AC39 ), 0, 1 ))</f>
        <v>0</v>
      </c>
      <c r="CL39" s="337">
        <f xml:space="preserve"> IF( OR( $C$39 = $DC$39, $C$39 =""), 0, IF( ISNUMBER( AD39 ), 0, 1 ))</f>
        <v>0</v>
      </c>
      <c r="CM39" s="226"/>
      <c r="CN39" s="337">
        <f xml:space="preserve"> IF( OR( $C$39 = $DC$39, $C$39 =""), 0, IF( ISNUMBER( AF39 ), 0, 1 ))</f>
        <v>0</v>
      </c>
      <c r="CO39" s="337">
        <f xml:space="preserve"> IF( OR( $C$39 = $DC$39, $C$39 =""), 0, IF( ISNUMBER( AG39 ), 0, 1 ))</f>
        <v>0</v>
      </c>
      <c r="CP39" s="337">
        <f xml:space="preserve"> IF( OR( $C$39 = $DC$39, $C$39 =""), 0, IF( ISNUMBER( AH39 ), 0, 1 ))</f>
        <v>0</v>
      </c>
      <c r="CQ39" s="337">
        <f xml:space="preserve"> IF( OR( $C$39 = $DC$39, $C$39 =""), 0, IF( ISNUMBER( AI39 ), 0, 1 ))</f>
        <v>0</v>
      </c>
      <c r="CR39" s="226"/>
      <c r="CS39" s="337">
        <f xml:space="preserve"> IF( OR( $C$39 = $DC$39, $C$39 =""), 0, IF( ISNUMBER( AK39 ), 0, 1 ))</f>
        <v>0</v>
      </c>
      <c r="CT39" s="337">
        <f xml:space="preserve"> IF( OR( $C$39 = $DC$39, $C$39 =""), 0, IF( ISNUMBER( AL39 ), 0, 1 ))</f>
        <v>0</v>
      </c>
      <c r="CU39" s="337">
        <f xml:space="preserve"> IF( OR( $C$39 = $DC$39, $C$39 =""), 0, IF( ISNUMBER( AM39 ), 0, 1 ))</f>
        <v>0</v>
      </c>
      <c r="CV39" s="337">
        <f xml:space="preserve"> IF( OR( $C$39 = $DC$39, $C$39 =""), 0, IF( ISNUMBER( AN39 ), 0, 1 ))</f>
        <v>0</v>
      </c>
      <c r="CW39" s="226"/>
      <c r="CX39" s="337">
        <f xml:space="preserve"> IF( OR( $C$39 = $DC$39, $C$39 =""), 0, IF( ISNUMBER( AP39 ), 0, 1 ))</f>
        <v>0</v>
      </c>
      <c r="CY39" s="337">
        <f xml:space="preserve"> IF( OR( $C$39 = $DC$39, $C$39 =""), 0, IF( ISNUMBER( AQ39 ), 0, 1 ))</f>
        <v>0</v>
      </c>
      <c r="CZ39" s="337">
        <f xml:space="preserve"> IF( OR( $C$39 = $DC$39, $C$39 =""), 0, IF( ISNUMBER( AR39 ), 0, 1 ))</f>
        <v>0</v>
      </c>
      <c r="DA39" s="337">
        <f xml:space="preserve"> IF( OR( $C$39 = $DC$39, $C$39 =""), 0, IF( ISNUMBER( AS39 ), 0, 1 ))</f>
        <v>0</v>
      </c>
      <c r="DB39" s="226"/>
      <c r="DC39" s="429" t="s">
        <v>689</v>
      </c>
      <c r="DD39" s="7"/>
      <c r="DE39" s="14"/>
    </row>
    <row r="40" spans="2:109" ht="14.25" customHeight="1" x14ac:dyDescent="0.25">
      <c r="B40" s="358">
        <f t="shared" si="41"/>
        <v>32</v>
      </c>
      <c r="C40" s="363" t="s">
        <v>682</v>
      </c>
      <c r="D40" s="432"/>
      <c r="E40" s="356" t="s">
        <v>41</v>
      </c>
      <c r="F40" s="438">
        <v>3</v>
      </c>
      <c r="G40" s="378"/>
      <c r="H40" s="360"/>
      <c r="I40" s="360"/>
      <c r="J40" s="360"/>
      <c r="K40" s="359">
        <f t="shared" si="0"/>
        <v>0</v>
      </c>
      <c r="L40" s="378"/>
      <c r="M40" s="360"/>
      <c r="N40" s="360"/>
      <c r="O40" s="360"/>
      <c r="P40" s="359">
        <f t="shared" si="1"/>
        <v>0</v>
      </c>
      <c r="Q40" s="378"/>
      <c r="R40" s="360"/>
      <c r="S40" s="360"/>
      <c r="T40" s="360"/>
      <c r="U40" s="359">
        <f t="shared" si="2"/>
        <v>0</v>
      </c>
      <c r="V40" s="378"/>
      <c r="W40" s="360"/>
      <c r="X40" s="360"/>
      <c r="Y40" s="360"/>
      <c r="Z40" s="359">
        <f t="shared" si="3"/>
        <v>0</v>
      </c>
      <c r="AA40" s="378"/>
      <c r="AB40" s="360"/>
      <c r="AC40" s="360"/>
      <c r="AD40" s="360"/>
      <c r="AE40" s="359">
        <f t="shared" si="4"/>
        <v>0</v>
      </c>
      <c r="AF40" s="378"/>
      <c r="AG40" s="360"/>
      <c r="AH40" s="360"/>
      <c r="AI40" s="360"/>
      <c r="AJ40" s="359">
        <f t="shared" si="5"/>
        <v>0</v>
      </c>
      <c r="AK40" s="378"/>
      <c r="AL40" s="360"/>
      <c r="AM40" s="360"/>
      <c r="AN40" s="360"/>
      <c r="AO40" s="359">
        <f t="shared" si="6"/>
        <v>0</v>
      </c>
      <c r="AP40" s="378"/>
      <c r="AQ40" s="360"/>
      <c r="AR40" s="360"/>
      <c r="AS40" s="360"/>
      <c r="AT40" s="359">
        <f t="shared" si="7"/>
        <v>0</v>
      </c>
      <c r="AU40" s="332"/>
      <c r="AV40" s="70"/>
      <c r="AW40" s="37" t="s">
        <v>388</v>
      </c>
      <c r="AX40" s="71"/>
      <c r="AY40" s="43">
        <f t="shared" si="43"/>
        <v>0</v>
      </c>
      <c r="AZ40" s="43"/>
      <c r="BB40" s="358">
        <f t="shared" si="42"/>
        <v>32</v>
      </c>
      <c r="BC40" s="357" t="s">
        <v>688</v>
      </c>
      <c r="BD40" s="356" t="s">
        <v>41</v>
      </c>
      <c r="BE40" s="438">
        <v>3</v>
      </c>
      <c r="BF40" s="377" t="s">
        <v>687</v>
      </c>
      <c r="BG40" s="353" t="s">
        <v>686</v>
      </c>
      <c r="BH40" s="353" t="s">
        <v>685</v>
      </c>
      <c r="BI40" s="353" t="s">
        <v>684</v>
      </c>
      <c r="BJ40" s="352" t="s">
        <v>683</v>
      </c>
      <c r="BL40" s="7"/>
      <c r="BM40" s="337">
        <f t="shared" si="44"/>
        <v>0</v>
      </c>
      <c r="BN40" s="8"/>
      <c r="BO40" s="337">
        <f xml:space="preserve"> IF( OR( $C$40 = $DC$40, $C$40 =""), 0, IF( ISNUMBER( G40 ), 0, 1 ))</f>
        <v>0</v>
      </c>
      <c r="BP40" s="337">
        <f xml:space="preserve"> IF( OR( $C$40 = $DC$40, $C$40 =""), 0, IF( ISNUMBER( H40 ), 0, 1 ))</f>
        <v>0</v>
      </c>
      <c r="BQ40" s="337">
        <f xml:space="preserve"> IF( OR( $C$40 = $DC$40, $C$40 =""), 0, IF( ISNUMBER( I40 ), 0, 1 ))</f>
        <v>0</v>
      </c>
      <c r="BR40" s="337">
        <f xml:space="preserve"> IF( OR( $C$40 = $DC$40, $C$40 =""), 0, IF( ISNUMBER( J40 ), 0, 1 ))</f>
        <v>0</v>
      </c>
      <c r="BS40" s="226"/>
      <c r="BT40" s="337">
        <f xml:space="preserve"> IF( OR( $C$40 = $DC$40, $C$40 =""), 0, IF( ISNUMBER( L40 ), 0, 1 ))</f>
        <v>0</v>
      </c>
      <c r="BU40" s="337">
        <f xml:space="preserve"> IF( OR( $C$40 = $DC$40, $C$40 =""), 0, IF( ISNUMBER( M40 ), 0, 1 ))</f>
        <v>0</v>
      </c>
      <c r="BV40" s="337">
        <f xml:space="preserve"> IF( OR( $C$40 = $DC$40, $C$40 =""), 0, IF( ISNUMBER( N40 ), 0, 1 ))</f>
        <v>0</v>
      </c>
      <c r="BW40" s="337">
        <f xml:space="preserve"> IF( OR( $C$40 = $DC$40, $C$40 =""), 0, IF( ISNUMBER( O40 ), 0, 1 ))</f>
        <v>0</v>
      </c>
      <c r="BX40" s="226"/>
      <c r="BY40" s="337">
        <f xml:space="preserve"> IF( OR( $C$40 = $DC$40, $C$40 =""), 0, IF( ISNUMBER( Q40 ), 0, 1 ))</f>
        <v>0</v>
      </c>
      <c r="BZ40" s="337">
        <f xml:space="preserve"> IF( OR( $C$40 = $DC$40, $C$40 =""), 0, IF( ISNUMBER( R40 ), 0, 1 ))</f>
        <v>0</v>
      </c>
      <c r="CA40" s="337">
        <f xml:space="preserve"> IF( OR( $C$40 = $DC$40, $C$40 =""), 0, IF( ISNUMBER( S40 ), 0, 1 ))</f>
        <v>0</v>
      </c>
      <c r="CB40" s="337">
        <f xml:space="preserve"> IF( OR( $C$40 = $DC$40, $C$40 =""), 0, IF( ISNUMBER( T40 ), 0, 1 ))</f>
        <v>0</v>
      </c>
      <c r="CC40" s="226"/>
      <c r="CD40" s="337">
        <f xml:space="preserve"> IF( OR( $C$40 = $DC$40, $C$40 =""), 0, IF( ISNUMBER( V40 ), 0, 1 ))</f>
        <v>0</v>
      </c>
      <c r="CE40" s="337">
        <f xml:space="preserve"> IF( OR( $C$40 = $DC$40, $C$40 =""), 0, IF( ISNUMBER( W40 ), 0, 1 ))</f>
        <v>0</v>
      </c>
      <c r="CF40" s="337">
        <f xml:space="preserve"> IF( OR( $C$40 = $DC$40, $C$40 =""), 0, IF( ISNUMBER( X40 ), 0, 1 ))</f>
        <v>0</v>
      </c>
      <c r="CG40" s="337">
        <f xml:space="preserve"> IF( OR( $C$40 = $DC$40, $C$40 =""), 0, IF( ISNUMBER( Y40 ), 0, 1 ))</f>
        <v>0</v>
      </c>
      <c r="CH40" s="226"/>
      <c r="CI40" s="337">
        <f xml:space="preserve"> IF( OR( $C$40 = $DC$40, $C$40 =""), 0, IF( ISNUMBER( AA40 ), 0, 1 ))</f>
        <v>0</v>
      </c>
      <c r="CJ40" s="337">
        <f xml:space="preserve"> IF( OR( $C$40 = $DC$40, $C$40 =""), 0, IF( ISNUMBER( AB40 ), 0, 1 ))</f>
        <v>0</v>
      </c>
      <c r="CK40" s="337">
        <f xml:space="preserve"> IF( OR( $C$40 = $DC$40, $C$40 =""), 0, IF( ISNUMBER( AC40 ), 0, 1 ))</f>
        <v>0</v>
      </c>
      <c r="CL40" s="337">
        <f xml:space="preserve"> IF( OR( $C$40 = $DC$40, $C$40 =""), 0, IF( ISNUMBER( AD40 ), 0, 1 ))</f>
        <v>0</v>
      </c>
      <c r="CM40" s="226"/>
      <c r="CN40" s="337">
        <f xml:space="preserve"> IF( OR( $C$40 = $DC$40, $C$40 =""), 0, IF( ISNUMBER( AF40 ), 0, 1 ))</f>
        <v>0</v>
      </c>
      <c r="CO40" s="337">
        <f xml:space="preserve"> IF( OR( $C$40 = $DC$40, $C$40 =""), 0, IF( ISNUMBER( AG40 ), 0, 1 ))</f>
        <v>0</v>
      </c>
      <c r="CP40" s="337">
        <f xml:space="preserve"> IF( OR( $C$40 = $DC$40, $C$40 =""), 0, IF( ISNUMBER( AH40 ), 0, 1 ))</f>
        <v>0</v>
      </c>
      <c r="CQ40" s="337">
        <f xml:space="preserve"> IF( OR( $C$40 = $DC$40, $C$40 =""), 0, IF( ISNUMBER( AI40 ), 0, 1 ))</f>
        <v>0</v>
      </c>
      <c r="CR40" s="226"/>
      <c r="CS40" s="337">
        <f xml:space="preserve"> IF( OR( $C$40 = $DC$40, $C$40 =""), 0, IF( ISNUMBER( AK40 ), 0, 1 ))</f>
        <v>0</v>
      </c>
      <c r="CT40" s="337">
        <f xml:space="preserve"> IF( OR( $C$40 = $DC$40, $C$40 =""), 0, IF( ISNUMBER( AL40 ), 0, 1 ))</f>
        <v>0</v>
      </c>
      <c r="CU40" s="337">
        <f xml:space="preserve"> IF( OR( $C$40 = $DC$40, $C$40 =""), 0, IF( ISNUMBER( AM40 ), 0, 1 ))</f>
        <v>0</v>
      </c>
      <c r="CV40" s="337">
        <f xml:space="preserve"> IF( OR( $C$40 = $DC$40, $C$40 =""), 0, IF( ISNUMBER( AN40 ), 0, 1 ))</f>
        <v>0</v>
      </c>
      <c r="CW40" s="226"/>
      <c r="CX40" s="337">
        <f xml:space="preserve"> IF( OR( $C$40 = $DC$40, $C$40 =""), 0, IF( ISNUMBER( AP40 ), 0, 1 ))</f>
        <v>0</v>
      </c>
      <c r="CY40" s="337">
        <f xml:space="preserve"> IF( OR( $C$40 = $DC$40, $C$40 =""), 0, IF( ISNUMBER( AQ40 ), 0, 1 ))</f>
        <v>0</v>
      </c>
      <c r="CZ40" s="337">
        <f xml:space="preserve"> IF( OR( $C$40 = $DC$40, $C$40 =""), 0, IF( ISNUMBER( AR40 ), 0, 1 ))</f>
        <v>0</v>
      </c>
      <c r="DA40" s="337">
        <f xml:space="preserve"> IF( OR( $C$40 = $DC$40, $C$40 =""), 0, IF( ISNUMBER( AS40 ), 0, 1 ))</f>
        <v>0</v>
      </c>
      <c r="DB40" s="226"/>
      <c r="DC40" s="429" t="s">
        <v>682</v>
      </c>
      <c r="DD40" s="7"/>
      <c r="DE40" s="14"/>
    </row>
    <row r="41" spans="2:109" ht="14.25" customHeight="1" x14ac:dyDescent="0.25">
      <c r="B41" s="370">
        <f t="shared" si="41"/>
        <v>33</v>
      </c>
      <c r="C41" s="376" t="s">
        <v>675</v>
      </c>
      <c r="D41" s="437"/>
      <c r="E41" s="368" t="s">
        <v>41</v>
      </c>
      <c r="F41" s="436">
        <v>3</v>
      </c>
      <c r="G41" s="374"/>
      <c r="H41" s="373"/>
      <c r="I41" s="373"/>
      <c r="J41" s="373"/>
      <c r="K41" s="372">
        <f t="shared" si="0"/>
        <v>0</v>
      </c>
      <c r="L41" s="374"/>
      <c r="M41" s="373"/>
      <c r="N41" s="373"/>
      <c r="O41" s="373"/>
      <c r="P41" s="372">
        <f t="shared" si="1"/>
        <v>0</v>
      </c>
      <c r="Q41" s="374"/>
      <c r="R41" s="373"/>
      <c r="S41" s="373"/>
      <c r="T41" s="373"/>
      <c r="U41" s="372">
        <f t="shared" si="2"/>
        <v>0</v>
      </c>
      <c r="V41" s="374"/>
      <c r="W41" s="373"/>
      <c r="X41" s="373"/>
      <c r="Y41" s="373"/>
      <c r="Z41" s="372">
        <f t="shared" si="3"/>
        <v>0</v>
      </c>
      <c r="AA41" s="374"/>
      <c r="AB41" s="373"/>
      <c r="AC41" s="373"/>
      <c r="AD41" s="373"/>
      <c r="AE41" s="372">
        <f t="shared" si="4"/>
        <v>0</v>
      </c>
      <c r="AF41" s="374"/>
      <c r="AG41" s="373"/>
      <c r="AH41" s="373"/>
      <c r="AI41" s="373"/>
      <c r="AJ41" s="372">
        <f t="shared" si="5"/>
        <v>0</v>
      </c>
      <c r="AK41" s="374"/>
      <c r="AL41" s="373"/>
      <c r="AM41" s="373"/>
      <c r="AN41" s="373"/>
      <c r="AO41" s="372">
        <f t="shared" si="6"/>
        <v>0</v>
      </c>
      <c r="AP41" s="374"/>
      <c r="AQ41" s="373"/>
      <c r="AR41" s="373"/>
      <c r="AS41" s="373"/>
      <c r="AT41" s="372">
        <f t="shared" si="7"/>
        <v>0</v>
      </c>
      <c r="AU41" s="332"/>
      <c r="AV41" s="70"/>
      <c r="AW41" s="37" t="s">
        <v>388</v>
      </c>
      <c r="AX41" s="71"/>
      <c r="AY41" s="43">
        <f t="shared" si="43"/>
        <v>0</v>
      </c>
      <c r="AZ41" s="43"/>
      <c r="BB41" s="370">
        <f t="shared" si="42"/>
        <v>33</v>
      </c>
      <c r="BC41" s="369" t="s">
        <v>681</v>
      </c>
      <c r="BD41" s="368" t="s">
        <v>41</v>
      </c>
      <c r="BE41" s="436">
        <v>3</v>
      </c>
      <c r="BF41" s="366" t="s">
        <v>680</v>
      </c>
      <c r="BG41" s="365" t="s">
        <v>679</v>
      </c>
      <c r="BH41" s="365" t="s">
        <v>678</v>
      </c>
      <c r="BI41" s="365" t="s">
        <v>677</v>
      </c>
      <c r="BJ41" s="364" t="s">
        <v>676</v>
      </c>
      <c r="BL41" s="7"/>
      <c r="BM41" s="337">
        <f t="shared" si="44"/>
        <v>0</v>
      </c>
      <c r="BN41" s="8"/>
      <c r="BO41" s="337">
        <f xml:space="preserve"> IF( OR( $C$41 = $DC$41, $C$41 =""), 0, IF( ISNUMBER( G41 ), 0, 1 ))</f>
        <v>0</v>
      </c>
      <c r="BP41" s="337">
        <f xml:space="preserve"> IF( OR( $C$41 = $DC$41, $C$41 =""), 0, IF( ISNUMBER( H41 ), 0, 1 ))</f>
        <v>0</v>
      </c>
      <c r="BQ41" s="337">
        <f xml:space="preserve"> IF( OR( $C$41 = $DC$41, $C$41 =""), 0, IF( ISNUMBER( I41 ), 0, 1 ))</f>
        <v>0</v>
      </c>
      <c r="BR41" s="337">
        <f xml:space="preserve"> IF( OR( $C$41 = $DC$41, $C$41 =""), 0, IF( ISNUMBER( J41 ), 0, 1 ))</f>
        <v>0</v>
      </c>
      <c r="BS41" s="226"/>
      <c r="BT41" s="337">
        <f xml:space="preserve"> IF( OR( $C$41 = $DC$41, $C$41 =""), 0, IF( ISNUMBER( L41 ), 0, 1 ))</f>
        <v>0</v>
      </c>
      <c r="BU41" s="337">
        <f xml:space="preserve"> IF( OR( $C$41 = $DC$41, $C$41 =""), 0, IF( ISNUMBER( M41 ), 0, 1 ))</f>
        <v>0</v>
      </c>
      <c r="BV41" s="337">
        <f xml:space="preserve"> IF( OR( $C$41 = $DC$41, $C$41 =""), 0, IF( ISNUMBER( N41 ), 0, 1 ))</f>
        <v>0</v>
      </c>
      <c r="BW41" s="337">
        <f xml:space="preserve"> IF( OR( $C$41 = $DC$41, $C$41 =""), 0, IF( ISNUMBER( O41 ), 0, 1 ))</f>
        <v>0</v>
      </c>
      <c r="BX41" s="226"/>
      <c r="BY41" s="337">
        <f xml:space="preserve"> IF( OR( $C$41 = $DC$41, $C$41 =""), 0, IF( ISNUMBER( Q41 ), 0, 1 ))</f>
        <v>0</v>
      </c>
      <c r="BZ41" s="337">
        <f xml:space="preserve"> IF( OR( $C$41 = $DC$41, $C$41 =""), 0, IF( ISNUMBER( R41 ), 0, 1 ))</f>
        <v>0</v>
      </c>
      <c r="CA41" s="337">
        <f xml:space="preserve"> IF( OR( $C$41 = $DC$41, $C$41 =""), 0, IF( ISNUMBER( S41 ), 0, 1 ))</f>
        <v>0</v>
      </c>
      <c r="CB41" s="337">
        <f xml:space="preserve"> IF( OR( $C$41 = $DC$41, $C$41 =""), 0, IF( ISNUMBER( T41 ), 0, 1 ))</f>
        <v>0</v>
      </c>
      <c r="CC41" s="226"/>
      <c r="CD41" s="337">
        <f xml:space="preserve"> IF( OR( $C$41 = $DC$41, $C$41 =""), 0, IF( ISNUMBER( V41 ), 0, 1 ))</f>
        <v>0</v>
      </c>
      <c r="CE41" s="337">
        <f xml:space="preserve"> IF( OR( $C$41 = $DC$41, $C$41 =""), 0, IF( ISNUMBER( W41 ), 0, 1 ))</f>
        <v>0</v>
      </c>
      <c r="CF41" s="337">
        <f xml:space="preserve"> IF( OR( $C$41 = $DC$41, $C$41 =""), 0, IF( ISNUMBER( X41 ), 0, 1 ))</f>
        <v>0</v>
      </c>
      <c r="CG41" s="337">
        <f xml:space="preserve"> IF( OR( $C$41 = $DC$41, $C$41 =""), 0, IF( ISNUMBER( Y41 ), 0, 1 ))</f>
        <v>0</v>
      </c>
      <c r="CH41" s="226"/>
      <c r="CI41" s="337">
        <f xml:space="preserve"> IF( OR( $C$41 = $DC$41, $C$41 =""), 0, IF( ISNUMBER( AA41 ), 0, 1 ))</f>
        <v>0</v>
      </c>
      <c r="CJ41" s="337">
        <f xml:space="preserve"> IF( OR( $C$41 = $DC$41, $C$41 =""), 0, IF( ISNUMBER( AB41 ), 0, 1 ))</f>
        <v>0</v>
      </c>
      <c r="CK41" s="337">
        <f xml:space="preserve"> IF( OR( $C$41 = $DC$41, $C$41 =""), 0, IF( ISNUMBER( AC41 ), 0, 1 ))</f>
        <v>0</v>
      </c>
      <c r="CL41" s="337">
        <f xml:space="preserve"> IF( OR( $C$41 = $DC$41, $C$41 =""), 0, IF( ISNUMBER( AD41 ), 0, 1 ))</f>
        <v>0</v>
      </c>
      <c r="CM41" s="226"/>
      <c r="CN41" s="337">
        <f xml:space="preserve"> IF( OR( $C$41 = $DC$41, $C$41 =""), 0, IF( ISNUMBER( AF41 ), 0, 1 ))</f>
        <v>0</v>
      </c>
      <c r="CO41" s="337">
        <f xml:space="preserve"> IF( OR( $C$41 = $DC$41, $C$41 =""), 0, IF( ISNUMBER( AG41 ), 0, 1 ))</f>
        <v>0</v>
      </c>
      <c r="CP41" s="337">
        <f xml:space="preserve"> IF( OR( $C$41 = $DC$41, $C$41 =""), 0, IF( ISNUMBER( AH41 ), 0, 1 ))</f>
        <v>0</v>
      </c>
      <c r="CQ41" s="337">
        <f xml:space="preserve"> IF( OR( $C$41 = $DC$41, $C$41 =""), 0, IF( ISNUMBER( AI41 ), 0, 1 ))</f>
        <v>0</v>
      </c>
      <c r="CR41" s="226"/>
      <c r="CS41" s="337">
        <f xml:space="preserve"> IF( OR( $C$41 = $DC$41, $C$41 =""), 0, IF( ISNUMBER( AK41 ), 0, 1 ))</f>
        <v>0</v>
      </c>
      <c r="CT41" s="337">
        <f xml:space="preserve"> IF( OR( $C$41 = $DC$41, $C$41 =""), 0, IF( ISNUMBER( AL41 ), 0, 1 ))</f>
        <v>0</v>
      </c>
      <c r="CU41" s="337">
        <f xml:space="preserve"> IF( OR( $C$41 = $DC$41, $C$41 =""), 0, IF( ISNUMBER( AM41 ), 0, 1 ))</f>
        <v>0</v>
      </c>
      <c r="CV41" s="337">
        <f xml:space="preserve"> IF( OR( $C$41 = $DC$41, $C$41 =""), 0, IF( ISNUMBER( AN41 ), 0, 1 ))</f>
        <v>0</v>
      </c>
      <c r="CW41" s="226"/>
      <c r="CX41" s="337">
        <f xml:space="preserve"> IF( OR( $C$41 = $DC$41, $C$41 =""), 0, IF( ISNUMBER( AP41 ), 0, 1 ))</f>
        <v>0</v>
      </c>
      <c r="CY41" s="337">
        <f xml:space="preserve"> IF( OR( $C$41 = $DC$41, $C$41 =""), 0, IF( ISNUMBER( AQ41 ), 0, 1 ))</f>
        <v>0</v>
      </c>
      <c r="CZ41" s="337">
        <f xml:space="preserve"> IF( OR( $C$41 = $DC$41, $C$41 =""), 0, IF( ISNUMBER( AR41 ), 0, 1 ))</f>
        <v>0</v>
      </c>
      <c r="DA41" s="337">
        <f xml:space="preserve"> IF( OR( $C$41 = $DC$41, $C$41 =""), 0, IF( ISNUMBER( AS41 ), 0, 1 ))</f>
        <v>0</v>
      </c>
      <c r="DB41" s="226"/>
      <c r="DC41" s="429" t="s">
        <v>675</v>
      </c>
      <c r="DD41" s="7"/>
      <c r="DE41" s="14"/>
    </row>
    <row r="42" spans="2:109" ht="14.25" customHeight="1" x14ac:dyDescent="0.25">
      <c r="B42" s="358">
        <v>34</v>
      </c>
      <c r="C42" s="363" t="s">
        <v>668</v>
      </c>
      <c r="D42" s="432"/>
      <c r="E42" s="356" t="s">
        <v>41</v>
      </c>
      <c r="F42" s="355">
        <v>3</v>
      </c>
      <c r="G42" s="361"/>
      <c r="H42" s="360"/>
      <c r="I42" s="360"/>
      <c r="J42" s="360"/>
      <c r="K42" s="359">
        <f t="shared" si="0"/>
        <v>0</v>
      </c>
      <c r="L42" s="361"/>
      <c r="M42" s="360"/>
      <c r="N42" s="360"/>
      <c r="O42" s="360"/>
      <c r="P42" s="359">
        <f t="shared" si="1"/>
        <v>0</v>
      </c>
      <c r="Q42" s="361"/>
      <c r="R42" s="360"/>
      <c r="S42" s="360"/>
      <c r="T42" s="360"/>
      <c r="U42" s="359">
        <f t="shared" si="2"/>
        <v>0</v>
      </c>
      <c r="V42" s="361"/>
      <c r="W42" s="360"/>
      <c r="X42" s="360"/>
      <c r="Y42" s="360"/>
      <c r="Z42" s="359">
        <f t="shared" si="3"/>
        <v>0</v>
      </c>
      <c r="AA42" s="361"/>
      <c r="AB42" s="360"/>
      <c r="AC42" s="360"/>
      <c r="AD42" s="360"/>
      <c r="AE42" s="359">
        <f t="shared" si="4"/>
        <v>0</v>
      </c>
      <c r="AF42" s="361"/>
      <c r="AG42" s="360"/>
      <c r="AH42" s="360"/>
      <c r="AI42" s="360"/>
      <c r="AJ42" s="359">
        <f t="shared" si="5"/>
        <v>0</v>
      </c>
      <c r="AK42" s="361"/>
      <c r="AL42" s="360"/>
      <c r="AM42" s="360"/>
      <c r="AN42" s="360"/>
      <c r="AO42" s="359">
        <f t="shared" si="6"/>
        <v>0</v>
      </c>
      <c r="AP42" s="361"/>
      <c r="AQ42" s="360"/>
      <c r="AR42" s="360"/>
      <c r="AS42" s="360"/>
      <c r="AT42" s="359">
        <f t="shared" si="7"/>
        <v>0</v>
      </c>
      <c r="AU42" s="332"/>
      <c r="AV42" s="371"/>
      <c r="AW42" s="37" t="s">
        <v>388</v>
      </c>
      <c r="AX42" s="71"/>
      <c r="AY42" s="43">
        <f t="shared" si="43"/>
        <v>0</v>
      </c>
      <c r="AZ42" s="43"/>
      <c r="BB42" s="358">
        <f t="shared" si="42"/>
        <v>34</v>
      </c>
      <c r="BC42" s="357" t="s">
        <v>674</v>
      </c>
      <c r="BD42" s="356" t="s">
        <v>41</v>
      </c>
      <c r="BE42" s="355">
        <v>3</v>
      </c>
      <c r="BF42" s="366" t="s">
        <v>673</v>
      </c>
      <c r="BG42" s="353" t="s">
        <v>672</v>
      </c>
      <c r="BH42" s="353" t="s">
        <v>671</v>
      </c>
      <c r="BI42" s="353" t="s">
        <v>670</v>
      </c>
      <c r="BJ42" s="352" t="s">
        <v>669</v>
      </c>
      <c r="BL42" s="7"/>
      <c r="BM42" s="337">
        <f t="shared" si="44"/>
        <v>0</v>
      </c>
      <c r="BN42" s="8"/>
      <c r="BO42" s="337">
        <f xml:space="preserve"> IF( OR( $C$42 = $DC$42, $C$42 =""), 0, IF( ISNUMBER( G42 ), 0, 1 ))</f>
        <v>0</v>
      </c>
      <c r="BP42" s="337">
        <f xml:space="preserve"> IF( OR( $C$42 = $DC$42, $C$42 =""), 0, IF( ISNUMBER( H42 ), 0, 1 ))</f>
        <v>0</v>
      </c>
      <c r="BQ42" s="337">
        <f xml:space="preserve"> IF( OR( $C$42 = $DC$42, $C$42 =""), 0, IF( ISNUMBER( I42 ), 0, 1 ))</f>
        <v>0</v>
      </c>
      <c r="BR42" s="337">
        <f xml:space="preserve"> IF( OR( $C$42 = $DC$42, $C$42 =""), 0, IF( ISNUMBER( J42 ), 0, 1 ))</f>
        <v>0</v>
      </c>
      <c r="BS42" s="226"/>
      <c r="BT42" s="337">
        <f xml:space="preserve"> IF( OR( $C$42 = $DC$42, $C$42 =""), 0, IF( ISNUMBER( L42 ), 0, 1 ))</f>
        <v>0</v>
      </c>
      <c r="BU42" s="337">
        <f xml:space="preserve"> IF( OR( $C$42 = $DC$42, $C$42 =""), 0, IF( ISNUMBER( M42 ), 0, 1 ))</f>
        <v>0</v>
      </c>
      <c r="BV42" s="337">
        <f xml:space="preserve"> IF( OR( $C$42 = $DC$42, $C$42 =""), 0, IF( ISNUMBER( N42 ), 0, 1 ))</f>
        <v>0</v>
      </c>
      <c r="BW42" s="337">
        <f xml:space="preserve"> IF( OR( $C$42 = $DC$42, $C$42 =""), 0, IF( ISNUMBER( O42 ), 0, 1 ))</f>
        <v>0</v>
      </c>
      <c r="BX42" s="226"/>
      <c r="BY42" s="337">
        <f xml:space="preserve"> IF( OR( $C$42 = $DC$42, $C$42 =""), 0, IF( ISNUMBER( Q42 ), 0, 1 ))</f>
        <v>0</v>
      </c>
      <c r="BZ42" s="337">
        <f xml:space="preserve"> IF( OR( $C$42 = $DC$42, $C$42 =""), 0, IF( ISNUMBER( R42 ), 0, 1 ))</f>
        <v>0</v>
      </c>
      <c r="CA42" s="337">
        <f xml:space="preserve"> IF( OR( $C$42 = $DC$42, $C$42 =""), 0, IF( ISNUMBER( S42 ), 0, 1 ))</f>
        <v>0</v>
      </c>
      <c r="CB42" s="337">
        <f xml:space="preserve"> IF( OR( $C$42 = $DC$42, $C$42 =""), 0, IF( ISNUMBER( T42 ), 0, 1 ))</f>
        <v>0</v>
      </c>
      <c r="CC42" s="226"/>
      <c r="CD42" s="337">
        <f xml:space="preserve"> IF( OR( $C$42 = $DC$42, $C$42 =""), 0, IF( ISNUMBER( V42 ), 0, 1 ))</f>
        <v>0</v>
      </c>
      <c r="CE42" s="337">
        <f xml:space="preserve"> IF( OR( $C$42 = $DC$42, $C$42 =""), 0, IF( ISNUMBER( W42 ), 0, 1 ))</f>
        <v>0</v>
      </c>
      <c r="CF42" s="337">
        <f xml:space="preserve"> IF( OR( $C$42 = $DC$42, $C$42 =""), 0, IF( ISNUMBER( X42 ), 0, 1 ))</f>
        <v>0</v>
      </c>
      <c r="CG42" s="337">
        <f xml:space="preserve"> IF( OR( $C$42 = $DC$42, $C$42 =""), 0, IF( ISNUMBER( Y42 ), 0, 1 ))</f>
        <v>0</v>
      </c>
      <c r="CH42" s="226"/>
      <c r="CI42" s="337">
        <f xml:space="preserve"> IF( OR( $C$42 = $DC$42, $C$42 =""), 0, IF( ISNUMBER( AA42 ), 0, 1 ))</f>
        <v>0</v>
      </c>
      <c r="CJ42" s="337">
        <f xml:space="preserve"> IF( OR( $C$42 = $DC$42, $C$42 =""), 0, IF( ISNUMBER( AB42 ), 0, 1 ))</f>
        <v>0</v>
      </c>
      <c r="CK42" s="337">
        <f xml:space="preserve"> IF( OR( $C$42 = $DC$42, $C$42 =""), 0, IF( ISNUMBER( AC42 ), 0, 1 ))</f>
        <v>0</v>
      </c>
      <c r="CL42" s="337">
        <f xml:space="preserve"> IF( OR( $C$42 = $DC$42, $C$42 =""), 0, IF( ISNUMBER( AD42 ), 0, 1 ))</f>
        <v>0</v>
      </c>
      <c r="CM42" s="226"/>
      <c r="CN42" s="337">
        <f xml:space="preserve"> IF( OR( $C$42 = $DC$42, $C$42 =""), 0, IF( ISNUMBER( AF42 ), 0, 1 ))</f>
        <v>0</v>
      </c>
      <c r="CO42" s="337">
        <f xml:space="preserve"> IF( OR( $C$42 = $DC$42, $C$42 =""), 0, IF( ISNUMBER( AG42 ), 0, 1 ))</f>
        <v>0</v>
      </c>
      <c r="CP42" s="337">
        <f xml:space="preserve"> IF( OR( $C$42 = $DC$42, $C$42 =""), 0, IF( ISNUMBER( AH42 ), 0, 1 ))</f>
        <v>0</v>
      </c>
      <c r="CQ42" s="337">
        <f xml:space="preserve"> IF( OR( $C$42 = $DC$42, $C$42 =""), 0, IF( ISNUMBER( AI42 ), 0, 1 ))</f>
        <v>0</v>
      </c>
      <c r="CR42" s="226"/>
      <c r="CS42" s="337">
        <f xml:space="preserve"> IF( OR( $C$42 = $DC$42, $C$42 =""), 0, IF( ISNUMBER( AK42 ), 0, 1 ))</f>
        <v>0</v>
      </c>
      <c r="CT42" s="337">
        <f xml:space="preserve"> IF( OR( $C$42 = $DC$42, $C$42 =""), 0, IF( ISNUMBER( AL42 ), 0, 1 ))</f>
        <v>0</v>
      </c>
      <c r="CU42" s="337">
        <f xml:space="preserve"> IF( OR( $C$42 = $DC$42, $C$42 =""), 0, IF( ISNUMBER( AM42 ), 0, 1 ))</f>
        <v>0</v>
      </c>
      <c r="CV42" s="337">
        <f xml:space="preserve"> IF( OR( $C$42 = $DC$42, $C$42 =""), 0, IF( ISNUMBER( AN42 ), 0, 1 ))</f>
        <v>0</v>
      </c>
      <c r="CW42" s="226"/>
      <c r="CX42" s="337">
        <f xml:space="preserve"> IF( OR( $C$42 = $DC$42, $C$42 =""), 0, IF( ISNUMBER( AP42 ), 0, 1 ))</f>
        <v>0</v>
      </c>
      <c r="CY42" s="337">
        <f xml:space="preserve"> IF( OR( $C$42 = $DC$42, $C$42 =""), 0, IF( ISNUMBER( AQ42 ), 0, 1 ))</f>
        <v>0</v>
      </c>
      <c r="CZ42" s="337">
        <f xml:space="preserve"> IF( OR( $C$42 = $DC$42, $C$42 =""), 0, IF( ISNUMBER( AR42 ), 0, 1 ))</f>
        <v>0</v>
      </c>
      <c r="DA42" s="337">
        <f xml:space="preserve"> IF( OR( $C$42 = $DC$42, $C$42 =""), 0, IF( ISNUMBER( AS42 ), 0, 1 ))</f>
        <v>0</v>
      </c>
      <c r="DB42" s="226"/>
      <c r="DC42" s="429" t="s">
        <v>668</v>
      </c>
      <c r="DD42" s="7"/>
      <c r="DE42" s="14"/>
    </row>
    <row r="43" spans="2:109" ht="14.25" customHeight="1" x14ac:dyDescent="0.25">
      <c r="B43" s="358">
        <v>35</v>
      </c>
      <c r="C43" s="363" t="s">
        <v>661</v>
      </c>
      <c r="D43" s="432"/>
      <c r="E43" s="356" t="s">
        <v>41</v>
      </c>
      <c r="F43" s="355">
        <v>3</v>
      </c>
      <c r="G43" s="361"/>
      <c r="H43" s="360"/>
      <c r="I43" s="360"/>
      <c r="J43" s="360"/>
      <c r="K43" s="359">
        <f t="shared" si="0"/>
        <v>0</v>
      </c>
      <c r="L43" s="361"/>
      <c r="M43" s="360"/>
      <c r="N43" s="360"/>
      <c r="O43" s="360"/>
      <c r="P43" s="359">
        <f t="shared" si="1"/>
        <v>0</v>
      </c>
      <c r="Q43" s="361"/>
      <c r="R43" s="360"/>
      <c r="S43" s="360"/>
      <c r="T43" s="360"/>
      <c r="U43" s="359">
        <f t="shared" si="2"/>
        <v>0</v>
      </c>
      <c r="V43" s="361"/>
      <c r="W43" s="360"/>
      <c r="X43" s="360"/>
      <c r="Y43" s="360"/>
      <c r="Z43" s="359">
        <f t="shared" si="3"/>
        <v>0</v>
      </c>
      <c r="AA43" s="361"/>
      <c r="AB43" s="360"/>
      <c r="AC43" s="360"/>
      <c r="AD43" s="360"/>
      <c r="AE43" s="359">
        <f t="shared" si="4"/>
        <v>0</v>
      </c>
      <c r="AF43" s="361"/>
      <c r="AG43" s="360"/>
      <c r="AH43" s="360"/>
      <c r="AI43" s="360"/>
      <c r="AJ43" s="359">
        <f t="shared" si="5"/>
        <v>0</v>
      </c>
      <c r="AK43" s="361"/>
      <c r="AL43" s="360"/>
      <c r="AM43" s="360"/>
      <c r="AN43" s="360"/>
      <c r="AO43" s="359">
        <f t="shared" si="6"/>
        <v>0</v>
      </c>
      <c r="AP43" s="361"/>
      <c r="AQ43" s="360"/>
      <c r="AR43" s="360"/>
      <c r="AS43" s="360"/>
      <c r="AT43" s="359">
        <f t="shared" si="7"/>
        <v>0</v>
      </c>
      <c r="AU43" s="332"/>
      <c r="AV43" s="371"/>
      <c r="AW43" s="37" t="s">
        <v>388</v>
      </c>
      <c r="AX43" s="71"/>
      <c r="AY43" s="43">
        <f t="shared" si="43"/>
        <v>0</v>
      </c>
      <c r="AZ43" s="43"/>
      <c r="BB43" s="358">
        <f t="shared" si="42"/>
        <v>35</v>
      </c>
      <c r="BC43" s="357" t="s">
        <v>667</v>
      </c>
      <c r="BD43" s="356" t="s">
        <v>41</v>
      </c>
      <c r="BE43" s="355">
        <v>3</v>
      </c>
      <c r="BF43" s="366" t="s">
        <v>666</v>
      </c>
      <c r="BG43" s="353" t="s">
        <v>665</v>
      </c>
      <c r="BH43" s="353" t="s">
        <v>664</v>
      </c>
      <c r="BI43" s="353" t="s">
        <v>663</v>
      </c>
      <c r="BJ43" s="352" t="s">
        <v>662</v>
      </c>
      <c r="BL43" s="435"/>
      <c r="BM43" s="337">
        <f t="shared" si="44"/>
        <v>0</v>
      </c>
      <c r="BN43" s="8"/>
      <c r="BO43" s="337">
        <f xml:space="preserve"> IF( OR( $C$43 = $DC$43, $C$43 =""), 0, IF( ISNUMBER( G43 ), 0, 1 ))</f>
        <v>0</v>
      </c>
      <c r="BP43" s="337">
        <f xml:space="preserve"> IF( OR( $C$43 = $DC$43, $C$43 =""), 0, IF( ISNUMBER( H43 ), 0, 1 ))</f>
        <v>0</v>
      </c>
      <c r="BQ43" s="337">
        <f xml:space="preserve"> IF( OR( $C$43 = $DC$43, $C$43 =""), 0, IF( ISNUMBER( I43 ), 0, 1 ))</f>
        <v>0</v>
      </c>
      <c r="BR43" s="337">
        <f xml:space="preserve"> IF( OR( $C$43 = $DC$43, $C$43 =""), 0, IF( ISNUMBER( J43 ), 0, 1 ))</f>
        <v>0</v>
      </c>
      <c r="BS43" s="226"/>
      <c r="BT43" s="337">
        <f xml:space="preserve"> IF( OR( $C$43 = $DC$43, $C$43 =""), 0, IF( ISNUMBER( L43 ), 0, 1 ))</f>
        <v>0</v>
      </c>
      <c r="BU43" s="337">
        <f xml:space="preserve"> IF( OR( $C$43 = $DC$43, $C$43 =""), 0, IF( ISNUMBER( M43 ), 0, 1 ))</f>
        <v>0</v>
      </c>
      <c r="BV43" s="337">
        <f xml:space="preserve"> IF( OR( $C$43 = $DC$43, $C$43 =""), 0, IF( ISNUMBER( N43 ), 0, 1 ))</f>
        <v>0</v>
      </c>
      <c r="BW43" s="337">
        <f xml:space="preserve"> IF( OR( $C$43 = $DC$43, $C$43 =""), 0, IF( ISNUMBER( O43 ), 0, 1 ))</f>
        <v>0</v>
      </c>
      <c r="BX43" s="226"/>
      <c r="BY43" s="337">
        <f xml:space="preserve"> IF( OR( $C$43 = $DC$43, $C$43 =""), 0, IF( ISNUMBER( Q43 ), 0, 1 ))</f>
        <v>0</v>
      </c>
      <c r="BZ43" s="337">
        <f xml:space="preserve"> IF( OR( $C$43 = $DC$43, $C$43 =""), 0, IF( ISNUMBER( R43 ), 0, 1 ))</f>
        <v>0</v>
      </c>
      <c r="CA43" s="337">
        <f xml:space="preserve"> IF( OR( $C$43 = $DC$43, $C$43 =""), 0, IF( ISNUMBER( S43 ), 0, 1 ))</f>
        <v>0</v>
      </c>
      <c r="CB43" s="337">
        <f xml:space="preserve"> IF( OR( $C$43 = $DC$43, $C$43 =""), 0, IF( ISNUMBER( T43 ), 0, 1 ))</f>
        <v>0</v>
      </c>
      <c r="CC43" s="226"/>
      <c r="CD43" s="337">
        <f xml:space="preserve"> IF( OR( $C$43 = $DC$43, $C$43 =""), 0, IF( ISNUMBER( V43 ), 0, 1 ))</f>
        <v>0</v>
      </c>
      <c r="CE43" s="337">
        <f xml:space="preserve"> IF( OR( $C$43 = $DC$43, $C$43 =""), 0, IF( ISNUMBER( W43 ), 0, 1 ))</f>
        <v>0</v>
      </c>
      <c r="CF43" s="337">
        <f xml:space="preserve"> IF( OR( $C$43 = $DC$43, $C$43 =""), 0, IF( ISNUMBER( X43 ), 0, 1 ))</f>
        <v>0</v>
      </c>
      <c r="CG43" s="337">
        <f xml:space="preserve"> IF( OR( $C$43 = $DC$43, $C$43 =""), 0, IF( ISNUMBER( Y43 ), 0, 1 ))</f>
        <v>0</v>
      </c>
      <c r="CH43" s="226"/>
      <c r="CI43" s="337">
        <f xml:space="preserve"> IF( OR( $C$43 = $DC$43, $C$43 =""), 0, IF( ISNUMBER( AA43 ), 0, 1 ))</f>
        <v>0</v>
      </c>
      <c r="CJ43" s="337">
        <f xml:space="preserve"> IF( OR( $C$43 = $DC$43, $C$43 =""), 0, IF( ISNUMBER( AB43 ), 0, 1 ))</f>
        <v>0</v>
      </c>
      <c r="CK43" s="337">
        <f xml:space="preserve"> IF( OR( $C$43 = $DC$43, $C$43 =""), 0, IF( ISNUMBER( AC43 ), 0, 1 ))</f>
        <v>0</v>
      </c>
      <c r="CL43" s="337">
        <f xml:space="preserve"> IF( OR( $C$43 = $DC$43, $C$43 =""), 0, IF( ISNUMBER( AD43 ), 0, 1 ))</f>
        <v>0</v>
      </c>
      <c r="CM43" s="226"/>
      <c r="CN43" s="337">
        <f xml:space="preserve"> IF( OR( $C$43 = $DC$43, $C$43 =""), 0, IF( ISNUMBER( AF43 ), 0, 1 ))</f>
        <v>0</v>
      </c>
      <c r="CO43" s="337">
        <f xml:space="preserve"> IF( OR( $C$43 = $DC$43, $C$43 =""), 0, IF( ISNUMBER( AG43 ), 0, 1 ))</f>
        <v>0</v>
      </c>
      <c r="CP43" s="337">
        <f xml:space="preserve"> IF( OR( $C$43 = $DC$43, $C$43 =""), 0, IF( ISNUMBER( AH43 ), 0, 1 ))</f>
        <v>0</v>
      </c>
      <c r="CQ43" s="337">
        <f xml:space="preserve"> IF( OR( $C$43 = $DC$43, $C$43 =""), 0, IF( ISNUMBER( AI43 ), 0, 1 ))</f>
        <v>0</v>
      </c>
      <c r="CR43" s="226"/>
      <c r="CS43" s="337">
        <f xml:space="preserve"> IF( OR( $C$43 = $DC$43, $C$43 =""), 0, IF( ISNUMBER( AK43 ), 0, 1 ))</f>
        <v>0</v>
      </c>
      <c r="CT43" s="337">
        <f xml:space="preserve"> IF( OR( $C$43 = $DC$43, $C$43 =""), 0, IF( ISNUMBER( AL43 ), 0, 1 ))</f>
        <v>0</v>
      </c>
      <c r="CU43" s="337">
        <f xml:space="preserve"> IF( OR( $C$43 = $DC$43, $C$43 =""), 0, IF( ISNUMBER( AM43 ), 0, 1 ))</f>
        <v>0</v>
      </c>
      <c r="CV43" s="337">
        <f xml:space="preserve"> IF( OR( $C$43 = $DC$43, $C$43 =""), 0, IF( ISNUMBER( AN43 ), 0, 1 ))</f>
        <v>0</v>
      </c>
      <c r="CW43" s="226"/>
      <c r="CX43" s="337">
        <f xml:space="preserve"> IF( OR( $C$43 = $DC$43, $C$43 =""), 0, IF( ISNUMBER( AP43 ), 0, 1 ))</f>
        <v>0</v>
      </c>
      <c r="CY43" s="337">
        <f xml:space="preserve"> IF( OR( $C$43 = $DC$43, $C$43 =""), 0, IF( ISNUMBER( AQ43 ), 0, 1 ))</f>
        <v>0</v>
      </c>
      <c r="CZ43" s="337">
        <f xml:space="preserve"> IF( OR( $C$43 = $DC$43, $C$43 =""), 0, IF( ISNUMBER( AR43 ), 0, 1 ))</f>
        <v>0</v>
      </c>
      <c r="DA43" s="337">
        <f xml:space="preserve"> IF( OR( $C$43 = $DC$43, $C$43 =""), 0, IF( ISNUMBER( AS43 ), 0, 1 ))</f>
        <v>0</v>
      </c>
      <c r="DB43" s="226"/>
      <c r="DC43" s="429" t="s">
        <v>661</v>
      </c>
      <c r="DD43" s="7"/>
      <c r="DE43" s="14"/>
    </row>
    <row r="44" spans="2:109" ht="14.25" customHeight="1" x14ac:dyDescent="0.25">
      <c r="B44" s="358">
        <v>36</v>
      </c>
      <c r="C44" s="363" t="s">
        <v>654</v>
      </c>
      <c r="D44" s="432"/>
      <c r="E44" s="356" t="s">
        <v>41</v>
      </c>
      <c r="F44" s="355">
        <v>3</v>
      </c>
      <c r="G44" s="361"/>
      <c r="H44" s="360"/>
      <c r="I44" s="360"/>
      <c r="J44" s="360"/>
      <c r="K44" s="359">
        <f t="shared" si="0"/>
        <v>0</v>
      </c>
      <c r="L44" s="361"/>
      <c r="M44" s="360"/>
      <c r="N44" s="360"/>
      <c r="O44" s="360"/>
      <c r="P44" s="359">
        <f t="shared" si="1"/>
        <v>0</v>
      </c>
      <c r="Q44" s="361"/>
      <c r="R44" s="360"/>
      <c r="S44" s="360"/>
      <c r="T44" s="360"/>
      <c r="U44" s="359">
        <f t="shared" si="2"/>
        <v>0</v>
      </c>
      <c r="V44" s="361"/>
      <c r="W44" s="360"/>
      <c r="X44" s="360"/>
      <c r="Y44" s="360"/>
      <c r="Z44" s="359">
        <f t="shared" si="3"/>
        <v>0</v>
      </c>
      <c r="AA44" s="361"/>
      <c r="AB44" s="360"/>
      <c r="AC44" s="360"/>
      <c r="AD44" s="360"/>
      <c r="AE44" s="359">
        <f t="shared" si="4"/>
        <v>0</v>
      </c>
      <c r="AF44" s="361"/>
      <c r="AG44" s="360"/>
      <c r="AH44" s="360"/>
      <c r="AI44" s="360"/>
      <c r="AJ44" s="359">
        <f t="shared" si="5"/>
        <v>0</v>
      </c>
      <c r="AK44" s="361"/>
      <c r="AL44" s="360"/>
      <c r="AM44" s="360"/>
      <c r="AN44" s="360"/>
      <c r="AO44" s="359">
        <f t="shared" si="6"/>
        <v>0</v>
      </c>
      <c r="AP44" s="361"/>
      <c r="AQ44" s="360"/>
      <c r="AR44" s="360"/>
      <c r="AS44" s="360"/>
      <c r="AT44" s="359">
        <f t="shared" si="7"/>
        <v>0</v>
      </c>
      <c r="AU44" s="332"/>
      <c r="AV44" s="371"/>
      <c r="AW44" s="37" t="s">
        <v>388</v>
      </c>
      <c r="AX44" s="71"/>
      <c r="AY44" s="43">
        <f t="shared" si="43"/>
        <v>0</v>
      </c>
      <c r="AZ44" s="43"/>
      <c r="BB44" s="358">
        <f t="shared" si="42"/>
        <v>36</v>
      </c>
      <c r="BC44" s="357" t="s">
        <v>660</v>
      </c>
      <c r="BD44" s="356" t="s">
        <v>41</v>
      </c>
      <c r="BE44" s="355">
        <v>3</v>
      </c>
      <c r="BF44" s="366" t="s">
        <v>659</v>
      </c>
      <c r="BG44" s="353" t="s">
        <v>658</v>
      </c>
      <c r="BH44" s="353" t="s">
        <v>657</v>
      </c>
      <c r="BI44" s="353" t="s">
        <v>656</v>
      </c>
      <c r="BJ44" s="352" t="s">
        <v>655</v>
      </c>
      <c r="BL44" s="434"/>
      <c r="BM44" s="337">
        <f t="shared" si="44"/>
        <v>0</v>
      </c>
      <c r="BN44" s="8"/>
      <c r="BO44" s="337">
        <f xml:space="preserve"> IF( OR( $C$44 = $DC$44, $C$44 =""), 0, IF( ISNUMBER( G44 ), 0, 1 ))</f>
        <v>0</v>
      </c>
      <c r="BP44" s="337">
        <f xml:space="preserve"> IF( OR( $C$44 = $DC$44, $C$44 =""), 0, IF( ISNUMBER( H44 ), 0, 1 ))</f>
        <v>0</v>
      </c>
      <c r="BQ44" s="337">
        <f xml:space="preserve"> IF( OR( $C$44 = $DC$44, $C$44 =""), 0, IF( ISNUMBER( I44 ), 0, 1 ))</f>
        <v>0</v>
      </c>
      <c r="BR44" s="337">
        <f xml:space="preserve"> IF( OR( $C$44 = $DC$44, $C$44 =""), 0, IF( ISNUMBER( J44 ), 0, 1 ))</f>
        <v>0</v>
      </c>
      <c r="BS44" s="226"/>
      <c r="BT44" s="337">
        <f xml:space="preserve"> IF( OR( $C$44 = $DC$44, $C$44 =""), 0, IF( ISNUMBER( L44 ), 0, 1 ))</f>
        <v>0</v>
      </c>
      <c r="BU44" s="337">
        <f xml:space="preserve"> IF( OR( $C$44 = $DC$44, $C$44 =""), 0, IF( ISNUMBER( M44 ), 0, 1 ))</f>
        <v>0</v>
      </c>
      <c r="BV44" s="337">
        <f xml:space="preserve"> IF( OR( $C$44 = $DC$44, $C$44 =""), 0, IF( ISNUMBER( N44 ), 0, 1 ))</f>
        <v>0</v>
      </c>
      <c r="BW44" s="337">
        <f xml:space="preserve"> IF( OR( $C$44 = $DC$44, $C$44 =""), 0, IF( ISNUMBER( O44 ), 0, 1 ))</f>
        <v>0</v>
      </c>
      <c r="BX44" s="226"/>
      <c r="BY44" s="337">
        <f xml:space="preserve"> IF( OR( $C$44 = $DC$44, $C$44 =""), 0, IF( ISNUMBER( Q44 ), 0, 1 ))</f>
        <v>0</v>
      </c>
      <c r="BZ44" s="337">
        <f xml:space="preserve"> IF( OR( $C$44 = $DC$44, $C$44 =""), 0, IF( ISNUMBER( R44 ), 0, 1 ))</f>
        <v>0</v>
      </c>
      <c r="CA44" s="337">
        <f xml:space="preserve"> IF( OR( $C$44 = $DC$44, $C$44 =""), 0, IF( ISNUMBER( S44 ), 0, 1 ))</f>
        <v>0</v>
      </c>
      <c r="CB44" s="337">
        <f xml:space="preserve"> IF( OR( $C$44 = $DC$44, $C$44 =""), 0, IF( ISNUMBER( T44 ), 0, 1 ))</f>
        <v>0</v>
      </c>
      <c r="CC44" s="226"/>
      <c r="CD44" s="337">
        <f xml:space="preserve"> IF( OR( $C$44 = $DC$44, $C$44 =""), 0, IF( ISNUMBER( V44 ), 0, 1 ))</f>
        <v>0</v>
      </c>
      <c r="CE44" s="337">
        <f xml:space="preserve"> IF( OR( $C$44 = $DC$44, $C$44 =""), 0, IF( ISNUMBER( W44 ), 0, 1 ))</f>
        <v>0</v>
      </c>
      <c r="CF44" s="337">
        <f xml:space="preserve"> IF( OR( $C$44 = $DC$44, $C$44 =""), 0, IF( ISNUMBER( X44 ), 0, 1 ))</f>
        <v>0</v>
      </c>
      <c r="CG44" s="337">
        <f xml:space="preserve"> IF( OR( $C$44 = $DC$44, $C$44 =""), 0, IF( ISNUMBER( Y44 ), 0, 1 ))</f>
        <v>0</v>
      </c>
      <c r="CH44" s="226"/>
      <c r="CI44" s="337">
        <f xml:space="preserve"> IF( OR( $C$44 = $DC$44, $C$44 =""), 0, IF( ISNUMBER( AA44 ), 0, 1 ))</f>
        <v>0</v>
      </c>
      <c r="CJ44" s="337">
        <f xml:space="preserve"> IF( OR( $C$44 = $DC$44, $C$44 =""), 0, IF( ISNUMBER( AB44 ), 0, 1 ))</f>
        <v>0</v>
      </c>
      <c r="CK44" s="337">
        <f xml:space="preserve"> IF( OR( $C$44 = $DC$44, $C$44 =""), 0, IF( ISNUMBER( AC44 ), 0, 1 ))</f>
        <v>0</v>
      </c>
      <c r="CL44" s="337">
        <f xml:space="preserve"> IF( OR( $C$44 = $DC$44, $C$44 =""), 0, IF( ISNUMBER( AD44 ), 0, 1 ))</f>
        <v>0</v>
      </c>
      <c r="CM44" s="226"/>
      <c r="CN44" s="337">
        <f xml:space="preserve"> IF( OR( $C$44 = $DC$44, $C$44 =""), 0, IF( ISNUMBER( AF44 ), 0, 1 ))</f>
        <v>0</v>
      </c>
      <c r="CO44" s="337">
        <f xml:space="preserve"> IF( OR( $C$44 = $DC$44, $C$44 =""), 0, IF( ISNUMBER( AG44 ), 0, 1 ))</f>
        <v>0</v>
      </c>
      <c r="CP44" s="337">
        <f xml:space="preserve"> IF( OR( $C$44 = $DC$44, $C$44 =""), 0, IF( ISNUMBER( AH44 ), 0, 1 ))</f>
        <v>0</v>
      </c>
      <c r="CQ44" s="337">
        <f xml:space="preserve"> IF( OR( $C$44 = $DC$44, $C$44 =""), 0, IF( ISNUMBER( AI44 ), 0, 1 ))</f>
        <v>0</v>
      </c>
      <c r="CR44" s="226"/>
      <c r="CS44" s="337">
        <f xml:space="preserve"> IF( OR( $C$44 = $DC$44, $C$44 =""), 0, IF( ISNUMBER( AK44 ), 0, 1 ))</f>
        <v>0</v>
      </c>
      <c r="CT44" s="337">
        <f xml:space="preserve"> IF( OR( $C$44 = $DC$44, $C$44 =""), 0, IF( ISNUMBER( AL44 ), 0, 1 ))</f>
        <v>0</v>
      </c>
      <c r="CU44" s="337">
        <f xml:space="preserve"> IF( OR( $C$44 = $DC$44, $C$44 =""), 0, IF( ISNUMBER( AM44 ), 0, 1 ))</f>
        <v>0</v>
      </c>
      <c r="CV44" s="337">
        <f xml:space="preserve"> IF( OR( $C$44 = $DC$44, $C$44 =""), 0, IF( ISNUMBER( AN44 ), 0, 1 ))</f>
        <v>0</v>
      </c>
      <c r="CW44" s="226"/>
      <c r="CX44" s="337">
        <f xml:space="preserve"> IF( OR( $C$44 = $DC$44, $C$44 =""), 0, IF( ISNUMBER( AP44 ), 0, 1 ))</f>
        <v>0</v>
      </c>
      <c r="CY44" s="337">
        <f xml:space="preserve"> IF( OR( $C$44 = $DC$44, $C$44 =""), 0, IF( ISNUMBER( AQ44 ), 0, 1 ))</f>
        <v>0</v>
      </c>
      <c r="CZ44" s="337">
        <f xml:space="preserve"> IF( OR( $C$44 = $DC$44, $C$44 =""), 0, IF( ISNUMBER( AR44 ), 0, 1 ))</f>
        <v>0</v>
      </c>
      <c r="DA44" s="337">
        <f xml:space="preserve"> IF( OR( $C$44 = $DC$44, $C$44 =""), 0, IF( ISNUMBER( AS44 ), 0, 1 ))</f>
        <v>0</v>
      </c>
      <c r="DB44" s="226"/>
      <c r="DC44" s="429" t="s">
        <v>654</v>
      </c>
      <c r="DD44" s="434"/>
      <c r="DE44" s="433"/>
    </row>
    <row r="45" spans="2:109" ht="14.25" customHeight="1" x14ac:dyDescent="0.25">
      <c r="B45" s="358">
        <v>37</v>
      </c>
      <c r="C45" s="363" t="s">
        <v>647</v>
      </c>
      <c r="D45" s="432"/>
      <c r="E45" s="356" t="s">
        <v>41</v>
      </c>
      <c r="F45" s="355">
        <v>3</v>
      </c>
      <c r="G45" s="361"/>
      <c r="H45" s="360"/>
      <c r="I45" s="360"/>
      <c r="J45" s="360"/>
      <c r="K45" s="359">
        <f t="shared" si="0"/>
        <v>0</v>
      </c>
      <c r="L45" s="361"/>
      <c r="M45" s="360"/>
      <c r="N45" s="360"/>
      <c r="O45" s="360"/>
      <c r="P45" s="359">
        <f t="shared" si="1"/>
        <v>0</v>
      </c>
      <c r="Q45" s="361"/>
      <c r="R45" s="360"/>
      <c r="S45" s="360"/>
      <c r="T45" s="360"/>
      <c r="U45" s="359">
        <f t="shared" si="2"/>
        <v>0</v>
      </c>
      <c r="V45" s="361"/>
      <c r="W45" s="360"/>
      <c r="X45" s="360"/>
      <c r="Y45" s="360"/>
      <c r="Z45" s="359">
        <f t="shared" si="3"/>
        <v>0</v>
      </c>
      <c r="AA45" s="361"/>
      <c r="AB45" s="360"/>
      <c r="AC45" s="360"/>
      <c r="AD45" s="360"/>
      <c r="AE45" s="359">
        <f t="shared" si="4"/>
        <v>0</v>
      </c>
      <c r="AF45" s="361"/>
      <c r="AG45" s="360"/>
      <c r="AH45" s="360"/>
      <c r="AI45" s="360"/>
      <c r="AJ45" s="359">
        <f t="shared" si="5"/>
        <v>0</v>
      </c>
      <c r="AK45" s="361"/>
      <c r="AL45" s="360"/>
      <c r="AM45" s="360"/>
      <c r="AN45" s="360"/>
      <c r="AO45" s="359">
        <f t="shared" si="6"/>
        <v>0</v>
      </c>
      <c r="AP45" s="361"/>
      <c r="AQ45" s="360"/>
      <c r="AR45" s="360"/>
      <c r="AS45" s="360"/>
      <c r="AT45" s="359">
        <f t="shared" si="7"/>
        <v>0</v>
      </c>
      <c r="AU45" s="332"/>
      <c r="AV45" s="371"/>
      <c r="AW45" s="37" t="s">
        <v>388</v>
      </c>
      <c r="AX45" s="71"/>
      <c r="AY45" s="43">
        <f t="shared" si="43"/>
        <v>0</v>
      </c>
      <c r="AZ45" s="43"/>
      <c r="BB45" s="358">
        <f t="shared" si="42"/>
        <v>37</v>
      </c>
      <c r="BC45" s="357" t="s">
        <v>653</v>
      </c>
      <c r="BD45" s="356" t="s">
        <v>41</v>
      </c>
      <c r="BE45" s="355">
        <v>3</v>
      </c>
      <c r="BF45" s="366" t="s">
        <v>652</v>
      </c>
      <c r="BG45" s="353" t="s">
        <v>651</v>
      </c>
      <c r="BH45" s="353" t="s">
        <v>650</v>
      </c>
      <c r="BI45" s="353" t="s">
        <v>649</v>
      </c>
      <c r="BJ45" s="352" t="s">
        <v>648</v>
      </c>
      <c r="BL45" s="425"/>
      <c r="BM45" s="337">
        <f t="shared" si="44"/>
        <v>0</v>
      </c>
      <c r="BN45" s="8"/>
      <c r="BO45" s="337">
        <f xml:space="preserve"> IF( OR( $C$45 = $DC$45, $C$45 =""), 0, IF( ISNUMBER( G45 ), 0, 1 ))</f>
        <v>0</v>
      </c>
      <c r="BP45" s="337">
        <f xml:space="preserve"> IF( OR( $C$45 = $DC$45, $C$45 =""), 0, IF( ISNUMBER( H45 ), 0, 1 ))</f>
        <v>0</v>
      </c>
      <c r="BQ45" s="337">
        <f xml:space="preserve"> IF( OR( $C$45 = $DC$45, $C$45 =""), 0, IF( ISNUMBER( I45 ), 0, 1 ))</f>
        <v>0</v>
      </c>
      <c r="BR45" s="337">
        <f xml:space="preserve"> IF( OR( $C$45 = $DC$45, $C$45 =""), 0, IF( ISNUMBER( J45 ), 0, 1 ))</f>
        <v>0</v>
      </c>
      <c r="BS45" s="226"/>
      <c r="BT45" s="337">
        <f xml:space="preserve"> IF( OR( $C$45 = $DC$45, $C$45 =""), 0, IF( ISNUMBER( L45 ), 0, 1 ))</f>
        <v>0</v>
      </c>
      <c r="BU45" s="337">
        <f xml:space="preserve"> IF( OR( $C$45 = $DC$45, $C$45 =""), 0, IF( ISNUMBER( M45 ), 0, 1 ))</f>
        <v>0</v>
      </c>
      <c r="BV45" s="337">
        <f xml:space="preserve"> IF( OR( $C$45 = $DC$45, $C$45 =""), 0, IF( ISNUMBER( N45 ), 0, 1 ))</f>
        <v>0</v>
      </c>
      <c r="BW45" s="337">
        <f xml:space="preserve"> IF( OR( $C$45 = $DC$45, $C$45 =""), 0, IF( ISNUMBER( O45 ), 0, 1 ))</f>
        <v>0</v>
      </c>
      <c r="BX45" s="226"/>
      <c r="BY45" s="337">
        <f xml:space="preserve"> IF( OR( $C$45 = $DC$45, $C$45 =""), 0, IF( ISNUMBER( Q45 ), 0, 1 ))</f>
        <v>0</v>
      </c>
      <c r="BZ45" s="337">
        <f xml:space="preserve"> IF( OR( $C$45 = $DC$45, $C$45 =""), 0, IF( ISNUMBER( R45 ), 0, 1 ))</f>
        <v>0</v>
      </c>
      <c r="CA45" s="337">
        <f xml:space="preserve"> IF( OR( $C$45 = $DC$45, $C$45 =""), 0, IF( ISNUMBER( S45 ), 0, 1 ))</f>
        <v>0</v>
      </c>
      <c r="CB45" s="337">
        <f xml:space="preserve"> IF( OR( $C$45 = $DC$45, $C$45 =""), 0, IF( ISNUMBER( T45 ), 0, 1 ))</f>
        <v>0</v>
      </c>
      <c r="CC45" s="226"/>
      <c r="CD45" s="337">
        <f xml:space="preserve"> IF( OR( $C$45 = $DC$45, $C$45 =""), 0, IF( ISNUMBER( V45 ), 0, 1 ))</f>
        <v>0</v>
      </c>
      <c r="CE45" s="337">
        <f xml:space="preserve"> IF( OR( $C$45 = $DC$45, $C$45 =""), 0, IF( ISNUMBER( W45 ), 0, 1 ))</f>
        <v>0</v>
      </c>
      <c r="CF45" s="337">
        <f xml:space="preserve"> IF( OR( $C$45 = $DC$45, $C$45 =""), 0, IF( ISNUMBER( X45 ), 0, 1 ))</f>
        <v>0</v>
      </c>
      <c r="CG45" s="337">
        <f xml:space="preserve"> IF( OR( $C$45 = $DC$45, $C$45 =""), 0, IF( ISNUMBER( Y45 ), 0, 1 ))</f>
        <v>0</v>
      </c>
      <c r="CH45" s="226"/>
      <c r="CI45" s="337">
        <f xml:space="preserve"> IF( OR( $C$45 = $DC$45, $C$45 =""), 0, IF( ISNUMBER( AA45 ), 0, 1 ))</f>
        <v>0</v>
      </c>
      <c r="CJ45" s="337">
        <f xml:space="preserve"> IF( OR( $C$45 = $DC$45, $C$45 =""), 0, IF( ISNUMBER( AB45 ), 0, 1 ))</f>
        <v>0</v>
      </c>
      <c r="CK45" s="337">
        <f xml:space="preserve"> IF( OR( $C$45 = $DC$45, $C$45 =""), 0, IF( ISNUMBER( AC45 ), 0, 1 ))</f>
        <v>0</v>
      </c>
      <c r="CL45" s="337">
        <f xml:space="preserve"> IF( OR( $C$45 = $DC$45, $C$45 =""), 0, IF( ISNUMBER( AD45 ), 0, 1 ))</f>
        <v>0</v>
      </c>
      <c r="CM45" s="226"/>
      <c r="CN45" s="337">
        <f xml:space="preserve"> IF( OR( $C$45 = $DC$45, $C$45 =""), 0, IF( ISNUMBER( AF45 ), 0, 1 ))</f>
        <v>0</v>
      </c>
      <c r="CO45" s="337">
        <f xml:space="preserve"> IF( OR( $C$45 = $DC$45, $C$45 =""), 0, IF( ISNUMBER( AG45 ), 0, 1 ))</f>
        <v>0</v>
      </c>
      <c r="CP45" s="337">
        <f xml:space="preserve"> IF( OR( $C$45 = $DC$45, $C$45 =""), 0, IF( ISNUMBER( AH45 ), 0, 1 ))</f>
        <v>0</v>
      </c>
      <c r="CQ45" s="337">
        <f xml:space="preserve"> IF( OR( $C$45 = $DC$45, $C$45 =""), 0, IF( ISNUMBER( AI45 ), 0, 1 ))</f>
        <v>0</v>
      </c>
      <c r="CR45" s="226"/>
      <c r="CS45" s="337">
        <f xml:space="preserve"> IF( OR( $C$45 = $DC$45, $C$45 =""), 0, IF( ISNUMBER( AK45 ), 0, 1 ))</f>
        <v>0</v>
      </c>
      <c r="CT45" s="337">
        <f xml:space="preserve"> IF( OR( $C$45 = $DC$45, $C$45 =""), 0, IF( ISNUMBER( AL45 ), 0, 1 ))</f>
        <v>0</v>
      </c>
      <c r="CU45" s="337">
        <f xml:space="preserve"> IF( OR( $C$45 = $DC$45, $C$45 =""), 0, IF( ISNUMBER( AM45 ), 0, 1 ))</f>
        <v>0</v>
      </c>
      <c r="CV45" s="337">
        <f xml:space="preserve"> IF( OR( $C$45 = $DC$45, $C$45 =""), 0, IF( ISNUMBER( AN45 ), 0, 1 ))</f>
        <v>0</v>
      </c>
      <c r="CW45" s="226"/>
      <c r="CX45" s="337">
        <f xml:space="preserve"> IF( OR( $C$45 = $DC$45, $C$45 =""), 0, IF( ISNUMBER( AP45 ), 0, 1 ))</f>
        <v>0</v>
      </c>
      <c r="CY45" s="337">
        <f xml:space="preserve"> IF( OR( $C$45 = $DC$45, $C$45 =""), 0, IF( ISNUMBER( AQ45 ), 0, 1 ))</f>
        <v>0</v>
      </c>
      <c r="CZ45" s="337">
        <f xml:space="preserve"> IF( OR( $C$45 = $DC$45, $C$45 =""), 0, IF( ISNUMBER( AR45 ), 0, 1 ))</f>
        <v>0</v>
      </c>
      <c r="DA45" s="337">
        <f xml:space="preserve"> IF( OR( $C$45 = $DC$45, $C$45 =""), 0, IF( ISNUMBER( AS45 ), 0, 1 ))</f>
        <v>0</v>
      </c>
      <c r="DB45" s="226"/>
      <c r="DC45" s="429" t="s">
        <v>647</v>
      </c>
      <c r="DD45" s="425"/>
      <c r="DE45" s="280"/>
    </row>
    <row r="46" spans="2:109" ht="14.25" customHeight="1" thickBot="1" x14ac:dyDescent="0.3">
      <c r="B46" s="345">
        <v>38</v>
      </c>
      <c r="C46" s="351" t="s">
        <v>640</v>
      </c>
      <c r="D46" s="431"/>
      <c r="E46" s="430" t="s">
        <v>41</v>
      </c>
      <c r="F46" s="342">
        <v>3</v>
      </c>
      <c r="G46" s="349"/>
      <c r="H46" s="348"/>
      <c r="I46" s="348"/>
      <c r="J46" s="348"/>
      <c r="K46" s="347">
        <f t="shared" si="0"/>
        <v>0</v>
      </c>
      <c r="L46" s="349"/>
      <c r="M46" s="348"/>
      <c r="N46" s="348"/>
      <c r="O46" s="348"/>
      <c r="P46" s="347">
        <f t="shared" si="1"/>
        <v>0</v>
      </c>
      <c r="Q46" s="349"/>
      <c r="R46" s="348"/>
      <c r="S46" s="348"/>
      <c r="T46" s="348"/>
      <c r="U46" s="347">
        <f t="shared" si="2"/>
        <v>0</v>
      </c>
      <c r="V46" s="349"/>
      <c r="W46" s="348"/>
      <c r="X46" s="348"/>
      <c r="Y46" s="348"/>
      <c r="Z46" s="347">
        <f t="shared" si="3"/>
        <v>0</v>
      </c>
      <c r="AA46" s="349"/>
      <c r="AB46" s="348"/>
      <c r="AC46" s="348"/>
      <c r="AD46" s="348"/>
      <c r="AE46" s="347">
        <f t="shared" si="4"/>
        <v>0</v>
      </c>
      <c r="AF46" s="349"/>
      <c r="AG46" s="348"/>
      <c r="AH46" s="348"/>
      <c r="AI46" s="348"/>
      <c r="AJ46" s="347">
        <f t="shared" si="5"/>
        <v>0</v>
      </c>
      <c r="AK46" s="349"/>
      <c r="AL46" s="348"/>
      <c r="AM46" s="348"/>
      <c r="AN46" s="348"/>
      <c r="AO46" s="347">
        <f t="shared" si="6"/>
        <v>0</v>
      </c>
      <c r="AP46" s="349"/>
      <c r="AQ46" s="348"/>
      <c r="AR46" s="348"/>
      <c r="AS46" s="348"/>
      <c r="AT46" s="347">
        <f t="shared" si="7"/>
        <v>0</v>
      </c>
      <c r="AU46" s="332"/>
      <c r="AV46" s="371"/>
      <c r="AW46" s="37" t="s">
        <v>388</v>
      </c>
      <c r="AX46" s="71"/>
      <c r="AY46" s="43">
        <f t="shared" si="43"/>
        <v>0</v>
      </c>
      <c r="AZ46" s="43"/>
      <c r="BB46" s="345">
        <f t="shared" si="42"/>
        <v>38</v>
      </c>
      <c r="BC46" s="344" t="s">
        <v>646</v>
      </c>
      <c r="BD46" s="430" t="s">
        <v>41</v>
      </c>
      <c r="BE46" s="342">
        <v>3</v>
      </c>
      <c r="BF46" s="366" t="s">
        <v>645</v>
      </c>
      <c r="BG46" s="340" t="s">
        <v>644</v>
      </c>
      <c r="BH46" s="340" t="s">
        <v>643</v>
      </c>
      <c r="BI46" s="340" t="s">
        <v>642</v>
      </c>
      <c r="BJ46" s="339" t="s">
        <v>641</v>
      </c>
      <c r="BL46" s="425"/>
      <c r="BM46" s="337">
        <f t="shared" si="44"/>
        <v>0</v>
      </c>
      <c r="BN46" s="8"/>
      <c r="BO46" s="337">
        <f xml:space="preserve"> IF( OR( $C$46 = $DC$46, $C$46 =""), 0, IF( ISNUMBER( G46 ), 0, 1 ))</f>
        <v>0</v>
      </c>
      <c r="BP46" s="337">
        <f xml:space="preserve"> IF( OR( $C$46 = $DC$46, $C$46 =""), 0, IF( ISNUMBER( H46 ), 0, 1 ))</f>
        <v>0</v>
      </c>
      <c r="BQ46" s="337">
        <f xml:space="preserve"> IF( OR( $C$46 = $DC$46, $C$46 =""), 0, IF( ISNUMBER( I46 ), 0, 1 ))</f>
        <v>0</v>
      </c>
      <c r="BR46" s="337">
        <f xml:space="preserve"> IF( OR( $C$46 = $DC$46, $C$46 =""), 0, IF( ISNUMBER( J46 ), 0, 1 ))</f>
        <v>0</v>
      </c>
      <c r="BS46" s="226"/>
      <c r="BT46" s="337">
        <f xml:space="preserve"> IF( OR( $C$46 = $DC$46, $C$46 =""), 0, IF( ISNUMBER( L46 ), 0, 1 ))</f>
        <v>0</v>
      </c>
      <c r="BU46" s="337">
        <f xml:space="preserve"> IF( OR( $C$46 = $DC$46, $C$46 =""), 0, IF( ISNUMBER( M46 ), 0, 1 ))</f>
        <v>0</v>
      </c>
      <c r="BV46" s="337">
        <f xml:space="preserve"> IF( OR( $C$46 = $DC$46, $C$46 =""), 0, IF( ISNUMBER( N46 ), 0, 1 ))</f>
        <v>0</v>
      </c>
      <c r="BW46" s="337">
        <f xml:space="preserve"> IF( OR( $C$46 = $DC$46, $C$46 =""), 0, IF( ISNUMBER( O46 ), 0, 1 ))</f>
        <v>0</v>
      </c>
      <c r="BX46" s="226"/>
      <c r="BY46" s="337">
        <f xml:space="preserve"> IF( OR( $C$46 = $DC$46, $C$46 =""), 0, IF( ISNUMBER( Q46 ), 0, 1 ))</f>
        <v>0</v>
      </c>
      <c r="BZ46" s="337">
        <f xml:space="preserve"> IF( OR( $C$46 = $DC$46, $C$46 =""), 0, IF( ISNUMBER( R46 ), 0, 1 ))</f>
        <v>0</v>
      </c>
      <c r="CA46" s="337">
        <f xml:space="preserve"> IF( OR( $C$46 = $DC$46, $C$46 =""), 0, IF( ISNUMBER( S46 ), 0, 1 ))</f>
        <v>0</v>
      </c>
      <c r="CB46" s="337">
        <f xml:space="preserve"> IF( OR( $C$46 = $DC$46, $C$46 =""), 0, IF( ISNUMBER( T46 ), 0, 1 ))</f>
        <v>0</v>
      </c>
      <c r="CC46" s="226"/>
      <c r="CD46" s="337">
        <f xml:space="preserve"> IF( OR( $C$46 = $DC$46, $C$46 =""), 0, IF( ISNUMBER( V46 ), 0, 1 ))</f>
        <v>0</v>
      </c>
      <c r="CE46" s="337">
        <f xml:space="preserve"> IF( OR( $C$46 = $DC$46, $C$46 =""), 0, IF( ISNUMBER( W46 ), 0, 1 ))</f>
        <v>0</v>
      </c>
      <c r="CF46" s="337">
        <f xml:space="preserve"> IF( OR( $C$46 = $DC$46, $C$46 =""), 0, IF( ISNUMBER( X46 ), 0, 1 ))</f>
        <v>0</v>
      </c>
      <c r="CG46" s="337">
        <f xml:space="preserve"> IF( OR( $C$46 = $DC$46, $C$46 =""), 0, IF( ISNUMBER( Y46 ), 0, 1 ))</f>
        <v>0</v>
      </c>
      <c r="CH46" s="226"/>
      <c r="CI46" s="337">
        <f xml:space="preserve"> IF( OR( $C$46 = $DC$46, $C$46 =""), 0, IF( ISNUMBER( AA46 ), 0, 1 ))</f>
        <v>0</v>
      </c>
      <c r="CJ46" s="337">
        <f xml:space="preserve"> IF( OR( $C$46 = $DC$46, $C$46 =""), 0, IF( ISNUMBER( AB46 ), 0, 1 ))</f>
        <v>0</v>
      </c>
      <c r="CK46" s="337">
        <f xml:space="preserve"> IF( OR( $C$46 = $DC$46, $C$46 =""), 0, IF( ISNUMBER( AC46 ), 0, 1 ))</f>
        <v>0</v>
      </c>
      <c r="CL46" s="337">
        <f xml:space="preserve"> IF( OR( $C$46 = $DC$46, $C$46 =""), 0, IF( ISNUMBER( AD46 ), 0, 1 ))</f>
        <v>0</v>
      </c>
      <c r="CM46" s="226"/>
      <c r="CN46" s="337">
        <f xml:space="preserve"> IF( OR( $C$46 = $DC$46, $C$46 =""), 0, IF( ISNUMBER( AF46 ), 0, 1 ))</f>
        <v>0</v>
      </c>
      <c r="CO46" s="337">
        <f xml:space="preserve"> IF( OR( $C$46 = $DC$46, $C$46 =""), 0, IF( ISNUMBER( AG46 ), 0, 1 ))</f>
        <v>0</v>
      </c>
      <c r="CP46" s="337">
        <f xml:space="preserve"> IF( OR( $C$46 = $DC$46, $C$46 =""), 0, IF( ISNUMBER( AH46 ), 0, 1 ))</f>
        <v>0</v>
      </c>
      <c r="CQ46" s="337">
        <f xml:space="preserve"> IF( OR( $C$46 = $DC$46, $C$46 =""), 0, IF( ISNUMBER( AI46 ), 0, 1 ))</f>
        <v>0</v>
      </c>
      <c r="CR46" s="226"/>
      <c r="CS46" s="337">
        <f xml:space="preserve"> IF( OR( $C$46 = $DC$46, $C$46 =""), 0, IF( ISNUMBER( AK46 ), 0, 1 ))</f>
        <v>0</v>
      </c>
      <c r="CT46" s="337">
        <f xml:space="preserve"> IF( OR( $C$46 = $DC$46, $C$46 =""), 0, IF( ISNUMBER( AL46 ), 0, 1 ))</f>
        <v>0</v>
      </c>
      <c r="CU46" s="337">
        <f xml:space="preserve"> IF( OR( $C$46 = $DC$46, $C$46 =""), 0, IF( ISNUMBER( AM46 ), 0, 1 ))</f>
        <v>0</v>
      </c>
      <c r="CV46" s="337">
        <f xml:space="preserve"> IF( OR( $C$46 = $DC$46, $C$46 =""), 0, IF( ISNUMBER( AN46 ), 0, 1 ))</f>
        <v>0</v>
      </c>
      <c r="CW46" s="226"/>
      <c r="CX46" s="337">
        <f xml:space="preserve"> IF( OR( $C$46 = $DC$46, $C$46 =""), 0, IF( ISNUMBER( AP46 ), 0, 1 ))</f>
        <v>0</v>
      </c>
      <c r="CY46" s="337">
        <f xml:space="preserve"> IF( OR( $C$46 = $DC$46, $C$46 =""), 0, IF( ISNUMBER( AQ46 ), 0, 1 ))</f>
        <v>0</v>
      </c>
      <c r="CZ46" s="337">
        <f xml:space="preserve"> IF( OR( $C$46 = $DC$46, $C$46 =""), 0, IF( ISNUMBER( AR46 ), 0, 1 ))</f>
        <v>0</v>
      </c>
      <c r="DA46" s="337">
        <f xml:space="preserve"> IF( OR( $C$46 = $DC$46, $C$46 =""), 0, IF( ISNUMBER( AS46 ), 0, 1 ))</f>
        <v>0</v>
      </c>
      <c r="DB46" s="226"/>
      <c r="DC46" s="429" t="s">
        <v>640</v>
      </c>
      <c r="DD46" s="425"/>
      <c r="DE46" s="280"/>
    </row>
    <row r="47" spans="2:109" ht="24.75" customHeight="1" thickBot="1" x14ac:dyDescent="0.3">
      <c r="B47" s="331">
        <v>39</v>
      </c>
      <c r="C47" s="330" t="s">
        <v>638</v>
      </c>
      <c r="D47" s="336"/>
      <c r="E47" s="329" t="s">
        <v>41</v>
      </c>
      <c r="F47" s="328">
        <v>3</v>
      </c>
      <c r="G47" s="335">
        <f>SUM(G9:G46)</f>
        <v>2.5900000000000003</v>
      </c>
      <c r="H47" s="334">
        <f>SUM(H9:H46)</f>
        <v>0.16499999999999998</v>
      </c>
      <c r="I47" s="334">
        <f>SUM(I9:I46)</f>
        <v>26.053000000000001</v>
      </c>
      <c r="J47" s="334">
        <f>SUM(J9:J46)</f>
        <v>30.273000000000003</v>
      </c>
      <c r="K47" s="333">
        <f t="shared" si="0"/>
        <v>59.081000000000003</v>
      </c>
      <c r="L47" s="335">
        <f>SUM(L9:L46)</f>
        <v>5.4089999999999989</v>
      </c>
      <c r="M47" s="334">
        <f>SUM(M9:M46)</f>
        <v>2.7E-2</v>
      </c>
      <c r="N47" s="334">
        <f>SUM(N9:N46)</f>
        <v>17.728999999999999</v>
      </c>
      <c r="O47" s="334">
        <f>SUM(O9:O46)</f>
        <v>49.777999999999999</v>
      </c>
      <c r="P47" s="333">
        <f t="shared" si="1"/>
        <v>72.942999999999998</v>
      </c>
      <c r="Q47" s="335">
        <f>SUM(Q9:Q46)</f>
        <v>4.7923437909093929</v>
      </c>
      <c r="R47" s="334">
        <f>SUM(R9:R46)</f>
        <v>1.7025766899480283E-2</v>
      </c>
      <c r="S47" s="334">
        <f>SUM(S9:S46)</f>
        <v>5.452853808879139</v>
      </c>
      <c r="T47" s="334">
        <f>SUM(T9:T46)</f>
        <v>81.688498723343855</v>
      </c>
      <c r="U47" s="333">
        <f t="shared" si="2"/>
        <v>91.95072209003186</v>
      </c>
      <c r="V47" s="335">
        <f>SUM(V9:V46)</f>
        <v>6.9569999999999999</v>
      </c>
      <c r="W47" s="334">
        <f>SUM(W9:W46)</f>
        <v>0.11799999999999999</v>
      </c>
      <c r="X47" s="334">
        <f>SUM(X9:X46)</f>
        <v>19.225999999999999</v>
      </c>
      <c r="Y47" s="334">
        <f>SUM(Y9:Y46)</f>
        <v>17.091000000000001</v>
      </c>
      <c r="Z47" s="333">
        <f t="shared" si="3"/>
        <v>43.391999999999996</v>
      </c>
      <c r="AA47" s="335">
        <f>SUM(AA9:AA46)</f>
        <v>3.9520000000000004</v>
      </c>
      <c r="AB47" s="334">
        <f>SUM(AB9:AB46)</f>
        <v>9.4E-2</v>
      </c>
      <c r="AC47" s="334">
        <f>SUM(AC9:AC46)</f>
        <v>22.410999999999998</v>
      </c>
      <c r="AD47" s="334">
        <f>SUM(AD9:AD46)</f>
        <v>17.957000000000001</v>
      </c>
      <c r="AE47" s="333">
        <f t="shared" si="4"/>
        <v>44.414000000000001</v>
      </c>
      <c r="AF47" s="335">
        <f>SUM(AF9:AF46)</f>
        <v>10.391</v>
      </c>
      <c r="AG47" s="334">
        <f>SUM(AG9:AG46)</f>
        <v>5.9000000000000004E-2</v>
      </c>
      <c r="AH47" s="334">
        <f>SUM(AH9:AH46)</f>
        <v>17.724999999999998</v>
      </c>
      <c r="AI47" s="334">
        <f>SUM(AI9:AI46)</f>
        <v>16.446000000000002</v>
      </c>
      <c r="AJ47" s="333">
        <f t="shared" si="5"/>
        <v>44.620999999999995</v>
      </c>
      <c r="AK47" s="335">
        <f>SUM(AK9:AK46)</f>
        <v>8.1989999999999998</v>
      </c>
      <c r="AL47" s="334">
        <f>SUM(AL9:AL46)</f>
        <v>8.3000000000000004E-2</v>
      </c>
      <c r="AM47" s="334">
        <f>SUM(AM9:AM46)</f>
        <v>12.077999999999999</v>
      </c>
      <c r="AN47" s="334">
        <f>SUM(AN9:AN46)</f>
        <v>15.588000000000001</v>
      </c>
      <c r="AO47" s="333">
        <f t="shared" si="6"/>
        <v>35.948</v>
      </c>
      <c r="AP47" s="335">
        <f>SUM(AP9:AP46)</f>
        <v>2.7440000000000002</v>
      </c>
      <c r="AQ47" s="334">
        <f>SUM(AQ9:AQ46)</f>
        <v>6.0999999999999999E-2</v>
      </c>
      <c r="AR47" s="334">
        <f>SUM(AR9:AR46)</f>
        <v>9.679000000000002</v>
      </c>
      <c r="AS47" s="334">
        <f>SUM(AS9:AS46)</f>
        <v>15.875999999999999</v>
      </c>
      <c r="AT47" s="333">
        <f t="shared" si="7"/>
        <v>28.36</v>
      </c>
      <c r="AU47" s="332"/>
      <c r="AV47" s="428" t="s">
        <v>639</v>
      </c>
      <c r="AW47" s="427"/>
      <c r="AX47" s="71"/>
      <c r="AY47" s="43"/>
      <c r="AZ47" s="426"/>
      <c r="BB47" s="331">
        <f t="shared" si="42"/>
        <v>39</v>
      </c>
      <c r="BC47" s="330" t="s">
        <v>638</v>
      </c>
      <c r="BD47" s="329" t="s">
        <v>41</v>
      </c>
      <c r="BE47" s="328">
        <v>3</v>
      </c>
      <c r="BF47" s="327" t="s">
        <v>637</v>
      </c>
      <c r="BG47" s="326" t="s">
        <v>636</v>
      </c>
      <c r="BH47" s="326" t="s">
        <v>635</v>
      </c>
      <c r="BI47" s="326" t="s">
        <v>634</v>
      </c>
      <c r="BJ47" s="325" t="s">
        <v>633</v>
      </c>
      <c r="BL47" s="425"/>
      <c r="BM47" s="424"/>
      <c r="BN47" s="8"/>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423"/>
      <c r="DC47" s="423"/>
      <c r="DD47" s="7"/>
      <c r="DE47" s="280"/>
    </row>
    <row r="48" spans="2:109" ht="15" thickBot="1" x14ac:dyDescent="0.3">
      <c r="B48" s="324"/>
      <c r="C48" s="323"/>
      <c r="D48" s="322"/>
      <c r="E48" s="321"/>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32"/>
      <c r="AV48" s="118"/>
      <c r="AW48" s="118"/>
      <c r="AX48" s="118"/>
      <c r="AY48" s="43"/>
      <c r="AZ48" s="43"/>
      <c r="BB48" s="324"/>
      <c r="BC48" s="323"/>
      <c r="BD48" s="321"/>
      <c r="BE48" s="320"/>
      <c r="BF48" s="320"/>
      <c r="BG48" s="320"/>
      <c r="BH48" s="320"/>
      <c r="BI48" s="320"/>
      <c r="BJ48" s="320"/>
      <c r="BL48" s="387"/>
      <c r="BM48" s="8"/>
      <c r="BN48" s="8"/>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407"/>
      <c r="DC48" s="407"/>
    </row>
    <row r="49" spans="2:109" ht="15" thickBot="1" x14ac:dyDescent="0.3">
      <c r="B49" s="422" t="s">
        <v>116</v>
      </c>
      <c r="C49" s="421" t="s">
        <v>632</v>
      </c>
      <c r="D49" s="322"/>
      <c r="E49" s="321"/>
      <c r="F49" s="320"/>
      <c r="G49" s="320"/>
      <c r="H49" s="320"/>
      <c r="I49" s="320"/>
      <c r="J49" s="320"/>
      <c r="K49" s="320"/>
      <c r="L49" s="320"/>
      <c r="M49" s="320"/>
      <c r="N49" s="320"/>
      <c r="O49" s="320"/>
      <c r="P49" s="320"/>
      <c r="Q49" s="320"/>
      <c r="R49" s="320"/>
      <c r="S49" s="320"/>
      <c r="T49" s="320"/>
      <c r="U49" s="318"/>
      <c r="V49" s="318"/>
      <c r="W49" s="318"/>
      <c r="X49" s="318"/>
      <c r="Y49" s="318"/>
      <c r="Z49" s="318"/>
      <c r="AA49" s="318"/>
      <c r="AB49" s="318"/>
      <c r="AC49" s="318"/>
      <c r="AD49" s="318"/>
      <c r="AE49" s="318"/>
      <c r="AF49" s="318"/>
      <c r="AG49" s="318"/>
      <c r="AH49" s="318"/>
      <c r="AI49" s="318"/>
      <c r="AJ49" s="318"/>
      <c r="AK49" s="14"/>
      <c r="AL49" s="14"/>
      <c r="AM49" s="14"/>
      <c r="AN49" s="14"/>
      <c r="AO49" s="14"/>
      <c r="AP49" s="14"/>
      <c r="AQ49" s="14"/>
      <c r="AR49" s="14"/>
      <c r="AS49" s="14"/>
      <c r="AT49" s="14"/>
      <c r="AU49" s="332"/>
      <c r="AV49" s="118"/>
      <c r="AW49" s="118"/>
      <c r="AX49" s="118"/>
      <c r="AY49" s="43"/>
      <c r="AZ49" s="43"/>
      <c r="BB49" s="422" t="s">
        <v>116</v>
      </c>
      <c r="BC49" s="421" t="s">
        <v>632</v>
      </c>
      <c r="BD49" s="321"/>
      <c r="BE49" s="320"/>
      <c r="BF49" s="320"/>
      <c r="BG49" s="320"/>
      <c r="BH49" s="320"/>
      <c r="BI49" s="320"/>
      <c r="BJ49" s="320"/>
      <c r="BL49" s="387"/>
      <c r="BM49" s="8"/>
      <c r="BN49" s="8"/>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407"/>
      <c r="DC49" s="407"/>
      <c r="DD49" s="387"/>
      <c r="DE49" s="406"/>
    </row>
    <row r="50" spans="2:109" ht="14.25" customHeight="1" x14ac:dyDescent="0.25">
      <c r="B50" s="416">
        <v>40</v>
      </c>
      <c r="C50" s="408" t="s">
        <v>631</v>
      </c>
      <c r="D50" s="46" t="s">
        <v>40</v>
      </c>
      <c r="E50" s="415" t="s">
        <v>41</v>
      </c>
      <c r="F50" s="415">
        <v>3</v>
      </c>
      <c r="G50" s="420">
        <v>0</v>
      </c>
      <c r="H50" s="419">
        <v>0</v>
      </c>
      <c r="I50" s="419">
        <v>0</v>
      </c>
      <c r="J50" s="419">
        <v>0</v>
      </c>
      <c r="K50" s="418">
        <f t="shared" ref="K50:K88" si="45">SUM(G50:J50)</f>
        <v>0</v>
      </c>
      <c r="L50" s="420">
        <v>0</v>
      </c>
      <c r="M50" s="419">
        <v>0</v>
      </c>
      <c r="N50" s="419">
        <v>0</v>
      </c>
      <c r="O50" s="419">
        <v>0</v>
      </c>
      <c r="P50" s="418">
        <f t="shared" ref="P50:P88" si="46">SUM(L50:O50)</f>
        <v>0</v>
      </c>
      <c r="Q50" s="420">
        <v>0</v>
      </c>
      <c r="R50" s="419">
        <v>0</v>
      </c>
      <c r="S50" s="419">
        <v>0</v>
      </c>
      <c r="T50" s="419">
        <v>0</v>
      </c>
      <c r="U50" s="418">
        <f t="shared" ref="U50:U88" si="47">SUM(Q50:T50)</f>
        <v>0</v>
      </c>
      <c r="V50" s="420">
        <v>0</v>
      </c>
      <c r="W50" s="419">
        <v>0</v>
      </c>
      <c r="X50" s="419">
        <v>0</v>
      </c>
      <c r="Y50" s="419">
        <v>0</v>
      </c>
      <c r="Z50" s="418">
        <f t="shared" ref="Z50:Z88" si="48">SUM(V50:Y50)</f>
        <v>0</v>
      </c>
      <c r="AA50" s="420">
        <v>0</v>
      </c>
      <c r="AB50" s="419">
        <v>0</v>
      </c>
      <c r="AC50" s="419">
        <v>0</v>
      </c>
      <c r="AD50" s="419">
        <v>0</v>
      </c>
      <c r="AE50" s="418">
        <f t="shared" ref="AE50:AE88" si="49">SUM(AA50:AD50)</f>
        <v>0</v>
      </c>
      <c r="AF50" s="420">
        <v>3.1E-2</v>
      </c>
      <c r="AG50" s="419">
        <v>0</v>
      </c>
      <c r="AH50" s="419">
        <v>0</v>
      </c>
      <c r="AI50" s="419">
        <v>0</v>
      </c>
      <c r="AJ50" s="418">
        <f t="shared" ref="AJ50:AJ88" si="50">SUM(AF50:AI50)</f>
        <v>3.1E-2</v>
      </c>
      <c r="AK50" s="420">
        <v>0.06</v>
      </c>
      <c r="AL50" s="419">
        <v>0</v>
      </c>
      <c r="AM50" s="419">
        <v>0</v>
      </c>
      <c r="AN50" s="419">
        <v>0</v>
      </c>
      <c r="AO50" s="418">
        <f t="shared" ref="AO50:AO88" si="51">SUM(AK50:AN50)</f>
        <v>0.06</v>
      </c>
      <c r="AP50" s="420">
        <v>6.0999999999999999E-2</v>
      </c>
      <c r="AQ50" s="419">
        <v>0</v>
      </c>
      <c r="AR50" s="419">
        <v>0</v>
      </c>
      <c r="AS50" s="419">
        <v>0</v>
      </c>
      <c r="AT50" s="418">
        <f t="shared" ref="AT50:AT88" si="52">SUM(AP50:AS50)</f>
        <v>6.0999999999999999E-2</v>
      </c>
      <c r="AU50" s="332"/>
      <c r="AV50" s="52"/>
      <c r="AW50" s="417"/>
      <c r="AX50" s="54"/>
      <c r="AY50" s="43">
        <f t="shared" ref="AY50:AY72" si="53">IF(SUM(BO50:DA50)=0,0,$BO$4)</f>
        <v>0</v>
      </c>
      <c r="AZ50" s="43"/>
      <c r="BB50" s="416">
        <v>40</v>
      </c>
      <c r="BC50" s="408" t="s">
        <v>631</v>
      </c>
      <c r="BD50" s="415" t="s">
        <v>41</v>
      </c>
      <c r="BE50" s="415">
        <v>3</v>
      </c>
      <c r="BF50" s="414" t="s">
        <v>630</v>
      </c>
      <c r="BG50" s="413" t="s">
        <v>629</v>
      </c>
      <c r="BH50" s="413" t="s">
        <v>628</v>
      </c>
      <c r="BI50" s="413" t="s">
        <v>627</v>
      </c>
      <c r="BJ50" s="412" t="s">
        <v>626</v>
      </c>
      <c r="BL50" s="387"/>
      <c r="BM50" s="8"/>
      <c r="BN50" s="8"/>
      <c r="BO50" s="337">
        <f t="shared" ref="BO50:BO72" si="54">IF(ISNUMBER(G50),0,1)</f>
        <v>0</v>
      </c>
      <c r="BP50" s="337">
        <f t="shared" ref="BP50:BP72" si="55">IF(ISNUMBER(H50),0,1)</f>
        <v>0</v>
      </c>
      <c r="BQ50" s="337">
        <f t="shared" ref="BQ50:BQ72" si="56">IF(ISNUMBER(I50),0,1)</f>
        <v>0</v>
      </c>
      <c r="BR50" s="337">
        <f t="shared" ref="BR50:BR72" si="57">IF(ISNUMBER(J50),0,1)</f>
        <v>0</v>
      </c>
      <c r="BS50" s="226"/>
      <c r="BT50" s="337">
        <f t="shared" ref="BT50:BT72" si="58">IF(ISNUMBER(L50),0,1)</f>
        <v>0</v>
      </c>
      <c r="BU50" s="337">
        <f t="shared" ref="BU50:BU72" si="59">IF(ISNUMBER(M50),0,1)</f>
        <v>0</v>
      </c>
      <c r="BV50" s="337">
        <f t="shared" ref="BV50:BV72" si="60">IF(ISNUMBER(N50),0,1)</f>
        <v>0</v>
      </c>
      <c r="BW50" s="337">
        <f t="shared" ref="BW50:BW72" si="61">IF(ISNUMBER(O50),0,1)</f>
        <v>0</v>
      </c>
      <c r="BX50" s="226"/>
      <c r="BY50" s="337">
        <f t="shared" ref="BY50:BY72" si="62">IF(ISNUMBER(Q50),0,1)</f>
        <v>0</v>
      </c>
      <c r="BZ50" s="337">
        <f t="shared" ref="BZ50:BZ72" si="63">IF(ISNUMBER(R50),0,1)</f>
        <v>0</v>
      </c>
      <c r="CA50" s="337">
        <f t="shared" ref="CA50:CA72" si="64">IF(ISNUMBER(S50),0,1)</f>
        <v>0</v>
      </c>
      <c r="CB50" s="337">
        <f t="shared" ref="CB50:CB72" si="65">IF(ISNUMBER(T50),0,1)</f>
        <v>0</v>
      </c>
      <c r="CC50" s="226"/>
      <c r="CD50" s="337">
        <f t="shared" ref="CD50:CD72" si="66">IF(ISNUMBER(V50),0,1)</f>
        <v>0</v>
      </c>
      <c r="CE50" s="337">
        <f t="shared" ref="CE50:CE72" si="67">IF(ISNUMBER(W50),0,1)</f>
        <v>0</v>
      </c>
      <c r="CF50" s="337">
        <f t="shared" ref="CF50:CF72" si="68">IF(ISNUMBER(X50),0,1)</f>
        <v>0</v>
      </c>
      <c r="CG50" s="337">
        <f t="shared" ref="CG50:CG72" si="69">IF(ISNUMBER(Y50),0,1)</f>
        <v>0</v>
      </c>
      <c r="CH50" s="226"/>
      <c r="CI50" s="337">
        <f t="shared" ref="CI50:CI72" si="70">IF(ISNUMBER(AA50),0,1)</f>
        <v>0</v>
      </c>
      <c r="CJ50" s="337">
        <f t="shared" ref="CJ50:CJ72" si="71">IF(ISNUMBER(AB50),0,1)</f>
        <v>0</v>
      </c>
      <c r="CK50" s="337">
        <f t="shared" ref="CK50:CK72" si="72">IF(ISNUMBER(AC50),0,1)</f>
        <v>0</v>
      </c>
      <c r="CL50" s="337">
        <f t="shared" ref="CL50:CL72" si="73">IF(ISNUMBER(AD50),0,1)</f>
        <v>0</v>
      </c>
      <c r="CM50" s="226"/>
      <c r="CN50" s="337">
        <f t="shared" ref="CN50:CN72" si="74">IF(ISNUMBER(AF50),0,1)</f>
        <v>0</v>
      </c>
      <c r="CO50" s="337">
        <f t="shared" ref="CO50:CO72" si="75">IF(ISNUMBER(AG50),0,1)</f>
        <v>0</v>
      </c>
      <c r="CP50" s="337">
        <f t="shared" ref="CP50:CP72" si="76">IF(ISNUMBER(AH50),0,1)</f>
        <v>0</v>
      </c>
      <c r="CQ50" s="337">
        <f t="shared" ref="CQ50:CQ72" si="77">IF(ISNUMBER(AI50),0,1)</f>
        <v>0</v>
      </c>
      <c r="CR50" s="226"/>
      <c r="CS50" s="337">
        <f t="shared" ref="CS50:CS72" si="78">IF(ISNUMBER(AK50),0,1)</f>
        <v>0</v>
      </c>
      <c r="CT50" s="337">
        <f t="shared" ref="CT50:CT72" si="79">IF(ISNUMBER(AL50),0,1)</f>
        <v>0</v>
      </c>
      <c r="CU50" s="337">
        <f t="shared" ref="CU50:CU72" si="80">IF(ISNUMBER(AM50),0,1)</f>
        <v>0</v>
      </c>
      <c r="CV50" s="337">
        <f t="shared" ref="CV50:CV72" si="81">IF(ISNUMBER(AN50),0,1)</f>
        <v>0</v>
      </c>
      <c r="CW50" s="226"/>
      <c r="CX50" s="337">
        <f t="shared" ref="CX50:CX72" si="82">IF(ISNUMBER(AP50),0,1)</f>
        <v>0</v>
      </c>
      <c r="CY50" s="337">
        <f t="shared" ref="CY50:CY72" si="83">IF(ISNUMBER(AQ50),0,1)</f>
        <v>0</v>
      </c>
      <c r="CZ50" s="337">
        <f t="shared" ref="CZ50:CZ72" si="84">IF(ISNUMBER(AR50),0,1)</f>
        <v>0</v>
      </c>
      <c r="DA50" s="337">
        <f t="shared" ref="DA50:DA72" si="85">IF(ISNUMBER(AS50),0,1)</f>
        <v>0</v>
      </c>
      <c r="DB50" s="407"/>
      <c r="DC50" s="407"/>
      <c r="DD50" s="387"/>
      <c r="DE50" s="406"/>
    </row>
    <row r="51" spans="2:109" ht="14.25" customHeight="1" x14ac:dyDescent="0.25">
      <c r="B51" s="379">
        <f t="shared" ref="B51:B88" si="86">B50+1</f>
        <v>41</v>
      </c>
      <c r="C51" s="408" t="s">
        <v>625</v>
      </c>
      <c r="D51" s="64" t="s">
        <v>49</v>
      </c>
      <c r="E51" s="391" t="s">
        <v>41</v>
      </c>
      <c r="F51" s="391">
        <v>3</v>
      </c>
      <c r="G51" s="378">
        <v>0</v>
      </c>
      <c r="H51" s="360">
        <v>0</v>
      </c>
      <c r="I51" s="360">
        <v>0</v>
      </c>
      <c r="J51" s="360">
        <v>0</v>
      </c>
      <c r="K51" s="359">
        <f t="shared" si="45"/>
        <v>0</v>
      </c>
      <c r="L51" s="378">
        <v>0</v>
      </c>
      <c r="M51" s="360">
        <v>0</v>
      </c>
      <c r="N51" s="360">
        <v>0</v>
      </c>
      <c r="O51" s="360">
        <v>0</v>
      </c>
      <c r="P51" s="359">
        <f t="shared" si="46"/>
        <v>0</v>
      </c>
      <c r="Q51" s="378">
        <v>0</v>
      </c>
      <c r="R51" s="360">
        <v>0</v>
      </c>
      <c r="S51" s="360">
        <v>0</v>
      </c>
      <c r="T51" s="360">
        <v>0</v>
      </c>
      <c r="U51" s="359">
        <f t="shared" si="47"/>
        <v>0</v>
      </c>
      <c r="V51" s="378">
        <v>0</v>
      </c>
      <c r="W51" s="360">
        <v>0</v>
      </c>
      <c r="X51" s="360">
        <v>0</v>
      </c>
      <c r="Y51" s="360">
        <v>0</v>
      </c>
      <c r="Z51" s="359">
        <f t="shared" si="48"/>
        <v>0</v>
      </c>
      <c r="AA51" s="378">
        <v>0</v>
      </c>
      <c r="AB51" s="360">
        <v>0</v>
      </c>
      <c r="AC51" s="360">
        <v>0</v>
      </c>
      <c r="AD51" s="360">
        <v>0</v>
      </c>
      <c r="AE51" s="359">
        <f t="shared" si="49"/>
        <v>0</v>
      </c>
      <c r="AF51" s="378">
        <v>0</v>
      </c>
      <c r="AG51" s="360">
        <v>0</v>
      </c>
      <c r="AH51" s="360">
        <v>0</v>
      </c>
      <c r="AI51" s="360">
        <v>0</v>
      </c>
      <c r="AJ51" s="359">
        <f t="shared" si="50"/>
        <v>0</v>
      </c>
      <c r="AK51" s="378">
        <v>0</v>
      </c>
      <c r="AL51" s="360">
        <v>0</v>
      </c>
      <c r="AM51" s="360">
        <v>0</v>
      </c>
      <c r="AN51" s="360">
        <v>0</v>
      </c>
      <c r="AO51" s="359">
        <f t="shared" si="51"/>
        <v>0</v>
      </c>
      <c r="AP51" s="378">
        <v>0</v>
      </c>
      <c r="AQ51" s="360">
        <v>0</v>
      </c>
      <c r="AR51" s="360">
        <v>0</v>
      </c>
      <c r="AS51" s="360">
        <v>0</v>
      </c>
      <c r="AT51" s="359">
        <f t="shared" si="52"/>
        <v>0</v>
      </c>
      <c r="AU51" s="399"/>
      <c r="AV51" s="411"/>
      <c r="AW51" s="410"/>
      <c r="AX51" s="409"/>
      <c r="AY51" s="43">
        <f t="shared" si="53"/>
        <v>0</v>
      </c>
      <c r="AZ51" s="43"/>
      <c r="BB51" s="379">
        <f t="shared" ref="BB51:BB88" si="87">BB50+1</f>
        <v>41</v>
      </c>
      <c r="BC51" s="408" t="s">
        <v>625</v>
      </c>
      <c r="BD51" s="391" t="s">
        <v>41</v>
      </c>
      <c r="BE51" s="391">
        <v>3</v>
      </c>
      <c r="BF51" s="377" t="s">
        <v>624</v>
      </c>
      <c r="BG51" s="353" t="s">
        <v>623</v>
      </c>
      <c r="BH51" s="353" t="s">
        <v>622</v>
      </c>
      <c r="BI51" s="353" t="s">
        <v>621</v>
      </c>
      <c r="BJ51" s="352" t="s">
        <v>620</v>
      </c>
      <c r="BL51" s="387"/>
      <c r="BM51" s="8"/>
      <c r="BN51" s="8"/>
      <c r="BO51" s="337">
        <f t="shared" si="54"/>
        <v>0</v>
      </c>
      <c r="BP51" s="337">
        <f t="shared" si="55"/>
        <v>0</v>
      </c>
      <c r="BQ51" s="337">
        <f t="shared" si="56"/>
        <v>0</v>
      </c>
      <c r="BR51" s="337">
        <f t="shared" si="57"/>
        <v>0</v>
      </c>
      <c r="BS51" s="226"/>
      <c r="BT51" s="337">
        <f t="shared" si="58"/>
        <v>0</v>
      </c>
      <c r="BU51" s="337">
        <f t="shared" si="59"/>
        <v>0</v>
      </c>
      <c r="BV51" s="337">
        <f t="shared" si="60"/>
        <v>0</v>
      </c>
      <c r="BW51" s="337">
        <f t="shared" si="61"/>
        <v>0</v>
      </c>
      <c r="BX51" s="226"/>
      <c r="BY51" s="337">
        <f t="shared" si="62"/>
        <v>0</v>
      </c>
      <c r="BZ51" s="337">
        <f t="shared" si="63"/>
        <v>0</v>
      </c>
      <c r="CA51" s="337">
        <f t="shared" si="64"/>
        <v>0</v>
      </c>
      <c r="CB51" s="337">
        <f t="shared" si="65"/>
        <v>0</v>
      </c>
      <c r="CC51" s="226"/>
      <c r="CD51" s="337">
        <f t="shared" si="66"/>
        <v>0</v>
      </c>
      <c r="CE51" s="337">
        <f t="shared" si="67"/>
        <v>0</v>
      </c>
      <c r="CF51" s="337">
        <f t="shared" si="68"/>
        <v>0</v>
      </c>
      <c r="CG51" s="337">
        <f t="shared" si="69"/>
        <v>0</v>
      </c>
      <c r="CH51" s="226"/>
      <c r="CI51" s="337">
        <f t="shared" si="70"/>
        <v>0</v>
      </c>
      <c r="CJ51" s="337">
        <f t="shared" si="71"/>
        <v>0</v>
      </c>
      <c r="CK51" s="337">
        <f t="shared" si="72"/>
        <v>0</v>
      </c>
      <c r="CL51" s="337">
        <f t="shared" si="73"/>
        <v>0</v>
      </c>
      <c r="CM51" s="226"/>
      <c r="CN51" s="337">
        <f t="shared" si="74"/>
        <v>0</v>
      </c>
      <c r="CO51" s="337">
        <f t="shared" si="75"/>
        <v>0</v>
      </c>
      <c r="CP51" s="337">
        <f t="shared" si="76"/>
        <v>0</v>
      </c>
      <c r="CQ51" s="337">
        <f t="shared" si="77"/>
        <v>0</v>
      </c>
      <c r="CR51" s="226"/>
      <c r="CS51" s="337">
        <f t="shared" si="78"/>
        <v>0</v>
      </c>
      <c r="CT51" s="337">
        <f t="shared" si="79"/>
        <v>0</v>
      </c>
      <c r="CU51" s="337">
        <f t="shared" si="80"/>
        <v>0</v>
      </c>
      <c r="CV51" s="337">
        <f t="shared" si="81"/>
        <v>0</v>
      </c>
      <c r="CW51" s="226"/>
      <c r="CX51" s="337">
        <f t="shared" si="82"/>
        <v>0</v>
      </c>
      <c r="CY51" s="337">
        <f t="shared" si="83"/>
        <v>0</v>
      </c>
      <c r="CZ51" s="337">
        <f t="shared" si="84"/>
        <v>0</v>
      </c>
      <c r="DA51" s="337">
        <f t="shared" si="85"/>
        <v>0</v>
      </c>
      <c r="DB51" s="407"/>
      <c r="DC51" s="407"/>
      <c r="DD51" s="387"/>
      <c r="DE51" s="406"/>
    </row>
    <row r="52" spans="2:109" ht="14.25" customHeight="1" x14ac:dyDescent="0.25">
      <c r="B52" s="379">
        <f t="shared" si="86"/>
        <v>42</v>
      </c>
      <c r="C52" s="392" t="s">
        <v>619</v>
      </c>
      <c r="D52" s="64" t="s">
        <v>56</v>
      </c>
      <c r="E52" s="391" t="s">
        <v>41</v>
      </c>
      <c r="F52" s="391">
        <v>3</v>
      </c>
      <c r="G52" s="378">
        <v>0</v>
      </c>
      <c r="H52" s="360">
        <v>0</v>
      </c>
      <c r="I52" s="360">
        <v>0</v>
      </c>
      <c r="J52" s="360">
        <v>0</v>
      </c>
      <c r="K52" s="359">
        <f t="shared" si="45"/>
        <v>0</v>
      </c>
      <c r="L52" s="378">
        <v>0</v>
      </c>
      <c r="M52" s="360">
        <v>0</v>
      </c>
      <c r="N52" s="360">
        <v>0</v>
      </c>
      <c r="O52" s="360">
        <v>0</v>
      </c>
      <c r="P52" s="359">
        <f t="shared" si="46"/>
        <v>0</v>
      </c>
      <c r="Q52" s="378">
        <v>0</v>
      </c>
      <c r="R52" s="360">
        <v>0</v>
      </c>
      <c r="S52" s="360">
        <v>0</v>
      </c>
      <c r="T52" s="360">
        <v>0</v>
      </c>
      <c r="U52" s="359">
        <f t="shared" si="47"/>
        <v>0</v>
      </c>
      <c r="V52" s="378">
        <v>0</v>
      </c>
      <c r="W52" s="360">
        <v>0</v>
      </c>
      <c r="X52" s="360">
        <v>0</v>
      </c>
      <c r="Y52" s="360">
        <v>0</v>
      </c>
      <c r="Z52" s="359">
        <f t="shared" si="48"/>
        <v>0</v>
      </c>
      <c r="AA52" s="378">
        <v>0</v>
      </c>
      <c r="AB52" s="360">
        <v>0</v>
      </c>
      <c r="AC52" s="360">
        <v>0</v>
      </c>
      <c r="AD52" s="360">
        <v>0</v>
      </c>
      <c r="AE52" s="359">
        <f t="shared" si="49"/>
        <v>0</v>
      </c>
      <c r="AF52" s="378">
        <v>0</v>
      </c>
      <c r="AG52" s="360">
        <v>0</v>
      </c>
      <c r="AH52" s="360">
        <v>0</v>
      </c>
      <c r="AI52" s="360">
        <v>0</v>
      </c>
      <c r="AJ52" s="359">
        <f t="shared" si="50"/>
        <v>0</v>
      </c>
      <c r="AK52" s="378">
        <v>0</v>
      </c>
      <c r="AL52" s="360">
        <v>0</v>
      </c>
      <c r="AM52" s="360">
        <v>0</v>
      </c>
      <c r="AN52" s="360">
        <v>0</v>
      </c>
      <c r="AO52" s="359">
        <f t="shared" si="51"/>
        <v>0</v>
      </c>
      <c r="AP52" s="378">
        <v>0</v>
      </c>
      <c r="AQ52" s="360">
        <v>0</v>
      </c>
      <c r="AR52" s="360">
        <v>0</v>
      </c>
      <c r="AS52" s="360">
        <v>0</v>
      </c>
      <c r="AT52" s="359">
        <f t="shared" si="52"/>
        <v>0</v>
      </c>
      <c r="AU52" s="332"/>
      <c r="AV52" s="70"/>
      <c r="AW52" s="37"/>
      <c r="AX52" s="71"/>
      <c r="AY52" s="43">
        <f t="shared" si="53"/>
        <v>0</v>
      </c>
      <c r="AZ52" s="43"/>
      <c r="BB52" s="379">
        <f t="shared" si="87"/>
        <v>42</v>
      </c>
      <c r="BC52" s="392" t="s">
        <v>619</v>
      </c>
      <c r="BD52" s="391" t="s">
        <v>41</v>
      </c>
      <c r="BE52" s="391">
        <v>3</v>
      </c>
      <c r="BF52" s="377" t="s">
        <v>618</v>
      </c>
      <c r="BG52" s="353" t="s">
        <v>617</v>
      </c>
      <c r="BH52" s="353" t="s">
        <v>616</v>
      </c>
      <c r="BI52" s="353" t="s">
        <v>615</v>
      </c>
      <c r="BJ52" s="352" t="s">
        <v>614</v>
      </c>
      <c r="BL52" s="387"/>
      <c r="BM52" s="8"/>
      <c r="BN52" s="8"/>
      <c r="BO52" s="337">
        <f t="shared" si="54"/>
        <v>0</v>
      </c>
      <c r="BP52" s="337">
        <f t="shared" si="55"/>
        <v>0</v>
      </c>
      <c r="BQ52" s="337">
        <f t="shared" si="56"/>
        <v>0</v>
      </c>
      <c r="BR52" s="337">
        <f t="shared" si="57"/>
        <v>0</v>
      </c>
      <c r="BS52" s="226"/>
      <c r="BT52" s="337">
        <f t="shared" si="58"/>
        <v>0</v>
      </c>
      <c r="BU52" s="337">
        <f t="shared" si="59"/>
        <v>0</v>
      </c>
      <c r="BV52" s="337">
        <f t="shared" si="60"/>
        <v>0</v>
      </c>
      <c r="BW52" s="337">
        <f t="shared" si="61"/>
        <v>0</v>
      </c>
      <c r="BX52" s="226"/>
      <c r="BY52" s="337">
        <f t="shared" si="62"/>
        <v>0</v>
      </c>
      <c r="BZ52" s="337">
        <f t="shared" si="63"/>
        <v>0</v>
      </c>
      <c r="CA52" s="337">
        <f t="shared" si="64"/>
        <v>0</v>
      </c>
      <c r="CB52" s="337">
        <f t="shared" si="65"/>
        <v>0</v>
      </c>
      <c r="CC52" s="226"/>
      <c r="CD52" s="337">
        <f t="shared" si="66"/>
        <v>0</v>
      </c>
      <c r="CE52" s="337">
        <f t="shared" si="67"/>
        <v>0</v>
      </c>
      <c r="CF52" s="337">
        <f t="shared" si="68"/>
        <v>0</v>
      </c>
      <c r="CG52" s="337">
        <f t="shared" si="69"/>
        <v>0</v>
      </c>
      <c r="CH52" s="226"/>
      <c r="CI52" s="337">
        <f t="shared" si="70"/>
        <v>0</v>
      </c>
      <c r="CJ52" s="337">
        <f t="shared" si="71"/>
        <v>0</v>
      </c>
      <c r="CK52" s="337">
        <f t="shared" si="72"/>
        <v>0</v>
      </c>
      <c r="CL52" s="337">
        <f t="shared" si="73"/>
        <v>0</v>
      </c>
      <c r="CM52" s="226"/>
      <c r="CN52" s="337">
        <f t="shared" si="74"/>
        <v>0</v>
      </c>
      <c r="CO52" s="337">
        <f t="shared" si="75"/>
        <v>0</v>
      </c>
      <c r="CP52" s="337">
        <f t="shared" si="76"/>
        <v>0</v>
      </c>
      <c r="CQ52" s="337">
        <f t="shared" si="77"/>
        <v>0</v>
      </c>
      <c r="CR52" s="226"/>
      <c r="CS52" s="337">
        <f t="shared" si="78"/>
        <v>0</v>
      </c>
      <c r="CT52" s="337">
        <f t="shared" si="79"/>
        <v>0</v>
      </c>
      <c r="CU52" s="337">
        <f t="shared" si="80"/>
        <v>0</v>
      </c>
      <c r="CV52" s="337">
        <f t="shared" si="81"/>
        <v>0</v>
      </c>
      <c r="CW52" s="226"/>
      <c r="CX52" s="337">
        <f t="shared" si="82"/>
        <v>0</v>
      </c>
      <c r="CY52" s="337">
        <f t="shared" si="83"/>
        <v>0</v>
      </c>
      <c r="CZ52" s="337">
        <f t="shared" si="84"/>
        <v>0</v>
      </c>
      <c r="DA52" s="337">
        <f t="shared" si="85"/>
        <v>0</v>
      </c>
      <c r="DB52" s="407"/>
      <c r="DC52" s="407"/>
      <c r="DD52" s="387"/>
      <c r="DE52" s="406"/>
    </row>
    <row r="53" spans="2:109" ht="14.25" customHeight="1" x14ac:dyDescent="0.25">
      <c r="B53" s="382">
        <f t="shared" si="86"/>
        <v>43</v>
      </c>
      <c r="C53" s="392" t="s">
        <v>613</v>
      </c>
      <c r="D53" s="64" t="s">
        <v>64</v>
      </c>
      <c r="E53" s="391" t="s">
        <v>41</v>
      </c>
      <c r="F53" s="391">
        <v>3</v>
      </c>
      <c r="G53" s="378">
        <v>0</v>
      </c>
      <c r="H53" s="360">
        <v>0</v>
      </c>
      <c r="I53" s="360">
        <v>0</v>
      </c>
      <c r="J53" s="360">
        <v>0</v>
      </c>
      <c r="K53" s="359">
        <f t="shared" si="45"/>
        <v>0</v>
      </c>
      <c r="L53" s="378">
        <v>0</v>
      </c>
      <c r="M53" s="360">
        <v>0</v>
      </c>
      <c r="N53" s="360">
        <v>0</v>
      </c>
      <c r="O53" s="360">
        <v>0</v>
      </c>
      <c r="P53" s="359">
        <f t="shared" si="46"/>
        <v>0</v>
      </c>
      <c r="Q53" s="378">
        <v>0</v>
      </c>
      <c r="R53" s="360">
        <v>0</v>
      </c>
      <c r="S53" s="360">
        <v>0</v>
      </c>
      <c r="T53" s="360">
        <v>0</v>
      </c>
      <c r="U53" s="359">
        <f t="shared" si="47"/>
        <v>0</v>
      </c>
      <c r="V53" s="378">
        <v>0</v>
      </c>
      <c r="W53" s="360">
        <v>0</v>
      </c>
      <c r="X53" s="360">
        <v>0</v>
      </c>
      <c r="Y53" s="360">
        <v>0</v>
      </c>
      <c r="Z53" s="359">
        <f t="shared" si="48"/>
        <v>0</v>
      </c>
      <c r="AA53" s="378">
        <v>0</v>
      </c>
      <c r="AB53" s="360">
        <v>0</v>
      </c>
      <c r="AC53" s="360">
        <v>0</v>
      </c>
      <c r="AD53" s="360">
        <v>0</v>
      </c>
      <c r="AE53" s="359">
        <f t="shared" si="49"/>
        <v>0</v>
      </c>
      <c r="AF53" s="378">
        <v>0</v>
      </c>
      <c r="AG53" s="360">
        <v>0</v>
      </c>
      <c r="AH53" s="360">
        <v>0</v>
      </c>
      <c r="AI53" s="360">
        <v>0</v>
      </c>
      <c r="AJ53" s="359">
        <f t="shared" si="50"/>
        <v>0</v>
      </c>
      <c r="AK53" s="378">
        <v>0</v>
      </c>
      <c r="AL53" s="360">
        <v>0</v>
      </c>
      <c r="AM53" s="360">
        <v>0</v>
      </c>
      <c r="AN53" s="360">
        <v>0</v>
      </c>
      <c r="AO53" s="359">
        <f t="shared" si="51"/>
        <v>0</v>
      </c>
      <c r="AP53" s="378">
        <v>0</v>
      </c>
      <c r="AQ53" s="360">
        <v>0</v>
      </c>
      <c r="AR53" s="360">
        <v>0</v>
      </c>
      <c r="AS53" s="360">
        <v>0</v>
      </c>
      <c r="AT53" s="359">
        <f t="shared" si="52"/>
        <v>0</v>
      </c>
      <c r="AU53" s="332"/>
      <c r="AV53" s="70"/>
      <c r="AW53" s="37"/>
      <c r="AX53" s="71"/>
      <c r="AY53" s="43">
        <f t="shared" si="53"/>
        <v>0</v>
      </c>
      <c r="AZ53" s="43"/>
      <c r="BB53" s="382">
        <f t="shared" si="87"/>
        <v>43</v>
      </c>
      <c r="BC53" s="392" t="s">
        <v>613</v>
      </c>
      <c r="BD53" s="391" t="s">
        <v>41</v>
      </c>
      <c r="BE53" s="391">
        <v>3</v>
      </c>
      <c r="BF53" s="377" t="s">
        <v>612</v>
      </c>
      <c r="BG53" s="353" t="s">
        <v>611</v>
      </c>
      <c r="BH53" s="353" t="s">
        <v>610</v>
      </c>
      <c r="BI53" s="353" t="s">
        <v>609</v>
      </c>
      <c r="BJ53" s="352" t="s">
        <v>608</v>
      </c>
      <c r="BM53" s="8"/>
      <c r="BN53" s="8"/>
      <c r="BO53" s="337">
        <f t="shared" si="54"/>
        <v>0</v>
      </c>
      <c r="BP53" s="337">
        <f t="shared" si="55"/>
        <v>0</v>
      </c>
      <c r="BQ53" s="337">
        <f t="shared" si="56"/>
        <v>0</v>
      </c>
      <c r="BR53" s="337">
        <f t="shared" si="57"/>
        <v>0</v>
      </c>
      <c r="BS53" s="226"/>
      <c r="BT53" s="337">
        <f t="shared" si="58"/>
        <v>0</v>
      </c>
      <c r="BU53" s="337">
        <f t="shared" si="59"/>
        <v>0</v>
      </c>
      <c r="BV53" s="337">
        <f t="shared" si="60"/>
        <v>0</v>
      </c>
      <c r="BW53" s="337">
        <f t="shared" si="61"/>
        <v>0</v>
      </c>
      <c r="BX53" s="226"/>
      <c r="BY53" s="337">
        <f t="shared" si="62"/>
        <v>0</v>
      </c>
      <c r="BZ53" s="337">
        <f t="shared" si="63"/>
        <v>0</v>
      </c>
      <c r="CA53" s="337">
        <f t="shared" si="64"/>
        <v>0</v>
      </c>
      <c r="CB53" s="337">
        <f t="shared" si="65"/>
        <v>0</v>
      </c>
      <c r="CC53" s="226"/>
      <c r="CD53" s="337">
        <f t="shared" si="66"/>
        <v>0</v>
      </c>
      <c r="CE53" s="337">
        <f t="shared" si="67"/>
        <v>0</v>
      </c>
      <c r="CF53" s="337">
        <f t="shared" si="68"/>
        <v>0</v>
      </c>
      <c r="CG53" s="337">
        <f t="shared" si="69"/>
        <v>0</v>
      </c>
      <c r="CH53" s="226"/>
      <c r="CI53" s="337">
        <f t="shared" si="70"/>
        <v>0</v>
      </c>
      <c r="CJ53" s="337">
        <f t="shared" si="71"/>
        <v>0</v>
      </c>
      <c r="CK53" s="337">
        <f t="shared" si="72"/>
        <v>0</v>
      </c>
      <c r="CL53" s="337">
        <f t="shared" si="73"/>
        <v>0</v>
      </c>
      <c r="CM53" s="226"/>
      <c r="CN53" s="337">
        <f t="shared" si="74"/>
        <v>0</v>
      </c>
      <c r="CO53" s="337">
        <f t="shared" si="75"/>
        <v>0</v>
      </c>
      <c r="CP53" s="337">
        <f t="shared" si="76"/>
        <v>0</v>
      </c>
      <c r="CQ53" s="337">
        <f t="shared" si="77"/>
        <v>0</v>
      </c>
      <c r="CR53" s="226"/>
      <c r="CS53" s="337">
        <f t="shared" si="78"/>
        <v>0</v>
      </c>
      <c r="CT53" s="337">
        <f t="shared" si="79"/>
        <v>0</v>
      </c>
      <c r="CU53" s="337">
        <f t="shared" si="80"/>
        <v>0</v>
      </c>
      <c r="CV53" s="337">
        <f t="shared" si="81"/>
        <v>0</v>
      </c>
      <c r="CW53" s="226"/>
      <c r="CX53" s="337">
        <f t="shared" si="82"/>
        <v>0</v>
      </c>
      <c r="CY53" s="337">
        <f t="shared" si="83"/>
        <v>0</v>
      </c>
      <c r="CZ53" s="337">
        <f t="shared" si="84"/>
        <v>0</v>
      </c>
      <c r="DA53" s="337">
        <f t="shared" si="85"/>
        <v>0</v>
      </c>
    </row>
    <row r="54" spans="2:109" ht="14.25" customHeight="1" x14ac:dyDescent="0.25">
      <c r="B54" s="382">
        <f t="shared" si="86"/>
        <v>44</v>
      </c>
      <c r="C54" s="392" t="s">
        <v>607</v>
      </c>
      <c r="D54" s="362"/>
      <c r="E54" s="391" t="s">
        <v>41</v>
      </c>
      <c r="F54" s="391">
        <v>3</v>
      </c>
      <c r="G54" s="378">
        <v>0</v>
      </c>
      <c r="H54" s="360">
        <v>0</v>
      </c>
      <c r="I54" s="360">
        <v>0</v>
      </c>
      <c r="J54" s="360">
        <v>0</v>
      </c>
      <c r="K54" s="359">
        <f t="shared" si="45"/>
        <v>0</v>
      </c>
      <c r="L54" s="378">
        <v>0</v>
      </c>
      <c r="M54" s="360">
        <v>0</v>
      </c>
      <c r="N54" s="360">
        <v>0</v>
      </c>
      <c r="O54" s="360">
        <v>0</v>
      </c>
      <c r="P54" s="359">
        <f t="shared" si="46"/>
        <v>0</v>
      </c>
      <c r="Q54" s="378">
        <v>0</v>
      </c>
      <c r="R54" s="360">
        <v>0</v>
      </c>
      <c r="S54" s="360">
        <v>0</v>
      </c>
      <c r="T54" s="360">
        <v>0</v>
      </c>
      <c r="U54" s="359">
        <f t="shared" si="47"/>
        <v>0</v>
      </c>
      <c r="V54" s="378">
        <v>0</v>
      </c>
      <c r="W54" s="360">
        <v>0</v>
      </c>
      <c r="X54" s="360">
        <v>0</v>
      </c>
      <c r="Y54" s="360">
        <v>0</v>
      </c>
      <c r="Z54" s="359">
        <f t="shared" si="48"/>
        <v>0</v>
      </c>
      <c r="AA54" s="378">
        <v>0</v>
      </c>
      <c r="AB54" s="360">
        <v>0</v>
      </c>
      <c r="AC54" s="360">
        <v>0</v>
      </c>
      <c r="AD54" s="360">
        <v>0</v>
      </c>
      <c r="AE54" s="359">
        <f t="shared" si="49"/>
        <v>0</v>
      </c>
      <c r="AF54" s="378">
        <v>0</v>
      </c>
      <c r="AG54" s="360">
        <v>0</v>
      </c>
      <c r="AH54" s="360">
        <v>0</v>
      </c>
      <c r="AI54" s="360">
        <v>0</v>
      </c>
      <c r="AJ54" s="359">
        <f t="shared" si="50"/>
        <v>0</v>
      </c>
      <c r="AK54" s="378">
        <v>0</v>
      </c>
      <c r="AL54" s="360">
        <v>0</v>
      </c>
      <c r="AM54" s="360">
        <v>0</v>
      </c>
      <c r="AN54" s="360">
        <v>0</v>
      </c>
      <c r="AO54" s="359">
        <f t="shared" si="51"/>
        <v>0</v>
      </c>
      <c r="AP54" s="378">
        <v>0</v>
      </c>
      <c r="AQ54" s="360">
        <v>0</v>
      </c>
      <c r="AR54" s="360">
        <v>0.193</v>
      </c>
      <c r="AS54" s="360">
        <v>0</v>
      </c>
      <c r="AT54" s="359">
        <f t="shared" si="52"/>
        <v>0.193</v>
      </c>
      <c r="AU54" s="332"/>
      <c r="AV54" s="70"/>
      <c r="AW54" s="37"/>
      <c r="AX54" s="71"/>
      <c r="AY54" s="43">
        <f t="shared" si="53"/>
        <v>0</v>
      </c>
      <c r="AZ54" s="43"/>
      <c r="BB54" s="382">
        <f t="shared" si="87"/>
        <v>44</v>
      </c>
      <c r="BC54" s="392" t="s">
        <v>607</v>
      </c>
      <c r="BD54" s="391" t="s">
        <v>41</v>
      </c>
      <c r="BE54" s="391">
        <v>3</v>
      </c>
      <c r="BF54" s="377" t="s">
        <v>606</v>
      </c>
      <c r="BG54" s="353" t="s">
        <v>605</v>
      </c>
      <c r="BH54" s="353" t="s">
        <v>604</v>
      </c>
      <c r="BI54" s="353" t="s">
        <v>603</v>
      </c>
      <c r="BJ54" s="352" t="s">
        <v>602</v>
      </c>
      <c r="BM54" s="8"/>
      <c r="BN54" s="8"/>
      <c r="BO54" s="337">
        <f t="shared" si="54"/>
        <v>0</v>
      </c>
      <c r="BP54" s="337">
        <f t="shared" si="55"/>
        <v>0</v>
      </c>
      <c r="BQ54" s="337">
        <f t="shared" si="56"/>
        <v>0</v>
      </c>
      <c r="BR54" s="337">
        <f t="shared" si="57"/>
        <v>0</v>
      </c>
      <c r="BS54" s="226"/>
      <c r="BT54" s="337">
        <f t="shared" si="58"/>
        <v>0</v>
      </c>
      <c r="BU54" s="337">
        <f t="shared" si="59"/>
        <v>0</v>
      </c>
      <c r="BV54" s="337">
        <f t="shared" si="60"/>
        <v>0</v>
      </c>
      <c r="BW54" s="337">
        <f t="shared" si="61"/>
        <v>0</v>
      </c>
      <c r="BX54" s="226"/>
      <c r="BY54" s="337">
        <f t="shared" si="62"/>
        <v>0</v>
      </c>
      <c r="BZ54" s="337">
        <f t="shared" si="63"/>
        <v>0</v>
      </c>
      <c r="CA54" s="337">
        <f t="shared" si="64"/>
        <v>0</v>
      </c>
      <c r="CB54" s="337">
        <f t="shared" si="65"/>
        <v>0</v>
      </c>
      <c r="CC54" s="226"/>
      <c r="CD54" s="337">
        <f t="shared" si="66"/>
        <v>0</v>
      </c>
      <c r="CE54" s="337">
        <f t="shared" si="67"/>
        <v>0</v>
      </c>
      <c r="CF54" s="337">
        <f t="shared" si="68"/>
        <v>0</v>
      </c>
      <c r="CG54" s="337">
        <f t="shared" si="69"/>
        <v>0</v>
      </c>
      <c r="CH54" s="226"/>
      <c r="CI54" s="337">
        <f t="shared" si="70"/>
        <v>0</v>
      </c>
      <c r="CJ54" s="337">
        <f t="shared" si="71"/>
        <v>0</v>
      </c>
      <c r="CK54" s="337">
        <f t="shared" si="72"/>
        <v>0</v>
      </c>
      <c r="CL54" s="337">
        <f t="shared" si="73"/>
        <v>0</v>
      </c>
      <c r="CM54" s="226"/>
      <c r="CN54" s="337">
        <f t="shared" si="74"/>
        <v>0</v>
      </c>
      <c r="CO54" s="337">
        <f t="shared" si="75"/>
        <v>0</v>
      </c>
      <c r="CP54" s="337">
        <f t="shared" si="76"/>
        <v>0</v>
      </c>
      <c r="CQ54" s="337">
        <f t="shared" si="77"/>
        <v>0</v>
      </c>
      <c r="CR54" s="226"/>
      <c r="CS54" s="337">
        <f t="shared" si="78"/>
        <v>0</v>
      </c>
      <c r="CT54" s="337">
        <f t="shared" si="79"/>
        <v>0</v>
      </c>
      <c r="CU54" s="337">
        <f t="shared" si="80"/>
        <v>0</v>
      </c>
      <c r="CV54" s="337">
        <f t="shared" si="81"/>
        <v>0</v>
      </c>
      <c r="CW54" s="226"/>
      <c r="CX54" s="337">
        <f t="shared" si="82"/>
        <v>0</v>
      </c>
      <c r="CY54" s="337">
        <f t="shared" si="83"/>
        <v>0</v>
      </c>
      <c r="CZ54" s="337">
        <f t="shared" si="84"/>
        <v>0</v>
      </c>
      <c r="DA54" s="337">
        <f t="shared" si="85"/>
        <v>0</v>
      </c>
      <c r="DB54" s="405"/>
      <c r="DC54" s="405"/>
      <c r="DD54" s="404"/>
      <c r="DE54" s="403"/>
    </row>
    <row r="55" spans="2:109" ht="14.25" customHeight="1" x14ac:dyDescent="0.25">
      <c r="B55" s="382">
        <f t="shared" si="86"/>
        <v>45</v>
      </c>
      <c r="C55" s="392" t="s">
        <v>601</v>
      </c>
      <c r="D55" s="362"/>
      <c r="E55" s="391" t="s">
        <v>41</v>
      </c>
      <c r="F55" s="391">
        <v>3</v>
      </c>
      <c r="G55" s="378">
        <v>0</v>
      </c>
      <c r="H55" s="360">
        <v>0</v>
      </c>
      <c r="I55" s="360">
        <v>0</v>
      </c>
      <c r="J55" s="360">
        <v>0</v>
      </c>
      <c r="K55" s="359">
        <f t="shared" si="45"/>
        <v>0</v>
      </c>
      <c r="L55" s="378">
        <v>0</v>
      </c>
      <c r="M55" s="360">
        <v>0</v>
      </c>
      <c r="N55" s="360">
        <v>0</v>
      </c>
      <c r="O55" s="360">
        <v>0</v>
      </c>
      <c r="P55" s="359">
        <f t="shared" si="46"/>
        <v>0</v>
      </c>
      <c r="Q55" s="378">
        <v>0</v>
      </c>
      <c r="R55" s="360">
        <v>0</v>
      </c>
      <c r="S55" s="360">
        <v>0</v>
      </c>
      <c r="T55" s="360">
        <v>0</v>
      </c>
      <c r="U55" s="359">
        <f t="shared" si="47"/>
        <v>0</v>
      </c>
      <c r="V55" s="378">
        <v>0</v>
      </c>
      <c r="W55" s="360">
        <v>0</v>
      </c>
      <c r="X55" s="360">
        <v>0</v>
      </c>
      <c r="Y55" s="360">
        <v>0</v>
      </c>
      <c r="Z55" s="359">
        <f t="shared" si="48"/>
        <v>0</v>
      </c>
      <c r="AA55" s="378">
        <v>0</v>
      </c>
      <c r="AB55" s="360">
        <v>0</v>
      </c>
      <c r="AC55" s="360">
        <v>0</v>
      </c>
      <c r="AD55" s="360">
        <v>0</v>
      </c>
      <c r="AE55" s="359">
        <f t="shared" si="49"/>
        <v>0</v>
      </c>
      <c r="AF55" s="378">
        <v>0</v>
      </c>
      <c r="AG55" s="360">
        <v>0</v>
      </c>
      <c r="AH55" s="360">
        <v>0</v>
      </c>
      <c r="AI55" s="360">
        <v>0</v>
      </c>
      <c r="AJ55" s="359">
        <f t="shared" si="50"/>
        <v>0</v>
      </c>
      <c r="AK55" s="378">
        <v>0</v>
      </c>
      <c r="AL55" s="360">
        <v>0</v>
      </c>
      <c r="AM55" s="360">
        <v>0</v>
      </c>
      <c r="AN55" s="360">
        <v>0</v>
      </c>
      <c r="AO55" s="359">
        <f t="shared" si="51"/>
        <v>0</v>
      </c>
      <c r="AP55" s="378">
        <v>0</v>
      </c>
      <c r="AQ55" s="360">
        <v>0</v>
      </c>
      <c r="AR55" s="360">
        <v>0</v>
      </c>
      <c r="AS55" s="360">
        <v>0</v>
      </c>
      <c r="AT55" s="359">
        <f t="shared" si="52"/>
        <v>0</v>
      </c>
      <c r="AU55" s="332"/>
      <c r="AV55" s="70"/>
      <c r="AW55" s="37"/>
      <c r="AX55" s="71"/>
      <c r="AY55" s="43">
        <f t="shared" si="53"/>
        <v>0</v>
      </c>
      <c r="AZ55" s="43"/>
      <c r="BB55" s="382">
        <f t="shared" si="87"/>
        <v>45</v>
      </c>
      <c r="BC55" s="392" t="s">
        <v>601</v>
      </c>
      <c r="BD55" s="391" t="s">
        <v>41</v>
      </c>
      <c r="BE55" s="391">
        <v>3</v>
      </c>
      <c r="BF55" s="377" t="s">
        <v>600</v>
      </c>
      <c r="BG55" s="353" t="s">
        <v>599</v>
      </c>
      <c r="BH55" s="353" t="s">
        <v>598</v>
      </c>
      <c r="BI55" s="353" t="s">
        <v>597</v>
      </c>
      <c r="BJ55" s="352" t="s">
        <v>596</v>
      </c>
      <c r="BL55" s="387"/>
      <c r="BM55" s="8"/>
      <c r="BN55" s="8"/>
      <c r="BO55" s="337">
        <f t="shared" si="54"/>
        <v>0</v>
      </c>
      <c r="BP55" s="337">
        <f t="shared" si="55"/>
        <v>0</v>
      </c>
      <c r="BQ55" s="337">
        <f t="shared" si="56"/>
        <v>0</v>
      </c>
      <c r="BR55" s="337">
        <f t="shared" si="57"/>
        <v>0</v>
      </c>
      <c r="BS55" s="226"/>
      <c r="BT55" s="337">
        <f t="shared" si="58"/>
        <v>0</v>
      </c>
      <c r="BU55" s="337">
        <f t="shared" si="59"/>
        <v>0</v>
      </c>
      <c r="BV55" s="337">
        <f t="shared" si="60"/>
        <v>0</v>
      </c>
      <c r="BW55" s="337">
        <f t="shared" si="61"/>
        <v>0</v>
      </c>
      <c r="BX55" s="226"/>
      <c r="BY55" s="337">
        <f t="shared" si="62"/>
        <v>0</v>
      </c>
      <c r="BZ55" s="337">
        <f t="shared" si="63"/>
        <v>0</v>
      </c>
      <c r="CA55" s="337">
        <f t="shared" si="64"/>
        <v>0</v>
      </c>
      <c r="CB55" s="337">
        <f t="shared" si="65"/>
        <v>0</v>
      </c>
      <c r="CC55" s="226"/>
      <c r="CD55" s="337">
        <f t="shared" si="66"/>
        <v>0</v>
      </c>
      <c r="CE55" s="337">
        <f t="shared" si="67"/>
        <v>0</v>
      </c>
      <c r="CF55" s="337">
        <f t="shared" si="68"/>
        <v>0</v>
      </c>
      <c r="CG55" s="337">
        <f t="shared" si="69"/>
        <v>0</v>
      </c>
      <c r="CH55" s="226"/>
      <c r="CI55" s="337">
        <f t="shared" si="70"/>
        <v>0</v>
      </c>
      <c r="CJ55" s="337">
        <f t="shared" si="71"/>
        <v>0</v>
      </c>
      <c r="CK55" s="337">
        <f t="shared" si="72"/>
        <v>0</v>
      </c>
      <c r="CL55" s="337">
        <f t="shared" si="73"/>
        <v>0</v>
      </c>
      <c r="CM55" s="226"/>
      <c r="CN55" s="337">
        <f t="shared" si="74"/>
        <v>0</v>
      </c>
      <c r="CO55" s="337">
        <f t="shared" si="75"/>
        <v>0</v>
      </c>
      <c r="CP55" s="337">
        <f t="shared" si="76"/>
        <v>0</v>
      </c>
      <c r="CQ55" s="337">
        <f t="shared" si="77"/>
        <v>0</v>
      </c>
      <c r="CR55" s="226"/>
      <c r="CS55" s="337">
        <f t="shared" si="78"/>
        <v>0</v>
      </c>
      <c r="CT55" s="337">
        <f t="shared" si="79"/>
        <v>0</v>
      </c>
      <c r="CU55" s="337">
        <f t="shared" si="80"/>
        <v>0</v>
      </c>
      <c r="CV55" s="337">
        <f t="shared" si="81"/>
        <v>0</v>
      </c>
      <c r="CW55" s="226"/>
      <c r="CX55" s="337">
        <f t="shared" si="82"/>
        <v>0</v>
      </c>
      <c r="CY55" s="337">
        <f t="shared" si="83"/>
        <v>0</v>
      </c>
      <c r="CZ55" s="337">
        <f t="shared" si="84"/>
        <v>0</v>
      </c>
      <c r="DA55" s="337">
        <f t="shared" si="85"/>
        <v>0</v>
      </c>
      <c r="DB55" s="386"/>
      <c r="DC55" s="386"/>
      <c r="DD55" s="385"/>
      <c r="DE55" s="384"/>
    </row>
    <row r="56" spans="2:109" ht="14.25" customHeight="1" x14ac:dyDescent="0.25">
      <c r="B56" s="382">
        <f t="shared" si="86"/>
        <v>46</v>
      </c>
      <c r="C56" s="392" t="s">
        <v>595</v>
      </c>
      <c r="D56" s="362"/>
      <c r="E56" s="391" t="s">
        <v>41</v>
      </c>
      <c r="F56" s="391">
        <v>3</v>
      </c>
      <c r="G56" s="378">
        <v>0</v>
      </c>
      <c r="H56" s="360">
        <v>0</v>
      </c>
      <c r="I56" s="360">
        <v>0</v>
      </c>
      <c r="J56" s="360">
        <v>0</v>
      </c>
      <c r="K56" s="359">
        <f t="shared" si="45"/>
        <v>0</v>
      </c>
      <c r="L56" s="378">
        <v>0</v>
      </c>
      <c r="M56" s="360">
        <v>0</v>
      </c>
      <c r="N56" s="360">
        <v>0</v>
      </c>
      <c r="O56" s="360">
        <v>0</v>
      </c>
      <c r="P56" s="359">
        <f t="shared" si="46"/>
        <v>0</v>
      </c>
      <c r="Q56" s="378">
        <v>0</v>
      </c>
      <c r="R56" s="360">
        <v>0</v>
      </c>
      <c r="S56" s="360">
        <v>0</v>
      </c>
      <c r="T56" s="360">
        <v>0</v>
      </c>
      <c r="U56" s="359">
        <f t="shared" si="47"/>
        <v>0</v>
      </c>
      <c r="V56" s="378">
        <v>0</v>
      </c>
      <c r="W56" s="360">
        <v>0</v>
      </c>
      <c r="X56" s="360">
        <v>0</v>
      </c>
      <c r="Y56" s="360">
        <v>0</v>
      </c>
      <c r="Z56" s="359">
        <f t="shared" si="48"/>
        <v>0</v>
      </c>
      <c r="AA56" s="378">
        <v>0</v>
      </c>
      <c r="AB56" s="360">
        <v>0</v>
      </c>
      <c r="AC56" s="360">
        <v>0</v>
      </c>
      <c r="AD56" s="360">
        <v>0</v>
      </c>
      <c r="AE56" s="359">
        <f t="shared" si="49"/>
        <v>0</v>
      </c>
      <c r="AF56" s="378">
        <v>0</v>
      </c>
      <c r="AG56" s="360">
        <v>0</v>
      </c>
      <c r="AH56" s="360">
        <v>0</v>
      </c>
      <c r="AI56" s="360">
        <v>0</v>
      </c>
      <c r="AJ56" s="359">
        <f t="shared" si="50"/>
        <v>0</v>
      </c>
      <c r="AK56" s="378">
        <v>0</v>
      </c>
      <c r="AL56" s="360">
        <v>0</v>
      </c>
      <c r="AM56" s="360">
        <v>0</v>
      </c>
      <c r="AN56" s="360">
        <v>0</v>
      </c>
      <c r="AO56" s="359">
        <f t="shared" si="51"/>
        <v>0</v>
      </c>
      <c r="AP56" s="378">
        <v>0</v>
      </c>
      <c r="AQ56" s="360">
        <v>0</v>
      </c>
      <c r="AR56" s="360">
        <v>0</v>
      </c>
      <c r="AS56" s="360">
        <v>0</v>
      </c>
      <c r="AT56" s="359">
        <f t="shared" si="52"/>
        <v>0</v>
      </c>
      <c r="AU56" s="332"/>
      <c r="AV56" s="70"/>
      <c r="AW56" s="37"/>
      <c r="AX56" s="71"/>
      <c r="AY56" s="43">
        <f t="shared" si="53"/>
        <v>0</v>
      </c>
      <c r="AZ56" s="43"/>
      <c r="BB56" s="382">
        <f t="shared" si="87"/>
        <v>46</v>
      </c>
      <c r="BC56" s="392" t="s">
        <v>595</v>
      </c>
      <c r="BD56" s="391" t="s">
        <v>41</v>
      </c>
      <c r="BE56" s="391">
        <v>3</v>
      </c>
      <c r="BF56" s="377" t="s">
        <v>594</v>
      </c>
      <c r="BG56" s="353" t="s">
        <v>593</v>
      </c>
      <c r="BH56" s="353" t="s">
        <v>592</v>
      </c>
      <c r="BI56" s="353" t="s">
        <v>591</v>
      </c>
      <c r="BJ56" s="352" t="s">
        <v>590</v>
      </c>
      <c r="BL56" s="387"/>
      <c r="BM56" s="8"/>
      <c r="BN56" s="8"/>
      <c r="BO56" s="337">
        <f t="shared" si="54"/>
        <v>0</v>
      </c>
      <c r="BP56" s="337">
        <f t="shared" si="55"/>
        <v>0</v>
      </c>
      <c r="BQ56" s="337">
        <f t="shared" si="56"/>
        <v>0</v>
      </c>
      <c r="BR56" s="337">
        <f t="shared" si="57"/>
        <v>0</v>
      </c>
      <c r="BS56" s="226"/>
      <c r="BT56" s="337">
        <f t="shared" si="58"/>
        <v>0</v>
      </c>
      <c r="BU56" s="337">
        <f t="shared" si="59"/>
        <v>0</v>
      </c>
      <c r="BV56" s="337">
        <f t="shared" si="60"/>
        <v>0</v>
      </c>
      <c r="BW56" s="337">
        <f t="shared" si="61"/>
        <v>0</v>
      </c>
      <c r="BX56" s="226"/>
      <c r="BY56" s="337">
        <f t="shared" si="62"/>
        <v>0</v>
      </c>
      <c r="BZ56" s="337">
        <f t="shared" si="63"/>
        <v>0</v>
      </c>
      <c r="CA56" s="337">
        <f t="shared" si="64"/>
        <v>0</v>
      </c>
      <c r="CB56" s="337">
        <f t="shared" si="65"/>
        <v>0</v>
      </c>
      <c r="CC56" s="226"/>
      <c r="CD56" s="337">
        <f t="shared" si="66"/>
        <v>0</v>
      </c>
      <c r="CE56" s="337">
        <f t="shared" si="67"/>
        <v>0</v>
      </c>
      <c r="CF56" s="337">
        <f t="shared" si="68"/>
        <v>0</v>
      </c>
      <c r="CG56" s="337">
        <f t="shared" si="69"/>
        <v>0</v>
      </c>
      <c r="CH56" s="226"/>
      <c r="CI56" s="337">
        <f t="shared" si="70"/>
        <v>0</v>
      </c>
      <c r="CJ56" s="337">
        <f t="shared" si="71"/>
        <v>0</v>
      </c>
      <c r="CK56" s="337">
        <f t="shared" si="72"/>
        <v>0</v>
      </c>
      <c r="CL56" s="337">
        <f t="shared" si="73"/>
        <v>0</v>
      </c>
      <c r="CM56" s="226"/>
      <c r="CN56" s="337">
        <f t="shared" si="74"/>
        <v>0</v>
      </c>
      <c r="CO56" s="337">
        <f t="shared" si="75"/>
        <v>0</v>
      </c>
      <c r="CP56" s="337">
        <f t="shared" si="76"/>
        <v>0</v>
      </c>
      <c r="CQ56" s="337">
        <f t="shared" si="77"/>
        <v>0</v>
      </c>
      <c r="CR56" s="226"/>
      <c r="CS56" s="337">
        <f t="shared" si="78"/>
        <v>0</v>
      </c>
      <c r="CT56" s="337">
        <f t="shared" si="79"/>
        <v>0</v>
      </c>
      <c r="CU56" s="337">
        <f t="shared" si="80"/>
        <v>0</v>
      </c>
      <c r="CV56" s="337">
        <f t="shared" si="81"/>
        <v>0</v>
      </c>
      <c r="CW56" s="226"/>
      <c r="CX56" s="337">
        <f t="shared" si="82"/>
        <v>0</v>
      </c>
      <c r="CY56" s="337">
        <f t="shared" si="83"/>
        <v>0</v>
      </c>
      <c r="CZ56" s="337">
        <f t="shared" si="84"/>
        <v>0</v>
      </c>
      <c r="DA56" s="337">
        <f t="shared" si="85"/>
        <v>0</v>
      </c>
      <c r="DB56" s="386"/>
      <c r="DC56" s="386"/>
      <c r="DD56" s="385"/>
      <c r="DE56" s="384"/>
    </row>
    <row r="57" spans="2:109" ht="14.25" customHeight="1" x14ac:dyDescent="0.25">
      <c r="B57" s="382">
        <f t="shared" si="86"/>
        <v>47</v>
      </c>
      <c r="C57" s="392" t="s">
        <v>589</v>
      </c>
      <c r="D57" s="362"/>
      <c r="E57" s="391" t="s">
        <v>41</v>
      </c>
      <c r="F57" s="391">
        <v>3</v>
      </c>
      <c r="G57" s="378">
        <v>0</v>
      </c>
      <c r="H57" s="360">
        <v>0</v>
      </c>
      <c r="I57" s="360">
        <v>0</v>
      </c>
      <c r="J57" s="360">
        <v>0</v>
      </c>
      <c r="K57" s="359">
        <f t="shared" si="45"/>
        <v>0</v>
      </c>
      <c r="L57" s="378">
        <v>0</v>
      </c>
      <c r="M57" s="360">
        <v>0</v>
      </c>
      <c r="N57" s="360">
        <v>0</v>
      </c>
      <c r="O57" s="360">
        <v>0</v>
      </c>
      <c r="P57" s="359">
        <f t="shared" si="46"/>
        <v>0</v>
      </c>
      <c r="Q57" s="378">
        <v>0</v>
      </c>
      <c r="R57" s="360">
        <v>0</v>
      </c>
      <c r="S57" s="360">
        <v>0</v>
      </c>
      <c r="T57" s="360">
        <v>0</v>
      </c>
      <c r="U57" s="359">
        <f t="shared" si="47"/>
        <v>0</v>
      </c>
      <c r="V57" s="378">
        <v>0</v>
      </c>
      <c r="W57" s="360">
        <v>0</v>
      </c>
      <c r="X57" s="360">
        <v>0</v>
      </c>
      <c r="Y57" s="360">
        <v>0</v>
      </c>
      <c r="Z57" s="359">
        <f t="shared" si="48"/>
        <v>0</v>
      </c>
      <c r="AA57" s="378">
        <v>0</v>
      </c>
      <c r="AB57" s="360">
        <v>0</v>
      </c>
      <c r="AC57" s="360">
        <v>0</v>
      </c>
      <c r="AD57" s="360">
        <v>0</v>
      </c>
      <c r="AE57" s="359">
        <f t="shared" si="49"/>
        <v>0</v>
      </c>
      <c r="AF57" s="378">
        <v>0</v>
      </c>
      <c r="AG57" s="360">
        <v>0</v>
      </c>
      <c r="AH57" s="360">
        <v>0</v>
      </c>
      <c r="AI57" s="360">
        <v>0</v>
      </c>
      <c r="AJ57" s="359">
        <f t="shared" si="50"/>
        <v>0</v>
      </c>
      <c r="AK57" s="378">
        <v>0</v>
      </c>
      <c r="AL57" s="360">
        <v>0</v>
      </c>
      <c r="AM57" s="360">
        <v>0</v>
      </c>
      <c r="AN57" s="360">
        <v>0</v>
      </c>
      <c r="AO57" s="359">
        <f t="shared" si="51"/>
        <v>0</v>
      </c>
      <c r="AP57" s="378">
        <v>0</v>
      </c>
      <c r="AQ57" s="360">
        <v>0</v>
      </c>
      <c r="AR57" s="360">
        <v>0</v>
      </c>
      <c r="AS57" s="360">
        <v>0</v>
      </c>
      <c r="AT57" s="359">
        <f t="shared" si="52"/>
        <v>0</v>
      </c>
      <c r="AU57" s="332"/>
      <c r="AV57" s="70"/>
      <c r="AW57" s="37"/>
      <c r="AX57" s="71"/>
      <c r="AY57" s="43">
        <f t="shared" si="53"/>
        <v>0</v>
      </c>
      <c r="AZ57" s="43"/>
      <c r="BB57" s="382">
        <f t="shared" si="87"/>
        <v>47</v>
      </c>
      <c r="BC57" s="392" t="s">
        <v>589</v>
      </c>
      <c r="BD57" s="391" t="s">
        <v>41</v>
      </c>
      <c r="BE57" s="391">
        <v>3</v>
      </c>
      <c r="BF57" s="377" t="s">
        <v>588</v>
      </c>
      <c r="BG57" s="353" t="s">
        <v>587</v>
      </c>
      <c r="BH57" s="353" t="s">
        <v>586</v>
      </c>
      <c r="BI57" s="353" t="s">
        <v>585</v>
      </c>
      <c r="BJ57" s="352" t="s">
        <v>584</v>
      </c>
      <c r="BL57" s="387"/>
      <c r="BM57" s="8"/>
      <c r="BN57" s="8"/>
      <c r="BO57" s="337">
        <f t="shared" si="54"/>
        <v>0</v>
      </c>
      <c r="BP57" s="337">
        <f t="shared" si="55"/>
        <v>0</v>
      </c>
      <c r="BQ57" s="337">
        <f t="shared" si="56"/>
        <v>0</v>
      </c>
      <c r="BR57" s="337">
        <f t="shared" si="57"/>
        <v>0</v>
      </c>
      <c r="BS57" s="226"/>
      <c r="BT57" s="337">
        <f t="shared" si="58"/>
        <v>0</v>
      </c>
      <c r="BU57" s="337">
        <f t="shared" si="59"/>
        <v>0</v>
      </c>
      <c r="BV57" s="337">
        <f t="shared" si="60"/>
        <v>0</v>
      </c>
      <c r="BW57" s="337">
        <f t="shared" si="61"/>
        <v>0</v>
      </c>
      <c r="BX57" s="226"/>
      <c r="BY57" s="337">
        <f t="shared" si="62"/>
        <v>0</v>
      </c>
      <c r="BZ57" s="337">
        <f t="shared" si="63"/>
        <v>0</v>
      </c>
      <c r="CA57" s="337">
        <f t="shared" si="64"/>
        <v>0</v>
      </c>
      <c r="CB57" s="337">
        <f t="shared" si="65"/>
        <v>0</v>
      </c>
      <c r="CC57" s="226"/>
      <c r="CD57" s="337">
        <f t="shared" si="66"/>
        <v>0</v>
      </c>
      <c r="CE57" s="337">
        <f t="shared" si="67"/>
        <v>0</v>
      </c>
      <c r="CF57" s="337">
        <f t="shared" si="68"/>
        <v>0</v>
      </c>
      <c r="CG57" s="337">
        <f t="shared" si="69"/>
        <v>0</v>
      </c>
      <c r="CH57" s="226"/>
      <c r="CI57" s="337">
        <f t="shared" si="70"/>
        <v>0</v>
      </c>
      <c r="CJ57" s="337">
        <f t="shared" si="71"/>
        <v>0</v>
      </c>
      <c r="CK57" s="337">
        <f t="shared" si="72"/>
        <v>0</v>
      </c>
      <c r="CL57" s="337">
        <f t="shared" si="73"/>
        <v>0</v>
      </c>
      <c r="CM57" s="226"/>
      <c r="CN57" s="337">
        <f t="shared" si="74"/>
        <v>0</v>
      </c>
      <c r="CO57" s="337">
        <f t="shared" si="75"/>
        <v>0</v>
      </c>
      <c r="CP57" s="337">
        <f t="shared" si="76"/>
        <v>0</v>
      </c>
      <c r="CQ57" s="337">
        <f t="shared" si="77"/>
        <v>0</v>
      </c>
      <c r="CR57" s="226"/>
      <c r="CS57" s="337">
        <f t="shared" si="78"/>
        <v>0</v>
      </c>
      <c r="CT57" s="337">
        <f t="shared" si="79"/>
        <v>0</v>
      </c>
      <c r="CU57" s="337">
        <f t="shared" si="80"/>
        <v>0</v>
      </c>
      <c r="CV57" s="337">
        <f t="shared" si="81"/>
        <v>0</v>
      </c>
      <c r="CW57" s="226"/>
      <c r="CX57" s="337">
        <f t="shared" si="82"/>
        <v>0</v>
      </c>
      <c r="CY57" s="337">
        <f t="shared" si="83"/>
        <v>0</v>
      </c>
      <c r="CZ57" s="337">
        <f t="shared" si="84"/>
        <v>0</v>
      </c>
      <c r="DA57" s="337">
        <f t="shared" si="85"/>
        <v>0</v>
      </c>
      <c r="DB57" s="386"/>
      <c r="DC57" s="386"/>
      <c r="DD57" s="385"/>
      <c r="DE57" s="384"/>
    </row>
    <row r="58" spans="2:109" ht="14.25" customHeight="1" x14ac:dyDescent="0.25">
      <c r="B58" s="382">
        <f t="shared" si="86"/>
        <v>48</v>
      </c>
      <c r="C58" s="392" t="s">
        <v>583</v>
      </c>
      <c r="D58" s="362"/>
      <c r="E58" s="391" t="s">
        <v>41</v>
      </c>
      <c r="F58" s="391">
        <v>3</v>
      </c>
      <c r="G58" s="378">
        <v>0</v>
      </c>
      <c r="H58" s="360">
        <v>0</v>
      </c>
      <c r="I58" s="360">
        <v>0</v>
      </c>
      <c r="J58" s="360">
        <v>0</v>
      </c>
      <c r="K58" s="359">
        <f t="shared" si="45"/>
        <v>0</v>
      </c>
      <c r="L58" s="378">
        <v>0</v>
      </c>
      <c r="M58" s="360">
        <v>0</v>
      </c>
      <c r="N58" s="360">
        <v>0</v>
      </c>
      <c r="O58" s="360">
        <v>0</v>
      </c>
      <c r="P58" s="359">
        <f t="shared" si="46"/>
        <v>0</v>
      </c>
      <c r="Q58" s="378">
        <v>0</v>
      </c>
      <c r="R58" s="360">
        <v>0</v>
      </c>
      <c r="S58" s="360">
        <v>0</v>
      </c>
      <c r="T58" s="360">
        <v>0</v>
      </c>
      <c r="U58" s="359">
        <f t="shared" si="47"/>
        <v>0</v>
      </c>
      <c r="V58" s="378">
        <v>0</v>
      </c>
      <c r="W58" s="360">
        <v>0</v>
      </c>
      <c r="X58" s="360">
        <v>0</v>
      </c>
      <c r="Y58" s="360">
        <v>0</v>
      </c>
      <c r="Z58" s="359">
        <f t="shared" si="48"/>
        <v>0</v>
      </c>
      <c r="AA58" s="378">
        <v>0</v>
      </c>
      <c r="AB58" s="360">
        <v>0</v>
      </c>
      <c r="AC58" s="360">
        <v>0</v>
      </c>
      <c r="AD58" s="360">
        <v>0</v>
      </c>
      <c r="AE58" s="359">
        <f t="shared" si="49"/>
        <v>0</v>
      </c>
      <c r="AF58" s="378">
        <v>0</v>
      </c>
      <c r="AG58" s="360">
        <v>0</v>
      </c>
      <c r="AH58" s="360">
        <v>0</v>
      </c>
      <c r="AI58" s="360">
        <v>0</v>
      </c>
      <c r="AJ58" s="359">
        <f t="shared" si="50"/>
        <v>0</v>
      </c>
      <c r="AK58" s="378">
        <v>0</v>
      </c>
      <c r="AL58" s="360">
        <v>0</v>
      </c>
      <c r="AM58" s="360">
        <v>0</v>
      </c>
      <c r="AN58" s="360">
        <v>0</v>
      </c>
      <c r="AO58" s="359">
        <f t="shared" si="51"/>
        <v>0</v>
      </c>
      <c r="AP58" s="378">
        <v>0</v>
      </c>
      <c r="AQ58" s="360">
        <v>0</v>
      </c>
      <c r="AR58" s="360">
        <v>0</v>
      </c>
      <c r="AS58" s="360">
        <v>0</v>
      </c>
      <c r="AT58" s="359">
        <f t="shared" si="52"/>
        <v>0</v>
      </c>
      <c r="AU58" s="332"/>
      <c r="AV58" s="70"/>
      <c r="AW58" s="37"/>
      <c r="AX58" s="71"/>
      <c r="AY58" s="43">
        <f t="shared" si="53"/>
        <v>0</v>
      </c>
      <c r="AZ58" s="43"/>
      <c r="BB58" s="382">
        <f t="shared" si="87"/>
        <v>48</v>
      </c>
      <c r="BC58" s="392" t="s">
        <v>583</v>
      </c>
      <c r="BD58" s="391" t="s">
        <v>41</v>
      </c>
      <c r="BE58" s="391">
        <v>3</v>
      </c>
      <c r="BF58" s="377" t="s">
        <v>582</v>
      </c>
      <c r="BG58" s="353" t="s">
        <v>581</v>
      </c>
      <c r="BH58" s="353" t="s">
        <v>580</v>
      </c>
      <c r="BI58" s="353" t="s">
        <v>579</v>
      </c>
      <c r="BJ58" s="352" t="s">
        <v>578</v>
      </c>
      <c r="BL58" s="387"/>
      <c r="BM58" s="8"/>
      <c r="BN58" s="8"/>
      <c r="BO58" s="337">
        <f t="shared" si="54"/>
        <v>0</v>
      </c>
      <c r="BP58" s="337">
        <f t="shared" si="55"/>
        <v>0</v>
      </c>
      <c r="BQ58" s="337">
        <f t="shared" si="56"/>
        <v>0</v>
      </c>
      <c r="BR58" s="337">
        <f t="shared" si="57"/>
        <v>0</v>
      </c>
      <c r="BS58" s="226"/>
      <c r="BT58" s="337">
        <f t="shared" si="58"/>
        <v>0</v>
      </c>
      <c r="BU58" s="337">
        <f t="shared" si="59"/>
        <v>0</v>
      </c>
      <c r="BV58" s="337">
        <f t="shared" si="60"/>
        <v>0</v>
      </c>
      <c r="BW58" s="337">
        <f t="shared" si="61"/>
        <v>0</v>
      </c>
      <c r="BX58" s="226"/>
      <c r="BY58" s="337">
        <f t="shared" si="62"/>
        <v>0</v>
      </c>
      <c r="BZ58" s="337">
        <f t="shared" si="63"/>
        <v>0</v>
      </c>
      <c r="CA58" s="337">
        <f t="shared" si="64"/>
        <v>0</v>
      </c>
      <c r="CB58" s="337">
        <f t="shared" si="65"/>
        <v>0</v>
      </c>
      <c r="CC58" s="226"/>
      <c r="CD58" s="337">
        <f t="shared" si="66"/>
        <v>0</v>
      </c>
      <c r="CE58" s="337">
        <f t="shared" si="67"/>
        <v>0</v>
      </c>
      <c r="CF58" s="337">
        <f t="shared" si="68"/>
        <v>0</v>
      </c>
      <c r="CG58" s="337">
        <f t="shared" si="69"/>
        <v>0</v>
      </c>
      <c r="CH58" s="226"/>
      <c r="CI58" s="337">
        <f t="shared" si="70"/>
        <v>0</v>
      </c>
      <c r="CJ58" s="337">
        <f t="shared" si="71"/>
        <v>0</v>
      </c>
      <c r="CK58" s="337">
        <f t="shared" si="72"/>
        <v>0</v>
      </c>
      <c r="CL58" s="337">
        <f t="shared" si="73"/>
        <v>0</v>
      </c>
      <c r="CM58" s="226"/>
      <c r="CN58" s="337">
        <f t="shared" si="74"/>
        <v>0</v>
      </c>
      <c r="CO58" s="337">
        <f t="shared" si="75"/>
        <v>0</v>
      </c>
      <c r="CP58" s="337">
        <f t="shared" si="76"/>
        <v>0</v>
      </c>
      <c r="CQ58" s="337">
        <f t="shared" si="77"/>
        <v>0</v>
      </c>
      <c r="CR58" s="226"/>
      <c r="CS58" s="337">
        <f t="shared" si="78"/>
        <v>0</v>
      </c>
      <c r="CT58" s="337">
        <f t="shared" si="79"/>
        <v>0</v>
      </c>
      <c r="CU58" s="337">
        <f t="shared" si="80"/>
        <v>0</v>
      </c>
      <c r="CV58" s="337">
        <f t="shared" si="81"/>
        <v>0</v>
      </c>
      <c r="CW58" s="226"/>
      <c r="CX58" s="337">
        <f t="shared" si="82"/>
        <v>0</v>
      </c>
      <c r="CY58" s="337">
        <f t="shared" si="83"/>
        <v>0</v>
      </c>
      <c r="CZ58" s="337">
        <f t="shared" si="84"/>
        <v>0</v>
      </c>
      <c r="DA58" s="337">
        <f t="shared" si="85"/>
        <v>0</v>
      </c>
      <c r="DB58" s="386"/>
      <c r="DC58" s="386"/>
      <c r="DD58" s="385"/>
      <c r="DE58" s="384"/>
    </row>
    <row r="59" spans="2:109" ht="14.25" customHeight="1" x14ac:dyDescent="0.25">
      <c r="B59" s="382">
        <f t="shared" si="86"/>
        <v>49</v>
      </c>
      <c r="C59" s="392" t="s">
        <v>577</v>
      </c>
      <c r="D59" s="362"/>
      <c r="E59" s="391" t="s">
        <v>41</v>
      </c>
      <c r="F59" s="391">
        <v>3</v>
      </c>
      <c r="G59" s="378">
        <v>0</v>
      </c>
      <c r="H59" s="360">
        <v>0</v>
      </c>
      <c r="I59" s="360">
        <v>0</v>
      </c>
      <c r="J59" s="360">
        <v>0</v>
      </c>
      <c r="K59" s="359">
        <f t="shared" si="45"/>
        <v>0</v>
      </c>
      <c r="L59" s="378">
        <v>0</v>
      </c>
      <c r="M59" s="360">
        <v>0</v>
      </c>
      <c r="N59" s="360">
        <v>0</v>
      </c>
      <c r="O59" s="360">
        <v>0</v>
      </c>
      <c r="P59" s="359">
        <f t="shared" si="46"/>
        <v>0</v>
      </c>
      <c r="Q59" s="378">
        <v>0</v>
      </c>
      <c r="R59" s="360">
        <v>0</v>
      </c>
      <c r="S59" s="360">
        <v>0</v>
      </c>
      <c r="T59" s="360">
        <v>0</v>
      </c>
      <c r="U59" s="359">
        <f t="shared" si="47"/>
        <v>0</v>
      </c>
      <c r="V59" s="378">
        <v>0</v>
      </c>
      <c r="W59" s="360">
        <v>0</v>
      </c>
      <c r="X59" s="360">
        <v>0</v>
      </c>
      <c r="Y59" s="360">
        <v>0</v>
      </c>
      <c r="Z59" s="359">
        <f t="shared" si="48"/>
        <v>0</v>
      </c>
      <c r="AA59" s="378">
        <v>0</v>
      </c>
      <c r="AB59" s="360">
        <v>0</v>
      </c>
      <c r="AC59" s="360">
        <v>0</v>
      </c>
      <c r="AD59" s="360">
        <v>0</v>
      </c>
      <c r="AE59" s="359">
        <f t="shared" si="49"/>
        <v>0</v>
      </c>
      <c r="AF59" s="378">
        <v>0</v>
      </c>
      <c r="AG59" s="360">
        <v>0</v>
      </c>
      <c r="AH59" s="360">
        <v>0</v>
      </c>
      <c r="AI59" s="360">
        <v>0</v>
      </c>
      <c r="AJ59" s="359">
        <f t="shared" si="50"/>
        <v>0</v>
      </c>
      <c r="AK59" s="378">
        <v>0</v>
      </c>
      <c r="AL59" s="360">
        <v>0</v>
      </c>
      <c r="AM59" s="360">
        <v>0</v>
      </c>
      <c r="AN59" s="360">
        <v>0</v>
      </c>
      <c r="AO59" s="359">
        <f t="shared" si="51"/>
        <v>0</v>
      </c>
      <c r="AP59" s="378">
        <v>0</v>
      </c>
      <c r="AQ59" s="360">
        <v>0</v>
      </c>
      <c r="AR59" s="360">
        <v>0</v>
      </c>
      <c r="AS59" s="360">
        <v>0</v>
      </c>
      <c r="AT59" s="359">
        <f t="shared" si="52"/>
        <v>0</v>
      </c>
      <c r="AU59" s="332"/>
      <c r="AV59" s="70"/>
      <c r="AW59" s="37"/>
      <c r="AX59" s="71"/>
      <c r="AY59" s="43">
        <f t="shared" si="53"/>
        <v>0</v>
      </c>
      <c r="AZ59" s="43"/>
      <c r="BB59" s="382">
        <f t="shared" si="87"/>
        <v>49</v>
      </c>
      <c r="BC59" s="392" t="s">
        <v>577</v>
      </c>
      <c r="BD59" s="391" t="s">
        <v>41</v>
      </c>
      <c r="BE59" s="391">
        <v>3</v>
      </c>
      <c r="BF59" s="377" t="s">
        <v>576</v>
      </c>
      <c r="BG59" s="353" t="s">
        <v>575</v>
      </c>
      <c r="BH59" s="353" t="s">
        <v>574</v>
      </c>
      <c r="BI59" s="353" t="s">
        <v>573</v>
      </c>
      <c r="BJ59" s="352" t="s">
        <v>572</v>
      </c>
      <c r="BL59" s="387"/>
      <c r="BM59" s="8"/>
      <c r="BN59" s="8"/>
      <c r="BO59" s="337">
        <f t="shared" si="54"/>
        <v>0</v>
      </c>
      <c r="BP59" s="337">
        <f t="shared" si="55"/>
        <v>0</v>
      </c>
      <c r="BQ59" s="337">
        <f t="shared" si="56"/>
        <v>0</v>
      </c>
      <c r="BR59" s="337">
        <f t="shared" si="57"/>
        <v>0</v>
      </c>
      <c r="BS59" s="226"/>
      <c r="BT59" s="337">
        <f t="shared" si="58"/>
        <v>0</v>
      </c>
      <c r="BU59" s="337">
        <f t="shared" si="59"/>
        <v>0</v>
      </c>
      <c r="BV59" s="337">
        <f t="shared" si="60"/>
        <v>0</v>
      </c>
      <c r="BW59" s="337">
        <f t="shared" si="61"/>
        <v>0</v>
      </c>
      <c r="BX59" s="226"/>
      <c r="BY59" s="337">
        <f t="shared" si="62"/>
        <v>0</v>
      </c>
      <c r="BZ59" s="337">
        <f t="shared" si="63"/>
        <v>0</v>
      </c>
      <c r="CA59" s="337">
        <f t="shared" si="64"/>
        <v>0</v>
      </c>
      <c r="CB59" s="337">
        <f t="shared" si="65"/>
        <v>0</v>
      </c>
      <c r="CC59" s="226"/>
      <c r="CD59" s="337">
        <f t="shared" si="66"/>
        <v>0</v>
      </c>
      <c r="CE59" s="337">
        <f t="shared" si="67"/>
        <v>0</v>
      </c>
      <c r="CF59" s="337">
        <f t="shared" si="68"/>
        <v>0</v>
      </c>
      <c r="CG59" s="337">
        <f t="shared" si="69"/>
        <v>0</v>
      </c>
      <c r="CH59" s="226"/>
      <c r="CI59" s="337">
        <f t="shared" si="70"/>
        <v>0</v>
      </c>
      <c r="CJ59" s="337">
        <f t="shared" si="71"/>
        <v>0</v>
      </c>
      <c r="CK59" s="337">
        <f t="shared" si="72"/>
        <v>0</v>
      </c>
      <c r="CL59" s="337">
        <f t="shared" si="73"/>
        <v>0</v>
      </c>
      <c r="CM59" s="226"/>
      <c r="CN59" s="337">
        <f t="shared" si="74"/>
        <v>0</v>
      </c>
      <c r="CO59" s="337">
        <f t="shared" si="75"/>
        <v>0</v>
      </c>
      <c r="CP59" s="337">
        <f t="shared" si="76"/>
        <v>0</v>
      </c>
      <c r="CQ59" s="337">
        <f t="shared" si="77"/>
        <v>0</v>
      </c>
      <c r="CR59" s="226"/>
      <c r="CS59" s="337">
        <f t="shared" si="78"/>
        <v>0</v>
      </c>
      <c r="CT59" s="337">
        <f t="shared" si="79"/>
        <v>0</v>
      </c>
      <c r="CU59" s="337">
        <f t="shared" si="80"/>
        <v>0</v>
      </c>
      <c r="CV59" s="337">
        <f t="shared" si="81"/>
        <v>0</v>
      </c>
      <c r="CW59" s="226"/>
      <c r="CX59" s="337">
        <f t="shared" si="82"/>
        <v>0</v>
      </c>
      <c r="CY59" s="337">
        <f t="shared" si="83"/>
        <v>0</v>
      </c>
      <c r="CZ59" s="337">
        <f t="shared" si="84"/>
        <v>0</v>
      </c>
      <c r="DA59" s="337">
        <f t="shared" si="85"/>
        <v>0</v>
      </c>
      <c r="DB59" s="386"/>
      <c r="DC59" s="386"/>
      <c r="DD59" s="385"/>
      <c r="DE59" s="384"/>
    </row>
    <row r="60" spans="2:109" ht="14.25" customHeight="1" x14ac:dyDescent="0.25">
      <c r="B60" s="382">
        <f t="shared" si="86"/>
        <v>50</v>
      </c>
      <c r="C60" s="392" t="s">
        <v>571</v>
      </c>
      <c r="D60" s="362"/>
      <c r="E60" s="391" t="s">
        <v>41</v>
      </c>
      <c r="F60" s="391">
        <v>3</v>
      </c>
      <c r="G60" s="378">
        <v>0</v>
      </c>
      <c r="H60" s="360">
        <v>0</v>
      </c>
      <c r="I60" s="360">
        <v>0</v>
      </c>
      <c r="J60" s="360">
        <v>0</v>
      </c>
      <c r="K60" s="359">
        <f t="shared" si="45"/>
        <v>0</v>
      </c>
      <c r="L60" s="378">
        <v>0</v>
      </c>
      <c r="M60" s="360">
        <v>0</v>
      </c>
      <c r="N60" s="360">
        <v>0</v>
      </c>
      <c r="O60" s="360">
        <v>0</v>
      </c>
      <c r="P60" s="359">
        <f t="shared" si="46"/>
        <v>0</v>
      </c>
      <c r="Q60" s="378">
        <v>0</v>
      </c>
      <c r="R60" s="360">
        <v>0</v>
      </c>
      <c r="S60" s="360">
        <v>0</v>
      </c>
      <c r="T60" s="360">
        <v>0</v>
      </c>
      <c r="U60" s="359">
        <f t="shared" si="47"/>
        <v>0</v>
      </c>
      <c r="V60" s="378">
        <v>0</v>
      </c>
      <c r="W60" s="360">
        <v>0</v>
      </c>
      <c r="X60" s="360">
        <v>0</v>
      </c>
      <c r="Y60" s="360">
        <v>0</v>
      </c>
      <c r="Z60" s="359">
        <f t="shared" si="48"/>
        <v>0</v>
      </c>
      <c r="AA60" s="378">
        <v>0</v>
      </c>
      <c r="AB60" s="360">
        <v>0</v>
      </c>
      <c r="AC60" s="360">
        <v>0</v>
      </c>
      <c r="AD60" s="360">
        <v>0</v>
      </c>
      <c r="AE60" s="359">
        <f t="shared" si="49"/>
        <v>0</v>
      </c>
      <c r="AF60" s="378">
        <v>0</v>
      </c>
      <c r="AG60" s="360">
        <v>0</v>
      </c>
      <c r="AH60" s="360">
        <v>0</v>
      </c>
      <c r="AI60" s="360">
        <v>0</v>
      </c>
      <c r="AJ60" s="359">
        <f t="shared" si="50"/>
        <v>0</v>
      </c>
      <c r="AK60" s="378">
        <v>0</v>
      </c>
      <c r="AL60" s="360">
        <v>0</v>
      </c>
      <c r="AM60" s="360">
        <v>0</v>
      </c>
      <c r="AN60" s="360">
        <v>0</v>
      </c>
      <c r="AO60" s="359">
        <f t="shared" si="51"/>
        <v>0</v>
      </c>
      <c r="AP60" s="378">
        <v>0</v>
      </c>
      <c r="AQ60" s="360">
        <v>0</v>
      </c>
      <c r="AR60" s="360">
        <v>0</v>
      </c>
      <c r="AS60" s="360">
        <v>0</v>
      </c>
      <c r="AT60" s="359">
        <f t="shared" si="52"/>
        <v>0</v>
      </c>
      <c r="AU60" s="332"/>
      <c r="AV60" s="70"/>
      <c r="AW60" s="37"/>
      <c r="AX60" s="71"/>
      <c r="AY60" s="43">
        <f t="shared" si="53"/>
        <v>0</v>
      </c>
      <c r="AZ60" s="43"/>
      <c r="BB60" s="382">
        <f t="shared" si="87"/>
        <v>50</v>
      </c>
      <c r="BC60" s="392" t="s">
        <v>571</v>
      </c>
      <c r="BD60" s="391" t="s">
        <v>41</v>
      </c>
      <c r="BE60" s="391">
        <v>3</v>
      </c>
      <c r="BF60" s="377" t="s">
        <v>570</v>
      </c>
      <c r="BG60" s="353" t="s">
        <v>569</v>
      </c>
      <c r="BH60" s="353" t="s">
        <v>568</v>
      </c>
      <c r="BI60" s="353" t="s">
        <v>567</v>
      </c>
      <c r="BJ60" s="352" t="s">
        <v>566</v>
      </c>
      <c r="BL60" s="387"/>
      <c r="BM60" s="8"/>
      <c r="BN60" s="8"/>
      <c r="BO60" s="337">
        <f t="shared" si="54"/>
        <v>0</v>
      </c>
      <c r="BP60" s="337">
        <f t="shared" si="55"/>
        <v>0</v>
      </c>
      <c r="BQ60" s="337">
        <f t="shared" si="56"/>
        <v>0</v>
      </c>
      <c r="BR60" s="337">
        <f t="shared" si="57"/>
        <v>0</v>
      </c>
      <c r="BS60" s="226"/>
      <c r="BT60" s="337">
        <f t="shared" si="58"/>
        <v>0</v>
      </c>
      <c r="BU60" s="337">
        <f t="shared" si="59"/>
        <v>0</v>
      </c>
      <c r="BV60" s="337">
        <f t="shared" si="60"/>
        <v>0</v>
      </c>
      <c r="BW60" s="337">
        <f t="shared" si="61"/>
        <v>0</v>
      </c>
      <c r="BX60" s="226"/>
      <c r="BY60" s="337">
        <f t="shared" si="62"/>
        <v>0</v>
      </c>
      <c r="BZ60" s="337">
        <f t="shared" si="63"/>
        <v>0</v>
      </c>
      <c r="CA60" s="337">
        <f t="shared" si="64"/>
        <v>0</v>
      </c>
      <c r="CB60" s="337">
        <f t="shared" si="65"/>
        <v>0</v>
      </c>
      <c r="CC60" s="226"/>
      <c r="CD60" s="337">
        <f t="shared" si="66"/>
        <v>0</v>
      </c>
      <c r="CE60" s="337">
        <f t="shared" si="67"/>
        <v>0</v>
      </c>
      <c r="CF60" s="337">
        <f t="shared" si="68"/>
        <v>0</v>
      </c>
      <c r="CG60" s="337">
        <f t="shared" si="69"/>
        <v>0</v>
      </c>
      <c r="CH60" s="226"/>
      <c r="CI60" s="337">
        <f t="shared" si="70"/>
        <v>0</v>
      </c>
      <c r="CJ60" s="337">
        <f t="shared" si="71"/>
        <v>0</v>
      </c>
      <c r="CK60" s="337">
        <f t="shared" si="72"/>
        <v>0</v>
      </c>
      <c r="CL60" s="337">
        <f t="shared" si="73"/>
        <v>0</v>
      </c>
      <c r="CM60" s="226"/>
      <c r="CN60" s="337">
        <f t="shared" si="74"/>
        <v>0</v>
      </c>
      <c r="CO60" s="337">
        <f t="shared" si="75"/>
        <v>0</v>
      </c>
      <c r="CP60" s="337">
        <f t="shared" si="76"/>
        <v>0</v>
      </c>
      <c r="CQ60" s="337">
        <f t="shared" si="77"/>
        <v>0</v>
      </c>
      <c r="CR60" s="226"/>
      <c r="CS60" s="337">
        <f t="shared" si="78"/>
        <v>0</v>
      </c>
      <c r="CT60" s="337">
        <f t="shared" si="79"/>
        <v>0</v>
      </c>
      <c r="CU60" s="337">
        <f t="shared" si="80"/>
        <v>0</v>
      </c>
      <c r="CV60" s="337">
        <f t="shared" si="81"/>
        <v>0</v>
      </c>
      <c r="CW60" s="226"/>
      <c r="CX60" s="337">
        <f t="shared" si="82"/>
        <v>0</v>
      </c>
      <c r="CY60" s="337">
        <f t="shared" si="83"/>
        <v>0</v>
      </c>
      <c r="CZ60" s="337">
        <f t="shared" si="84"/>
        <v>0</v>
      </c>
      <c r="DA60" s="337">
        <f t="shared" si="85"/>
        <v>0</v>
      </c>
      <c r="DB60" s="386"/>
      <c r="DC60" s="386"/>
      <c r="DD60" s="385"/>
      <c r="DE60" s="384"/>
    </row>
    <row r="61" spans="2:109" ht="14.25" customHeight="1" x14ac:dyDescent="0.25">
      <c r="B61" s="382">
        <f t="shared" si="86"/>
        <v>51</v>
      </c>
      <c r="C61" s="392" t="s">
        <v>565</v>
      </c>
      <c r="D61" s="362"/>
      <c r="E61" s="391" t="s">
        <v>41</v>
      </c>
      <c r="F61" s="391">
        <v>3</v>
      </c>
      <c r="G61" s="378">
        <v>0</v>
      </c>
      <c r="H61" s="360">
        <v>0</v>
      </c>
      <c r="I61" s="360">
        <v>0</v>
      </c>
      <c r="J61" s="360">
        <v>0</v>
      </c>
      <c r="K61" s="359">
        <f t="shared" si="45"/>
        <v>0</v>
      </c>
      <c r="L61" s="378">
        <v>0</v>
      </c>
      <c r="M61" s="360">
        <v>0</v>
      </c>
      <c r="N61" s="360">
        <v>0</v>
      </c>
      <c r="O61" s="360">
        <v>0</v>
      </c>
      <c r="P61" s="359">
        <f t="shared" si="46"/>
        <v>0</v>
      </c>
      <c r="Q61" s="378">
        <v>0</v>
      </c>
      <c r="R61" s="360">
        <v>0</v>
      </c>
      <c r="S61" s="360">
        <v>0</v>
      </c>
      <c r="T61" s="360">
        <v>0</v>
      </c>
      <c r="U61" s="359">
        <f t="shared" si="47"/>
        <v>0</v>
      </c>
      <c r="V61" s="378">
        <v>0</v>
      </c>
      <c r="W61" s="360">
        <v>0</v>
      </c>
      <c r="X61" s="360">
        <v>0</v>
      </c>
      <c r="Y61" s="360">
        <v>0</v>
      </c>
      <c r="Z61" s="359">
        <f t="shared" si="48"/>
        <v>0</v>
      </c>
      <c r="AA61" s="378">
        <v>0</v>
      </c>
      <c r="AB61" s="360">
        <v>0</v>
      </c>
      <c r="AC61" s="360">
        <v>0</v>
      </c>
      <c r="AD61" s="360">
        <v>0</v>
      </c>
      <c r="AE61" s="359">
        <f t="shared" si="49"/>
        <v>0</v>
      </c>
      <c r="AF61" s="378">
        <v>0</v>
      </c>
      <c r="AG61" s="360">
        <v>0</v>
      </c>
      <c r="AH61" s="360">
        <v>0</v>
      </c>
      <c r="AI61" s="360">
        <v>0</v>
      </c>
      <c r="AJ61" s="359">
        <f t="shared" si="50"/>
        <v>0</v>
      </c>
      <c r="AK61" s="378">
        <v>0</v>
      </c>
      <c r="AL61" s="360">
        <v>0</v>
      </c>
      <c r="AM61" s="360">
        <v>0</v>
      </c>
      <c r="AN61" s="360">
        <v>0</v>
      </c>
      <c r="AO61" s="359">
        <f t="shared" si="51"/>
        <v>0</v>
      </c>
      <c r="AP61" s="378">
        <v>0</v>
      </c>
      <c r="AQ61" s="360">
        <v>0</v>
      </c>
      <c r="AR61" s="360">
        <v>0</v>
      </c>
      <c r="AS61" s="360">
        <v>0</v>
      </c>
      <c r="AT61" s="359">
        <f t="shared" si="52"/>
        <v>0</v>
      </c>
      <c r="AU61" s="332"/>
      <c r="AV61" s="70"/>
      <c r="AW61" s="37"/>
      <c r="AX61" s="71"/>
      <c r="AY61" s="43">
        <f t="shared" si="53"/>
        <v>0</v>
      </c>
      <c r="AZ61" s="43"/>
      <c r="BB61" s="382">
        <f t="shared" si="87"/>
        <v>51</v>
      </c>
      <c r="BC61" s="392" t="s">
        <v>565</v>
      </c>
      <c r="BD61" s="391" t="s">
        <v>41</v>
      </c>
      <c r="BE61" s="391">
        <v>3</v>
      </c>
      <c r="BF61" s="377" t="s">
        <v>564</v>
      </c>
      <c r="BG61" s="353" t="s">
        <v>563</v>
      </c>
      <c r="BH61" s="353" t="s">
        <v>562</v>
      </c>
      <c r="BI61" s="353" t="s">
        <v>561</v>
      </c>
      <c r="BJ61" s="352" t="s">
        <v>560</v>
      </c>
      <c r="BL61" s="387"/>
      <c r="BM61" s="8"/>
      <c r="BN61" s="8"/>
      <c r="BO61" s="337">
        <f t="shared" si="54"/>
        <v>0</v>
      </c>
      <c r="BP61" s="337">
        <f t="shared" si="55"/>
        <v>0</v>
      </c>
      <c r="BQ61" s="337">
        <f t="shared" si="56"/>
        <v>0</v>
      </c>
      <c r="BR61" s="337">
        <f t="shared" si="57"/>
        <v>0</v>
      </c>
      <c r="BS61" s="226"/>
      <c r="BT61" s="337">
        <f t="shared" si="58"/>
        <v>0</v>
      </c>
      <c r="BU61" s="337">
        <f t="shared" si="59"/>
        <v>0</v>
      </c>
      <c r="BV61" s="337">
        <f t="shared" si="60"/>
        <v>0</v>
      </c>
      <c r="BW61" s="337">
        <f t="shared" si="61"/>
        <v>0</v>
      </c>
      <c r="BX61" s="226"/>
      <c r="BY61" s="337">
        <f t="shared" si="62"/>
        <v>0</v>
      </c>
      <c r="BZ61" s="337">
        <f t="shared" si="63"/>
        <v>0</v>
      </c>
      <c r="CA61" s="337">
        <f t="shared" si="64"/>
        <v>0</v>
      </c>
      <c r="CB61" s="337">
        <f t="shared" si="65"/>
        <v>0</v>
      </c>
      <c r="CC61" s="226"/>
      <c r="CD61" s="337">
        <f t="shared" si="66"/>
        <v>0</v>
      </c>
      <c r="CE61" s="337">
        <f t="shared" si="67"/>
        <v>0</v>
      </c>
      <c r="CF61" s="337">
        <f t="shared" si="68"/>
        <v>0</v>
      </c>
      <c r="CG61" s="337">
        <f t="shared" si="69"/>
        <v>0</v>
      </c>
      <c r="CH61" s="226"/>
      <c r="CI61" s="337">
        <f t="shared" si="70"/>
        <v>0</v>
      </c>
      <c r="CJ61" s="337">
        <f t="shared" si="71"/>
        <v>0</v>
      </c>
      <c r="CK61" s="337">
        <f t="shared" si="72"/>
        <v>0</v>
      </c>
      <c r="CL61" s="337">
        <f t="shared" si="73"/>
        <v>0</v>
      </c>
      <c r="CM61" s="226"/>
      <c r="CN61" s="337">
        <f t="shared" si="74"/>
        <v>0</v>
      </c>
      <c r="CO61" s="337">
        <f t="shared" si="75"/>
        <v>0</v>
      </c>
      <c r="CP61" s="337">
        <f t="shared" si="76"/>
        <v>0</v>
      </c>
      <c r="CQ61" s="337">
        <f t="shared" si="77"/>
        <v>0</v>
      </c>
      <c r="CR61" s="226"/>
      <c r="CS61" s="337">
        <f t="shared" si="78"/>
        <v>0</v>
      </c>
      <c r="CT61" s="337">
        <f t="shared" si="79"/>
        <v>0</v>
      </c>
      <c r="CU61" s="337">
        <f t="shared" si="80"/>
        <v>0</v>
      </c>
      <c r="CV61" s="337">
        <f t="shared" si="81"/>
        <v>0</v>
      </c>
      <c r="CW61" s="226"/>
      <c r="CX61" s="337">
        <f t="shared" si="82"/>
        <v>0</v>
      </c>
      <c r="CY61" s="337">
        <f t="shared" si="83"/>
        <v>0</v>
      </c>
      <c r="CZ61" s="337">
        <f t="shared" si="84"/>
        <v>0</v>
      </c>
      <c r="DA61" s="337">
        <f t="shared" si="85"/>
        <v>0</v>
      </c>
      <c r="DB61" s="386"/>
      <c r="DC61" s="386"/>
      <c r="DD61" s="385"/>
      <c r="DE61" s="384"/>
    </row>
    <row r="62" spans="2:109" ht="14.25" customHeight="1" x14ac:dyDescent="0.25">
      <c r="B62" s="382">
        <f t="shared" si="86"/>
        <v>52</v>
      </c>
      <c r="C62" s="392" t="s">
        <v>559</v>
      </c>
      <c r="D62" s="362"/>
      <c r="E62" s="391" t="s">
        <v>41</v>
      </c>
      <c r="F62" s="391">
        <v>3</v>
      </c>
      <c r="G62" s="378">
        <v>0</v>
      </c>
      <c r="H62" s="360">
        <v>0</v>
      </c>
      <c r="I62" s="360">
        <v>0</v>
      </c>
      <c r="J62" s="360">
        <v>0</v>
      </c>
      <c r="K62" s="359">
        <f t="shared" si="45"/>
        <v>0</v>
      </c>
      <c r="L62" s="378">
        <v>0</v>
      </c>
      <c r="M62" s="360">
        <v>0</v>
      </c>
      <c r="N62" s="360">
        <v>0</v>
      </c>
      <c r="O62" s="360">
        <v>0</v>
      </c>
      <c r="P62" s="359">
        <f t="shared" si="46"/>
        <v>0</v>
      </c>
      <c r="Q62" s="378">
        <v>0</v>
      </c>
      <c r="R62" s="360">
        <v>0</v>
      </c>
      <c r="S62" s="360">
        <v>0</v>
      </c>
      <c r="T62" s="360">
        <v>0</v>
      </c>
      <c r="U62" s="359">
        <f t="shared" si="47"/>
        <v>0</v>
      </c>
      <c r="V62" s="378">
        <v>0</v>
      </c>
      <c r="W62" s="360">
        <v>0</v>
      </c>
      <c r="X62" s="360">
        <v>0</v>
      </c>
      <c r="Y62" s="360">
        <v>0</v>
      </c>
      <c r="Z62" s="359">
        <f t="shared" si="48"/>
        <v>0</v>
      </c>
      <c r="AA62" s="378">
        <v>0</v>
      </c>
      <c r="AB62" s="360">
        <v>0</v>
      </c>
      <c r="AC62" s="360">
        <v>0</v>
      </c>
      <c r="AD62" s="360">
        <v>0</v>
      </c>
      <c r="AE62" s="359">
        <f t="shared" si="49"/>
        <v>0</v>
      </c>
      <c r="AF62" s="378">
        <v>0</v>
      </c>
      <c r="AG62" s="360">
        <v>0</v>
      </c>
      <c r="AH62" s="360">
        <v>0</v>
      </c>
      <c r="AI62" s="360">
        <v>0</v>
      </c>
      <c r="AJ62" s="359">
        <f t="shared" si="50"/>
        <v>0</v>
      </c>
      <c r="AK62" s="378">
        <v>0</v>
      </c>
      <c r="AL62" s="360">
        <v>0</v>
      </c>
      <c r="AM62" s="360">
        <v>0</v>
      </c>
      <c r="AN62" s="360">
        <v>0</v>
      </c>
      <c r="AO62" s="359">
        <f t="shared" si="51"/>
        <v>0</v>
      </c>
      <c r="AP62" s="378">
        <v>0</v>
      </c>
      <c r="AQ62" s="360">
        <v>0</v>
      </c>
      <c r="AR62" s="360">
        <v>0.92900000000000005</v>
      </c>
      <c r="AS62" s="360">
        <v>0</v>
      </c>
      <c r="AT62" s="359">
        <f t="shared" si="52"/>
        <v>0.92900000000000005</v>
      </c>
      <c r="AU62" s="332"/>
      <c r="AV62" s="70"/>
      <c r="AW62" s="37"/>
      <c r="AX62" s="71"/>
      <c r="AY62" s="43">
        <f t="shared" si="53"/>
        <v>0</v>
      </c>
      <c r="AZ62" s="43"/>
      <c r="BB62" s="382">
        <f t="shared" si="87"/>
        <v>52</v>
      </c>
      <c r="BC62" s="392" t="s">
        <v>559</v>
      </c>
      <c r="BD62" s="391" t="s">
        <v>41</v>
      </c>
      <c r="BE62" s="391">
        <v>3</v>
      </c>
      <c r="BF62" s="377" t="s">
        <v>558</v>
      </c>
      <c r="BG62" s="353" t="s">
        <v>557</v>
      </c>
      <c r="BH62" s="353" t="s">
        <v>556</v>
      </c>
      <c r="BI62" s="353" t="s">
        <v>555</v>
      </c>
      <c r="BJ62" s="352" t="s">
        <v>554</v>
      </c>
      <c r="BL62" s="387"/>
      <c r="BM62" s="8"/>
      <c r="BN62" s="8"/>
      <c r="BO62" s="337">
        <f t="shared" si="54"/>
        <v>0</v>
      </c>
      <c r="BP62" s="337">
        <f t="shared" si="55"/>
        <v>0</v>
      </c>
      <c r="BQ62" s="337">
        <f t="shared" si="56"/>
        <v>0</v>
      </c>
      <c r="BR62" s="337">
        <f t="shared" si="57"/>
        <v>0</v>
      </c>
      <c r="BS62" s="226"/>
      <c r="BT62" s="337">
        <f t="shared" si="58"/>
        <v>0</v>
      </c>
      <c r="BU62" s="337">
        <f t="shared" si="59"/>
        <v>0</v>
      </c>
      <c r="BV62" s="337">
        <f t="shared" si="60"/>
        <v>0</v>
      </c>
      <c r="BW62" s="337">
        <f t="shared" si="61"/>
        <v>0</v>
      </c>
      <c r="BX62" s="226"/>
      <c r="BY62" s="337">
        <f t="shared" si="62"/>
        <v>0</v>
      </c>
      <c r="BZ62" s="337">
        <f t="shared" si="63"/>
        <v>0</v>
      </c>
      <c r="CA62" s="337">
        <f t="shared" si="64"/>
        <v>0</v>
      </c>
      <c r="CB62" s="337">
        <f t="shared" si="65"/>
        <v>0</v>
      </c>
      <c r="CC62" s="226"/>
      <c r="CD62" s="337">
        <f t="shared" si="66"/>
        <v>0</v>
      </c>
      <c r="CE62" s="337">
        <f t="shared" si="67"/>
        <v>0</v>
      </c>
      <c r="CF62" s="337">
        <f t="shared" si="68"/>
        <v>0</v>
      </c>
      <c r="CG62" s="337">
        <f t="shared" si="69"/>
        <v>0</v>
      </c>
      <c r="CH62" s="226"/>
      <c r="CI62" s="337">
        <f t="shared" si="70"/>
        <v>0</v>
      </c>
      <c r="CJ62" s="337">
        <f t="shared" si="71"/>
        <v>0</v>
      </c>
      <c r="CK62" s="337">
        <f t="shared" si="72"/>
        <v>0</v>
      </c>
      <c r="CL62" s="337">
        <f t="shared" si="73"/>
        <v>0</v>
      </c>
      <c r="CM62" s="226"/>
      <c r="CN62" s="337">
        <f t="shared" si="74"/>
        <v>0</v>
      </c>
      <c r="CO62" s="337">
        <f t="shared" si="75"/>
        <v>0</v>
      </c>
      <c r="CP62" s="337">
        <f t="shared" si="76"/>
        <v>0</v>
      </c>
      <c r="CQ62" s="337">
        <f t="shared" si="77"/>
        <v>0</v>
      </c>
      <c r="CR62" s="226"/>
      <c r="CS62" s="337">
        <f t="shared" si="78"/>
        <v>0</v>
      </c>
      <c r="CT62" s="337">
        <f t="shared" si="79"/>
        <v>0</v>
      </c>
      <c r="CU62" s="337">
        <f t="shared" si="80"/>
        <v>0</v>
      </c>
      <c r="CV62" s="337">
        <f t="shared" si="81"/>
        <v>0</v>
      </c>
      <c r="CW62" s="226"/>
      <c r="CX62" s="337">
        <f t="shared" si="82"/>
        <v>0</v>
      </c>
      <c r="CY62" s="337">
        <f t="shared" si="83"/>
        <v>0</v>
      </c>
      <c r="CZ62" s="337">
        <f t="shared" si="84"/>
        <v>0</v>
      </c>
      <c r="DA62" s="337">
        <f t="shared" si="85"/>
        <v>0</v>
      </c>
      <c r="DB62" s="386"/>
      <c r="DC62" s="386"/>
      <c r="DD62" s="385"/>
      <c r="DE62" s="384"/>
    </row>
    <row r="63" spans="2:109" ht="14.25" customHeight="1" x14ac:dyDescent="0.25">
      <c r="B63" s="382">
        <f t="shared" si="86"/>
        <v>53</v>
      </c>
      <c r="C63" s="392" t="s">
        <v>553</v>
      </c>
      <c r="D63" s="362"/>
      <c r="E63" s="391" t="s">
        <v>41</v>
      </c>
      <c r="F63" s="391">
        <v>3</v>
      </c>
      <c r="G63" s="378">
        <v>0</v>
      </c>
      <c r="H63" s="360">
        <v>0</v>
      </c>
      <c r="I63" s="360">
        <v>0</v>
      </c>
      <c r="J63" s="360">
        <v>0</v>
      </c>
      <c r="K63" s="359">
        <f t="shared" si="45"/>
        <v>0</v>
      </c>
      <c r="L63" s="378">
        <v>0</v>
      </c>
      <c r="M63" s="360">
        <v>0</v>
      </c>
      <c r="N63" s="360">
        <v>0</v>
      </c>
      <c r="O63" s="360">
        <v>0</v>
      </c>
      <c r="P63" s="359">
        <f t="shared" si="46"/>
        <v>0</v>
      </c>
      <c r="Q63" s="378">
        <v>0</v>
      </c>
      <c r="R63" s="360">
        <v>0</v>
      </c>
      <c r="S63" s="360">
        <v>0</v>
      </c>
      <c r="T63" s="360">
        <v>0</v>
      </c>
      <c r="U63" s="359">
        <f t="shared" si="47"/>
        <v>0</v>
      </c>
      <c r="V63" s="378">
        <v>0</v>
      </c>
      <c r="W63" s="360">
        <v>0</v>
      </c>
      <c r="X63" s="360">
        <v>0</v>
      </c>
      <c r="Y63" s="360">
        <v>0</v>
      </c>
      <c r="Z63" s="359">
        <f t="shared" si="48"/>
        <v>0</v>
      </c>
      <c r="AA63" s="378">
        <v>0</v>
      </c>
      <c r="AB63" s="360">
        <v>0</v>
      </c>
      <c r="AC63" s="360">
        <v>0</v>
      </c>
      <c r="AD63" s="360">
        <v>0</v>
      </c>
      <c r="AE63" s="359">
        <f t="shared" si="49"/>
        <v>0</v>
      </c>
      <c r="AF63" s="378">
        <v>0</v>
      </c>
      <c r="AG63" s="360">
        <v>0</v>
      </c>
      <c r="AH63" s="360">
        <v>0</v>
      </c>
      <c r="AI63" s="360">
        <v>0</v>
      </c>
      <c r="AJ63" s="359">
        <f t="shared" si="50"/>
        <v>0</v>
      </c>
      <c r="AK63" s="378">
        <v>0</v>
      </c>
      <c r="AL63" s="360">
        <v>0</v>
      </c>
      <c r="AM63" s="360">
        <v>0</v>
      </c>
      <c r="AN63" s="360">
        <v>0</v>
      </c>
      <c r="AO63" s="359">
        <f t="shared" si="51"/>
        <v>0</v>
      </c>
      <c r="AP63" s="378">
        <v>0</v>
      </c>
      <c r="AQ63" s="360">
        <v>0</v>
      </c>
      <c r="AR63" s="360">
        <v>0</v>
      </c>
      <c r="AS63" s="360">
        <v>0</v>
      </c>
      <c r="AT63" s="359">
        <f t="shared" si="52"/>
        <v>0</v>
      </c>
      <c r="AU63" s="399"/>
      <c r="AV63" s="402"/>
      <c r="AW63" s="398"/>
      <c r="AX63" s="397"/>
      <c r="AY63" s="43">
        <f t="shared" si="53"/>
        <v>0</v>
      </c>
      <c r="AZ63" s="43"/>
      <c r="BB63" s="382">
        <f t="shared" si="87"/>
        <v>53</v>
      </c>
      <c r="BC63" s="392" t="s">
        <v>553</v>
      </c>
      <c r="BD63" s="391" t="s">
        <v>41</v>
      </c>
      <c r="BE63" s="391">
        <v>3</v>
      </c>
      <c r="BF63" s="377" t="s">
        <v>552</v>
      </c>
      <c r="BG63" s="353" t="s">
        <v>551</v>
      </c>
      <c r="BH63" s="353" t="s">
        <v>550</v>
      </c>
      <c r="BI63" s="353" t="s">
        <v>549</v>
      </c>
      <c r="BJ63" s="352" t="s">
        <v>548</v>
      </c>
      <c r="BL63" s="387"/>
      <c r="BM63" s="8"/>
      <c r="BN63" s="8"/>
      <c r="BO63" s="337">
        <f t="shared" si="54"/>
        <v>0</v>
      </c>
      <c r="BP63" s="337">
        <f t="shared" si="55"/>
        <v>0</v>
      </c>
      <c r="BQ63" s="337">
        <f t="shared" si="56"/>
        <v>0</v>
      </c>
      <c r="BR63" s="337">
        <f t="shared" si="57"/>
        <v>0</v>
      </c>
      <c r="BS63" s="226"/>
      <c r="BT63" s="337">
        <f t="shared" si="58"/>
        <v>0</v>
      </c>
      <c r="BU63" s="337">
        <f t="shared" si="59"/>
        <v>0</v>
      </c>
      <c r="BV63" s="337">
        <f t="shared" si="60"/>
        <v>0</v>
      </c>
      <c r="BW63" s="337">
        <f t="shared" si="61"/>
        <v>0</v>
      </c>
      <c r="BX63" s="226"/>
      <c r="BY63" s="337">
        <f t="shared" si="62"/>
        <v>0</v>
      </c>
      <c r="BZ63" s="337">
        <f t="shared" si="63"/>
        <v>0</v>
      </c>
      <c r="CA63" s="337">
        <f t="shared" si="64"/>
        <v>0</v>
      </c>
      <c r="CB63" s="337">
        <f t="shared" si="65"/>
        <v>0</v>
      </c>
      <c r="CC63" s="226"/>
      <c r="CD63" s="337">
        <f t="shared" si="66"/>
        <v>0</v>
      </c>
      <c r="CE63" s="337">
        <f t="shared" si="67"/>
        <v>0</v>
      </c>
      <c r="CF63" s="337">
        <f t="shared" si="68"/>
        <v>0</v>
      </c>
      <c r="CG63" s="337">
        <f t="shared" si="69"/>
        <v>0</v>
      </c>
      <c r="CH63" s="226"/>
      <c r="CI63" s="337">
        <f t="shared" si="70"/>
        <v>0</v>
      </c>
      <c r="CJ63" s="337">
        <f t="shared" si="71"/>
        <v>0</v>
      </c>
      <c r="CK63" s="337">
        <f t="shared" si="72"/>
        <v>0</v>
      </c>
      <c r="CL63" s="337">
        <f t="shared" si="73"/>
        <v>0</v>
      </c>
      <c r="CM63" s="226"/>
      <c r="CN63" s="337">
        <f t="shared" si="74"/>
        <v>0</v>
      </c>
      <c r="CO63" s="337">
        <f t="shared" si="75"/>
        <v>0</v>
      </c>
      <c r="CP63" s="337">
        <f t="shared" si="76"/>
        <v>0</v>
      </c>
      <c r="CQ63" s="337">
        <f t="shared" si="77"/>
        <v>0</v>
      </c>
      <c r="CR63" s="226"/>
      <c r="CS63" s="337">
        <f t="shared" si="78"/>
        <v>0</v>
      </c>
      <c r="CT63" s="337">
        <f t="shared" si="79"/>
        <v>0</v>
      </c>
      <c r="CU63" s="337">
        <f t="shared" si="80"/>
        <v>0</v>
      </c>
      <c r="CV63" s="337">
        <f t="shared" si="81"/>
        <v>0</v>
      </c>
      <c r="CW63" s="226"/>
      <c r="CX63" s="337">
        <f t="shared" si="82"/>
        <v>0</v>
      </c>
      <c r="CY63" s="337">
        <f t="shared" si="83"/>
        <v>0</v>
      </c>
      <c r="CZ63" s="337">
        <f t="shared" si="84"/>
        <v>0</v>
      </c>
      <c r="DA63" s="337">
        <f t="shared" si="85"/>
        <v>0</v>
      </c>
      <c r="DB63" s="386"/>
      <c r="DC63" s="386"/>
      <c r="DD63" s="385"/>
      <c r="DE63" s="384"/>
    </row>
    <row r="64" spans="2:109" ht="14.25" customHeight="1" x14ac:dyDescent="0.25">
      <c r="B64" s="382">
        <f t="shared" si="86"/>
        <v>54</v>
      </c>
      <c r="C64" s="392" t="s">
        <v>547</v>
      </c>
      <c r="D64" s="396"/>
      <c r="E64" s="400" t="s">
        <v>41</v>
      </c>
      <c r="F64" s="400">
        <v>3</v>
      </c>
      <c r="G64" s="378">
        <v>0</v>
      </c>
      <c r="H64" s="360">
        <v>0</v>
      </c>
      <c r="I64" s="360">
        <v>0</v>
      </c>
      <c r="J64" s="360">
        <v>0</v>
      </c>
      <c r="K64" s="359">
        <f t="shared" si="45"/>
        <v>0</v>
      </c>
      <c r="L64" s="378">
        <v>0</v>
      </c>
      <c r="M64" s="360">
        <v>0</v>
      </c>
      <c r="N64" s="360">
        <v>0</v>
      </c>
      <c r="O64" s="360">
        <v>0</v>
      </c>
      <c r="P64" s="359">
        <f t="shared" si="46"/>
        <v>0</v>
      </c>
      <c r="Q64" s="378">
        <v>0</v>
      </c>
      <c r="R64" s="360">
        <v>0</v>
      </c>
      <c r="S64" s="360">
        <v>0</v>
      </c>
      <c r="T64" s="360">
        <v>0</v>
      </c>
      <c r="U64" s="359">
        <f t="shared" si="47"/>
        <v>0</v>
      </c>
      <c r="V64" s="378">
        <v>0</v>
      </c>
      <c r="W64" s="360">
        <v>0</v>
      </c>
      <c r="X64" s="360">
        <v>0</v>
      </c>
      <c r="Y64" s="360">
        <v>0</v>
      </c>
      <c r="Z64" s="359">
        <f t="shared" si="48"/>
        <v>0</v>
      </c>
      <c r="AA64" s="378">
        <v>0</v>
      </c>
      <c r="AB64" s="360">
        <v>0</v>
      </c>
      <c r="AC64" s="360">
        <v>0</v>
      </c>
      <c r="AD64" s="360">
        <v>0</v>
      </c>
      <c r="AE64" s="359">
        <f t="shared" si="49"/>
        <v>0</v>
      </c>
      <c r="AF64" s="378">
        <v>0</v>
      </c>
      <c r="AG64" s="360">
        <v>0</v>
      </c>
      <c r="AH64" s="360">
        <v>0</v>
      </c>
      <c r="AI64" s="360">
        <v>0</v>
      </c>
      <c r="AJ64" s="359">
        <f t="shared" si="50"/>
        <v>0</v>
      </c>
      <c r="AK64" s="378">
        <v>0</v>
      </c>
      <c r="AL64" s="360">
        <v>0</v>
      </c>
      <c r="AM64" s="360">
        <v>0</v>
      </c>
      <c r="AN64" s="360">
        <v>0</v>
      </c>
      <c r="AO64" s="359">
        <f t="shared" si="51"/>
        <v>0</v>
      </c>
      <c r="AP64" s="378">
        <v>0</v>
      </c>
      <c r="AQ64" s="360">
        <v>0</v>
      </c>
      <c r="AR64" s="360">
        <v>0</v>
      </c>
      <c r="AS64" s="360">
        <v>0</v>
      </c>
      <c r="AT64" s="359">
        <f t="shared" si="52"/>
        <v>0</v>
      </c>
      <c r="AU64" s="399"/>
      <c r="AV64" s="402"/>
      <c r="AW64" s="398"/>
      <c r="AX64" s="397"/>
      <c r="AY64" s="43">
        <f t="shared" si="53"/>
        <v>0</v>
      </c>
      <c r="AZ64" s="43"/>
      <c r="BB64" s="382">
        <f t="shared" si="87"/>
        <v>54</v>
      </c>
      <c r="BC64" s="392" t="s">
        <v>547</v>
      </c>
      <c r="BD64" s="400" t="s">
        <v>41</v>
      </c>
      <c r="BE64" s="400">
        <v>3</v>
      </c>
      <c r="BF64" s="377" t="s">
        <v>546</v>
      </c>
      <c r="BG64" s="353" t="s">
        <v>545</v>
      </c>
      <c r="BH64" s="353" t="s">
        <v>544</v>
      </c>
      <c r="BI64" s="353" t="s">
        <v>543</v>
      </c>
      <c r="BJ64" s="352" t="s">
        <v>542</v>
      </c>
      <c r="BL64" s="387"/>
      <c r="BM64" s="8"/>
      <c r="BN64" s="8"/>
      <c r="BO64" s="337">
        <f t="shared" si="54"/>
        <v>0</v>
      </c>
      <c r="BP64" s="337">
        <f t="shared" si="55"/>
        <v>0</v>
      </c>
      <c r="BQ64" s="337">
        <f t="shared" si="56"/>
        <v>0</v>
      </c>
      <c r="BR64" s="337">
        <f t="shared" si="57"/>
        <v>0</v>
      </c>
      <c r="BS64" s="226"/>
      <c r="BT64" s="337">
        <f t="shared" si="58"/>
        <v>0</v>
      </c>
      <c r="BU64" s="337">
        <f t="shared" si="59"/>
        <v>0</v>
      </c>
      <c r="BV64" s="337">
        <f t="shared" si="60"/>
        <v>0</v>
      </c>
      <c r="BW64" s="337">
        <f t="shared" si="61"/>
        <v>0</v>
      </c>
      <c r="BX64" s="226"/>
      <c r="BY64" s="337">
        <f t="shared" si="62"/>
        <v>0</v>
      </c>
      <c r="BZ64" s="337">
        <f t="shared" si="63"/>
        <v>0</v>
      </c>
      <c r="CA64" s="337">
        <f t="shared" si="64"/>
        <v>0</v>
      </c>
      <c r="CB64" s="337">
        <f t="shared" si="65"/>
        <v>0</v>
      </c>
      <c r="CC64" s="226"/>
      <c r="CD64" s="337">
        <f t="shared" si="66"/>
        <v>0</v>
      </c>
      <c r="CE64" s="337">
        <f t="shared" si="67"/>
        <v>0</v>
      </c>
      <c r="CF64" s="337">
        <f t="shared" si="68"/>
        <v>0</v>
      </c>
      <c r="CG64" s="337">
        <f t="shared" si="69"/>
        <v>0</v>
      </c>
      <c r="CH64" s="226"/>
      <c r="CI64" s="337">
        <f t="shared" si="70"/>
        <v>0</v>
      </c>
      <c r="CJ64" s="337">
        <f t="shared" si="71"/>
        <v>0</v>
      </c>
      <c r="CK64" s="337">
        <f t="shared" si="72"/>
        <v>0</v>
      </c>
      <c r="CL64" s="337">
        <f t="shared" si="73"/>
        <v>0</v>
      </c>
      <c r="CM64" s="226"/>
      <c r="CN64" s="337">
        <f t="shared" si="74"/>
        <v>0</v>
      </c>
      <c r="CO64" s="337">
        <f t="shared" si="75"/>
        <v>0</v>
      </c>
      <c r="CP64" s="337">
        <f t="shared" si="76"/>
        <v>0</v>
      </c>
      <c r="CQ64" s="337">
        <f t="shared" si="77"/>
        <v>0</v>
      </c>
      <c r="CR64" s="226"/>
      <c r="CS64" s="337">
        <f t="shared" si="78"/>
        <v>0</v>
      </c>
      <c r="CT64" s="337">
        <f t="shared" si="79"/>
        <v>0</v>
      </c>
      <c r="CU64" s="337">
        <f t="shared" si="80"/>
        <v>0</v>
      </c>
      <c r="CV64" s="337">
        <f t="shared" si="81"/>
        <v>0</v>
      </c>
      <c r="CW64" s="226"/>
      <c r="CX64" s="337">
        <f t="shared" si="82"/>
        <v>0</v>
      </c>
      <c r="CY64" s="337">
        <f t="shared" si="83"/>
        <v>0</v>
      </c>
      <c r="CZ64" s="337">
        <f t="shared" si="84"/>
        <v>0</v>
      </c>
      <c r="DA64" s="337">
        <f t="shared" si="85"/>
        <v>0</v>
      </c>
      <c r="DB64" s="386"/>
      <c r="DC64" s="386"/>
      <c r="DD64" s="385"/>
      <c r="DE64" s="384"/>
    </row>
    <row r="65" spans="2:109" ht="14.25" customHeight="1" x14ac:dyDescent="0.25">
      <c r="B65" s="382">
        <f t="shared" si="86"/>
        <v>55</v>
      </c>
      <c r="C65" s="401" t="s">
        <v>541</v>
      </c>
      <c r="D65" s="396"/>
      <c r="E65" s="400" t="s">
        <v>41</v>
      </c>
      <c r="F65" s="400">
        <v>3</v>
      </c>
      <c r="G65" s="378">
        <v>0</v>
      </c>
      <c r="H65" s="360">
        <v>0</v>
      </c>
      <c r="I65" s="360">
        <v>0</v>
      </c>
      <c r="J65" s="360">
        <v>0</v>
      </c>
      <c r="K65" s="359">
        <f t="shared" si="45"/>
        <v>0</v>
      </c>
      <c r="L65" s="378">
        <v>0</v>
      </c>
      <c r="M65" s="360">
        <v>0</v>
      </c>
      <c r="N65" s="360">
        <v>0</v>
      </c>
      <c r="O65" s="360">
        <v>0</v>
      </c>
      <c r="P65" s="359">
        <f t="shared" si="46"/>
        <v>0</v>
      </c>
      <c r="Q65" s="378">
        <v>0</v>
      </c>
      <c r="R65" s="360">
        <v>0</v>
      </c>
      <c r="S65" s="360">
        <v>0</v>
      </c>
      <c r="T65" s="360">
        <v>0</v>
      </c>
      <c r="U65" s="359">
        <f t="shared" si="47"/>
        <v>0</v>
      </c>
      <c r="V65" s="378">
        <v>0</v>
      </c>
      <c r="W65" s="360">
        <v>0</v>
      </c>
      <c r="X65" s="360">
        <v>0</v>
      </c>
      <c r="Y65" s="360">
        <v>0</v>
      </c>
      <c r="Z65" s="359">
        <f t="shared" si="48"/>
        <v>0</v>
      </c>
      <c r="AA65" s="378">
        <v>0</v>
      </c>
      <c r="AB65" s="360">
        <v>0</v>
      </c>
      <c r="AC65" s="360">
        <v>0</v>
      </c>
      <c r="AD65" s="360">
        <v>0</v>
      </c>
      <c r="AE65" s="359">
        <f t="shared" si="49"/>
        <v>0</v>
      </c>
      <c r="AF65" s="378">
        <v>0</v>
      </c>
      <c r="AG65" s="360">
        <v>0</v>
      </c>
      <c r="AH65" s="360">
        <v>0</v>
      </c>
      <c r="AI65" s="360">
        <v>0</v>
      </c>
      <c r="AJ65" s="359">
        <f t="shared" si="50"/>
        <v>0</v>
      </c>
      <c r="AK65" s="378">
        <v>0</v>
      </c>
      <c r="AL65" s="360">
        <v>0</v>
      </c>
      <c r="AM65" s="360">
        <v>0</v>
      </c>
      <c r="AN65" s="360">
        <v>0</v>
      </c>
      <c r="AO65" s="359">
        <f t="shared" si="51"/>
        <v>0</v>
      </c>
      <c r="AP65" s="378">
        <v>0</v>
      </c>
      <c r="AQ65" s="360">
        <v>0</v>
      </c>
      <c r="AR65" s="360">
        <v>0</v>
      </c>
      <c r="AS65" s="360">
        <v>0</v>
      </c>
      <c r="AT65" s="359">
        <f t="shared" si="52"/>
        <v>0</v>
      </c>
      <c r="AU65" s="399"/>
      <c r="AV65" s="402"/>
      <c r="AW65" s="398"/>
      <c r="AX65" s="397"/>
      <c r="AY65" s="43">
        <f t="shared" si="53"/>
        <v>0</v>
      </c>
      <c r="AZ65" s="43"/>
      <c r="BB65" s="382">
        <f t="shared" si="87"/>
        <v>55</v>
      </c>
      <c r="BC65" s="401" t="s">
        <v>541</v>
      </c>
      <c r="BD65" s="400" t="s">
        <v>41</v>
      </c>
      <c r="BE65" s="400">
        <v>3</v>
      </c>
      <c r="BF65" s="377" t="s">
        <v>540</v>
      </c>
      <c r="BG65" s="353" t="s">
        <v>539</v>
      </c>
      <c r="BH65" s="353" t="s">
        <v>538</v>
      </c>
      <c r="BI65" s="353" t="s">
        <v>537</v>
      </c>
      <c r="BJ65" s="352" t="s">
        <v>536</v>
      </c>
      <c r="BL65" s="387"/>
      <c r="BM65" s="8"/>
      <c r="BN65" s="8"/>
      <c r="BO65" s="337">
        <f t="shared" si="54"/>
        <v>0</v>
      </c>
      <c r="BP65" s="337">
        <f t="shared" si="55"/>
        <v>0</v>
      </c>
      <c r="BQ65" s="337">
        <f t="shared" si="56"/>
        <v>0</v>
      </c>
      <c r="BR65" s="337">
        <f t="shared" si="57"/>
        <v>0</v>
      </c>
      <c r="BS65" s="226"/>
      <c r="BT65" s="337">
        <f t="shared" si="58"/>
        <v>0</v>
      </c>
      <c r="BU65" s="337">
        <f t="shared" si="59"/>
        <v>0</v>
      </c>
      <c r="BV65" s="337">
        <f t="shared" si="60"/>
        <v>0</v>
      </c>
      <c r="BW65" s="337">
        <f t="shared" si="61"/>
        <v>0</v>
      </c>
      <c r="BX65" s="226"/>
      <c r="BY65" s="337">
        <f t="shared" si="62"/>
        <v>0</v>
      </c>
      <c r="BZ65" s="337">
        <f t="shared" si="63"/>
        <v>0</v>
      </c>
      <c r="CA65" s="337">
        <f t="shared" si="64"/>
        <v>0</v>
      </c>
      <c r="CB65" s="337">
        <f t="shared" si="65"/>
        <v>0</v>
      </c>
      <c r="CC65" s="226"/>
      <c r="CD65" s="337">
        <f t="shared" si="66"/>
        <v>0</v>
      </c>
      <c r="CE65" s="337">
        <f t="shared" si="67"/>
        <v>0</v>
      </c>
      <c r="CF65" s="337">
        <f t="shared" si="68"/>
        <v>0</v>
      </c>
      <c r="CG65" s="337">
        <f t="shared" si="69"/>
        <v>0</v>
      </c>
      <c r="CH65" s="226"/>
      <c r="CI65" s="337">
        <f t="shared" si="70"/>
        <v>0</v>
      </c>
      <c r="CJ65" s="337">
        <f t="shared" si="71"/>
        <v>0</v>
      </c>
      <c r="CK65" s="337">
        <f t="shared" si="72"/>
        <v>0</v>
      </c>
      <c r="CL65" s="337">
        <f t="shared" si="73"/>
        <v>0</v>
      </c>
      <c r="CM65" s="226"/>
      <c r="CN65" s="337">
        <f t="shared" si="74"/>
        <v>0</v>
      </c>
      <c r="CO65" s="337">
        <f t="shared" si="75"/>
        <v>0</v>
      </c>
      <c r="CP65" s="337">
        <f t="shared" si="76"/>
        <v>0</v>
      </c>
      <c r="CQ65" s="337">
        <f t="shared" si="77"/>
        <v>0</v>
      </c>
      <c r="CR65" s="226"/>
      <c r="CS65" s="337">
        <f t="shared" si="78"/>
        <v>0</v>
      </c>
      <c r="CT65" s="337">
        <f t="shared" si="79"/>
        <v>0</v>
      </c>
      <c r="CU65" s="337">
        <f t="shared" si="80"/>
        <v>0</v>
      </c>
      <c r="CV65" s="337">
        <f t="shared" si="81"/>
        <v>0</v>
      </c>
      <c r="CW65" s="226"/>
      <c r="CX65" s="337">
        <f t="shared" si="82"/>
        <v>0</v>
      </c>
      <c r="CY65" s="337">
        <f t="shared" si="83"/>
        <v>0</v>
      </c>
      <c r="CZ65" s="337">
        <f t="shared" si="84"/>
        <v>0</v>
      </c>
      <c r="DA65" s="337">
        <f t="shared" si="85"/>
        <v>0</v>
      </c>
      <c r="DB65" s="386"/>
      <c r="DC65" s="386"/>
      <c r="DD65" s="385"/>
      <c r="DE65" s="384"/>
    </row>
    <row r="66" spans="2:109" ht="14.25" customHeight="1" x14ac:dyDescent="0.25">
      <c r="B66" s="382">
        <f t="shared" si="86"/>
        <v>56</v>
      </c>
      <c r="C66" s="392" t="s">
        <v>535</v>
      </c>
      <c r="D66" s="396"/>
      <c r="E66" s="391" t="s">
        <v>41</v>
      </c>
      <c r="F66" s="391">
        <v>3</v>
      </c>
      <c r="G66" s="378">
        <v>0</v>
      </c>
      <c r="H66" s="360">
        <v>0</v>
      </c>
      <c r="I66" s="360">
        <v>0</v>
      </c>
      <c r="J66" s="360">
        <v>0</v>
      </c>
      <c r="K66" s="359">
        <f t="shared" si="45"/>
        <v>0</v>
      </c>
      <c r="L66" s="378">
        <v>0</v>
      </c>
      <c r="M66" s="360">
        <v>0</v>
      </c>
      <c r="N66" s="360">
        <v>0</v>
      </c>
      <c r="O66" s="360">
        <v>0</v>
      </c>
      <c r="P66" s="359">
        <f t="shared" si="46"/>
        <v>0</v>
      </c>
      <c r="Q66" s="378">
        <v>0</v>
      </c>
      <c r="R66" s="360">
        <v>0</v>
      </c>
      <c r="S66" s="360">
        <v>0</v>
      </c>
      <c r="T66" s="360">
        <v>0</v>
      </c>
      <c r="U66" s="359">
        <f t="shared" si="47"/>
        <v>0</v>
      </c>
      <c r="V66" s="381">
        <v>1.0820000000000001</v>
      </c>
      <c r="W66" s="360">
        <v>0</v>
      </c>
      <c r="X66" s="360">
        <v>0</v>
      </c>
      <c r="Y66" s="360">
        <v>0</v>
      </c>
      <c r="Z66" s="359">
        <f t="shared" si="48"/>
        <v>1.0820000000000001</v>
      </c>
      <c r="AA66" s="381">
        <v>1.0840000000000001</v>
      </c>
      <c r="AB66" s="360">
        <v>0</v>
      </c>
      <c r="AC66" s="360">
        <v>0</v>
      </c>
      <c r="AD66" s="360">
        <v>0</v>
      </c>
      <c r="AE66" s="359">
        <f t="shared" si="49"/>
        <v>1.0840000000000001</v>
      </c>
      <c r="AF66" s="381">
        <v>1.31</v>
      </c>
      <c r="AG66" s="360">
        <v>0</v>
      </c>
      <c r="AH66" s="360">
        <v>0</v>
      </c>
      <c r="AI66" s="360">
        <v>0</v>
      </c>
      <c r="AJ66" s="359">
        <f t="shared" si="50"/>
        <v>1.31</v>
      </c>
      <c r="AK66" s="381">
        <v>1.3320000000000001</v>
      </c>
      <c r="AL66" s="360">
        <v>0</v>
      </c>
      <c r="AM66" s="360">
        <v>0</v>
      </c>
      <c r="AN66" s="360">
        <v>0</v>
      </c>
      <c r="AO66" s="359">
        <f t="shared" si="51"/>
        <v>1.3320000000000001</v>
      </c>
      <c r="AP66" s="381">
        <v>1.4570000000000001</v>
      </c>
      <c r="AQ66" s="360">
        <v>0</v>
      </c>
      <c r="AR66" s="360">
        <v>0</v>
      </c>
      <c r="AS66" s="360">
        <v>0</v>
      </c>
      <c r="AT66" s="359">
        <f t="shared" si="52"/>
        <v>1.4570000000000001</v>
      </c>
      <c r="AU66" s="399"/>
      <c r="AV66" s="380"/>
      <c r="AW66" s="398"/>
      <c r="AX66" s="397"/>
      <c r="AY66" s="43">
        <f t="shared" si="53"/>
        <v>0</v>
      </c>
      <c r="AZ66" s="43"/>
      <c r="BB66" s="382">
        <f t="shared" si="87"/>
        <v>56</v>
      </c>
      <c r="BC66" s="392" t="s">
        <v>535</v>
      </c>
      <c r="BD66" s="391" t="s">
        <v>41</v>
      </c>
      <c r="BE66" s="391">
        <v>3</v>
      </c>
      <c r="BF66" s="377" t="s">
        <v>534</v>
      </c>
      <c r="BG66" s="353" t="s">
        <v>533</v>
      </c>
      <c r="BH66" s="353" t="s">
        <v>532</v>
      </c>
      <c r="BI66" s="353" t="s">
        <v>531</v>
      </c>
      <c r="BJ66" s="352" t="s">
        <v>530</v>
      </c>
      <c r="BL66" s="387"/>
      <c r="BM66" s="8"/>
      <c r="BN66" s="8"/>
      <c r="BO66" s="337">
        <f t="shared" si="54"/>
        <v>0</v>
      </c>
      <c r="BP66" s="337">
        <f t="shared" si="55"/>
        <v>0</v>
      </c>
      <c r="BQ66" s="337">
        <f t="shared" si="56"/>
        <v>0</v>
      </c>
      <c r="BR66" s="337">
        <f t="shared" si="57"/>
        <v>0</v>
      </c>
      <c r="BS66" s="226"/>
      <c r="BT66" s="337">
        <f t="shared" si="58"/>
        <v>0</v>
      </c>
      <c r="BU66" s="337">
        <f t="shared" si="59"/>
        <v>0</v>
      </c>
      <c r="BV66" s="337">
        <f t="shared" si="60"/>
        <v>0</v>
      </c>
      <c r="BW66" s="337">
        <f t="shared" si="61"/>
        <v>0</v>
      </c>
      <c r="BX66" s="226"/>
      <c r="BY66" s="337">
        <f t="shared" si="62"/>
        <v>0</v>
      </c>
      <c r="BZ66" s="337">
        <f t="shared" si="63"/>
        <v>0</v>
      </c>
      <c r="CA66" s="337">
        <f t="shared" si="64"/>
        <v>0</v>
      </c>
      <c r="CB66" s="337">
        <f t="shared" si="65"/>
        <v>0</v>
      </c>
      <c r="CC66" s="226"/>
      <c r="CD66" s="337">
        <f t="shared" si="66"/>
        <v>0</v>
      </c>
      <c r="CE66" s="337">
        <f t="shared" si="67"/>
        <v>0</v>
      </c>
      <c r="CF66" s="337">
        <f t="shared" si="68"/>
        <v>0</v>
      </c>
      <c r="CG66" s="337">
        <f t="shared" si="69"/>
        <v>0</v>
      </c>
      <c r="CH66" s="226"/>
      <c r="CI66" s="337">
        <f t="shared" si="70"/>
        <v>0</v>
      </c>
      <c r="CJ66" s="337">
        <f t="shared" si="71"/>
        <v>0</v>
      </c>
      <c r="CK66" s="337">
        <f t="shared" si="72"/>
        <v>0</v>
      </c>
      <c r="CL66" s="337">
        <f t="shared" si="73"/>
        <v>0</v>
      </c>
      <c r="CM66" s="226"/>
      <c r="CN66" s="337">
        <f t="shared" si="74"/>
        <v>0</v>
      </c>
      <c r="CO66" s="337">
        <f t="shared" si="75"/>
        <v>0</v>
      </c>
      <c r="CP66" s="337">
        <f t="shared" si="76"/>
        <v>0</v>
      </c>
      <c r="CQ66" s="337">
        <f t="shared" si="77"/>
        <v>0</v>
      </c>
      <c r="CR66" s="226"/>
      <c r="CS66" s="337">
        <f t="shared" si="78"/>
        <v>0</v>
      </c>
      <c r="CT66" s="337">
        <f t="shared" si="79"/>
        <v>0</v>
      </c>
      <c r="CU66" s="337">
        <f t="shared" si="80"/>
        <v>0</v>
      </c>
      <c r="CV66" s="337">
        <f t="shared" si="81"/>
        <v>0</v>
      </c>
      <c r="CW66" s="226"/>
      <c r="CX66" s="337">
        <f t="shared" si="82"/>
        <v>0</v>
      </c>
      <c r="CY66" s="337">
        <f t="shared" si="83"/>
        <v>0</v>
      </c>
      <c r="CZ66" s="337">
        <f t="shared" si="84"/>
        <v>0</v>
      </c>
      <c r="DA66" s="337">
        <f t="shared" si="85"/>
        <v>0</v>
      </c>
      <c r="DB66" s="386"/>
      <c r="DC66" s="386"/>
      <c r="DD66" s="385"/>
      <c r="DE66" s="384"/>
    </row>
    <row r="67" spans="2:109" ht="14.25" customHeight="1" x14ac:dyDescent="0.25">
      <c r="B67" s="382">
        <f t="shared" si="86"/>
        <v>57</v>
      </c>
      <c r="C67" s="392" t="s">
        <v>529</v>
      </c>
      <c r="D67" s="396"/>
      <c r="E67" s="391" t="s">
        <v>41</v>
      </c>
      <c r="F67" s="391">
        <v>3</v>
      </c>
      <c r="G67" s="378">
        <v>0</v>
      </c>
      <c r="H67" s="360">
        <v>0</v>
      </c>
      <c r="I67" s="360">
        <v>0</v>
      </c>
      <c r="J67" s="360">
        <v>0</v>
      </c>
      <c r="K67" s="359">
        <f t="shared" si="45"/>
        <v>0</v>
      </c>
      <c r="L67" s="378">
        <v>0</v>
      </c>
      <c r="M67" s="360">
        <v>0</v>
      </c>
      <c r="N67" s="360">
        <v>0</v>
      </c>
      <c r="O67" s="360">
        <v>0</v>
      </c>
      <c r="P67" s="359">
        <f t="shared" si="46"/>
        <v>0</v>
      </c>
      <c r="Q67" s="378">
        <v>0</v>
      </c>
      <c r="R67" s="360">
        <v>0</v>
      </c>
      <c r="S67" s="360">
        <v>0</v>
      </c>
      <c r="T67" s="360">
        <v>0</v>
      </c>
      <c r="U67" s="359">
        <f t="shared" si="47"/>
        <v>0</v>
      </c>
      <c r="V67" s="378">
        <v>0</v>
      </c>
      <c r="W67" s="360">
        <v>0</v>
      </c>
      <c r="X67" s="360">
        <v>0</v>
      </c>
      <c r="Y67" s="360">
        <v>0</v>
      </c>
      <c r="Z67" s="359">
        <f t="shared" si="48"/>
        <v>0</v>
      </c>
      <c r="AA67" s="378">
        <v>0</v>
      </c>
      <c r="AB67" s="360">
        <v>0</v>
      </c>
      <c r="AC67" s="360">
        <v>0</v>
      </c>
      <c r="AD67" s="360">
        <v>0</v>
      </c>
      <c r="AE67" s="359">
        <f t="shared" si="49"/>
        <v>0</v>
      </c>
      <c r="AF67" s="378">
        <v>1.6E-2</v>
      </c>
      <c r="AG67" s="360">
        <v>0</v>
      </c>
      <c r="AH67" s="360">
        <v>0</v>
      </c>
      <c r="AI67" s="360">
        <v>0</v>
      </c>
      <c r="AJ67" s="359">
        <f t="shared" si="50"/>
        <v>1.6E-2</v>
      </c>
      <c r="AK67" s="378">
        <v>2.7E-2</v>
      </c>
      <c r="AL67" s="360">
        <v>0</v>
      </c>
      <c r="AM67" s="360">
        <v>0</v>
      </c>
      <c r="AN67" s="360">
        <v>0</v>
      </c>
      <c r="AO67" s="359">
        <f t="shared" si="51"/>
        <v>2.7E-2</v>
      </c>
      <c r="AP67" s="378">
        <v>2.7E-2</v>
      </c>
      <c r="AQ67" s="360">
        <v>0</v>
      </c>
      <c r="AR67" s="360">
        <v>0</v>
      </c>
      <c r="AS67" s="360">
        <v>0</v>
      </c>
      <c r="AT67" s="359">
        <f t="shared" si="52"/>
        <v>2.7E-2</v>
      </c>
      <c r="AU67" s="332"/>
      <c r="AV67" s="70"/>
      <c r="AW67" s="37"/>
      <c r="AX67" s="71"/>
      <c r="AY67" s="43">
        <f t="shared" si="53"/>
        <v>0</v>
      </c>
      <c r="AZ67" s="43"/>
      <c r="BB67" s="382">
        <f t="shared" si="87"/>
        <v>57</v>
      </c>
      <c r="BC67" s="392" t="s">
        <v>529</v>
      </c>
      <c r="BD67" s="391" t="s">
        <v>41</v>
      </c>
      <c r="BE67" s="391">
        <v>3</v>
      </c>
      <c r="BF67" s="377" t="s">
        <v>528</v>
      </c>
      <c r="BG67" s="353" t="s">
        <v>527</v>
      </c>
      <c r="BH67" s="353" t="s">
        <v>526</v>
      </c>
      <c r="BI67" s="353" t="s">
        <v>525</v>
      </c>
      <c r="BJ67" s="352" t="s">
        <v>524</v>
      </c>
      <c r="BL67" s="387"/>
      <c r="BM67" s="8"/>
      <c r="BN67" s="8"/>
      <c r="BO67" s="337">
        <f t="shared" si="54"/>
        <v>0</v>
      </c>
      <c r="BP67" s="337">
        <f t="shared" si="55"/>
        <v>0</v>
      </c>
      <c r="BQ67" s="337">
        <f t="shared" si="56"/>
        <v>0</v>
      </c>
      <c r="BR67" s="337">
        <f t="shared" si="57"/>
        <v>0</v>
      </c>
      <c r="BS67" s="226"/>
      <c r="BT67" s="337">
        <f t="shared" si="58"/>
        <v>0</v>
      </c>
      <c r="BU67" s="337">
        <f t="shared" si="59"/>
        <v>0</v>
      </c>
      <c r="BV67" s="337">
        <f t="shared" si="60"/>
        <v>0</v>
      </c>
      <c r="BW67" s="337">
        <f t="shared" si="61"/>
        <v>0</v>
      </c>
      <c r="BX67" s="226"/>
      <c r="BY67" s="337">
        <f t="shared" si="62"/>
        <v>0</v>
      </c>
      <c r="BZ67" s="337">
        <f t="shared" si="63"/>
        <v>0</v>
      </c>
      <c r="CA67" s="337">
        <f t="shared" si="64"/>
        <v>0</v>
      </c>
      <c r="CB67" s="337">
        <f t="shared" si="65"/>
        <v>0</v>
      </c>
      <c r="CC67" s="226"/>
      <c r="CD67" s="337">
        <f t="shared" si="66"/>
        <v>0</v>
      </c>
      <c r="CE67" s="337">
        <f t="shared" si="67"/>
        <v>0</v>
      </c>
      <c r="CF67" s="337">
        <f t="shared" si="68"/>
        <v>0</v>
      </c>
      <c r="CG67" s="337">
        <f t="shared" si="69"/>
        <v>0</v>
      </c>
      <c r="CH67" s="226"/>
      <c r="CI67" s="337">
        <f t="shared" si="70"/>
        <v>0</v>
      </c>
      <c r="CJ67" s="337">
        <f t="shared" si="71"/>
        <v>0</v>
      </c>
      <c r="CK67" s="337">
        <f t="shared" si="72"/>
        <v>0</v>
      </c>
      <c r="CL67" s="337">
        <f t="shared" si="73"/>
        <v>0</v>
      </c>
      <c r="CM67" s="226"/>
      <c r="CN67" s="337">
        <f t="shared" si="74"/>
        <v>0</v>
      </c>
      <c r="CO67" s="337">
        <f t="shared" si="75"/>
        <v>0</v>
      </c>
      <c r="CP67" s="337">
        <f t="shared" si="76"/>
        <v>0</v>
      </c>
      <c r="CQ67" s="337">
        <f t="shared" si="77"/>
        <v>0</v>
      </c>
      <c r="CR67" s="226"/>
      <c r="CS67" s="337">
        <f t="shared" si="78"/>
        <v>0</v>
      </c>
      <c r="CT67" s="337">
        <f t="shared" si="79"/>
        <v>0</v>
      </c>
      <c r="CU67" s="337">
        <f t="shared" si="80"/>
        <v>0</v>
      </c>
      <c r="CV67" s="337">
        <f t="shared" si="81"/>
        <v>0</v>
      </c>
      <c r="CW67" s="226"/>
      <c r="CX67" s="337">
        <f t="shared" si="82"/>
        <v>0</v>
      </c>
      <c r="CY67" s="337">
        <f t="shared" si="83"/>
        <v>0</v>
      </c>
      <c r="CZ67" s="337">
        <f t="shared" si="84"/>
        <v>0</v>
      </c>
      <c r="DA67" s="337">
        <f t="shared" si="85"/>
        <v>0</v>
      </c>
      <c r="DB67" s="386"/>
      <c r="DC67" s="386"/>
      <c r="DD67" s="385"/>
      <c r="DE67" s="384"/>
    </row>
    <row r="68" spans="2:109" ht="14.25" customHeight="1" x14ac:dyDescent="0.25">
      <c r="B68" s="382">
        <f t="shared" si="86"/>
        <v>58</v>
      </c>
      <c r="C68" s="392" t="s">
        <v>523</v>
      </c>
      <c r="D68" s="362"/>
      <c r="E68" s="391" t="s">
        <v>41</v>
      </c>
      <c r="F68" s="391">
        <v>3</v>
      </c>
      <c r="G68" s="378">
        <v>0</v>
      </c>
      <c r="H68" s="360">
        <v>0</v>
      </c>
      <c r="I68" s="360">
        <v>0</v>
      </c>
      <c r="J68" s="360">
        <v>0</v>
      </c>
      <c r="K68" s="359">
        <f t="shared" si="45"/>
        <v>0</v>
      </c>
      <c r="L68" s="378">
        <v>0</v>
      </c>
      <c r="M68" s="360">
        <v>0</v>
      </c>
      <c r="N68" s="360">
        <v>0</v>
      </c>
      <c r="O68" s="360">
        <v>0</v>
      </c>
      <c r="P68" s="359">
        <f t="shared" si="46"/>
        <v>0</v>
      </c>
      <c r="Q68" s="378">
        <v>0</v>
      </c>
      <c r="R68" s="360">
        <v>0</v>
      </c>
      <c r="S68" s="360">
        <v>0</v>
      </c>
      <c r="T68" s="360">
        <v>0</v>
      </c>
      <c r="U68" s="359">
        <f t="shared" si="47"/>
        <v>0</v>
      </c>
      <c r="V68" s="378">
        <v>0</v>
      </c>
      <c r="W68" s="360">
        <v>0</v>
      </c>
      <c r="X68" s="360">
        <v>0</v>
      </c>
      <c r="Y68" s="360">
        <v>0</v>
      </c>
      <c r="Z68" s="359">
        <f t="shared" si="48"/>
        <v>0</v>
      </c>
      <c r="AA68" s="378">
        <v>0</v>
      </c>
      <c r="AB68" s="360">
        <v>0</v>
      </c>
      <c r="AC68" s="360">
        <v>0</v>
      </c>
      <c r="AD68" s="360">
        <v>0</v>
      </c>
      <c r="AE68" s="359">
        <f t="shared" si="49"/>
        <v>0</v>
      </c>
      <c r="AF68" s="378">
        <v>0</v>
      </c>
      <c r="AG68" s="360">
        <v>0</v>
      </c>
      <c r="AH68" s="360">
        <v>0</v>
      </c>
      <c r="AI68" s="360">
        <v>0</v>
      </c>
      <c r="AJ68" s="359">
        <f t="shared" si="50"/>
        <v>0</v>
      </c>
      <c r="AK68" s="378">
        <v>0</v>
      </c>
      <c r="AL68" s="360">
        <v>0</v>
      </c>
      <c r="AM68" s="360">
        <v>0</v>
      </c>
      <c r="AN68" s="360">
        <v>0</v>
      </c>
      <c r="AO68" s="359">
        <f t="shared" si="51"/>
        <v>0</v>
      </c>
      <c r="AP68" s="378">
        <v>0</v>
      </c>
      <c r="AQ68" s="360">
        <v>0</v>
      </c>
      <c r="AR68" s="360">
        <v>0</v>
      </c>
      <c r="AS68" s="360">
        <v>0</v>
      </c>
      <c r="AT68" s="359">
        <f t="shared" si="52"/>
        <v>0</v>
      </c>
      <c r="AU68" s="332"/>
      <c r="AV68" s="70"/>
      <c r="AW68" s="37"/>
      <c r="AX68" s="71"/>
      <c r="AY68" s="43">
        <f t="shared" si="53"/>
        <v>0</v>
      </c>
      <c r="AZ68" s="43"/>
      <c r="BB68" s="382">
        <f t="shared" si="87"/>
        <v>58</v>
      </c>
      <c r="BC68" s="392" t="s">
        <v>523</v>
      </c>
      <c r="BD68" s="391" t="s">
        <v>41</v>
      </c>
      <c r="BE68" s="391">
        <v>3</v>
      </c>
      <c r="BF68" s="377" t="s">
        <v>522</v>
      </c>
      <c r="BG68" s="353" t="s">
        <v>521</v>
      </c>
      <c r="BH68" s="353" t="s">
        <v>520</v>
      </c>
      <c r="BI68" s="353" t="s">
        <v>519</v>
      </c>
      <c r="BJ68" s="352" t="s">
        <v>518</v>
      </c>
      <c r="BL68" s="387"/>
      <c r="BM68" s="8"/>
      <c r="BN68" s="8"/>
      <c r="BO68" s="337">
        <f t="shared" si="54"/>
        <v>0</v>
      </c>
      <c r="BP68" s="337">
        <f t="shared" si="55"/>
        <v>0</v>
      </c>
      <c r="BQ68" s="337">
        <f t="shared" si="56"/>
        <v>0</v>
      </c>
      <c r="BR68" s="337">
        <f t="shared" si="57"/>
        <v>0</v>
      </c>
      <c r="BS68" s="226"/>
      <c r="BT68" s="337">
        <f t="shared" si="58"/>
        <v>0</v>
      </c>
      <c r="BU68" s="337">
        <f t="shared" si="59"/>
        <v>0</v>
      </c>
      <c r="BV68" s="337">
        <f t="shared" si="60"/>
        <v>0</v>
      </c>
      <c r="BW68" s="337">
        <f t="shared" si="61"/>
        <v>0</v>
      </c>
      <c r="BX68" s="226"/>
      <c r="BY68" s="337">
        <f t="shared" si="62"/>
        <v>0</v>
      </c>
      <c r="BZ68" s="337">
        <f t="shared" si="63"/>
        <v>0</v>
      </c>
      <c r="CA68" s="337">
        <f t="shared" si="64"/>
        <v>0</v>
      </c>
      <c r="CB68" s="337">
        <f t="shared" si="65"/>
        <v>0</v>
      </c>
      <c r="CC68" s="226"/>
      <c r="CD68" s="337">
        <f t="shared" si="66"/>
        <v>0</v>
      </c>
      <c r="CE68" s="337">
        <f t="shared" si="67"/>
        <v>0</v>
      </c>
      <c r="CF68" s="337">
        <f t="shared" si="68"/>
        <v>0</v>
      </c>
      <c r="CG68" s="337">
        <f t="shared" si="69"/>
        <v>0</v>
      </c>
      <c r="CH68" s="226"/>
      <c r="CI68" s="337">
        <f t="shared" si="70"/>
        <v>0</v>
      </c>
      <c r="CJ68" s="337">
        <f t="shared" si="71"/>
        <v>0</v>
      </c>
      <c r="CK68" s="337">
        <f t="shared" si="72"/>
        <v>0</v>
      </c>
      <c r="CL68" s="337">
        <f t="shared" si="73"/>
        <v>0</v>
      </c>
      <c r="CM68" s="226"/>
      <c r="CN68" s="337">
        <f t="shared" si="74"/>
        <v>0</v>
      </c>
      <c r="CO68" s="337">
        <f t="shared" si="75"/>
        <v>0</v>
      </c>
      <c r="CP68" s="337">
        <f t="shared" si="76"/>
        <v>0</v>
      </c>
      <c r="CQ68" s="337">
        <f t="shared" si="77"/>
        <v>0</v>
      </c>
      <c r="CR68" s="226"/>
      <c r="CS68" s="337">
        <f t="shared" si="78"/>
        <v>0</v>
      </c>
      <c r="CT68" s="337">
        <f t="shared" si="79"/>
        <v>0</v>
      </c>
      <c r="CU68" s="337">
        <f t="shared" si="80"/>
        <v>0</v>
      </c>
      <c r="CV68" s="337">
        <f t="shared" si="81"/>
        <v>0</v>
      </c>
      <c r="CW68" s="226"/>
      <c r="CX68" s="337">
        <f t="shared" si="82"/>
        <v>0</v>
      </c>
      <c r="CY68" s="337">
        <f t="shared" si="83"/>
        <v>0</v>
      </c>
      <c r="CZ68" s="337">
        <f t="shared" si="84"/>
        <v>0</v>
      </c>
      <c r="DA68" s="337">
        <f t="shared" si="85"/>
        <v>0</v>
      </c>
      <c r="DB68" s="386"/>
      <c r="DC68" s="386"/>
      <c r="DD68" s="385"/>
      <c r="DE68" s="384"/>
    </row>
    <row r="69" spans="2:109" ht="14.25" customHeight="1" x14ac:dyDescent="0.25">
      <c r="B69" s="382">
        <f t="shared" si="86"/>
        <v>59</v>
      </c>
      <c r="C69" s="392" t="s">
        <v>517</v>
      </c>
      <c r="D69" s="362"/>
      <c r="E69" s="391" t="s">
        <v>41</v>
      </c>
      <c r="F69" s="391">
        <v>3</v>
      </c>
      <c r="G69" s="378">
        <v>0</v>
      </c>
      <c r="H69" s="360">
        <v>0</v>
      </c>
      <c r="I69" s="360">
        <v>0</v>
      </c>
      <c r="J69" s="360">
        <v>0</v>
      </c>
      <c r="K69" s="359">
        <f t="shared" si="45"/>
        <v>0</v>
      </c>
      <c r="L69" s="378">
        <v>0</v>
      </c>
      <c r="M69" s="360">
        <v>0</v>
      </c>
      <c r="N69" s="360">
        <v>0</v>
      </c>
      <c r="O69" s="360">
        <v>0</v>
      </c>
      <c r="P69" s="359">
        <f t="shared" si="46"/>
        <v>0</v>
      </c>
      <c r="Q69" s="378">
        <v>0</v>
      </c>
      <c r="R69" s="360">
        <v>0</v>
      </c>
      <c r="S69" s="360">
        <v>0</v>
      </c>
      <c r="T69" s="360">
        <v>0</v>
      </c>
      <c r="U69" s="359">
        <f t="shared" si="47"/>
        <v>0</v>
      </c>
      <c r="V69" s="378">
        <v>0</v>
      </c>
      <c r="W69" s="360">
        <v>0</v>
      </c>
      <c r="X69" s="360">
        <v>0</v>
      </c>
      <c r="Y69" s="360">
        <v>0</v>
      </c>
      <c r="Z69" s="359">
        <f t="shared" si="48"/>
        <v>0</v>
      </c>
      <c r="AA69" s="378">
        <v>0</v>
      </c>
      <c r="AB69" s="360">
        <v>0</v>
      </c>
      <c r="AC69" s="360">
        <v>0</v>
      </c>
      <c r="AD69" s="360">
        <v>0</v>
      </c>
      <c r="AE69" s="359">
        <f t="shared" si="49"/>
        <v>0</v>
      </c>
      <c r="AF69" s="378">
        <v>0</v>
      </c>
      <c r="AG69" s="360">
        <v>0</v>
      </c>
      <c r="AH69" s="360">
        <v>0</v>
      </c>
      <c r="AI69" s="360">
        <v>0</v>
      </c>
      <c r="AJ69" s="359">
        <f t="shared" si="50"/>
        <v>0</v>
      </c>
      <c r="AK69" s="378">
        <v>0</v>
      </c>
      <c r="AL69" s="360">
        <v>0</v>
      </c>
      <c r="AM69" s="360">
        <v>0</v>
      </c>
      <c r="AN69" s="360">
        <v>0</v>
      </c>
      <c r="AO69" s="359">
        <f t="shared" si="51"/>
        <v>0</v>
      </c>
      <c r="AP69" s="378">
        <v>0</v>
      </c>
      <c r="AQ69" s="360">
        <v>0</v>
      </c>
      <c r="AR69" s="360">
        <v>0</v>
      </c>
      <c r="AS69" s="360">
        <v>0</v>
      </c>
      <c r="AT69" s="359">
        <f t="shared" si="52"/>
        <v>0</v>
      </c>
      <c r="AU69" s="332"/>
      <c r="AV69" s="70"/>
      <c r="AW69" s="37"/>
      <c r="AX69" s="71"/>
      <c r="AY69" s="43">
        <f t="shared" si="53"/>
        <v>0</v>
      </c>
      <c r="AZ69" s="43"/>
      <c r="BB69" s="382">
        <f t="shared" si="87"/>
        <v>59</v>
      </c>
      <c r="BC69" s="392" t="s">
        <v>517</v>
      </c>
      <c r="BD69" s="391" t="s">
        <v>41</v>
      </c>
      <c r="BE69" s="391">
        <v>3</v>
      </c>
      <c r="BF69" s="377" t="s">
        <v>516</v>
      </c>
      <c r="BG69" s="353" t="s">
        <v>515</v>
      </c>
      <c r="BH69" s="353" t="s">
        <v>514</v>
      </c>
      <c r="BI69" s="353" t="s">
        <v>513</v>
      </c>
      <c r="BJ69" s="352" t="s">
        <v>512</v>
      </c>
      <c r="BL69" s="387"/>
      <c r="BM69" s="8"/>
      <c r="BN69" s="8"/>
      <c r="BO69" s="337">
        <f t="shared" si="54"/>
        <v>0</v>
      </c>
      <c r="BP69" s="337">
        <f t="shared" si="55"/>
        <v>0</v>
      </c>
      <c r="BQ69" s="337">
        <f t="shared" si="56"/>
        <v>0</v>
      </c>
      <c r="BR69" s="337">
        <f t="shared" si="57"/>
        <v>0</v>
      </c>
      <c r="BS69" s="226"/>
      <c r="BT69" s="337">
        <f t="shared" si="58"/>
        <v>0</v>
      </c>
      <c r="BU69" s="337">
        <f t="shared" si="59"/>
        <v>0</v>
      </c>
      <c r="BV69" s="337">
        <f t="shared" si="60"/>
        <v>0</v>
      </c>
      <c r="BW69" s="337">
        <f t="shared" si="61"/>
        <v>0</v>
      </c>
      <c r="BX69" s="226"/>
      <c r="BY69" s="337">
        <f t="shared" si="62"/>
        <v>0</v>
      </c>
      <c r="BZ69" s="337">
        <f t="shared" si="63"/>
        <v>0</v>
      </c>
      <c r="CA69" s="337">
        <f t="shared" si="64"/>
        <v>0</v>
      </c>
      <c r="CB69" s="337">
        <f t="shared" si="65"/>
        <v>0</v>
      </c>
      <c r="CC69" s="226"/>
      <c r="CD69" s="337">
        <f t="shared" si="66"/>
        <v>0</v>
      </c>
      <c r="CE69" s="337">
        <f t="shared" si="67"/>
        <v>0</v>
      </c>
      <c r="CF69" s="337">
        <f t="shared" si="68"/>
        <v>0</v>
      </c>
      <c r="CG69" s="337">
        <f t="shared" si="69"/>
        <v>0</v>
      </c>
      <c r="CH69" s="226"/>
      <c r="CI69" s="337">
        <f t="shared" si="70"/>
        <v>0</v>
      </c>
      <c r="CJ69" s="337">
        <f t="shared" si="71"/>
        <v>0</v>
      </c>
      <c r="CK69" s="337">
        <f t="shared" si="72"/>
        <v>0</v>
      </c>
      <c r="CL69" s="337">
        <f t="shared" si="73"/>
        <v>0</v>
      </c>
      <c r="CM69" s="226"/>
      <c r="CN69" s="337">
        <f t="shared" si="74"/>
        <v>0</v>
      </c>
      <c r="CO69" s="337">
        <f t="shared" si="75"/>
        <v>0</v>
      </c>
      <c r="CP69" s="337">
        <f t="shared" si="76"/>
        <v>0</v>
      </c>
      <c r="CQ69" s="337">
        <f t="shared" si="77"/>
        <v>0</v>
      </c>
      <c r="CR69" s="226"/>
      <c r="CS69" s="337">
        <f t="shared" si="78"/>
        <v>0</v>
      </c>
      <c r="CT69" s="337">
        <f t="shared" si="79"/>
        <v>0</v>
      </c>
      <c r="CU69" s="337">
        <f t="shared" si="80"/>
        <v>0</v>
      </c>
      <c r="CV69" s="337">
        <f t="shared" si="81"/>
        <v>0</v>
      </c>
      <c r="CW69" s="226"/>
      <c r="CX69" s="337">
        <f t="shared" si="82"/>
        <v>0</v>
      </c>
      <c r="CY69" s="337">
        <f t="shared" si="83"/>
        <v>0</v>
      </c>
      <c r="CZ69" s="337">
        <f t="shared" si="84"/>
        <v>0</v>
      </c>
      <c r="DA69" s="337">
        <f t="shared" si="85"/>
        <v>0</v>
      </c>
      <c r="DB69" s="386"/>
      <c r="DC69" s="386"/>
      <c r="DD69" s="385"/>
      <c r="DE69" s="384"/>
    </row>
    <row r="70" spans="2:109" ht="14.25" customHeight="1" x14ac:dyDescent="0.25">
      <c r="B70" s="382">
        <f t="shared" si="86"/>
        <v>60</v>
      </c>
      <c r="C70" s="392" t="s">
        <v>511</v>
      </c>
      <c r="D70" s="362"/>
      <c r="E70" s="391" t="s">
        <v>41</v>
      </c>
      <c r="F70" s="391">
        <v>3</v>
      </c>
      <c r="G70" s="374">
        <v>0</v>
      </c>
      <c r="H70" s="373">
        <v>0</v>
      </c>
      <c r="I70" s="373">
        <v>0</v>
      </c>
      <c r="J70" s="373">
        <v>0</v>
      </c>
      <c r="K70" s="372">
        <f t="shared" si="45"/>
        <v>0</v>
      </c>
      <c r="L70" s="374">
        <v>0</v>
      </c>
      <c r="M70" s="373">
        <v>0</v>
      </c>
      <c r="N70" s="373">
        <v>0</v>
      </c>
      <c r="O70" s="373">
        <v>0</v>
      </c>
      <c r="P70" s="372">
        <f t="shared" si="46"/>
        <v>0</v>
      </c>
      <c r="Q70" s="374">
        <v>0</v>
      </c>
      <c r="R70" s="373">
        <v>0</v>
      </c>
      <c r="S70" s="373">
        <v>0</v>
      </c>
      <c r="T70" s="373">
        <v>0</v>
      </c>
      <c r="U70" s="372">
        <f t="shared" si="47"/>
        <v>0</v>
      </c>
      <c r="V70" s="374">
        <v>0</v>
      </c>
      <c r="W70" s="373">
        <v>0</v>
      </c>
      <c r="X70" s="373">
        <v>0</v>
      </c>
      <c r="Y70" s="373">
        <v>0</v>
      </c>
      <c r="Z70" s="372">
        <f t="shared" si="48"/>
        <v>0</v>
      </c>
      <c r="AA70" s="374">
        <v>0</v>
      </c>
      <c r="AB70" s="373">
        <v>0</v>
      </c>
      <c r="AC70" s="373">
        <v>0</v>
      </c>
      <c r="AD70" s="373">
        <v>0</v>
      </c>
      <c r="AE70" s="372">
        <f t="shared" si="49"/>
        <v>0</v>
      </c>
      <c r="AF70" s="374">
        <v>0</v>
      </c>
      <c r="AG70" s="373">
        <v>0</v>
      </c>
      <c r="AH70" s="373">
        <v>0</v>
      </c>
      <c r="AI70" s="373">
        <v>0</v>
      </c>
      <c r="AJ70" s="372">
        <f t="shared" si="50"/>
        <v>0</v>
      </c>
      <c r="AK70" s="374">
        <v>0</v>
      </c>
      <c r="AL70" s="373">
        <v>0</v>
      </c>
      <c r="AM70" s="373">
        <v>0</v>
      </c>
      <c r="AN70" s="373">
        <v>0</v>
      </c>
      <c r="AO70" s="372">
        <f t="shared" si="51"/>
        <v>0</v>
      </c>
      <c r="AP70" s="374">
        <v>0</v>
      </c>
      <c r="AQ70" s="373">
        <v>0</v>
      </c>
      <c r="AR70" s="373">
        <v>0</v>
      </c>
      <c r="AS70" s="373">
        <v>0</v>
      </c>
      <c r="AT70" s="372">
        <f t="shared" si="52"/>
        <v>0</v>
      </c>
      <c r="AU70" s="332"/>
      <c r="AV70" s="70"/>
      <c r="AW70" s="37"/>
      <c r="AX70" s="71"/>
      <c r="AY70" s="43">
        <f t="shared" si="53"/>
        <v>0</v>
      </c>
      <c r="AZ70" s="43"/>
      <c r="BB70" s="382">
        <f t="shared" si="87"/>
        <v>60</v>
      </c>
      <c r="BC70" s="392" t="s">
        <v>511</v>
      </c>
      <c r="BD70" s="391" t="s">
        <v>41</v>
      </c>
      <c r="BE70" s="391">
        <v>3</v>
      </c>
      <c r="BF70" s="366" t="s">
        <v>510</v>
      </c>
      <c r="BG70" s="365" t="s">
        <v>509</v>
      </c>
      <c r="BH70" s="365" t="s">
        <v>508</v>
      </c>
      <c r="BI70" s="365" t="s">
        <v>507</v>
      </c>
      <c r="BJ70" s="364" t="s">
        <v>506</v>
      </c>
      <c r="BL70" s="387"/>
      <c r="BM70" s="8"/>
      <c r="BN70" s="8"/>
      <c r="BO70" s="337">
        <f t="shared" si="54"/>
        <v>0</v>
      </c>
      <c r="BP70" s="337">
        <f t="shared" si="55"/>
        <v>0</v>
      </c>
      <c r="BQ70" s="337">
        <f t="shared" si="56"/>
        <v>0</v>
      </c>
      <c r="BR70" s="337">
        <f t="shared" si="57"/>
        <v>0</v>
      </c>
      <c r="BS70" s="226"/>
      <c r="BT70" s="337">
        <f t="shared" si="58"/>
        <v>0</v>
      </c>
      <c r="BU70" s="337">
        <f t="shared" si="59"/>
        <v>0</v>
      </c>
      <c r="BV70" s="337">
        <f t="shared" si="60"/>
        <v>0</v>
      </c>
      <c r="BW70" s="337">
        <f t="shared" si="61"/>
        <v>0</v>
      </c>
      <c r="BX70" s="226"/>
      <c r="BY70" s="337">
        <f t="shared" si="62"/>
        <v>0</v>
      </c>
      <c r="BZ70" s="337">
        <f t="shared" si="63"/>
        <v>0</v>
      </c>
      <c r="CA70" s="337">
        <f t="shared" si="64"/>
        <v>0</v>
      </c>
      <c r="CB70" s="337">
        <f t="shared" si="65"/>
        <v>0</v>
      </c>
      <c r="CC70" s="226"/>
      <c r="CD70" s="337">
        <f t="shared" si="66"/>
        <v>0</v>
      </c>
      <c r="CE70" s="337">
        <f t="shared" si="67"/>
        <v>0</v>
      </c>
      <c r="CF70" s="337">
        <f t="shared" si="68"/>
        <v>0</v>
      </c>
      <c r="CG70" s="337">
        <f t="shared" si="69"/>
        <v>0</v>
      </c>
      <c r="CH70" s="226"/>
      <c r="CI70" s="337">
        <f t="shared" si="70"/>
        <v>0</v>
      </c>
      <c r="CJ70" s="337">
        <f t="shared" si="71"/>
        <v>0</v>
      </c>
      <c r="CK70" s="337">
        <f t="shared" si="72"/>
        <v>0</v>
      </c>
      <c r="CL70" s="337">
        <f t="shared" si="73"/>
        <v>0</v>
      </c>
      <c r="CM70" s="226"/>
      <c r="CN70" s="337">
        <f t="shared" si="74"/>
        <v>0</v>
      </c>
      <c r="CO70" s="337">
        <f t="shared" si="75"/>
        <v>0</v>
      </c>
      <c r="CP70" s="337">
        <f t="shared" si="76"/>
        <v>0</v>
      </c>
      <c r="CQ70" s="337">
        <f t="shared" si="77"/>
        <v>0</v>
      </c>
      <c r="CR70" s="226"/>
      <c r="CS70" s="337">
        <f t="shared" si="78"/>
        <v>0</v>
      </c>
      <c r="CT70" s="337">
        <f t="shared" si="79"/>
        <v>0</v>
      </c>
      <c r="CU70" s="337">
        <f t="shared" si="80"/>
        <v>0</v>
      </c>
      <c r="CV70" s="337">
        <f t="shared" si="81"/>
        <v>0</v>
      </c>
      <c r="CW70" s="226"/>
      <c r="CX70" s="337">
        <f t="shared" si="82"/>
        <v>0</v>
      </c>
      <c r="CY70" s="337">
        <f t="shared" si="83"/>
        <v>0</v>
      </c>
      <c r="CZ70" s="337">
        <f t="shared" si="84"/>
        <v>0</v>
      </c>
      <c r="DA70" s="337">
        <f t="shared" si="85"/>
        <v>0</v>
      </c>
      <c r="DB70" s="386"/>
      <c r="DC70" s="386"/>
      <c r="DD70" s="385"/>
      <c r="DE70" s="384"/>
    </row>
    <row r="71" spans="2:109" ht="14.25" customHeight="1" x14ac:dyDescent="0.25">
      <c r="B71" s="382">
        <f t="shared" si="86"/>
        <v>61</v>
      </c>
      <c r="C71" s="392" t="s">
        <v>505</v>
      </c>
      <c r="D71" s="362"/>
      <c r="E71" s="391" t="s">
        <v>41</v>
      </c>
      <c r="F71" s="391">
        <v>3</v>
      </c>
      <c r="G71" s="378">
        <v>0</v>
      </c>
      <c r="H71" s="360">
        <v>0</v>
      </c>
      <c r="I71" s="360">
        <v>0</v>
      </c>
      <c r="J71" s="360">
        <v>0</v>
      </c>
      <c r="K71" s="359">
        <f t="shared" si="45"/>
        <v>0</v>
      </c>
      <c r="L71" s="378">
        <v>0</v>
      </c>
      <c r="M71" s="360">
        <v>0</v>
      </c>
      <c r="N71" s="360">
        <v>0</v>
      </c>
      <c r="O71" s="360">
        <v>0</v>
      </c>
      <c r="P71" s="359">
        <f t="shared" si="46"/>
        <v>0</v>
      </c>
      <c r="Q71" s="378">
        <v>0</v>
      </c>
      <c r="R71" s="360">
        <v>0</v>
      </c>
      <c r="S71" s="360">
        <v>0</v>
      </c>
      <c r="T71" s="360">
        <v>0</v>
      </c>
      <c r="U71" s="359">
        <f t="shared" si="47"/>
        <v>0</v>
      </c>
      <c r="V71" s="378">
        <v>0</v>
      </c>
      <c r="W71" s="360">
        <v>0</v>
      </c>
      <c r="X71" s="360">
        <v>0</v>
      </c>
      <c r="Y71" s="360">
        <v>0</v>
      </c>
      <c r="Z71" s="359">
        <f t="shared" si="48"/>
        <v>0</v>
      </c>
      <c r="AA71" s="378">
        <v>0</v>
      </c>
      <c r="AB71" s="360">
        <v>0</v>
      </c>
      <c r="AC71" s="360">
        <v>0</v>
      </c>
      <c r="AD71" s="360">
        <v>0</v>
      </c>
      <c r="AE71" s="359">
        <f t="shared" si="49"/>
        <v>0</v>
      </c>
      <c r="AF71" s="378">
        <v>0</v>
      </c>
      <c r="AG71" s="360">
        <v>0</v>
      </c>
      <c r="AH71" s="360">
        <v>0</v>
      </c>
      <c r="AI71" s="360">
        <v>0</v>
      </c>
      <c r="AJ71" s="359">
        <f t="shared" si="50"/>
        <v>0</v>
      </c>
      <c r="AK71" s="378">
        <v>0</v>
      </c>
      <c r="AL71" s="360">
        <v>0</v>
      </c>
      <c r="AM71" s="360">
        <v>0</v>
      </c>
      <c r="AN71" s="360">
        <v>0</v>
      </c>
      <c r="AO71" s="359">
        <f t="shared" si="51"/>
        <v>0</v>
      </c>
      <c r="AP71" s="378">
        <v>0</v>
      </c>
      <c r="AQ71" s="360">
        <v>0</v>
      </c>
      <c r="AR71" s="360">
        <v>0</v>
      </c>
      <c r="AS71" s="360">
        <v>0</v>
      </c>
      <c r="AT71" s="359">
        <f t="shared" si="52"/>
        <v>0</v>
      </c>
      <c r="AU71" s="332"/>
      <c r="AV71" s="70"/>
      <c r="AW71" s="37"/>
      <c r="AX71" s="71"/>
      <c r="AY71" s="43">
        <f t="shared" si="53"/>
        <v>0</v>
      </c>
      <c r="AZ71" s="43"/>
      <c r="BB71" s="382">
        <f t="shared" si="87"/>
        <v>61</v>
      </c>
      <c r="BC71" s="392" t="s">
        <v>505</v>
      </c>
      <c r="BD71" s="391" t="s">
        <v>41</v>
      </c>
      <c r="BE71" s="391">
        <v>3</v>
      </c>
      <c r="BF71" s="377" t="s">
        <v>504</v>
      </c>
      <c r="BG71" s="353" t="s">
        <v>503</v>
      </c>
      <c r="BH71" s="353" t="s">
        <v>502</v>
      </c>
      <c r="BI71" s="353" t="s">
        <v>501</v>
      </c>
      <c r="BJ71" s="352" t="s">
        <v>500</v>
      </c>
      <c r="BL71" s="387"/>
      <c r="BM71" s="8"/>
      <c r="BN71" s="8"/>
      <c r="BO71" s="337">
        <f t="shared" si="54"/>
        <v>0</v>
      </c>
      <c r="BP71" s="337">
        <f t="shared" si="55"/>
        <v>0</v>
      </c>
      <c r="BQ71" s="337">
        <f t="shared" si="56"/>
        <v>0</v>
      </c>
      <c r="BR71" s="337">
        <f t="shared" si="57"/>
        <v>0</v>
      </c>
      <c r="BS71" s="226"/>
      <c r="BT71" s="337">
        <f t="shared" si="58"/>
        <v>0</v>
      </c>
      <c r="BU71" s="337">
        <f t="shared" si="59"/>
        <v>0</v>
      </c>
      <c r="BV71" s="337">
        <f t="shared" si="60"/>
        <v>0</v>
      </c>
      <c r="BW71" s="337">
        <f t="shared" si="61"/>
        <v>0</v>
      </c>
      <c r="BX71" s="226"/>
      <c r="BY71" s="337">
        <f t="shared" si="62"/>
        <v>0</v>
      </c>
      <c r="BZ71" s="337">
        <f t="shared" si="63"/>
        <v>0</v>
      </c>
      <c r="CA71" s="337">
        <f t="shared" si="64"/>
        <v>0</v>
      </c>
      <c r="CB71" s="337">
        <f t="shared" si="65"/>
        <v>0</v>
      </c>
      <c r="CC71" s="226"/>
      <c r="CD71" s="337">
        <f t="shared" si="66"/>
        <v>0</v>
      </c>
      <c r="CE71" s="337">
        <f t="shared" si="67"/>
        <v>0</v>
      </c>
      <c r="CF71" s="337">
        <f t="shared" si="68"/>
        <v>0</v>
      </c>
      <c r="CG71" s="337">
        <f t="shared" si="69"/>
        <v>0</v>
      </c>
      <c r="CH71" s="226"/>
      <c r="CI71" s="337">
        <f t="shared" si="70"/>
        <v>0</v>
      </c>
      <c r="CJ71" s="337">
        <f t="shared" si="71"/>
        <v>0</v>
      </c>
      <c r="CK71" s="337">
        <f t="shared" si="72"/>
        <v>0</v>
      </c>
      <c r="CL71" s="337">
        <f t="shared" si="73"/>
        <v>0</v>
      </c>
      <c r="CM71" s="226"/>
      <c r="CN71" s="337">
        <f t="shared" si="74"/>
        <v>0</v>
      </c>
      <c r="CO71" s="337">
        <f t="shared" si="75"/>
        <v>0</v>
      </c>
      <c r="CP71" s="337">
        <f t="shared" si="76"/>
        <v>0</v>
      </c>
      <c r="CQ71" s="337">
        <f t="shared" si="77"/>
        <v>0</v>
      </c>
      <c r="CR71" s="226"/>
      <c r="CS71" s="337">
        <f t="shared" si="78"/>
        <v>0</v>
      </c>
      <c r="CT71" s="337">
        <f t="shared" si="79"/>
        <v>0</v>
      </c>
      <c r="CU71" s="337">
        <f t="shared" si="80"/>
        <v>0</v>
      </c>
      <c r="CV71" s="337">
        <f t="shared" si="81"/>
        <v>0</v>
      </c>
      <c r="CW71" s="226"/>
      <c r="CX71" s="337">
        <f t="shared" si="82"/>
        <v>0</v>
      </c>
      <c r="CY71" s="337">
        <f t="shared" si="83"/>
        <v>0</v>
      </c>
      <c r="CZ71" s="337">
        <f t="shared" si="84"/>
        <v>0</v>
      </c>
      <c r="DA71" s="337">
        <f t="shared" si="85"/>
        <v>0</v>
      </c>
      <c r="DB71" s="386"/>
      <c r="DC71" s="386"/>
      <c r="DD71" s="385"/>
      <c r="DE71" s="384"/>
    </row>
    <row r="72" spans="2:109" ht="14.25" customHeight="1" x14ac:dyDescent="0.25">
      <c r="B72" s="382">
        <f t="shared" si="86"/>
        <v>62</v>
      </c>
      <c r="C72" s="392" t="s">
        <v>499</v>
      </c>
      <c r="D72" s="362"/>
      <c r="E72" s="391" t="s">
        <v>41</v>
      </c>
      <c r="F72" s="391">
        <v>3</v>
      </c>
      <c r="G72" s="395">
        <v>0</v>
      </c>
      <c r="H72" s="394">
        <v>0</v>
      </c>
      <c r="I72" s="394">
        <v>0</v>
      </c>
      <c r="J72" s="394">
        <v>0</v>
      </c>
      <c r="K72" s="393">
        <f t="shared" si="45"/>
        <v>0</v>
      </c>
      <c r="L72" s="395">
        <v>0</v>
      </c>
      <c r="M72" s="394">
        <v>0</v>
      </c>
      <c r="N72" s="394">
        <v>0</v>
      </c>
      <c r="O72" s="394">
        <v>0</v>
      </c>
      <c r="P72" s="393">
        <f t="shared" si="46"/>
        <v>0</v>
      </c>
      <c r="Q72" s="395">
        <v>0</v>
      </c>
      <c r="R72" s="394">
        <v>0</v>
      </c>
      <c r="S72" s="394">
        <v>0</v>
      </c>
      <c r="T72" s="394">
        <v>0</v>
      </c>
      <c r="U72" s="393">
        <f t="shared" si="47"/>
        <v>0</v>
      </c>
      <c r="V72" s="395">
        <v>0</v>
      </c>
      <c r="W72" s="394">
        <v>0</v>
      </c>
      <c r="X72" s="394">
        <v>0</v>
      </c>
      <c r="Y72" s="394">
        <v>0</v>
      </c>
      <c r="Z72" s="393">
        <f t="shared" si="48"/>
        <v>0</v>
      </c>
      <c r="AA72" s="395">
        <v>0</v>
      </c>
      <c r="AB72" s="394">
        <v>0</v>
      </c>
      <c r="AC72" s="394">
        <v>0</v>
      </c>
      <c r="AD72" s="394">
        <v>0</v>
      </c>
      <c r="AE72" s="393">
        <f t="shared" si="49"/>
        <v>0</v>
      </c>
      <c r="AF72" s="395">
        <v>0</v>
      </c>
      <c r="AG72" s="394">
        <v>0</v>
      </c>
      <c r="AH72" s="394">
        <v>0</v>
      </c>
      <c r="AI72" s="394">
        <v>0</v>
      </c>
      <c r="AJ72" s="393">
        <f t="shared" si="50"/>
        <v>0</v>
      </c>
      <c r="AK72" s="395">
        <v>0</v>
      </c>
      <c r="AL72" s="394">
        <v>0</v>
      </c>
      <c r="AM72" s="394">
        <v>0</v>
      </c>
      <c r="AN72" s="394">
        <v>0</v>
      </c>
      <c r="AO72" s="393">
        <f t="shared" si="51"/>
        <v>0</v>
      </c>
      <c r="AP72" s="395">
        <v>0</v>
      </c>
      <c r="AQ72" s="394">
        <v>0</v>
      </c>
      <c r="AR72" s="394">
        <v>0</v>
      </c>
      <c r="AS72" s="394">
        <v>0</v>
      </c>
      <c r="AT72" s="393">
        <f t="shared" si="52"/>
        <v>0</v>
      </c>
      <c r="AU72" s="332"/>
      <c r="AV72" s="70"/>
      <c r="AW72" s="37"/>
      <c r="AX72" s="71"/>
      <c r="AY72" s="43">
        <f t="shared" si="53"/>
        <v>0</v>
      </c>
      <c r="AZ72" s="43"/>
      <c r="BB72" s="382">
        <f t="shared" si="87"/>
        <v>62</v>
      </c>
      <c r="BC72" s="392" t="s">
        <v>499</v>
      </c>
      <c r="BD72" s="391" t="s">
        <v>41</v>
      </c>
      <c r="BE72" s="391">
        <v>3</v>
      </c>
      <c r="BF72" s="390" t="s">
        <v>498</v>
      </c>
      <c r="BG72" s="389" t="s">
        <v>497</v>
      </c>
      <c r="BH72" s="389" t="s">
        <v>496</v>
      </c>
      <c r="BI72" s="389" t="s">
        <v>495</v>
      </c>
      <c r="BJ72" s="388" t="s">
        <v>494</v>
      </c>
      <c r="BL72" s="387"/>
      <c r="BM72" s="8"/>
      <c r="BN72" s="8"/>
      <c r="BO72" s="337">
        <f t="shared" si="54"/>
        <v>0</v>
      </c>
      <c r="BP72" s="337">
        <f t="shared" si="55"/>
        <v>0</v>
      </c>
      <c r="BQ72" s="337">
        <f t="shared" si="56"/>
        <v>0</v>
      </c>
      <c r="BR72" s="337">
        <f t="shared" si="57"/>
        <v>0</v>
      </c>
      <c r="BS72" s="226"/>
      <c r="BT72" s="337">
        <f t="shared" si="58"/>
        <v>0</v>
      </c>
      <c r="BU72" s="337">
        <f t="shared" si="59"/>
        <v>0</v>
      </c>
      <c r="BV72" s="337">
        <f t="shared" si="60"/>
        <v>0</v>
      </c>
      <c r="BW72" s="337">
        <f t="shared" si="61"/>
        <v>0</v>
      </c>
      <c r="BX72" s="226"/>
      <c r="BY72" s="337">
        <f t="shared" si="62"/>
        <v>0</v>
      </c>
      <c r="BZ72" s="337">
        <f t="shared" si="63"/>
        <v>0</v>
      </c>
      <c r="CA72" s="337">
        <f t="shared" si="64"/>
        <v>0</v>
      </c>
      <c r="CB72" s="337">
        <f t="shared" si="65"/>
        <v>0</v>
      </c>
      <c r="CC72" s="226"/>
      <c r="CD72" s="337">
        <f t="shared" si="66"/>
        <v>0</v>
      </c>
      <c r="CE72" s="337">
        <f t="shared" si="67"/>
        <v>0</v>
      </c>
      <c r="CF72" s="337">
        <f t="shared" si="68"/>
        <v>0</v>
      </c>
      <c r="CG72" s="337">
        <f t="shared" si="69"/>
        <v>0</v>
      </c>
      <c r="CH72" s="226"/>
      <c r="CI72" s="337">
        <f t="shared" si="70"/>
        <v>0</v>
      </c>
      <c r="CJ72" s="337">
        <f t="shared" si="71"/>
        <v>0</v>
      </c>
      <c r="CK72" s="337">
        <f t="shared" si="72"/>
        <v>0</v>
      </c>
      <c r="CL72" s="337">
        <f t="shared" si="73"/>
        <v>0</v>
      </c>
      <c r="CM72" s="226"/>
      <c r="CN72" s="337">
        <f t="shared" si="74"/>
        <v>0</v>
      </c>
      <c r="CO72" s="337">
        <f t="shared" si="75"/>
        <v>0</v>
      </c>
      <c r="CP72" s="337">
        <f t="shared" si="76"/>
        <v>0</v>
      </c>
      <c r="CQ72" s="337">
        <f t="shared" si="77"/>
        <v>0</v>
      </c>
      <c r="CR72" s="226"/>
      <c r="CS72" s="337">
        <f t="shared" si="78"/>
        <v>0</v>
      </c>
      <c r="CT72" s="337">
        <f t="shared" si="79"/>
        <v>0</v>
      </c>
      <c r="CU72" s="337">
        <f t="shared" si="80"/>
        <v>0</v>
      </c>
      <c r="CV72" s="337">
        <f t="shared" si="81"/>
        <v>0</v>
      </c>
      <c r="CW72" s="226"/>
      <c r="CX72" s="337">
        <f t="shared" si="82"/>
        <v>0</v>
      </c>
      <c r="CY72" s="337">
        <f t="shared" si="83"/>
        <v>0</v>
      </c>
      <c r="CZ72" s="337">
        <f t="shared" si="84"/>
        <v>0</v>
      </c>
      <c r="DA72" s="337">
        <f t="shared" si="85"/>
        <v>0</v>
      </c>
      <c r="DB72" s="386"/>
      <c r="DC72" s="386"/>
      <c r="DD72" s="385"/>
      <c r="DE72" s="384"/>
    </row>
    <row r="73" spans="2:109" ht="14.25" customHeight="1" x14ac:dyDescent="0.25">
      <c r="B73" s="382">
        <f t="shared" si="86"/>
        <v>63</v>
      </c>
      <c r="C73" s="363" t="s">
        <v>493</v>
      </c>
      <c r="D73" s="362"/>
      <c r="E73" s="356" t="s">
        <v>41</v>
      </c>
      <c r="F73" s="356">
        <v>3</v>
      </c>
      <c r="G73" s="378">
        <v>0</v>
      </c>
      <c r="H73" s="360">
        <v>0</v>
      </c>
      <c r="I73" s="360">
        <v>0</v>
      </c>
      <c r="J73" s="360">
        <v>0</v>
      </c>
      <c r="K73" s="359">
        <f t="shared" si="45"/>
        <v>0</v>
      </c>
      <c r="L73" s="378">
        <v>0</v>
      </c>
      <c r="M73" s="360">
        <v>0</v>
      </c>
      <c r="N73" s="360">
        <v>0</v>
      </c>
      <c r="O73" s="360">
        <v>0</v>
      </c>
      <c r="P73" s="359">
        <f t="shared" si="46"/>
        <v>0</v>
      </c>
      <c r="Q73" s="378">
        <v>0</v>
      </c>
      <c r="R73" s="360">
        <v>0</v>
      </c>
      <c r="S73" s="360">
        <v>0</v>
      </c>
      <c r="T73" s="360">
        <v>0</v>
      </c>
      <c r="U73" s="359">
        <f t="shared" si="47"/>
        <v>0</v>
      </c>
      <c r="V73" s="378">
        <v>0</v>
      </c>
      <c r="W73" s="360">
        <v>0</v>
      </c>
      <c r="X73" s="360">
        <v>0</v>
      </c>
      <c r="Y73" s="360">
        <v>0</v>
      </c>
      <c r="Z73" s="359">
        <f t="shared" si="48"/>
        <v>0</v>
      </c>
      <c r="AA73" s="378">
        <v>0</v>
      </c>
      <c r="AB73" s="360">
        <v>0</v>
      </c>
      <c r="AC73" s="360">
        <v>0</v>
      </c>
      <c r="AD73" s="360">
        <v>0</v>
      </c>
      <c r="AE73" s="359">
        <f t="shared" si="49"/>
        <v>0</v>
      </c>
      <c r="AF73" s="378">
        <v>0</v>
      </c>
      <c r="AG73" s="360">
        <v>0</v>
      </c>
      <c r="AH73" s="360">
        <v>0</v>
      </c>
      <c r="AI73" s="360">
        <v>0</v>
      </c>
      <c r="AJ73" s="359">
        <f t="shared" si="50"/>
        <v>0</v>
      </c>
      <c r="AK73" s="378">
        <v>0</v>
      </c>
      <c r="AL73" s="360">
        <v>0</v>
      </c>
      <c r="AM73" s="360">
        <v>0</v>
      </c>
      <c r="AN73" s="360">
        <v>0</v>
      </c>
      <c r="AO73" s="359">
        <f t="shared" si="51"/>
        <v>0</v>
      </c>
      <c r="AP73" s="378">
        <v>0</v>
      </c>
      <c r="AQ73" s="360">
        <v>0</v>
      </c>
      <c r="AR73" s="360">
        <v>0</v>
      </c>
      <c r="AS73" s="360">
        <v>0</v>
      </c>
      <c r="AT73" s="359">
        <f t="shared" si="52"/>
        <v>0</v>
      </c>
      <c r="AU73" s="332"/>
      <c r="AV73" s="70"/>
      <c r="AW73" s="37" t="s">
        <v>388</v>
      </c>
      <c r="AX73" s="71"/>
      <c r="AY73" s="43">
        <f t="shared" ref="AY73:AY87" si="88">(IF(SUM(BO73:DA73)=0,IF(BM73=1,$BM$4,0),$BO$4))</f>
        <v>0</v>
      </c>
      <c r="AZ73" s="43"/>
      <c r="BA73" s="118"/>
      <c r="BB73" s="382">
        <f t="shared" si="87"/>
        <v>63</v>
      </c>
      <c r="BC73" s="357" t="s">
        <v>492</v>
      </c>
      <c r="BD73" s="356" t="s">
        <v>41</v>
      </c>
      <c r="BE73" s="356">
        <v>3</v>
      </c>
      <c r="BF73" s="377" t="s">
        <v>491</v>
      </c>
      <c r="BG73" s="353" t="s">
        <v>490</v>
      </c>
      <c r="BH73" s="353" t="s">
        <v>489</v>
      </c>
      <c r="BI73" s="353" t="s">
        <v>488</v>
      </c>
      <c r="BJ73" s="352" t="s">
        <v>487</v>
      </c>
      <c r="BL73" s="338"/>
      <c r="BM73" s="337">
        <f t="shared" ref="BM73:BM87" si="89" xml:space="preserve"> IF( AND( OR( C73 = DC73, C73=""), SUM(G73:AT73) &lt;&gt; 0), 1, 0 )</f>
        <v>0</v>
      </c>
      <c r="BN73" s="8"/>
      <c r="BO73" s="337">
        <f xml:space="preserve"> IF( OR( $C$73 = $DC$73, $C$73 =""), 0, IF( ISNUMBER( G73 ), 0, 1 ))</f>
        <v>0</v>
      </c>
      <c r="BP73" s="337">
        <f xml:space="preserve"> IF( OR( $C$73 = $DC$73, $C$73 =""), 0, IF( ISNUMBER( H73 ), 0, 1 ))</f>
        <v>0</v>
      </c>
      <c r="BQ73" s="337">
        <f xml:space="preserve"> IF( OR( $C$73 = $DC$73, $C$73 =""), 0, IF( ISNUMBER( I73 ), 0, 1 ))</f>
        <v>0</v>
      </c>
      <c r="BR73" s="337">
        <f xml:space="preserve"> IF( OR( $C$73 = $DC$73, $C$73 =""), 0, IF( ISNUMBER( J73 ), 0, 1 ))</f>
        <v>0</v>
      </c>
      <c r="BS73" s="118"/>
      <c r="BT73" s="337">
        <f xml:space="preserve"> IF( OR( $C$73 = $DC$73, $C$73 =""), 0, IF( ISNUMBER( L73 ), 0, 1 ))</f>
        <v>0</v>
      </c>
      <c r="BU73" s="337">
        <f xml:space="preserve"> IF( OR( $C$73 = $DC$73, $C$73 =""), 0, IF( ISNUMBER( M73 ), 0, 1 ))</f>
        <v>0</v>
      </c>
      <c r="BV73" s="337">
        <f xml:space="preserve"> IF( OR( $C$73 = $DC$73, $C$73 =""), 0, IF( ISNUMBER( N73 ), 0, 1 ))</f>
        <v>0</v>
      </c>
      <c r="BW73" s="337">
        <f xml:space="preserve"> IF( OR( $C$73 = $DC$73, $C$73 =""), 0, IF( ISNUMBER( O73 ), 0, 1 ))</f>
        <v>0</v>
      </c>
      <c r="BX73" s="118"/>
      <c r="BY73" s="337">
        <f xml:space="preserve"> IF( OR( $C$73 = $DC$73, $C$73 =""), 0, IF( ISNUMBER( Q73 ), 0, 1 ))</f>
        <v>0</v>
      </c>
      <c r="BZ73" s="337">
        <f xml:space="preserve"> IF( OR( $C$73 = $DC$73, $C$73 =""), 0, IF( ISNUMBER( R73 ), 0, 1 ))</f>
        <v>0</v>
      </c>
      <c r="CA73" s="337">
        <f xml:space="preserve"> IF( OR( $C$73 = $DC$73, $C$73 =""), 0, IF( ISNUMBER( S73 ), 0, 1 ))</f>
        <v>0</v>
      </c>
      <c r="CB73" s="337">
        <f xml:space="preserve"> IF( OR( $C$73 = $DC$73, $C$73 =""), 0, IF( ISNUMBER( T73 ), 0, 1 ))</f>
        <v>0</v>
      </c>
      <c r="CC73" s="118"/>
      <c r="CD73" s="337">
        <f xml:space="preserve"> IF( OR( $C$73 = $DC$73, $C$73 =""), 0, IF( ISNUMBER( V73 ), 0, 1 ))</f>
        <v>0</v>
      </c>
      <c r="CE73" s="337">
        <f xml:space="preserve"> IF( OR( $C$73 = $DC$73, $C$73 =""), 0, IF( ISNUMBER( W73 ), 0, 1 ))</f>
        <v>0</v>
      </c>
      <c r="CF73" s="337">
        <f xml:space="preserve"> IF( OR( $C$73 = $DC$73, $C$73 =""), 0, IF( ISNUMBER( X73 ), 0, 1 ))</f>
        <v>0</v>
      </c>
      <c r="CG73" s="337">
        <f xml:space="preserve"> IF( OR( $C$73 = $DC$73, $C$73 =""), 0, IF( ISNUMBER( Y73 ), 0, 1 ))</f>
        <v>0</v>
      </c>
      <c r="CH73" s="118"/>
      <c r="CI73" s="337">
        <f xml:space="preserve"> IF( OR( $C$73 = $DC$73, $C$73 =""), 0, IF( ISNUMBER( AA73 ), 0, 1 ))</f>
        <v>0</v>
      </c>
      <c r="CJ73" s="337">
        <f xml:space="preserve"> IF( OR( $C$73 = $DC$73, $C$73 =""), 0, IF( ISNUMBER( AB73 ), 0, 1 ))</f>
        <v>0</v>
      </c>
      <c r="CK73" s="337">
        <f xml:space="preserve"> IF( OR( $C$73 = $DC$73, $C$73 =""), 0, IF( ISNUMBER( AC73 ), 0, 1 ))</f>
        <v>0</v>
      </c>
      <c r="CL73" s="337">
        <f xml:space="preserve"> IF( OR( $C$73 = $DC$73, $C$73 =""), 0, IF( ISNUMBER( AD73 ), 0, 1 ))</f>
        <v>0</v>
      </c>
      <c r="CM73" s="118"/>
      <c r="CN73" s="337">
        <f xml:space="preserve"> IF( OR( $C$73 = $DC$73, $C$73 =""), 0, IF( ISNUMBER( AF73 ), 0, 1 ))</f>
        <v>0</v>
      </c>
      <c r="CO73" s="337">
        <f xml:space="preserve"> IF( OR( $C$73 = $DC$73, $C$73 =""), 0, IF( ISNUMBER( AG73 ), 0, 1 ))</f>
        <v>0</v>
      </c>
      <c r="CP73" s="337">
        <f xml:space="preserve"> IF( OR( $C$73 = $DC$73, $C$73 =""), 0, IF( ISNUMBER( AH73 ), 0, 1 ))</f>
        <v>0</v>
      </c>
      <c r="CQ73" s="337">
        <f xml:space="preserve"> IF( OR( $C$73 = $DC$73, $C$73 =""), 0, IF( ISNUMBER( AI73 ), 0, 1 ))</f>
        <v>0</v>
      </c>
      <c r="CR73" s="118"/>
      <c r="CS73" s="337">
        <f xml:space="preserve"> IF( OR( $C$73 = $DC$73, $C$73 =""), 0, IF( ISNUMBER( AK73 ), 0, 1 ))</f>
        <v>0</v>
      </c>
      <c r="CT73" s="337">
        <f xml:space="preserve"> IF( OR( $C$73 = $DC$73, $C$73 =""), 0, IF( ISNUMBER( AL73 ), 0, 1 ))</f>
        <v>0</v>
      </c>
      <c r="CU73" s="337">
        <f xml:space="preserve"> IF( OR( $C$73 = $DC$73, $C$73 =""), 0, IF( ISNUMBER( AM73 ), 0, 1 ))</f>
        <v>0</v>
      </c>
      <c r="CV73" s="337">
        <f xml:space="preserve"> IF( OR( $C$73 = $DC$73, $C$73 =""), 0, IF( ISNUMBER( AN73 ), 0, 1 ))</f>
        <v>0</v>
      </c>
      <c r="CW73" s="118"/>
      <c r="CX73" s="337">
        <f xml:space="preserve"> IF( OR( $C$73 = $DC$73, $C$73 =""), 0, IF( ISNUMBER( AP73 ), 0, 1 ))</f>
        <v>0</v>
      </c>
      <c r="CY73" s="337">
        <f xml:space="preserve"> IF( OR( $C$73 = $DC$73, $C$73 =""), 0, IF( ISNUMBER( AQ73 ), 0, 1 ))</f>
        <v>0</v>
      </c>
      <c r="CZ73" s="337">
        <f xml:space="preserve"> IF( OR( $C$73 = $DC$73, $C$73 =""), 0, IF( ISNUMBER( AR73 ), 0, 1 ))</f>
        <v>0</v>
      </c>
      <c r="DA73" s="337">
        <f xml:space="preserve"> IF( OR( $C$73 = $DC$73, $C$73 =""), 0, IF( ISNUMBER( AS73 ), 0, 1 ))</f>
        <v>0</v>
      </c>
      <c r="DB73" s="225"/>
      <c r="DC73" s="225" t="s">
        <v>486</v>
      </c>
      <c r="DD73" s="385"/>
      <c r="DE73" s="384"/>
    </row>
    <row r="74" spans="2:109" ht="14.25" customHeight="1" x14ac:dyDescent="0.25">
      <c r="B74" s="382">
        <f t="shared" si="86"/>
        <v>64</v>
      </c>
      <c r="C74" s="363" t="s">
        <v>485</v>
      </c>
      <c r="D74" s="362"/>
      <c r="E74" s="356" t="s">
        <v>41</v>
      </c>
      <c r="F74" s="356">
        <v>3</v>
      </c>
      <c r="G74" s="378">
        <v>0</v>
      </c>
      <c r="H74" s="360">
        <v>0</v>
      </c>
      <c r="I74" s="360">
        <v>0</v>
      </c>
      <c r="J74" s="360">
        <v>0</v>
      </c>
      <c r="K74" s="359">
        <f t="shared" si="45"/>
        <v>0</v>
      </c>
      <c r="L74" s="378">
        <v>0</v>
      </c>
      <c r="M74" s="360">
        <v>0</v>
      </c>
      <c r="N74" s="360">
        <v>0</v>
      </c>
      <c r="O74" s="360">
        <v>0</v>
      </c>
      <c r="P74" s="359">
        <f t="shared" si="46"/>
        <v>0</v>
      </c>
      <c r="Q74" s="378">
        <v>0</v>
      </c>
      <c r="R74" s="360">
        <v>0</v>
      </c>
      <c r="S74" s="360">
        <v>0</v>
      </c>
      <c r="T74" s="360">
        <v>0</v>
      </c>
      <c r="U74" s="359">
        <f t="shared" si="47"/>
        <v>0</v>
      </c>
      <c r="V74" s="378">
        <v>0</v>
      </c>
      <c r="W74" s="360">
        <v>0</v>
      </c>
      <c r="X74" s="360">
        <v>0</v>
      </c>
      <c r="Y74" s="360">
        <v>0</v>
      </c>
      <c r="Z74" s="359">
        <f t="shared" si="48"/>
        <v>0</v>
      </c>
      <c r="AA74" s="378">
        <v>0</v>
      </c>
      <c r="AB74" s="360">
        <v>0</v>
      </c>
      <c r="AC74" s="360">
        <v>0</v>
      </c>
      <c r="AD74" s="360">
        <v>0</v>
      </c>
      <c r="AE74" s="359">
        <f t="shared" si="49"/>
        <v>0</v>
      </c>
      <c r="AF74" s="378">
        <v>0</v>
      </c>
      <c r="AG74" s="360">
        <v>0</v>
      </c>
      <c r="AH74" s="360">
        <v>0</v>
      </c>
      <c r="AI74" s="360">
        <v>0</v>
      </c>
      <c r="AJ74" s="359">
        <f t="shared" si="50"/>
        <v>0</v>
      </c>
      <c r="AK74" s="378">
        <v>0</v>
      </c>
      <c r="AL74" s="360">
        <v>0</v>
      </c>
      <c r="AM74" s="360">
        <v>0</v>
      </c>
      <c r="AN74" s="360">
        <v>0</v>
      </c>
      <c r="AO74" s="359">
        <f t="shared" si="51"/>
        <v>0</v>
      </c>
      <c r="AP74" s="378">
        <v>0</v>
      </c>
      <c r="AQ74" s="360">
        <v>0</v>
      </c>
      <c r="AR74" s="360">
        <v>0</v>
      </c>
      <c r="AS74" s="360">
        <v>0</v>
      </c>
      <c r="AT74" s="359">
        <f t="shared" si="52"/>
        <v>0</v>
      </c>
      <c r="AU74" s="332"/>
      <c r="AV74" s="70"/>
      <c r="AW74" s="37" t="s">
        <v>388</v>
      </c>
      <c r="AX74" s="71"/>
      <c r="AY74" s="43">
        <f t="shared" si="88"/>
        <v>0</v>
      </c>
      <c r="AZ74" s="43"/>
      <c r="BA74" s="118"/>
      <c r="BB74" s="382">
        <f t="shared" si="87"/>
        <v>64</v>
      </c>
      <c r="BC74" s="357" t="s">
        <v>484</v>
      </c>
      <c r="BD74" s="356" t="s">
        <v>41</v>
      </c>
      <c r="BE74" s="356">
        <v>3</v>
      </c>
      <c r="BF74" s="377" t="s">
        <v>483</v>
      </c>
      <c r="BG74" s="353" t="s">
        <v>482</v>
      </c>
      <c r="BH74" s="353" t="s">
        <v>481</v>
      </c>
      <c r="BI74" s="353" t="s">
        <v>480</v>
      </c>
      <c r="BJ74" s="352" t="s">
        <v>479</v>
      </c>
      <c r="BL74" s="338"/>
      <c r="BM74" s="337">
        <f t="shared" si="89"/>
        <v>0</v>
      </c>
      <c r="BN74" s="8"/>
      <c r="BO74" s="337">
        <f xml:space="preserve"> IF( OR( $C$74 = $DC$74, $C$74 =""), 0, IF( ISNUMBER( G74 ), 0, 1 ))</f>
        <v>0</v>
      </c>
      <c r="BP74" s="337">
        <f xml:space="preserve"> IF( OR( $C$74 = $DC$74, $C$74 =""), 0, IF( ISNUMBER( H74 ), 0, 1 ))</f>
        <v>0</v>
      </c>
      <c r="BQ74" s="337">
        <f xml:space="preserve"> IF( OR( $C$74 = $DC$74, $C$74 =""), 0, IF( ISNUMBER( I74 ), 0, 1 ))</f>
        <v>0</v>
      </c>
      <c r="BR74" s="337">
        <f xml:space="preserve"> IF( OR( $C$74 = $DC$74, $C$74 =""), 0, IF( ISNUMBER( J74 ), 0, 1 ))</f>
        <v>0</v>
      </c>
      <c r="BS74" s="118"/>
      <c r="BT74" s="337">
        <f xml:space="preserve"> IF( OR( $C$74 = $DC$74, $C$74 =""), 0, IF( ISNUMBER( L74 ), 0, 1 ))</f>
        <v>0</v>
      </c>
      <c r="BU74" s="337">
        <f xml:space="preserve"> IF( OR( $C$74 = $DC$74, $C$74 =""), 0, IF( ISNUMBER( M74 ), 0, 1 ))</f>
        <v>0</v>
      </c>
      <c r="BV74" s="337">
        <f xml:space="preserve"> IF( OR( $C$74 = $DC$74, $C$74 =""), 0, IF( ISNUMBER( N74 ), 0, 1 ))</f>
        <v>0</v>
      </c>
      <c r="BW74" s="337">
        <f xml:space="preserve"> IF( OR( $C$74 = $DC$74, $C$74 =""), 0, IF( ISNUMBER( O74 ), 0, 1 ))</f>
        <v>0</v>
      </c>
      <c r="BX74" s="118"/>
      <c r="BY74" s="337">
        <f xml:space="preserve"> IF( OR( $C$74 = $DC$74, $C$74 =""), 0, IF( ISNUMBER( Q74 ), 0, 1 ))</f>
        <v>0</v>
      </c>
      <c r="BZ74" s="337">
        <f xml:space="preserve"> IF( OR( $C$74 = $DC$74, $C$74 =""), 0, IF( ISNUMBER( R74 ), 0, 1 ))</f>
        <v>0</v>
      </c>
      <c r="CA74" s="337">
        <f xml:space="preserve"> IF( OR( $C$74 = $DC$74, $C$74 =""), 0, IF( ISNUMBER( S74 ), 0, 1 ))</f>
        <v>0</v>
      </c>
      <c r="CB74" s="337">
        <f xml:space="preserve"> IF( OR( $C$74 = $DC$74, $C$74 =""), 0, IF( ISNUMBER( T74 ), 0, 1 ))</f>
        <v>0</v>
      </c>
      <c r="CC74" s="118"/>
      <c r="CD74" s="337">
        <f xml:space="preserve"> IF( OR( $C$74 = $DC$74, $C$74 =""), 0, IF( ISNUMBER( V74 ), 0, 1 ))</f>
        <v>0</v>
      </c>
      <c r="CE74" s="337">
        <f xml:space="preserve"> IF( OR( $C$74 = $DC$74, $C$74 =""), 0, IF( ISNUMBER( W74 ), 0, 1 ))</f>
        <v>0</v>
      </c>
      <c r="CF74" s="337">
        <f xml:space="preserve"> IF( OR( $C$74 = $DC$74, $C$74 =""), 0, IF( ISNUMBER( X74 ), 0, 1 ))</f>
        <v>0</v>
      </c>
      <c r="CG74" s="337">
        <f xml:space="preserve"> IF( OR( $C$74 = $DC$74, $C$74 =""), 0, IF( ISNUMBER( Y74 ), 0, 1 ))</f>
        <v>0</v>
      </c>
      <c r="CH74" s="118"/>
      <c r="CI74" s="337">
        <f xml:space="preserve"> IF( OR( $C$74 = $DC$74, $C$74 =""), 0, IF( ISNUMBER( AA74 ), 0, 1 ))</f>
        <v>0</v>
      </c>
      <c r="CJ74" s="337">
        <f xml:space="preserve"> IF( OR( $C$74 = $DC$74, $C$74 =""), 0, IF( ISNUMBER( AB74 ), 0, 1 ))</f>
        <v>0</v>
      </c>
      <c r="CK74" s="337">
        <f xml:space="preserve"> IF( OR( $C$74 = $DC$74, $C$74 =""), 0, IF( ISNUMBER( AC74 ), 0, 1 ))</f>
        <v>0</v>
      </c>
      <c r="CL74" s="337">
        <f xml:space="preserve"> IF( OR( $C$74 = $DC$74, $C$74 =""), 0, IF( ISNUMBER( AD74 ), 0, 1 ))</f>
        <v>0</v>
      </c>
      <c r="CM74" s="118"/>
      <c r="CN74" s="337">
        <f xml:space="preserve"> IF( OR( $C$74 = $DC$74, $C$74 =""), 0, IF( ISNUMBER( AF74 ), 0, 1 ))</f>
        <v>0</v>
      </c>
      <c r="CO74" s="337">
        <f xml:space="preserve"> IF( OR( $C$74 = $DC$74, $C$74 =""), 0, IF( ISNUMBER( AG74 ), 0, 1 ))</f>
        <v>0</v>
      </c>
      <c r="CP74" s="337">
        <f xml:space="preserve"> IF( OR( $C$74 = $DC$74, $C$74 =""), 0, IF( ISNUMBER( AH74 ), 0, 1 ))</f>
        <v>0</v>
      </c>
      <c r="CQ74" s="337">
        <f xml:space="preserve"> IF( OR( $C$74 = $DC$74, $C$74 =""), 0, IF( ISNUMBER( AI74 ), 0, 1 ))</f>
        <v>0</v>
      </c>
      <c r="CR74" s="118"/>
      <c r="CS74" s="337">
        <f xml:space="preserve"> IF( OR( $C$74 = $DC$74, $C$74 =""), 0, IF( ISNUMBER( AK74 ), 0, 1 ))</f>
        <v>0</v>
      </c>
      <c r="CT74" s="337">
        <f xml:space="preserve"> IF( OR( $C$74 = $DC$74, $C$74 =""), 0, IF( ISNUMBER( AL74 ), 0, 1 ))</f>
        <v>0</v>
      </c>
      <c r="CU74" s="337">
        <f xml:space="preserve"> IF( OR( $C$74 = $DC$74, $C$74 =""), 0, IF( ISNUMBER( AM74 ), 0, 1 ))</f>
        <v>0</v>
      </c>
      <c r="CV74" s="337">
        <f xml:space="preserve"> IF( OR( $C$74 = $DC$74, $C$74 =""), 0, IF( ISNUMBER( AN74 ), 0, 1 ))</f>
        <v>0</v>
      </c>
      <c r="CW74" s="118"/>
      <c r="CX74" s="337">
        <f xml:space="preserve"> IF( OR( $C$74 = $DC$74, $C$74 =""), 0, IF( ISNUMBER( AP74 ), 0, 1 ))</f>
        <v>0</v>
      </c>
      <c r="CY74" s="337">
        <f xml:space="preserve"> IF( OR( $C$74 = $DC$74, $C$74 =""), 0, IF( ISNUMBER( AQ74 ), 0, 1 ))</f>
        <v>0</v>
      </c>
      <c r="CZ74" s="337">
        <f xml:space="preserve"> IF( OR( $C$74 = $DC$74, $C$74 =""), 0, IF( ISNUMBER( AR74 ), 0, 1 ))</f>
        <v>0</v>
      </c>
      <c r="DA74" s="337">
        <f xml:space="preserve"> IF( OR( $C$74 = $DC$74, $C$74 =""), 0, IF( ISNUMBER( AS74 ), 0, 1 ))</f>
        <v>0</v>
      </c>
      <c r="DB74" s="225"/>
      <c r="DC74" s="225" t="s">
        <v>478</v>
      </c>
      <c r="DD74" s="385"/>
      <c r="DE74" s="384"/>
    </row>
    <row r="75" spans="2:109" ht="14.25" customHeight="1" x14ac:dyDescent="0.25">
      <c r="B75" s="382">
        <f t="shared" si="86"/>
        <v>65</v>
      </c>
      <c r="C75" s="363" t="s">
        <v>477</v>
      </c>
      <c r="D75" s="362"/>
      <c r="E75" s="356" t="s">
        <v>41</v>
      </c>
      <c r="F75" s="356">
        <v>3</v>
      </c>
      <c r="G75" s="378">
        <v>0</v>
      </c>
      <c r="H75" s="360">
        <v>0</v>
      </c>
      <c r="I75" s="360">
        <v>0</v>
      </c>
      <c r="J75" s="360">
        <v>0</v>
      </c>
      <c r="K75" s="359">
        <f t="shared" si="45"/>
        <v>0</v>
      </c>
      <c r="L75" s="378">
        <v>0</v>
      </c>
      <c r="M75" s="360">
        <v>0</v>
      </c>
      <c r="N75" s="360">
        <v>0</v>
      </c>
      <c r="O75" s="360">
        <v>15.36</v>
      </c>
      <c r="P75" s="359">
        <f t="shared" si="46"/>
        <v>15.36</v>
      </c>
      <c r="Q75" s="378">
        <v>0</v>
      </c>
      <c r="R75" s="360">
        <v>0</v>
      </c>
      <c r="S75" s="360">
        <v>0</v>
      </c>
      <c r="T75" s="360">
        <v>28.36</v>
      </c>
      <c r="U75" s="359">
        <f t="shared" si="47"/>
        <v>28.36</v>
      </c>
      <c r="V75" s="378">
        <v>0</v>
      </c>
      <c r="W75" s="360">
        <v>0</v>
      </c>
      <c r="X75" s="360">
        <v>0</v>
      </c>
      <c r="Y75" s="383">
        <v>0</v>
      </c>
      <c r="Z75" s="359">
        <f t="shared" si="48"/>
        <v>0</v>
      </c>
      <c r="AA75" s="378">
        <v>0</v>
      </c>
      <c r="AB75" s="360">
        <v>0</v>
      </c>
      <c r="AC75" s="360">
        <v>0</v>
      </c>
      <c r="AD75" s="383">
        <v>0</v>
      </c>
      <c r="AE75" s="359">
        <f t="shared" si="49"/>
        <v>0</v>
      </c>
      <c r="AF75" s="378">
        <v>0</v>
      </c>
      <c r="AG75" s="360">
        <v>0</v>
      </c>
      <c r="AH75" s="360">
        <v>0</v>
      </c>
      <c r="AI75" s="383">
        <v>0</v>
      </c>
      <c r="AJ75" s="359">
        <f t="shared" si="50"/>
        <v>0</v>
      </c>
      <c r="AK75" s="378">
        <v>0</v>
      </c>
      <c r="AL75" s="360">
        <v>0</v>
      </c>
      <c r="AM75" s="360">
        <v>0</v>
      </c>
      <c r="AN75" s="383">
        <v>0</v>
      </c>
      <c r="AO75" s="359">
        <f t="shared" si="51"/>
        <v>0</v>
      </c>
      <c r="AP75" s="378">
        <v>0</v>
      </c>
      <c r="AQ75" s="360">
        <v>0</v>
      </c>
      <c r="AR75" s="360">
        <v>0</v>
      </c>
      <c r="AS75" s="383">
        <v>0</v>
      </c>
      <c r="AT75" s="359">
        <f t="shared" si="52"/>
        <v>0</v>
      </c>
      <c r="AU75" s="332"/>
      <c r="AV75" s="380"/>
      <c r="AW75" s="37" t="s">
        <v>388</v>
      </c>
      <c r="AX75" s="71"/>
      <c r="AY75" s="43">
        <f t="shared" si="88"/>
        <v>0</v>
      </c>
      <c r="AZ75" s="43"/>
      <c r="BA75" s="118"/>
      <c r="BB75" s="382">
        <f t="shared" si="87"/>
        <v>65</v>
      </c>
      <c r="BC75" s="357" t="s">
        <v>476</v>
      </c>
      <c r="BD75" s="356" t="s">
        <v>41</v>
      </c>
      <c r="BE75" s="356">
        <v>3</v>
      </c>
      <c r="BF75" s="377" t="s">
        <v>475</v>
      </c>
      <c r="BG75" s="353" t="s">
        <v>474</v>
      </c>
      <c r="BH75" s="353" t="s">
        <v>473</v>
      </c>
      <c r="BI75" s="353" t="s">
        <v>472</v>
      </c>
      <c r="BJ75" s="352" t="s">
        <v>471</v>
      </c>
      <c r="BL75" s="338"/>
      <c r="BM75" s="337">
        <f t="shared" si="89"/>
        <v>0</v>
      </c>
      <c r="BN75" s="8"/>
      <c r="BO75" s="337">
        <f xml:space="preserve"> IF( OR( $C$75 = $DC$75, $C$75 =""), 0, IF( ISNUMBER( G75 ), 0, 1 ))</f>
        <v>0</v>
      </c>
      <c r="BP75" s="337">
        <f xml:space="preserve"> IF( OR( $C$75 = $DC$75, $C$75 =""), 0, IF( ISNUMBER( H75 ), 0, 1 ))</f>
        <v>0</v>
      </c>
      <c r="BQ75" s="337">
        <f xml:space="preserve"> IF( OR( $C$75 = $DC$75, $C$75 =""), 0, IF( ISNUMBER( I75 ), 0, 1 ))</f>
        <v>0</v>
      </c>
      <c r="BR75" s="337">
        <f xml:space="preserve"> IF( OR( $C$75 = $DC$75, $C$75 =""), 0, IF( ISNUMBER( J75 ), 0, 1 ))</f>
        <v>0</v>
      </c>
      <c r="BS75" s="118"/>
      <c r="BT75" s="337">
        <f xml:space="preserve"> IF( OR( $C$75 = $DC$75, $C$75 =""), 0, IF( ISNUMBER( L75 ), 0, 1 ))</f>
        <v>0</v>
      </c>
      <c r="BU75" s="337">
        <f xml:space="preserve"> IF( OR( $C$75 = $DC$75, $C$75 =""), 0, IF( ISNUMBER( M75 ), 0, 1 ))</f>
        <v>0</v>
      </c>
      <c r="BV75" s="337">
        <f xml:space="preserve"> IF( OR( $C$75 = $DC$75, $C$75 =""), 0, IF( ISNUMBER( N75 ), 0, 1 ))</f>
        <v>0</v>
      </c>
      <c r="BW75" s="337">
        <f xml:space="preserve"> IF( OR( $C$75 = $DC$75, $C$75 =""), 0, IF( ISNUMBER( O75 ), 0, 1 ))</f>
        <v>0</v>
      </c>
      <c r="BX75" s="118"/>
      <c r="BY75" s="337">
        <f xml:space="preserve"> IF( OR( $C$75 = $DC$75, $C$75 =""), 0, IF( ISNUMBER( Q75 ), 0, 1 ))</f>
        <v>0</v>
      </c>
      <c r="BZ75" s="337">
        <f xml:space="preserve"> IF( OR( $C$75 = $DC$75, $C$75 =""), 0, IF( ISNUMBER( R75 ), 0, 1 ))</f>
        <v>0</v>
      </c>
      <c r="CA75" s="337">
        <f xml:space="preserve"> IF( OR( $C$75 = $DC$75, $C$75 =""), 0, IF( ISNUMBER( S75 ), 0, 1 ))</f>
        <v>0</v>
      </c>
      <c r="CB75" s="337">
        <f xml:space="preserve"> IF( OR( $C$75 = $DC$75, $C$75 =""), 0, IF( ISNUMBER( T75 ), 0, 1 ))</f>
        <v>0</v>
      </c>
      <c r="CC75" s="118"/>
      <c r="CD75" s="337">
        <f xml:space="preserve"> IF( OR( $C$75 = $DC$75, $C$75 =""), 0, IF( ISNUMBER( V75 ), 0, 1 ))</f>
        <v>0</v>
      </c>
      <c r="CE75" s="337">
        <f xml:space="preserve"> IF( OR( $C$75 = $DC$75, $C$75 =""), 0, IF( ISNUMBER( W75 ), 0, 1 ))</f>
        <v>0</v>
      </c>
      <c r="CF75" s="337">
        <f xml:space="preserve"> IF( OR( $C$75 = $DC$75, $C$75 =""), 0, IF( ISNUMBER( X75 ), 0, 1 ))</f>
        <v>0</v>
      </c>
      <c r="CG75" s="337">
        <f xml:space="preserve"> IF( OR( $C$75 = $DC$75, $C$75 =""), 0, IF( ISNUMBER( Y75 ), 0, 1 ))</f>
        <v>0</v>
      </c>
      <c r="CH75" s="118"/>
      <c r="CI75" s="337">
        <f xml:space="preserve"> IF( OR( $C$75 = $DC$75, $C$75 =""), 0, IF( ISNUMBER( AA75 ), 0, 1 ))</f>
        <v>0</v>
      </c>
      <c r="CJ75" s="337">
        <f xml:space="preserve"> IF( OR( $C$75 = $DC$75, $C$75 =""), 0, IF( ISNUMBER( AB75 ), 0, 1 ))</f>
        <v>0</v>
      </c>
      <c r="CK75" s="337">
        <f xml:space="preserve"> IF( OR( $C$75 = $DC$75, $C$75 =""), 0, IF( ISNUMBER( AC75 ), 0, 1 ))</f>
        <v>0</v>
      </c>
      <c r="CL75" s="337">
        <f xml:space="preserve"> IF( OR( $C$75 = $DC$75, $C$75 =""), 0, IF( ISNUMBER( AD75 ), 0, 1 ))</f>
        <v>0</v>
      </c>
      <c r="CM75" s="118"/>
      <c r="CN75" s="337">
        <f xml:space="preserve"> IF( OR( $C$75 = $DC$75, $C$75 =""), 0, IF( ISNUMBER( AF75 ), 0, 1 ))</f>
        <v>0</v>
      </c>
      <c r="CO75" s="337">
        <f xml:space="preserve"> IF( OR( $C$75 = $DC$75, $C$75 =""), 0, IF( ISNUMBER( AG75 ), 0, 1 ))</f>
        <v>0</v>
      </c>
      <c r="CP75" s="337">
        <f xml:space="preserve"> IF( OR( $C$75 = $DC$75, $C$75 =""), 0, IF( ISNUMBER( AH75 ), 0, 1 ))</f>
        <v>0</v>
      </c>
      <c r="CQ75" s="337">
        <f xml:space="preserve"> IF( OR( $C$75 = $DC$75, $C$75 =""), 0, IF( ISNUMBER( AI75 ), 0, 1 ))</f>
        <v>0</v>
      </c>
      <c r="CR75" s="118"/>
      <c r="CS75" s="337">
        <f xml:space="preserve"> IF( OR( $C$75 = $DC$75, $C$75 =""), 0, IF( ISNUMBER( AK75 ), 0, 1 ))</f>
        <v>0</v>
      </c>
      <c r="CT75" s="337">
        <f xml:space="preserve"> IF( OR( $C$75 = $DC$75, $C$75 =""), 0, IF( ISNUMBER( AL75 ), 0, 1 ))</f>
        <v>0</v>
      </c>
      <c r="CU75" s="337">
        <f xml:space="preserve"> IF( OR( $C$75 = $DC$75, $C$75 =""), 0, IF( ISNUMBER( AM75 ), 0, 1 ))</f>
        <v>0</v>
      </c>
      <c r="CV75" s="337">
        <f xml:space="preserve"> IF( OR( $C$75 = $DC$75, $C$75 =""), 0, IF( ISNUMBER( AN75 ), 0, 1 ))</f>
        <v>0</v>
      </c>
      <c r="CW75" s="118"/>
      <c r="CX75" s="337">
        <f xml:space="preserve"> IF( OR( $C$75 = $DC$75, $C$75 =""), 0, IF( ISNUMBER( AP75 ), 0, 1 ))</f>
        <v>0</v>
      </c>
      <c r="CY75" s="337">
        <f xml:space="preserve"> IF( OR( $C$75 = $DC$75, $C$75 =""), 0, IF( ISNUMBER( AQ75 ), 0, 1 ))</f>
        <v>0</v>
      </c>
      <c r="CZ75" s="337">
        <f xml:space="preserve"> IF( OR( $C$75 = $DC$75, $C$75 =""), 0, IF( ISNUMBER( AR75 ), 0, 1 ))</f>
        <v>0</v>
      </c>
      <c r="DA75" s="337">
        <f xml:space="preserve"> IF( OR( $C$75 = $DC$75, $C$75 =""), 0, IF( ISNUMBER( AS75 ), 0, 1 ))</f>
        <v>0</v>
      </c>
      <c r="DB75" s="225"/>
      <c r="DC75" s="225" t="s">
        <v>470</v>
      </c>
      <c r="DD75" s="385"/>
      <c r="DE75" s="384"/>
    </row>
    <row r="76" spans="2:109" ht="14.25" customHeight="1" x14ac:dyDescent="0.25">
      <c r="B76" s="382">
        <f t="shared" si="86"/>
        <v>66</v>
      </c>
      <c r="C76" s="363" t="s">
        <v>469</v>
      </c>
      <c r="D76" s="362"/>
      <c r="E76" s="356" t="s">
        <v>41</v>
      </c>
      <c r="F76" s="356">
        <v>3</v>
      </c>
      <c r="G76" s="378">
        <v>0</v>
      </c>
      <c r="H76" s="360">
        <v>0</v>
      </c>
      <c r="I76" s="360">
        <v>0</v>
      </c>
      <c r="J76" s="360">
        <v>0</v>
      </c>
      <c r="K76" s="359">
        <f t="shared" si="45"/>
        <v>0</v>
      </c>
      <c r="L76" s="378">
        <v>0</v>
      </c>
      <c r="M76" s="360">
        <v>0</v>
      </c>
      <c r="N76" s="360">
        <v>0</v>
      </c>
      <c r="O76" s="360">
        <v>5.62</v>
      </c>
      <c r="P76" s="359">
        <f t="shared" si="46"/>
        <v>5.62</v>
      </c>
      <c r="Q76" s="378">
        <v>0</v>
      </c>
      <c r="R76" s="360">
        <v>0</v>
      </c>
      <c r="S76" s="360">
        <v>0</v>
      </c>
      <c r="T76" s="360">
        <v>5.65</v>
      </c>
      <c r="U76" s="359">
        <f t="shared" si="47"/>
        <v>5.65</v>
      </c>
      <c r="V76" s="378">
        <v>0</v>
      </c>
      <c r="W76" s="360">
        <v>0</v>
      </c>
      <c r="X76" s="360">
        <v>0</v>
      </c>
      <c r="Y76" s="383">
        <v>0</v>
      </c>
      <c r="Z76" s="359">
        <f t="shared" si="48"/>
        <v>0</v>
      </c>
      <c r="AA76" s="378">
        <v>0</v>
      </c>
      <c r="AB76" s="360">
        <v>0</v>
      </c>
      <c r="AC76" s="360">
        <v>0</v>
      </c>
      <c r="AD76" s="383">
        <v>0</v>
      </c>
      <c r="AE76" s="359">
        <f t="shared" si="49"/>
        <v>0</v>
      </c>
      <c r="AF76" s="378">
        <v>0</v>
      </c>
      <c r="AG76" s="360">
        <v>0</v>
      </c>
      <c r="AH76" s="360">
        <v>0</v>
      </c>
      <c r="AI76" s="383">
        <v>0</v>
      </c>
      <c r="AJ76" s="359">
        <f t="shared" si="50"/>
        <v>0</v>
      </c>
      <c r="AK76" s="378">
        <v>0</v>
      </c>
      <c r="AL76" s="360">
        <v>0</v>
      </c>
      <c r="AM76" s="360">
        <v>0</v>
      </c>
      <c r="AN76" s="383">
        <v>0</v>
      </c>
      <c r="AO76" s="359">
        <f t="shared" si="51"/>
        <v>0</v>
      </c>
      <c r="AP76" s="378">
        <v>0</v>
      </c>
      <c r="AQ76" s="360">
        <v>0</v>
      </c>
      <c r="AR76" s="360">
        <v>0</v>
      </c>
      <c r="AS76" s="383">
        <v>0</v>
      </c>
      <c r="AT76" s="359">
        <f t="shared" si="52"/>
        <v>0</v>
      </c>
      <c r="AU76" s="332"/>
      <c r="AV76" s="380"/>
      <c r="AW76" s="37" t="s">
        <v>388</v>
      </c>
      <c r="AX76" s="71"/>
      <c r="AY76" s="43">
        <f t="shared" si="88"/>
        <v>0</v>
      </c>
      <c r="AZ76" s="43"/>
      <c r="BA76" s="118"/>
      <c r="BB76" s="382">
        <f t="shared" si="87"/>
        <v>66</v>
      </c>
      <c r="BC76" s="357" t="s">
        <v>468</v>
      </c>
      <c r="BD76" s="356" t="s">
        <v>41</v>
      </c>
      <c r="BE76" s="356">
        <v>3</v>
      </c>
      <c r="BF76" s="377" t="s">
        <v>467</v>
      </c>
      <c r="BG76" s="353" t="s">
        <v>466</v>
      </c>
      <c r="BH76" s="353" t="s">
        <v>465</v>
      </c>
      <c r="BI76" s="353" t="s">
        <v>464</v>
      </c>
      <c r="BJ76" s="352" t="s">
        <v>463</v>
      </c>
      <c r="BL76" s="338"/>
      <c r="BM76" s="337">
        <f t="shared" si="89"/>
        <v>0</v>
      </c>
      <c r="BN76" s="8"/>
      <c r="BO76" s="337">
        <f xml:space="preserve"> IF( OR( $C$76 = $DC$76, $C$76 =""), 0, IF( ISNUMBER( G76 ), 0, 1 ))</f>
        <v>0</v>
      </c>
      <c r="BP76" s="337">
        <f xml:space="preserve"> IF( OR( $C$76 = $DC$76, $C$76 =""), 0, IF( ISNUMBER( H76 ), 0, 1 ))</f>
        <v>0</v>
      </c>
      <c r="BQ76" s="337">
        <f xml:space="preserve"> IF( OR( $C$76 = $DC$76, $C$76 =""), 0, IF( ISNUMBER( I76 ), 0, 1 ))</f>
        <v>0</v>
      </c>
      <c r="BR76" s="337">
        <f xml:space="preserve"> IF( OR( $C$76 = $DC$76, $C$76 =""), 0, IF( ISNUMBER( J76 ), 0, 1 ))</f>
        <v>0</v>
      </c>
      <c r="BS76" s="118"/>
      <c r="BT76" s="337">
        <f xml:space="preserve"> IF( OR( $C$76 = $DC$76, $C$76 =""), 0, IF( ISNUMBER( L76 ), 0, 1 ))</f>
        <v>0</v>
      </c>
      <c r="BU76" s="337">
        <f xml:space="preserve"> IF( OR( $C$76 = $DC$76, $C$76 =""), 0, IF( ISNUMBER( M76 ), 0, 1 ))</f>
        <v>0</v>
      </c>
      <c r="BV76" s="337">
        <f xml:space="preserve"> IF( OR( $C$76 = $DC$76, $C$76 =""), 0, IF( ISNUMBER( N76 ), 0, 1 ))</f>
        <v>0</v>
      </c>
      <c r="BW76" s="337">
        <f xml:space="preserve"> IF( OR( $C$76 = $DC$76, $C$76 =""), 0, IF( ISNUMBER( O76 ), 0, 1 ))</f>
        <v>0</v>
      </c>
      <c r="BX76" s="118"/>
      <c r="BY76" s="337">
        <f xml:space="preserve"> IF( OR( $C$76 = $DC$76, $C$76 =""), 0, IF( ISNUMBER( Q76 ), 0, 1 ))</f>
        <v>0</v>
      </c>
      <c r="BZ76" s="337">
        <f xml:space="preserve"> IF( OR( $C$76 = $DC$76, $C$76 =""), 0, IF( ISNUMBER( R76 ), 0, 1 ))</f>
        <v>0</v>
      </c>
      <c r="CA76" s="337">
        <f xml:space="preserve"> IF( OR( $C$76 = $DC$76, $C$76 =""), 0, IF( ISNUMBER( S76 ), 0, 1 ))</f>
        <v>0</v>
      </c>
      <c r="CB76" s="337">
        <f xml:space="preserve"> IF( OR( $C$76 = $DC$76, $C$76 =""), 0, IF( ISNUMBER( T76 ), 0, 1 ))</f>
        <v>0</v>
      </c>
      <c r="CC76" s="118"/>
      <c r="CD76" s="337">
        <f xml:space="preserve"> IF( OR( $C$76 = $DC$76, $C$76 =""), 0, IF( ISNUMBER( V76 ), 0, 1 ))</f>
        <v>0</v>
      </c>
      <c r="CE76" s="337">
        <f xml:space="preserve"> IF( OR( $C$76 = $DC$76, $C$76 =""), 0, IF( ISNUMBER( W76 ), 0, 1 ))</f>
        <v>0</v>
      </c>
      <c r="CF76" s="337">
        <f xml:space="preserve"> IF( OR( $C$76 = $DC$76, $C$76 =""), 0, IF( ISNUMBER( X76 ), 0, 1 ))</f>
        <v>0</v>
      </c>
      <c r="CG76" s="337">
        <f xml:space="preserve"> IF( OR( $C$76 = $DC$76, $C$76 =""), 0, IF( ISNUMBER( Y76 ), 0, 1 ))</f>
        <v>0</v>
      </c>
      <c r="CH76" s="118"/>
      <c r="CI76" s="337">
        <f xml:space="preserve"> IF( OR( $C$76 = $DC$76, $C$76 =""), 0, IF( ISNUMBER( AA76 ), 0, 1 ))</f>
        <v>0</v>
      </c>
      <c r="CJ76" s="337">
        <f xml:space="preserve"> IF( OR( $C$76 = $DC$76, $C$76 =""), 0, IF( ISNUMBER( AB76 ), 0, 1 ))</f>
        <v>0</v>
      </c>
      <c r="CK76" s="337">
        <f xml:space="preserve"> IF( OR( $C$76 = $DC$76, $C$76 =""), 0, IF( ISNUMBER( AC76 ), 0, 1 ))</f>
        <v>0</v>
      </c>
      <c r="CL76" s="337">
        <f xml:space="preserve"> IF( OR( $C$76 = $DC$76, $C$76 =""), 0, IF( ISNUMBER( AD76 ), 0, 1 ))</f>
        <v>0</v>
      </c>
      <c r="CM76" s="118"/>
      <c r="CN76" s="337">
        <f xml:space="preserve"> IF( OR( $C$76 = $DC$76, $C$76 =""), 0, IF( ISNUMBER( AF76 ), 0, 1 ))</f>
        <v>0</v>
      </c>
      <c r="CO76" s="337">
        <f xml:space="preserve"> IF( OR( $C$76 = $DC$76, $C$76 =""), 0, IF( ISNUMBER( AG76 ), 0, 1 ))</f>
        <v>0</v>
      </c>
      <c r="CP76" s="337">
        <f xml:space="preserve"> IF( OR( $C$76 = $DC$76, $C$76 =""), 0, IF( ISNUMBER( AH76 ), 0, 1 ))</f>
        <v>0</v>
      </c>
      <c r="CQ76" s="337">
        <f xml:space="preserve"> IF( OR( $C$76 = $DC$76, $C$76 =""), 0, IF( ISNUMBER( AI76 ), 0, 1 ))</f>
        <v>0</v>
      </c>
      <c r="CR76" s="118"/>
      <c r="CS76" s="337">
        <f xml:space="preserve"> IF( OR( $C$76 = $DC$76, $C$76 =""), 0, IF( ISNUMBER( AK76 ), 0, 1 ))</f>
        <v>0</v>
      </c>
      <c r="CT76" s="337">
        <f xml:space="preserve"> IF( OR( $C$76 = $DC$76, $C$76 =""), 0, IF( ISNUMBER( AL76 ), 0, 1 ))</f>
        <v>0</v>
      </c>
      <c r="CU76" s="337">
        <f xml:space="preserve"> IF( OR( $C$76 = $DC$76, $C$76 =""), 0, IF( ISNUMBER( AM76 ), 0, 1 ))</f>
        <v>0</v>
      </c>
      <c r="CV76" s="337">
        <f xml:space="preserve"> IF( OR( $C$76 = $DC$76, $C$76 =""), 0, IF( ISNUMBER( AN76 ), 0, 1 ))</f>
        <v>0</v>
      </c>
      <c r="CW76" s="118"/>
      <c r="CX76" s="337">
        <f xml:space="preserve"> IF( OR( $C$76 = $DC$76, $C$76 =""), 0, IF( ISNUMBER( AP76 ), 0, 1 ))</f>
        <v>0</v>
      </c>
      <c r="CY76" s="337">
        <f xml:space="preserve"> IF( OR( $C$76 = $DC$76, $C$76 =""), 0, IF( ISNUMBER( AQ76 ), 0, 1 ))</f>
        <v>0</v>
      </c>
      <c r="CZ76" s="337">
        <f xml:space="preserve"> IF( OR( $C$76 = $DC$76, $C$76 =""), 0, IF( ISNUMBER( AR76 ), 0, 1 ))</f>
        <v>0</v>
      </c>
      <c r="DA76" s="337">
        <f xml:space="preserve"> IF( OR( $C$76 = $DC$76, $C$76 =""), 0, IF( ISNUMBER( AS76 ), 0, 1 ))</f>
        <v>0</v>
      </c>
      <c r="DB76" s="225"/>
      <c r="DC76" s="225" t="s">
        <v>462</v>
      </c>
    </row>
    <row r="77" spans="2:109" ht="14.25" customHeight="1" x14ac:dyDescent="0.25">
      <c r="B77" s="382">
        <f t="shared" si="86"/>
        <v>67</v>
      </c>
      <c r="C77" s="363" t="s">
        <v>461</v>
      </c>
      <c r="D77" s="362"/>
      <c r="E77" s="356" t="s">
        <v>41</v>
      </c>
      <c r="F77" s="356">
        <v>3</v>
      </c>
      <c r="G77" s="378">
        <v>0</v>
      </c>
      <c r="H77" s="360">
        <v>0</v>
      </c>
      <c r="I77" s="360">
        <v>0</v>
      </c>
      <c r="J77" s="360">
        <v>0</v>
      </c>
      <c r="K77" s="359">
        <f t="shared" si="45"/>
        <v>0</v>
      </c>
      <c r="L77" s="378">
        <v>0</v>
      </c>
      <c r="M77" s="360">
        <v>0</v>
      </c>
      <c r="N77" s="360">
        <v>0</v>
      </c>
      <c r="O77" s="360">
        <v>0</v>
      </c>
      <c r="P77" s="359">
        <f t="shared" si="46"/>
        <v>0</v>
      </c>
      <c r="Q77" s="378">
        <v>0</v>
      </c>
      <c r="R77" s="360">
        <v>0</v>
      </c>
      <c r="S77" s="360">
        <v>0</v>
      </c>
      <c r="T77" s="360">
        <v>0</v>
      </c>
      <c r="U77" s="359">
        <f t="shared" si="47"/>
        <v>0</v>
      </c>
      <c r="V77" s="378">
        <v>0</v>
      </c>
      <c r="W77" s="360">
        <v>0</v>
      </c>
      <c r="X77" s="360">
        <v>0</v>
      </c>
      <c r="Y77" s="360">
        <v>0</v>
      </c>
      <c r="Z77" s="359">
        <f t="shared" si="48"/>
        <v>0</v>
      </c>
      <c r="AA77" s="378">
        <v>0</v>
      </c>
      <c r="AB77" s="360">
        <v>0</v>
      </c>
      <c r="AC77" s="360">
        <v>0</v>
      </c>
      <c r="AD77" s="360">
        <v>0</v>
      </c>
      <c r="AE77" s="359">
        <f t="shared" si="49"/>
        <v>0</v>
      </c>
      <c r="AF77" s="378">
        <v>0</v>
      </c>
      <c r="AG77" s="360">
        <v>0</v>
      </c>
      <c r="AH77" s="360">
        <v>0</v>
      </c>
      <c r="AI77" s="360">
        <v>0</v>
      </c>
      <c r="AJ77" s="359">
        <f t="shared" si="50"/>
        <v>0</v>
      </c>
      <c r="AK77" s="378">
        <v>0</v>
      </c>
      <c r="AL77" s="360">
        <v>0</v>
      </c>
      <c r="AM77" s="360">
        <v>0</v>
      </c>
      <c r="AN77" s="360">
        <v>0</v>
      </c>
      <c r="AO77" s="359">
        <f t="shared" si="51"/>
        <v>0</v>
      </c>
      <c r="AP77" s="378">
        <v>0</v>
      </c>
      <c r="AQ77" s="360">
        <v>0</v>
      </c>
      <c r="AR77" s="360">
        <v>0</v>
      </c>
      <c r="AS77" s="360">
        <v>0</v>
      </c>
      <c r="AT77" s="359">
        <f t="shared" si="52"/>
        <v>0</v>
      </c>
      <c r="AU77" s="332"/>
      <c r="AV77" s="70"/>
      <c r="AW77" s="37" t="s">
        <v>388</v>
      </c>
      <c r="AX77" s="71"/>
      <c r="AY77" s="43">
        <f t="shared" si="88"/>
        <v>0</v>
      </c>
      <c r="AZ77" s="43"/>
      <c r="BA77" s="118"/>
      <c r="BB77" s="382">
        <f t="shared" si="87"/>
        <v>67</v>
      </c>
      <c r="BC77" s="357" t="s">
        <v>460</v>
      </c>
      <c r="BD77" s="356" t="s">
        <v>41</v>
      </c>
      <c r="BE77" s="356">
        <v>3</v>
      </c>
      <c r="BF77" s="377" t="s">
        <v>459</v>
      </c>
      <c r="BG77" s="353" t="s">
        <v>458</v>
      </c>
      <c r="BH77" s="353" t="s">
        <v>457</v>
      </c>
      <c r="BI77" s="353" t="s">
        <v>456</v>
      </c>
      <c r="BJ77" s="352" t="s">
        <v>455</v>
      </c>
      <c r="BL77" s="338"/>
      <c r="BM77" s="337">
        <f t="shared" si="89"/>
        <v>0</v>
      </c>
      <c r="BN77" s="8"/>
      <c r="BO77" s="337">
        <f xml:space="preserve"> IF( OR( $C$77 = $DC$77, $C$77 =""), 0, IF( ISNUMBER( G77 ), 0, 1 ))</f>
        <v>0</v>
      </c>
      <c r="BP77" s="337">
        <f xml:space="preserve"> IF( OR( $C$77 = $DC$77, $C$77 =""), 0, IF( ISNUMBER( H77 ), 0, 1 ))</f>
        <v>0</v>
      </c>
      <c r="BQ77" s="337">
        <f xml:space="preserve"> IF( OR( $C$77 = $DC$77, $C$77 =""), 0, IF( ISNUMBER( I77 ), 0, 1 ))</f>
        <v>0</v>
      </c>
      <c r="BR77" s="337">
        <f xml:space="preserve"> IF( OR( $C$77 = $DC$77, $C$77 =""), 0, IF( ISNUMBER( J77 ), 0, 1 ))</f>
        <v>0</v>
      </c>
      <c r="BS77" s="118"/>
      <c r="BT77" s="337">
        <f xml:space="preserve"> IF( OR( $C$77 = $DC$77, $C$77 =""), 0, IF( ISNUMBER( L77 ), 0, 1 ))</f>
        <v>0</v>
      </c>
      <c r="BU77" s="337">
        <f xml:space="preserve"> IF( OR( $C$77 = $DC$77, $C$77 =""), 0, IF( ISNUMBER( M77 ), 0, 1 ))</f>
        <v>0</v>
      </c>
      <c r="BV77" s="337">
        <f xml:space="preserve"> IF( OR( $C$77 = $DC$77, $C$77 =""), 0, IF( ISNUMBER( N77 ), 0, 1 ))</f>
        <v>0</v>
      </c>
      <c r="BW77" s="337">
        <f xml:space="preserve"> IF( OR( $C$77 = $DC$77, $C$77 =""), 0, IF( ISNUMBER( O77 ), 0, 1 ))</f>
        <v>0</v>
      </c>
      <c r="BX77" s="118"/>
      <c r="BY77" s="337">
        <f xml:space="preserve"> IF( OR( $C$77 = $DC$77, $C$77 =""), 0, IF( ISNUMBER( Q77 ), 0, 1 ))</f>
        <v>0</v>
      </c>
      <c r="BZ77" s="337">
        <f xml:space="preserve"> IF( OR( $C$77 = $DC$77, $C$77 =""), 0, IF( ISNUMBER( R77 ), 0, 1 ))</f>
        <v>0</v>
      </c>
      <c r="CA77" s="337">
        <f xml:space="preserve"> IF( OR( $C$77 = $DC$77, $C$77 =""), 0, IF( ISNUMBER( S77 ), 0, 1 ))</f>
        <v>0</v>
      </c>
      <c r="CB77" s="337">
        <f xml:space="preserve"> IF( OR( $C$77 = $DC$77, $C$77 =""), 0, IF( ISNUMBER( T77 ), 0, 1 ))</f>
        <v>0</v>
      </c>
      <c r="CC77" s="118"/>
      <c r="CD77" s="337">
        <f xml:space="preserve"> IF( OR( $C$77 = $DC$77, $C$77 =""), 0, IF( ISNUMBER( V77 ), 0, 1 ))</f>
        <v>0</v>
      </c>
      <c r="CE77" s="337">
        <f xml:space="preserve"> IF( OR( $C$77 = $DC$77, $C$77 =""), 0, IF( ISNUMBER( W77 ), 0, 1 ))</f>
        <v>0</v>
      </c>
      <c r="CF77" s="337">
        <f xml:space="preserve"> IF( OR( $C$77 = $DC$77, $C$77 =""), 0, IF( ISNUMBER( X77 ), 0, 1 ))</f>
        <v>0</v>
      </c>
      <c r="CG77" s="337">
        <f xml:space="preserve"> IF( OR( $C$77 = $DC$77, $C$77 =""), 0, IF( ISNUMBER( Y77 ), 0, 1 ))</f>
        <v>0</v>
      </c>
      <c r="CH77" s="118"/>
      <c r="CI77" s="337">
        <f xml:space="preserve"> IF( OR( $C$77 = $DC$77, $C$77 =""), 0, IF( ISNUMBER( AA77 ), 0, 1 ))</f>
        <v>0</v>
      </c>
      <c r="CJ77" s="337">
        <f xml:space="preserve"> IF( OR( $C$77 = $DC$77, $C$77 =""), 0, IF( ISNUMBER( AB77 ), 0, 1 ))</f>
        <v>0</v>
      </c>
      <c r="CK77" s="337">
        <f xml:space="preserve"> IF( OR( $C$77 = $DC$77, $C$77 =""), 0, IF( ISNUMBER( AC77 ), 0, 1 ))</f>
        <v>0</v>
      </c>
      <c r="CL77" s="337">
        <f xml:space="preserve"> IF( OR( $C$77 = $DC$77, $C$77 =""), 0, IF( ISNUMBER( AD77 ), 0, 1 ))</f>
        <v>0</v>
      </c>
      <c r="CM77" s="118"/>
      <c r="CN77" s="337">
        <f xml:space="preserve"> IF( OR( $C$77 = $DC$77, $C$77 =""), 0, IF( ISNUMBER( AF77 ), 0, 1 ))</f>
        <v>0</v>
      </c>
      <c r="CO77" s="337">
        <f xml:space="preserve"> IF( OR( $C$77 = $DC$77, $C$77 =""), 0, IF( ISNUMBER( AG77 ), 0, 1 ))</f>
        <v>0</v>
      </c>
      <c r="CP77" s="337">
        <f xml:space="preserve"> IF( OR( $C$77 = $DC$77, $C$77 =""), 0, IF( ISNUMBER( AH77 ), 0, 1 ))</f>
        <v>0</v>
      </c>
      <c r="CQ77" s="337">
        <f xml:space="preserve"> IF( OR( $C$77 = $DC$77, $C$77 =""), 0, IF( ISNUMBER( AI77 ), 0, 1 ))</f>
        <v>0</v>
      </c>
      <c r="CR77" s="118"/>
      <c r="CS77" s="337">
        <f xml:space="preserve"> IF( OR( $C$77 = $DC$77, $C$77 =""), 0, IF( ISNUMBER( AK77 ), 0, 1 ))</f>
        <v>0</v>
      </c>
      <c r="CT77" s="337">
        <f xml:space="preserve"> IF( OR( $C$77 = $DC$77, $C$77 =""), 0, IF( ISNUMBER( AL77 ), 0, 1 ))</f>
        <v>0</v>
      </c>
      <c r="CU77" s="337">
        <f xml:space="preserve"> IF( OR( $C$77 = $DC$77, $C$77 =""), 0, IF( ISNUMBER( AM77 ), 0, 1 ))</f>
        <v>0</v>
      </c>
      <c r="CV77" s="337">
        <f xml:space="preserve"> IF( OR( $C$77 = $DC$77, $C$77 =""), 0, IF( ISNUMBER( AN77 ), 0, 1 ))</f>
        <v>0</v>
      </c>
      <c r="CW77" s="118"/>
      <c r="CX77" s="337">
        <f xml:space="preserve"> IF( OR( $C$77 = $DC$77, $C$77 =""), 0, IF( ISNUMBER( AP77 ), 0, 1 ))</f>
        <v>0</v>
      </c>
      <c r="CY77" s="337">
        <f xml:space="preserve"> IF( OR( $C$77 = $DC$77, $C$77 =""), 0, IF( ISNUMBER( AQ77 ), 0, 1 ))</f>
        <v>0</v>
      </c>
      <c r="CZ77" s="337">
        <f xml:space="preserve"> IF( OR( $C$77 = $DC$77, $C$77 =""), 0, IF( ISNUMBER( AR77 ), 0, 1 ))</f>
        <v>0</v>
      </c>
      <c r="DA77" s="337">
        <f xml:space="preserve"> IF( OR( $C$77 = $DC$77, $C$77 =""), 0, IF( ISNUMBER( AS77 ), 0, 1 ))</f>
        <v>0</v>
      </c>
      <c r="DB77" s="225"/>
      <c r="DC77" s="225" t="s">
        <v>454</v>
      </c>
    </row>
    <row r="78" spans="2:109" ht="14.25" customHeight="1" x14ac:dyDescent="0.25">
      <c r="B78" s="382">
        <f t="shared" si="86"/>
        <v>68</v>
      </c>
      <c r="C78" s="363" t="s">
        <v>142</v>
      </c>
      <c r="D78" s="362"/>
      <c r="E78" s="356" t="s">
        <v>41</v>
      </c>
      <c r="F78" s="356">
        <v>3</v>
      </c>
      <c r="G78" s="378">
        <v>0</v>
      </c>
      <c r="H78" s="360">
        <v>0</v>
      </c>
      <c r="I78" s="360">
        <v>0</v>
      </c>
      <c r="J78" s="360">
        <v>0</v>
      </c>
      <c r="K78" s="359">
        <f t="shared" si="45"/>
        <v>0</v>
      </c>
      <c r="L78" s="378">
        <v>0</v>
      </c>
      <c r="M78" s="360">
        <v>0</v>
      </c>
      <c r="N78" s="360">
        <v>0</v>
      </c>
      <c r="O78" s="360">
        <v>0</v>
      </c>
      <c r="P78" s="359">
        <f t="shared" si="46"/>
        <v>0</v>
      </c>
      <c r="Q78" s="378">
        <v>0</v>
      </c>
      <c r="R78" s="360">
        <v>0</v>
      </c>
      <c r="S78" s="360">
        <v>0</v>
      </c>
      <c r="T78" s="360">
        <v>0</v>
      </c>
      <c r="U78" s="359">
        <f t="shared" si="47"/>
        <v>0</v>
      </c>
      <c r="V78" s="378">
        <v>0</v>
      </c>
      <c r="W78" s="360">
        <v>0</v>
      </c>
      <c r="X78" s="360">
        <v>0</v>
      </c>
      <c r="Y78" s="360">
        <v>0</v>
      </c>
      <c r="Z78" s="359">
        <f t="shared" si="48"/>
        <v>0</v>
      </c>
      <c r="AA78" s="378">
        <v>0</v>
      </c>
      <c r="AB78" s="360">
        <v>0</v>
      </c>
      <c r="AC78" s="360">
        <v>0</v>
      </c>
      <c r="AD78" s="360">
        <v>0</v>
      </c>
      <c r="AE78" s="359">
        <f t="shared" si="49"/>
        <v>0</v>
      </c>
      <c r="AF78" s="378">
        <v>0</v>
      </c>
      <c r="AG78" s="360">
        <v>0</v>
      </c>
      <c r="AH78" s="360">
        <v>0</v>
      </c>
      <c r="AI78" s="360">
        <v>0</v>
      </c>
      <c r="AJ78" s="359">
        <f t="shared" si="50"/>
        <v>0</v>
      </c>
      <c r="AK78" s="378">
        <v>0</v>
      </c>
      <c r="AL78" s="360">
        <v>0</v>
      </c>
      <c r="AM78" s="360">
        <v>0</v>
      </c>
      <c r="AN78" s="360">
        <v>0</v>
      </c>
      <c r="AO78" s="359">
        <f t="shared" si="51"/>
        <v>0</v>
      </c>
      <c r="AP78" s="378">
        <v>0</v>
      </c>
      <c r="AQ78" s="360">
        <v>0</v>
      </c>
      <c r="AR78" s="360">
        <v>0</v>
      </c>
      <c r="AS78" s="360">
        <v>0</v>
      </c>
      <c r="AT78" s="359">
        <f t="shared" si="52"/>
        <v>0</v>
      </c>
      <c r="AU78" s="332"/>
      <c r="AV78" s="70"/>
      <c r="AW78" s="37" t="s">
        <v>388</v>
      </c>
      <c r="AX78" s="71"/>
      <c r="AY78" s="43">
        <f t="shared" si="88"/>
        <v>0</v>
      </c>
      <c r="AZ78" s="43"/>
      <c r="BA78" s="118"/>
      <c r="BB78" s="382">
        <f t="shared" si="87"/>
        <v>68</v>
      </c>
      <c r="BC78" s="357" t="s">
        <v>453</v>
      </c>
      <c r="BD78" s="356" t="s">
        <v>41</v>
      </c>
      <c r="BE78" s="356">
        <v>3</v>
      </c>
      <c r="BF78" s="377" t="s">
        <v>452</v>
      </c>
      <c r="BG78" s="353" t="s">
        <v>451</v>
      </c>
      <c r="BH78" s="353" t="s">
        <v>450</v>
      </c>
      <c r="BI78" s="353" t="s">
        <v>449</v>
      </c>
      <c r="BJ78" s="352" t="s">
        <v>448</v>
      </c>
      <c r="BL78" s="338"/>
      <c r="BM78" s="337">
        <f t="shared" si="89"/>
        <v>0</v>
      </c>
      <c r="BN78" s="8"/>
      <c r="BO78" s="337">
        <f xml:space="preserve"> IF( OR( $C$78 = $DC$78, $C$78 =""), 0, IF( ISNUMBER( G78 ), 0, 1 ))</f>
        <v>0</v>
      </c>
      <c r="BP78" s="337">
        <f xml:space="preserve"> IF( OR( $C$78 = $DC$78, $C$78 =""), 0, IF( ISNUMBER( H78 ), 0, 1 ))</f>
        <v>0</v>
      </c>
      <c r="BQ78" s="337">
        <f xml:space="preserve"> IF( OR( $C$78 = $DC$78, $C$78 =""), 0, IF( ISNUMBER( I78 ), 0, 1 ))</f>
        <v>0</v>
      </c>
      <c r="BR78" s="337">
        <f xml:space="preserve"> IF( OR( $C$78 = $DC$78, $C$78 =""), 0, IF( ISNUMBER( J78 ), 0, 1 ))</f>
        <v>0</v>
      </c>
      <c r="BS78" s="118"/>
      <c r="BT78" s="337">
        <f xml:space="preserve"> IF( OR( $C$78 = $DC$78, $C$78 =""), 0, IF( ISNUMBER( L78 ), 0, 1 ))</f>
        <v>0</v>
      </c>
      <c r="BU78" s="337">
        <f xml:space="preserve"> IF( OR( $C$78 = $DC$78, $C$78 =""), 0, IF( ISNUMBER( M78 ), 0, 1 ))</f>
        <v>0</v>
      </c>
      <c r="BV78" s="337">
        <f xml:space="preserve"> IF( OR( $C$78 = $DC$78, $C$78 =""), 0, IF( ISNUMBER( N78 ), 0, 1 ))</f>
        <v>0</v>
      </c>
      <c r="BW78" s="337">
        <f xml:space="preserve"> IF( OR( $C$78 = $DC$78, $C$78 =""), 0, IF( ISNUMBER( O78 ), 0, 1 ))</f>
        <v>0</v>
      </c>
      <c r="BX78" s="118"/>
      <c r="BY78" s="337">
        <f xml:space="preserve"> IF( OR( $C$78 = $DC$78, $C$78 =""), 0, IF( ISNUMBER( Q78 ), 0, 1 ))</f>
        <v>0</v>
      </c>
      <c r="BZ78" s="337">
        <f xml:space="preserve"> IF( OR( $C$78 = $DC$78, $C$78 =""), 0, IF( ISNUMBER( R78 ), 0, 1 ))</f>
        <v>0</v>
      </c>
      <c r="CA78" s="337">
        <f xml:space="preserve"> IF( OR( $C$78 = $DC$78, $C$78 =""), 0, IF( ISNUMBER( S78 ), 0, 1 ))</f>
        <v>0</v>
      </c>
      <c r="CB78" s="337">
        <f xml:space="preserve"> IF( OR( $C$78 = $DC$78, $C$78 =""), 0, IF( ISNUMBER( T78 ), 0, 1 ))</f>
        <v>0</v>
      </c>
      <c r="CC78" s="118"/>
      <c r="CD78" s="337">
        <f xml:space="preserve"> IF( OR( $C$78 = $DC$78, $C$78 =""), 0, IF( ISNUMBER( V78 ), 0, 1 ))</f>
        <v>0</v>
      </c>
      <c r="CE78" s="337">
        <f xml:space="preserve"> IF( OR( $C$78 = $DC$78, $C$78 =""), 0, IF( ISNUMBER( W78 ), 0, 1 ))</f>
        <v>0</v>
      </c>
      <c r="CF78" s="337">
        <f xml:space="preserve"> IF( OR( $C$78 = $DC$78, $C$78 =""), 0, IF( ISNUMBER( X78 ), 0, 1 ))</f>
        <v>0</v>
      </c>
      <c r="CG78" s="337">
        <f xml:space="preserve"> IF( OR( $C$78 = $DC$78, $C$78 =""), 0, IF( ISNUMBER( Y78 ), 0, 1 ))</f>
        <v>0</v>
      </c>
      <c r="CH78" s="118"/>
      <c r="CI78" s="337">
        <f xml:space="preserve"> IF( OR( $C$78 = $DC$78, $C$78 =""), 0, IF( ISNUMBER( AA78 ), 0, 1 ))</f>
        <v>0</v>
      </c>
      <c r="CJ78" s="337">
        <f xml:space="preserve"> IF( OR( $C$78 = $DC$78, $C$78 =""), 0, IF( ISNUMBER( AB78 ), 0, 1 ))</f>
        <v>0</v>
      </c>
      <c r="CK78" s="337">
        <f xml:space="preserve"> IF( OR( $C$78 = $DC$78, $C$78 =""), 0, IF( ISNUMBER( AC78 ), 0, 1 ))</f>
        <v>0</v>
      </c>
      <c r="CL78" s="337">
        <f xml:space="preserve"> IF( OR( $C$78 = $DC$78, $C$78 =""), 0, IF( ISNUMBER( AD78 ), 0, 1 ))</f>
        <v>0</v>
      </c>
      <c r="CM78" s="118"/>
      <c r="CN78" s="337">
        <f xml:space="preserve"> IF( OR( $C$78 = $DC$78, $C$78 =""), 0, IF( ISNUMBER( AF78 ), 0, 1 ))</f>
        <v>0</v>
      </c>
      <c r="CO78" s="337">
        <f xml:space="preserve"> IF( OR( $C$78 = $DC$78, $C$78 =""), 0, IF( ISNUMBER( AG78 ), 0, 1 ))</f>
        <v>0</v>
      </c>
      <c r="CP78" s="337">
        <f xml:space="preserve"> IF( OR( $C$78 = $DC$78, $C$78 =""), 0, IF( ISNUMBER( AH78 ), 0, 1 ))</f>
        <v>0</v>
      </c>
      <c r="CQ78" s="337">
        <f xml:space="preserve"> IF( OR( $C$78 = $DC$78, $C$78 =""), 0, IF( ISNUMBER( AI78 ), 0, 1 ))</f>
        <v>0</v>
      </c>
      <c r="CR78" s="118"/>
      <c r="CS78" s="337">
        <f xml:space="preserve"> IF( OR( $C$78 = $DC$78, $C$78 =""), 0, IF( ISNUMBER( AK78 ), 0, 1 ))</f>
        <v>0</v>
      </c>
      <c r="CT78" s="337">
        <f xml:space="preserve"> IF( OR( $C$78 = $DC$78, $C$78 =""), 0, IF( ISNUMBER( AL78 ), 0, 1 ))</f>
        <v>0</v>
      </c>
      <c r="CU78" s="337">
        <f xml:space="preserve"> IF( OR( $C$78 = $DC$78, $C$78 =""), 0, IF( ISNUMBER( AM78 ), 0, 1 ))</f>
        <v>0</v>
      </c>
      <c r="CV78" s="337">
        <f xml:space="preserve"> IF( OR( $C$78 = $DC$78, $C$78 =""), 0, IF( ISNUMBER( AN78 ), 0, 1 ))</f>
        <v>0</v>
      </c>
      <c r="CW78" s="118"/>
      <c r="CX78" s="337">
        <f xml:space="preserve"> IF( OR( $C$78 = $DC$78, $C$78 =""), 0, IF( ISNUMBER( AP78 ), 0, 1 ))</f>
        <v>0</v>
      </c>
      <c r="CY78" s="337">
        <f xml:space="preserve"> IF( OR( $C$78 = $DC$78, $C$78 =""), 0, IF( ISNUMBER( AQ78 ), 0, 1 ))</f>
        <v>0</v>
      </c>
      <c r="CZ78" s="337">
        <f xml:space="preserve"> IF( OR( $C$78 = $DC$78, $C$78 =""), 0, IF( ISNUMBER( AR78 ), 0, 1 ))</f>
        <v>0</v>
      </c>
      <c r="DA78" s="337">
        <f xml:space="preserve"> IF( OR( $C$78 = $DC$78, $C$78 =""), 0, IF( ISNUMBER( AS78 ), 0, 1 ))</f>
        <v>0</v>
      </c>
      <c r="DB78" s="225"/>
      <c r="DC78" s="225" t="s">
        <v>447</v>
      </c>
    </row>
    <row r="79" spans="2:109" ht="14.25" customHeight="1" x14ac:dyDescent="0.25">
      <c r="B79" s="382">
        <f t="shared" si="86"/>
        <v>69</v>
      </c>
      <c r="C79" s="363" t="s">
        <v>446</v>
      </c>
      <c r="D79" s="362"/>
      <c r="E79" s="356" t="s">
        <v>41</v>
      </c>
      <c r="F79" s="356">
        <v>3</v>
      </c>
      <c r="G79" s="378">
        <v>0</v>
      </c>
      <c r="H79" s="360">
        <v>0</v>
      </c>
      <c r="I79" s="360">
        <v>0</v>
      </c>
      <c r="J79" s="360">
        <v>0</v>
      </c>
      <c r="K79" s="359">
        <f t="shared" si="45"/>
        <v>0</v>
      </c>
      <c r="L79" s="378">
        <v>0</v>
      </c>
      <c r="M79" s="360">
        <v>0</v>
      </c>
      <c r="N79" s="360">
        <v>0</v>
      </c>
      <c r="O79" s="360">
        <v>0</v>
      </c>
      <c r="P79" s="359">
        <f t="shared" si="46"/>
        <v>0</v>
      </c>
      <c r="Q79" s="378">
        <v>0</v>
      </c>
      <c r="R79" s="360">
        <v>0</v>
      </c>
      <c r="S79" s="360">
        <v>0</v>
      </c>
      <c r="T79" s="360">
        <v>0</v>
      </c>
      <c r="U79" s="359">
        <f t="shared" si="47"/>
        <v>0</v>
      </c>
      <c r="V79" s="378">
        <v>0</v>
      </c>
      <c r="W79" s="360">
        <v>0</v>
      </c>
      <c r="X79" s="360">
        <v>0</v>
      </c>
      <c r="Y79" s="360">
        <v>0</v>
      </c>
      <c r="Z79" s="359">
        <f t="shared" si="48"/>
        <v>0</v>
      </c>
      <c r="AA79" s="378">
        <v>0</v>
      </c>
      <c r="AB79" s="360">
        <v>0</v>
      </c>
      <c r="AC79" s="360">
        <v>0</v>
      </c>
      <c r="AD79" s="360">
        <v>0</v>
      </c>
      <c r="AE79" s="359">
        <f t="shared" si="49"/>
        <v>0</v>
      </c>
      <c r="AF79" s="378">
        <v>0</v>
      </c>
      <c r="AG79" s="360">
        <v>0</v>
      </c>
      <c r="AH79" s="360">
        <v>0</v>
      </c>
      <c r="AI79" s="360">
        <v>0</v>
      </c>
      <c r="AJ79" s="359">
        <f t="shared" si="50"/>
        <v>0</v>
      </c>
      <c r="AK79" s="378">
        <v>0</v>
      </c>
      <c r="AL79" s="360">
        <v>0</v>
      </c>
      <c r="AM79" s="360">
        <v>0</v>
      </c>
      <c r="AN79" s="360">
        <v>0</v>
      </c>
      <c r="AO79" s="359">
        <f t="shared" si="51"/>
        <v>0</v>
      </c>
      <c r="AP79" s="378">
        <v>0</v>
      </c>
      <c r="AQ79" s="360">
        <v>0</v>
      </c>
      <c r="AR79" s="360">
        <v>0</v>
      </c>
      <c r="AS79" s="360">
        <v>0</v>
      </c>
      <c r="AT79" s="359">
        <f t="shared" si="52"/>
        <v>0</v>
      </c>
      <c r="AU79" s="332"/>
      <c r="AV79" s="70"/>
      <c r="AW79" s="37" t="s">
        <v>388</v>
      </c>
      <c r="AX79" s="71"/>
      <c r="AY79" s="43">
        <f t="shared" si="88"/>
        <v>0</v>
      </c>
      <c r="AZ79" s="43"/>
      <c r="BA79" s="118"/>
      <c r="BB79" s="382">
        <f t="shared" si="87"/>
        <v>69</v>
      </c>
      <c r="BC79" s="357" t="s">
        <v>445</v>
      </c>
      <c r="BD79" s="356" t="s">
        <v>41</v>
      </c>
      <c r="BE79" s="356">
        <v>3</v>
      </c>
      <c r="BF79" s="377" t="s">
        <v>444</v>
      </c>
      <c r="BG79" s="353" t="s">
        <v>443</v>
      </c>
      <c r="BH79" s="353" t="s">
        <v>442</v>
      </c>
      <c r="BI79" s="353" t="s">
        <v>441</v>
      </c>
      <c r="BJ79" s="352" t="s">
        <v>440</v>
      </c>
      <c r="BL79" s="338"/>
      <c r="BM79" s="337">
        <f t="shared" si="89"/>
        <v>0</v>
      </c>
      <c r="BN79" s="8"/>
      <c r="BO79" s="337">
        <f xml:space="preserve"> IF( OR( $C$79 = $DC$79, $C$79 =""), 0, IF( ISNUMBER( G79 ), 0, 1 ))</f>
        <v>0</v>
      </c>
      <c r="BP79" s="337">
        <f xml:space="preserve"> IF( OR( $C$79 = $DC$79, $C$79 =""), 0, IF( ISNUMBER( H79 ), 0, 1 ))</f>
        <v>0</v>
      </c>
      <c r="BQ79" s="337">
        <f xml:space="preserve"> IF( OR( $C$79 = $DC$79, $C$79 =""), 0, IF( ISNUMBER( I79 ), 0, 1 ))</f>
        <v>0</v>
      </c>
      <c r="BR79" s="337">
        <f xml:space="preserve"> IF( OR( $C$79 = $DC$79, $C$79 =""), 0, IF( ISNUMBER( J79 ), 0, 1 ))</f>
        <v>0</v>
      </c>
      <c r="BS79" s="118"/>
      <c r="BT79" s="337">
        <f xml:space="preserve"> IF( OR( $C$79 = $DC$79, $C$79 =""), 0, IF( ISNUMBER( L79 ), 0, 1 ))</f>
        <v>0</v>
      </c>
      <c r="BU79" s="337">
        <f xml:space="preserve"> IF( OR( $C$79 = $DC$79, $C$79 =""), 0, IF( ISNUMBER( M79 ), 0, 1 ))</f>
        <v>0</v>
      </c>
      <c r="BV79" s="337">
        <f xml:space="preserve"> IF( OR( $C$79 = $DC$79, $C$79 =""), 0, IF( ISNUMBER( N79 ), 0, 1 ))</f>
        <v>0</v>
      </c>
      <c r="BW79" s="337">
        <f xml:space="preserve"> IF( OR( $C$79 = $DC$79, $C$79 =""), 0, IF( ISNUMBER( O79 ), 0, 1 ))</f>
        <v>0</v>
      </c>
      <c r="BX79" s="118"/>
      <c r="BY79" s="337">
        <f xml:space="preserve"> IF( OR( $C$79 = $DC$79, $C$79 =""), 0, IF( ISNUMBER( Q79 ), 0, 1 ))</f>
        <v>0</v>
      </c>
      <c r="BZ79" s="337">
        <f xml:space="preserve"> IF( OR( $C$79 = $DC$79, $C$79 =""), 0, IF( ISNUMBER( R79 ), 0, 1 ))</f>
        <v>0</v>
      </c>
      <c r="CA79" s="337">
        <f xml:space="preserve"> IF( OR( $C$79 = $DC$79, $C$79 =""), 0, IF( ISNUMBER( S79 ), 0, 1 ))</f>
        <v>0</v>
      </c>
      <c r="CB79" s="337">
        <f xml:space="preserve"> IF( OR( $C$79 = $DC$79, $C$79 =""), 0, IF( ISNUMBER( T79 ), 0, 1 ))</f>
        <v>0</v>
      </c>
      <c r="CC79" s="118"/>
      <c r="CD79" s="337">
        <f xml:space="preserve"> IF( OR( $C$79 = $DC$79, $C$79 =""), 0, IF( ISNUMBER( V79 ), 0, 1 ))</f>
        <v>0</v>
      </c>
      <c r="CE79" s="337">
        <f xml:space="preserve"> IF( OR( $C$79 = $DC$79, $C$79 =""), 0, IF( ISNUMBER( W79 ), 0, 1 ))</f>
        <v>0</v>
      </c>
      <c r="CF79" s="337">
        <f xml:space="preserve"> IF( OR( $C$79 = $DC$79, $C$79 =""), 0, IF( ISNUMBER( X79 ), 0, 1 ))</f>
        <v>0</v>
      </c>
      <c r="CG79" s="337">
        <f xml:space="preserve"> IF( OR( $C$79 = $DC$79, $C$79 =""), 0, IF( ISNUMBER( Y79 ), 0, 1 ))</f>
        <v>0</v>
      </c>
      <c r="CH79" s="118"/>
      <c r="CI79" s="337">
        <f xml:space="preserve"> IF( OR( $C$79 = $DC$79, $C$79 =""), 0, IF( ISNUMBER( AA79 ), 0, 1 ))</f>
        <v>0</v>
      </c>
      <c r="CJ79" s="337">
        <f xml:space="preserve"> IF( OR( $C$79 = $DC$79, $C$79 =""), 0, IF( ISNUMBER( AB79 ), 0, 1 ))</f>
        <v>0</v>
      </c>
      <c r="CK79" s="337">
        <f xml:space="preserve"> IF( OR( $C$79 = $DC$79, $C$79 =""), 0, IF( ISNUMBER( AC79 ), 0, 1 ))</f>
        <v>0</v>
      </c>
      <c r="CL79" s="337">
        <f xml:space="preserve"> IF( OR( $C$79 = $DC$79, $C$79 =""), 0, IF( ISNUMBER( AD79 ), 0, 1 ))</f>
        <v>0</v>
      </c>
      <c r="CM79" s="118"/>
      <c r="CN79" s="337">
        <f xml:space="preserve"> IF( OR( $C$79 = $DC$79, $C$79 =""), 0, IF( ISNUMBER( AF79 ), 0, 1 ))</f>
        <v>0</v>
      </c>
      <c r="CO79" s="337">
        <f xml:space="preserve"> IF( OR( $C$79 = $DC$79, $C$79 =""), 0, IF( ISNUMBER( AG79 ), 0, 1 ))</f>
        <v>0</v>
      </c>
      <c r="CP79" s="337">
        <f xml:space="preserve"> IF( OR( $C$79 = $DC$79, $C$79 =""), 0, IF( ISNUMBER( AH79 ), 0, 1 ))</f>
        <v>0</v>
      </c>
      <c r="CQ79" s="337">
        <f xml:space="preserve"> IF( OR( $C$79 = $DC$79, $C$79 =""), 0, IF( ISNUMBER( AI79 ), 0, 1 ))</f>
        <v>0</v>
      </c>
      <c r="CR79" s="118"/>
      <c r="CS79" s="337">
        <f xml:space="preserve"> IF( OR( $C$79 = $DC$79, $C$79 =""), 0, IF( ISNUMBER( AK79 ), 0, 1 ))</f>
        <v>0</v>
      </c>
      <c r="CT79" s="337">
        <f xml:space="preserve"> IF( OR( $C$79 = $DC$79, $C$79 =""), 0, IF( ISNUMBER( AL79 ), 0, 1 ))</f>
        <v>0</v>
      </c>
      <c r="CU79" s="337">
        <f xml:space="preserve"> IF( OR( $C$79 = $DC$79, $C$79 =""), 0, IF( ISNUMBER( AM79 ), 0, 1 ))</f>
        <v>0</v>
      </c>
      <c r="CV79" s="337">
        <f xml:space="preserve"> IF( OR( $C$79 = $DC$79, $C$79 =""), 0, IF( ISNUMBER( AN79 ), 0, 1 ))</f>
        <v>0</v>
      </c>
      <c r="CW79" s="118"/>
      <c r="CX79" s="337">
        <f xml:space="preserve"> IF( OR( $C$79 = $DC$79, $C$79 =""), 0, IF( ISNUMBER( AP79 ), 0, 1 ))</f>
        <v>0</v>
      </c>
      <c r="CY79" s="337">
        <f xml:space="preserve"> IF( OR( $C$79 = $DC$79, $C$79 =""), 0, IF( ISNUMBER( AQ79 ), 0, 1 ))</f>
        <v>0</v>
      </c>
      <c r="CZ79" s="337">
        <f xml:space="preserve"> IF( OR( $C$79 = $DC$79, $C$79 =""), 0, IF( ISNUMBER( AR79 ), 0, 1 ))</f>
        <v>0</v>
      </c>
      <c r="DA79" s="337">
        <f xml:space="preserve"> IF( OR( $C$79 = $DC$79, $C$79 =""), 0, IF( ISNUMBER( AS79 ), 0, 1 ))</f>
        <v>0</v>
      </c>
      <c r="DB79" s="225"/>
      <c r="DC79" s="225" t="s">
        <v>439</v>
      </c>
    </row>
    <row r="80" spans="2:109" ht="14.25" customHeight="1" x14ac:dyDescent="0.25">
      <c r="B80" s="379">
        <f t="shared" si="86"/>
        <v>70</v>
      </c>
      <c r="C80" s="381" t="s">
        <v>438</v>
      </c>
      <c r="D80" s="362"/>
      <c r="E80" s="356" t="s">
        <v>41</v>
      </c>
      <c r="F80" s="356">
        <v>3</v>
      </c>
      <c r="G80" s="378">
        <v>0</v>
      </c>
      <c r="H80" s="360">
        <v>0</v>
      </c>
      <c r="I80" s="360">
        <v>0</v>
      </c>
      <c r="J80" s="360">
        <v>0</v>
      </c>
      <c r="K80" s="359">
        <f t="shared" si="45"/>
        <v>0</v>
      </c>
      <c r="L80" s="378">
        <v>0</v>
      </c>
      <c r="M80" s="360">
        <v>0</v>
      </c>
      <c r="N80" s="360">
        <v>0</v>
      </c>
      <c r="O80" s="360">
        <v>0</v>
      </c>
      <c r="P80" s="359">
        <f t="shared" si="46"/>
        <v>0</v>
      </c>
      <c r="Q80" s="378"/>
      <c r="R80" s="360"/>
      <c r="S80" s="360"/>
      <c r="T80" s="360"/>
      <c r="U80" s="359">
        <f t="shared" si="47"/>
        <v>0</v>
      </c>
      <c r="V80" s="381">
        <v>0.20399999999999999</v>
      </c>
      <c r="W80" s="360">
        <v>0</v>
      </c>
      <c r="X80" s="360">
        <v>0</v>
      </c>
      <c r="Y80" s="360">
        <v>0</v>
      </c>
      <c r="Z80" s="359">
        <f t="shared" si="48"/>
        <v>0.20399999999999999</v>
      </c>
      <c r="AA80" s="381">
        <v>0.20399999999999999</v>
      </c>
      <c r="AB80" s="360">
        <v>0</v>
      </c>
      <c r="AC80" s="360">
        <v>0</v>
      </c>
      <c r="AD80" s="360">
        <v>0</v>
      </c>
      <c r="AE80" s="359">
        <f t="shared" si="49"/>
        <v>0.20399999999999999</v>
      </c>
      <c r="AF80" s="378">
        <v>0</v>
      </c>
      <c r="AG80" s="360">
        <v>0</v>
      </c>
      <c r="AH80" s="360">
        <v>0</v>
      </c>
      <c r="AI80" s="360">
        <v>0</v>
      </c>
      <c r="AJ80" s="359">
        <f t="shared" si="50"/>
        <v>0</v>
      </c>
      <c r="AK80" s="378">
        <v>0</v>
      </c>
      <c r="AL80" s="360">
        <v>0</v>
      </c>
      <c r="AM80" s="360">
        <v>0</v>
      </c>
      <c r="AN80" s="360">
        <v>0</v>
      </c>
      <c r="AO80" s="359">
        <f t="shared" si="51"/>
        <v>0</v>
      </c>
      <c r="AP80" s="378">
        <v>0</v>
      </c>
      <c r="AQ80" s="360">
        <v>0</v>
      </c>
      <c r="AR80" s="360">
        <v>0</v>
      </c>
      <c r="AS80" s="360">
        <v>0</v>
      </c>
      <c r="AT80" s="359">
        <f t="shared" si="52"/>
        <v>0</v>
      </c>
      <c r="AU80" s="332"/>
      <c r="AV80" s="380"/>
      <c r="AW80" s="37" t="s">
        <v>388</v>
      </c>
      <c r="AX80" s="71"/>
      <c r="AY80" s="43" t="str">
        <f t="shared" si="88"/>
        <v>Please complete all cells in row</v>
      </c>
      <c r="AZ80" s="43"/>
      <c r="BA80" s="118"/>
      <c r="BB80" s="379">
        <f t="shared" si="87"/>
        <v>70</v>
      </c>
      <c r="BC80" s="357" t="s">
        <v>437</v>
      </c>
      <c r="BD80" s="356" t="s">
        <v>41</v>
      </c>
      <c r="BE80" s="356">
        <v>3</v>
      </c>
      <c r="BF80" s="377" t="s">
        <v>436</v>
      </c>
      <c r="BG80" s="353" t="s">
        <v>435</v>
      </c>
      <c r="BH80" s="353" t="s">
        <v>434</v>
      </c>
      <c r="BI80" s="353" t="s">
        <v>433</v>
      </c>
      <c r="BJ80" s="352" t="s">
        <v>432</v>
      </c>
      <c r="BL80" s="338"/>
      <c r="BM80" s="337">
        <f t="shared" si="89"/>
        <v>0</v>
      </c>
      <c r="BN80" s="8"/>
      <c r="BO80" s="337">
        <f xml:space="preserve"> IF( OR( $C$80 = $DC$80, $C$80 =""), 0, IF( ISNUMBER( G80 ), 0, 1 ))</f>
        <v>0</v>
      </c>
      <c r="BP80" s="337">
        <f xml:space="preserve"> IF( OR( $C$80 = $DC$80, $C$80 =""), 0, IF( ISNUMBER( H80 ), 0, 1 ))</f>
        <v>0</v>
      </c>
      <c r="BQ80" s="337">
        <f xml:space="preserve"> IF( OR( $C$80 = $DC$80, $C$80 =""), 0, IF( ISNUMBER( I80 ), 0, 1 ))</f>
        <v>0</v>
      </c>
      <c r="BR80" s="337">
        <f xml:space="preserve"> IF( OR( $C$80 = $DC$80, $C$80 =""), 0, IF( ISNUMBER( J80 ), 0, 1 ))</f>
        <v>0</v>
      </c>
      <c r="BS80" s="118"/>
      <c r="BT80" s="337">
        <f xml:space="preserve"> IF( OR( $C$80 = $DC$80, $C$80 =""), 0, IF( ISNUMBER( L80 ), 0, 1 ))</f>
        <v>0</v>
      </c>
      <c r="BU80" s="337">
        <f xml:space="preserve"> IF( OR( $C$80 = $DC$80, $C$80 =""), 0, IF( ISNUMBER( M80 ), 0, 1 ))</f>
        <v>0</v>
      </c>
      <c r="BV80" s="337">
        <f xml:space="preserve"> IF( OR( $C$80 = $DC$80, $C$80 =""), 0, IF( ISNUMBER( N80 ), 0, 1 ))</f>
        <v>0</v>
      </c>
      <c r="BW80" s="337">
        <f xml:space="preserve"> IF( OR( $C$80 = $DC$80, $C$80 =""), 0, IF( ISNUMBER( O80 ), 0, 1 ))</f>
        <v>0</v>
      </c>
      <c r="BX80" s="118"/>
      <c r="BY80" s="337">
        <f xml:space="preserve"> IF( OR( $C$80 = $DC$80, $C$80 =""), 0, IF( ISNUMBER( Q80 ), 0, 1 ))</f>
        <v>1</v>
      </c>
      <c r="BZ80" s="337">
        <f xml:space="preserve"> IF( OR( $C$80 = $DC$80, $C$80 =""), 0, IF( ISNUMBER( R80 ), 0, 1 ))</f>
        <v>1</v>
      </c>
      <c r="CA80" s="337">
        <f xml:space="preserve"> IF( OR( $C$80 = $DC$80, $C$80 =""), 0, IF( ISNUMBER( S80 ), 0, 1 ))</f>
        <v>1</v>
      </c>
      <c r="CB80" s="337">
        <f xml:space="preserve"> IF( OR( $C$80 = $DC$80, $C$80 =""), 0, IF( ISNUMBER( T80 ), 0, 1 ))</f>
        <v>1</v>
      </c>
      <c r="CC80" s="118"/>
      <c r="CD80" s="337">
        <f xml:space="preserve"> IF( OR( $C$80 = $DC$80, $C$80 =""), 0, IF( ISNUMBER( V80 ), 0, 1 ))</f>
        <v>0</v>
      </c>
      <c r="CE80" s="337">
        <f xml:space="preserve"> IF( OR( $C$80 = $DC$80, $C$80 =""), 0, IF( ISNUMBER( W80 ), 0, 1 ))</f>
        <v>0</v>
      </c>
      <c r="CF80" s="337">
        <f xml:space="preserve"> IF( OR( $C$80 = $DC$80, $C$80 =""), 0, IF( ISNUMBER( X80 ), 0, 1 ))</f>
        <v>0</v>
      </c>
      <c r="CG80" s="337">
        <f xml:space="preserve"> IF( OR( $C$80 = $DC$80, $C$80 =""), 0, IF( ISNUMBER( Y80 ), 0, 1 ))</f>
        <v>0</v>
      </c>
      <c r="CH80" s="118"/>
      <c r="CI80" s="337">
        <f xml:space="preserve"> IF( OR( $C$80 = $DC$80, $C$80 =""), 0, IF( ISNUMBER( AA80 ), 0, 1 ))</f>
        <v>0</v>
      </c>
      <c r="CJ80" s="337">
        <f xml:space="preserve"> IF( OR( $C$80 = $DC$80, $C$80 =""), 0, IF( ISNUMBER( AB80 ), 0, 1 ))</f>
        <v>0</v>
      </c>
      <c r="CK80" s="337">
        <f xml:space="preserve"> IF( OR( $C$80 = $DC$80, $C$80 =""), 0, IF( ISNUMBER( AC80 ), 0, 1 ))</f>
        <v>0</v>
      </c>
      <c r="CL80" s="337">
        <f xml:space="preserve"> IF( OR( $C$80 = $DC$80, $C$80 =""), 0, IF( ISNUMBER( AD80 ), 0, 1 ))</f>
        <v>0</v>
      </c>
      <c r="CM80" s="118"/>
      <c r="CN80" s="337">
        <f xml:space="preserve"> IF( OR( $C$80 = $DC$80, $C$80 =""), 0, IF( ISNUMBER( AF80 ), 0, 1 ))</f>
        <v>0</v>
      </c>
      <c r="CO80" s="337">
        <f xml:space="preserve"> IF( OR( $C$80 = $DC$80, $C$80 =""), 0, IF( ISNUMBER( AG80 ), 0, 1 ))</f>
        <v>0</v>
      </c>
      <c r="CP80" s="337">
        <f xml:space="preserve"> IF( OR( $C$80 = $DC$80, $C$80 =""), 0, IF( ISNUMBER( AH80 ), 0, 1 ))</f>
        <v>0</v>
      </c>
      <c r="CQ80" s="337">
        <f xml:space="preserve"> IF( OR( $C$80 = $DC$80, $C$80 =""), 0, IF( ISNUMBER( AI80 ), 0, 1 ))</f>
        <v>0</v>
      </c>
      <c r="CR80" s="118"/>
      <c r="CS80" s="337">
        <f xml:space="preserve"> IF( OR( $C$80 = $DC$80, $C$80 =""), 0, IF( ISNUMBER( AK80 ), 0, 1 ))</f>
        <v>0</v>
      </c>
      <c r="CT80" s="337">
        <f xml:space="preserve"> IF( OR( $C$80 = $DC$80, $C$80 =""), 0, IF( ISNUMBER( AL80 ), 0, 1 ))</f>
        <v>0</v>
      </c>
      <c r="CU80" s="337">
        <f xml:space="preserve"> IF( OR( $C$80 = $DC$80, $C$80 =""), 0, IF( ISNUMBER( AM80 ), 0, 1 ))</f>
        <v>0</v>
      </c>
      <c r="CV80" s="337">
        <f xml:space="preserve"> IF( OR( $C$80 = $DC$80, $C$80 =""), 0, IF( ISNUMBER( AN80 ), 0, 1 ))</f>
        <v>0</v>
      </c>
      <c r="CW80" s="118"/>
      <c r="CX80" s="337">
        <f xml:space="preserve"> IF( OR( $C$80 = $DC$80, $C$80 =""), 0, IF( ISNUMBER( AP80 ), 0, 1 ))</f>
        <v>0</v>
      </c>
      <c r="CY80" s="337">
        <f xml:space="preserve"> IF( OR( $C$80 = $DC$80, $C$80 =""), 0, IF( ISNUMBER( AQ80 ), 0, 1 ))</f>
        <v>0</v>
      </c>
      <c r="CZ80" s="337">
        <f xml:space="preserve"> IF( OR( $C$80 = $DC$80, $C$80 =""), 0, IF( ISNUMBER( AR80 ), 0, 1 ))</f>
        <v>0</v>
      </c>
      <c r="DA80" s="337">
        <f xml:space="preserve"> IF( OR( $C$80 = $DC$80, $C$80 =""), 0, IF( ISNUMBER( AS80 ), 0, 1 ))</f>
        <v>0</v>
      </c>
      <c r="DB80" s="225"/>
      <c r="DC80" s="225" t="s">
        <v>431</v>
      </c>
    </row>
    <row r="81" spans="2:107" ht="14.25" customHeight="1" x14ac:dyDescent="0.25">
      <c r="B81" s="358">
        <f t="shared" si="86"/>
        <v>71</v>
      </c>
      <c r="C81" s="363" t="s">
        <v>424</v>
      </c>
      <c r="D81" s="375"/>
      <c r="E81" s="368" t="s">
        <v>41</v>
      </c>
      <c r="F81" s="368">
        <v>3</v>
      </c>
      <c r="G81" s="378"/>
      <c r="H81" s="360"/>
      <c r="I81" s="360"/>
      <c r="J81" s="360"/>
      <c r="K81" s="359">
        <f t="shared" si="45"/>
        <v>0</v>
      </c>
      <c r="L81" s="378"/>
      <c r="M81" s="360"/>
      <c r="N81" s="360"/>
      <c r="O81" s="360"/>
      <c r="P81" s="359">
        <f t="shared" si="46"/>
        <v>0</v>
      </c>
      <c r="Q81" s="378"/>
      <c r="R81" s="360"/>
      <c r="S81" s="360"/>
      <c r="T81" s="360"/>
      <c r="U81" s="359">
        <f t="shared" si="47"/>
        <v>0</v>
      </c>
      <c r="V81" s="378"/>
      <c r="W81" s="360"/>
      <c r="X81" s="360"/>
      <c r="Y81" s="360"/>
      <c r="Z81" s="359">
        <f t="shared" si="48"/>
        <v>0</v>
      </c>
      <c r="AA81" s="378"/>
      <c r="AB81" s="360"/>
      <c r="AC81" s="360"/>
      <c r="AD81" s="360"/>
      <c r="AE81" s="359">
        <f t="shared" si="49"/>
        <v>0</v>
      </c>
      <c r="AF81" s="378"/>
      <c r="AG81" s="360"/>
      <c r="AH81" s="360"/>
      <c r="AI81" s="360"/>
      <c r="AJ81" s="359">
        <f t="shared" si="50"/>
        <v>0</v>
      </c>
      <c r="AK81" s="378"/>
      <c r="AL81" s="360"/>
      <c r="AM81" s="360"/>
      <c r="AN81" s="360"/>
      <c r="AO81" s="359">
        <f t="shared" si="51"/>
        <v>0</v>
      </c>
      <c r="AP81" s="378"/>
      <c r="AQ81" s="360"/>
      <c r="AR81" s="360"/>
      <c r="AS81" s="360"/>
      <c r="AT81" s="359">
        <f t="shared" si="52"/>
        <v>0</v>
      </c>
      <c r="AU81" s="332"/>
      <c r="AV81" s="70"/>
      <c r="AW81" s="37" t="s">
        <v>388</v>
      </c>
      <c r="AX81" s="71"/>
      <c r="AY81" s="43">
        <f t="shared" si="88"/>
        <v>0</v>
      </c>
      <c r="AZ81" s="43"/>
      <c r="BA81" s="118"/>
      <c r="BB81" s="358">
        <f t="shared" si="87"/>
        <v>71</v>
      </c>
      <c r="BC81" s="357" t="s">
        <v>430</v>
      </c>
      <c r="BD81" s="368" t="s">
        <v>41</v>
      </c>
      <c r="BE81" s="368">
        <v>3</v>
      </c>
      <c r="BF81" s="377" t="s">
        <v>429</v>
      </c>
      <c r="BG81" s="353" t="s">
        <v>428</v>
      </c>
      <c r="BH81" s="353" t="s">
        <v>427</v>
      </c>
      <c r="BI81" s="353" t="s">
        <v>426</v>
      </c>
      <c r="BJ81" s="352" t="s">
        <v>425</v>
      </c>
      <c r="BL81" s="338"/>
      <c r="BM81" s="337">
        <f t="shared" si="89"/>
        <v>0</v>
      </c>
      <c r="BN81" s="8"/>
      <c r="BO81" s="337">
        <f xml:space="preserve"> IF( OR( $C$81 = $DC$81, $C$81 =""), 0, IF( ISNUMBER( G81 ), 0, 1 ))</f>
        <v>0</v>
      </c>
      <c r="BP81" s="337">
        <f xml:space="preserve"> IF( OR( $C$81 = $DC$81, $C$81 =""), 0, IF( ISNUMBER( H81 ), 0, 1 ))</f>
        <v>0</v>
      </c>
      <c r="BQ81" s="337">
        <f xml:space="preserve"> IF( OR( $C$81 = $DC$81, $C$81 =""), 0, IF( ISNUMBER( I81 ), 0, 1 ))</f>
        <v>0</v>
      </c>
      <c r="BR81" s="337">
        <f xml:space="preserve"> IF( OR( $C$81 = $DC$81, $C$81 =""), 0, IF( ISNUMBER( J81 ), 0, 1 ))</f>
        <v>0</v>
      </c>
      <c r="BS81" s="118"/>
      <c r="BT81" s="337">
        <f xml:space="preserve"> IF( OR( $C$81 = $DC$81, $C$81 =""), 0, IF( ISNUMBER( L81 ), 0, 1 ))</f>
        <v>0</v>
      </c>
      <c r="BU81" s="337">
        <f xml:space="preserve"> IF( OR( $C$81 = $DC$81, $C$81 =""), 0, IF( ISNUMBER( M81 ), 0, 1 ))</f>
        <v>0</v>
      </c>
      <c r="BV81" s="337">
        <f xml:space="preserve"> IF( OR( $C$81 = $DC$81, $C$81 =""), 0, IF( ISNUMBER( N81 ), 0, 1 ))</f>
        <v>0</v>
      </c>
      <c r="BW81" s="337">
        <f xml:space="preserve"> IF( OR( $C$81 = $DC$81, $C$81 =""), 0, IF( ISNUMBER( O81 ), 0, 1 ))</f>
        <v>0</v>
      </c>
      <c r="BX81" s="118"/>
      <c r="BY81" s="337">
        <f xml:space="preserve"> IF( OR( $C$81 = $DC$81, $C$81 =""), 0, IF( ISNUMBER( Q81 ), 0, 1 ))</f>
        <v>0</v>
      </c>
      <c r="BZ81" s="337">
        <f xml:space="preserve"> IF( OR( $C$81 = $DC$81, $C$81 =""), 0, IF( ISNUMBER( R81 ), 0, 1 ))</f>
        <v>0</v>
      </c>
      <c r="CA81" s="337">
        <f xml:space="preserve"> IF( OR( $C$81 = $DC$81, $C$81 =""), 0, IF( ISNUMBER( S81 ), 0, 1 ))</f>
        <v>0</v>
      </c>
      <c r="CB81" s="337">
        <f xml:space="preserve"> IF( OR( $C$81 = $DC$81, $C$81 =""), 0, IF( ISNUMBER( T81 ), 0, 1 ))</f>
        <v>0</v>
      </c>
      <c r="CC81" s="118"/>
      <c r="CD81" s="337">
        <f xml:space="preserve"> IF( OR( $C$81 = $DC$81, $C$81 =""), 0, IF( ISNUMBER( V81 ), 0, 1 ))</f>
        <v>0</v>
      </c>
      <c r="CE81" s="337">
        <f xml:space="preserve"> IF( OR( $C$81 = $DC$81, $C$81 =""), 0, IF( ISNUMBER( W81 ), 0, 1 ))</f>
        <v>0</v>
      </c>
      <c r="CF81" s="337">
        <f xml:space="preserve"> IF( OR( $C$81 = $DC$81, $C$81 =""), 0, IF( ISNUMBER( X81 ), 0, 1 ))</f>
        <v>0</v>
      </c>
      <c r="CG81" s="337">
        <f xml:space="preserve"> IF( OR( $C$81 = $DC$81, $C$81 =""), 0, IF( ISNUMBER( Y81 ), 0, 1 ))</f>
        <v>0</v>
      </c>
      <c r="CH81" s="118"/>
      <c r="CI81" s="337">
        <f xml:space="preserve"> IF( OR( $C$81 = $DC$81, $C$81 =""), 0, IF( ISNUMBER( AA81 ), 0, 1 ))</f>
        <v>0</v>
      </c>
      <c r="CJ81" s="337">
        <f xml:space="preserve"> IF( OR( $C$81 = $DC$81, $C$81 =""), 0, IF( ISNUMBER( AB81 ), 0, 1 ))</f>
        <v>0</v>
      </c>
      <c r="CK81" s="337">
        <f xml:space="preserve"> IF( OR( $C$81 = $DC$81, $C$81 =""), 0, IF( ISNUMBER( AC81 ), 0, 1 ))</f>
        <v>0</v>
      </c>
      <c r="CL81" s="337">
        <f xml:space="preserve"> IF( OR( $C$81 = $DC$81, $C$81 =""), 0, IF( ISNUMBER( AD81 ), 0, 1 ))</f>
        <v>0</v>
      </c>
      <c r="CM81" s="118"/>
      <c r="CN81" s="337">
        <f xml:space="preserve"> IF( OR( $C$81 = $DC$81, $C$81 =""), 0, IF( ISNUMBER( AF81 ), 0, 1 ))</f>
        <v>0</v>
      </c>
      <c r="CO81" s="337">
        <f xml:space="preserve"> IF( OR( $C$81 = $DC$81, $C$81 =""), 0, IF( ISNUMBER( AG81 ), 0, 1 ))</f>
        <v>0</v>
      </c>
      <c r="CP81" s="337">
        <f xml:space="preserve"> IF( OR( $C$81 = $DC$81, $C$81 =""), 0, IF( ISNUMBER( AH81 ), 0, 1 ))</f>
        <v>0</v>
      </c>
      <c r="CQ81" s="337">
        <f xml:space="preserve"> IF( OR( $C$81 = $DC$81, $C$81 =""), 0, IF( ISNUMBER( AI81 ), 0, 1 ))</f>
        <v>0</v>
      </c>
      <c r="CR81" s="118"/>
      <c r="CS81" s="337">
        <f xml:space="preserve"> IF( OR( $C$81 = $DC$81, $C$81 =""), 0, IF( ISNUMBER( AK81 ), 0, 1 ))</f>
        <v>0</v>
      </c>
      <c r="CT81" s="337">
        <f xml:space="preserve"> IF( OR( $C$81 = $DC$81, $C$81 =""), 0, IF( ISNUMBER( AL81 ), 0, 1 ))</f>
        <v>0</v>
      </c>
      <c r="CU81" s="337">
        <f xml:space="preserve"> IF( OR( $C$81 = $DC$81, $C$81 =""), 0, IF( ISNUMBER( AM81 ), 0, 1 ))</f>
        <v>0</v>
      </c>
      <c r="CV81" s="337">
        <f xml:space="preserve"> IF( OR( $C$81 = $DC$81, $C$81 =""), 0, IF( ISNUMBER( AN81 ), 0, 1 ))</f>
        <v>0</v>
      </c>
      <c r="CW81" s="118"/>
      <c r="CX81" s="337">
        <f xml:space="preserve"> IF( OR( $C$81 = $DC$81, $C$81 =""), 0, IF( ISNUMBER( AP81 ), 0, 1 ))</f>
        <v>0</v>
      </c>
      <c r="CY81" s="337">
        <f xml:space="preserve"> IF( OR( $C$81 = $DC$81, $C$81 =""), 0, IF( ISNUMBER( AQ81 ), 0, 1 ))</f>
        <v>0</v>
      </c>
      <c r="CZ81" s="337">
        <f xml:space="preserve"> IF( OR( $C$81 = $DC$81, $C$81 =""), 0, IF( ISNUMBER( AR81 ), 0, 1 ))</f>
        <v>0</v>
      </c>
      <c r="DA81" s="337">
        <f xml:space="preserve"> IF( OR( $C$81 = $DC$81, $C$81 =""), 0, IF( ISNUMBER( AS81 ), 0, 1 ))</f>
        <v>0</v>
      </c>
      <c r="DB81" s="225"/>
      <c r="DC81" s="225" t="s">
        <v>424</v>
      </c>
    </row>
    <row r="82" spans="2:107" ht="14.25" customHeight="1" x14ac:dyDescent="0.25">
      <c r="B82" s="370">
        <f t="shared" si="86"/>
        <v>72</v>
      </c>
      <c r="C82" s="376" t="s">
        <v>417</v>
      </c>
      <c r="D82" s="375"/>
      <c r="E82" s="368" t="s">
        <v>41</v>
      </c>
      <c r="F82" s="367">
        <v>3</v>
      </c>
      <c r="G82" s="374"/>
      <c r="H82" s="373"/>
      <c r="I82" s="373"/>
      <c r="J82" s="373"/>
      <c r="K82" s="372">
        <f t="shared" si="45"/>
        <v>0</v>
      </c>
      <c r="L82" s="374"/>
      <c r="M82" s="373"/>
      <c r="N82" s="373"/>
      <c r="O82" s="373"/>
      <c r="P82" s="372">
        <f t="shared" si="46"/>
        <v>0</v>
      </c>
      <c r="Q82" s="374"/>
      <c r="R82" s="373"/>
      <c r="S82" s="373"/>
      <c r="T82" s="373"/>
      <c r="U82" s="372">
        <f t="shared" si="47"/>
        <v>0</v>
      </c>
      <c r="V82" s="374"/>
      <c r="W82" s="373"/>
      <c r="X82" s="373"/>
      <c r="Y82" s="373"/>
      <c r="Z82" s="372">
        <f t="shared" si="48"/>
        <v>0</v>
      </c>
      <c r="AA82" s="374"/>
      <c r="AB82" s="373"/>
      <c r="AC82" s="373"/>
      <c r="AD82" s="373"/>
      <c r="AE82" s="372">
        <f t="shared" si="49"/>
        <v>0</v>
      </c>
      <c r="AF82" s="374"/>
      <c r="AG82" s="373"/>
      <c r="AH82" s="373"/>
      <c r="AI82" s="373"/>
      <c r="AJ82" s="372">
        <f t="shared" si="50"/>
        <v>0</v>
      </c>
      <c r="AK82" s="374"/>
      <c r="AL82" s="373"/>
      <c r="AM82" s="373"/>
      <c r="AN82" s="373"/>
      <c r="AO82" s="372">
        <f t="shared" si="51"/>
        <v>0</v>
      </c>
      <c r="AP82" s="374"/>
      <c r="AQ82" s="373"/>
      <c r="AR82" s="373"/>
      <c r="AS82" s="373"/>
      <c r="AT82" s="372">
        <f t="shared" si="52"/>
        <v>0</v>
      </c>
      <c r="AU82" s="332"/>
      <c r="AV82" s="371"/>
      <c r="AW82" s="37" t="s">
        <v>388</v>
      </c>
      <c r="AX82" s="71"/>
      <c r="AY82" s="43">
        <f t="shared" si="88"/>
        <v>0</v>
      </c>
      <c r="AZ82" s="43"/>
      <c r="BA82" s="118"/>
      <c r="BB82" s="370">
        <f t="shared" si="87"/>
        <v>72</v>
      </c>
      <c r="BC82" s="369" t="s">
        <v>423</v>
      </c>
      <c r="BD82" s="368" t="s">
        <v>41</v>
      </c>
      <c r="BE82" s="367">
        <v>3</v>
      </c>
      <c r="BF82" s="366" t="s">
        <v>422</v>
      </c>
      <c r="BG82" s="365" t="s">
        <v>421</v>
      </c>
      <c r="BH82" s="365" t="s">
        <v>420</v>
      </c>
      <c r="BI82" s="365" t="s">
        <v>419</v>
      </c>
      <c r="BJ82" s="364" t="s">
        <v>418</v>
      </c>
      <c r="BL82" s="338"/>
      <c r="BM82" s="337">
        <f t="shared" si="89"/>
        <v>0</v>
      </c>
      <c r="BN82" s="8"/>
      <c r="BO82" s="337">
        <f xml:space="preserve"> IF( OR( $C$82 = $DC$82, $C$82 =""), 0, IF( ISNUMBER( G82 ), 0, 1 ))</f>
        <v>0</v>
      </c>
      <c r="BP82" s="337">
        <f xml:space="preserve"> IF( OR( $C$82 = $DC$82, $C$82 =""), 0, IF( ISNUMBER( H82 ), 0, 1 ))</f>
        <v>0</v>
      </c>
      <c r="BQ82" s="337">
        <f xml:space="preserve"> IF( OR( $C$82 = $DC$82, $C$82 =""), 0, IF( ISNUMBER( I82 ), 0, 1 ))</f>
        <v>0</v>
      </c>
      <c r="BR82" s="337">
        <f xml:space="preserve"> IF( OR( $C$82 = $DC$82, $C$82 =""), 0, IF( ISNUMBER( J82 ), 0, 1 ))</f>
        <v>0</v>
      </c>
      <c r="BS82" s="118"/>
      <c r="BT82" s="337">
        <f xml:space="preserve"> IF( OR( $C$82 = $DC$82, $C$82 =""), 0, IF( ISNUMBER( L82 ), 0, 1 ))</f>
        <v>0</v>
      </c>
      <c r="BU82" s="337">
        <f xml:space="preserve"> IF( OR( $C$82 = $DC$82, $C$82 =""), 0, IF( ISNUMBER( M82 ), 0, 1 ))</f>
        <v>0</v>
      </c>
      <c r="BV82" s="337">
        <f xml:space="preserve"> IF( OR( $C$82 = $DC$82, $C$82 =""), 0, IF( ISNUMBER( N82 ), 0, 1 ))</f>
        <v>0</v>
      </c>
      <c r="BW82" s="337">
        <f xml:space="preserve"> IF( OR( $C$82 = $DC$82, $C$82 =""), 0, IF( ISNUMBER( O82 ), 0, 1 ))</f>
        <v>0</v>
      </c>
      <c r="BX82" s="118"/>
      <c r="BY82" s="337">
        <f xml:space="preserve"> IF( OR( $C$82 = $DC$82, $C$82 =""), 0, IF( ISNUMBER( Q82 ), 0, 1 ))</f>
        <v>0</v>
      </c>
      <c r="BZ82" s="337">
        <f xml:space="preserve"> IF( OR( $C$82 = $DC$82, $C$82 =""), 0, IF( ISNUMBER( R82 ), 0, 1 ))</f>
        <v>0</v>
      </c>
      <c r="CA82" s="337">
        <f xml:space="preserve"> IF( OR( $C$82 = $DC$82, $C$82 =""), 0, IF( ISNUMBER( S82 ), 0, 1 ))</f>
        <v>0</v>
      </c>
      <c r="CB82" s="337">
        <f xml:space="preserve"> IF( OR( $C$82 = $DC$82, $C$82 =""), 0, IF( ISNUMBER( T82 ), 0, 1 ))</f>
        <v>0</v>
      </c>
      <c r="CC82" s="118"/>
      <c r="CD82" s="337">
        <f xml:space="preserve"> IF( OR( $C$82 = $DC$82, $C$82 =""), 0, IF( ISNUMBER( V82 ), 0, 1 ))</f>
        <v>0</v>
      </c>
      <c r="CE82" s="337">
        <f xml:space="preserve"> IF( OR( $C$82 = $DC$82, $C$82 =""), 0, IF( ISNUMBER( W82 ), 0, 1 ))</f>
        <v>0</v>
      </c>
      <c r="CF82" s="337">
        <f xml:space="preserve"> IF( OR( $C$82 = $DC$82, $C$82 =""), 0, IF( ISNUMBER( X82 ), 0, 1 ))</f>
        <v>0</v>
      </c>
      <c r="CG82" s="337">
        <f xml:space="preserve"> IF( OR( $C$82 = $DC$82, $C$82 =""), 0, IF( ISNUMBER( Y82 ), 0, 1 ))</f>
        <v>0</v>
      </c>
      <c r="CH82" s="118"/>
      <c r="CI82" s="337">
        <f xml:space="preserve"> IF( OR( $C$82 = $DC$82, $C$82 =""), 0, IF( ISNUMBER( AA82 ), 0, 1 ))</f>
        <v>0</v>
      </c>
      <c r="CJ82" s="337">
        <f xml:space="preserve"> IF( OR( $C$82 = $DC$82, $C$82 =""), 0, IF( ISNUMBER( AB82 ), 0, 1 ))</f>
        <v>0</v>
      </c>
      <c r="CK82" s="337">
        <f xml:space="preserve"> IF( OR( $C$82 = $DC$82, $C$82 =""), 0, IF( ISNUMBER( AC82 ), 0, 1 ))</f>
        <v>0</v>
      </c>
      <c r="CL82" s="337">
        <f xml:space="preserve"> IF( OR( $C$82 = $DC$82, $C$82 =""), 0, IF( ISNUMBER( AD82 ), 0, 1 ))</f>
        <v>0</v>
      </c>
      <c r="CM82" s="118"/>
      <c r="CN82" s="337">
        <f xml:space="preserve"> IF( OR( $C$82 = $DC$82, $C$82 =""), 0, IF( ISNUMBER( AF82 ), 0, 1 ))</f>
        <v>0</v>
      </c>
      <c r="CO82" s="337">
        <f xml:space="preserve"> IF( OR( $C$82 = $DC$82, $C$82 =""), 0, IF( ISNUMBER( AG82 ), 0, 1 ))</f>
        <v>0</v>
      </c>
      <c r="CP82" s="337">
        <f xml:space="preserve"> IF( OR( $C$82 = $DC$82, $C$82 =""), 0, IF( ISNUMBER( AH82 ), 0, 1 ))</f>
        <v>0</v>
      </c>
      <c r="CQ82" s="337">
        <f xml:space="preserve"> IF( OR( $C$82 = $DC$82, $C$82 =""), 0, IF( ISNUMBER( AI82 ), 0, 1 ))</f>
        <v>0</v>
      </c>
      <c r="CR82" s="118"/>
      <c r="CS82" s="337">
        <f xml:space="preserve"> IF( OR( $C$82 = $DC$82, $C$82 =""), 0, IF( ISNUMBER( AK82 ), 0, 1 ))</f>
        <v>0</v>
      </c>
      <c r="CT82" s="337">
        <f xml:space="preserve"> IF( OR( $C$82 = $DC$82, $C$82 =""), 0, IF( ISNUMBER( AL82 ), 0, 1 ))</f>
        <v>0</v>
      </c>
      <c r="CU82" s="337">
        <f xml:space="preserve"> IF( OR( $C$82 = $DC$82, $C$82 =""), 0, IF( ISNUMBER( AM82 ), 0, 1 ))</f>
        <v>0</v>
      </c>
      <c r="CV82" s="337">
        <f xml:space="preserve"> IF( OR( $C$82 = $DC$82, $C$82 =""), 0, IF( ISNUMBER( AN82 ), 0, 1 ))</f>
        <v>0</v>
      </c>
      <c r="CW82" s="118"/>
      <c r="CX82" s="337">
        <f xml:space="preserve"> IF( OR( $C$82 = $DC$82, $C$82 =""), 0, IF( ISNUMBER( AP82 ), 0, 1 ))</f>
        <v>0</v>
      </c>
      <c r="CY82" s="337">
        <f xml:space="preserve"> IF( OR( $C$82 = $DC$82, $C$82 =""), 0, IF( ISNUMBER( AQ82 ), 0, 1 ))</f>
        <v>0</v>
      </c>
      <c r="CZ82" s="337">
        <f xml:space="preserve"> IF( OR( $C$82 = $DC$82, $C$82 =""), 0, IF( ISNUMBER( AR82 ), 0, 1 ))</f>
        <v>0</v>
      </c>
      <c r="DA82" s="337">
        <f xml:space="preserve"> IF( OR( $C$82 = $DC$82, $C$82 =""), 0, IF( ISNUMBER( AS82 ), 0, 1 ))</f>
        <v>0</v>
      </c>
      <c r="DB82" s="225"/>
      <c r="DC82" s="225" t="s">
        <v>417</v>
      </c>
    </row>
    <row r="83" spans="2:107" ht="14.25" customHeight="1" x14ac:dyDescent="0.25">
      <c r="B83" s="358">
        <f t="shared" si="86"/>
        <v>73</v>
      </c>
      <c r="C83" s="363" t="s">
        <v>410</v>
      </c>
      <c r="D83" s="362"/>
      <c r="E83" s="356" t="s">
        <v>41</v>
      </c>
      <c r="F83" s="355">
        <v>3</v>
      </c>
      <c r="G83" s="361"/>
      <c r="H83" s="360"/>
      <c r="I83" s="360"/>
      <c r="J83" s="360"/>
      <c r="K83" s="359">
        <f t="shared" si="45"/>
        <v>0</v>
      </c>
      <c r="L83" s="361"/>
      <c r="M83" s="360"/>
      <c r="N83" s="360"/>
      <c r="O83" s="360"/>
      <c r="P83" s="359">
        <f t="shared" si="46"/>
        <v>0</v>
      </c>
      <c r="Q83" s="361"/>
      <c r="R83" s="360"/>
      <c r="S83" s="360"/>
      <c r="T83" s="360"/>
      <c r="U83" s="359">
        <f t="shared" si="47"/>
        <v>0</v>
      </c>
      <c r="V83" s="361"/>
      <c r="W83" s="360"/>
      <c r="X83" s="360"/>
      <c r="Y83" s="360"/>
      <c r="Z83" s="359">
        <f t="shared" si="48"/>
        <v>0</v>
      </c>
      <c r="AA83" s="361"/>
      <c r="AB83" s="360"/>
      <c r="AC83" s="360"/>
      <c r="AD83" s="360"/>
      <c r="AE83" s="359">
        <f t="shared" si="49"/>
        <v>0</v>
      </c>
      <c r="AF83" s="361"/>
      <c r="AG83" s="360"/>
      <c r="AH83" s="360"/>
      <c r="AI83" s="360"/>
      <c r="AJ83" s="359">
        <f t="shared" si="50"/>
        <v>0</v>
      </c>
      <c r="AK83" s="361"/>
      <c r="AL83" s="360"/>
      <c r="AM83" s="360"/>
      <c r="AN83" s="360"/>
      <c r="AO83" s="359">
        <f t="shared" si="51"/>
        <v>0</v>
      </c>
      <c r="AP83" s="361"/>
      <c r="AQ83" s="360"/>
      <c r="AR83" s="360"/>
      <c r="AS83" s="360"/>
      <c r="AT83" s="359">
        <f t="shared" si="52"/>
        <v>0</v>
      </c>
      <c r="AU83" s="332"/>
      <c r="AV83" s="70"/>
      <c r="AW83" s="37" t="s">
        <v>388</v>
      </c>
      <c r="AX83" s="71"/>
      <c r="AY83" s="43">
        <f t="shared" si="88"/>
        <v>0</v>
      </c>
      <c r="AZ83" s="43"/>
      <c r="BA83" s="118"/>
      <c r="BB83" s="358">
        <f t="shared" si="87"/>
        <v>73</v>
      </c>
      <c r="BC83" s="357" t="s">
        <v>416</v>
      </c>
      <c r="BD83" s="356" t="s">
        <v>41</v>
      </c>
      <c r="BE83" s="355">
        <v>3</v>
      </c>
      <c r="BF83" s="354" t="s">
        <v>415</v>
      </c>
      <c r="BG83" s="353" t="s">
        <v>414</v>
      </c>
      <c r="BH83" s="353" t="s">
        <v>413</v>
      </c>
      <c r="BI83" s="353" t="s">
        <v>412</v>
      </c>
      <c r="BJ83" s="352" t="s">
        <v>411</v>
      </c>
      <c r="BL83" s="338"/>
      <c r="BM83" s="337">
        <f t="shared" si="89"/>
        <v>0</v>
      </c>
      <c r="BN83" s="8"/>
      <c r="BO83" s="337">
        <f xml:space="preserve"> IF( OR( $C$83 = $DC$83, $C$83 =""), 0, IF( ISNUMBER( G83 ), 0, 1 ))</f>
        <v>0</v>
      </c>
      <c r="BP83" s="337">
        <f xml:space="preserve"> IF( OR( $C$83 = $DC$83, $C$83 =""), 0, IF( ISNUMBER( H83 ), 0, 1 ))</f>
        <v>0</v>
      </c>
      <c r="BQ83" s="337">
        <f xml:space="preserve"> IF( OR( $C$83 = $DC$83, $C$83 =""), 0, IF( ISNUMBER( I83 ), 0, 1 ))</f>
        <v>0</v>
      </c>
      <c r="BR83" s="337">
        <f xml:space="preserve"> IF( OR( $C$83 = $DC$83, $C$83 =""), 0, IF( ISNUMBER( J83 ), 0, 1 ))</f>
        <v>0</v>
      </c>
      <c r="BS83" s="118"/>
      <c r="BT83" s="337">
        <f xml:space="preserve"> IF( OR( $C$83 = $DC$83, $C$83 =""), 0, IF( ISNUMBER( L83 ), 0, 1 ))</f>
        <v>0</v>
      </c>
      <c r="BU83" s="337">
        <f xml:space="preserve"> IF( OR( $C$83 = $DC$83, $C$83 =""), 0, IF( ISNUMBER( M83 ), 0, 1 ))</f>
        <v>0</v>
      </c>
      <c r="BV83" s="337">
        <f xml:space="preserve"> IF( OR( $C$83 = $DC$83, $C$83 =""), 0, IF( ISNUMBER( N83 ), 0, 1 ))</f>
        <v>0</v>
      </c>
      <c r="BW83" s="337">
        <f xml:space="preserve"> IF( OR( $C$83 = $DC$83, $C$83 =""), 0, IF( ISNUMBER( O83 ), 0, 1 ))</f>
        <v>0</v>
      </c>
      <c r="BX83" s="118"/>
      <c r="BY83" s="337">
        <f xml:space="preserve"> IF( OR( $C$83 = $DC$83, $C$83 =""), 0, IF( ISNUMBER( Q83 ), 0, 1 ))</f>
        <v>0</v>
      </c>
      <c r="BZ83" s="337">
        <f xml:space="preserve"> IF( OR( $C$83 = $DC$83, $C$83 =""), 0, IF( ISNUMBER( R83 ), 0, 1 ))</f>
        <v>0</v>
      </c>
      <c r="CA83" s="337">
        <f xml:space="preserve"> IF( OR( $C$83 = $DC$83, $C$83 =""), 0, IF( ISNUMBER( S83 ), 0, 1 ))</f>
        <v>0</v>
      </c>
      <c r="CB83" s="337">
        <f xml:space="preserve"> IF( OR( $C$83 = $DC$83, $C$83 =""), 0, IF( ISNUMBER( T83 ), 0, 1 ))</f>
        <v>0</v>
      </c>
      <c r="CC83" s="118"/>
      <c r="CD83" s="337">
        <f xml:space="preserve"> IF( OR( $C$83 = $DC$83, $C$83 =""), 0, IF( ISNUMBER( V83 ), 0, 1 ))</f>
        <v>0</v>
      </c>
      <c r="CE83" s="337">
        <f xml:space="preserve"> IF( OR( $C$83 = $DC$83, $C$83 =""), 0, IF( ISNUMBER( W83 ), 0, 1 ))</f>
        <v>0</v>
      </c>
      <c r="CF83" s="337">
        <f xml:space="preserve"> IF( OR( $C$83 = $DC$83, $C$83 =""), 0, IF( ISNUMBER( X83 ), 0, 1 ))</f>
        <v>0</v>
      </c>
      <c r="CG83" s="337">
        <f xml:space="preserve"> IF( OR( $C$83 = $DC$83, $C$83 =""), 0, IF( ISNUMBER( Y83 ), 0, 1 ))</f>
        <v>0</v>
      </c>
      <c r="CH83" s="118"/>
      <c r="CI83" s="337">
        <f xml:space="preserve"> IF( OR( $C$83 = $DC$83, $C$83 =""), 0, IF( ISNUMBER( AA83 ), 0, 1 ))</f>
        <v>0</v>
      </c>
      <c r="CJ83" s="337">
        <f xml:space="preserve"> IF( OR( $C$83 = $DC$83, $C$83 =""), 0, IF( ISNUMBER( AB83 ), 0, 1 ))</f>
        <v>0</v>
      </c>
      <c r="CK83" s="337">
        <f xml:space="preserve"> IF( OR( $C$83 = $DC$83, $C$83 =""), 0, IF( ISNUMBER( AC83 ), 0, 1 ))</f>
        <v>0</v>
      </c>
      <c r="CL83" s="337">
        <f xml:space="preserve"> IF( OR( $C$83 = $DC$83, $C$83 =""), 0, IF( ISNUMBER( AD83 ), 0, 1 ))</f>
        <v>0</v>
      </c>
      <c r="CM83" s="118"/>
      <c r="CN83" s="337">
        <f xml:space="preserve"> IF( OR( $C$83 = $DC$83, $C$83 =""), 0, IF( ISNUMBER( AF83 ), 0, 1 ))</f>
        <v>0</v>
      </c>
      <c r="CO83" s="337">
        <f xml:space="preserve"> IF( OR( $C$83 = $DC$83, $C$83 =""), 0, IF( ISNUMBER( AG83 ), 0, 1 ))</f>
        <v>0</v>
      </c>
      <c r="CP83" s="337">
        <f xml:space="preserve"> IF( OR( $C$83 = $DC$83, $C$83 =""), 0, IF( ISNUMBER( AH83 ), 0, 1 ))</f>
        <v>0</v>
      </c>
      <c r="CQ83" s="337">
        <f xml:space="preserve"> IF( OR( $C$83 = $DC$83, $C$83 =""), 0, IF( ISNUMBER( AI83 ), 0, 1 ))</f>
        <v>0</v>
      </c>
      <c r="CR83" s="118"/>
      <c r="CS83" s="337">
        <f xml:space="preserve"> IF( OR( $C$83 = $DC$83, $C$83 =""), 0, IF( ISNUMBER( AK83 ), 0, 1 ))</f>
        <v>0</v>
      </c>
      <c r="CT83" s="337">
        <f xml:space="preserve"> IF( OR( $C$83 = $DC$83, $C$83 =""), 0, IF( ISNUMBER( AL83 ), 0, 1 ))</f>
        <v>0</v>
      </c>
      <c r="CU83" s="337">
        <f xml:space="preserve"> IF( OR( $C$83 = $DC$83, $C$83 =""), 0, IF( ISNUMBER( AM83 ), 0, 1 ))</f>
        <v>0</v>
      </c>
      <c r="CV83" s="337">
        <f xml:space="preserve"> IF( OR( $C$83 = $DC$83, $C$83 =""), 0, IF( ISNUMBER( AN83 ), 0, 1 ))</f>
        <v>0</v>
      </c>
      <c r="CW83" s="118"/>
      <c r="CX83" s="337">
        <f xml:space="preserve"> IF( OR( $C$83 = $DC$83, $C$83 =""), 0, IF( ISNUMBER( AP83 ), 0, 1 ))</f>
        <v>0</v>
      </c>
      <c r="CY83" s="337">
        <f xml:space="preserve"> IF( OR( $C$83 = $DC$83, $C$83 =""), 0, IF( ISNUMBER( AQ83 ), 0, 1 ))</f>
        <v>0</v>
      </c>
      <c r="CZ83" s="337">
        <f xml:space="preserve"> IF( OR( $C$83 = $DC$83, $C$83 =""), 0, IF( ISNUMBER( AR83 ), 0, 1 ))</f>
        <v>0</v>
      </c>
      <c r="DA83" s="337">
        <f xml:space="preserve"> IF( OR( $C$83 = $DC$83, $C$83 =""), 0, IF( ISNUMBER( AS83 ), 0, 1 ))</f>
        <v>0</v>
      </c>
      <c r="DB83" s="225"/>
      <c r="DC83" s="225" t="s">
        <v>410</v>
      </c>
    </row>
    <row r="84" spans="2:107" ht="14.25" customHeight="1" x14ac:dyDescent="0.25">
      <c r="B84" s="358">
        <f t="shared" si="86"/>
        <v>74</v>
      </c>
      <c r="C84" s="363" t="s">
        <v>403</v>
      </c>
      <c r="D84" s="362"/>
      <c r="E84" s="356" t="s">
        <v>41</v>
      </c>
      <c r="F84" s="355">
        <v>3</v>
      </c>
      <c r="G84" s="361"/>
      <c r="H84" s="360"/>
      <c r="I84" s="360"/>
      <c r="J84" s="360"/>
      <c r="K84" s="359">
        <f t="shared" si="45"/>
        <v>0</v>
      </c>
      <c r="L84" s="361"/>
      <c r="M84" s="360"/>
      <c r="N84" s="360"/>
      <c r="O84" s="360"/>
      <c r="P84" s="359">
        <f t="shared" si="46"/>
        <v>0</v>
      </c>
      <c r="Q84" s="361"/>
      <c r="R84" s="360"/>
      <c r="S84" s="360"/>
      <c r="T84" s="360"/>
      <c r="U84" s="359">
        <f t="shared" si="47"/>
        <v>0</v>
      </c>
      <c r="V84" s="361"/>
      <c r="W84" s="360"/>
      <c r="X84" s="360"/>
      <c r="Y84" s="360"/>
      <c r="Z84" s="359">
        <f t="shared" si="48"/>
        <v>0</v>
      </c>
      <c r="AA84" s="361"/>
      <c r="AB84" s="360"/>
      <c r="AC84" s="360"/>
      <c r="AD84" s="360"/>
      <c r="AE84" s="359">
        <f t="shared" si="49"/>
        <v>0</v>
      </c>
      <c r="AF84" s="361"/>
      <c r="AG84" s="360"/>
      <c r="AH84" s="360"/>
      <c r="AI84" s="360"/>
      <c r="AJ84" s="359">
        <f t="shared" si="50"/>
        <v>0</v>
      </c>
      <c r="AK84" s="361"/>
      <c r="AL84" s="360"/>
      <c r="AM84" s="360"/>
      <c r="AN84" s="360"/>
      <c r="AO84" s="359">
        <f t="shared" si="51"/>
        <v>0</v>
      </c>
      <c r="AP84" s="361"/>
      <c r="AQ84" s="360"/>
      <c r="AR84" s="360"/>
      <c r="AS84" s="360"/>
      <c r="AT84" s="359">
        <f t="shared" si="52"/>
        <v>0</v>
      </c>
      <c r="AU84" s="332"/>
      <c r="AV84" s="70"/>
      <c r="AW84" s="37" t="s">
        <v>388</v>
      </c>
      <c r="AX84" s="71"/>
      <c r="AY84" s="43">
        <f t="shared" si="88"/>
        <v>0</v>
      </c>
      <c r="AZ84" s="43"/>
      <c r="BA84" s="118"/>
      <c r="BB84" s="358">
        <f t="shared" si="87"/>
        <v>74</v>
      </c>
      <c r="BC84" s="357" t="s">
        <v>409</v>
      </c>
      <c r="BD84" s="356" t="s">
        <v>41</v>
      </c>
      <c r="BE84" s="355">
        <v>3</v>
      </c>
      <c r="BF84" s="354" t="s">
        <v>408</v>
      </c>
      <c r="BG84" s="353" t="s">
        <v>407</v>
      </c>
      <c r="BH84" s="353" t="s">
        <v>406</v>
      </c>
      <c r="BI84" s="353" t="s">
        <v>405</v>
      </c>
      <c r="BJ84" s="352" t="s">
        <v>404</v>
      </c>
      <c r="BL84" s="338"/>
      <c r="BM84" s="337">
        <f t="shared" si="89"/>
        <v>0</v>
      </c>
      <c r="BN84" s="8"/>
      <c r="BO84" s="337">
        <f xml:space="preserve"> IF( OR( $C$84 = $DC$84, $C$84 =""), 0, IF( ISNUMBER( G84 ), 0, 1 ))</f>
        <v>0</v>
      </c>
      <c r="BP84" s="337">
        <f xml:space="preserve"> IF( OR( $C$84 = $DC$84, $C$84 =""), 0, IF( ISNUMBER( H84 ), 0, 1 ))</f>
        <v>0</v>
      </c>
      <c r="BQ84" s="337">
        <f xml:space="preserve"> IF( OR( $C$84 = $DC$84, $C$84 =""), 0, IF( ISNUMBER( I84 ), 0, 1 ))</f>
        <v>0</v>
      </c>
      <c r="BR84" s="337">
        <f xml:space="preserve"> IF( OR( $C$84 = $DC$84, $C$84 =""), 0, IF( ISNUMBER( J84 ), 0, 1 ))</f>
        <v>0</v>
      </c>
      <c r="BS84" s="118"/>
      <c r="BT84" s="337">
        <f xml:space="preserve"> IF( OR( $C$84 = $DC$84, $C$84 =""), 0, IF( ISNUMBER( L84 ), 0, 1 ))</f>
        <v>0</v>
      </c>
      <c r="BU84" s="337">
        <f xml:space="preserve"> IF( OR( $C$84 = $DC$84, $C$84 =""), 0, IF( ISNUMBER( M84 ), 0, 1 ))</f>
        <v>0</v>
      </c>
      <c r="BV84" s="337">
        <f xml:space="preserve"> IF( OR( $C$84 = $DC$84, $C$84 =""), 0, IF( ISNUMBER( N84 ), 0, 1 ))</f>
        <v>0</v>
      </c>
      <c r="BW84" s="337">
        <f xml:space="preserve"> IF( OR( $C$84 = $DC$84, $C$84 =""), 0, IF( ISNUMBER( O84 ), 0, 1 ))</f>
        <v>0</v>
      </c>
      <c r="BX84" s="118"/>
      <c r="BY84" s="337">
        <f xml:space="preserve"> IF( OR( $C$84 = $DC$84, $C$84 =""), 0, IF( ISNUMBER( Q84 ), 0, 1 ))</f>
        <v>0</v>
      </c>
      <c r="BZ84" s="337">
        <f xml:space="preserve"> IF( OR( $C$84 = $DC$84, $C$84 =""), 0, IF( ISNUMBER( R84 ), 0, 1 ))</f>
        <v>0</v>
      </c>
      <c r="CA84" s="337">
        <f xml:space="preserve"> IF( OR( $C$84 = $DC$84, $C$84 =""), 0, IF( ISNUMBER( S84 ), 0, 1 ))</f>
        <v>0</v>
      </c>
      <c r="CB84" s="337">
        <f xml:space="preserve"> IF( OR( $C$84 = $DC$84, $C$84 =""), 0, IF( ISNUMBER( T84 ), 0, 1 ))</f>
        <v>0</v>
      </c>
      <c r="CC84" s="118"/>
      <c r="CD84" s="337">
        <f xml:space="preserve"> IF( OR( $C$84 = $DC$84, $C$84 =""), 0, IF( ISNUMBER( V84 ), 0, 1 ))</f>
        <v>0</v>
      </c>
      <c r="CE84" s="337">
        <f xml:space="preserve"> IF( OR( $C$84 = $DC$84, $C$84 =""), 0, IF( ISNUMBER( W84 ), 0, 1 ))</f>
        <v>0</v>
      </c>
      <c r="CF84" s="337">
        <f xml:space="preserve"> IF( OR( $C$84 = $DC$84, $C$84 =""), 0, IF( ISNUMBER( X84 ), 0, 1 ))</f>
        <v>0</v>
      </c>
      <c r="CG84" s="337">
        <f xml:space="preserve"> IF( OR( $C$84 = $DC$84, $C$84 =""), 0, IF( ISNUMBER( Y84 ), 0, 1 ))</f>
        <v>0</v>
      </c>
      <c r="CH84" s="118"/>
      <c r="CI84" s="337">
        <f xml:space="preserve"> IF( OR( $C$84 = $DC$84, $C$84 =""), 0, IF( ISNUMBER( AA84 ), 0, 1 ))</f>
        <v>0</v>
      </c>
      <c r="CJ84" s="337">
        <f xml:space="preserve"> IF( OR( $C$84 = $DC$84, $C$84 =""), 0, IF( ISNUMBER( AB84 ), 0, 1 ))</f>
        <v>0</v>
      </c>
      <c r="CK84" s="337">
        <f xml:space="preserve"> IF( OR( $C$84 = $DC$84, $C$84 =""), 0, IF( ISNUMBER( AC84 ), 0, 1 ))</f>
        <v>0</v>
      </c>
      <c r="CL84" s="337">
        <f xml:space="preserve"> IF( OR( $C$84 = $DC$84, $C$84 =""), 0, IF( ISNUMBER( AD84 ), 0, 1 ))</f>
        <v>0</v>
      </c>
      <c r="CM84" s="118"/>
      <c r="CN84" s="337">
        <f xml:space="preserve"> IF( OR( $C$84 = $DC$84, $C$84 =""), 0, IF( ISNUMBER( AF84 ), 0, 1 ))</f>
        <v>0</v>
      </c>
      <c r="CO84" s="337">
        <f xml:space="preserve"> IF( OR( $C$84 = $DC$84, $C$84 =""), 0, IF( ISNUMBER( AG84 ), 0, 1 ))</f>
        <v>0</v>
      </c>
      <c r="CP84" s="337">
        <f xml:space="preserve"> IF( OR( $C$84 = $DC$84, $C$84 =""), 0, IF( ISNUMBER( AH84 ), 0, 1 ))</f>
        <v>0</v>
      </c>
      <c r="CQ84" s="337">
        <f xml:space="preserve"> IF( OR( $C$84 = $DC$84, $C$84 =""), 0, IF( ISNUMBER( AI84 ), 0, 1 ))</f>
        <v>0</v>
      </c>
      <c r="CR84" s="118"/>
      <c r="CS84" s="337">
        <f xml:space="preserve"> IF( OR( $C$84 = $DC$84, $C$84 =""), 0, IF( ISNUMBER( AK84 ), 0, 1 ))</f>
        <v>0</v>
      </c>
      <c r="CT84" s="337">
        <f xml:space="preserve"> IF( OR( $C$84 = $DC$84, $C$84 =""), 0, IF( ISNUMBER( AL84 ), 0, 1 ))</f>
        <v>0</v>
      </c>
      <c r="CU84" s="337">
        <f xml:space="preserve"> IF( OR( $C$84 = $DC$84, $C$84 =""), 0, IF( ISNUMBER( AM84 ), 0, 1 ))</f>
        <v>0</v>
      </c>
      <c r="CV84" s="337">
        <f xml:space="preserve"> IF( OR( $C$84 = $DC$84, $C$84 =""), 0, IF( ISNUMBER( AN84 ), 0, 1 ))</f>
        <v>0</v>
      </c>
      <c r="CW84" s="118"/>
      <c r="CX84" s="337">
        <f xml:space="preserve"> IF( OR( $C$84 = $DC$84, $C$84 =""), 0, IF( ISNUMBER( AP84 ), 0, 1 ))</f>
        <v>0</v>
      </c>
      <c r="CY84" s="337">
        <f xml:space="preserve"> IF( OR( $C$84 = $DC$84, $C$84 =""), 0, IF( ISNUMBER( AQ84 ), 0, 1 ))</f>
        <v>0</v>
      </c>
      <c r="CZ84" s="337">
        <f xml:space="preserve"> IF( OR( $C$84 = $DC$84, $C$84 =""), 0, IF( ISNUMBER( AR84 ), 0, 1 ))</f>
        <v>0</v>
      </c>
      <c r="DA84" s="337">
        <f xml:space="preserve"> IF( OR( $C$84 = $DC$84, $C$84 =""), 0, IF( ISNUMBER( AS84 ), 0, 1 ))</f>
        <v>0</v>
      </c>
      <c r="DB84" s="225"/>
      <c r="DC84" s="225" t="s">
        <v>403</v>
      </c>
    </row>
    <row r="85" spans="2:107" ht="14.25" customHeight="1" x14ac:dyDescent="0.25">
      <c r="B85" s="358">
        <f t="shared" si="86"/>
        <v>75</v>
      </c>
      <c r="C85" s="363" t="s">
        <v>396</v>
      </c>
      <c r="D85" s="362"/>
      <c r="E85" s="356" t="s">
        <v>41</v>
      </c>
      <c r="F85" s="355">
        <v>3</v>
      </c>
      <c r="G85" s="361"/>
      <c r="H85" s="360"/>
      <c r="I85" s="360"/>
      <c r="J85" s="360"/>
      <c r="K85" s="359">
        <f t="shared" si="45"/>
        <v>0</v>
      </c>
      <c r="L85" s="361"/>
      <c r="M85" s="360"/>
      <c r="N85" s="360"/>
      <c r="O85" s="360"/>
      <c r="P85" s="359">
        <f t="shared" si="46"/>
        <v>0</v>
      </c>
      <c r="Q85" s="361"/>
      <c r="R85" s="360"/>
      <c r="S85" s="360"/>
      <c r="T85" s="360"/>
      <c r="U85" s="359">
        <f t="shared" si="47"/>
        <v>0</v>
      </c>
      <c r="V85" s="361"/>
      <c r="W85" s="360"/>
      <c r="X85" s="360"/>
      <c r="Y85" s="360"/>
      <c r="Z85" s="359">
        <f t="shared" si="48"/>
        <v>0</v>
      </c>
      <c r="AA85" s="361"/>
      <c r="AB85" s="360"/>
      <c r="AC85" s="360"/>
      <c r="AD85" s="360"/>
      <c r="AE85" s="359">
        <f t="shared" si="49"/>
        <v>0</v>
      </c>
      <c r="AF85" s="361"/>
      <c r="AG85" s="360"/>
      <c r="AH85" s="360"/>
      <c r="AI85" s="360"/>
      <c r="AJ85" s="359">
        <f t="shared" si="50"/>
        <v>0</v>
      </c>
      <c r="AK85" s="361"/>
      <c r="AL85" s="360"/>
      <c r="AM85" s="360"/>
      <c r="AN85" s="360"/>
      <c r="AO85" s="359">
        <f t="shared" si="51"/>
        <v>0</v>
      </c>
      <c r="AP85" s="361"/>
      <c r="AQ85" s="360"/>
      <c r="AR85" s="360"/>
      <c r="AS85" s="360"/>
      <c r="AT85" s="359">
        <f t="shared" si="52"/>
        <v>0</v>
      </c>
      <c r="AU85" s="332"/>
      <c r="AV85" s="70"/>
      <c r="AW85" s="37" t="s">
        <v>388</v>
      </c>
      <c r="AX85" s="71"/>
      <c r="AY85" s="43">
        <f t="shared" si="88"/>
        <v>0</v>
      </c>
      <c r="AZ85" s="43"/>
      <c r="BA85" s="118"/>
      <c r="BB85" s="358">
        <f t="shared" si="87"/>
        <v>75</v>
      </c>
      <c r="BC85" s="357" t="s">
        <v>402</v>
      </c>
      <c r="BD85" s="356" t="s">
        <v>41</v>
      </c>
      <c r="BE85" s="355">
        <v>3</v>
      </c>
      <c r="BF85" s="354" t="s">
        <v>401</v>
      </c>
      <c r="BG85" s="353" t="s">
        <v>400</v>
      </c>
      <c r="BH85" s="353" t="s">
        <v>399</v>
      </c>
      <c r="BI85" s="353" t="s">
        <v>398</v>
      </c>
      <c r="BJ85" s="352" t="s">
        <v>397</v>
      </c>
      <c r="BL85" s="338"/>
      <c r="BM85" s="337">
        <f t="shared" si="89"/>
        <v>0</v>
      </c>
      <c r="BN85" s="8"/>
      <c r="BO85" s="337">
        <f xml:space="preserve"> IF( OR( $C$85 = $DC$85, $C$85 =""), 0, IF( ISNUMBER( G85 ), 0, 1 ))</f>
        <v>0</v>
      </c>
      <c r="BP85" s="337">
        <f xml:space="preserve"> IF( OR( $C$85 = $DC$85, $C$85 =""), 0, IF( ISNUMBER( H85 ), 0, 1 ))</f>
        <v>0</v>
      </c>
      <c r="BQ85" s="337">
        <f xml:space="preserve"> IF( OR( $C$85 = $DC$85, $C$85 =""), 0, IF( ISNUMBER( I85 ), 0, 1 ))</f>
        <v>0</v>
      </c>
      <c r="BR85" s="337">
        <f xml:space="preserve"> IF( OR( $C$85 = $DC$85, $C$85 =""), 0, IF( ISNUMBER( J85 ), 0, 1 ))</f>
        <v>0</v>
      </c>
      <c r="BS85" s="118"/>
      <c r="BT85" s="337">
        <f xml:space="preserve"> IF( OR( $C$85 = $DC$85, $C$85 =""), 0, IF( ISNUMBER( L85 ), 0, 1 ))</f>
        <v>0</v>
      </c>
      <c r="BU85" s="337">
        <f xml:space="preserve"> IF( OR( $C$85 = $DC$85, $C$85 =""), 0, IF( ISNUMBER( M85 ), 0, 1 ))</f>
        <v>0</v>
      </c>
      <c r="BV85" s="337">
        <f xml:space="preserve"> IF( OR( $C$85 = $DC$85, $C$85 =""), 0, IF( ISNUMBER( N85 ), 0, 1 ))</f>
        <v>0</v>
      </c>
      <c r="BW85" s="337">
        <f xml:space="preserve"> IF( OR( $C$85 = $DC$85, $C$85 =""), 0, IF( ISNUMBER( O85 ), 0, 1 ))</f>
        <v>0</v>
      </c>
      <c r="BX85" s="118"/>
      <c r="BY85" s="337">
        <f xml:space="preserve"> IF( OR( $C$85 = $DC$85, $C$85 =""), 0, IF( ISNUMBER( Q85 ), 0, 1 ))</f>
        <v>0</v>
      </c>
      <c r="BZ85" s="337">
        <f xml:space="preserve"> IF( OR( $C$85 = $DC$85, $C$85 =""), 0, IF( ISNUMBER( R85 ), 0, 1 ))</f>
        <v>0</v>
      </c>
      <c r="CA85" s="337">
        <f xml:space="preserve"> IF( OR( $C$85 = $DC$85, $C$85 =""), 0, IF( ISNUMBER( S85 ), 0, 1 ))</f>
        <v>0</v>
      </c>
      <c r="CB85" s="337">
        <f xml:space="preserve"> IF( OR( $C$85 = $DC$85, $C$85 =""), 0, IF( ISNUMBER( T85 ), 0, 1 ))</f>
        <v>0</v>
      </c>
      <c r="CC85" s="118"/>
      <c r="CD85" s="337">
        <f xml:space="preserve"> IF( OR( $C$85 = $DC$85, $C$85 =""), 0, IF( ISNUMBER( V85 ), 0, 1 ))</f>
        <v>0</v>
      </c>
      <c r="CE85" s="337">
        <f xml:space="preserve"> IF( OR( $C$85 = $DC$85, $C$85 =""), 0, IF( ISNUMBER( W85 ), 0, 1 ))</f>
        <v>0</v>
      </c>
      <c r="CF85" s="337">
        <f xml:space="preserve"> IF( OR( $C$85 = $DC$85, $C$85 =""), 0, IF( ISNUMBER( X85 ), 0, 1 ))</f>
        <v>0</v>
      </c>
      <c r="CG85" s="337">
        <f xml:space="preserve"> IF( OR( $C$85 = $DC$85, $C$85 =""), 0, IF( ISNUMBER( Y85 ), 0, 1 ))</f>
        <v>0</v>
      </c>
      <c r="CH85" s="118"/>
      <c r="CI85" s="337">
        <f xml:space="preserve"> IF( OR( $C$85 = $DC$85, $C$85 =""), 0, IF( ISNUMBER( AA85 ), 0, 1 ))</f>
        <v>0</v>
      </c>
      <c r="CJ85" s="337">
        <f xml:space="preserve"> IF( OR( $C$85 = $DC$85, $C$85 =""), 0, IF( ISNUMBER( AB85 ), 0, 1 ))</f>
        <v>0</v>
      </c>
      <c r="CK85" s="337">
        <f xml:space="preserve"> IF( OR( $C$85 = $DC$85, $C$85 =""), 0, IF( ISNUMBER( AC85 ), 0, 1 ))</f>
        <v>0</v>
      </c>
      <c r="CL85" s="337">
        <f xml:space="preserve"> IF( OR( $C$85 = $DC$85, $C$85 =""), 0, IF( ISNUMBER( AD85 ), 0, 1 ))</f>
        <v>0</v>
      </c>
      <c r="CM85" s="118"/>
      <c r="CN85" s="337">
        <f xml:space="preserve"> IF( OR( $C$85 = $DC$85, $C$85 =""), 0, IF( ISNUMBER( AF85 ), 0, 1 ))</f>
        <v>0</v>
      </c>
      <c r="CO85" s="337">
        <f xml:space="preserve"> IF( OR( $C$85 = $DC$85, $C$85 =""), 0, IF( ISNUMBER( AG85 ), 0, 1 ))</f>
        <v>0</v>
      </c>
      <c r="CP85" s="337">
        <f xml:space="preserve"> IF( OR( $C$85 = $DC$85, $C$85 =""), 0, IF( ISNUMBER( AH85 ), 0, 1 ))</f>
        <v>0</v>
      </c>
      <c r="CQ85" s="337">
        <f xml:space="preserve"> IF( OR( $C$85 = $DC$85, $C$85 =""), 0, IF( ISNUMBER( AI85 ), 0, 1 ))</f>
        <v>0</v>
      </c>
      <c r="CR85" s="118"/>
      <c r="CS85" s="337">
        <f xml:space="preserve"> IF( OR( $C$85 = $DC$85, $C$85 =""), 0, IF( ISNUMBER( AK85 ), 0, 1 ))</f>
        <v>0</v>
      </c>
      <c r="CT85" s="337">
        <f xml:space="preserve"> IF( OR( $C$85 = $DC$85, $C$85 =""), 0, IF( ISNUMBER( AL85 ), 0, 1 ))</f>
        <v>0</v>
      </c>
      <c r="CU85" s="337">
        <f xml:space="preserve"> IF( OR( $C$85 = $DC$85, $C$85 =""), 0, IF( ISNUMBER( AM85 ), 0, 1 ))</f>
        <v>0</v>
      </c>
      <c r="CV85" s="337">
        <f xml:space="preserve"> IF( OR( $C$85 = $DC$85, $C$85 =""), 0, IF( ISNUMBER( AN85 ), 0, 1 ))</f>
        <v>0</v>
      </c>
      <c r="CW85" s="118"/>
      <c r="CX85" s="337">
        <f xml:space="preserve"> IF( OR( $C$85 = $DC$85, $C$85 =""), 0, IF( ISNUMBER( AP85 ), 0, 1 ))</f>
        <v>0</v>
      </c>
      <c r="CY85" s="337">
        <f xml:space="preserve"> IF( OR( $C$85 = $DC$85, $C$85 =""), 0, IF( ISNUMBER( AQ85 ), 0, 1 ))</f>
        <v>0</v>
      </c>
      <c r="CZ85" s="337">
        <f xml:space="preserve"> IF( OR( $C$85 = $DC$85, $C$85 =""), 0, IF( ISNUMBER( AR85 ), 0, 1 ))</f>
        <v>0</v>
      </c>
      <c r="DA85" s="337">
        <f xml:space="preserve"> IF( OR( $C$85 = $DC$85, $C$85 =""), 0, IF( ISNUMBER( AS85 ), 0, 1 ))</f>
        <v>0</v>
      </c>
      <c r="DB85" s="225"/>
      <c r="DC85" s="225" t="s">
        <v>396</v>
      </c>
    </row>
    <row r="86" spans="2:107" ht="14.25" customHeight="1" x14ac:dyDescent="0.25">
      <c r="B86" s="358">
        <f t="shared" si="86"/>
        <v>76</v>
      </c>
      <c r="C86" s="363" t="s">
        <v>389</v>
      </c>
      <c r="D86" s="362"/>
      <c r="E86" s="356" t="s">
        <v>41</v>
      </c>
      <c r="F86" s="355">
        <v>3</v>
      </c>
      <c r="G86" s="361"/>
      <c r="H86" s="360"/>
      <c r="I86" s="360"/>
      <c r="J86" s="360"/>
      <c r="K86" s="359">
        <f t="shared" si="45"/>
        <v>0</v>
      </c>
      <c r="L86" s="361"/>
      <c r="M86" s="360"/>
      <c r="N86" s="360"/>
      <c r="O86" s="360"/>
      <c r="P86" s="359">
        <f t="shared" si="46"/>
        <v>0</v>
      </c>
      <c r="Q86" s="361"/>
      <c r="R86" s="360"/>
      <c r="S86" s="360"/>
      <c r="T86" s="360"/>
      <c r="U86" s="359">
        <f t="shared" si="47"/>
        <v>0</v>
      </c>
      <c r="V86" s="361"/>
      <c r="W86" s="360"/>
      <c r="X86" s="360"/>
      <c r="Y86" s="360"/>
      <c r="Z86" s="359">
        <f t="shared" si="48"/>
        <v>0</v>
      </c>
      <c r="AA86" s="361"/>
      <c r="AB86" s="360"/>
      <c r="AC86" s="360"/>
      <c r="AD86" s="360"/>
      <c r="AE86" s="359">
        <f t="shared" si="49"/>
        <v>0</v>
      </c>
      <c r="AF86" s="361"/>
      <c r="AG86" s="360"/>
      <c r="AH86" s="360"/>
      <c r="AI86" s="360"/>
      <c r="AJ86" s="359">
        <f t="shared" si="50"/>
        <v>0</v>
      </c>
      <c r="AK86" s="361"/>
      <c r="AL86" s="360"/>
      <c r="AM86" s="360"/>
      <c r="AN86" s="360"/>
      <c r="AO86" s="359">
        <f t="shared" si="51"/>
        <v>0</v>
      </c>
      <c r="AP86" s="361"/>
      <c r="AQ86" s="360"/>
      <c r="AR86" s="360"/>
      <c r="AS86" s="360"/>
      <c r="AT86" s="359">
        <f t="shared" si="52"/>
        <v>0</v>
      </c>
      <c r="AU86" s="332"/>
      <c r="AV86" s="70"/>
      <c r="AW86" s="37" t="s">
        <v>388</v>
      </c>
      <c r="AX86" s="71"/>
      <c r="AY86" s="43">
        <f t="shared" si="88"/>
        <v>0</v>
      </c>
      <c r="AZ86" s="43"/>
      <c r="BA86" s="118"/>
      <c r="BB86" s="358">
        <f t="shared" si="87"/>
        <v>76</v>
      </c>
      <c r="BC86" s="357" t="s">
        <v>395</v>
      </c>
      <c r="BD86" s="356" t="s">
        <v>41</v>
      </c>
      <c r="BE86" s="355">
        <v>3</v>
      </c>
      <c r="BF86" s="354" t="s">
        <v>394</v>
      </c>
      <c r="BG86" s="353" t="s">
        <v>393</v>
      </c>
      <c r="BH86" s="353" t="s">
        <v>392</v>
      </c>
      <c r="BI86" s="353" t="s">
        <v>391</v>
      </c>
      <c r="BJ86" s="352" t="s">
        <v>390</v>
      </c>
      <c r="BL86" s="338"/>
      <c r="BM86" s="337">
        <f t="shared" si="89"/>
        <v>0</v>
      </c>
      <c r="BN86" s="8"/>
      <c r="BO86" s="337">
        <f xml:space="preserve"> IF( OR( $C$86 = $DC$86, $C$86 =""), 0, IF( ISNUMBER( G86 ), 0, 1 ))</f>
        <v>0</v>
      </c>
      <c r="BP86" s="337">
        <f xml:space="preserve"> IF( OR( $C$86 = $DC$86, $C$86 =""), 0, IF( ISNUMBER( H86 ), 0, 1 ))</f>
        <v>0</v>
      </c>
      <c r="BQ86" s="337">
        <f xml:space="preserve"> IF( OR( $C$86 = $DC$86, $C$86 =""), 0, IF( ISNUMBER( I86 ), 0, 1 ))</f>
        <v>0</v>
      </c>
      <c r="BR86" s="337">
        <f xml:space="preserve"> IF( OR( $C$86 = $DC$86, $C$86 =""), 0, IF( ISNUMBER( J86 ), 0, 1 ))</f>
        <v>0</v>
      </c>
      <c r="BS86" s="118"/>
      <c r="BT86" s="337">
        <f xml:space="preserve"> IF( OR( $C$86 = $DC$86, $C$86 =""), 0, IF( ISNUMBER( L86 ), 0, 1 ))</f>
        <v>0</v>
      </c>
      <c r="BU86" s="337">
        <f xml:space="preserve"> IF( OR( $C$86 = $DC$86, $C$86 =""), 0, IF( ISNUMBER( M86 ), 0, 1 ))</f>
        <v>0</v>
      </c>
      <c r="BV86" s="337">
        <f xml:space="preserve"> IF( OR( $C$86 = $DC$86, $C$86 =""), 0, IF( ISNUMBER( N86 ), 0, 1 ))</f>
        <v>0</v>
      </c>
      <c r="BW86" s="337">
        <f xml:space="preserve"> IF( OR( $C$86 = $DC$86, $C$86 =""), 0, IF( ISNUMBER( O86 ), 0, 1 ))</f>
        <v>0</v>
      </c>
      <c r="BX86" s="118"/>
      <c r="BY86" s="337">
        <f xml:space="preserve"> IF( OR( $C$86 = $DC$86, $C$86 =""), 0, IF( ISNUMBER( Q86 ), 0, 1 ))</f>
        <v>0</v>
      </c>
      <c r="BZ86" s="337">
        <f xml:space="preserve"> IF( OR( $C$86 = $DC$86, $C$86 =""), 0, IF( ISNUMBER( R86 ), 0, 1 ))</f>
        <v>0</v>
      </c>
      <c r="CA86" s="337">
        <f xml:space="preserve"> IF( OR( $C$86 = $DC$86, $C$86 =""), 0, IF( ISNUMBER( S86 ), 0, 1 ))</f>
        <v>0</v>
      </c>
      <c r="CB86" s="337">
        <f xml:space="preserve"> IF( OR( $C$86 = $DC$86, $C$86 =""), 0, IF( ISNUMBER( T86 ), 0, 1 ))</f>
        <v>0</v>
      </c>
      <c r="CC86" s="118"/>
      <c r="CD86" s="337">
        <f xml:space="preserve"> IF( OR( $C$86 = $DC$86, $C$86 =""), 0, IF( ISNUMBER( V86 ), 0, 1 ))</f>
        <v>0</v>
      </c>
      <c r="CE86" s="337">
        <f xml:space="preserve"> IF( OR( $C$86 = $DC$86, $C$86 =""), 0, IF( ISNUMBER( W86 ), 0, 1 ))</f>
        <v>0</v>
      </c>
      <c r="CF86" s="337">
        <f xml:space="preserve"> IF( OR( $C$86 = $DC$86, $C$86 =""), 0, IF( ISNUMBER( X86 ), 0, 1 ))</f>
        <v>0</v>
      </c>
      <c r="CG86" s="337">
        <f xml:space="preserve"> IF( OR( $C$86 = $DC$86, $C$86 =""), 0, IF( ISNUMBER( Y86 ), 0, 1 ))</f>
        <v>0</v>
      </c>
      <c r="CH86" s="118"/>
      <c r="CI86" s="337">
        <f xml:space="preserve"> IF( OR( $C$86 = $DC$86, $C$86 =""), 0, IF( ISNUMBER( AA86 ), 0, 1 ))</f>
        <v>0</v>
      </c>
      <c r="CJ86" s="337">
        <f xml:space="preserve"> IF( OR( $C$86 = $DC$86, $C$86 =""), 0, IF( ISNUMBER( AB86 ), 0, 1 ))</f>
        <v>0</v>
      </c>
      <c r="CK86" s="337">
        <f xml:space="preserve"> IF( OR( $C$86 = $DC$86, $C$86 =""), 0, IF( ISNUMBER( AC86 ), 0, 1 ))</f>
        <v>0</v>
      </c>
      <c r="CL86" s="337">
        <f xml:space="preserve"> IF( OR( $C$86 = $DC$86, $C$86 =""), 0, IF( ISNUMBER( AD86 ), 0, 1 ))</f>
        <v>0</v>
      </c>
      <c r="CM86" s="118"/>
      <c r="CN86" s="337">
        <f xml:space="preserve"> IF( OR( $C$86 = $DC$86, $C$86 =""), 0, IF( ISNUMBER( AF86 ), 0, 1 ))</f>
        <v>0</v>
      </c>
      <c r="CO86" s="337">
        <f xml:space="preserve"> IF( OR( $C$86 = $DC$86, $C$86 =""), 0, IF( ISNUMBER( AG86 ), 0, 1 ))</f>
        <v>0</v>
      </c>
      <c r="CP86" s="337">
        <f xml:space="preserve"> IF( OR( $C$86 = $DC$86, $C$86 =""), 0, IF( ISNUMBER( AH86 ), 0, 1 ))</f>
        <v>0</v>
      </c>
      <c r="CQ86" s="337">
        <f xml:space="preserve"> IF( OR( $C$86 = $DC$86, $C$86 =""), 0, IF( ISNUMBER( AI86 ), 0, 1 ))</f>
        <v>0</v>
      </c>
      <c r="CR86" s="118"/>
      <c r="CS86" s="337">
        <f xml:space="preserve"> IF( OR( $C$86 = $DC$86, $C$86 =""), 0, IF( ISNUMBER( AK86 ), 0, 1 ))</f>
        <v>0</v>
      </c>
      <c r="CT86" s="337">
        <f xml:space="preserve"> IF( OR( $C$86 = $DC$86, $C$86 =""), 0, IF( ISNUMBER( AL86 ), 0, 1 ))</f>
        <v>0</v>
      </c>
      <c r="CU86" s="337">
        <f xml:space="preserve"> IF( OR( $C$86 = $DC$86, $C$86 =""), 0, IF( ISNUMBER( AM86 ), 0, 1 ))</f>
        <v>0</v>
      </c>
      <c r="CV86" s="337">
        <f xml:space="preserve"> IF( OR( $C$86 = $DC$86, $C$86 =""), 0, IF( ISNUMBER( AN86 ), 0, 1 ))</f>
        <v>0</v>
      </c>
      <c r="CW86" s="118"/>
      <c r="CX86" s="337">
        <f xml:space="preserve"> IF( OR( $C$86 = $DC$86, $C$86 =""), 0, IF( ISNUMBER( AP86 ), 0, 1 ))</f>
        <v>0</v>
      </c>
      <c r="CY86" s="337">
        <f xml:space="preserve"> IF( OR( $C$86 = $DC$86, $C$86 =""), 0, IF( ISNUMBER( AQ86 ), 0, 1 ))</f>
        <v>0</v>
      </c>
      <c r="CZ86" s="337">
        <f xml:space="preserve"> IF( OR( $C$86 = $DC$86, $C$86 =""), 0, IF( ISNUMBER( AR86 ), 0, 1 ))</f>
        <v>0</v>
      </c>
      <c r="DA86" s="337">
        <f xml:space="preserve"> IF( OR( $C$86 = $DC$86, $C$86 =""), 0, IF( ISNUMBER( AS86 ), 0, 1 ))</f>
        <v>0</v>
      </c>
      <c r="DB86" s="225"/>
      <c r="DC86" s="225" t="s">
        <v>389</v>
      </c>
    </row>
    <row r="87" spans="2:107" ht="14.25" customHeight="1" thickBot="1" x14ac:dyDescent="0.3">
      <c r="B87" s="345">
        <f t="shared" si="86"/>
        <v>77</v>
      </c>
      <c r="C87" s="351" t="s">
        <v>381</v>
      </c>
      <c r="D87" s="350"/>
      <c r="E87" s="343" t="s">
        <v>41</v>
      </c>
      <c r="F87" s="342">
        <v>3</v>
      </c>
      <c r="G87" s="349"/>
      <c r="H87" s="348"/>
      <c r="I87" s="348"/>
      <c r="J87" s="348"/>
      <c r="K87" s="347">
        <f t="shared" si="45"/>
        <v>0</v>
      </c>
      <c r="L87" s="349"/>
      <c r="M87" s="348"/>
      <c r="N87" s="348"/>
      <c r="O87" s="348"/>
      <c r="P87" s="347">
        <f t="shared" si="46"/>
        <v>0</v>
      </c>
      <c r="Q87" s="349"/>
      <c r="R87" s="348"/>
      <c r="S87" s="348"/>
      <c r="T87" s="348"/>
      <c r="U87" s="347">
        <f t="shared" si="47"/>
        <v>0</v>
      </c>
      <c r="V87" s="349"/>
      <c r="W87" s="348"/>
      <c r="X87" s="348"/>
      <c r="Y87" s="348"/>
      <c r="Z87" s="347">
        <f t="shared" si="48"/>
        <v>0</v>
      </c>
      <c r="AA87" s="349"/>
      <c r="AB87" s="348"/>
      <c r="AC87" s="348"/>
      <c r="AD87" s="348"/>
      <c r="AE87" s="347">
        <f t="shared" si="49"/>
        <v>0</v>
      </c>
      <c r="AF87" s="349"/>
      <c r="AG87" s="348"/>
      <c r="AH87" s="348"/>
      <c r="AI87" s="348"/>
      <c r="AJ87" s="347">
        <f t="shared" si="50"/>
        <v>0</v>
      </c>
      <c r="AK87" s="349"/>
      <c r="AL87" s="348"/>
      <c r="AM87" s="348"/>
      <c r="AN87" s="348"/>
      <c r="AO87" s="347">
        <f t="shared" si="51"/>
        <v>0</v>
      </c>
      <c r="AP87" s="349"/>
      <c r="AQ87" s="348"/>
      <c r="AR87" s="348"/>
      <c r="AS87" s="348"/>
      <c r="AT87" s="347">
        <f t="shared" si="52"/>
        <v>0</v>
      </c>
      <c r="AU87" s="332"/>
      <c r="AV87" s="346"/>
      <c r="AW87" s="37" t="s">
        <v>388</v>
      </c>
      <c r="AX87" s="71"/>
      <c r="AY87" s="43">
        <f t="shared" si="88"/>
        <v>0</v>
      </c>
      <c r="AZ87" s="43"/>
      <c r="BA87" s="118"/>
      <c r="BB87" s="345">
        <f t="shared" si="87"/>
        <v>77</v>
      </c>
      <c r="BC87" s="344" t="s">
        <v>387</v>
      </c>
      <c r="BD87" s="343" t="s">
        <v>41</v>
      </c>
      <c r="BE87" s="342">
        <v>3</v>
      </c>
      <c r="BF87" s="341" t="s">
        <v>386</v>
      </c>
      <c r="BG87" s="340" t="s">
        <v>385</v>
      </c>
      <c r="BH87" s="340" t="s">
        <v>384</v>
      </c>
      <c r="BI87" s="340" t="s">
        <v>383</v>
      </c>
      <c r="BJ87" s="339" t="s">
        <v>382</v>
      </c>
      <c r="BL87" s="338"/>
      <c r="BM87" s="337">
        <f t="shared" si="89"/>
        <v>0</v>
      </c>
      <c r="BN87" s="8"/>
      <c r="BO87" s="337">
        <f xml:space="preserve"> IF( OR( $C$87 = $DC$87, $C$87 =""), 0, IF( ISNUMBER( G87 ), 0, 1 ))</f>
        <v>0</v>
      </c>
      <c r="BP87" s="337">
        <f xml:space="preserve"> IF( OR( $C$87 = $DC$87, $C$87 =""), 0, IF( ISNUMBER( H87 ), 0, 1 ))</f>
        <v>0</v>
      </c>
      <c r="BQ87" s="337">
        <f xml:space="preserve"> IF( OR( $C$87 = $DC$87, $C$87 =""), 0, IF( ISNUMBER( I87 ), 0, 1 ))</f>
        <v>0</v>
      </c>
      <c r="BR87" s="337">
        <f xml:space="preserve"> IF( OR( $C$87 = $DC$87, $C$87 =""), 0, IF( ISNUMBER( J87 ), 0, 1 ))</f>
        <v>0</v>
      </c>
      <c r="BS87" s="118"/>
      <c r="BT87" s="337">
        <f xml:space="preserve"> IF( OR( $C$87 = $DC$87, $C$87 =""), 0, IF( ISNUMBER( L87 ), 0, 1 ))</f>
        <v>0</v>
      </c>
      <c r="BU87" s="337">
        <f xml:space="preserve"> IF( OR( $C$87 = $DC$87, $C$87 =""), 0, IF( ISNUMBER( M87 ), 0, 1 ))</f>
        <v>0</v>
      </c>
      <c r="BV87" s="337">
        <f xml:space="preserve"> IF( OR( $C$87 = $DC$87, $C$87 =""), 0, IF( ISNUMBER( N87 ), 0, 1 ))</f>
        <v>0</v>
      </c>
      <c r="BW87" s="337">
        <f xml:space="preserve"> IF( OR( $C$87 = $DC$87, $C$87 =""), 0, IF( ISNUMBER( O87 ), 0, 1 ))</f>
        <v>0</v>
      </c>
      <c r="BX87" s="118"/>
      <c r="BY87" s="337">
        <f xml:space="preserve"> IF( OR( $C$87 = $DC$87, $C$87 =""), 0, IF( ISNUMBER( Q87 ), 0, 1 ))</f>
        <v>0</v>
      </c>
      <c r="BZ87" s="337">
        <f xml:space="preserve"> IF( OR( $C$87 = $DC$87, $C$87 =""), 0, IF( ISNUMBER( R87 ), 0, 1 ))</f>
        <v>0</v>
      </c>
      <c r="CA87" s="337">
        <f xml:space="preserve"> IF( OR( $C$87 = $DC$87, $C$87 =""), 0, IF( ISNUMBER( S87 ), 0, 1 ))</f>
        <v>0</v>
      </c>
      <c r="CB87" s="337">
        <f xml:space="preserve"> IF( OR( $C$87 = $DC$87, $C$87 =""), 0, IF( ISNUMBER( T87 ), 0, 1 ))</f>
        <v>0</v>
      </c>
      <c r="CC87" s="118"/>
      <c r="CD87" s="337">
        <f xml:space="preserve"> IF( OR( $C$87 = $DC$87, $C$87 =""), 0, IF( ISNUMBER( V87 ), 0, 1 ))</f>
        <v>0</v>
      </c>
      <c r="CE87" s="337">
        <f xml:space="preserve"> IF( OR( $C$87 = $DC$87, $C$87 =""), 0, IF( ISNUMBER( W87 ), 0, 1 ))</f>
        <v>0</v>
      </c>
      <c r="CF87" s="337">
        <f xml:space="preserve"> IF( OR( $C$87 = $DC$87, $C$87 =""), 0, IF( ISNUMBER( X87 ), 0, 1 ))</f>
        <v>0</v>
      </c>
      <c r="CG87" s="337">
        <f xml:space="preserve"> IF( OR( $C$87 = $DC$87, $C$87 =""), 0, IF( ISNUMBER( Y87 ), 0, 1 ))</f>
        <v>0</v>
      </c>
      <c r="CH87" s="118"/>
      <c r="CI87" s="337">
        <f xml:space="preserve"> IF( OR( $C$87 = $DC$87, $C$87 =""), 0, IF( ISNUMBER( AA87 ), 0, 1 ))</f>
        <v>0</v>
      </c>
      <c r="CJ87" s="337">
        <f xml:space="preserve"> IF( OR( $C$87 = $DC$87, $C$87 =""), 0, IF( ISNUMBER( AB87 ), 0, 1 ))</f>
        <v>0</v>
      </c>
      <c r="CK87" s="337">
        <f xml:space="preserve"> IF( OR( $C$87 = $DC$87, $C$87 =""), 0, IF( ISNUMBER( AC87 ), 0, 1 ))</f>
        <v>0</v>
      </c>
      <c r="CL87" s="337">
        <f xml:space="preserve"> IF( OR( $C$87 = $DC$87, $C$87 =""), 0, IF( ISNUMBER( AD87 ), 0, 1 ))</f>
        <v>0</v>
      </c>
      <c r="CM87" s="118"/>
      <c r="CN87" s="337">
        <f xml:space="preserve"> IF( OR( $C$87 = $DC$87, $C$87 =""), 0, IF( ISNUMBER( AF87 ), 0, 1 ))</f>
        <v>0</v>
      </c>
      <c r="CO87" s="337">
        <f xml:space="preserve"> IF( OR( $C$87 = $DC$87, $C$87 =""), 0, IF( ISNUMBER( AG87 ), 0, 1 ))</f>
        <v>0</v>
      </c>
      <c r="CP87" s="337">
        <f xml:space="preserve"> IF( OR( $C$87 = $DC$87, $C$87 =""), 0, IF( ISNUMBER( AH87 ), 0, 1 ))</f>
        <v>0</v>
      </c>
      <c r="CQ87" s="337">
        <f xml:space="preserve"> IF( OR( $C$87 = $DC$87, $C$87 =""), 0, IF( ISNUMBER( AI87 ), 0, 1 ))</f>
        <v>0</v>
      </c>
      <c r="CR87" s="118"/>
      <c r="CS87" s="337">
        <f xml:space="preserve"> IF( OR( $C$87 = $DC$87, $C$87 =""), 0, IF( ISNUMBER( AK87 ), 0, 1 ))</f>
        <v>0</v>
      </c>
      <c r="CT87" s="337">
        <f xml:space="preserve"> IF( OR( $C$87 = $DC$87, $C$87 =""), 0, IF( ISNUMBER( AL87 ), 0, 1 ))</f>
        <v>0</v>
      </c>
      <c r="CU87" s="337">
        <f xml:space="preserve"> IF( OR( $C$87 = $DC$87, $C$87 =""), 0, IF( ISNUMBER( AM87 ), 0, 1 ))</f>
        <v>0</v>
      </c>
      <c r="CV87" s="337">
        <f xml:space="preserve"> IF( OR( $C$87 = $DC$87, $C$87 =""), 0, IF( ISNUMBER( AN87 ), 0, 1 ))</f>
        <v>0</v>
      </c>
      <c r="CW87" s="118"/>
      <c r="CX87" s="337">
        <f xml:space="preserve"> IF( OR( $C$87 = $DC$87, $C$87 =""), 0, IF( ISNUMBER( AP87 ), 0, 1 ))</f>
        <v>0</v>
      </c>
      <c r="CY87" s="337">
        <f xml:space="preserve"> IF( OR( $C$87 = $DC$87, $C$87 =""), 0, IF( ISNUMBER( AQ87 ), 0, 1 ))</f>
        <v>0</v>
      </c>
      <c r="CZ87" s="337">
        <f xml:space="preserve"> IF( OR( $C$87 = $DC$87, $C$87 =""), 0, IF( ISNUMBER( AR87 ), 0, 1 ))</f>
        <v>0</v>
      </c>
      <c r="DA87" s="337">
        <f xml:space="preserve"> IF( OR( $C$87 = $DC$87, $C$87 =""), 0, IF( ISNUMBER( AS87 ), 0, 1 ))</f>
        <v>0</v>
      </c>
      <c r="DB87" s="225"/>
      <c r="DC87" s="225" t="s">
        <v>381</v>
      </c>
    </row>
    <row r="88" spans="2:107" ht="14.25" customHeight="1" thickBot="1" x14ac:dyDescent="0.3">
      <c r="B88" s="331">
        <f t="shared" si="86"/>
        <v>78</v>
      </c>
      <c r="C88" s="330" t="s">
        <v>379</v>
      </c>
      <c r="D88" s="336"/>
      <c r="E88" s="329" t="s">
        <v>41</v>
      </c>
      <c r="F88" s="328">
        <v>3</v>
      </c>
      <c r="G88" s="335">
        <f>SUM(G50:G87)</f>
        <v>0</v>
      </c>
      <c r="H88" s="334">
        <f>SUM(H50:H87)</f>
        <v>0</v>
      </c>
      <c r="I88" s="334">
        <f>SUM(I50:I87)</f>
        <v>0</v>
      </c>
      <c r="J88" s="334">
        <f>SUM(J50:J87)</f>
        <v>0</v>
      </c>
      <c r="K88" s="333">
        <f t="shared" si="45"/>
        <v>0</v>
      </c>
      <c r="L88" s="335">
        <f>SUM(L50:L87)</f>
        <v>0</v>
      </c>
      <c r="M88" s="334">
        <f>SUM(M50:M87)</f>
        <v>0</v>
      </c>
      <c r="N88" s="334">
        <f>SUM(N50:N87)</f>
        <v>0</v>
      </c>
      <c r="O88" s="334">
        <f>SUM(O50:O87)</f>
        <v>20.98</v>
      </c>
      <c r="P88" s="333">
        <f t="shared" si="46"/>
        <v>20.98</v>
      </c>
      <c r="Q88" s="335">
        <f>SUM(Q50:Q87)</f>
        <v>0</v>
      </c>
      <c r="R88" s="334">
        <f>SUM(R50:R87)</f>
        <v>0</v>
      </c>
      <c r="S88" s="334">
        <f>SUM(S50:S87)</f>
        <v>0</v>
      </c>
      <c r="T88" s="334">
        <f>SUM(T50:T87)</f>
        <v>34.01</v>
      </c>
      <c r="U88" s="333">
        <f t="shared" si="47"/>
        <v>34.01</v>
      </c>
      <c r="V88" s="335">
        <f>SUM(V50:V87)</f>
        <v>1.286</v>
      </c>
      <c r="W88" s="334">
        <f>SUM(W50:W87)</f>
        <v>0</v>
      </c>
      <c r="X88" s="334">
        <f>SUM(X50:X87)</f>
        <v>0</v>
      </c>
      <c r="Y88" s="334">
        <f>SUM(Y50:Y87)</f>
        <v>0</v>
      </c>
      <c r="Z88" s="333">
        <f t="shared" si="48"/>
        <v>1.286</v>
      </c>
      <c r="AA88" s="335">
        <f>SUM(AA50:AA87)</f>
        <v>1.288</v>
      </c>
      <c r="AB88" s="334">
        <f>SUM(AB50:AB87)</f>
        <v>0</v>
      </c>
      <c r="AC88" s="334">
        <f>SUM(AC50:AC87)</f>
        <v>0</v>
      </c>
      <c r="AD88" s="334">
        <f>SUM(AD50:AD87)</f>
        <v>0</v>
      </c>
      <c r="AE88" s="333">
        <f t="shared" si="49"/>
        <v>1.288</v>
      </c>
      <c r="AF88" s="335">
        <f>SUM(AF50:AF87)</f>
        <v>1.357</v>
      </c>
      <c r="AG88" s="334">
        <f>SUM(AG50:AG87)</f>
        <v>0</v>
      </c>
      <c r="AH88" s="334">
        <f>SUM(AH50:AH87)</f>
        <v>0</v>
      </c>
      <c r="AI88" s="334">
        <f>SUM(AI50:AI87)</f>
        <v>0</v>
      </c>
      <c r="AJ88" s="333">
        <f t="shared" si="50"/>
        <v>1.357</v>
      </c>
      <c r="AK88" s="335">
        <f>SUM(AK50:AK87)</f>
        <v>1.419</v>
      </c>
      <c r="AL88" s="334">
        <f>SUM(AL50:AL87)</f>
        <v>0</v>
      </c>
      <c r="AM88" s="334">
        <f>SUM(AM50:AM87)</f>
        <v>0</v>
      </c>
      <c r="AN88" s="334">
        <f>SUM(AN50:AN87)</f>
        <v>0</v>
      </c>
      <c r="AO88" s="333">
        <f t="shared" si="51"/>
        <v>1.419</v>
      </c>
      <c r="AP88" s="335">
        <f>SUM(AP50:AP87)</f>
        <v>1.5449999999999999</v>
      </c>
      <c r="AQ88" s="334">
        <f>SUM(AQ50:AQ87)</f>
        <v>0</v>
      </c>
      <c r="AR88" s="334">
        <f>SUM(AR50:AR87)</f>
        <v>1.1220000000000001</v>
      </c>
      <c r="AS88" s="334">
        <f>SUM(AS50:AS87)</f>
        <v>0</v>
      </c>
      <c r="AT88" s="333">
        <f t="shared" si="52"/>
        <v>2.6669999999999998</v>
      </c>
      <c r="AU88" s="332"/>
      <c r="AV88" s="76" t="s">
        <v>380</v>
      </c>
      <c r="AW88" s="77"/>
      <c r="AX88" s="71"/>
      <c r="AY88" s="43"/>
      <c r="AZ88" s="43"/>
      <c r="BB88" s="331">
        <f t="shared" si="87"/>
        <v>78</v>
      </c>
      <c r="BC88" s="330" t="s">
        <v>379</v>
      </c>
      <c r="BD88" s="329" t="s">
        <v>41</v>
      </c>
      <c r="BE88" s="328">
        <v>3</v>
      </c>
      <c r="BF88" s="327" t="s">
        <v>378</v>
      </c>
      <c r="BG88" s="326" t="s">
        <v>377</v>
      </c>
      <c r="BH88" s="326" t="s">
        <v>376</v>
      </c>
      <c r="BI88" s="326" t="s">
        <v>375</v>
      </c>
      <c r="BJ88" s="325" t="s">
        <v>374</v>
      </c>
      <c r="BN88" s="8"/>
      <c r="BO88" s="226"/>
      <c r="BP88" s="226"/>
      <c r="BQ88" s="226"/>
      <c r="BR88" s="226"/>
      <c r="BS88" s="226"/>
      <c r="BT88" s="226"/>
      <c r="BU88" s="226"/>
      <c r="BV88" s="226"/>
      <c r="BW88" s="226"/>
      <c r="BX88" s="226"/>
      <c r="BY88" s="226"/>
      <c r="BZ88" s="226"/>
      <c r="CA88" s="226"/>
      <c r="CB88" s="226"/>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row>
    <row r="89" spans="2:107" x14ac:dyDescent="0.25">
      <c r="B89" s="324"/>
      <c r="C89" s="323"/>
      <c r="D89" s="322"/>
      <c r="E89" s="321"/>
      <c r="F89" s="320"/>
      <c r="G89" s="320"/>
      <c r="H89" s="320"/>
      <c r="I89" s="320"/>
      <c r="J89" s="320"/>
      <c r="K89" s="320"/>
      <c r="L89" s="320"/>
      <c r="M89" s="320"/>
      <c r="N89" s="320"/>
      <c r="O89" s="320"/>
      <c r="P89" s="320"/>
      <c r="Q89" s="320"/>
      <c r="R89" s="320"/>
      <c r="S89" s="320"/>
      <c r="T89" s="320"/>
      <c r="U89" s="318"/>
      <c r="V89" s="318"/>
      <c r="W89" s="318"/>
      <c r="X89" s="318"/>
      <c r="Y89" s="318"/>
      <c r="Z89" s="318"/>
      <c r="AA89" s="318"/>
      <c r="AB89" s="318"/>
      <c r="AC89" s="318"/>
      <c r="AD89" s="318"/>
      <c r="AE89" s="318"/>
      <c r="AF89" s="318"/>
      <c r="AG89" s="318"/>
      <c r="AH89" s="318"/>
      <c r="AI89" s="318"/>
      <c r="AJ89" s="318"/>
      <c r="AK89" s="14"/>
      <c r="AL89" s="14"/>
      <c r="AM89" s="14"/>
      <c r="AN89" s="14"/>
      <c r="AO89" s="14"/>
      <c r="AP89" s="14"/>
      <c r="AQ89" s="14"/>
      <c r="AR89" s="14"/>
      <c r="AS89" s="14"/>
      <c r="AT89" s="14"/>
      <c r="AU89" s="14"/>
      <c r="AV89" s="118"/>
      <c r="AW89" s="118"/>
      <c r="AX89" s="118"/>
      <c r="AY89" s="43"/>
      <c r="AZ89" s="43"/>
      <c r="BO89" s="319">
        <f>SUM(BM9:DA87)</f>
        <v>4</v>
      </c>
    </row>
    <row r="90" spans="2:107" x14ac:dyDescent="0.2">
      <c r="B90" s="277" t="s">
        <v>300</v>
      </c>
      <c r="C90" s="278"/>
      <c r="D90" s="279"/>
      <c r="E90" s="279"/>
      <c r="F90" s="279"/>
      <c r="G90" s="35"/>
      <c r="H90" s="280"/>
      <c r="I90" s="280"/>
      <c r="J90" s="280"/>
      <c r="K90" s="280"/>
      <c r="L90" s="280"/>
      <c r="M90" s="280"/>
      <c r="N90" s="280"/>
      <c r="O90" s="280"/>
      <c r="P90" s="280"/>
      <c r="Q90" s="280"/>
      <c r="R90" s="114"/>
      <c r="S90" s="114"/>
      <c r="T90" s="114"/>
      <c r="U90" s="114"/>
      <c r="V90" s="318"/>
      <c r="W90" s="318"/>
      <c r="X90" s="318"/>
      <c r="Y90" s="318"/>
      <c r="Z90" s="318"/>
      <c r="AA90" s="318"/>
      <c r="AB90" s="318"/>
      <c r="AC90" s="318"/>
      <c r="AD90" s="318"/>
      <c r="AE90" s="318"/>
      <c r="AF90" s="318"/>
      <c r="AG90" s="318"/>
      <c r="AH90" s="318"/>
      <c r="AI90" s="318"/>
      <c r="AJ90" s="318"/>
      <c r="AK90" s="14"/>
      <c r="AL90" s="14"/>
      <c r="AM90" s="14"/>
      <c r="AN90" s="14"/>
      <c r="AO90" s="14"/>
      <c r="AP90" s="14"/>
      <c r="AQ90" s="14"/>
      <c r="AR90" s="14"/>
      <c r="AS90" s="14"/>
      <c r="AT90" s="14"/>
      <c r="AU90" s="14"/>
      <c r="AV90" s="118"/>
      <c r="AW90" s="275"/>
      <c r="AX90" s="275"/>
      <c r="AY90" s="275"/>
      <c r="AZ90" s="275"/>
    </row>
    <row r="91" spans="2:107" x14ac:dyDescent="0.2">
      <c r="B91" s="282"/>
      <c r="C91" s="283" t="s">
        <v>301</v>
      </c>
      <c r="D91" s="279"/>
      <c r="E91" s="279"/>
      <c r="F91" s="279"/>
      <c r="G91" s="35"/>
      <c r="H91" s="280"/>
      <c r="I91" s="280"/>
      <c r="J91" s="280"/>
      <c r="K91" s="280"/>
      <c r="L91" s="280"/>
      <c r="M91" s="280"/>
      <c r="N91" s="280"/>
      <c r="O91" s="280"/>
      <c r="P91" s="280"/>
      <c r="Q91" s="280"/>
      <c r="R91" s="114"/>
      <c r="S91" s="114"/>
      <c r="T91" s="114"/>
      <c r="U91" s="114"/>
      <c r="V91" s="318"/>
      <c r="W91" s="318"/>
      <c r="X91" s="318"/>
      <c r="Y91" s="318"/>
      <c r="Z91" s="318"/>
      <c r="AA91" s="318"/>
      <c r="AB91" s="318"/>
      <c r="AC91" s="318"/>
      <c r="AD91" s="318"/>
      <c r="AE91" s="318"/>
      <c r="AF91" s="318"/>
      <c r="AG91" s="318"/>
      <c r="AH91" s="318"/>
      <c r="AI91" s="318"/>
      <c r="AJ91" s="318"/>
      <c r="AK91" s="14"/>
      <c r="AL91" s="14"/>
      <c r="AM91" s="14"/>
      <c r="AN91" s="14"/>
      <c r="AO91" s="14"/>
      <c r="AP91" s="14"/>
      <c r="AQ91" s="14"/>
      <c r="AR91" s="14"/>
      <c r="AS91" s="14"/>
      <c r="AT91" s="14"/>
      <c r="AU91" s="14"/>
      <c r="AV91" s="118"/>
      <c r="AW91" s="275"/>
      <c r="AX91" s="275"/>
      <c r="AY91" s="275"/>
      <c r="AZ91" s="275"/>
    </row>
    <row r="92" spans="2:107" ht="15" customHeight="1" x14ac:dyDescent="0.2">
      <c r="B92" s="284"/>
      <c r="C92" s="283" t="s">
        <v>302</v>
      </c>
      <c r="D92" s="279"/>
      <c r="E92" s="279"/>
      <c r="F92" s="279"/>
      <c r="G92" s="35"/>
      <c r="H92" s="280"/>
      <c r="I92" s="280"/>
      <c r="J92" s="280"/>
      <c r="K92" s="280"/>
      <c r="L92" s="280"/>
      <c r="M92" s="280"/>
      <c r="N92" s="280"/>
      <c r="O92" s="280"/>
      <c r="P92" s="280"/>
      <c r="Q92" s="280"/>
      <c r="R92" s="114"/>
      <c r="S92" s="114"/>
      <c r="T92" s="114"/>
      <c r="U92" s="114"/>
      <c r="V92" s="318"/>
      <c r="W92" s="318"/>
      <c r="X92" s="318"/>
      <c r="Y92" s="318"/>
      <c r="Z92" s="318"/>
      <c r="AA92" s="318"/>
      <c r="AB92" s="318"/>
      <c r="AC92" s="318"/>
      <c r="AD92" s="318"/>
      <c r="AE92" s="318"/>
      <c r="AF92" s="318"/>
      <c r="AG92" s="318"/>
      <c r="AH92" s="318"/>
      <c r="AI92" s="318"/>
      <c r="AJ92" s="318"/>
      <c r="AK92" s="14"/>
      <c r="AL92" s="14"/>
      <c r="AM92" s="14"/>
      <c r="AN92" s="14"/>
      <c r="AO92" s="14"/>
      <c r="AP92" s="14"/>
      <c r="AQ92" s="14"/>
      <c r="AR92" s="14"/>
      <c r="AS92" s="14"/>
      <c r="AT92" s="14"/>
      <c r="AU92" s="14"/>
      <c r="AV92" s="118"/>
      <c r="AW92" s="275"/>
      <c r="AX92" s="275"/>
      <c r="AY92" s="275"/>
      <c r="AZ92" s="275"/>
    </row>
    <row r="93" spans="2:107" ht="15" customHeight="1" x14ac:dyDescent="0.2">
      <c r="B93" s="285"/>
      <c r="C93" s="283" t="s">
        <v>303</v>
      </c>
      <c r="D93" s="279"/>
      <c r="E93" s="279"/>
      <c r="F93" s="279"/>
      <c r="G93" s="35"/>
      <c r="H93" s="280"/>
      <c r="I93" s="280"/>
      <c r="J93" s="280"/>
      <c r="K93" s="280"/>
      <c r="L93" s="280"/>
      <c r="M93" s="280"/>
      <c r="N93" s="280"/>
      <c r="O93" s="280"/>
      <c r="P93" s="280"/>
      <c r="Q93" s="280"/>
      <c r="R93" s="114"/>
      <c r="S93" s="114"/>
      <c r="T93" s="114"/>
      <c r="U93" s="114"/>
      <c r="V93" s="318"/>
      <c r="W93" s="318"/>
      <c r="X93" s="318"/>
      <c r="Y93" s="318"/>
      <c r="Z93" s="318"/>
      <c r="AA93" s="318"/>
      <c r="AB93" s="318"/>
      <c r="AC93" s="318"/>
      <c r="AD93" s="318"/>
      <c r="AE93" s="318"/>
      <c r="AF93" s="318"/>
      <c r="AG93" s="318"/>
      <c r="AH93" s="318"/>
      <c r="AI93" s="318"/>
      <c r="AJ93" s="318"/>
      <c r="AK93" s="14"/>
      <c r="AL93" s="14"/>
      <c r="AM93" s="14"/>
      <c r="AN93" s="14"/>
      <c r="AO93" s="14"/>
      <c r="AP93" s="14"/>
      <c r="AQ93" s="14"/>
      <c r="AR93" s="14"/>
      <c r="AS93" s="14"/>
      <c r="AT93" s="14"/>
      <c r="AU93" s="14"/>
      <c r="AV93" s="118"/>
      <c r="AW93" s="275"/>
      <c r="AX93" s="275"/>
      <c r="AY93" s="275"/>
      <c r="AZ93" s="275"/>
    </row>
    <row r="94" spans="2:107" ht="15" customHeight="1" x14ac:dyDescent="0.2">
      <c r="B94" s="286"/>
      <c r="C94" s="283" t="s">
        <v>373</v>
      </c>
      <c r="D94" s="279"/>
      <c r="E94" s="279"/>
      <c r="F94" s="279"/>
      <c r="G94" s="35"/>
      <c r="H94" s="280"/>
      <c r="I94" s="280"/>
      <c r="J94" s="280"/>
      <c r="K94" s="280"/>
      <c r="L94" s="280"/>
      <c r="M94" s="280"/>
      <c r="N94" s="280"/>
      <c r="O94" s="280"/>
      <c r="P94" s="280"/>
      <c r="Q94" s="280"/>
      <c r="R94" s="114"/>
      <c r="S94" s="114"/>
      <c r="T94" s="114"/>
      <c r="U94" s="114"/>
      <c r="V94" s="318"/>
      <c r="W94" s="318"/>
      <c r="X94" s="318"/>
      <c r="Y94" s="318"/>
      <c r="Z94" s="318"/>
      <c r="AA94" s="318"/>
      <c r="AB94" s="318"/>
      <c r="AC94" s="318"/>
      <c r="AD94" s="318"/>
      <c r="AE94" s="318"/>
      <c r="AF94" s="318"/>
      <c r="AG94" s="318"/>
      <c r="AH94" s="318"/>
      <c r="AI94" s="318"/>
      <c r="AJ94" s="318"/>
      <c r="AK94" s="14"/>
      <c r="AL94" s="14"/>
      <c r="AM94" s="14"/>
      <c r="AN94" s="14"/>
      <c r="AO94" s="14"/>
      <c r="AP94" s="14"/>
      <c r="AQ94" s="14"/>
      <c r="AR94" s="14"/>
      <c r="AS94" s="14"/>
      <c r="AT94" s="14"/>
      <c r="AU94" s="14"/>
      <c r="AV94" s="118"/>
      <c r="AW94" s="275"/>
      <c r="AX94" s="275"/>
      <c r="AY94" s="275"/>
      <c r="AZ94" s="275"/>
    </row>
    <row r="95" spans="2:107" ht="15" customHeight="1" thickBot="1" x14ac:dyDescent="0.25">
      <c r="B95" s="287"/>
      <c r="C95" s="283"/>
      <c r="D95" s="279"/>
      <c r="E95" s="279"/>
      <c r="F95" s="279"/>
      <c r="G95" s="35"/>
      <c r="H95" s="280"/>
      <c r="I95" s="280"/>
      <c r="J95" s="280"/>
      <c r="K95" s="280"/>
      <c r="L95" s="280"/>
      <c r="M95" s="280"/>
      <c r="N95" s="280"/>
      <c r="O95" s="280"/>
      <c r="P95" s="280"/>
      <c r="Q95" s="280"/>
      <c r="R95" s="114"/>
      <c r="S95" s="114"/>
      <c r="T95" s="114"/>
      <c r="U95" s="114"/>
      <c r="V95" s="317"/>
      <c r="W95" s="317"/>
      <c r="X95" s="317"/>
      <c r="Y95" s="317"/>
      <c r="Z95" s="317"/>
      <c r="AA95" s="317"/>
      <c r="AB95" s="317"/>
      <c r="AC95" s="317"/>
      <c r="AD95" s="317"/>
      <c r="AE95" s="317"/>
      <c r="AF95" s="317"/>
      <c r="AG95" s="317"/>
      <c r="AH95" s="317"/>
      <c r="AI95" s="317"/>
      <c r="AJ95" s="317"/>
      <c r="AK95" s="14"/>
      <c r="AL95" s="14"/>
      <c r="AM95" s="14"/>
      <c r="AN95" s="14"/>
      <c r="AO95" s="14"/>
      <c r="AP95" s="14"/>
      <c r="AQ95" s="14"/>
      <c r="AR95" s="14"/>
      <c r="AS95" s="14"/>
      <c r="AT95" s="14"/>
      <c r="AU95" s="14"/>
      <c r="AV95" s="118"/>
      <c r="AW95" s="275"/>
      <c r="AX95" s="275"/>
      <c r="AY95" s="275"/>
      <c r="AZ95" s="275"/>
    </row>
    <row r="96" spans="2:107" ht="16.5" thickBot="1" x14ac:dyDescent="0.3">
      <c r="B96" s="3494" t="s">
        <v>372</v>
      </c>
      <c r="C96" s="3495"/>
      <c r="D96" s="3495"/>
      <c r="E96" s="3495"/>
      <c r="F96" s="3495"/>
      <c r="G96" s="3495"/>
      <c r="H96" s="3495"/>
      <c r="I96" s="3495"/>
      <c r="J96" s="3495"/>
      <c r="K96" s="3495"/>
      <c r="L96" s="3495"/>
      <c r="M96" s="3495"/>
      <c r="N96" s="3495"/>
      <c r="O96" s="3495"/>
      <c r="P96" s="3496"/>
      <c r="AV96" s="275"/>
      <c r="AW96" s="275"/>
      <c r="AX96" s="275"/>
      <c r="AY96" s="275"/>
      <c r="AZ96" s="275"/>
    </row>
    <row r="97" spans="2:109" ht="16.5" thickBot="1" x14ac:dyDescent="0.3">
      <c r="B97" s="288"/>
      <c r="C97" s="289"/>
      <c r="D97" s="290"/>
      <c r="E97" s="291"/>
      <c r="F97" s="291"/>
      <c r="G97" s="291"/>
      <c r="H97" s="291"/>
      <c r="I97" s="291"/>
      <c r="J97" s="291"/>
      <c r="K97" s="291"/>
      <c r="L97" s="291"/>
      <c r="M97" s="291"/>
      <c r="N97" s="291"/>
      <c r="O97" s="291"/>
      <c r="P97" s="291"/>
      <c r="AV97" s="275"/>
      <c r="AW97" s="275"/>
      <c r="AX97" s="275"/>
      <c r="AY97" s="275"/>
      <c r="AZ97" s="275"/>
    </row>
    <row r="98" spans="2:109" ht="90" customHeight="1" thickBot="1" x14ac:dyDescent="0.3">
      <c r="B98" s="3480" t="s">
        <v>371</v>
      </c>
      <c r="C98" s="3481"/>
      <c r="D98" s="3481"/>
      <c r="E98" s="3481"/>
      <c r="F98" s="3481"/>
      <c r="G98" s="3481"/>
      <c r="H98" s="3481"/>
      <c r="I98" s="3481"/>
      <c r="J98" s="3481"/>
      <c r="K98" s="3481"/>
      <c r="L98" s="3481"/>
      <c r="M98" s="3481"/>
      <c r="N98" s="3481"/>
      <c r="O98" s="3481"/>
      <c r="P98" s="3482"/>
      <c r="AV98" s="275"/>
      <c r="AW98" s="275"/>
      <c r="AX98" s="275"/>
      <c r="AY98" s="275"/>
      <c r="AZ98" s="275"/>
    </row>
    <row r="99" spans="2:109" ht="16.5" thickBot="1" x14ac:dyDescent="0.3">
      <c r="B99" s="288"/>
      <c r="C99" s="289"/>
      <c r="D99" s="290"/>
      <c r="E99" s="291"/>
      <c r="F99" s="291"/>
      <c r="G99" s="291"/>
      <c r="H99" s="291"/>
      <c r="I99" s="291"/>
      <c r="J99" s="291"/>
      <c r="K99" s="291"/>
      <c r="L99" s="291"/>
      <c r="M99" s="291"/>
      <c r="N99" s="291"/>
      <c r="O99" s="291"/>
      <c r="P99" s="291"/>
      <c r="AV99" s="275"/>
      <c r="AW99" s="275"/>
      <c r="AX99" s="275"/>
      <c r="AY99" s="275"/>
      <c r="AZ99" s="275"/>
    </row>
    <row r="100" spans="2:109" ht="15" customHeight="1" x14ac:dyDescent="0.25">
      <c r="B100" s="316" t="s">
        <v>307</v>
      </c>
      <c r="C100" s="3514" t="s">
        <v>308</v>
      </c>
      <c r="D100" s="3515"/>
      <c r="E100" s="3515"/>
      <c r="F100" s="3515"/>
      <c r="G100" s="3515"/>
      <c r="H100" s="3515"/>
      <c r="I100" s="3515"/>
      <c r="J100" s="3515"/>
      <c r="K100" s="3515"/>
      <c r="L100" s="3515"/>
      <c r="M100" s="3515"/>
      <c r="N100" s="3515"/>
      <c r="O100" s="3515"/>
      <c r="P100" s="3516"/>
      <c r="AV100" s="275"/>
      <c r="AW100" s="275"/>
      <c r="AX100" s="275"/>
      <c r="AY100" s="275"/>
      <c r="AZ100" s="275"/>
    </row>
    <row r="101" spans="2:109" ht="15" customHeight="1" x14ac:dyDescent="0.25">
      <c r="B101" s="315" t="s">
        <v>370</v>
      </c>
      <c r="C101" s="314"/>
      <c r="D101" s="314"/>
      <c r="E101" s="314"/>
      <c r="F101" s="314"/>
      <c r="G101" s="314"/>
      <c r="H101" s="314"/>
      <c r="I101" s="314"/>
      <c r="J101" s="314"/>
      <c r="K101" s="314"/>
      <c r="L101" s="314"/>
      <c r="M101" s="314"/>
      <c r="N101" s="314"/>
      <c r="O101" s="314"/>
      <c r="P101" s="313"/>
      <c r="AV101" s="275"/>
      <c r="AW101" s="275"/>
      <c r="AX101" s="275"/>
      <c r="AY101" s="275"/>
      <c r="AZ101" s="275"/>
    </row>
    <row r="102" spans="2:109" ht="15" customHeight="1" x14ac:dyDescent="0.25">
      <c r="B102" s="310" t="str">
        <f t="shared" ref="B102:B124" si="90">B9&amp;" / "&amp;B50</f>
        <v>1 / 40</v>
      </c>
      <c r="C102" s="3510" t="s">
        <v>369</v>
      </c>
      <c r="D102" s="3511"/>
      <c r="E102" s="3511"/>
      <c r="F102" s="3511"/>
      <c r="G102" s="3511"/>
      <c r="H102" s="3511"/>
      <c r="I102" s="3511"/>
      <c r="J102" s="3511"/>
      <c r="K102" s="3511"/>
      <c r="L102" s="3511"/>
      <c r="M102" s="3511"/>
      <c r="N102" s="3511"/>
      <c r="O102" s="3511"/>
      <c r="P102" s="3512"/>
      <c r="AV102" s="275"/>
      <c r="AW102" s="275"/>
      <c r="AX102" s="275"/>
      <c r="AY102" s="275"/>
      <c r="AZ102" s="275"/>
    </row>
    <row r="103" spans="2:109" ht="30" customHeight="1" x14ac:dyDescent="0.25">
      <c r="B103" s="310" t="str">
        <f t="shared" si="90"/>
        <v>2 / 41</v>
      </c>
      <c r="C103" s="3510" t="s">
        <v>368</v>
      </c>
      <c r="D103" s="3511"/>
      <c r="E103" s="3511"/>
      <c r="F103" s="3511"/>
      <c r="G103" s="3511"/>
      <c r="H103" s="3511"/>
      <c r="I103" s="3511"/>
      <c r="J103" s="3511"/>
      <c r="K103" s="3511"/>
      <c r="L103" s="3511"/>
      <c r="M103" s="3511"/>
      <c r="N103" s="3511"/>
      <c r="O103" s="3511"/>
      <c r="P103" s="3512"/>
      <c r="AV103" s="275"/>
      <c r="AW103" s="275"/>
      <c r="AX103" s="275"/>
      <c r="AY103" s="275"/>
      <c r="AZ103" s="275"/>
    </row>
    <row r="104" spans="2:109" s="311" customFormat="1" ht="15" customHeight="1" x14ac:dyDescent="0.25">
      <c r="B104" s="310" t="str">
        <f t="shared" si="90"/>
        <v>3 / 42</v>
      </c>
      <c r="C104" s="3510" t="s">
        <v>367</v>
      </c>
      <c r="D104" s="3511"/>
      <c r="E104" s="3511"/>
      <c r="F104" s="3511"/>
      <c r="G104" s="3511"/>
      <c r="H104" s="3511"/>
      <c r="I104" s="3511"/>
      <c r="J104" s="3511"/>
      <c r="K104" s="3511"/>
      <c r="L104" s="3511"/>
      <c r="M104" s="3511"/>
      <c r="N104" s="3511"/>
      <c r="O104" s="3511"/>
      <c r="P104" s="3512"/>
      <c r="Q104" s="6"/>
      <c r="AV104" s="312"/>
      <c r="AW104" s="312"/>
      <c r="AX104" s="312"/>
      <c r="AY104" s="312"/>
      <c r="AZ104" s="312"/>
      <c r="BL104" s="306"/>
      <c r="BM104" s="307"/>
      <c r="BN104" s="307"/>
      <c r="BO104" s="307"/>
      <c r="BP104" s="307"/>
      <c r="BQ104" s="307"/>
      <c r="BR104" s="307"/>
      <c r="BS104" s="307"/>
      <c r="BT104" s="307"/>
      <c r="BU104" s="307"/>
      <c r="BV104" s="307"/>
      <c r="BW104" s="307"/>
      <c r="BX104" s="307"/>
      <c r="BY104" s="307"/>
      <c r="BZ104" s="307"/>
      <c r="CA104" s="307"/>
      <c r="CB104" s="307"/>
      <c r="CC104" s="307"/>
      <c r="CD104" s="307"/>
      <c r="CE104" s="307"/>
      <c r="CF104" s="307"/>
      <c r="CG104" s="307"/>
      <c r="CH104" s="307"/>
      <c r="CI104" s="307"/>
      <c r="CJ104" s="307"/>
      <c r="CK104" s="307"/>
      <c r="CL104" s="307"/>
      <c r="CM104" s="307"/>
      <c r="CN104" s="307"/>
      <c r="CO104" s="307"/>
      <c r="CP104" s="307"/>
      <c r="CQ104" s="307"/>
      <c r="CR104" s="307"/>
      <c r="CS104" s="307"/>
      <c r="CT104" s="307"/>
      <c r="CU104" s="307"/>
      <c r="CV104" s="307"/>
      <c r="CW104" s="307"/>
      <c r="CX104" s="307"/>
      <c r="CY104" s="307"/>
      <c r="CZ104" s="307"/>
      <c r="DA104" s="307"/>
      <c r="DB104" s="307"/>
      <c r="DC104" s="307"/>
      <c r="DD104" s="306"/>
      <c r="DE104" s="305"/>
    </row>
    <row r="105" spans="2:109" ht="15" customHeight="1" x14ac:dyDescent="0.25">
      <c r="B105" s="310" t="str">
        <f t="shared" si="90"/>
        <v>4 / 43</v>
      </c>
      <c r="C105" s="3510" t="s">
        <v>366</v>
      </c>
      <c r="D105" s="3511"/>
      <c r="E105" s="3511"/>
      <c r="F105" s="3511"/>
      <c r="G105" s="3511"/>
      <c r="H105" s="3511"/>
      <c r="I105" s="3511"/>
      <c r="J105" s="3511"/>
      <c r="K105" s="3511"/>
      <c r="L105" s="3511"/>
      <c r="M105" s="3511"/>
      <c r="N105" s="3511"/>
      <c r="O105" s="3511"/>
      <c r="P105" s="3512"/>
      <c r="AV105" s="275"/>
      <c r="AW105" s="275"/>
      <c r="AX105" s="275"/>
      <c r="AY105" s="275"/>
      <c r="AZ105" s="275"/>
    </row>
    <row r="106" spans="2:109" ht="15" customHeight="1" x14ac:dyDescent="0.25">
      <c r="B106" s="310" t="str">
        <f t="shared" si="90"/>
        <v>5 / 44</v>
      </c>
      <c r="C106" s="3510" t="s">
        <v>365</v>
      </c>
      <c r="D106" s="3511"/>
      <c r="E106" s="3511"/>
      <c r="F106" s="3511"/>
      <c r="G106" s="3511"/>
      <c r="H106" s="3511"/>
      <c r="I106" s="3511"/>
      <c r="J106" s="3511"/>
      <c r="K106" s="3511"/>
      <c r="L106" s="3511"/>
      <c r="M106" s="3511"/>
      <c r="N106" s="3511"/>
      <c r="O106" s="3511"/>
      <c r="P106" s="3512"/>
      <c r="AV106" s="275"/>
      <c r="AW106" s="275"/>
      <c r="AX106" s="275"/>
      <c r="AY106" s="275"/>
      <c r="AZ106" s="275"/>
    </row>
    <row r="107" spans="2:109" ht="30" customHeight="1" x14ac:dyDescent="0.25">
      <c r="B107" s="310" t="str">
        <f t="shared" si="90"/>
        <v>6 / 45</v>
      </c>
      <c r="C107" s="3510" t="s">
        <v>364</v>
      </c>
      <c r="D107" s="3511"/>
      <c r="E107" s="3511"/>
      <c r="F107" s="3511"/>
      <c r="G107" s="3511"/>
      <c r="H107" s="3511"/>
      <c r="I107" s="3511"/>
      <c r="J107" s="3511"/>
      <c r="K107" s="3511"/>
      <c r="L107" s="3511"/>
      <c r="M107" s="3511"/>
      <c r="N107" s="3511"/>
      <c r="O107" s="3511"/>
      <c r="P107" s="3512"/>
      <c r="AV107" s="275"/>
      <c r="AW107" s="275"/>
      <c r="AX107" s="275"/>
      <c r="AY107" s="275"/>
      <c r="AZ107" s="275"/>
    </row>
    <row r="108" spans="2:109" ht="15" customHeight="1" x14ac:dyDescent="0.25">
      <c r="B108" s="310" t="str">
        <f t="shared" si="90"/>
        <v>7 / 46</v>
      </c>
      <c r="C108" s="3510" t="s">
        <v>363</v>
      </c>
      <c r="D108" s="3511"/>
      <c r="E108" s="3511"/>
      <c r="F108" s="3511"/>
      <c r="G108" s="3511"/>
      <c r="H108" s="3511"/>
      <c r="I108" s="3511"/>
      <c r="J108" s="3511"/>
      <c r="K108" s="3511"/>
      <c r="L108" s="3511"/>
      <c r="M108" s="3511"/>
      <c r="N108" s="3511"/>
      <c r="O108" s="3511"/>
      <c r="P108" s="3512"/>
      <c r="AV108" s="275"/>
      <c r="AW108" s="275"/>
      <c r="AX108" s="275"/>
      <c r="AY108" s="275"/>
      <c r="AZ108" s="275"/>
    </row>
    <row r="109" spans="2:109" ht="15" customHeight="1" x14ac:dyDescent="0.25">
      <c r="B109" s="310" t="str">
        <f t="shared" si="90"/>
        <v>8 / 47</v>
      </c>
      <c r="C109" s="3510" t="s">
        <v>362</v>
      </c>
      <c r="D109" s="3511"/>
      <c r="E109" s="3511"/>
      <c r="F109" s="3511"/>
      <c r="G109" s="3511"/>
      <c r="H109" s="3511"/>
      <c r="I109" s="3511"/>
      <c r="J109" s="3511"/>
      <c r="K109" s="3511"/>
      <c r="L109" s="3511"/>
      <c r="M109" s="3511"/>
      <c r="N109" s="3511"/>
      <c r="O109" s="3511"/>
      <c r="P109" s="3512"/>
      <c r="AV109" s="275"/>
      <c r="AW109" s="275"/>
      <c r="AX109" s="275"/>
      <c r="AY109" s="275"/>
      <c r="AZ109" s="275"/>
    </row>
    <row r="110" spans="2:109" ht="15" customHeight="1" x14ac:dyDescent="0.25">
      <c r="B110" s="310" t="str">
        <f t="shared" si="90"/>
        <v>9 / 48</v>
      </c>
      <c r="C110" s="3510" t="s">
        <v>361</v>
      </c>
      <c r="D110" s="3511"/>
      <c r="E110" s="3511"/>
      <c r="F110" s="3511"/>
      <c r="G110" s="3511"/>
      <c r="H110" s="3511"/>
      <c r="I110" s="3511"/>
      <c r="J110" s="3511"/>
      <c r="K110" s="3511"/>
      <c r="L110" s="3511"/>
      <c r="M110" s="3511"/>
      <c r="N110" s="3511"/>
      <c r="O110" s="3511"/>
      <c r="P110" s="3512"/>
      <c r="AV110" s="275"/>
      <c r="AW110" s="275"/>
      <c r="AX110" s="275"/>
      <c r="AY110" s="275"/>
      <c r="AZ110" s="275"/>
    </row>
    <row r="111" spans="2:109" ht="15" customHeight="1" x14ac:dyDescent="0.25">
      <c r="B111" s="310" t="str">
        <f t="shared" si="90"/>
        <v>10 / 49</v>
      </c>
      <c r="C111" s="3510" t="s">
        <v>360</v>
      </c>
      <c r="D111" s="3511"/>
      <c r="E111" s="3511"/>
      <c r="F111" s="3511"/>
      <c r="G111" s="3511"/>
      <c r="H111" s="3511"/>
      <c r="I111" s="3511"/>
      <c r="J111" s="3511"/>
      <c r="K111" s="3511"/>
      <c r="L111" s="3511"/>
      <c r="M111" s="3511"/>
      <c r="N111" s="3511"/>
      <c r="O111" s="3511"/>
      <c r="P111" s="3512"/>
      <c r="AV111" s="275"/>
      <c r="AW111" s="275"/>
      <c r="AX111" s="275"/>
      <c r="AY111" s="275"/>
      <c r="AZ111" s="275"/>
    </row>
    <row r="112" spans="2:109" ht="30" customHeight="1" x14ac:dyDescent="0.25">
      <c r="B112" s="310" t="str">
        <f t="shared" si="90"/>
        <v>11 / 50</v>
      </c>
      <c r="C112" s="3510" t="s">
        <v>359</v>
      </c>
      <c r="D112" s="3511"/>
      <c r="E112" s="3511"/>
      <c r="F112" s="3511"/>
      <c r="G112" s="3511"/>
      <c r="H112" s="3511"/>
      <c r="I112" s="3511"/>
      <c r="J112" s="3511"/>
      <c r="K112" s="3511"/>
      <c r="L112" s="3511"/>
      <c r="M112" s="3511"/>
      <c r="N112" s="3511"/>
      <c r="O112" s="3511"/>
      <c r="P112" s="3512"/>
    </row>
    <row r="113" spans="2:16" ht="15" customHeight="1" x14ac:dyDescent="0.25">
      <c r="B113" s="310" t="str">
        <f t="shared" si="90"/>
        <v>12 / 51</v>
      </c>
      <c r="C113" s="3510" t="s">
        <v>358</v>
      </c>
      <c r="D113" s="3511"/>
      <c r="E113" s="3511"/>
      <c r="F113" s="3511"/>
      <c r="G113" s="3511"/>
      <c r="H113" s="3511"/>
      <c r="I113" s="3511"/>
      <c r="J113" s="3511"/>
      <c r="K113" s="3511"/>
      <c r="L113" s="3511"/>
      <c r="M113" s="3511"/>
      <c r="N113" s="3511"/>
      <c r="O113" s="3511"/>
      <c r="P113" s="3512"/>
    </row>
    <row r="114" spans="2:16" ht="15" customHeight="1" x14ac:dyDescent="0.25">
      <c r="B114" s="310" t="str">
        <f t="shared" si="90"/>
        <v>13 / 52</v>
      </c>
      <c r="C114" s="3510" t="s">
        <v>357</v>
      </c>
      <c r="D114" s="3511"/>
      <c r="E114" s="3511"/>
      <c r="F114" s="3511"/>
      <c r="G114" s="3511"/>
      <c r="H114" s="3511"/>
      <c r="I114" s="3511"/>
      <c r="J114" s="3511"/>
      <c r="K114" s="3511"/>
      <c r="L114" s="3511"/>
      <c r="M114" s="3511"/>
      <c r="N114" s="3511"/>
      <c r="O114" s="3511"/>
      <c r="P114" s="3512"/>
    </row>
    <row r="115" spans="2:16" ht="30" customHeight="1" x14ac:dyDescent="0.25">
      <c r="B115" s="310" t="str">
        <f t="shared" si="90"/>
        <v>14 / 53</v>
      </c>
      <c r="C115" s="3510" t="s">
        <v>356</v>
      </c>
      <c r="D115" s="3511"/>
      <c r="E115" s="3511"/>
      <c r="F115" s="3511"/>
      <c r="G115" s="3511"/>
      <c r="H115" s="3511"/>
      <c r="I115" s="3511"/>
      <c r="J115" s="3511"/>
      <c r="K115" s="3511"/>
      <c r="L115" s="3511"/>
      <c r="M115" s="3511"/>
      <c r="N115" s="3511"/>
      <c r="O115" s="3511"/>
      <c r="P115" s="3512"/>
    </row>
    <row r="116" spans="2:16" ht="30" customHeight="1" x14ac:dyDescent="0.25">
      <c r="B116" s="310" t="str">
        <f t="shared" si="90"/>
        <v>15 / 54</v>
      </c>
      <c r="C116" s="3510" t="s">
        <v>355</v>
      </c>
      <c r="D116" s="3511"/>
      <c r="E116" s="3511"/>
      <c r="F116" s="3511"/>
      <c r="G116" s="3511"/>
      <c r="H116" s="3511"/>
      <c r="I116" s="3511"/>
      <c r="J116" s="3511"/>
      <c r="K116" s="3511"/>
      <c r="L116" s="3511"/>
      <c r="M116" s="3511"/>
      <c r="N116" s="3511"/>
      <c r="O116" s="3511"/>
      <c r="P116" s="3512"/>
    </row>
    <row r="117" spans="2:16" ht="15" customHeight="1" x14ac:dyDescent="0.25">
      <c r="B117" s="310" t="str">
        <f t="shared" si="90"/>
        <v>16 / 55</v>
      </c>
      <c r="C117" s="3510" t="s">
        <v>354</v>
      </c>
      <c r="D117" s="3511"/>
      <c r="E117" s="3511"/>
      <c r="F117" s="3511"/>
      <c r="G117" s="3511"/>
      <c r="H117" s="3511"/>
      <c r="I117" s="3511"/>
      <c r="J117" s="3511"/>
      <c r="K117" s="3511"/>
      <c r="L117" s="3511"/>
      <c r="M117" s="3511"/>
      <c r="N117" s="3511"/>
      <c r="O117" s="3511"/>
      <c r="P117" s="3512"/>
    </row>
    <row r="118" spans="2:16" ht="15" customHeight="1" x14ac:dyDescent="0.25">
      <c r="B118" s="310" t="str">
        <f t="shared" si="90"/>
        <v>17 / 56</v>
      </c>
      <c r="C118" s="3510" t="s">
        <v>353</v>
      </c>
      <c r="D118" s="3511"/>
      <c r="E118" s="3511"/>
      <c r="F118" s="3511"/>
      <c r="G118" s="3511"/>
      <c r="H118" s="3511"/>
      <c r="I118" s="3511"/>
      <c r="J118" s="3511"/>
      <c r="K118" s="3511"/>
      <c r="L118" s="3511"/>
      <c r="M118" s="3511"/>
      <c r="N118" s="3511"/>
      <c r="O118" s="3511"/>
      <c r="P118" s="3512"/>
    </row>
    <row r="119" spans="2:16" ht="15" customHeight="1" x14ac:dyDescent="0.25">
      <c r="B119" s="310" t="str">
        <f t="shared" si="90"/>
        <v>18 / 57</v>
      </c>
      <c r="C119" s="3510" t="s">
        <v>352</v>
      </c>
      <c r="D119" s="3511"/>
      <c r="E119" s="3511"/>
      <c r="F119" s="3511"/>
      <c r="G119" s="3511"/>
      <c r="H119" s="3511"/>
      <c r="I119" s="3511"/>
      <c r="J119" s="3511"/>
      <c r="K119" s="3511"/>
      <c r="L119" s="3511"/>
      <c r="M119" s="3511"/>
      <c r="N119" s="3511"/>
      <c r="O119" s="3511"/>
      <c r="P119" s="3512"/>
    </row>
    <row r="120" spans="2:16" ht="15" customHeight="1" x14ac:dyDescent="0.25">
      <c r="B120" s="310" t="str">
        <f t="shared" si="90"/>
        <v>19 / 58</v>
      </c>
      <c r="C120" s="3510" t="s">
        <v>351</v>
      </c>
      <c r="D120" s="3511"/>
      <c r="E120" s="3511"/>
      <c r="F120" s="3511"/>
      <c r="G120" s="3511"/>
      <c r="H120" s="3511"/>
      <c r="I120" s="3511"/>
      <c r="J120" s="3511"/>
      <c r="K120" s="3511"/>
      <c r="L120" s="3511"/>
      <c r="M120" s="3511"/>
      <c r="N120" s="3511"/>
      <c r="O120" s="3511"/>
      <c r="P120" s="3512"/>
    </row>
    <row r="121" spans="2:16" ht="15" customHeight="1" x14ac:dyDescent="0.25">
      <c r="B121" s="310" t="str">
        <f t="shared" si="90"/>
        <v>20 / 59</v>
      </c>
      <c r="C121" s="3510" t="s">
        <v>350</v>
      </c>
      <c r="D121" s="3511"/>
      <c r="E121" s="3511"/>
      <c r="F121" s="3511"/>
      <c r="G121" s="3511"/>
      <c r="H121" s="3511"/>
      <c r="I121" s="3511"/>
      <c r="J121" s="3511"/>
      <c r="K121" s="3511"/>
      <c r="L121" s="3511"/>
      <c r="M121" s="3511"/>
      <c r="N121" s="3511"/>
      <c r="O121" s="3511"/>
      <c r="P121" s="3512"/>
    </row>
    <row r="122" spans="2:16" ht="15" customHeight="1" x14ac:dyDescent="0.25">
      <c r="B122" s="310" t="str">
        <f t="shared" si="90"/>
        <v>21 / 60</v>
      </c>
      <c r="C122" s="3510" t="s">
        <v>349</v>
      </c>
      <c r="D122" s="3511"/>
      <c r="E122" s="3511"/>
      <c r="F122" s="3511"/>
      <c r="G122" s="3511"/>
      <c r="H122" s="3511"/>
      <c r="I122" s="3511"/>
      <c r="J122" s="3511"/>
      <c r="K122" s="3511"/>
      <c r="L122" s="3511"/>
      <c r="M122" s="3511"/>
      <c r="N122" s="3511"/>
      <c r="O122" s="3511"/>
      <c r="P122" s="3512"/>
    </row>
    <row r="123" spans="2:16" ht="15" customHeight="1" x14ac:dyDescent="0.25">
      <c r="B123" s="310" t="str">
        <f t="shared" si="90"/>
        <v>22 / 61</v>
      </c>
      <c r="C123" s="3510" t="s">
        <v>348</v>
      </c>
      <c r="D123" s="3511"/>
      <c r="E123" s="3511"/>
      <c r="F123" s="3511"/>
      <c r="G123" s="3511"/>
      <c r="H123" s="3511"/>
      <c r="I123" s="3511"/>
      <c r="J123" s="3511"/>
      <c r="K123" s="3511"/>
      <c r="L123" s="3511"/>
      <c r="M123" s="3511"/>
      <c r="N123" s="3511"/>
      <c r="O123" s="3511"/>
      <c r="P123" s="3512"/>
    </row>
    <row r="124" spans="2:16" ht="15" customHeight="1" x14ac:dyDescent="0.25">
      <c r="B124" s="310" t="str">
        <f t="shared" si="90"/>
        <v>23 / 62</v>
      </c>
      <c r="C124" s="3510" t="s">
        <v>347</v>
      </c>
      <c r="D124" s="3511"/>
      <c r="E124" s="3511"/>
      <c r="F124" s="3511"/>
      <c r="G124" s="3511"/>
      <c r="H124" s="3511"/>
      <c r="I124" s="3511"/>
      <c r="J124" s="3511"/>
      <c r="K124" s="3511"/>
      <c r="L124" s="3511"/>
      <c r="M124" s="3511"/>
      <c r="N124" s="3511"/>
      <c r="O124" s="3511"/>
      <c r="P124" s="3512"/>
    </row>
    <row r="125" spans="2:16" ht="30" customHeight="1" x14ac:dyDescent="0.25">
      <c r="B125" s="309" t="s">
        <v>346</v>
      </c>
      <c r="C125" s="3510" t="s">
        <v>345</v>
      </c>
      <c r="D125" s="3511"/>
      <c r="E125" s="3511"/>
      <c r="F125" s="3511"/>
      <c r="G125" s="3511"/>
      <c r="H125" s="3511"/>
      <c r="I125" s="3511"/>
      <c r="J125" s="3511"/>
      <c r="K125" s="3511"/>
      <c r="L125" s="3511"/>
      <c r="M125" s="3511"/>
      <c r="N125" s="3511"/>
      <c r="O125" s="3511"/>
      <c r="P125" s="3512"/>
    </row>
    <row r="126" spans="2:16" ht="15" customHeight="1" thickBot="1" x14ac:dyDescent="0.3">
      <c r="B126" s="308" t="str">
        <f>B47&amp;" / "&amp;B88</f>
        <v>39 / 78</v>
      </c>
      <c r="C126" s="3517" t="s">
        <v>344</v>
      </c>
      <c r="D126" s="3518"/>
      <c r="E126" s="3518"/>
      <c r="F126" s="3518"/>
      <c r="G126" s="3518"/>
      <c r="H126" s="3518"/>
      <c r="I126" s="3518"/>
      <c r="J126" s="3518"/>
      <c r="K126" s="3518"/>
      <c r="L126" s="3518"/>
      <c r="M126" s="3518"/>
      <c r="N126" s="3518"/>
      <c r="O126" s="3518"/>
      <c r="P126" s="3519"/>
    </row>
    <row r="127" spans="2:16" x14ac:dyDescent="0.25"/>
    <row r="128" spans="2:16" x14ac:dyDescent="0.25"/>
  </sheetData>
  <sheetProtection autoFilter="0"/>
  <mergeCells count="48">
    <mergeCell ref="C109:P109"/>
    <mergeCell ref="C103:P103"/>
    <mergeCell ref="C104:P104"/>
    <mergeCell ref="C123:P123"/>
    <mergeCell ref="C105:P105"/>
    <mergeCell ref="C106:P106"/>
    <mergeCell ref="C107:P107"/>
    <mergeCell ref="C118:P118"/>
    <mergeCell ref="C119:P119"/>
    <mergeCell ref="C120:P120"/>
    <mergeCell ref="C126:P126"/>
    <mergeCell ref="C121:P121"/>
    <mergeCell ref="C110:P110"/>
    <mergeCell ref="C111:P111"/>
    <mergeCell ref="C112:P112"/>
    <mergeCell ref="C113:P113"/>
    <mergeCell ref="C114:P114"/>
    <mergeCell ref="C115:P115"/>
    <mergeCell ref="C116:P116"/>
    <mergeCell ref="C117:P117"/>
    <mergeCell ref="C125:P125"/>
    <mergeCell ref="C124:P124"/>
    <mergeCell ref="BF3:BJ3"/>
    <mergeCell ref="BB6:BE6"/>
    <mergeCell ref="BF6:BJ6"/>
    <mergeCell ref="C122:P122"/>
    <mergeCell ref="V3:Z3"/>
    <mergeCell ref="AA3:AE3"/>
    <mergeCell ref="AF3:AJ3"/>
    <mergeCell ref="C108:P108"/>
    <mergeCell ref="V6:Z6"/>
    <mergeCell ref="AP6:AT6"/>
    <mergeCell ref="AA6:AE6"/>
    <mergeCell ref="AF6:AJ6"/>
    <mergeCell ref="AK6:AO6"/>
    <mergeCell ref="G3:K3"/>
    <mergeCell ref="C100:P100"/>
    <mergeCell ref="C102:P102"/>
    <mergeCell ref="AK3:AO3"/>
    <mergeCell ref="AP3:AT3"/>
    <mergeCell ref="B6:F6"/>
    <mergeCell ref="G6:K6"/>
    <mergeCell ref="B96:P96"/>
    <mergeCell ref="B98:P98"/>
    <mergeCell ref="L3:P3"/>
    <mergeCell ref="Q3:U3"/>
    <mergeCell ref="L6:P6"/>
    <mergeCell ref="Q6:U6"/>
  </mergeCells>
  <conditionalFormatting sqref="AY8:AZ89">
    <cfRule type="cellIs" dxfId="1311" priority="1" operator="equal">
      <formula>0</formula>
    </cfRule>
  </conditionalFormatting>
  <dataValidations count="2">
    <dataValidation type="custom" showErrorMessage="1" errorTitle="No label" error="You must enter a description in column C for any additional values." sqref="G73:AT87" xr:uid="{00000000-0002-0000-3800-000001000000}">
      <formula1>AND(SUM($G$73:$AT$87)&gt;0,NOT(ISBLANK($C73)))</formula1>
    </dataValidation>
    <dataValidation type="custom" showErrorMessage="1" errorTitle="No label" error="You must enter a description in column C for any additional values." sqref="G32:AT46" xr:uid="{00000000-0002-0000-3800-000000000000}">
      <formula1>AND(SUM($G$32:$AT$46)&gt;0,NOT(ISNONTEXT($C32)))</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E24A6-2689-4643-88AF-9A318A13FDF9}">
  <sheetPr>
    <tabColor theme="7" tint="0.79998168889431442"/>
  </sheetPr>
  <dimension ref="A1:AA84"/>
  <sheetViews>
    <sheetView workbookViewId="0">
      <selection activeCell="M37" sqref="M37:M38"/>
    </sheetView>
  </sheetViews>
  <sheetFormatPr defaultColWidth="0" defaultRowHeight="14.25" zeroHeight="1" x14ac:dyDescent="0.2"/>
  <cols>
    <col min="1" max="1" width="1.85546875" style="1923" customWidth="1"/>
    <col min="2" max="2" width="7.5703125" style="1923" customWidth="1"/>
    <col min="3" max="3" width="82.42578125" style="1923" bestFit="1" customWidth="1"/>
    <col min="4" max="4" width="13.85546875" style="1923" bestFit="1" customWidth="1"/>
    <col min="5" max="5" width="6.42578125" style="1923" customWidth="1"/>
    <col min="6" max="6" width="6.42578125" style="2735" customWidth="1"/>
    <col min="7" max="7" width="22.42578125" style="1923" bestFit="1" customWidth="1"/>
    <col min="8" max="14" width="11" style="1923" customWidth="1"/>
    <col min="15" max="15" width="3" style="1923" customWidth="1"/>
    <col min="16" max="16" width="61.85546875" style="1923" bestFit="1" customWidth="1"/>
    <col min="17" max="17" width="21.7109375" style="1923" customWidth="1"/>
    <col min="18" max="18" width="3" style="1923" customWidth="1"/>
    <col min="19" max="19" width="24.7109375" style="1033" customWidth="1"/>
    <col min="20" max="20" width="3.42578125" style="1033" customWidth="1"/>
    <col min="21" max="21" width="3" style="1034" hidden="1" customWidth="1"/>
    <col min="22" max="26" width="9.28515625" style="1097" hidden="1" customWidth="1"/>
    <col min="27" max="27" width="1.85546875" style="1034" hidden="1" customWidth="1"/>
    <col min="28" max="16384" width="11" style="1923" hidden="1"/>
  </cols>
  <sheetData>
    <row r="1" spans="1:26" ht="20.25" x14ac:dyDescent="0.25">
      <c r="A1" s="2450"/>
      <c r="B1" s="1" t="s">
        <v>7130</v>
      </c>
      <c r="C1" s="631"/>
      <c r="D1" s="631"/>
      <c r="E1" s="632"/>
      <c r="F1" s="632"/>
      <c r="G1" s="632"/>
      <c r="H1" s="631"/>
      <c r="I1" s="631"/>
      <c r="J1" s="631"/>
      <c r="K1" s="631"/>
      <c r="L1" s="631"/>
      <c r="M1" s="2447"/>
      <c r="N1" s="2448" t="str">
        <f>[2]AppValidation!$D$2</f>
        <v>Yorkshire Water</v>
      </c>
      <c r="O1" s="2449"/>
      <c r="P1" s="3831" t="s">
        <v>1</v>
      </c>
      <c r="Q1" s="3831"/>
      <c r="R1" s="3831"/>
      <c r="S1" s="3831"/>
      <c r="V1" s="1035"/>
      <c r="W1" s="1035"/>
      <c r="X1" s="1035"/>
      <c r="Y1" s="1035"/>
      <c r="Z1" s="1035"/>
    </row>
    <row r="2" spans="1:26" ht="15" customHeight="1" thickBot="1" x14ac:dyDescent="0.3">
      <c r="A2" s="2450"/>
      <c r="B2" s="2452"/>
      <c r="C2" s="2452"/>
      <c r="D2" s="2453"/>
      <c r="E2" s="2454"/>
      <c r="F2" s="2455"/>
      <c r="G2" s="2455"/>
      <c r="H2" s="2452"/>
      <c r="I2" s="2452"/>
      <c r="J2" s="2452"/>
      <c r="K2" s="2456"/>
      <c r="L2" s="2456"/>
      <c r="M2" s="2457"/>
      <c r="N2" s="2457"/>
      <c r="O2" s="2458"/>
      <c r="P2" s="2457"/>
      <c r="Q2" s="2450"/>
      <c r="R2" s="2450"/>
      <c r="V2" s="3617" t="s">
        <v>12</v>
      </c>
      <c r="W2" s="3617"/>
      <c r="X2" s="3617"/>
      <c r="Y2" s="3617"/>
      <c r="Z2" s="3617"/>
    </row>
    <row r="3" spans="1:26" ht="15" thickBot="1" x14ac:dyDescent="0.3">
      <c r="A3" s="2450"/>
      <c r="B3" s="3529" t="s">
        <v>14</v>
      </c>
      <c r="C3" s="3832"/>
      <c r="D3" s="2459" t="s">
        <v>15</v>
      </c>
      <c r="E3" s="2460" t="s">
        <v>16</v>
      </c>
      <c r="F3" s="2461" t="s">
        <v>17</v>
      </c>
      <c r="G3" s="2462" t="s">
        <v>30</v>
      </c>
      <c r="H3" s="2463" t="s">
        <v>1848</v>
      </c>
      <c r="I3" s="2460" t="s">
        <v>1849</v>
      </c>
      <c r="J3" s="2460" t="s">
        <v>1850</v>
      </c>
      <c r="K3" s="2460" t="s">
        <v>870</v>
      </c>
      <c r="L3" s="2460" t="s">
        <v>869</v>
      </c>
      <c r="M3" s="2460" t="s">
        <v>868</v>
      </c>
      <c r="N3" s="2462" t="s">
        <v>4625</v>
      </c>
      <c r="O3" s="2464"/>
      <c r="P3" s="2465" t="s">
        <v>23</v>
      </c>
      <c r="Q3" s="491" t="s">
        <v>24</v>
      </c>
      <c r="R3" s="2450"/>
      <c r="S3" s="2860" t="s">
        <v>25</v>
      </c>
      <c r="V3" s="1049" t="s">
        <v>27</v>
      </c>
      <c r="W3" s="1050"/>
      <c r="X3" s="1050"/>
      <c r="Y3" s="1050"/>
      <c r="Z3" s="1050"/>
    </row>
    <row r="4" spans="1:26" ht="15" thickBot="1" x14ac:dyDescent="0.25">
      <c r="A4" s="2450"/>
      <c r="B4" s="2466"/>
      <c r="C4" s="2467"/>
      <c r="D4" s="2467"/>
      <c r="E4" s="2468"/>
      <c r="F4" s="2468"/>
      <c r="G4" s="2468"/>
      <c r="H4" s="2467"/>
      <c r="I4" s="2469"/>
      <c r="J4" s="2469"/>
      <c r="K4" s="2469"/>
      <c r="L4" s="2469"/>
      <c r="M4" s="2469"/>
      <c r="N4" s="2467"/>
      <c r="O4" s="2470"/>
      <c r="P4" s="2467"/>
      <c r="Q4" s="2467"/>
      <c r="R4" s="2450"/>
      <c r="S4" s="2907"/>
      <c r="V4" s="2882"/>
      <c r="W4" s="2882"/>
      <c r="X4" s="2882"/>
      <c r="Y4" s="2882"/>
      <c r="Z4" s="2882"/>
    </row>
    <row r="5" spans="1:26" ht="15" thickBot="1" x14ac:dyDescent="0.3">
      <c r="A5" s="2450"/>
      <c r="B5" s="2471" t="s">
        <v>36</v>
      </c>
      <c r="C5" s="2472" t="s">
        <v>6124</v>
      </c>
      <c r="D5" s="1033"/>
      <c r="E5" s="1033"/>
      <c r="F5" s="2473"/>
      <c r="G5" s="2474"/>
      <c r="H5" s="2475"/>
      <c r="I5" s="2475"/>
      <c r="J5" s="2475"/>
      <c r="K5" s="2475"/>
      <c r="L5" s="2475"/>
      <c r="M5" s="2475"/>
      <c r="N5" s="2475"/>
      <c r="O5" s="2475"/>
      <c r="P5" s="2475"/>
      <c r="Q5" s="2475"/>
      <c r="R5" s="2450"/>
      <c r="S5" s="498"/>
      <c r="V5" s="1050"/>
      <c r="W5" s="1050"/>
      <c r="X5" s="1050"/>
      <c r="Y5" s="1050"/>
      <c r="Z5" s="1050"/>
    </row>
    <row r="6" spans="1:26" x14ac:dyDescent="0.2">
      <c r="A6" s="2450"/>
      <c r="B6" s="2476">
        <v>1</v>
      </c>
      <c r="C6" s="2477" t="s">
        <v>6002</v>
      </c>
      <c r="D6" s="2478" t="s">
        <v>6003</v>
      </c>
      <c r="E6" s="2908" t="s">
        <v>6004</v>
      </c>
      <c r="F6" s="2909">
        <v>0</v>
      </c>
      <c r="G6" s="2510" t="s">
        <v>1913</v>
      </c>
      <c r="H6" s="2481"/>
      <c r="I6" s="2481"/>
      <c r="J6" s="2481"/>
      <c r="K6" s="2481"/>
      <c r="L6" s="2481"/>
      <c r="M6" s="2467"/>
      <c r="N6" s="2482">
        <v>2</v>
      </c>
      <c r="O6" s="2483"/>
      <c r="P6" s="2484" t="s">
        <v>6125</v>
      </c>
      <c r="Q6" s="2485"/>
      <c r="R6" s="2450"/>
      <c r="S6" s="43"/>
      <c r="V6" s="1050"/>
      <c r="W6" s="1050"/>
      <c r="X6" s="1050"/>
      <c r="Y6" s="1050"/>
      <c r="Z6" s="1050"/>
    </row>
    <row r="7" spans="1:26" x14ac:dyDescent="0.2">
      <c r="A7" s="2450"/>
      <c r="B7" s="2486">
        <v>2</v>
      </c>
      <c r="C7" s="2487" t="s">
        <v>6126</v>
      </c>
      <c r="D7" s="2488" t="s">
        <v>7131</v>
      </c>
      <c r="E7" s="2910" t="s">
        <v>1912</v>
      </c>
      <c r="F7" s="2911">
        <v>0</v>
      </c>
      <c r="G7" s="2490" t="s">
        <v>1913</v>
      </c>
      <c r="H7" s="2491"/>
      <c r="I7" s="2492"/>
      <c r="J7" s="2493"/>
      <c r="K7" s="2466"/>
      <c r="L7" s="2466"/>
      <c r="M7" s="2466"/>
      <c r="N7" s="2341" t="s">
        <v>2691</v>
      </c>
      <c r="O7" s="2483"/>
      <c r="P7" s="2495" t="s">
        <v>6021</v>
      </c>
      <c r="Q7" s="2496" t="s">
        <v>6128</v>
      </c>
      <c r="R7" s="2450"/>
      <c r="S7" s="43"/>
      <c r="V7" s="1050"/>
      <c r="W7" s="1050"/>
      <c r="X7" s="1050"/>
      <c r="Y7" s="1050"/>
      <c r="Z7" s="1050"/>
    </row>
    <row r="8" spans="1:26" ht="15" thickBot="1" x14ac:dyDescent="0.3">
      <c r="A8" s="2450"/>
      <c r="B8" s="2497">
        <v>3</v>
      </c>
      <c r="C8" s="2498" t="s">
        <v>6129</v>
      </c>
      <c r="D8" s="2499" t="s">
        <v>7132</v>
      </c>
      <c r="E8" s="2912" t="s">
        <v>1880</v>
      </c>
      <c r="F8" s="2500">
        <v>2</v>
      </c>
      <c r="G8" s="2501" t="s">
        <v>1913</v>
      </c>
      <c r="H8" s="2466"/>
      <c r="I8" s="2466"/>
      <c r="J8" s="2466"/>
      <c r="K8" s="2466"/>
      <c r="L8" s="2466"/>
      <c r="M8" s="2466"/>
      <c r="N8" s="2913">
        <v>3.5999999999999997E-2</v>
      </c>
      <c r="O8" s="2483"/>
      <c r="P8" s="2503" t="s">
        <v>6021</v>
      </c>
      <c r="Q8" s="2504"/>
      <c r="R8" s="2450"/>
      <c r="S8" s="43"/>
      <c r="V8" s="1050"/>
      <c r="W8" s="1050"/>
      <c r="X8" s="1050"/>
      <c r="Y8" s="1050"/>
      <c r="Z8" s="1050"/>
    </row>
    <row r="9" spans="1:26" ht="15" thickBot="1" x14ac:dyDescent="0.25">
      <c r="A9" s="2450"/>
      <c r="B9" s="2505"/>
      <c r="C9" s="2506"/>
      <c r="D9" s="2507"/>
      <c r="E9" s="2468"/>
      <c r="F9" s="2468"/>
      <c r="G9" s="2468"/>
      <c r="H9" s="2467"/>
      <c r="I9" s="2469"/>
      <c r="J9" s="2469"/>
      <c r="K9" s="2469"/>
      <c r="L9" s="2469"/>
      <c r="M9" s="2469"/>
      <c r="N9" s="2467"/>
      <c r="O9" s="2470"/>
      <c r="P9" s="2508"/>
      <c r="Q9" s="2508"/>
      <c r="R9" s="2450"/>
      <c r="S9" s="43"/>
      <c r="V9" s="1050"/>
      <c r="W9" s="1050"/>
      <c r="X9" s="1050"/>
      <c r="Y9" s="1050"/>
      <c r="Z9" s="1050"/>
    </row>
    <row r="10" spans="1:26" ht="15" thickBot="1" x14ac:dyDescent="0.3">
      <c r="A10" s="2450"/>
      <c r="B10" s="2471" t="s">
        <v>116</v>
      </c>
      <c r="C10" s="2472" t="s">
        <v>6131</v>
      </c>
      <c r="D10" s="2473"/>
      <c r="E10" s="1033"/>
      <c r="F10" s="2473"/>
      <c r="G10" s="2474"/>
      <c r="H10" s="2475"/>
      <c r="I10" s="2475"/>
      <c r="J10" s="2475"/>
      <c r="K10" s="2475"/>
      <c r="L10" s="2475"/>
      <c r="M10" s="2475"/>
      <c r="N10" s="2475"/>
      <c r="O10" s="2475"/>
      <c r="P10" s="2509"/>
      <c r="Q10" s="2509"/>
      <c r="R10" s="2450"/>
      <c r="S10" s="43"/>
      <c r="V10" s="1050"/>
      <c r="W10" s="1050"/>
      <c r="X10" s="1050"/>
      <c r="Y10" s="1050"/>
      <c r="Z10" s="1050"/>
    </row>
    <row r="11" spans="1:26" ht="15" thickBot="1" x14ac:dyDescent="0.25">
      <c r="A11" s="2450"/>
      <c r="B11" s="2476">
        <v>4</v>
      </c>
      <c r="C11" s="2477" t="s">
        <v>7133</v>
      </c>
      <c r="D11" s="2478" t="s">
        <v>7134</v>
      </c>
      <c r="E11" s="2908" t="s">
        <v>6004</v>
      </c>
      <c r="F11" s="2479">
        <v>1</v>
      </c>
      <c r="G11" s="2510" t="s">
        <v>1913</v>
      </c>
      <c r="H11" s="2467"/>
      <c r="I11" s="2467"/>
      <c r="J11" s="2467"/>
      <c r="K11" s="2467"/>
      <c r="L11" s="2467"/>
      <c r="M11" s="2467"/>
      <c r="N11" s="2511">
        <v>99.5</v>
      </c>
      <c r="O11" s="2512"/>
      <c r="P11" s="2513" t="s">
        <v>6021</v>
      </c>
      <c r="Q11" s="2514"/>
      <c r="R11" s="2450"/>
      <c r="S11" s="43"/>
      <c r="V11" s="1050"/>
      <c r="W11" s="1050"/>
      <c r="X11" s="1050"/>
      <c r="Y11" s="1050"/>
      <c r="Z11" s="1050"/>
    </row>
    <row r="12" spans="1:26" ht="15" thickBot="1" x14ac:dyDescent="0.25">
      <c r="A12" s="2450"/>
      <c r="B12" s="2914">
        <v>5</v>
      </c>
      <c r="C12" s="2915" t="s">
        <v>7135</v>
      </c>
      <c r="D12" s="2916" t="s">
        <v>7136</v>
      </c>
      <c r="E12" s="2917" t="s">
        <v>41</v>
      </c>
      <c r="F12" s="2918">
        <v>3</v>
      </c>
      <c r="G12" s="2515" t="s">
        <v>3979</v>
      </c>
      <c r="H12" s="2467"/>
      <c r="I12" s="2516">
        <v>5.9340959397839903</v>
      </c>
      <c r="J12" s="2517">
        <v>5.9340959397839903</v>
      </c>
      <c r="K12" s="2517">
        <v>5.9340959397839903</v>
      </c>
      <c r="L12" s="2517">
        <v>5.9340959397839903</v>
      </c>
      <c r="M12" s="2518">
        <v>5.9340959397839903</v>
      </c>
      <c r="N12" s="2519"/>
      <c r="O12" s="2519"/>
      <c r="P12" s="2919" t="s">
        <v>6071</v>
      </c>
      <c r="Q12" s="2521"/>
      <c r="R12" s="2450"/>
      <c r="S12" s="43"/>
      <c r="V12" s="1050"/>
      <c r="W12" s="1050"/>
      <c r="X12" s="1050"/>
      <c r="Y12" s="1050"/>
      <c r="Z12" s="1050"/>
    </row>
    <row r="13" spans="1:26" ht="15" thickBot="1" x14ac:dyDescent="0.25">
      <c r="A13" s="2450"/>
      <c r="B13" s="2497">
        <v>6</v>
      </c>
      <c r="C13" s="2498" t="s">
        <v>7137</v>
      </c>
      <c r="D13" s="2499" t="s">
        <v>7138</v>
      </c>
      <c r="E13" s="2912" t="s">
        <v>1923</v>
      </c>
      <c r="F13" s="2500">
        <v>1</v>
      </c>
      <c r="G13" s="2501" t="s">
        <v>1913</v>
      </c>
      <c r="H13" s="2467"/>
      <c r="I13" s="2467"/>
      <c r="J13" s="2467"/>
      <c r="K13" s="2467"/>
      <c r="L13" s="2467"/>
      <c r="M13" s="2467"/>
      <c r="N13" s="2511">
        <v>99.5</v>
      </c>
      <c r="O13" s="2512"/>
      <c r="P13" s="2920" t="s">
        <v>6021</v>
      </c>
      <c r="Q13" s="2523"/>
      <c r="R13" s="2450"/>
      <c r="S13" s="43"/>
      <c r="V13" s="1050"/>
      <c r="W13" s="1050"/>
      <c r="X13" s="1050"/>
      <c r="Y13" s="1050"/>
      <c r="Z13" s="1050"/>
    </row>
    <row r="14" spans="1:26" ht="15" thickBot="1" x14ac:dyDescent="0.25">
      <c r="A14" s="2450"/>
      <c r="B14" s="2505"/>
      <c r="C14" s="2506"/>
      <c r="D14" s="2507"/>
      <c r="E14" s="2468"/>
      <c r="F14" s="2468"/>
      <c r="G14" s="2468"/>
      <c r="H14" s="2467"/>
      <c r="I14" s="2469"/>
      <c r="J14" s="2469"/>
      <c r="K14" s="2469"/>
      <c r="L14" s="2469"/>
      <c r="M14" s="2469"/>
      <c r="N14" s="2467"/>
      <c r="O14" s="2470"/>
      <c r="P14" s="2508"/>
      <c r="Q14" s="2508"/>
      <c r="R14" s="2450"/>
      <c r="S14" s="43"/>
      <c r="V14" s="1050"/>
      <c r="W14" s="1050"/>
      <c r="X14" s="1050"/>
      <c r="Y14" s="1050"/>
      <c r="Z14" s="1050"/>
    </row>
    <row r="15" spans="1:26" ht="15" thickBot="1" x14ac:dyDescent="0.3">
      <c r="A15" s="2450"/>
      <c r="B15" s="2471" t="s">
        <v>167</v>
      </c>
      <c r="C15" s="2472" t="s">
        <v>6139</v>
      </c>
      <c r="D15" s="2473"/>
      <c r="E15" s="1033"/>
      <c r="F15" s="2473"/>
      <c r="G15" s="2474"/>
      <c r="H15" s="2475"/>
      <c r="I15" s="2475"/>
      <c r="J15" s="2475"/>
      <c r="K15" s="2475"/>
      <c r="L15" s="2475"/>
      <c r="M15" s="2475"/>
      <c r="N15" s="2475"/>
      <c r="O15" s="2475"/>
      <c r="P15" s="2509"/>
      <c r="Q15" s="2509"/>
      <c r="R15" s="2450"/>
      <c r="S15" s="43"/>
      <c r="V15" s="1050"/>
      <c r="W15" s="1050"/>
      <c r="X15" s="1050"/>
      <c r="Y15" s="1050"/>
      <c r="Z15" s="1050"/>
    </row>
    <row r="16" spans="1:26" x14ac:dyDescent="0.2">
      <c r="A16" s="2450"/>
      <c r="B16" s="2476">
        <v>7</v>
      </c>
      <c r="C16" s="2477" t="s">
        <v>7139</v>
      </c>
      <c r="D16" s="2478" t="s">
        <v>7140</v>
      </c>
      <c r="E16" s="2478" t="s">
        <v>41</v>
      </c>
      <c r="F16" s="2921">
        <v>3</v>
      </c>
      <c r="G16" s="2510" t="s">
        <v>3979</v>
      </c>
      <c r="H16" s="2467"/>
      <c r="I16" s="2525">
        <v>388.12764331233097</v>
      </c>
      <c r="J16" s="2526">
        <v>388.12764331233097</v>
      </c>
      <c r="K16" s="2526">
        <v>388.12764331233097</v>
      </c>
      <c r="L16" s="2526">
        <v>388.12764331233097</v>
      </c>
      <c r="M16" s="2527">
        <v>388.12764331233097</v>
      </c>
      <c r="N16" s="2519"/>
      <c r="O16" s="2519"/>
      <c r="P16" s="2513" t="s">
        <v>6071</v>
      </c>
      <c r="Q16" s="2528"/>
      <c r="R16" s="2450"/>
      <c r="S16" s="43"/>
      <c r="V16" s="1050"/>
      <c r="W16" s="1050"/>
      <c r="X16" s="1050"/>
      <c r="Y16" s="1050"/>
      <c r="Z16" s="1050"/>
    </row>
    <row r="17" spans="1:27" x14ac:dyDescent="0.2">
      <c r="A17" s="2450"/>
      <c r="B17" s="2486">
        <v>8</v>
      </c>
      <c r="C17" s="2487" t="s">
        <v>7141</v>
      </c>
      <c r="D17" s="2488" t="s">
        <v>7142</v>
      </c>
      <c r="E17" s="2488" t="s">
        <v>41</v>
      </c>
      <c r="F17" s="2922">
        <v>3</v>
      </c>
      <c r="G17" s="2515" t="s">
        <v>3979</v>
      </c>
      <c r="H17" s="2467"/>
      <c r="I17" s="1480">
        <v>387.88780320255398</v>
      </c>
      <c r="J17" s="2529">
        <v>387.65270264732601</v>
      </c>
      <c r="K17" s="2529">
        <v>387.65270264732601</v>
      </c>
      <c r="L17" s="2529">
        <v>387.65270264732601</v>
      </c>
      <c r="M17" s="2530">
        <v>387.65270264732601</v>
      </c>
      <c r="N17" s="2519"/>
      <c r="O17" s="2519"/>
      <c r="P17" s="2531" t="s">
        <v>6071</v>
      </c>
      <c r="Q17" s="2532"/>
      <c r="R17" s="2450"/>
      <c r="S17" s="43"/>
      <c r="V17" s="1050"/>
      <c r="W17" s="1050"/>
      <c r="X17" s="1050"/>
      <c r="Y17" s="1050"/>
      <c r="Z17" s="1050"/>
    </row>
    <row r="18" spans="1:27" ht="15" thickBot="1" x14ac:dyDescent="0.3">
      <c r="A18" s="2450"/>
      <c r="B18" s="2497">
        <v>9</v>
      </c>
      <c r="C18" s="2498" t="s">
        <v>7143</v>
      </c>
      <c r="D18" s="2499" t="s">
        <v>7144</v>
      </c>
      <c r="E18" s="2499" t="s">
        <v>41</v>
      </c>
      <c r="F18" s="2923">
        <v>3</v>
      </c>
      <c r="G18" s="2590" t="s">
        <v>31</v>
      </c>
      <c r="H18" s="2924"/>
      <c r="I18" s="2534">
        <v>320.91750000000002</v>
      </c>
      <c r="J18" s="2535">
        <v>417.545672484345</v>
      </c>
      <c r="K18" s="2925">
        <v>423.86</v>
      </c>
      <c r="L18" s="2926">
        <v>528.88800000000003</v>
      </c>
      <c r="M18" s="2927">
        <v>471.57799999999997</v>
      </c>
      <c r="N18" s="2928"/>
      <c r="O18" s="2539"/>
      <c r="P18" s="2540" t="s">
        <v>6146</v>
      </c>
      <c r="Q18" s="2541"/>
      <c r="R18" s="2450"/>
      <c r="S18" s="43">
        <f xml:space="preserve"> IF( SUM( V18:Z18 ) = 0, 0, $V$3 )</f>
        <v>0</v>
      </c>
      <c r="V18" s="1050"/>
      <c r="W18" s="1050"/>
      <c r="X18" s="1061">
        <f>IF('[2]Validation flags'!$H$3=1,0, IF( ISNUMBER(K18), 0, 1 ))</f>
        <v>0</v>
      </c>
      <c r="Y18" s="1061">
        <f>IF('[2]Validation flags'!$H$3=1,0, IF( ISNUMBER(L18), 0, 1 ))</f>
        <v>0</v>
      </c>
      <c r="Z18" s="1061">
        <f>IF('[2]Validation flags'!$H$3=1,0, IF( ISNUMBER(M18), 0, 1 ))</f>
        <v>0</v>
      </c>
    </row>
    <row r="19" spans="1:27" ht="15" thickBot="1" x14ac:dyDescent="0.25">
      <c r="A19" s="2450"/>
      <c r="B19" s="2505"/>
      <c r="C19" s="2506"/>
      <c r="D19" s="2507"/>
      <c r="E19" s="2468"/>
      <c r="F19" s="2468"/>
      <c r="G19" s="2468"/>
      <c r="H19" s="2467"/>
      <c r="I19" s="2469"/>
      <c r="J19" s="2469"/>
      <c r="K19" s="2929"/>
      <c r="L19" s="2929"/>
      <c r="M19" s="2929"/>
      <c r="N19" s="2467"/>
      <c r="O19" s="2470"/>
      <c r="P19" s="2508"/>
      <c r="Q19" s="2508"/>
      <c r="R19" s="2450"/>
      <c r="S19" s="43"/>
      <c r="V19" s="1050"/>
      <c r="W19" s="1050"/>
      <c r="X19" s="1050"/>
      <c r="Y19" s="1050"/>
      <c r="Z19" s="1050"/>
    </row>
    <row r="20" spans="1:27" ht="15" thickBot="1" x14ac:dyDescent="0.3">
      <c r="A20" s="2450"/>
      <c r="B20" s="2471" t="s">
        <v>187</v>
      </c>
      <c r="C20" s="2472" t="s">
        <v>7145</v>
      </c>
      <c r="D20" s="2473"/>
      <c r="E20" s="1033"/>
      <c r="F20" s="2473"/>
      <c r="G20" s="2474"/>
      <c r="H20" s="2475"/>
      <c r="I20" s="2475"/>
      <c r="J20" s="2475"/>
      <c r="K20" s="2930"/>
      <c r="L20" s="2930"/>
      <c r="M20" s="2930"/>
      <c r="N20" s="2475"/>
      <c r="O20" s="2475"/>
      <c r="P20" s="2509"/>
      <c r="Q20" s="2509"/>
      <c r="R20" s="2450"/>
      <c r="S20" s="43"/>
      <c r="V20" s="1050"/>
      <c r="W20" s="1050"/>
      <c r="X20" s="1050"/>
      <c r="Y20" s="1050"/>
      <c r="Z20" s="1050"/>
    </row>
    <row r="21" spans="1:27" ht="14.25" customHeight="1" x14ac:dyDescent="0.25">
      <c r="A21" s="2450"/>
      <c r="B21" s="2476">
        <v>10</v>
      </c>
      <c r="C21" s="2931" t="s">
        <v>7146</v>
      </c>
      <c r="D21" s="2932" t="s">
        <v>7147</v>
      </c>
      <c r="E21" s="2478" t="s">
        <v>41</v>
      </c>
      <c r="F21" s="2478">
        <v>3</v>
      </c>
      <c r="G21" s="2933" t="s">
        <v>31</v>
      </c>
      <c r="H21" s="2924"/>
      <c r="I21" s="2525">
        <v>2E-3</v>
      </c>
      <c r="J21" s="2526">
        <v>0</v>
      </c>
      <c r="K21" s="2889">
        <v>0</v>
      </c>
      <c r="L21" s="502">
        <v>0</v>
      </c>
      <c r="M21" s="655">
        <v>0</v>
      </c>
      <c r="N21" s="2539"/>
      <c r="O21" s="2539"/>
      <c r="P21" s="2545" t="s">
        <v>6146</v>
      </c>
      <c r="Q21" s="2546"/>
      <c r="R21" s="2450"/>
      <c r="S21" s="43">
        <f xml:space="preserve"> IF( SUM( V21:Z21 ) = 0, 0, $V$3 )</f>
        <v>0</v>
      </c>
      <c r="V21" s="1050"/>
      <c r="W21" s="1050"/>
      <c r="X21" s="1061">
        <f>IF('[2]Validation flags'!$H$3=1,0, IF( ISNUMBER(K21), 0, 1 ))</f>
        <v>0</v>
      </c>
      <c r="Y21" s="1061">
        <f>IF('[2]Validation flags'!$H$3=1,0, IF( ISNUMBER(L21), 0, 1 ))</f>
        <v>0</v>
      </c>
      <c r="Z21" s="1061">
        <f>IF('[2]Validation flags'!$H$3=1,0, IF( ISNUMBER(M21), 0, 1 ))</f>
        <v>0</v>
      </c>
    </row>
    <row r="22" spans="1:27" ht="14.25" customHeight="1" x14ac:dyDescent="0.25">
      <c r="A22" s="2450"/>
      <c r="B22" s="2486">
        <v>11</v>
      </c>
      <c r="C22" s="2487" t="s">
        <v>7148</v>
      </c>
      <c r="D22" s="2488" t="s">
        <v>7149</v>
      </c>
      <c r="E22" s="2488" t="s">
        <v>41</v>
      </c>
      <c r="F22" s="2922">
        <v>3</v>
      </c>
      <c r="G22" s="2515" t="s">
        <v>31</v>
      </c>
      <c r="H22" s="2924"/>
      <c r="I22" s="1480">
        <v>0</v>
      </c>
      <c r="J22" s="2529">
        <v>0</v>
      </c>
      <c r="K22" s="2892">
        <v>0</v>
      </c>
      <c r="L22" s="509">
        <v>0</v>
      </c>
      <c r="M22" s="666">
        <v>0</v>
      </c>
      <c r="N22" s="2539"/>
      <c r="O22" s="2539"/>
      <c r="P22" s="2547" t="s">
        <v>6146</v>
      </c>
      <c r="Q22" s="2548"/>
      <c r="R22" s="2450"/>
      <c r="S22" s="43">
        <f t="shared" ref="S22:S27" si="0" xml:space="preserve"> IF( SUM( V22:Z22 ) = 0, 0, $V$3 )</f>
        <v>0</v>
      </c>
      <c r="V22" s="1050"/>
      <c r="W22" s="1050"/>
      <c r="X22" s="1061">
        <f>IF('[2]Validation flags'!$H$3=1,0, IF( ISNUMBER(K22), 0, 1 ))</f>
        <v>0</v>
      </c>
      <c r="Y22" s="1061">
        <f>IF('[2]Validation flags'!$H$3=1,0, IF( ISNUMBER(L22), 0, 1 ))</f>
        <v>0</v>
      </c>
      <c r="Z22" s="1061">
        <f>IF('[2]Validation flags'!$H$3=1,0, IF( ISNUMBER(M22), 0, 1 ))</f>
        <v>0</v>
      </c>
    </row>
    <row r="23" spans="1:27" ht="14.25" customHeight="1" x14ac:dyDescent="0.25">
      <c r="A23" s="2450"/>
      <c r="B23" s="2486">
        <v>12</v>
      </c>
      <c r="C23" s="2487" t="s">
        <v>7150</v>
      </c>
      <c r="D23" s="2488" t="s">
        <v>7151</v>
      </c>
      <c r="E23" s="2488" t="s">
        <v>41</v>
      </c>
      <c r="F23" s="2922">
        <v>3</v>
      </c>
      <c r="G23" s="2515" t="s">
        <v>31</v>
      </c>
      <c r="H23" s="2924"/>
      <c r="I23" s="1480">
        <v>9.7859999999999996</v>
      </c>
      <c r="J23" s="2529">
        <v>6.4820000000000002</v>
      </c>
      <c r="K23" s="2892">
        <v>6.0860000000000003</v>
      </c>
      <c r="L23" s="524">
        <v>5.6769999999999996</v>
      </c>
      <c r="M23" s="675">
        <v>6.4649999999999999</v>
      </c>
      <c r="N23" s="2928"/>
      <c r="O23" s="2539"/>
      <c r="P23" s="2547" t="s">
        <v>6146</v>
      </c>
      <c r="Q23" s="2548"/>
      <c r="R23" s="2450"/>
      <c r="S23" s="43">
        <f t="shared" si="0"/>
        <v>0</v>
      </c>
      <c r="V23" s="1050"/>
      <c r="W23" s="1050"/>
      <c r="X23" s="1061">
        <f>IF('[2]Validation flags'!$H$3=1,0, IF( ISNUMBER(K23), 0, 1 ))</f>
        <v>0</v>
      </c>
      <c r="Y23" s="1061">
        <f>IF('[2]Validation flags'!$H$3=1,0, IF( ISNUMBER(L23), 0, 1 ))</f>
        <v>0</v>
      </c>
      <c r="Z23" s="1061">
        <f>IF('[2]Validation flags'!$H$3=1,0, IF( ISNUMBER(M23), 0, 1 ))</f>
        <v>0</v>
      </c>
    </row>
    <row r="24" spans="1:27" ht="14.25" customHeight="1" x14ac:dyDescent="0.25">
      <c r="A24" s="2450"/>
      <c r="B24" s="2486">
        <v>13</v>
      </c>
      <c r="C24" s="2487" t="s">
        <v>7152</v>
      </c>
      <c r="D24" s="2488" t="s">
        <v>7153</v>
      </c>
      <c r="E24" s="2488" t="s">
        <v>41</v>
      </c>
      <c r="F24" s="2922">
        <v>3</v>
      </c>
      <c r="G24" s="2515" t="s">
        <v>31</v>
      </c>
      <c r="H24" s="2924"/>
      <c r="I24" s="521">
        <v>0.54400000000000004</v>
      </c>
      <c r="J24" s="509">
        <v>0.88300000000000001</v>
      </c>
      <c r="K24" s="509">
        <v>1.389</v>
      </c>
      <c r="L24" s="524">
        <v>2.3620000000000001</v>
      </c>
      <c r="M24" s="666">
        <v>1.4770000000000001</v>
      </c>
      <c r="N24" s="2928"/>
      <c r="O24" s="2539"/>
      <c r="P24" s="2547"/>
      <c r="Q24" s="2548"/>
      <c r="R24" s="2450"/>
      <c r="S24" s="43">
        <f t="shared" si="0"/>
        <v>0</v>
      </c>
      <c r="V24" s="1061">
        <f>IF('[2]Validation flags'!$H$3=1,0, IF( ISNUMBER(I24), 0, 1 ))</f>
        <v>0</v>
      </c>
      <c r="W24" s="1061">
        <f>IF('[2]Validation flags'!$H$3=1,0, IF( ISNUMBER(J24), 0, 1 ))</f>
        <v>0</v>
      </c>
      <c r="X24" s="1061">
        <f>IF('[2]Validation flags'!$H$3=1,0, IF( ISNUMBER(K24), 0, 1 ))</f>
        <v>0</v>
      </c>
      <c r="Y24" s="1061">
        <f>IF('[2]Validation flags'!$H$3=1,0, IF( ISNUMBER(L24), 0, 1 ))</f>
        <v>0</v>
      </c>
      <c r="Z24" s="1061">
        <f>IF('[2]Validation flags'!$H$3=1,0, IF( ISNUMBER(M24), 0, 1 ))</f>
        <v>0</v>
      </c>
      <c r="AA24" s="200"/>
    </row>
    <row r="25" spans="1:27" ht="14.25" customHeight="1" x14ac:dyDescent="0.25">
      <c r="A25" s="2450"/>
      <c r="B25" s="2486">
        <v>14</v>
      </c>
      <c r="C25" s="2487" t="s">
        <v>7154</v>
      </c>
      <c r="D25" s="2488" t="s">
        <v>7155</v>
      </c>
      <c r="E25" s="2488" t="s">
        <v>41</v>
      </c>
      <c r="F25" s="2922">
        <v>3</v>
      </c>
      <c r="G25" s="2515" t="s">
        <v>31</v>
      </c>
      <c r="H25" s="2924"/>
      <c r="I25" s="521">
        <v>10</v>
      </c>
      <c r="J25" s="509">
        <v>46</v>
      </c>
      <c r="K25" s="509">
        <v>0</v>
      </c>
      <c r="L25" s="509">
        <v>0</v>
      </c>
      <c r="M25" s="666">
        <v>0</v>
      </c>
      <c r="N25" s="2539"/>
      <c r="O25" s="2539"/>
      <c r="P25" s="2547"/>
      <c r="Q25" s="2548"/>
      <c r="R25" s="2450"/>
      <c r="S25" s="43">
        <f t="shared" si="0"/>
        <v>0</v>
      </c>
      <c r="V25" s="1061">
        <f>IF('[2]Validation flags'!$H$3=1,0, IF( ISNUMBER(I25), 0, 1 ))</f>
        <v>0</v>
      </c>
      <c r="W25" s="1061">
        <f>IF('[2]Validation flags'!$H$3=1,0, IF( ISNUMBER(J25), 0, 1 ))</f>
        <v>0</v>
      </c>
      <c r="X25" s="1061">
        <f>IF('[2]Validation flags'!$H$3=1,0, IF( ISNUMBER(K25), 0, 1 ))</f>
        <v>0</v>
      </c>
      <c r="Y25" s="1061">
        <f>IF('[2]Validation flags'!$H$3=1,0, IF( ISNUMBER(L25), 0, 1 ))</f>
        <v>0</v>
      </c>
      <c r="Z25" s="1061">
        <f>IF('[2]Validation flags'!$H$3=1,0, IF( ISNUMBER(M25), 0, 1 ))</f>
        <v>0</v>
      </c>
      <c r="AA25" s="200"/>
    </row>
    <row r="26" spans="1:27" ht="14.25" customHeight="1" x14ac:dyDescent="0.25">
      <c r="A26" s="2450"/>
      <c r="B26" s="2486">
        <v>15</v>
      </c>
      <c r="C26" s="2487" t="s">
        <v>7156</v>
      </c>
      <c r="D26" s="2488" t="s">
        <v>7157</v>
      </c>
      <c r="E26" s="2488" t="s">
        <v>41</v>
      </c>
      <c r="F26" s="2922">
        <v>3</v>
      </c>
      <c r="G26" s="2515" t="s">
        <v>31</v>
      </c>
      <c r="H26" s="2924"/>
      <c r="I26" s="521">
        <v>0</v>
      </c>
      <c r="J26" s="509">
        <v>0</v>
      </c>
      <c r="K26" s="509">
        <v>0</v>
      </c>
      <c r="L26" s="509">
        <v>0</v>
      </c>
      <c r="M26" s="666">
        <v>0</v>
      </c>
      <c r="N26" s="2539"/>
      <c r="O26" s="2539"/>
      <c r="P26" s="2547"/>
      <c r="Q26" s="2548"/>
      <c r="R26" s="2450"/>
      <c r="S26" s="43">
        <f t="shared" si="0"/>
        <v>0</v>
      </c>
      <c r="V26" s="1061">
        <f>IF('[2]Validation flags'!$H$3=1,0, IF( ISNUMBER(I26), 0, 1 ))</f>
        <v>0</v>
      </c>
      <c r="W26" s="1061">
        <f>IF('[2]Validation flags'!$H$3=1,0, IF( ISNUMBER(J26), 0, 1 ))</f>
        <v>0</v>
      </c>
      <c r="X26" s="1061">
        <f>IF('[2]Validation flags'!$H$3=1,0, IF( ISNUMBER(K26), 0, 1 ))</f>
        <v>0</v>
      </c>
      <c r="Y26" s="1061">
        <f>IF('[2]Validation flags'!$H$3=1,0, IF( ISNUMBER(L26), 0, 1 ))</f>
        <v>0</v>
      </c>
      <c r="Z26" s="1061">
        <f>IF('[2]Validation flags'!$H$3=1,0, IF( ISNUMBER(M26), 0, 1 ))</f>
        <v>0</v>
      </c>
      <c r="AA26" s="200"/>
    </row>
    <row r="27" spans="1:27" ht="14.25" customHeight="1" thickBot="1" x14ac:dyDescent="0.3">
      <c r="A27" s="2450"/>
      <c r="B27" s="2486">
        <v>16</v>
      </c>
      <c r="C27" s="2487" t="s">
        <v>7158</v>
      </c>
      <c r="D27" s="2488" t="s">
        <v>7159</v>
      </c>
      <c r="E27" s="2488" t="s">
        <v>41</v>
      </c>
      <c r="F27" s="2922">
        <v>3</v>
      </c>
      <c r="G27" s="2515" t="s">
        <v>31</v>
      </c>
      <c r="H27" s="2924"/>
      <c r="I27" s="695">
        <v>0</v>
      </c>
      <c r="J27" s="696">
        <v>0</v>
      </c>
      <c r="K27" s="696">
        <v>0</v>
      </c>
      <c r="L27" s="696">
        <v>0</v>
      </c>
      <c r="M27" s="697">
        <v>0</v>
      </c>
      <c r="N27" s="2539"/>
      <c r="O27" s="2539"/>
      <c r="P27" s="2547"/>
      <c r="Q27" s="2548"/>
      <c r="R27" s="2450"/>
      <c r="S27" s="43">
        <f t="shared" si="0"/>
        <v>0</v>
      </c>
      <c r="V27" s="1061">
        <f>IF('[2]Validation flags'!$H$3=1,0, IF( ISNUMBER(I27), 0, 1 ))</f>
        <v>0</v>
      </c>
      <c r="W27" s="1061">
        <f>IF('[2]Validation flags'!$H$3=1,0, IF( ISNUMBER(J27), 0, 1 ))</f>
        <v>0</v>
      </c>
      <c r="X27" s="1061">
        <f>IF('[2]Validation flags'!$H$3=1,0, IF( ISNUMBER(K27), 0, 1 ))</f>
        <v>0</v>
      </c>
      <c r="Y27" s="1061">
        <f>IF('[2]Validation flags'!$H$3=1,0, IF( ISNUMBER(L27), 0, 1 ))</f>
        <v>0</v>
      </c>
      <c r="Z27" s="1061">
        <f>IF('[2]Validation flags'!$H$3=1,0, IF( ISNUMBER(M27), 0, 1 ))</f>
        <v>0</v>
      </c>
    </row>
    <row r="28" spans="1:27" ht="14.25" customHeight="1" thickBot="1" x14ac:dyDescent="0.25">
      <c r="A28" s="2450"/>
      <c r="B28" s="2497">
        <v>17</v>
      </c>
      <c r="C28" s="2498" t="s">
        <v>7160</v>
      </c>
      <c r="D28" s="2499" t="s">
        <v>7161</v>
      </c>
      <c r="E28" s="2499" t="s">
        <v>41</v>
      </c>
      <c r="F28" s="2923">
        <v>3</v>
      </c>
      <c r="G28" s="2934" t="s">
        <v>3979</v>
      </c>
      <c r="H28" s="2554">
        <v>4.79</v>
      </c>
      <c r="I28" s="2470"/>
      <c r="J28" s="2470"/>
      <c r="K28" s="2470"/>
      <c r="L28" s="2470"/>
      <c r="M28" s="2470"/>
      <c r="N28" s="2470"/>
      <c r="O28" s="2470"/>
      <c r="P28" s="2556"/>
      <c r="Q28" s="2557"/>
      <c r="R28" s="2450"/>
      <c r="S28" s="43"/>
      <c r="V28" s="1050"/>
      <c r="W28" s="1050"/>
      <c r="X28" s="1050"/>
      <c r="Y28" s="1050"/>
      <c r="Z28" s="1050"/>
    </row>
    <row r="29" spans="1:27" ht="15" customHeight="1" thickBot="1" x14ac:dyDescent="0.25">
      <c r="A29" s="2450"/>
      <c r="B29" s="2505"/>
      <c r="C29" s="2506"/>
      <c r="D29" s="2507"/>
      <c r="E29" s="2468"/>
      <c r="F29" s="2468"/>
      <c r="G29" s="2468"/>
      <c r="H29" s="2467"/>
      <c r="I29" s="2469"/>
      <c r="J29" s="2469"/>
      <c r="K29" s="2469"/>
      <c r="L29" s="2469"/>
      <c r="M29" s="2469"/>
      <c r="N29" s="2467"/>
      <c r="O29" s="2470"/>
      <c r="P29" s="2508"/>
      <c r="Q29" s="2508"/>
      <c r="R29" s="2450"/>
      <c r="S29" s="43"/>
      <c r="V29" s="1050"/>
      <c r="W29" s="1050"/>
      <c r="X29" s="1050"/>
      <c r="Y29" s="1050"/>
      <c r="Z29" s="1050"/>
    </row>
    <row r="30" spans="1:27" ht="15" customHeight="1" thickBot="1" x14ac:dyDescent="0.3">
      <c r="A30" s="2450"/>
      <c r="B30" s="2598" t="s">
        <v>208</v>
      </c>
      <c r="C30" s="2599" t="s">
        <v>6161</v>
      </c>
      <c r="D30" s="2473"/>
      <c r="E30" s="1033"/>
      <c r="F30" s="2473"/>
      <c r="G30" s="2474"/>
      <c r="H30" s="2475"/>
      <c r="I30" s="2475"/>
      <c r="J30" s="2475"/>
      <c r="K30" s="2475"/>
      <c r="L30" s="2475"/>
      <c r="M30" s="2475"/>
      <c r="N30" s="2475"/>
      <c r="O30" s="2475"/>
      <c r="P30" s="2509"/>
      <c r="Q30" s="2509"/>
      <c r="R30" s="2450"/>
      <c r="S30" s="43"/>
      <c r="V30" s="1050"/>
      <c r="W30" s="1050"/>
      <c r="X30" s="1050"/>
      <c r="Y30" s="1050"/>
      <c r="Z30" s="1050"/>
    </row>
    <row r="31" spans="1:27" ht="15" customHeight="1" thickBot="1" x14ac:dyDescent="0.25">
      <c r="A31" s="2450"/>
      <c r="B31" s="2558">
        <v>18</v>
      </c>
      <c r="C31" s="2559" t="s">
        <v>7162</v>
      </c>
      <c r="D31" s="2560" t="s">
        <v>7163</v>
      </c>
      <c r="E31" s="2560" t="s">
        <v>1880</v>
      </c>
      <c r="F31" s="2561">
        <v>2</v>
      </c>
      <c r="G31" s="2562" t="s">
        <v>1913</v>
      </c>
      <c r="H31" s="2467"/>
      <c r="I31" s="2564">
        <v>0.46616999999999997</v>
      </c>
      <c r="J31" s="2565">
        <v>0.43584000000000001</v>
      </c>
      <c r="K31" s="2565">
        <v>0.45222000000000001</v>
      </c>
      <c r="L31" s="2565">
        <v>0.50477000000000005</v>
      </c>
      <c r="M31" s="2566">
        <v>0.61278999999999995</v>
      </c>
      <c r="N31" s="2467"/>
      <c r="O31" s="2470"/>
      <c r="P31" s="2567" t="s">
        <v>6164</v>
      </c>
      <c r="Q31" s="2568"/>
      <c r="R31" s="2450"/>
      <c r="S31" s="43"/>
      <c r="V31" s="1050"/>
      <c r="W31" s="1050"/>
      <c r="X31" s="1050"/>
      <c r="Y31" s="1050"/>
      <c r="Z31" s="1050"/>
      <c r="AA31" s="200"/>
    </row>
    <row r="32" spans="1:27" ht="15" customHeight="1" thickBot="1" x14ac:dyDescent="0.25">
      <c r="A32" s="2450"/>
      <c r="B32" s="2505"/>
      <c r="C32" s="2506"/>
      <c r="D32" s="2507"/>
      <c r="E32" s="2468"/>
      <c r="F32" s="2468"/>
      <c r="G32" s="2468"/>
      <c r="H32" s="2467"/>
      <c r="I32" s="2469"/>
      <c r="J32" s="2469"/>
      <c r="K32" s="2469"/>
      <c r="L32" s="2469"/>
      <c r="M32" s="2469"/>
      <c r="N32" s="2467"/>
      <c r="O32" s="2470"/>
      <c r="P32" s="2508"/>
      <c r="Q32" s="2508"/>
      <c r="R32" s="2450"/>
      <c r="S32" s="43"/>
      <c r="V32" s="1050"/>
      <c r="W32" s="1050"/>
      <c r="X32" s="1050"/>
      <c r="Y32" s="1050"/>
      <c r="Z32" s="1050"/>
    </row>
    <row r="33" spans="1:27" ht="15" customHeight="1" thickBot="1" x14ac:dyDescent="0.3">
      <c r="A33" s="2450"/>
      <c r="B33" s="2471" t="s">
        <v>290</v>
      </c>
      <c r="C33" s="2472" t="s">
        <v>7164</v>
      </c>
      <c r="D33" s="2473"/>
      <c r="E33" s="1033"/>
      <c r="F33" s="2473"/>
      <c r="G33" s="2474"/>
      <c r="H33" s="2475"/>
      <c r="I33" s="2475"/>
      <c r="J33" s="2475"/>
      <c r="K33" s="2475"/>
      <c r="L33" s="2475"/>
      <c r="M33" s="2475"/>
      <c r="N33" s="2475"/>
      <c r="O33" s="2475"/>
      <c r="P33" s="2509"/>
      <c r="Q33" s="2509"/>
      <c r="R33" s="2450"/>
      <c r="S33" s="43"/>
      <c r="V33" s="1050"/>
      <c r="W33" s="1050"/>
      <c r="X33" s="1050"/>
      <c r="Y33" s="1050"/>
      <c r="Z33" s="1050"/>
    </row>
    <row r="34" spans="1:27" ht="15" customHeight="1" thickBot="1" x14ac:dyDescent="0.25">
      <c r="A34" s="2450"/>
      <c r="B34" s="2591"/>
      <c r="C34" s="2605"/>
      <c r="D34" s="2935"/>
      <c r="E34" s="2468"/>
      <c r="F34" s="2468"/>
      <c r="G34" s="2468"/>
      <c r="H34" s="2470"/>
      <c r="I34" s="2596"/>
      <c r="J34" s="2596"/>
      <c r="K34" s="2596"/>
      <c r="L34" s="2596"/>
      <c r="M34" s="2596"/>
      <c r="N34" s="2470"/>
      <c r="O34" s="2470"/>
      <c r="P34" s="2936"/>
      <c r="Q34" s="2937"/>
      <c r="R34" s="2450"/>
      <c r="S34" s="43"/>
      <c r="V34" s="1050"/>
      <c r="W34" s="1050"/>
      <c r="X34" s="1050"/>
      <c r="Y34" s="1050"/>
      <c r="Z34" s="1050"/>
    </row>
    <row r="35" spans="1:27" ht="15" customHeight="1" thickBot="1" x14ac:dyDescent="0.25">
      <c r="A35" s="2450"/>
      <c r="B35" s="2598" t="s">
        <v>1955</v>
      </c>
      <c r="C35" s="2599" t="s">
        <v>6182</v>
      </c>
      <c r="D35" s="2594"/>
      <c r="E35" s="2594"/>
      <c r="F35" s="2594"/>
      <c r="G35" s="2595"/>
      <c r="H35" s="2467"/>
      <c r="I35" s="2467"/>
      <c r="J35" s="2467"/>
      <c r="K35" s="2596"/>
      <c r="L35" s="2596"/>
      <c r="M35" s="2596"/>
      <c r="N35" s="2467"/>
      <c r="O35" s="2470"/>
      <c r="P35" s="2597"/>
      <c r="Q35" s="2597"/>
      <c r="R35" s="2450"/>
      <c r="S35" s="43"/>
      <c r="V35" s="1050"/>
      <c r="W35" s="1050"/>
      <c r="X35" s="1050"/>
      <c r="Y35" s="1050"/>
      <c r="Z35" s="1050"/>
    </row>
    <row r="36" spans="1:27" ht="14.25" customHeight="1" x14ac:dyDescent="0.2">
      <c r="A36" s="2450"/>
      <c r="B36" s="2476">
        <v>19</v>
      </c>
      <c r="C36" s="2477" t="s">
        <v>7165</v>
      </c>
      <c r="D36" s="2478" t="s">
        <v>7166</v>
      </c>
      <c r="E36" s="2478" t="s">
        <v>41</v>
      </c>
      <c r="F36" s="2921">
        <v>3</v>
      </c>
      <c r="G36" s="2600" t="s">
        <v>3979</v>
      </c>
      <c r="H36" s="2467"/>
      <c r="I36" s="2467"/>
      <c r="J36" s="2467"/>
      <c r="K36" s="2596"/>
      <c r="L36" s="2596"/>
      <c r="M36" s="2938">
        <v>-5.2830000000000004</v>
      </c>
      <c r="N36" s="2939"/>
      <c r="O36" s="2470"/>
      <c r="P36" s="2572" t="s">
        <v>6185</v>
      </c>
      <c r="Q36" s="2573"/>
      <c r="R36" s="2450"/>
      <c r="S36" s="43">
        <f xml:space="preserve"> IF( SUM( V36:Z36 ) = 0, 0, $V$3 )</f>
        <v>0</v>
      </c>
      <c r="V36" s="1050"/>
      <c r="W36" s="1050"/>
      <c r="X36" s="1050"/>
      <c r="Y36" s="1050"/>
      <c r="Z36" s="1061">
        <f>IF('[2]Validation flags'!$H$3=1,0, IF( ISNUMBER(M36), 0, 1 ))</f>
        <v>0</v>
      </c>
    </row>
    <row r="37" spans="1:27" ht="14.25" customHeight="1" x14ac:dyDescent="0.2">
      <c r="A37" s="2450"/>
      <c r="B37" s="2486">
        <v>20</v>
      </c>
      <c r="C37" s="2487" t="s">
        <v>7167</v>
      </c>
      <c r="D37" s="2488" t="s">
        <v>7168</v>
      </c>
      <c r="E37" s="2488" t="s">
        <v>41</v>
      </c>
      <c r="F37" s="2922">
        <v>3</v>
      </c>
      <c r="G37" s="2515" t="s">
        <v>3979</v>
      </c>
      <c r="H37" s="2467"/>
      <c r="I37" s="2467"/>
      <c r="J37" s="2467"/>
      <c r="K37" s="2596"/>
      <c r="L37" s="2596"/>
      <c r="M37" s="1895">
        <v>-62.158000000000001</v>
      </c>
      <c r="N37" s="2939"/>
      <c r="O37" s="2470"/>
      <c r="P37" s="2575" t="s">
        <v>6185</v>
      </c>
      <c r="Q37" s="2576"/>
      <c r="R37" s="2450"/>
      <c r="S37" s="43">
        <f xml:space="preserve"> IF( SUM( V37:Z37 ) = 0, 0, $V$3 )</f>
        <v>0</v>
      </c>
      <c r="U37" s="127"/>
      <c r="V37" s="1050"/>
      <c r="W37" s="1050"/>
      <c r="X37" s="1050"/>
      <c r="Y37" s="1050"/>
      <c r="Z37" s="1061">
        <f>IF('[2]Validation flags'!$H$3=1,0, IF( ISNUMBER(M37), 0, 1 ))</f>
        <v>0</v>
      </c>
      <c r="AA37" s="127"/>
    </row>
    <row r="38" spans="1:27" ht="14.25" customHeight="1" x14ac:dyDescent="0.2">
      <c r="A38" s="2450"/>
      <c r="B38" s="2486">
        <v>21</v>
      </c>
      <c r="C38" s="2487" t="s">
        <v>7169</v>
      </c>
      <c r="D38" s="2488" t="s">
        <v>7170</v>
      </c>
      <c r="E38" s="2488" t="s">
        <v>41</v>
      </c>
      <c r="F38" s="2922">
        <v>3</v>
      </c>
      <c r="G38" s="2515" t="s">
        <v>32</v>
      </c>
      <c r="H38" s="2467"/>
      <c r="I38" s="2467"/>
      <c r="J38" s="2467"/>
      <c r="K38" s="2596"/>
      <c r="L38" s="2596"/>
      <c r="M38" s="1895">
        <v>-6.048</v>
      </c>
      <c r="N38" s="2939"/>
      <c r="O38" s="2470"/>
      <c r="P38" s="2602" t="s">
        <v>6092</v>
      </c>
      <c r="Q38" s="2585"/>
      <c r="R38" s="2450"/>
      <c r="S38" s="43">
        <f xml:space="preserve"> IF( SUM( V38:Z38 ) = 0, 0, $V$3 )</f>
        <v>0</v>
      </c>
      <c r="U38" s="127"/>
      <c r="V38" s="1050"/>
      <c r="W38" s="1050"/>
      <c r="X38" s="1050"/>
      <c r="Y38" s="1050"/>
      <c r="Z38" s="1061">
        <f>IF('[2]Validation flags'!$H$3=1,0, IF( ISNUMBER(M38), 0, 1 ))</f>
        <v>0</v>
      </c>
      <c r="AA38" s="127"/>
    </row>
    <row r="39" spans="1:27" ht="14.25" customHeight="1" thickBot="1" x14ac:dyDescent="0.25">
      <c r="A39" s="2450"/>
      <c r="B39" s="2497">
        <v>22</v>
      </c>
      <c r="C39" s="2498" t="s">
        <v>7171</v>
      </c>
      <c r="D39" s="2499" t="s">
        <v>7172</v>
      </c>
      <c r="E39" s="2499" t="s">
        <v>41</v>
      </c>
      <c r="F39" s="2923">
        <v>3</v>
      </c>
      <c r="G39" s="2590" t="s">
        <v>32</v>
      </c>
      <c r="H39" s="2467"/>
      <c r="I39" s="2467"/>
      <c r="J39" s="2467"/>
      <c r="K39" s="2596"/>
      <c r="L39" s="2596"/>
      <c r="M39" s="1598">
        <v>-71.159000000000006</v>
      </c>
      <c r="N39" s="2939"/>
      <c r="O39" s="2470"/>
      <c r="P39" s="2604" t="s">
        <v>6192</v>
      </c>
      <c r="Q39" s="2557"/>
      <c r="R39" s="2450"/>
      <c r="S39" s="43">
        <f xml:space="preserve"> IF( SUM( V39:Z39 ) = 0, 0, $V$3 )</f>
        <v>0</v>
      </c>
      <c r="U39" s="127"/>
      <c r="V39" s="1050"/>
      <c r="W39" s="1050"/>
      <c r="X39" s="1050"/>
      <c r="Y39" s="1050"/>
      <c r="Z39" s="1061">
        <f>IF('[2]Validation flags'!$H$3=1,0, IF( ISNUMBER(M39), 0, 1 ))</f>
        <v>0</v>
      </c>
      <c r="AA39" s="127"/>
    </row>
    <row r="40" spans="1:27" ht="15" customHeight="1" x14ac:dyDescent="0.2">
      <c r="A40" s="2450"/>
      <c r="B40" s="2940"/>
      <c r="C40" s="2941"/>
      <c r="D40" s="2942"/>
      <c r="E40" s="2594"/>
      <c r="F40" s="2594"/>
      <c r="G40" s="2595"/>
      <c r="H40" s="2467"/>
      <c r="I40" s="2467"/>
      <c r="J40" s="2467"/>
      <c r="K40" s="2596"/>
      <c r="L40" s="2596"/>
      <c r="M40" s="2609"/>
      <c r="N40" s="2467"/>
      <c r="O40" s="2470"/>
      <c r="P40" s="2943"/>
      <c r="Q40" s="2597"/>
      <c r="R40" s="2450"/>
      <c r="S40" s="43"/>
      <c r="U40" s="127"/>
      <c r="V40" s="1050"/>
      <c r="W40" s="1050"/>
      <c r="X40" s="1050"/>
      <c r="Y40" s="1050"/>
      <c r="Z40" s="1050"/>
      <c r="AA40" s="127"/>
    </row>
    <row r="41" spans="1:27" ht="15.75" x14ac:dyDescent="0.3">
      <c r="A41" s="2450"/>
      <c r="B41" s="2607" t="s">
        <v>300</v>
      </c>
      <c r="C41" s="305"/>
      <c r="D41" s="519"/>
      <c r="E41" s="519"/>
      <c r="F41" s="535"/>
      <c r="G41" s="519"/>
      <c r="H41" s="519"/>
      <c r="I41" s="519"/>
      <c r="J41" s="2608"/>
      <c r="K41" s="2608"/>
      <c r="L41" s="2608"/>
      <c r="M41" s="2609"/>
      <c r="N41" s="2467"/>
      <c r="O41" s="2470"/>
      <c r="P41" s="2508"/>
      <c r="Q41" s="2937"/>
      <c r="R41" s="2450"/>
      <c r="S41" s="43"/>
      <c r="U41" s="127"/>
      <c r="V41" s="1050"/>
      <c r="W41" s="1050"/>
      <c r="X41" s="1050"/>
      <c r="Y41" s="1050"/>
      <c r="Z41" s="1050"/>
      <c r="AA41" s="127"/>
    </row>
    <row r="42" spans="1:27" ht="15.75" x14ac:dyDescent="0.3">
      <c r="A42" s="2450"/>
      <c r="B42" s="2610"/>
      <c r="C42" s="2611" t="s">
        <v>301</v>
      </c>
      <c r="D42" s="519"/>
      <c r="E42" s="519"/>
      <c r="F42" s="535"/>
      <c r="G42" s="519"/>
      <c r="H42" s="519"/>
      <c r="I42" s="519"/>
      <c r="J42" s="2608"/>
      <c r="K42" s="2608"/>
      <c r="L42" s="2608"/>
      <c r="M42" s="2609"/>
      <c r="N42" s="2467"/>
      <c r="O42" s="2470"/>
      <c r="P42" s="2508"/>
      <c r="Q42" s="2937"/>
      <c r="R42" s="2450"/>
      <c r="S42" s="43"/>
      <c r="U42" s="127"/>
      <c r="V42" s="1050"/>
      <c r="W42" s="1050"/>
      <c r="X42" s="1050"/>
      <c r="Y42" s="1050"/>
      <c r="Z42" s="1050"/>
      <c r="AA42" s="127"/>
    </row>
    <row r="43" spans="1:27" ht="15.75" x14ac:dyDescent="0.3">
      <c r="A43" s="2450"/>
      <c r="B43" s="2612"/>
      <c r="C43" s="2611" t="s">
        <v>302</v>
      </c>
      <c r="D43" s="519"/>
      <c r="E43" s="519"/>
      <c r="F43" s="535"/>
      <c r="G43" s="519"/>
      <c r="H43" s="519"/>
      <c r="I43" s="519"/>
      <c r="J43" s="2608"/>
      <c r="K43" s="2608"/>
      <c r="L43" s="2608"/>
      <c r="M43" s="2609"/>
      <c r="N43" s="2467"/>
      <c r="O43" s="2470"/>
      <c r="P43" s="2508"/>
      <c r="Q43" s="2937"/>
      <c r="R43" s="2450"/>
      <c r="S43" s="43"/>
      <c r="U43" s="127"/>
      <c r="V43" s="1050"/>
      <c r="W43" s="1050"/>
      <c r="X43" s="1050"/>
      <c r="Y43" s="1050"/>
      <c r="Z43" s="1050"/>
      <c r="AA43" s="127"/>
    </row>
    <row r="44" spans="1:27" ht="15.75" x14ac:dyDescent="0.3">
      <c r="A44" s="2450"/>
      <c r="B44" s="2613"/>
      <c r="C44" s="2611" t="s">
        <v>303</v>
      </c>
      <c r="D44" s="519"/>
      <c r="E44" s="519"/>
      <c r="F44" s="535"/>
      <c r="G44" s="519"/>
      <c r="H44" s="519"/>
      <c r="I44" s="519"/>
      <c r="J44" s="2608"/>
      <c r="K44" s="2608"/>
      <c r="L44" s="2608"/>
      <c r="M44" s="2609"/>
      <c r="N44" s="2467"/>
      <c r="O44" s="2470"/>
      <c r="P44" s="2508"/>
      <c r="Q44" s="2937"/>
      <c r="R44" s="2450"/>
      <c r="S44" s="43"/>
      <c r="U44" s="127"/>
      <c r="V44" s="1050"/>
      <c r="W44" s="1050"/>
      <c r="X44" s="1050"/>
      <c r="Y44" s="1050"/>
      <c r="Z44" s="1050"/>
      <c r="AA44" s="127"/>
    </row>
    <row r="45" spans="1:27" ht="15.75" x14ac:dyDescent="0.3">
      <c r="A45" s="2450"/>
      <c r="B45" s="2614"/>
      <c r="C45" s="2611" t="s">
        <v>304</v>
      </c>
      <c r="D45" s="519"/>
      <c r="E45" s="519"/>
      <c r="F45" s="535"/>
      <c r="G45" s="519"/>
      <c r="H45" s="519"/>
      <c r="I45" s="519"/>
      <c r="J45" s="2608"/>
      <c r="K45" s="2608"/>
      <c r="L45" s="2608"/>
      <c r="M45" s="2609"/>
      <c r="N45" s="2467"/>
      <c r="O45" s="2470"/>
      <c r="P45" s="2508"/>
      <c r="Q45" s="2937"/>
      <c r="R45" s="2450"/>
      <c r="S45" s="43"/>
      <c r="U45" s="200"/>
      <c r="V45" s="1050"/>
      <c r="W45" s="1050"/>
      <c r="X45" s="1050"/>
      <c r="Y45" s="1050"/>
      <c r="Z45" s="1050"/>
      <c r="AA45" s="200"/>
    </row>
    <row r="46" spans="1:27" ht="16.5" thickBot="1" x14ac:dyDescent="0.35">
      <c r="A46" s="2450"/>
      <c r="B46" s="2615"/>
      <c r="C46" s="2437"/>
      <c r="D46" s="519"/>
      <c r="E46" s="519"/>
      <c r="F46" s="535"/>
      <c r="G46" s="519"/>
      <c r="H46" s="519"/>
      <c r="I46" s="519"/>
      <c r="J46" s="2608"/>
      <c r="K46" s="2608"/>
      <c r="L46" s="2608"/>
      <c r="M46" s="2609"/>
      <c r="N46" s="2467"/>
      <c r="O46" s="2470"/>
      <c r="P46" s="2508"/>
      <c r="Q46" s="2937"/>
      <c r="R46" s="2450"/>
      <c r="S46" s="43"/>
      <c r="U46" s="200"/>
      <c r="V46" s="1050"/>
      <c r="W46" s="1050"/>
      <c r="X46" s="1050"/>
      <c r="Y46" s="1050"/>
      <c r="Z46" s="1050"/>
      <c r="AA46" s="200"/>
    </row>
    <row r="47" spans="1:27" ht="16.5" thickBot="1" x14ac:dyDescent="0.25">
      <c r="A47" s="2450"/>
      <c r="B47" s="3494" t="s">
        <v>7173</v>
      </c>
      <c r="C47" s="3495"/>
      <c r="D47" s="3495"/>
      <c r="E47" s="3495"/>
      <c r="F47" s="3495"/>
      <c r="G47" s="3495"/>
      <c r="H47" s="3495"/>
      <c r="I47" s="3495"/>
      <c r="J47" s="3495"/>
      <c r="K47" s="3495"/>
      <c r="L47" s="3495"/>
      <c r="M47" s="3495"/>
      <c r="N47" s="3496"/>
      <c r="O47" s="2470"/>
      <c r="P47" s="2508"/>
      <c r="Q47" s="2937"/>
      <c r="R47" s="2450"/>
      <c r="S47" s="43"/>
      <c r="U47" s="200"/>
      <c r="V47" s="1050"/>
      <c r="W47" s="1050"/>
      <c r="X47" s="1050"/>
      <c r="Y47" s="1050"/>
      <c r="Z47" s="1050"/>
      <c r="AA47" s="200"/>
    </row>
    <row r="48" spans="1:27" ht="16.5" thickBot="1" x14ac:dyDescent="0.25">
      <c r="A48" s="2450"/>
      <c r="B48" s="288"/>
      <c r="C48" s="289"/>
      <c r="D48" s="291"/>
      <c r="E48" s="291"/>
      <c r="F48" s="290"/>
      <c r="G48" s="291"/>
      <c r="H48" s="291"/>
      <c r="I48" s="291"/>
      <c r="J48" s="2608"/>
      <c r="K48" s="2608"/>
      <c r="L48" s="2608"/>
      <c r="M48" s="2609"/>
      <c r="N48" s="2609"/>
      <c r="O48" s="2470"/>
      <c r="P48" s="2508"/>
      <c r="Q48" s="2937"/>
      <c r="R48" s="2450"/>
      <c r="S48" s="43"/>
      <c r="U48" s="600"/>
      <c r="V48" s="1050"/>
      <c r="W48" s="1050"/>
      <c r="X48" s="1050"/>
      <c r="Y48" s="1050"/>
      <c r="Z48" s="1050"/>
      <c r="AA48" s="600"/>
    </row>
    <row r="49" spans="1:27" ht="45" customHeight="1" thickBot="1" x14ac:dyDescent="0.25">
      <c r="A49" s="2450"/>
      <c r="B49" s="3480" t="s">
        <v>7174</v>
      </c>
      <c r="C49" s="3481"/>
      <c r="D49" s="3481"/>
      <c r="E49" s="3481"/>
      <c r="F49" s="3481"/>
      <c r="G49" s="3481"/>
      <c r="H49" s="3481"/>
      <c r="I49" s="3481"/>
      <c r="J49" s="3481"/>
      <c r="K49" s="3481"/>
      <c r="L49" s="3481"/>
      <c r="M49" s="3481"/>
      <c r="N49" s="3482"/>
      <c r="O49" s="2470"/>
      <c r="P49" s="2508"/>
      <c r="Q49" s="2937"/>
      <c r="R49" s="2450"/>
      <c r="S49" s="43"/>
      <c r="U49" s="600"/>
      <c r="V49" s="1050"/>
      <c r="W49" s="1050"/>
      <c r="X49" s="1050"/>
      <c r="Y49" s="1050"/>
      <c r="Z49" s="1050"/>
      <c r="AA49" s="600"/>
    </row>
    <row r="50" spans="1:27" ht="15" thickBot="1" x14ac:dyDescent="0.25">
      <c r="A50" s="2450"/>
      <c r="B50" s="305"/>
      <c r="C50" s="1170"/>
      <c r="D50" s="305"/>
      <c r="E50" s="305"/>
      <c r="F50" s="2616"/>
      <c r="G50" s="114"/>
      <c r="H50" s="114"/>
      <c r="I50" s="114"/>
      <c r="J50" s="2608"/>
      <c r="K50" s="2608"/>
      <c r="L50" s="2608"/>
      <c r="M50" s="2609"/>
      <c r="N50" s="2609"/>
      <c r="O50" s="2470"/>
      <c r="P50" s="2508"/>
      <c r="Q50" s="2937"/>
      <c r="R50" s="2450"/>
      <c r="S50" s="43"/>
      <c r="U50" s="600"/>
      <c r="V50" s="1050"/>
      <c r="W50" s="1050"/>
      <c r="X50" s="1050"/>
      <c r="Y50" s="1050"/>
      <c r="Z50" s="1050"/>
      <c r="AA50" s="600"/>
    </row>
    <row r="51" spans="1:27" ht="15" customHeight="1" x14ac:dyDescent="0.2">
      <c r="A51" s="2450"/>
      <c r="B51" s="292" t="s">
        <v>307</v>
      </c>
      <c r="C51" s="3532" t="s">
        <v>308</v>
      </c>
      <c r="D51" s="3533"/>
      <c r="E51" s="3533"/>
      <c r="F51" s="3533"/>
      <c r="G51" s="3533"/>
      <c r="H51" s="3533"/>
      <c r="I51" s="3533"/>
      <c r="J51" s="3533"/>
      <c r="K51" s="3533"/>
      <c r="L51" s="3533"/>
      <c r="M51" s="3533"/>
      <c r="N51" s="3534"/>
      <c r="O51" s="2470"/>
      <c r="P51" s="2508"/>
      <c r="Q51" s="2937"/>
      <c r="R51" s="2450"/>
      <c r="S51" s="621"/>
      <c r="U51" s="600"/>
      <c r="V51" s="1050"/>
      <c r="W51" s="1050"/>
      <c r="X51" s="1050"/>
      <c r="Y51" s="1050"/>
      <c r="Z51" s="1050"/>
      <c r="AA51" s="600"/>
    </row>
    <row r="52" spans="1:27" ht="15" customHeight="1" x14ac:dyDescent="0.2">
      <c r="A52" s="2450"/>
      <c r="B52" s="627" t="s">
        <v>309</v>
      </c>
      <c r="C52" s="628" t="str">
        <f>$C$5</f>
        <v>Company details</v>
      </c>
      <c r="D52" s="628"/>
      <c r="E52" s="628"/>
      <c r="F52" s="628"/>
      <c r="G52" s="628"/>
      <c r="H52" s="628"/>
      <c r="I52" s="628"/>
      <c r="J52" s="628"/>
      <c r="K52" s="628"/>
      <c r="L52" s="628"/>
      <c r="M52" s="628"/>
      <c r="N52" s="629"/>
      <c r="O52" s="2470"/>
      <c r="P52" s="2508"/>
      <c r="Q52" s="2937"/>
      <c r="R52" s="2450"/>
      <c r="S52" s="621"/>
      <c r="U52" s="600"/>
      <c r="V52" s="1050"/>
      <c r="W52" s="1050"/>
      <c r="X52" s="1050"/>
      <c r="Y52" s="1050"/>
      <c r="Z52" s="1050"/>
      <c r="AA52" s="600"/>
    </row>
    <row r="53" spans="1:27" ht="15" customHeight="1" x14ac:dyDescent="0.2">
      <c r="A53" s="2450"/>
      <c r="B53" s="2944" t="s">
        <v>7175</v>
      </c>
      <c r="C53" s="3523" t="s">
        <v>6195</v>
      </c>
      <c r="D53" s="3524"/>
      <c r="E53" s="3524"/>
      <c r="F53" s="3524"/>
      <c r="G53" s="3524"/>
      <c r="H53" s="3524"/>
      <c r="I53" s="3524"/>
      <c r="J53" s="3524"/>
      <c r="K53" s="3524"/>
      <c r="L53" s="3524"/>
      <c r="M53" s="3524"/>
      <c r="N53" s="3525"/>
      <c r="O53" s="2470"/>
      <c r="P53" s="2508"/>
      <c r="Q53" s="2937"/>
      <c r="R53" s="2450"/>
      <c r="S53" s="621"/>
      <c r="U53" s="600"/>
      <c r="V53" s="1050"/>
      <c r="W53" s="1050"/>
      <c r="X53" s="1050"/>
      <c r="Y53" s="1050"/>
      <c r="Z53" s="1050"/>
      <c r="AA53" s="600"/>
    </row>
    <row r="54" spans="1:27" ht="15" customHeight="1" x14ac:dyDescent="0.2">
      <c r="A54" s="2450"/>
      <c r="B54" s="2945" t="s">
        <v>7176</v>
      </c>
      <c r="C54" s="3523" t="s">
        <v>6196</v>
      </c>
      <c r="D54" s="3524"/>
      <c r="E54" s="3524"/>
      <c r="F54" s="3524"/>
      <c r="G54" s="3524"/>
      <c r="H54" s="3524"/>
      <c r="I54" s="3524"/>
      <c r="J54" s="3524"/>
      <c r="K54" s="3524"/>
      <c r="L54" s="3524"/>
      <c r="M54" s="3524"/>
      <c r="N54" s="3525"/>
      <c r="O54" s="2470"/>
      <c r="P54" s="2508"/>
      <c r="Q54" s="2937"/>
      <c r="R54" s="2450"/>
      <c r="S54" s="621"/>
      <c r="U54" s="1091"/>
      <c r="V54" s="1050"/>
      <c r="W54" s="1050"/>
      <c r="X54" s="1050"/>
      <c r="Y54" s="1050"/>
      <c r="Z54" s="1050"/>
      <c r="AA54" s="1091"/>
    </row>
    <row r="55" spans="1:27" ht="15" customHeight="1" x14ac:dyDescent="0.2">
      <c r="A55" s="2450"/>
      <c r="B55" s="2945" t="s">
        <v>7177</v>
      </c>
      <c r="C55" s="3523" t="s">
        <v>6197</v>
      </c>
      <c r="D55" s="3524"/>
      <c r="E55" s="3524"/>
      <c r="F55" s="3524"/>
      <c r="G55" s="3524"/>
      <c r="H55" s="3524"/>
      <c r="I55" s="3524"/>
      <c r="J55" s="3524"/>
      <c r="K55" s="3524"/>
      <c r="L55" s="3524"/>
      <c r="M55" s="3524"/>
      <c r="N55" s="3525"/>
      <c r="O55" s="2470"/>
      <c r="P55" s="2508"/>
      <c r="Q55" s="2937"/>
      <c r="R55" s="2450"/>
      <c r="S55" s="621"/>
      <c r="U55" s="1091"/>
      <c r="V55" s="1050"/>
      <c r="W55" s="1050"/>
      <c r="X55" s="1050"/>
      <c r="Y55" s="1050"/>
      <c r="Z55" s="1050"/>
      <c r="AA55" s="1091"/>
    </row>
    <row r="56" spans="1:27" ht="15" customHeight="1" x14ac:dyDescent="0.2">
      <c r="A56" s="2450"/>
      <c r="B56" s="627" t="s">
        <v>321</v>
      </c>
      <c r="C56" s="628" t="str">
        <f>$C$10</f>
        <v>Menu choices</v>
      </c>
      <c r="D56" s="628"/>
      <c r="E56" s="628"/>
      <c r="F56" s="628"/>
      <c r="G56" s="628"/>
      <c r="H56" s="628"/>
      <c r="I56" s="628"/>
      <c r="J56" s="628"/>
      <c r="K56" s="628"/>
      <c r="L56" s="628"/>
      <c r="M56" s="628"/>
      <c r="N56" s="629"/>
      <c r="O56" s="2470"/>
      <c r="P56" s="2508"/>
      <c r="Q56" s="2937"/>
      <c r="R56" s="2450"/>
      <c r="S56" s="621"/>
      <c r="U56" s="1091"/>
      <c r="V56" s="1050"/>
      <c r="W56" s="1050"/>
      <c r="X56" s="1050"/>
      <c r="Y56" s="1050"/>
      <c r="Z56" s="1050"/>
      <c r="AA56" s="1091"/>
    </row>
    <row r="57" spans="1:27" ht="15" customHeight="1" x14ac:dyDescent="0.2">
      <c r="A57" s="2450"/>
      <c r="B57" s="2945" t="s">
        <v>7178</v>
      </c>
      <c r="C57" s="3523" t="s">
        <v>6198</v>
      </c>
      <c r="D57" s="3524"/>
      <c r="E57" s="3524"/>
      <c r="F57" s="3524"/>
      <c r="G57" s="3524"/>
      <c r="H57" s="3524"/>
      <c r="I57" s="3524"/>
      <c r="J57" s="3524"/>
      <c r="K57" s="3524"/>
      <c r="L57" s="3524"/>
      <c r="M57" s="3524"/>
      <c r="N57" s="3525"/>
      <c r="O57" s="2470"/>
      <c r="P57" s="2508"/>
      <c r="Q57" s="2937"/>
      <c r="R57" s="2450"/>
      <c r="S57" s="621"/>
      <c r="U57" s="1091"/>
      <c r="V57" s="1050"/>
      <c r="W57" s="1050"/>
      <c r="X57" s="1050"/>
      <c r="Y57" s="1050"/>
      <c r="Z57" s="1050"/>
      <c r="AA57" s="1091"/>
    </row>
    <row r="58" spans="1:27" ht="15" customHeight="1" x14ac:dyDescent="0.2">
      <c r="A58" s="2450"/>
      <c r="B58" s="2945" t="s">
        <v>7179</v>
      </c>
      <c r="C58" s="3523" t="s">
        <v>6199</v>
      </c>
      <c r="D58" s="3524"/>
      <c r="E58" s="3524"/>
      <c r="F58" s="3524"/>
      <c r="G58" s="3524"/>
      <c r="H58" s="3524"/>
      <c r="I58" s="3524"/>
      <c r="J58" s="3524"/>
      <c r="K58" s="3524"/>
      <c r="L58" s="3524"/>
      <c r="M58" s="3524"/>
      <c r="N58" s="3525"/>
      <c r="O58" s="2470"/>
      <c r="P58" s="2508"/>
      <c r="Q58" s="2937"/>
      <c r="R58" s="2450"/>
      <c r="S58" s="621"/>
      <c r="U58" s="1091"/>
      <c r="V58" s="1050"/>
      <c r="W58" s="1050"/>
      <c r="X58" s="1050"/>
      <c r="Y58" s="1050"/>
      <c r="Z58" s="1050"/>
      <c r="AA58" s="1091"/>
    </row>
    <row r="59" spans="1:27" ht="15" customHeight="1" x14ac:dyDescent="0.2">
      <c r="A59" s="2450"/>
      <c r="B59" s="2945" t="s">
        <v>7180</v>
      </c>
      <c r="C59" s="3523" t="s">
        <v>6200</v>
      </c>
      <c r="D59" s="3524"/>
      <c r="E59" s="3524"/>
      <c r="F59" s="3524"/>
      <c r="G59" s="3524"/>
      <c r="H59" s="3524"/>
      <c r="I59" s="3524"/>
      <c r="J59" s="3524"/>
      <c r="K59" s="3524"/>
      <c r="L59" s="3524"/>
      <c r="M59" s="3524"/>
      <c r="N59" s="3525"/>
      <c r="O59" s="2470"/>
      <c r="P59" s="2508"/>
      <c r="Q59" s="2937"/>
      <c r="R59" s="2450"/>
      <c r="U59" s="1091"/>
      <c r="V59" s="1096"/>
      <c r="AA59" s="1091"/>
    </row>
    <row r="60" spans="1:27" ht="15" customHeight="1" x14ac:dyDescent="0.2">
      <c r="A60" s="2450"/>
      <c r="B60" s="627" t="s">
        <v>330</v>
      </c>
      <c r="C60" s="628" t="str">
        <f>$C$15</f>
        <v>TOTEX</v>
      </c>
      <c r="D60" s="628"/>
      <c r="E60" s="628"/>
      <c r="F60" s="628"/>
      <c r="G60" s="628"/>
      <c r="H60" s="628"/>
      <c r="I60" s="628"/>
      <c r="J60" s="628"/>
      <c r="K60" s="628"/>
      <c r="L60" s="628"/>
      <c r="M60" s="628"/>
      <c r="N60" s="629"/>
      <c r="O60" s="2470"/>
      <c r="P60" s="2508"/>
      <c r="Q60" s="2937"/>
      <c r="R60" s="2450"/>
      <c r="U60" s="1091"/>
      <c r="V60" s="1099"/>
      <c r="AA60" s="1091"/>
    </row>
    <row r="61" spans="1:27" ht="15" customHeight="1" x14ac:dyDescent="0.2">
      <c r="A61" s="2450"/>
      <c r="B61" s="2945" t="s">
        <v>7181</v>
      </c>
      <c r="C61" s="3523" t="s">
        <v>6201</v>
      </c>
      <c r="D61" s="3524"/>
      <c r="E61" s="3524"/>
      <c r="F61" s="3524"/>
      <c r="G61" s="3524"/>
      <c r="H61" s="3524"/>
      <c r="I61" s="3524"/>
      <c r="J61" s="3524"/>
      <c r="K61" s="3524"/>
      <c r="L61" s="3524"/>
      <c r="M61" s="3524"/>
      <c r="N61" s="3525"/>
      <c r="O61" s="2470"/>
      <c r="P61" s="2508"/>
      <c r="Q61" s="2937"/>
      <c r="R61" s="2450"/>
      <c r="U61" s="1091"/>
      <c r="V61" s="1099"/>
      <c r="AA61" s="1091"/>
    </row>
    <row r="62" spans="1:27" ht="15" customHeight="1" x14ac:dyDescent="0.2">
      <c r="A62" s="2450"/>
      <c r="B62" s="2945" t="s">
        <v>7182</v>
      </c>
      <c r="C62" s="3523" t="s">
        <v>6202</v>
      </c>
      <c r="D62" s="3524"/>
      <c r="E62" s="3524"/>
      <c r="F62" s="3524"/>
      <c r="G62" s="3524"/>
      <c r="H62" s="3524"/>
      <c r="I62" s="3524"/>
      <c r="J62" s="3524"/>
      <c r="K62" s="3524"/>
      <c r="L62" s="3524"/>
      <c r="M62" s="3524"/>
      <c r="N62" s="3525"/>
      <c r="O62" s="2470"/>
      <c r="P62" s="2508"/>
      <c r="Q62" s="2937"/>
      <c r="R62" s="2450"/>
      <c r="U62" s="1091"/>
      <c r="V62" s="1099"/>
      <c r="AA62" s="1091"/>
    </row>
    <row r="63" spans="1:27" ht="15" customHeight="1" x14ac:dyDescent="0.2">
      <c r="A63" s="2450"/>
      <c r="B63" s="2945" t="s">
        <v>6098</v>
      </c>
      <c r="C63" s="3523" t="s">
        <v>6203</v>
      </c>
      <c r="D63" s="3524"/>
      <c r="E63" s="3524"/>
      <c r="F63" s="3524"/>
      <c r="G63" s="3524"/>
      <c r="H63" s="3524"/>
      <c r="I63" s="3524"/>
      <c r="J63" s="3524"/>
      <c r="K63" s="3524"/>
      <c r="L63" s="3524"/>
      <c r="M63" s="3524"/>
      <c r="N63" s="3525"/>
      <c r="O63" s="2470"/>
      <c r="P63" s="2508"/>
      <c r="Q63" s="2937"/>
      <c r="R63" s="2450"/>
      <c r="U63" s="1091"/>
      <c r="V63" s="1096"/>
      <c r="AA63" s="1091"/>
    </row>
    <row r="64" spans="1:27" ht="15" customHeight="1" x14ac:dyDescent="0.2">
      <c r="A64" s="2450"/>
      <c r="B64" s="627" t="s">
        <v>334</v>
      </c>
      <c r="C64" s="628" t="str">
        <f>$C$20</f>
        <v>ADJUSTMENTS TO TOTEX</v>
      </c>
      <c r="D64" s="628"/>
      <c r="E64" s="628"/>
      <c r="F64" s="628"/>
      <c r="G64" s="628"/>
      <c r="H64" s="628"/>
      <c r="I64" s="628"/>
      <c r="J64" s="628"/>
      <c r="K64" s="628"/>
      <c r="L64" s="628"/>
      <c r="M64" s="628"/>
      <c r="N64" s="629"/>
      <c r="O64" s="2470"/>
      <c r="P64" s="2508"/>
      <c r="Q64" s="2937"/>
      <c r="R64" s="2450"/>
      <c r="U64" s="1091"/>
      <c r="V64" s="1099"/>
      <c r="AA64" s="1091"/>
    </row>
    <row r="65" spans="1:22" ht="15" customHeight="1" x14ac:dyDescent="0.2">
      <c r="A65" s="2450"/>
      <c r="B65" s="2945" t="s">
        <v>6204</v>
      </c>
      <c r="C65" s="3825" t="s">
        <v>6205</v>
      </c>
      <c r="D65" s="3826"/>
      <c r="E65" s="3826"/>
      <c r="F65" s="3826"/>
      <c r="G65" s="3826"/>
      <c r="H65" s="3826"/>
      <c r="I65" s="3826"/>
      <c r="J65" s="3826"/>
      <c r="K65" s="3826"/>
      <c r="L65" s="3826"/>
      <c r="M65" s="3826"/>
      <c r="N65" s="3827"/>
      <c r="O65" s="2470"/>
      <c r="P65" s="2508"/>
      <c r="Q65" s="2937"/>
      <c r="R65" s="2450"/>
      <c r="V65" s="1099"/>
    </row>
    <row r="66" spans="1:22" ht="15" customHeight="1" x14ac:dyDescent="0.2">
      <c r="A66" s="2450"/>
      <c r="B66" s="2945" t="s">
        <v>6206</v>
      </c>
      <c r="C66" s="3523" t="s">
        <v>7183</v>
      </c>
      <c r="D66" s="3524"/>
      <c r="E66" s="3524"/>
      <c r="F66" s="3524"/>
      <c r="G66" s="3524"/>
      <c r="H66" s="3524"/>
      <c r="I66" s="3524"/>
      <c r="J66" s="3524"/>
      <c r="K66" s="3524"/>
      <c r="L66" s="3524"/>
      <c r="M66" s="3524"/>
      <c r="N66" s="3525"/>
      <c r="O66" s="2470"/>
      <c r="P66" s="2508"/>
      <c r="Q66" s="2937"/>
      <c r="R66" s="2450"/>
      <c r="V66" s="1099"/>
    </row>
    <row r="67" spans="1:22" ht="15" customHeight="1" x14ac:dyDescent="0.2">
      <c r="A67" s="2450"/>
      <c r="B67" s="2945" t="s">
        <v>6208</v>
      </c>
      <c r="C67" s="3523" t="s">
        <v>7184</v>
      </c>
      <c r="D67" s="3524"/>
      <c r="E67" s="3524"/>
      <c r="F67" s="3524"/>
      <c r="G67" s="3524"/>
      <c r="H67" s="3524"/>
      <c r="I67" s="3524"/>
      <c r="J67" s="3524"/>
      <c r="K67" s="3524"/>
      <c r="L67" s="3524"/>
      <c r="M67" s="3524"/>
      <c r="N67" s="3525"/>
      <c r="O67" s="2470"/>
      <c r="P67" s="2508"/>
      <c r="Q67" s="2937"/>
      <c r="R67" s="2450"/>
      <c r="V67" s="1099"/>
    </row>
    <row r="68" spans="1:22" ht="15" customHeight="1" x14ac:dyDescent="0.2">
      <c r="A68" s="2450"/>
      <c r="B68" s="2945" t="s">
        <v>7185</v>
      </c>
      <c r="C68" s="3523" t="s">
        <v>6207</v>
      </c>
      <c r="D68" s="3524"/>
      <c r="E68" s="3524"/>
      <c r="F68" s="3524"/>
      <c r="G68" s="3524"/>
      <c r="H68" s="3524"/>
      <c r="I68" s="3524"/>
      <c r="J68" s="3524"/>
      <c r="K68" s="3524"/>
      <c r="L68" s="3524"/>
      <c r="M68" s="3524"/>
      <c r="N68" s="3525"/>
      <c r="O68" s="2470"/>
      <c r="P68" s="2508"/>
      <c r="Q68" s="2937"/>
      <c r="R68" s="2450"/>
      <c r="V68" s="1099"/>
    </row>
    <row r="69" spans="1:22" ht="15" customHeight="1" x14ac:dyDescent="0.2">
      <c r="A69" s="2450"/>
      <c r="B69" s="627" t="s">
        <v>338</v>
      </c>
      <c r="C69" s="628" t="str">
        <f>$C$30</f>
        <v>PAYG</v>
      </c>
      <c r="D69" s="628"/>
      <c r="E69" s="628"/>
      <c r="F69" s="628"/>
      <c r="G69" s="628"/>
      <c r="H69" s="628"/>
      <c r="I69" s="628"/>
      <c r="J69" s="628"/>
      <c r="K69" s="628"/>
      <c r="L69" s="628"/>
      <c r="M69" s="628"/>
      <c r="N69" s="629"/>
      <c r="O69" s="2470"/>
      <c r="P69" s="2508"/>
      <c r="Q69" s="2937"/>
      <c r="R69" s="2450"/>
      <c r="V69" s="1099"/>
    </row>
    <row r="70" spans="1:22" ht="15" customHeight="1" x14ac:dyDescent="0.2">
      <c r="A70" s="2450"/>
      <c r="B70" s="2945" t="s">
        <v>7186</v>
      </c>
      <c r="C70" s="3523" t="s">
        <v>6209</v>
      </c>
      <c r="D70" s="3524"/>
      <c r="E70" s="3524"/>
      <c r="F70" s="3524"/>
      <c r="G70" s="3524"/>
      <c r="H70" s="3524"/>
      <c r="I70" s="3524"/>
      <c r="J70" s="3524"/>
      <c r="K70" s="3524"/>
      <c r="L70" s="3524"/>
      <c r="M70" s="3524"/>
      <c r="N70" s="3525"/>
      <c r="O70" s="2470"/>
      <c r="P70" s="2508"/>
      <c r="Q70" s="2937"/>
      <c r="R70" s="2450"/>
    </row>
    <row r="71" spans="1:22" ht="15" customHeight="1" x14ac:dyDescent="0.2">
      <c r="A71" s="2450"/>
      <c r="B71" s="627" t="s">
        <v>342</v>
      </c>
      <c r="C71" s="628" t="str">
        <f>$C$33</f>
        <v>Business rates IDoK - Not applicable to wastewater service</v>
      </c>
      <c r="D71" s="628"/>
      <c r="E71" s="628"/>
      <c r="F71" s="628"/>
      <c r="G71" s="628"/>
      <c r="H71" s="628"/>
      <c r="I71" s="628"/>
      <c r="J71" s="628"/>
      <c r="K71" s="628"/>
      <c r="L71" s="628"/>
      <c r="M71" s="628"/>
      <c r="N71" s="629"/>
      <c r="O71" s="2470"/>
      <c r="P71" s="2508"/>
      <c r="Q71" s="2937"/>
      <c r="R71" s="2450"/>
    </row>
    <row r="72" spans="1:22" ht="15" customHeight="1" x14ac:dyDescent="0.2">
      <c r="A72" s="2450"/>
      <c r="B72" s="627" t="s">
        <v>5092</v>
      </c>
      <c r="C72" s="628" t="str">
        <f>$C$35</f>
        <v>Totex menu adjustments</v>
      </c>
      <c r="D72" s="628"/>
      <c r="E72" s="628"/>
      <c r="F72" s="628"/>
      <c r="G72" s="628"/>
      <c r="H72" s="628"/>
      <c r="I72" s="628"/>
      <c r="J72" s="628"/>
      <c r="K72" s="628"/>
      <c r="L72" s="628"/>
      <c r="M72" s="628"/>
      <c r="N72" s="629"/>
      <c r="O72" s="2470"/>
      <c r="P72" s="2508"/>
      <c r="Q72" s="2937"/>
      <c r="R72" s="2450"/>
    </row>
    <row r="73" spans="1:22" ht="15" customHeight="1" x14ac:dyDescent="0.2">
      <c r="A73" s="2450"/>
      <c r="B73" s="2945" t="s">
        <v>7187</v>
      </c>
      <c r="C73" s="3523" t="s">
        <v>6213</v>
      </c>
      <c r="D73" s="3524"/>
      <c r="E73" s="3524"/>
      <c r="F73" s="3524"/>
      <c r="G73" s="3524"/>
      <c r="H73" s="3524"/>
      <c r="I73" s="3524"/>
      <c r="J73" s="3524"/>
      <c r="K73" s="3524"/>
      <c r="L73" s="3524"/>
      <c r="M73" s="3524"/>
      <c r="N73" s="3525"/>
      <c r="O73" s="2470"/>
      <c r="P73" s="2508"/>
      <c r="Q73" s="2937"/>
      <c r="R73" s="2450"/>
    </row>
    <row r="74" spans="1:22" ht="15" customHeight="1" x14ac:dyDescent="0.2">
      <c r="A74" s="2450"/>
      <c r="B74" s="2945" t="s">
        <v>7188</v>
      </c>
      <c r="C74" s="3523" t="s">
        <v>6213</v>
      </c>
      <c r="D74" s="3524"/>
      <c r="E74" s="3524"/>
      <c r="F74" s="3524"/>
      <c r="G74" s="3524"/>
      <c r="H74" s="3524"/>
      <c r="I74" s="3524"/>
      <c r="J74" s="3524"/>
      <c r="K74" s="3524"/>
      <c r="L74" s="3524"/>
      <c r="M74" s="3524"/>
      <c r="N74" s="3525"/>
      <c r="O74" s="2470"/>
      <c r="P74" s="2508"/>
      <c r="Q74" s="2937"/>
      <c r="R74" s="2450"/>
    </row>
    <row r="75" spans="1:22" ht="15" customHeight="1" x14ac:dyDescent="0.2">
      <c r="A75" s="2450"/>
      <c r="B75" s="2945" t="s">
        <v>7189</v>
      </c>
      <c r="C75" s="3523" t="s">
        <v>7190</v>
      </c>
      <c r="D75" s="3524"/>
      <c r="E75" s="3524"/>
      <c r="F75" s="3524"/>
      <c r="G75" s="3524"/>
      <c r="H75" s="3524"/>
      <c r="I75" s="3524"/>
      <c r="J75" s="3524"/>
      <c r="K75" s="3524"/>
      <c r="L75" s="3524"/>
      <c r="M75" s="3524"/>
      <c r="N75" s="3525"/>
      <c r="O75" s="2470"/>
      <c r="P75" s="2508"/>
      <c r="Q75" s="2937"/>
      <c r="R75" s="2450"/>
    </row>
    <row r="76" spans="1:22" ht="15" customHeight="1" thickBot="1" x14ac:dyDescent="0.25">
      <c r="A76" s="2450"/>
      <c r="B76" s="2946" t="s">
        <v>7191</v>
      </c>
      <c r="C76" s="3520" t="s">
        <v>7192</v>
      </c>
      <c r="D76" s="3521"/>
      <c r="E76" s="3521"/>
      <c r="F76" s="3521"/>
      <c r="G76" s="3521"/>
      <c r="H76" s="3521"/>
      <c r="I76" s="3521"/>
      <c r="J76" s="3521"/>
      <c r="K76" s="3521"/>
      <c r="L76" s="3521"/>
      <c r="M76" s="3521"/>
      <c r="N76" s="3522"/>
      <c r="O76" s="2470"/>
      <c r="P76" s="2508"/>
      <c r="Q76" s="2937"/>
      <c r="R76" s="2450"/>
    </row>
    <row r="77" spans="1:22" x14ac:dyDescent="0.2">
      <c r="A77" s="2450"/>
      <c r="B77" s="2450"/>
      <c r="C77" s="2450"/>
      <c r="D77" s="2450"/>
      <c r="E77" s="2450"/>
      <c r="F77" s="2619"/>
      <c r="G77" s="2450"/>
      <c r="H77" s="2450"/>
      <c r="I77" s="2450"/>
      <c r="J77" s="2450"/>
      <c r="K77" s="2450"/>
      <c r="L77" s="2450"/>
      <c r="M77" s="2450"/>
      <c r="N77" s="2450"/>
      <c r="O77" s="2450"/>
      <c r="P77" s="2450"/>
      <c r="Q77" s="2450"/>
      <c r="R77" s="2450"/>
    </row>
    <row r="78" spans="1:22" hidden="1" x14ac:dyDescent="0.2">
      <c r="A78" s="2450"/>
      <c r="B78" s="2450"/>
      <c r="C78" s="2450"/>
      <c r="D78" s="2450"/>
      <c r="E78" s="2450"/>
      <c r="F78" s="2619"/>
      <c r="G78" s="2450"/>
      <c r="H78" s="2450"/>
      <c r="I78" s="2450"/>
      <c r="J78" s="2450"/>
      <c r="K78" s="2450"/>
      <c r="L78" s="2450"/>
      <c r="M78" s="2450"/>
      <c r="N78" s="2450"/>
      <c r="O78" s="2450"/>
      <c r="P78" s="2450"/>
      <c r="Q78" s="2450"/>
      <c r="R78" s="2450"/>
    </row>
    <row r="79" spans="1:22" hidden="1" x14ac:dyDescent="0.2">
      <c r="A79" s="2450"/>
      <c r="B79" s="2450"/>
      <c r="C79" s="2450"/>
      <c r="D79" s="2450"/>
      <c r="E79" s="2450"/>
      <c r="F79" s="2619"/>
      <c r="G79" s="2450"/>
      <c r="H79" s="2450"/>
      <c r="I79" s="2450"/>
      <c r="J79" s="2450"/>
      <c r="K79" s="2450"/>
      <c r="L79" s="2450"/>
      <c r="M79" s="2450"/>
      <c r="N79" s="2450"/>
      <c r="O79" s="2450"/>
      <c r="P79" s="2450"/>
      <c r="Q79" s="2450"/>
      <c r="R79" s="2450"/>
    </row>
    <row r="80" spans="1:22" hidden="1" x14ac:dyDescent="0.2">
      <c r="A80" s="2450"/>
      <c r="B80" s="2450"/>
      <c r="C80" s="2450"/>
      <c r="D80" s="2450"/>
      <c r="E80" s="2450"/>
      <c r="F80" s="2619"/>
      <c r="G80" s="2450"/>
      <c r="H80" s="2450"/>
      <c r="I80" s="2450"/>
      <c r="J80" s="2450"/>
      <c r="K80" s="2450"/>
      <c r="L80" s="2450"/>
      <c r="M80" s="2450"/>
      <c r="N80" s="2450"/>
      <c r="O80" s="2450"/>
      <c r="P80" s="2450"/>
      <c r="Q80" s="2450"/>
      <c r="R80" s="2450"/>
    </row>
    <row r="81" spans="1:18" hidden="1" x14ac:dyDescent="0.2">
      <c r="A81" s="2450"/>
      <c r="B81" s="2450"/>
      <c r="C81" s="2450"/>
      <c r="D81" s="2450"/>
      <c r="E81" s="2450"/>
      <c r="F81" s="2619"/>
      <c r="G81" s="2450"/>
      <c r="H81" s="2450"/>
      <c r="I81" s="2450"/>
      <c r="J81" s="2450"/>
      <c r="K81" s="2450"/>
      <c r="L81" s="2450"/>
      <c r="M81" s="2450"/>
      <c r="N81" s="2450"/>
      <c r="O81" s="2450"/>
      <c r="P81" s="2450"/>
      <c r="Q81" s="2450"/>
      <c r="R81" s="2450"/>
    </row>
    <row r="82" spans="1:18" hidden="1" x14ac:dyDescent="0.2">
      <c r="A82" s="2450"/>
      <c r="B82" s="2450"/>
      <c r="C82" s="2450"/>
      <c r="D82" s="2450"/>
      <c r="E82" s="2450"/>
      <c r="F82" s="2619"/>
      <c r="G82" s="2450"/>
      <c r="H82" s="2450"/>
      <c r="I82" s="2450"/>
      <c r="J82" s="2450"/>
      <c r="K82" s="2450"/>
      <c r="L82" s="2450"/>
      <c r="M82" s="2450"/>
      <c r="N82" s="2450"/>
      <c r="O82" s="2450"/>
      <c r="P82" s="2450"/>
      <c r="Q82" s="2450"/>
      <c r="R82" s="2450"/>
    </row>
    <row r="83" spans="1:18" hidden="1" x14ac:dyDescent="0.2">
      <c r="A83" s="2450"/>
      <c r="B83" s="2450"/>
      <c r="C83" s="2450"/>
      <c r="D83" s="2450"/>
      <c r="E83" s="2450"/>
      <c r="F83" s="2619"/>
      <c r="G83" s="2450"/>
      <c r="H83" s="2450"/>
      <c r="I83" s="2450"/>
      <c r="J83" s="2450"/>
      <c r="K83" s="2450"/>
      <c r="L83" s="2450"/>
      <c r="M83" s="2450"/>
      <c r="N83" s="2450"/>
      <c r="O83" s="2450"/>
      <c r="P83" s="2450"/>
      <c r="Q83" s="2450"/>
      <c r="R83" s="2450"/>
    </row>
    <row r="84" spans="1:18" hidden="1" x14ac:dyDescent="0.2">
      <c r="A84" s="2450"/>
      <c r="B84" s="2450"/>
      <c r="C84" s="2450"/>
      <c r="D84" s="2450"/>
      <c r="E84" s="2450"/>
      <c r="F84" s="2619"/>
      <c r="G84" s="2450"/>
      <c r="H84" s="2450"/>
      <c r="I84" s="2450"/>
      <c r="J84" s="2450"/>
      <c r="K84" s="2450"/>
      <c r="L84" s="2450"/>
      <c r="M84" s="2450"/>
      <c r="N84" s="2450"/>
      <c r="O84" s="2450"/>
      <c r="P84" s="2450"/>
      <c r="Q84" s="2450"/>
      <c r="R84" s="2450"/>
    </row>
  </sheetData>
  <sheetProtection autoFilter="0"/>
  <mergeCells count="24">
    <mergeCell ref="C59:N59"/>
    <mergeCell ref="P1:S1"/>
    <mergeCell ref="V2:Z2"/>
    <mergeCell ref="B3:C3"/>
    <mergeCell ref="B47:N47"/>
    <mergeCell ref="B49:N49"/>
    <mergeCell ref="C51:N51"/>
    <mergeCell ref="C53:N53"/>
    <mergeCell ref="C54:N54"/>
    <mergeCell ref="C55:N55"/>
    <mergeCell ref="C57:N57"/>
    <mergeCell ref="C58:N58"/>
    <mergeCell ref="C76:N76"/>
    <mergeCell ref="C61:N61"/>
    <mergeCell ref="C62:N62"/>
    <mergeCell ref="C63:N63"/>
    <mergeCell ref="C65:N65"/>
    <mergeCell ref="C66:N66"/>
    <mergeCell ref="C67:N67"/>
    <mergeCell ref="C68:N68"/>
    <mergeCell ref="C70:N70"/>
    <mergeCell ref="C73:N73"/>
    <mergeCell ref="C74:N74"/>
    <mergeCell ref="C75:N75"/>
  </mergeCells>
  <conditionalFormatting sqref="S41:S58">
    <cfRule type="cellIs" dxfId="162" priority="7" operator="equal">
      <formula>0</formula>
    </cfRule>
  </conditionalFormatting>
  <conditionalFormatting sqref="S5">
    <cfRule type="cellIs" dxfId="161" priority="6" operator="equal">
      <formula>0</formula>
    </cfRule>
  </conditionalFormatting>
  <conditionalFormatting sqref="S6:S40">
    <cfRule type="cellIs" dxfId="160" priority="5" operator="equal">
      <formula>0</formula>
    </cfRule>
  </conditionalFormatting>
  <dataValidations count="1">
    <dataValidation type="list" allowBlank="1" showInputMessage="1" showErrorMessage="1" sqref="N7" xr:uid="{BAF2334F-C94B-4D5F-9617-CC98A0CAE92C}">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262F748E-A284-42ED-A420-7E77D6AD60B7}">
            <xm:f>'https://yorkshirewater.sharepoint.com/sites/yw-147/05 PR19 BP documents/40 Post IAP Assurance/10 Tables/DD August 2019/[yky-pr19-business-plan_august-2019-DD resubmission_v5.xlsb]Validation flags'!#REF!=1</xm:f>
            <x14:dxf>
              <fill>
                <patternFill>
                  <bgColor rgb="FFE0DCD8"/>
                </patternFill>
              </fill>
            </x14:dxf>
          </x14:cfRule>
          <xm:sqref>I24:M27</xm:sqref>
        </x14:conditionalFormatting>
        <x14:conditionalFormatting xmlns:xm="http://schemas.microsoft.com/office/excel/2006/main">
          <x14:cfRule type="expression" priority="3" id="{766E9F1B-97CC-4811-B15C-4EB9AB4A1929}">
            <xm:f>'https://yorkshirewater.sharepoint.com/sites/yw-147/05 PR19 BP documents/40 Post IAP Assurance/10 Tables/DD August 2019/[yky-pr19-business-plan_august-2019-DD resubmission_v5.xlsb]Validation flags'!#REF!=1</xm:f>
            <x14:dxf>
              <fill>
                <patternFill>
                  <bgColor rgb="FFE0DCD8"/>
                </patternFill>
              </fill>
            </x14:dxf>
          </x14:cfRule>
          <xm:sqref>K21:M23</xm:sqref>
        </x14:conditionalFormatting>
        <x14:conditionalFormatting xmlns:xm="http://schemas.microsoft.com/office/excel/2006/main">
          <x14:cfRule type="expression" priority="2" id="{7514F7E5-0B3E-4F26-9A16-EB3C8F325FBC}">
            <xm:f>'https://yorkshirewater.sharepoint.com/sites/yw-147/05 PR19 BP documents/40 Post IAP Assurance/10 Tables/DD August 2019/[yky-pr19-business-plan_august-2019-DD resubmission_v5.xlsb]Validation flags'!#REF!=1</xm:f>
            <x14:dxf>
              <fill>
                <patternFill>
                  <bgColor rgb="FFE0DCD8"/>
                </patternFill>
              </fill>
            </x14:dxf>
          </x14:cfRule>
          <xm:sqref>K18:M18</xm:sqref>
        </x14:conditionalFormatting>
        <x14:conditionalFormatting xmlns:xm="http://schemas.microsoft.com/office/excel/2006/main">
          <x14:cfRule type="expression" priority="1" id="{F5FE36DB-B516-4847-9540-F65073C024C4}">
            <xm:f>'https://yorkshirewater.sharepoint.com/sites/yw-147/05 PR19 BP documents/40 Post IAP Assurance/10 Tables/DD August 2019/[yky-pr19-business-plan_august-2019-DD resubmission_v5.xlsb]Validation flags'!#REF!=1</xm:f>
            <x14:dxf>
              <fill>
                <patternFill>
                  <bgColor rgb="FFE0DCD8"/>
                </patternFill>
              </fill>
            </x14:dxf>
          </x14:cfRule>
          <xm:sqref>M36:M39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F428-9325-4834-A95E-C01399FC4DE6}">
  <sheetPr>
    <tabColor theme="5" tint="0.79998168889431442"/>
  </sheetPr>
  <dimension ref="A1:AP61"/>
  <sheetViews>
    <sheetView workbookViewId="0">
      <selection activeCell="K30" sqref="K30"/>
    </sheetView>
  </sheetViews>
  <sheetFormatPr defaultColWidth="0" defaultRowHeight="14.25" zeroHeight="1" x14ac:dyDescent="0.25"/>
  <cols>
    <col min="1" max="1" width="1.85546875" style="1923" customWidth="1"/>
    <col min="2" max="2" width="5.28515625" style="1923" customWidth="1"/>
    <col min="3" max="3" width="68.140625" style="1923" customWidth="1"/>
    <col min="4" max="4" width="16.7109375" style="1923" customWidth="1"/>
    <col min="5" max="6" width="6.42578125" style="1923" customWidth="1"/>
    <col min="7" max="7" width="11" style="1923" bestFit="1" customWidth="1"/>
    <col min="8" max="14" width="11" style="1923" customWidth="1"/>
    <col min="15" max="15" width="3" style="1923" customWidth="1"/>
    <col min="16" max="16" width="37.140625" style="1923" customWidth="1"/>
    <col min="17" max="17" width="84.140625" style="1923" bestFit="1" customWidth="1"/>
    <col min="18" max="18" width="3" style="1923" customWidth="1"/>
    <col min="19" max="19" width="24.7109375" style="1033" customWidth="1"/>
    <col min="20" max="20" width="46.42578125" style="1033" customWidth="1"/>
    <col min="21" max="21" width="3.42578125" style="1033" customWidth="1"/>
    <col min="22" max="22" width="3" style="1034" hidden="1" customWidth="1"/>
    <col min="23" max="30" width="9.28515625" style="1097" hidden="1" customWidth="1"/>
    <col min="31" max="31" width="1.85546875" style="1034" hidden="1" customWidth="1"/>
    <col min="32" max="32" width="6.28515625" style="1923" hidden="1" customWidth="1"/>
    <col min="33" max="33" width="4.140625" style="1923" hidden="1" customWidth="1"/>
    <col min="34" max="34" width="17.140625" style="1923" hidden="1" customWidth="1"/>
    <col min="35" max="35" width="16.7109375" style="1923" hidden="1" customWidth="1"/>
    <col min="36" max="36" width="16" style="1923" hidden="1" customWidth="1"/>
    <col min="37" max="37" width="16.5703125" style="1923" hidden="1" customWidth="1"/>
    <col min="38" max="39" width="16.7109375" style="1923" hidden="1" customWidth="1"/>
    <col min="40" max="40" width="17.140625" style="1923" hidden="1" customWidth="1"/>
    <col min="41" max="41" width="16.7109375" style="1923" hidden="1" customWidth="1"/>
    <col min="42" max="42" width="4.140625" style="1923" hidden="1" customWidth="1"/>
    <col min="43" max="16384" width="11" style="1923" hidden="1"/>
  </cols>
  <sheetData>
    <row r="1" spans="2:42" ht="20.25" x14ac:dyDescent="0.25">
      <c r="B1" s="2947" t="s">
        <v>7193</v>
      </c>
      <c r="C1" s="2947"/>
      <c r="D1" s="2947"/>
      <c r="E1" s="2948"/>
      <c r="F1" s="2949"/>
      <c r="G1" s="1"/>
      <c r="H1" s="1"/>
      <c r="I1" s="1"/>
      <c r="J1" s="1"/>
      <c r="K1" s="1"/>
      <c r="L1" s="1"/>
      <c r="M1" s="1"/>
      <c r="N1" s="4" t="str">
        <f>[2]AppValidation!$D$2</f>
        <v>Yorkshire Water</v>
      </c>
      <c r="O1" s="2950"/>
      <c r="P1" s="3497" t="s">
        <v>1</v>
      </c>
      <c r="Q1" s="3497"/>
      <c r="R1" s="3497"/>
      <c r="S1" s="3497"/>
      <c r="T1" s="476"/>
      <c r="W1" s="1035"/>
      <c r="X1" s="1035"/>
      <c r="Y1" s="1035"/>
      <c r="Z1" s="1035"/>
      <c r="AA1" s="1035"/>
      <c r="AB1" s="1035"/>
      <c r="AC1" s="1035"/>
      <c r="AD1" s="1035"/>
      <c r="AG1" s="1034"/>
      <c r="AH1" s="1035"/>
      <c r="AI1" s="1035"/>
      <c r="AJ1" s="1035"/>
      <c r="AK1" s="1035"/>
      <c r="AL1" s="1035"/>
      <c r="AM1" s="1035"/>
      <c r="AN1" s="1035"/>
      <c r="AO1" s="1035"/>
      <c r="AP1" s="1034"/>
    </row>
    <row r="2" spans="2:42" ht="15" customHeight="1" thickBot="1" x14ac:dyDescent="0.3">
      <c r="B2" s="2951"/>
      <c r="C2" s="2951"/>
      <c r="D2" s="2951"/>
      <c r="E2" s="2952"/>
      <c r="F2" s="2951"/>
      <c r="G2" s="2951"/>
      <c r="H2" s="2951"/>
      <c r="I2" s="2951"/>
      <c r="J2" s="2951"/>
      <c r="K2" s="2951"/>
      <c r="L2" s="2951"/>
      <c r="M2" s="2951"/>
      <c r="N2" s="2951"/>
      <c r="O2" s="2951"/>
      <c r="P2" s="2951"/>
      <c r="Q2" s="2951"/>
      <c r="W2" s="3617" t="s">
        <v>12</v>
      </c>
      <c r="X2" s="3617"/>
      <c r="Y2" s="3617"/>
      <c r="Z2" s="3617"/>
      <c r="AA2" s="3617"/>
      <c r="AB2" s="3617"/>
      <c r="AC2" s="3617"/>
      <c r="AD2" s="3617"/>
      <c r="AG2" s="1034"/>
      <c r="AH2" s="3617" t="s">
        <v>2133</v>
      </c>
      <c r="AI2" s="3617"/>
      <c r="AJ2" s="3617"/>
      <c r="AK2" s="3617"/>
      <c r="AL2" s="3617"/>
      <c r="AM2" s="3617"/>
      <c r="AN2" s="3617"/>
      <c r="AO2" s="3617"/>
      <c r="AP2" s="1034"/>
    </row>
    <row r="3" spans="2:42" ht="15.75" thickBot="1" x14ac:dyDescent="0.3">
      <c r="B3" s="3506" t="s">
        <v>14</v>
      </c>
      <c r="C3" s="3581"/>
      <c r="D3" s="20" t="s">
        <v>15</v>
      </c>
      <c r="E3" s="21" t="s">
        <v>3782</v>
      </c>
      <c r="F3" s="22" t="s">
        <v>17</v>
      </c>
      <c r="G3" s="2953" t="s">
        <v>870</v>
      </c>
      <c r="H3" s="642" t="s">
        <v>869</v>
      </c>
      <c r="I3" s="642" t="s">
        <v>868</v>
      </c>
      <c r="J3" s="642" t="s">
        <v>867</v>
      </c>
      <c r="K3" s="642" t="s">
        <v>866</v>
      </c>
      <c r="L3" s="642" t="s">
        <v>865</v>
      </c>
      <c r="M3" s="642" t="s">
        <v>864</v>
      </c>
      <c r="N3" s="2954" t="s">
        <v>863</v>
      </c>
      <c r="O3" s="2951"/>
      <c r="P3" s="1551" t="s">
        <v>23</v>
      </c>
      <c r="Q3" s="27" t="s">
        <v>24</v>
      </c>
      <c r="S3" s="2861" t="s">
        <v>25</v>
      </c>
      <c r="T3" s="2861" t="s">
        <v>13</v>
      </c>
      <c r="W3" s="1049" t="s">
        <v>27</v>
      </c>
      <c r="X3" s="1050"/>
      <c r="Y3" s="1050"/>
      <c r="Z3" s="1050"/>
      <c r="AA3" s="1050"/>
      <c r="AB3" s="1050"/>
      <c r="AC3" s="1050"/>
      <c r="AD3" s="1050"/>
      <c r="AG3" s="1034"/>
      <c r="AH3" s="1049" t="s">
        <v>7194</v>
      </c>
      <c r="AI3" s="1050"/>
      <c r="AJ3" s="1050"/>
      <c r="AK3" s="1050"/>
      <c r="AL3" s="1050"/>
      <c r="AM3" s="1050"/>
      <c r="AN3" s="1050"/>
      <c r="AO3" s="1050"/>
      <c r="AP3" s="1034"/>
    </row>
    <row r="4" spans="2:42" ht="14.25" customHeight="1" thickBot="1" x14ac:dyDescent="0.3">
      <c r="B4" s="2955"/>
      <c r="C4" s="2955"/>
      <c r="D4" s="2955"/>
      <c r="E4" s="2955"/>
      <c r="F4" s="2956"/>
      <c r="G4" s="2956"/>
      <c r="H4" s="2956"/>
      <c r="I4" s="2956"/>
      <c r="J4" s="2956"/>
      <c r="K4" s="2956"/>
      <c r="L4" s="2956"/>
      <c r="M4" s="2956"/>
      <c r="N4" s="2956"/>
      <c r="O4" s="2956"/>
      <c r="P4" s="2956"/>
      <c r="Q4" s="2956"/>
      <c r="S4" s="498"/>
      <c r="T4" s="651"/>
      <c r="W4" s="1050"/>
      <c r="X4" s="1050"/>
      <c r="Y4" s="1050"/>
      <c r="Z4" s="1050"/>
      <c r="AA4" s="1050"/>
      <c r="AB4" s="1050"/>
      <c r="AC4" s="1050"/>
      <c r="AD4" s="1050"/>
      <c r="AG4" s="1034"/>
      <c r="AH4" s="1050"/>
      <c r="AI4" s="1050"/>
      <c r="AJ4" s="1050"/>
      <c r="AK4" s="1050"/>
      <c r="AL4" s="1050"/>
      <c r="AM4" s="1050"/>
      <c r="AN4" s="1050"/>
      <c r="AO4" s="1050"/>
      <c r="AP4" s="1034"/>
    </row>
    <row r="5" spans="2:42" ht="14.25" customHeight="1" x14ac:dyDescent="0.25">
      <c r="B5" s="416">
        <v>1</v>
      </c>
      <c r="C5" s="2957" t="s">
        <v>7195</v>
      </c>
      <c r="D5" s="415" t="s">
        <v>7196</v>
      </c>
      <c r="E5" s="2958" t="s">
        <v>1923</v>
      </c>
      <c r="F5" s="2959">
        <v>0</v>
      </c>
      <c r="G5" s="2960">
        <v>11</v>
      </c>
      <c r="H5" s="2961">
        <v>0</v>
      </c>
      <c r="I5" s="2961">
        <v>0</v>
      </c>
      <c r="J5" s="2961">
        <v>5</v>
      </c>
      <c r="K5" s="2961">
        <v>5</v>
      </c>
      <c r="L5" s="2961">
        <v>5</v>
      </c>
      <c r="M5" s="2961">
        <v>5</v>
      </c>
      <c r="N5" s="2962">
        <v>5</v>
      </c>
      <c r="O5" s="2951"/>
      <c r="P5" s="2963"/>
      <c r="Q5" s="53" t="s">
        <v>7197</v>
      </c>
      <c r="S5" s="43">
        <f xml:space="preserve"> IF( SUM( W5:AD5 ) = 0, 0, $W$3 )</f>
        <v>0</v>
      </c>
      <c r="T5" s="43">
        <f xml:space="preserve"> IF( SUM(AH5:AO5)= 0, 0, Q5 )</f>
        <v>0</v>
      </c>
      <c r="W5" s="1061">
        <f>IF('[2]Validation flags'!$H$3=1,0, IF( ISNUMBER(G5), 0, 1 ))</f>
        <v>0</v>
      </c>
      <c r="X5" s="1061">
        <f>IF('[2]Validation flags'!$H$3=1,0, IF( ISNUMBER(H5), 0, 1 ))</f>
        <v>0</v>
      </c>
      <c r="Y5" s="1061">
        <f>IF('[2]Validation flags'!$H$3=1,0, IF( ISNUMBER(I5), 0, 1 ))</f>
        <v>0</v>
      </c>
      <c r="Z5" s="1061">
        <f>IF('[2]Validation flags'!$H$3=1,0, IF( ISNUMBER(J5), 0, 1 ))</f>
        <v>0</v>
      </c>
      <c r="AA5" s="1061">
        <f>IF('[2]Validation flags'!$H$3=1,0, IF( ISNUMBER(K5), 0, 1 ))</f>
        <v>0</v>
      </c>
      <c r="AB5" s="1061">
        <f>IF('[2]Validation flags'!$H$3=1,0, IF( ISNUMBER(L5), 0, 1 ))</f>
        <v>0</v>
      </c>
      <c r="AC5" s="1061">
        <f>IF('[2]Validation flags'!$H$3=1,0, IF( ISNUMBER(M5), 0, 1 ))</f>
        <v>0</v>
      </c>
      <c r="AD5" s="1061">
        <f>IF('[2]Validation flags'!$H$3=1,0, IF( ISNUMBER(N5), 0, 1 ))</f>
        <v>0</v>
      </c>
      <c r="AG5" s="1034"/>
      <c r="AH5" s="1061">
        <f t="shared" ref="AH5:AO5" si="0">IF(G5&gt;=1000,1,0)</f>
        <v>0</v>
      </c>
      <c r="AI5" s="1061">
        <f t="shared" si="0"/>
        <v>0</v>
      </c>
      <c r="AJ5" s="1061">
        <f t="shared" si="0"/>
        <v>0</v>
      </c>
      <c r="AK5" s="1061">
        <f t="shared" si="0"/>
        <v>0</v>
      </c>
      <c r="AL5" s="1061">
        <f t="shared" si="0"/>
        <v>0</v>
      </c>
      <c r="AM5" s="1061">
        <f t="shared" si="0"/>
        <v>0</v>
      </c>
      <c r="AN5" s="1061">
        <f t="shared" si="0"/>
        <v>0</v>
      </c>
      <c r="AO5" s="1061">
        <f t="shared" si="0"/>
        <v>0</v>
      </c>
      <c r="AP5" s="1034"/>
    </row>
    <row r="6" spans="2:42" ht="14.25" customHeight="1" x14ac:dyDescent="0.25">
      <c r="B6" s="382">
        <v>2</v>
      </c>
      <c r="C6" s="2964" t="s">
        <v>7198</v>
      </c>
      <c r="D6" s="2965" t="s">
        <v>7199</v>
      </c>
      <c r="E6" s="391" t="s">
        <v>6004</v>
      </c>
      <c r="F6" s="2286">
        <v>0</v>
      </c>
      <c r="G6" s="2966">
        <v>1</v>
      </c>
      <c r="H6" s="2967">
        <v>0</v>
      </c>
      <c r="I6" s="2967">
        <v>0</v>
      </c>
      <c r="J6" s="2967">
        <v>1</v>
      </c>
      <c r="K6" s="2967">
        <v>1</v>
      </c>
      <c r="L6" s="2967">
        <v>1</v>
      </c>
      <c r="M6" s="2967">
        <v>1</v>
      </c>
      <c r="N6" s="2968">
        <v>1</v>
      </c>
      <c r="O6" s="2969"/>
      <c r="P6" s="2970"/>
      <c r="Q6" s="1068" t="s">
        <v>7200</v>
      </c>
      <c r="S6" s="43">
        <f t="shared" ref="S6:S24" si="1" xml:space="preserve"> IF( SUM( W6:AD6 ) = 0, 0, $W$3 )</f>
        <v>0</v>
      </c>
      <c r="T6" s="43">
        <f t="shared" ref="T6:T26" si="2" xml:space="preserve"> IF( SUM(AH6:AO6)= 0, 0, Q6 )</f>
        <v>0</v>
      </c>
      <c r="W6" s="1061">
        <f>IF('[2]Validation flags'!$H$3=1,0, IF( ISNUMBER(G6), 0, 1 ))</f>
        <v>0</v>
      </c>
      <c r="X6" s="1061">
        <f>IF('[2]Validation flags'!$H$3=1,0, IF( ISNUMBER(H6), 0, 1 ))</f>
        <v>0</v>
      </c>
      <c r="Y6" s="1061">
        <f>IF('[2]Validation flags'!$H$3=1,0, IF( ISNUMBER(I6), 0, 1 ))</f>
        <v>0</v>
      </c>
      <c r="Z6" s="1061">
        <f>IF('[2]Validation flags'!$H$3=1,0, IF( ISNUMBER(J6), 0, 1 ))</f>
        <v>0</v>
      </c>
      <c r="AA6" s="1061">
        <f>IF('[2]Validation flags'!$H$3=1,0, IF( ISNUMBER(K6), 0, 1 ))</f>
        <v>0</v>
      </c>
      <c r="AB6" s="1061">
        <f>IF('[2]Validation flags'!$H$3=1,0, IF( ISNUMBER(L6), 0, 1 ))</f>
        <v>0</v>
      </c>
      <c r="AC6" s="1061">
        <f>IF('[2]Validation flags'!$H$3=1,0, IF( ISNUMBER(M6), 0, 1 ))</f>
        <v>0</v>
      </c>
      <c r="AD6" s="1061">
        <f>IF('[2]Validation flags'!$H$3=1,0, IF( ISNUMBER(N6), 0, 1 ))</f>
        <v>0</v>
      </c>
      <c r="AG6" s="1034"/>
      <c r="AH6" s="1061">
        <f>IF(G6&gt;20,1,0)</f>
        <v>0</v>
      </c>
      <c r="AI6" s="1061">
        <f t="shared" ref="AI6:AO6" si="3">IF(H6&gt;20,1,0)</f>
        <v>0</v>
      </c>
      <c r="AJ6" s="1061">
        <f t="shared" si="3"/>
        <v>0</v>
      </c>
      <c r="AK6" s="1061">
        <f t="shared" si="3"/>
        <v>0</v>
      </c>
      <c r="AL6" s="1061">
        <f t="shared" si="3"/>
        <v>0</v>
      </c>
      <c r="AM6" s="1061">
        <f t="shared" si="3"/>
        <v>0</v>
      </c>
      <c r="AN6" s="1061">
        <f t="shared" si="3"/>
        <v>0</v>
      </c>
      <c r="AO6" s="1061">
        <f t="shared" si="3"/>
        <v>0</v>
      </c>
      <c r="AP6" s="1034"/>
    </row>
    <row r="7" spans="2:42" ht="14.25" customHeight="1" x14ac:dyDescent="0.25">
      <c r="B7" s="382">
        <v>3</v>
      </c>
      <c r="C7" s="2868" t="s">
        <v>7201</v>
      </c>
      <c r="D7" s="356" t="s">
        <v>7202</v>
      </c>
      <c r="E7" s="391" t="s">
        <v>7203</v>
      </c>
      <c r="F7" s="2286">
        <v>0</v>
      </c>
      <c r="G7" s="2966">
        <v>70022</v>
      </c>
      <c r="H7" s="2967">
        <v>70022</v>
      </c>
      <c r="I7" s="2967">
        <v>70022</v>
      </c>
      <c r="J7" s="2967">
        <v>70022</v>
      </c>
      <c r="K7" s="2967">
        <v>70022</v>
      </c>
      <c r="L7" s="2967">
        <v>70022</v>
      </c>
      <c r="M7" s="2967">
        <v>70022</v>
      </c>
      <c r="N7" s="2968">
        <v>70131</v>
      </c>
      <c r="O7" s="2969"/>
      <c r="P7" s="2970"/>
      <c r="Q7" s="1068" t="s">
        <v>7204</v>
      </c>
      <c r="S7" s="43">
        <f t="shared" si="1"/>
        <v>0</v>
      </c>
      <c r="T7" s="43">
        <f t="shared" si="2"/>
        <v>0</v>
      </c>
      <c r="W7" s="1061">
        <f>IF('[2]Validation flags'!$H$3=1,0, IF( ISNUMBER(G7), 0, 1 ))</f>
        <v>0</v>
      </c>
      <c r="X7" s="1061">
        <f>IF('[2]Validation flags'!$H$3=1,0, IF( ISNUMBER(H7), 0, 1 ))</f>
        <v>0</v>
      </c>
      <c r="Y7" s="1061">
        <f>IF('[2]Validation flags'!$H$3=1,0, IF( ISNUMBER(I7), 0, 1 ))</f>
        <v>0</v>
      </c>
      <c r="Z7" s="1061">
        <f>IF('[2]Validation flags'!$H$3=1,0, IF( ISNUMBER(J7), 0, 1 ))</f>
        <v>0</v>
      </c>
      <c r="AA7" s="1061">
        <f>IF('[2]Validation flags'!$H$3=1,0, IF( ISNUMBER(K7), 0, 1 ))</f>
        <v>0</v>
      </c>
      <c r="AB7" s="1061">
        <f>IF('[2]Validation flags'!$H$3=1,0, IF( ISNUMBER(L7), 0, 1 ))</f>
        <v>0</v>
      </c>
      <c r="AC7" s="1061">
        <f>IF('[2]Validation flags'!$H$3=1,0, IF( ISNUMBER(M7), 0, 1 ))</f>
        <v>0</v>
      </c>
      <c r="AD7" s="1061">
        <f>IF('[2]Validation flags'!$H$3=1,0, IF( ISNUMBER(N7), 0, 1 ))</f>
        <v>0</v>
      </c>
      <c r="AG7" s="1034"/>
      <c r="AH7" s="1061">
        <f>IF(OR(G7&lt;10000,G7&gt;150000),1,0)</f>
        <v>0</v>
      </c>
      <c r="AI7" s="1061">
        <f t="shared" ref="AI7:AO7" si="4">IF(OR(H7&lt;10000,H7&gt;150000),1,0)</f>
        <v>0</v>
      </c>
      <c r="AJ7" s="1061">
        <f t="shared" si="4"/>
        <v>0</v>
      </c>
      <c r="AK7" s="1061">
        <f t="shared" si="4"/>
        <v>0</v>
      </c>
      <c r="AL7" s="1061">
        <f t="shared" si="4"/>
        <v>0</v>
      </c>
      <c r="AM7" s="1061">
        <f t="shared" si="4"/>
        <v>0</v>
      </c>
      <c r="AN7" s="1061">
        <f t="shared" si="4"/>
        <v>0</v>
      </c>
      <c r="AO7" s="1061">
        <f t="shared" si="4"/>
        <v>0</v>
      </c>
      <c r="AP7" s="1034"/>
    </row>
    <row r="8" spans="2:42" ht="14.25" customHeight="1" x14ac:dyDescent="0.25">
      <c r="B8" s="382">
        <v>4</v>
      </c>
      <c r="C8" s="2868" t="s">
        <v>7205</v>
      </c>
      <c r="D8" s="356" t="s">
        <v>7206</v>
      </c>
      <c r="E8" s="391" t="s">
        <v>1923</v>
      </c>
      <c r="F8" s="2286">
        <v>0</v>
      </c>
      <c r="G8" s="2966">
        <v>2488</v>
      </c>
      <c r="H8" s="2967">
        <v>2488</v>
      </c>
      <c r="I8" s="2967">
        <v>2488</v>
      </c>
      <c r="J8" s="2967">
        <v>2488</v>
      </c>
      <c r="K8" s="2967">
        <v>2488</v>
      </c>
      <c r="L8" s="2967">
        <v>2488</v>
      </c>
      <c r="M8" s="2967">
        <v>2488</v>
      </c>
      <c r="N8" s="2968">
        <v>2492</v>
      </c>
      <c r="O8" s="2969"/>
      <c r="P8" s="2970"/>
      <c r="Q8" s="1068" t="s">
        <v>7207</v>
      </c>
      <c r="S8" s="43">
        <f t="shared" si="1"/>
        <v>0</v>
      </c>
      <c r="T8" s="43">
        <f t="shared" si="2"/>
        <v>0</v>
      </c>
      <c r="W8" s="1061">
        <f>IF('[2]Validation flags'!$H$3=1,0, IF( ISNUMBER(G8), 0, 1 ))</f>
        <v>0</v>
      </c>
      <c r="X8" s="1061">
        <f>IF('[2]Validation flags'!$H$3=1,0, IF( ISNUMBER(H8), 0, 1 ))</f>
        <v>0</v>
      </c>
      <c r="Y8" s="1061">
        <f>IF('[2]Validation flags'!$H$3=1,0, IF( ISNUMBER(I8), 0, 1 ))</f>
        <v>0</v>
      </c>
      <c r="Z8" s="1061">
        <f>IF('[2]Validation flags'!$H$3=1,0, IF( ISNUMBER(J8), 0, 1 ))</f>
        <v>0</v>
      </c>
      <c r="AA8" s="1061">
        <f>IF('[2]Validation flags'!$H$3=1,0, IF( ISNUMBER(K8), 0, 1 ))</f>
        <v>0</v>
      </c>
      <c r="AB8" s="1061">
        <f>IF('[2]Validation flags'!$H$3=1,0, IF( ISNUMBER(L8), 0, 1 ))</f>
        <v>0</v>
      </c>
      <c r="AC8" s="1061">
        <f>IF('[2]Validation flags'!$H$3=1,0, IF( ISNUMBER(M8), 0, 1 ))</f>
        <v>0</v>
      </c>
      <c r="AD8" s="1061">
        <f>IF('[2]Validation flags'!$H$3=1,0, IF( ISNUMBER(N8), 0, 1 ))</f>
        <v>0</v>
      </c>
      <c r="AG8" s="1034"/>
      <c r="AH8" s="1061">
        <f>IF(OR(G8&lt;900,G8&gt;7000),1,0)</f>
        <v>0</v>
      </c>
      <c r="AI8" s="1061">
        <f t="shared" ref="AI8:AO8" si="5">IF(OR(H8&lt;900,H8&gt;7000),1,0)</f>
        <v>0</v>
      </c>
      <c r="AJ8" s="1061">
        <f t="shared" si="5"/>
        <v>0</v>
      </c>
      <c r="AK8" s="1061">
        <f t="shared" si="5"/>
        <v>0</v>
      </c>
      <c r="AL8" s="1061">
        <f t="shared" si="5"/>
        <v>0</v>
      </c>
      <c r="AM8" s="1061">
        <f t="shared" si="5"/>
        <v>0</v>
      </c>
      <c r="AN8" s="1061">
        <f t="shared" si="5"/>
        <v>0</v>
      </c>
      <c r="AO8" s="1061">
        <f t="shared" si="5"/>
        <v>0</v>
      </c>
      <c r="AP8" s="1034"/>
    </row>
    <row r="9" spans="2:42" ht="14.25" customHeight="1" x14ac:dyDescent="0.25">
      <c r="B9" s="382">
        <v>5</v>
      </c>
      <c r="C9" s="2868" t="s">
        <v>7208</v>
      </c>
      <c r="D9" s="356" t="s">
        <v>7209</v>
      </c>
      <c r="E9" s="391" t="s">
        <v>1923</v>
      </c>
      <c r="F9" s="2286">
        <v>0</v>
      </c>
      <c r="G9" s="2966">
        <v>30611</v>
      </c>
      <c r="H9" s="2967">
        <v>31880</v>
      </c>
      <c r="I9" s="2967">
        <v>31880</v>
      </c>
      <c r="J9" s="2967">
        <v>26895</v>
      </c>
      <c r="K9" s="2967">
        <v>26889</v>
      </c>
      <c r="L9" s="2967">
        <v>26908</v>
      </c>
      <c r="M9" s="2967">
        <v>26928</v>
      </c>
      <c r="N9" s="2968">
        <v>26946</v>
      </c>
      <c r="O9" s="2969"/>
      <c r="P9" s="2970"/>
      <c r="Q9" s="1068" t="s">
        <v>7210</v>
      </c>
      <c r="S9" s="43">
        <f t="shared" si="1"/>
        <v>0</v>
      </c>
      <c r="T9" s="43">
        <f t="shared" si="2"/>
        <v>0</v>
      </c>
      <c r="W9" s="1061">
        <f>IF('[2]Validation flags'!$H$3=1,0, IF( ISNUMBER(G9), 0, 1 ))</f>
        <v>0</v>
      </c>
      <c r="X9" s="1061">
        <f>IF('[2]Validation flags'!$H$3=1,0, IF( ISNUMBER(H9), 0, 1 ))</f>
        <v>0</v>
      </c>
      <c r="Y9" s="1061">
        <f>IF('[2]Validation flags'!$H$3=1,0, IF( ISNUMBER(I9), 0, 1 ))</f>
        <v>0</v>
      </c>
      <c r="Z9" s="1061">
        <f>IF('[2]Validation flags'!$H$3=1,0, IF( ISNUMBER(J9), 0, 1 ))</f>
        <v>0</v>
      </c>
      <c r="AA9" s="1061">
        <f>IF('[2]Validation flags'!$H$3=1,0, IF( ISNUMBER(K9), 0, 1 ))</f>
        <v>0</v>
      </c>
      <c r="AB9" s="1061">
        <f>IF('[2]Validation flags'!$H$3=1,0, IF( ISNUMBER(L9), 0, 1 ))</f>
        <v>0</v>
      </c>
      <c r="AC9" s="1061">
        <f>IF('[2]Validation flags'!$H$3=1,0, IF( ISNUMBER(M9), 0, 1 ))</f>
        <v>0</v>
      </c>
      <c r="AD9" s="1061">
        <f>IF('[2]Validation flags'!$H$3=1,0, IF( ISNUMBER(N9), 0, 1 ))</f>
        <v>0</v>
      </c>
      <c r="AG9" s="1034"/>
      <c r="AH9" s="1061">
        <f>IF(OR(G9&lt;3000,G9&gt;100000),1,0)</f>
        <v>0</v>
      </c>
      <c r="AI9" s="1061">
        <f t="shared" ref="AI9:AO9" si="6">IF(OR(H9&lt;3000,H9&gt;100000),1,0)</f>
        <v>0</v>
      </c>
      <c r="AJ9" s="1061">
        <f t="shared" si="6"/>
        <v>0</v>
      </c>
      <c r="AK9" s="1061">
        <f t="shared" si="6"/>
        <v>0</v>
      </c>
      <c r="AL9" s="1061">
        <f t="shared" si="6"/>
        <v>0</v>
      </c>
      <c r="AM9" s="1061">
        <f t="shared" si="6"/>
        <v>0</v>
      </c>
      <c r="AN9" s="1061">
        <f t="shared" si="6"/>
        <v>0</v>
      </c>
      <c r="AO9" s="1061">
        <f t="shared" si="6"/>
        <v>0</v>
      </c>
      <c r="AP9" s="1034"/>
    </row>
    <row r="10" spans="2:42" ht="14.25" customHeight="1" x14ac:dyDescent="0.25">
      <c r="B10" s="382">
        <v>6</v>
      </c>
      <c r="C10" s="2868" t="s">
        <v>7211</v>
      </c>
      <c r="D10" s="356" t="s">
        <v>7212</v>
      </c>
      <c r="E10" s="391" t="s">
        <v>1923</v>
      </c>
      <c r="F10" s="2286">
        <v>0</v>
      </c>
      <c r="G10" s="2966">
        <v>261</v>
      </c>
      <c r="H10" s="2967">
        <v>365</v>
      </c>
      <c r="I10" s="2967">
        <v>365</v>
      </c>
      <c r="J10" s="2967">
        <v>925</v>
      </c>
      <c r="K10" s="2967">
        <v>924</v>
      </c>
      <c r="L10" s="2967">
        <v>922</v>
      </c>
      <c r="M10" s="2967">
        <v>922</v>
      </c>
      <c r="N10" s="2968">
        <v>921</v>
      </c>
      <c r="O10" s="2969"/>
      <c r="P10" s="2970"/>
      <c r="Q10" s="1068" t="s">
        <v>7213</v>
      </c>
      <c r="S10" s="43">
        <f t="shared" si="1"/>
        <v>0</v>
      </c>
      <c r="T10" s="43">
        <f t="shared" si="2"/>
        <v>0</v>
      </c>
      <c r="W10" s="1061">
        <f>IF('[2]Validation flags'!$H$3=1,0, IF( ISNUMBER(G10), 0, 1 ))</f>
        <v>0</v>
      </c>
      <c r="X10" s="1061">
        <f>IF('[2]Validation flags'!$H$3=1,0, IF( ISNUMBER(H10), 0, 1 ))</f>
        <v>0</v>
      </c>
      <c r="Y10" s="1061">
        <f>IF('[2]Validation flags'!$H$3=1,0, IF( ISNUMBER(I10), 0, 1 ))</f>
        <v>0</v>
      </c>
      <c r="Z10" s="1061">
        <f>IF('[2]Validation flags'!$H$3=1,0, IF( ISNUMBER(J10), 0, 1 ))</f>
        <v>0</v>
      </c>
      <c r="AA10" s="1061">
        <f>IF('[2]Validation flags'!$H$3=1,0, IF( ISNUMBER(K10), 0, 1 ))</f>
        <v>0</v>
      </c>
      <c r="AB10" s="1061">
        <f>IF('[2]Validation flags'!$H$3=1,0, IF( ISNUMBER(L10), 0, 1 ))</f>
        <v>0</v>
      </c>
      <c r="AC10" s="1061">
        <f>IF('[2]Validation flags'!$H$3=1,0, IF( ISNUMBER(M10), 0, 1 ))</f>
        <v>0</v>
      </c>
      <c r="AD10" s="1061">
        <f>IF('[2]Validation flags'!$H$3=1,0, IF( ISNUMBER(N10), 0, 1 ))</f>
        <v>0</v>
      </c>
      <c r="AG10" s="1034"/>
      <c r="AH10" s="1061">
        <f>IF(OR(G10&lt;50,G10&gt;1500),1,0)</f>
        <v>0</v>
      </c>
      <c r="AI10" s="1061">
        <f t="shared" ref="AI10:AO10" si="7">IF(OR(H10&lt;50,H10&gt;1500),1,0)</f>
        <v>0</v>
      </c>
      <c r="AJ10" s="1061">
        <f t="shared" si="7"/>
        <v>0</v>
      </c>
      <c r="AK10" s="1061">
        <f t="shared" si="7"/>
        <v>0</v>
      </c>
      <c r="AL10" s="1061">
        <f t="shared" si="7"/>
        <v>0</v>
      </c>
      <c r="AM10" s="1061">
        <f t="shared" si="7"/>
        <v>0</v>
      </c>
      <c r="AN10" s="1061">
        <f t="shared" si="7"/>
        <v>0</v>
      </c>
      <c r="AO10" s="1061">
        <f t="shared" si="7"/>
        <v>0</v>
      </c>
      <c r="AP10" s="1034"/>
    </row>
    <row r="11" spans="2:42" ht="14.25" customHeight="1" x14ac:dyDescent="0.25">
      <c r="B11" s="382">
        <v>7</v>
      </c>
      <c r="C11" s="2868" t="s">
        <v>7214</v>
      </c>
      <c r="D11" s="356" t="s">
        <v>7215</v>
      </c>
      <c r="E11" s="391" t="s">
        <v>1923</v>
      </c>
      <c r="F11" s="2286">
        <v>0</v>
      </c>
      <c r="G11" s="2966">
        <v>94</v>
      </c>
      <c r="H11" s="2967">
        <v>80</v>
      </c>
      <c r="I11" s="2967">
        <v>80</v>
      </c>
      <c r="J11" s="2967">
        <v>30</v>
      </c>
      <c r="K11" s="2967">
        <v>29</v>
      </c>
      <c r="L11" s="2967">
        <v>30</v>
      </c>
      <c r="M11" s="2967">
        <v>28</v>
      </c>
      <c r="N11" s="2968">
        <v>27</v>
      </c>
      <c r="O11" s="2969"/>
      <c r="P11" s="2970"/>
      <c r="Q11" s="2971" t="s">
        <v>7216</v>
      </c>
      <c r="S11" s="43">
        <f t="shared" si="1"/>
        <v>0</v>
      </c>
      <c r="T11" s="43">
        <f t="shared" si="2"/>
        <v>0</v>
      </c>
      <c r="W11" s="1061">
        <f>IF('[2]Validation flags'!$H$3=1,0, IF( ISNUMBER(G11), 0, 1 ))</f>
        <v>0</v>
      </c>
      <c r="X11" s="1061">
        <f>IF('[2]Validation flags'!$H$3=1,0, IF( ISNUMBER(H11), 0, 1 ))</f>
        <v>0</v>
      </c>
      <c r="Y11" s="1061">
        <f>IF('[2]Validation flags'!$H$3=1,0, IF( ISNUMBER(I11), 0, 1 ))</f>
        <v>0</v>
      </c>
      <c r="Z11" s="1061">
        <f>IF('[2]Validation flags'!$H$3=1,0, IF( ISNUMBER(J11), 0, 1 ))</f>
        <v>0</v>
      </c>
      <c r="AA11" s="1061">
        <f>IF('[2]Validation flags'!$H$3=1,0, IF( ISNUMBER(K11), 0, 1 ))</f>
        <v>0</v>
      </c>
      <c r="AB11" s="1061">
        <f>IF('[2]Validation flags'!$H$3=1,0, IF( ISNUMBER(L11), 0, 1 ))</f>
        <v>0</v>
      </c>
      <c r="AC11" s="1061">
        <f>IF('[2]Validation flags'!$H$3=1,0, IF( ISNUMBER(M11), 0, 1 ))</f>
        <v>0</v>
      </c>
      <c r="AD11" s="1061">
        <f>IF('[2]Validation flags'!$H$3=1,0, IF( ISNUMBER(N11), 0, 1 ))</f>
        <v>0</v>
      </c>
      <c r="AG11" s="1034"/>
      <c r="AH11" s="1061">
        <f>IF(G11&gt;200,1,0)</f>
        <v>0</v>
      </c>
      <c r="AI11" s="1061">
        <f t="shared" ref="AI11:AO11" si="8">IF(H11&gt;200,1,0)</f>
        <v>0</v>
      </c>
      <c r="AJ11" s="1061">
        <f t="shared" si="8"/>
        <v>0</v>
      </c>
      <c r="AK11" s="1061">
        <f t="shared" si="8"/>
        <v>0</v>
      </c>
      <c r="AL11" s="1061">
        <f t="shared" si="8"/>
        <v>0</v>
      </c>
      <c r="AM11" s="1061">
        <f t="shared" si="8"/>
        <v>0</v>
      </c>
      <c r="AN11" s="1061">
        <f t="shared" si="8"/>
        <v>0</v>
      </c>
      <c r="AO11" s="1061">
        <f t="shared" si="8"/>
        <v>0</v>
      </c>
      <c r="AP11" s="1034"/>
    </row>
    <row r="12" spans="2:42" ht="14.25" customHeight="1" x14ac:dyDescent="0.25">
      <c r="B12" s="382">
        <v>8</v>
      </c>
      <c r="C12" s="2868" t="s">
        <v>7217</v>
      </c>
      <c r="D12" s="356" t="s">
        <v>7218</v>
      </c>
      <c r="E12" s="391" t="s">
        <v>1923</v>
      </c>
      <c r="F12" s="2286">
        <v>0</v>
      </c>
      <c r="G12" s="2966">
        <v>2113</v>
      </c>
      <c r="H12" s="2967">
        <v>2113</v>
      </c>
      <c r="I12" s="2967">
        <v>2113</v>
      </c>
      <c r="J12" s="2967">
        <v>2113</v>
      </c>
      <c r="K12" s="2967">
        <v>2113</v>
      </c>
      <c r="L12" s="2967">
        <v>2113</v>
      </c>
      <c r="M12" s="2967">
        <v>2113</v>
      </c>
      <c r="N12" s="2968">
        <v>2113</v>
      </c>
      <c r="O12" s="2969"/>
      <c r="P12" s="2970"/>
      <c r="Q12" s="1068" t="s">
        <v>7219</v>
      </c>
      <c r="S12" s="43">
        <f t="shared" si="1"/>
        <v>0</v>
      </c>
      <c r="T12" s="43">
        <f t="shared" si="2"/>
        <v>0</v>
      </c>
      <c r="W12" s="1061">
        <f>IF('[2]Validation flags'!$H$3=1,0, IF( ISNUMBER(G12), 0, 1 ))</f>
        <v>0</v>
      </c>
      <c r="X12" s="1061">
        <f>IF('[2]Validation flags'!$H$3=1,0, IF( ISNUMBER(H12), 0, 1 ))</f>
        <v>0</v>
      </c>
      <c r="Y12" s="1061">
        <f>IF('[2]Validation flags'!$H$3=1,0, IF( ISNUMBER(I12), 0, 1 ))</f>
        <v>0</v>
      </c>
      <c r="Z12" s="1061">
        <f>IF('[2]Validation flags'!$H$3=1,0, IF( ISNUMBER(J12), 0, 1 ))</f>
        <v>0</v>
      </c>
      <c r="AA12" s="1061">
        <f>IF('[2]Validation flags'!$H$3=1,0, IF( ISNUMBER(K12), 0, 1 ))</f>
        <v>0</v>
      </c>
      <c r="AB12" s="1061">
        <f>IF('[2]Validation flags'!$H$3=1,0, IF( ISNUMBER(L12), 0, 1 ))</f>
        <v>0</v>
      </c>
      <c r="AC12" s="1061">
        <f>IF('[2]Validation flags'!$H$3=1,0, IF( ISNUMBER(M12), 0, 1 ))</f>
        <v>0</v>
      </c>
      <c r="AD12" s="1061">
        <f>IF('[2]Validation flags'!$H$3=1,0, IF( ISNUMBER(N12), 0, 1 ))</f>
        <v>0</v>
      </c>
      <c r="AG12" s="1034"/>
      <c r="AH12" s="1061">
        <f>IF(OR(G12&lt;400,G12&gt;2800),1,0)</f>
        <v>0</v>
      </c>
      <c r="AI12" s="1061">
        <f t="shared" ref="AI12:AO12" si="9">IF(OR(H12&lt;400,H12&gt;2800),1,0)</f>
        <v>0</v>
      </c>
      <c r="AJ12" s="1061">
        <f t="shared" si="9"/>
        <v>0</v>
      </c>
      <c r="AK12" s="1061">
        <f t="shared" si="9"/>
        <v>0</v>
      </c>
      <c r="AL12" s="1061">
        <f t="shared" si="9"/>
        <v>0</v>
      </c>
      <c r="AM12" s="1061">
        <f t="shared" si="9"/>
        <v>0</v>
      </c>
      <c r="AN12" s="1061">
        <f t="shared" si="9"/>
        <v>0</v>
      </c>
      <c r="AO12" s="1061">
        <f t="shared" si="9"/>
        <v>0</v>
      </c>
      <c r="AP12" s="1034"/>
    </row>
    <row r="13" spans="2:42" ht="14.25" customHeight="1" x14ac:dyDescent="0.25">
      <c r="B13" s="382">
        <v>9</v>
      </c>
      <c r="C13" s="2868" t="s">
        <v>7220</v>
      </c>
      <c r="D13" s="356" t="s">
        <v>7221</v>
      </c>
      <c r="E13" s="391" t="s">
        <v>1923</v>
      </c>
      <c r="F13" s="2286">
        <v>0</v>
      </c>
      <c r="G13" s="2966">
        <v>580</v>
      </c>
      <c r="H13" s="2967">
        <v>580</v>
      </c>
      <c r="I13" s="2967">
        <v>580</v>
      </c>
      <c r="J13" s="2967">
        <v>580</v>
      </c>
      <c r="K13" s="2967">
        <v>580</v>
      </c>
      <c r="L13" s="2967">
        <v>580</v>
      </c>
      <c r="M13" s="2967">
        <v>580</v>
      </c>
      <c r="N13" s="2968">
        <v>580</v>
      </c>
      <c r="O13" s="2969"/>
      <c r="P13" s="2970"/>
      <c r="Q13" s="2971" t="s">
        <v>7222</v>
      </c>
      <c r="S13" s="43">
        <f t="shared" si="1"/>
        <v>0</v>
      </c>
      <c r="T13" s="43">
        <f t="shared" si="2"/>
        <v>0</v>
      </c>
      <c r="W13" s="1061">
        <f>IF('[2]Validation flags'!$H$3=1,0, IF( ISNUMBER(G13), 0, 1 ))</f>
        <v>0</v>
      </c>
      <c r="X13" s="1061">
        <f>IF('[2]Validation flags'!$H$3=1,0, IF( ISNUMBER(H13), 0, 1 ))</f>
        <v>0</v>
      </c>
      <c r="Y13" s="1061">
        <f>IF('[2]Validation flags'!$H$3=1,0, IF( ISNUMBER(I13), 0, 1 ))</f>
        <v>0</v>
      </c>
      <c r="Z13" s="1061">
        <f>IF('[2]Validation flags'!$H$3=1,0, IF( ISNUMBER(J13), 0, 1 ))</f>
        <v>0</v>
      </c>
      <c r="AA13" s="1061">
        <f>IF('[2]Validation flags'!$H$3=1,0, IF( ISNUMBER(K13), 0, 1 ))</f>
        <v>0</v>
      </c>
      <c r="AB13" s="1061">
        <f>IF('[2]Validation flags'!$H$3=1,0, IF( ISNUMBER(L13), 0, 1 ))</f>
        <v>0</v>
      </c>
      <c r="AC13" s="1061">
        <f>IF('[2]Validation flags'!$H$3=1,0, IF( ISNUMBER(M13), 0, 1 ))</f>
        <v>0</v>
      </c>
      <c r="AD13" s="1061">
        <f>IF('[2]Validation flags'!$H$3=1,0, IF( ISNUMBER(N13), 0, 1 ))</f>
        <v>0</v>
      </c>
      <c r="AG13" s="1034"/>
      <c r="AH13" s="1061">
        <f>IF(G13&gt;1000,1,0)</f>
        <v>0</v>
      </c>
      <c r="AI13" s="1061">
        <f t="shared" ref="AI13:AO13" si="10">IF(H13&gt;1000,1,0)</f>
        <v>0</v>
      </c>
      <c r="AJ13" s="1061">
        <f t="shared" si="10"/>
        <v>0</v>
      </c>
      <c r="AK13" s="1061">
        <f t="shared" si="10"/>
        <v>0</v>
      </c>
      <c r="AL13" s="1061">
        <f t="shared" si="10"/>
        <v>0</v>
      </c>
      <c r="AM13" s="1061">
        <f t="shared" si="10"/>
        <v>0</v>
      </c>
      <c r="AN13" s="1061">
        <f t="shared" si="10"/>
        <v>0</v>
      </c>
      <c r="AO13" s="1061">
        <f t="shared" si="10"/>
        <v>0</v>
      </c>
      <c r="AP13" s="1034"/>
    </row>
    <row r="14" spans="2:42" ht="14.25" customHeight="1" x14ac:dyDescent="0.25">
      <c r="B14" s="382">
        <v>10</v>
      </c>
      <c r="C14" s="2868" t="s">
        <v>7223</v>
      </c>
      <c r="D14" s="356" t="s">
        <v>7224</v>
      </c>
      <c r="E14" s="391" t="s">
        <v>1923</v>
      </c>
      <c r="F14" s="2286">
        <v>0</v>
      </c>
      <c r="G14" s="2966">
        <v>170</v>
      </c>
      <c r="H14" s="2967">
        <v>170</v>
      </c>
      <c r="I14" s="2967">
        <v>170</v>
      </c>
      <c r="J14" s="2967">
        <v>170</v>
      </c>
      <c r="K14" s="2967">
        <v>170</v>
      </c>
      <c r="L14" s="2967">
        <v>170</v>
      </c>
      <c r="M14" s="2967">
        <v>170</v>
      </c>
      <c r="N14" s="2968">
        <v>170</v>
      </c>
      <c r="O14" s="2969"/>
      <c r="P14" s="2970"/>
      <c r="Q14" s="1068" t="s">
        <v>7225</v>
      </c>
      <c r="S14" s="43">
        <f t="shared" si="1"/>
        <v>0</v>
      </c>
      <c r="T14" s="43">
        <f t="shared" si="2"/>
        <v>0</v>
      </c>
      <c r="W14" s="1061">
        <f>IF('[2]Validation flags'!$H$3=1,0, IF( ISNUMBER(G14), 0, 1 ))</f>
        <v>0</v>
      </c>
      <c r="X14" s="1061">
        <f>IF('[2]Validation flags'!$H$3=1,0, IF( ISNUMBER(H14), 0, 1 ))</f>
        <v>0</v>
      </c>
      <c r="Y14" s="1061">
        <f>IF('[2]Validation flags'!$H$3=1,0, IF( ISNUMBER(I14), 0, 1 ))</f>
        <v>0</v>
      </c>
      <c r="Z14" s="1061">
        <f>IF('[2]Validation flags'!$H$3=1,0, IF( ISNUMBER(J14), 0, 1 ))</f>
        <v>0</v>
      </c>
      <c r="AA14" s="1061">
        <f>IF('[2]Validation flags'!$H$3=1,0, IF( ISNUMBER(K14), 0, 1 ))</f>
        <v>0</v>
      </c>
      <c r="AB14" s="1061">
        <f>IF('[2]Validation flags'!$H$3=1,0, IF( ISNUMBER(L14), 0, 1 ))</f>
        <v>0</v>
      </c>
      <c r="AC14" s="1061">
        <f>IF('[2]Validation flags'!$H$3=1,0, IF( ISNUMBER(M14), 0, 1 ))</f>
        <v>0</v>
      </c>
      <c r="AD14" s="1061">
        <f>IF('[2]Validation flags'!$H$3=1,0, IF( ISNUMBER(N14), 0, 1 ))</f>
        <v>0</v>
      </c>
      <c r="AG14" s="1034"/>
      <c r="AH14" s="1061">
        <f>IF(OR(G14&lt;100,G14&gt;500),1,0)</f>
        <v>0</v>
      </c>
      <c r="AI14" s="1061">
        <f t="shared" ref="AI14:AO14" si="11">IF(OR(H14&lt;100,H14&gt;500),1,0)</f>
        <v>0</v>
      </c>
      <c r="AJ14" s="1061">
        <f t="shared" si="11"/>
        <v>0</v>
      </c>
      <c r="AK14" s="1061">
        <f t="shared" si="11"/>
        <v>0</v>
      </c>
      <c r="AL14" s="1061">
        <f t="shared" si="11"/>
        <v>0</v>
      </c>
      <c r="AM14" s="1061">
        <f t="shared" si="11"/>
        <v>0</v>
      </c>
      <c r="AN14" s="1061">
        <f t="shared" si="11"/>
        <v>0</v>
      </c>
      <c r="AO14" s="1061">
        <f t="shared" si="11"/>
        <v>0</v>
      </c>
      <c r="AP14" s="1034"/>
    </row>
    <row r="15" spans="2:42" ht="14.25" customHeight="1" x14ac:dyDescent="0.25">
      <c r="B15" s="382">
        <v>11</v>
      </c>
      <c r="C15" s="2868" t="s">
        <v>7226</v>
      </c>
      <c r="D15" s="356" t="s">
        <v>7227</v>
      </c>
      <c r="E15" s="391" t="s">
        <v>7228</v>
      </c>
      <c r="F15" s="2286">
        <v>0</v>
      </c>
      <c r="G15" s="2966">
        <v>2165</v>
      </c>
      <c r="H15" s="2967">
        <v>2237</v>
      </c>
      <c r="I15" s="2967">
        <v>2288</v>
      </c>
      <c r="J15" s="2967">
        <v>2298</v>
      </c>
      <c r="K15" s="2967">
        <v>2300</v>
      </c>
      <c r="L15" s="2967">
        <v>2304</v>
      </c>
      <c r="M15" s="2967">
        <v>2309</v>
      </c>
      <c r="N15" s="2968">
        <v>2329</v>
      </c>
      <c r="O15" s="2969"/>
      <c r="P15" s="2970"/>
      <c r="Q15" s="1068" t="s">
        <v>7229</v>
      </c>
      <c r="S15" s="43">
        <f t="shared" si="1"/>
        <v>0</v>
      </c>
      <c r="T15" s="43">
        <f t="shared" si="2"/>
        <v>0</v>
      </c>
      <c r="W15" s="1061">
        <f>IF('[2]Validation flags'!$H$3=1,0, IF( ISNUMBER(G15), 0, 1 ))</f>
        <v>0</v>
      </c>
      <c r="X15" s="1061">
        <f>IF('[2]Validation flags'!$H$3=1,0, IF( ISNUMBER(H15), 0, 1 ))</f>
        <v>0</v>
      </c>
      <c r="Y15" s="1061">
        <f>IF('[2]Validation flags'!$H$3=1,0, IF( ISNUMBER(I15), 0, 1 ))</f>
        <v>0</v>
      </c>
      <c r="Z15" s="1061">
        <f>IF('[2]Validation flags'!$H$3=1,0, IF( ISNUMBER(J15), 0, 1 ))</f>
        <v>0</v>
      </c>
      <c r="AA15" s="1061">
        <f>IF('[2]Validation flags'!$H$3=1,0, IF( ISNUMBER(K15), 0, 1 ))</f>
        <v>0</v>
      </c>
      <c r="AB15" s="1061">
        <f>IF('[2]Validation flags'!$H$3=1,0, IF( ISNUMBER(L15), 0, 1 ))</f>
        <v>0</v>
      </c>
      <c r="AC15" s="1061">
        <f>IF('[2]Validation flags'!$H$3=1,0, IF( ISNUMBER(M15), 0, 1 ))</f>
        <v>0</v>
      </c>
      <c r="AD15" s="1061">
        <f>IF('[2]Validation flags'!$H$3=1,0, IF( ISNUMBER(N15), 0, 1 ))</f>
        <v>0</v>
      </c>
      <c r="AG15" s="1034"/>
      <c r="AH15" s="1061">
        <f>IF(OR(G15&lt;300,G15&gt;10500),1,0)</f>
        <v>0</v>
      </c>
      <c r="AI15" s="1061">
        <f t="shared" ref="AI15:AO15" si="12">IF(OR(H15&lt;300,H15&gt;10500),1,0)</f>
        <v>0</v>
      </c>
      <c r="AJ15" s="1061">
        <f t="shared" si="12"/>
        <v>0</v>
      </c>
      <c r="AK15" s="1061">
        <f t="shared" si="12"/>
        <v>0</v>
      </c>
      <c r="AL15" s="1061">
        <f t="shared" si="12"/>
        <v>0</v>
      </c>
      <c r="AM15" s="1061">
        <f t="shared" si="12"/>
        <v>0</v>
      </c>
      <c r="AN15" s="1061">
        <f t="shared" si="12"/>
        <v>0</v>
      </c>
      <c r="AO15" s="1061">
        <f t="shared" si="12"/>
        <v>0</v>
      </c>
      <c r="AP15" s="1034"/>
    </row>
    <row r="16" spans="2:42" ht="14.25" customHeight="1" x14ac:dyDescent="0.25">
      <c r="B16" s="382">
        <v>12</v>
      </c>
      <c r="C16" s="2868" t="s">
        <v>7230</v>
      </c>
      <c r="D16" s="356" t="s">
        <v>7231</v>
      </c>
      <c r="E16" s="391" t="s">
        <v>7232</v>
      </c>
      <c r="F16" s="2286">
        <v>2</v>
      </c>
      <c r="G16" s="2972">
        <v>18501.97</v>
      </c>
      <c r="H16" s="2973">
        <v>21304.19</v>
      </c>
      <c r="I16" s="2973">
        <v>22183.5</v>
      </c>
      <c r="J16" s="2973">
        <v>22226.5</v>
      </c>
      <c r="K16" s="2973">
        <v>22269.599999999999</v>
      </c>
      <c r="L16" s="2973">
        <v>22312.7</v>
      </c>
      <c r="M16" s="2973">
        <v>22355.7</v>
      </c>
      <c r="N16" s="2974">
        <v>22398.799999999999</v>
      </c>
      <c r="O16" s="2969"/>
      <c r="P16" s="525"/>
      <c r="Q16" s="1068" t="s">
        <v>7233</v>
      </c>
      <c r="S16" s="43">
        <f t="shared" si="1"/>
        <v>0</v>
      </c>
      <c r="T16" s="43">
        <f t="shared" si="2"/>
        <v>0</v>
      </c>
      <c r="W16" s="1061">
        <f>IF('[2]Validation flags'!$H$3=1,0, IF( ISNUMBER(G16), 0, 1 ))</f>
        <v>0</v>
      </c>
      <c r="X16" s="1061">
        <f>IF('[2]Validation flags'!$H$3=1,0, IF( ISNUMBER(H16), 0, 1 ))</f>
        <v>0</v>
      </c>
      <c r="Y16" s="1061">
        <f>IF('[2]Validation flags'!$H$3=1,0, IF( ISNUMBER(I16), 0, 1 ))</f>
        <v>0</v>
      </c>
      <c r="Z16" s="1061">
        <f>IF('[2]Validation flags'!$H$3=1,0, IF( ISNUMBER(J16), 0, 1 ))</f>
        <v>0</v>
      </c>
      <c r="AA16" s="1061">
        <f>IF('[2]Validation flags'!$H$3=1,0, IF( ISNUMBER(K16), 0, 1 ))</f>
        <v>0</v>
      </c>
      <c r="AB16" s="1061">
        <f>IF('[2]Validation flags'!$H$3=1,0, IF( ISNUMBER(L16), 0, 1 ))</f>
        <v>0</v>
      </c>
      <c r="AC16" s="1061">
        <f>IF('[2]Validation flags'!$H$3=1,0, IF( ISNUMBER(M16), 0, 1 ))</f>
        <v>0</v>
      </c>
      <c r="AD16" s="1061">
        <f>IF('[2]Validation flags'!$H$3=1,0, IF( ISNUMBER(N16), 0, 1 ))</f>
        <v>0</v>
      </c>
      <c r="AG16" s="1034"/>
      <c r="AH16" s="1061">
        <v>0</v>
      </c>
      <c r="AI16" s="1061">
        <v>0</v>
      </c>
      <c r="AJ16" s="1061">
        <v>0</v>
      </c>
      <c r="AK16" s="1061">
        <v>0</v>
      </c>
      <c r="AL16" s="1061">
        <v>0</v>
      </c>
      <c r="AM16" s="1061">
        <v>0</v>
      </c>
      <c r="AN16" s="1061">
        <v>0</v>
      </c>
      <c r="AO16" s="1061">
        <v>0</v>
      </c>
      <c r="AP16" s="1034"/>
    </row>
    <row r="17" spans="1:42" ht="14.25" customHeight="1" x14ac:dyDescent="0.25">
      <c r="B17" s="382">
        <v>13</v>
      </c>
      <c r="C17" s="2868" t="s">
        <v>7234</v>
      </c>
      <c r="D17" s="356" t="s">
        <v>7235</v>
      </c>
      <c r="E17" s="391" t="s">
        <v>7232</v>
      </c>
      <c r="F17" s="2286">
        <v>2</v>
      </c>
      <c r="G17" s="2975">
        <v>659205.31000000006</v>
      </c>
      <c r="H17" s="2973">
        <v>610264</v>
      </c>
      <c r="I17" s="2976">
        <v>700796.09</v>
      </c>
      <c r="J17" s="2976">
        <v>703673.98</v>
      </c>
      <c r="K17" s="2976">
        <v>706159.45</v>
      </c>
      <c r="L17" s="2976">
        <v>708679.47</v>
      </c>
      <c r="M17" s="2976">
        <v>711255.84</v>
      </c>
      <c r="N17" s="2977">
        <v>713779.81</v>
      </c>
      <c r="O17" s="2969"/>
      <c r="P17" s="525"/>
      <c r="Q17" s="1068" t="s">
        <v>7236</v>
      </c>
      <c r="S17" s="43">
        <f t="shared" si="1"/>
        <v>0</v>
      </c>
      <c r="T17" s="43">
        <f t="shared" si="2"/>
        <v>0</v>
      </c>
      <c r="W17" s="1061">
        <f>IF('[2]Validation flags'!$H$3=1,0, IF( ISNUMBER(G17), 0, 1 ))</f>
        <v>0</v>
      </c>
      <c r="X17" s="1061">
        <f>IF('[2]Validation flags'!$H$3=1,0, IF( ISNUMBER(H17), 0, 1 ))</f>
        <v>0</v>
      </c>
      <c r="Y17" s="1061">
        <f>IF('[2]Validation flags'!$H$3=1,0, IF( ISNUMBER(I17), 0, 1 ))</f>
        <v>0</v>
      </c>
      <c r="Z17" s="1061">
        <f>IF('[2]Validation flags'!$H$3=1,0, IF( ISNUMBER(J17), 0, 1 ))</f>
        <v>0</v>
      </c>
      <c r="AA17" s="1061">
        <f>IF('[2]Validation flags'!$H$3=1,0, IF( ISNUMBER(K17), 0, 1 ))</f>
        <v>0</v>
      </c>
      <c r="AB17" s="1061">
        <f>IF('[2]Validation flags'!$H$3=1,0, IF( ISNUMBER(L17), 0, 1 ))</f>
        <v>0</v>
      </c>
      <c r="AC17" s="1061">
        <f>IF('[2]Validation flags'!$H$3=1,0, IF( ISNUMBER(M17), 0, 1 ))</f>
        <v>0</v>
      </c>
      <c r="AD17" s="1061">
        <f>IF('[2]Validation flags'!$H$3=1,0, IF( ISNUMBER(N17), 0, 1 ))</f>
        <v>0</v>
      </c>
      <c r="AG17" s="1034"/>
      <c r="AH17" s="1061">
        <f>IF(OR(G17&lt;150000,G17&gt;2000000),1,0)</f>
        <v>0</v>
      </c>
      <c r="AI17" s="1061">
        <f t="shared" ref="AI17:AO17" si="13">IF(OR(H17&lt;150000,H17&gt;2000000),1,0)</f>
        <v>0</v>
      </c>
      <c r="AJ17" s="1061">
        <f t="shared" si="13"/>
        <v>0</v>
      </c>
      <c r="AK17" s="1061">
        <f t="shared" si="13"/>
        <v>0</v>
      </c>
      <c r="AL17" s="1061">
        <f t="shared" si="13"/>
        <v>0</v>
      </c>
      <c r="AM17" s="1061">
        <f t="shared" si="13"/>
        <v>0</v>
      </c>
      <c r="AN17" s="1061">
        <f t="shared" si="13"/>
        <v>0</v>
      </c>
      <c r="AO17" s="1061">
        <f t="shared" si="13"/>
        <v>0</v>
      </c>
      <c r="AP17" s="1034"/>
    </row>
    <row r="18" spans="1:42" ht="14.25" customHeight="1" x14ac:dyDescent="0.25">
      <c r="B18" s="382">
        <v>14</v>
      </c>
      <c r="C18" s="2868" t="s">
        <v>7237</v>
      </c>
      <c r="D18" s="356" t="s">
        <v>7238</v>
      </c>
      <c r="E18" s="391" t="s">
        <v>7228</v>
      </c>
      <c r="F18" s="2978">
        <v>0</v>
      </c>
      <c r="G18" s="2966">
        <v>23</v>
      </c>
      <c r="H18" s="2967">
        <v>39</v>
      </c>
      <c r="I18" s="2967">
        <v>27</v>
      </c>
      <c r="J18" s="2967">
        <v>10</v>
      </c>
      <c r="K18" s="2967">
        <v>33</v>
      </c>
      <c r="L18" s="2967">
        <v>28</v>
      </c>
      <c r="M18" s="2967">
        <v>27</v>
      </c>
      <c r="N18" s="2968">
        <v>33</v>
      </c>
      <c r="O18" s="2969"/>
      <c r="P18" s="2970"/>
      <c r="Q18" s="2971" t="s">
        <v>7239</v>
      </c>
      <c r="S18" s="43">
        <f t="shared" si="1"/>
        <v>0</v>
      </c>
      <c r="T18" s="43">
        <f t="shared" si="2"/>
        <v>0</v>
      </c>
      <c r="W18" s="1061">
        <f>IF('[2]Validation flags'!$H$3=1,0, IF( ISNUMBER(G18), 0, 1 ))</f>
        <v>0</v>
      </c>
      <c r="X18" s="1061">
        <f>IF('[2]Validation flags'!$H$3=1,0, IF( ISNUMBER(H18), 0, 1 ))</f>
        <v>0</v>
      </c>
      <c r="Y18" s="1061">
        <f>IF('[2]Validation flags'!$H$3=1,0, IF( ISNUMBER(I18), 0, 1 ))</f>
        <v>0</v>
      </c>
      <c r="Z18" s="1061">
        <f>IF('[2]Validation flags'!$H$3=1,0, IF( ISNUMBER(J18), 0, 1 ))</f>
        <v>0</v>
      </c>
      <c r="AA18" s="1061">
        <f>IF('[2]Validation flags'!$H$3=1,0, IF( ISNUMBER(K18), 0, 1 ))</f>
        <v>0</v>
      </c>
      <c r="AB18" s="1061">
        <f>IF('[2]Validation flags'!$H$3=1,0, IF( ISNUMBER(L18), 0, 1 ))</f>
        <v>0</v>
      </c>
      <c r="AC18" s="1061">
        <f>IF('[2]Validation flags'!$H$3=1,0, IF( ISNUMBER(M18), 0, 1 ))</f>
        <v>0</v>
      </c>
      <c r="AD18" s="1061">
        <f>IF('[2]Validation flags'!$H$3=1,0, IF( ISNUMBER(N18), 0, 1 ))</f>
        <v>0</v>
      </c>
      <c r="AG18" s="1034"/>
      <c r="AH18" s="1061">
        <f>IF(G18&gt;150,1,0)</f>
        <v>0</v>
      </c>
      <c r="AI18" s="1061">
        <f t="shared" ref="AI18:AO18" si="14">IF(H18&gt;150,1,0)</f>
        <v>0</v>
      </c>
      <c r="AJ18" s="1061">
        <f t="shared" si="14"/>
        <v>0</v>
      </c>
      <c r="AK18" s="1061">
        <f t="shared" si="14"/>
        <v>0</v>
      </c>
      <c r="AL18" s="1061">
        <f t="shared" si="14"/>
        <v>0</v>
      </c>
      <c r="AM18" s="1061">
        <f t="shared" si="14"/>
        <v>0</v>
      </c>
      <c r="AN18" s="1061">
        <f t="shared" si="14"/>
        <v>0</v>
      </c>
      <c r="AO18" s="1061">
        <f t="shared" si="14"/>
        <v>0</v>
      </c>
      <c r="AP18" s="1034"/>
    </row>
    <row r="19" spans="1:42" ht="14.25" customHeight="1" x14ac:dyDescent="0.25">
      <c r="B19" s="382">
        <v>15</v>
      </c>
      <c r="C19" s="2868" t="s">
        <v>7240</v>
      </c>
      <c r="D19" s="356" t="s">
        <v>7241</v>
      </c>
      <c r="E19" s="391" t="s">
        <v>7228</v>
      </c>
      <c r="F19" s="2978">
        <v>0</v>
      </c>
      <c r="G19" s="2966">
        <v>0</v>
      </c>
      <c r="H19" s="2967">
        <v>2</v>
      </c>
      <c r="I19" s="2967">
        <v>1</v>
      </c>
      <c r="J19" s="2967">
        <v>1</v>
      </c>
      <c r="K19" s="2967">
        <v>0</v>
      </c>
      <c r="L19" s="2967">
        <v>0</v>
      </c>
      <c r="M19" s="2967">
        <v>0</v>
      </c>
      <c r="N19" s="2968">
        <v>0</v>
      </c>
      <c r="O19" s="2969"/>
      <c r="P19" s="2970"/>
      <c r="Q19" s="2971" t="s">
        <v>7242</v>
      </c>
      <c r="S19" s="43">
        <f t="shared" si="1"/>
        <v>0</v>
      </c>
      <c r="T19" s="43">
        <f t="shared" si="2"/>
        <v>0</v>
      </c>
      <c r="W19" s="1061">
        <f>IF('[2]Validation flags'!$H$3=1,0, IF( ISNUMBER(G19), 0, 1 ))</f>
        <v>0</v>
      </c>
      <c r="X19" s="1061">
        <f>IF('[2]Validation flags'!$H$3=1,0, IF( ISNUMBER(H19), 0, 1 ))</f>
        <v>0</v>
      </c>
      <c r="Y19" s="1061">
        <f>IF('[2]Validation flags'!$H$3=1,0, IF( ISNUMBER(I19), 0, 1 ))</f>
        <v>0</v>
      </c>
      <c r="Z19" s="1061">
        <f>IF('[2]Validation flags'!$H$3=1,0, IF( ISNUMBER(J19), 0, 1 ))</f>
        <v>0</v>
      </c>
      <c r="AA19" s="1061">
        <f>IF('[2]Validation flags'!$H$3=1,0, IF( ISNUMBER(K19), 0, 1 ))</f>
        <v>0</v>
      </c>
      <c r="AB19" s="1061">
        <f>IF('[2]Validation flags'!$H$3=1,0, IF( ISNUMBER(L19), 0, 1 ))</f>
        <v>0</v>
      </c>
      <c r="AC19" s="1061">
        <f>IF('[2]Validation flags'!$H$3=1,0, IF( ISNUMBER(M19), 0, 1 ))</f>
        <v>0</v>
      </c>
      <c r="AD19" s="1061">
        <f>IF('[2]Validation flags'!$H$3=1,0, IF( ISNUMBER(N19), 0, 1 ))</f>
        <v>0</v>
      </c>
      <c r="AG19" s="1034"/>
      <c r="AH19" s="1061">
        <f>IF(G19&gt;30,1,0)</f>
        <v>0</v>
      </c>
      <c r="AI19" s="1061">
        <f t="shared" ref="AI19:AO19" si="15">IF(H19&gt;30,1,0)</f>
        <v>0</v>
      </c>
      <c r="AJ19" s="1061">
        <f t="shared" si="15"/>
        <v>0</v>
      </c>
      <c r="AK19" s="1061">
        <f t="shared" si="15"/>
        <v>0</v>
      </c>
      <c r="AL19" s="1061">
        <f t="shared" si="15"/>
        <v>0</v>
      </c>
      <c r="AM19" s="1061">
        <f t="shared" si="15"/>
        <v>0</v>
      </c>
      <c r="AN19" s="1061">
        <f t="shared" si="15"/>
        <v>0</v>
      </c>
      <c r="AO19" s="1061">
        <f t="shared" si="15"/>
        <v>0</v>
      </c>
      <c r="AP19" s="1034"/>
    </row>
    <row r="20" spans="1:42" ht="14.25" customHeight="1" x14ac:dyDescent="0.25">
      <c r="B20" s="382">
        <v>16</v>
      </c>
      <c r="C20" s="2868" t="s">
        <v>7243</v>
      </c>
      <c r="D20" s="356" t="s">
        <v>7244</v>
      </c>
      <c r="E20" s="391" t="s">
        <v>7228</v>
      </c>
      <c r="F20" s="2978">
        <v>0</v>
      </c>
      <c r="G20" s="2966">
        <v>5348</v>
      </c>
      <c r="H20" s="2967">
        <v>5356</v>
      </c>
      <c r="I20" s="2967">
        <v>5364</v>
      </c>
      <c r="J20" s="2967">
        <v>5370</v>
      </c>
      <c r="K20" s="2967">
        <v>5377</v>
      </c>
      <c r="L20" s="2967">
        <v>5384</v>
      </c>
      <c r="M20" s="2967">
        <v>5391</v>
      </c>
      <c r="N20" s="2968">
        <v>5398</v>
      </c>
      <c r="O20" s="2969"/>
      <c r="P20" s="2970"/>
      <c r="Q20" s="1068" t="s">
        <v>7245</v>
      </c>
      <c r="S20" s="43">
        <f t="shared" si="1"/>
        <v>0</v>
      </c>
      <c r="T20" s="43">
        <f t="shared" si="2"/>
        <v>0</v>
      </c>
      <c r="W20" s="1061">
        <f>IF('[2]Validation flags'!$H$3=1,0, IF( ISNUMBER(G20), 0, 1 ))</f>
        <v>0</v>
      </c>
      <c r="X20" s="1061">
        <f>IF('[2]Validation flags'!$H$3=1,0, IF( ISNUMBER(H20), 0, 1 ))</f>
        <v>0</v>
      </c>
      <c r="Y20" s="1061">
        <f>IF('[2]Validation flags'!$H$3=1,0, IF( ISNUMBER(I20), 0, 1 ))</f>
        <v>0</v>
      </c>
      <c r="Z20" s="1061">
        <f>IF('[2]Validation flags'!$H$3=1,0, IF( ISNUMBER(J20), 0, 1 ))</f>
        <v>0</v>
      </c>
      <c r="AA20" s="1061">
        <f>IF('[2]Validation flags'!$H$3=1,0, IF( ISNUMBER(K20), 0, 1 ))</f>
        <v>0</v>
      </c>
      <c r="AB20" s="1061">
        <f>IF('[2]Validation flags'!$H$3=1,0, IF( ISNUMBER(L20), 0, 1 ))</f>
        <v>0</v>
      </c>
      <c r="AC20" s="1061">
        <f>IF('[2]Validation flags'!$H$3=1,0, IF( ISNUMBER(M20), 0, 1 ))</f>
        <v>0</v>
      </c>
      <c r="AD20" s="1061">
        <f>IF('[2]Validation flags'!$H$3=1,0, IF( ISNUMBER(N20), 0, 1 ))</f>
        <v>0</v>
      </c>
      <c r="AG20" s="1034"/>
      <c r="AH20" s="1061">
        <f>IF(OR(G20&lt;1500,G20&gt;40000),1,0)</f>
        <v>0</v>
      </c>
      <c r="AI20" s="1061">
        <f t="shared" ref="AI20:AO20" si="16">IF(OR(H20&lt;1500,H20&gt;40000),1,0)</f>
        <v>0</v>
      </c>
      <c r="AJ20" s="1061">
        <f t="shared" si="16"/>
        <v>0</v>
      </c>
      <c r="AK20" s="1061">
        <f t="shared" si="16"/>
        <v>0</v>
      </c>
      <c r="AL20" s="1061">
        <f t="shared" si="16"/>
        <v>0</v>
      </c>
      <c r="AM20" s="1061">
        <f t="shared" si="16"/>
        <v>0</v>
      </c>
      <c r="AN20" s="1061">
        <f t="shared" si="16"/>
        <v>0</v>
      </c>
      <c r="AO20" s="1061">
        <f t="shared" si="16"/>
        <v>0</v>
      </c>
      <c r="AP20" s="1034"/>
    </row>
    <row r="21" spans="1:42" ht="14.25" customHeight="1" x14ac:dyDescent="0.25">
      <c r="B21" s="382">
        <v>17</v>
      </c>
      <c r="C21" s="2868" t="s">
        <v>7246</v>
      </c>
      <c r="D21" s="356" t="s">
        <v>7247</v>
      </c>
      <c r="E21" s="391" t="s">
        <v>7228</v>
      </c>
      <c r="F21" s="2978">
        <v>0</v>
      </c>
      <c r="G21" s="2966">
        <v>7484</v>
      </c>
      <c r="H21" s="2967">
        <v>7502</v>
      </c>
      <c r="I21" s="2967">
        <v>7520</v>
      </c>
      <c r="J21" s="2967">
        <v>7536</v>
      </c>
      <c r="K21" s="2967">
        <v>7553</v>
      </c>
      <c r="L21" s="2967">
        <v>7569</v>
      </c>
      <c r="M21" s="2967">
        <v>7586</v>
      </c>
      <c r="N21" s="2968">
        <v>7603</v>
      </c>
      <c r="O21" s="2969"/>
      <c r="P21" s="2970"/>
      <c r="Q21" s="1068" t="s">
        <v>7248</v>
      </c>
      <c r="S21" s="43">
        <f t="shared" si="1"/>
        <v>0</v>
      </c>
      <c r="T21" s="43">
        <f t="shared" si="2"/>
        <v>0</v>
      </c>
      <c r="W21" s="1061">
        <f>IF('[2]Validation flags'!$H$3=1,0, IF( ISNUMBER(G21), 0, 1 ))</f>
        <v>0</v>
      </c>
      <c r="X21" s="1061">
        <f>IF('[2]Validation flags'!$H$3=1,0, IF( ISNUMBER(H21), 0, 1 ))</f>
        <v>0</v>
      </c>
      <c r="Y21" s="1061">
        <f>IF('[2]Validation flags'!$H$3=1,0, IF( ISNUMBER(I21), 0, 1 ))</f>
        <v>0</v>
      </c>
      <c r="Z21" s="1061">
        <f>IF('[2]Validation flags'!$H$3=1,0, IF( ISNUMBER(J21), 0, 1 ))</f>
        <v>0</v>
      </c>
      <c r="AA21" s="1061">
        <f>IF('[2]Validation flags'!$H$3=1,0, IF( ISNUMBER(K21), 0, 1 ))</f>
        <v>0</v>
      </c>
      <c r="AB21" s="1061">
        <f>IF('[2]Validation flags'!$H$3=1,0, IF( ISNUMBER(L21), 0, 1 ))</f>
        <v>0</v>
      </c>
      <c r="AC21" s="1061">
        <f>IF('[2]Validation flags'!$H$3=1,0, IF( ISNUMBER(M21), 0, 1 ))</f>
        <v>0</v>
      </c>
      <c r="AD21" s="1061">
        <f>IF('[2]Validation flags'!$H$3=1,0, IF( ISNUMBER(N21), 0, 1 ))</f>
        <v>0</v>
      </c>
      <c r="AG21" s="1034"/>
      <c r="AH21" s="1061">
        <f>IF(OR(G21&lt;2000,G21&gt;25000),1,0)</f>
        <v>0</v>
      </c>
      <c r="AI21" s="1061">
        <f t="shared" ref="AI21:AO21" si="17">IF(OR(H21&lt;2000,H21&gt;25000),1,0)</f>
        <v>0</v>
      </c>
      <c r="AJ21" s="1061">
        <f t="shared" si="17"/>
        <v>0</v>
      </c>
      <c r="AK21" s="1061">
        <f t="shared" si="17"/>
        <v>0</v>
      </c>
      <c r="AL21" s="1061">
        <f t="shared" si="17"/>
        <v>0</v>
      </c>
      <c r="AM21" s="1061">
        <f t="shared" si="17"/>
        <v>0</v>
      </c>
      <c r="AN21" s="1061">
        <f t="shared" si="17"/>
        <v>0</v>
      </c>
      <c r="AO21" s="1061">
        <f t="shared" si="17"/>
        <v>0</v>
      </c>
      <c r="AP21" s="1034"/>
    </row>
    <row r="22" spans="1:42" ht="14.25" customHeight="1" x14ac:dyDescent="0.25">
      <c r="B22" s="382">
        <v>18</v>
      </c>
      <c r="C22" s="2868" t="s">
        <v>7249</v>
      </c>
      <c r="D22" s="356" t="s">
        <v>7250</v>
      </c>
      <c r="E22" s="391" t="s">
        <v>7228</v>
      </c>
      <c r="F22" s="2978">
        <v>0</v>
      </c>
      <c r="G22" s="2966">
        <v>16262</v>
      </c>
      <c r="H22" s="2967">
        <v>16269</v>
      </c>
      <c r="I22" s="2967">
        <v>16276</v>
      </c>
      <c r="J22" s="2967">
        <v>16287</v>
      </c>
      <c r="K22" s="2967">
        <v>16296</v>
      </c>
      <c r="L22" s="2967">
        <v>16304</v>
      </c>
      <c r="M22" s="2967">
        <v>16313</v>
      </c>
      <c r="N22" s="2968">
        <v>16321</v>
      </c>
      <c r="O22" s="2969"/>
      <c r="P22" s="2970"/>
      <c r="Q22" s="1068" t="s">
        <v>7251</v>
      </c>
      <c r="S22" s="43">
        <f t="shared" si="1"/>
        <v>0</v>
      </c>
      <c r="T22" s="43">
        <f t="shared" si="2"/>
        <v>0</v>
      </c>
      <c r="W22" s="1061">
        <f>IF('[2]Validation flags'!$H$3=1,0, IF( ISNUMBER(G22), 0, 1 ))</f>
        <v>0</v>
      </c>
      <c r="X22" s="1061">
        <f>IF('[2]Validation flags'!$H$3=1,0, IF( ISNUMBER(H22), 0, 1 ))</f>
        <v>0</v>
      </c>
      <c r="Y22" s="1061">
        <f>IF('[2]Validation flags'!$H$3=1,0, IF( ISNUMBER(I22), 0, 1 ))</f>
        <v>0</v>
      </c>
      <c r="Z22" s="1061">
        <f>IF('[2]Validation flags'!$H$3=1,0, IF( ISNUMBER(J22), 0, 1 ))</f>
        <v>0</v>
      </c>
      <c r="AA22" s="1061">
        <f>IF('[2]Validation flags'!$H$3=1,0, IF( ISNUMBER(K22), 0, 1 ))</f>
        <v>0</v>
      </c>
      <c r="AB22" s="1061">
        <f>IF('[2]Validation flags'!$H$3=1,0, IF( ISNUMBER(L22), 0, 1 ))</f>
        <v>0</v>
      </c>
      <c r="AC22" s="1061">
        <f>IF('[2]Validation flags'!$H$3=1,0, IF( ISNUMBER(M22), 0, 1 ))</f>
        <v>0</v>
      </c>
      <c r="AD22" s="1061">
        <f>IF('[2]Validation flags'!$H$3=1,0, IF( ISNUMBER(N22), 0, 1 ))</f>
        <v>0</v>
      </c>
      <c r="AG22" s="1034"/>
      <c r="AH22" s="1061">
        <f>IF(OR(G22&lt;2400,G22&gt;23000),1,0)</f>
        <v>0</v>
      </c>
      <c r="AI22" s="1061">
        <f t="shared" ref="AI22:AO22" si="18">IF(OR(H22&lt;2400,H22&gt;23000),1,0)</f>
        <v>0</v>
      </c>
      <c r="AJ22" s="1061">
        <f t="shared" si="18"/>
        <v>0</v>
      </c>
      <c r="AK22" s="1061">
        <f t="shared" si="18"/>
        <v>0</v>
      </c>
      <c r="AL22" s="1061">
        <f t="shared" si="18"/>
        <v>0</v>
      </c>
      <c r="AM22" s="1061">
        <f t="shared" si="18"/>
        <v>0</v>
      </c>
      <c r="AN22" s="1061">
        <f t="shared" si="18"/>
        <v>0</v>
      </c>
      <c r="AO22" s="1061">
        <f t="shared" si="18"/>
        <v>0</v>
      </c>
      <c r="AP22" s="1034"/>
    </row>
    <row r="23" spans="1:42" ht="14.25" customHeight="1" x14ac:dyDescent="0.25">
      <c r="B23" s="382">
        <v>19</v>
      </c>
      <c r="C23" s="2868" t="s">
        <v>7252</v>
      </c>
      <c r="D23" s="356" t="s">
        <v>7253</v>
      </c>
      <c r="E23" s="391" t="s">
        <v>7228</v>
      </c>
      <c r="F23" s="2979">
        <v>0</v>
      </c>
      <c r="G23" s="2966">
        <v>1255</v>
      </c>
      <c r="H23" s="2967">
        <v>1266</v>
      </c>
      <c r="I23" s="2967">
        <v>1277</v>
      </c>
      <c r="J23" s="2967">
        <v>1290</v>
      </c>
      <c r="K23" s="2967">
        <v>1301</v>
      </c>
      <c r="L23" s="2967">
        <v>1313</v>
      </c>
      <c r="M23" s="2967">
        <v>1325</v>
      </c>
      <c r="N23" s="2968">
        <v>1337</v>
      </c>
      <c r="O23" s="2969"/>
      <c r="P23" s="2970"/>
      <c r="Q23" s="1068" t="s">
        <v>7254</v>
      </c>
      <c r="S23" s="43">
        <f t="shared" si="1"/>
        <v>0</v>
      </c>
      <c r="T23" s="43">
        <f t="shared" si="2"/>
        <v>0</v>
      </c>
      <c r="W23" s="1061">
        <f>IF('[2]Validation flags'!$H$3=1,0, IF( ISNUMBER(G23), 0, 1 ))</f>
        <v>0</v>
      </c>
      <c r="X23" s="1061">
        <f>IF('[2]Validation flags'!$H$3=1,0, IF( ISNUMBER(H23), 0, 1 ))</f>
        <v>0</v>
      </c>
      <c r="Y23" s="1061">
        <f>IF('[2]Validation flags'!$H$3=1,0, IF( ISNUMBER(I23), 0, 1 ))</f>
        <v>0</v>
      </c>
      <c r="Z23" s="1061">
        <f>IF('[2]Validation flags'!$H$3=1,0, IF( ISNUMBER(J23), 0, 1 ))</f>
        <v>0</v>
      </c>
      <c r="AA23" s="1061">
        <f>IF('[2]Validation flags'!$H$3=1,0, IF( ISNUMBER(K23), 0, 1 ))</f>
        <v>0</v>
      </c>
      <c r="AB23" s="1061">
        <f>IF('[2]Validation flags'!$H$3=1,0, IF( ISNUMBER(L23), 0, 1 ))</f>
        <v>0</v>
      </c>
      <c r="AC23" s="1061">
        <f>IF('[2]Validation flags'!$H$3=1,0, IF( ISNUMBER(M23), 0, 1 ))</f>
        <v>0</v>
      </c>
      <c r="AD23" s="1061">
        <f>IF('[2]Validation flags'!$H$3=1,0, IF( ISNUMBER(N23), 0, 1 ))</f>
        <v>0</v>
      </c>
      <c r="AG23" s="1034"/>
      <c r="AH23" s="1061">
        <f>IF(OR(G23&lt;400,G23&gt;5000),1,0)</f>
        <v>0</v>
      </c>
      <c r="AI23" s="1061">
        <f t="shared" ref="AI23:AO23" si="19">IF(OR(H23&lt;400,H23&gt;5000),1,0)</f>
        <v>0</v>
      </c>
      <c r="AJ23" s="1061">
        <f t="shared" si="19"/>
        <v>0</v>
      </c>
      <c r="AK23" s="1061">
        <f t="shared" si="19"/>
        <v>0</v>
      </c>
      <c r="AL23" s="1061">
        <f t="shared" si="19"/>
        <v>0</v>
      </c>
      <c r="AM23" s="1061">
        <f t="shared" si="19"/>
        <v>0</v>
      </c>
      <c r="AN23" s="1061">
        <f t="shared" si="19"/>
        <v>0</v>
      </c>
      <c r="AO23" s="1061">
        <f t="shared" si="19"/>
        <v>0</v>
      </c>
      <c r="AP23" s="1034"/>
    </row>
    <row r="24" spans="1:42" ht="14.25" customHeight="1" x14ac:dyDescent="0.25">
      <c r="A24" s="1923" t="s">
        <v>6134</v>
      </c>
      <c r="B24" s="382">
        <v>20</v>
      </c>
      <c r="C24" s="2868" t="s">
        <v>7255</v>
      </c>
      <c r="D24" s="356" t="s">
        <v>7256</v>
      </c>
      <c r="E24" s="391" t="s">
        <v>7257</v>
      </c>
      <c r="F24" s="2979">
        <v>0</v>
      </c>
      <c r="G24" s="2966">
        <v>355</v>
      </c>
      <c r="H24" s="2967">
        <v>353</v>
      </c>
      <c r="I24" s="2967">
        <v>351</v>
      </c>
      <c r="J24" s="2967">
        <v>350</v>
      </c>
      <c r="K24" s="2967">
        <v>349</v>
      </c>
      <c r="L24" s="2967">
        <v>348</v>
      </c>
      <c r="M24" s="2967">
        <v>347</v>
      </c>
      <c r="N24" s="2968">
        <v>346</v>
      </c>
      <c r="O24" s="2969"/>
      <c r="P24" s="2970"/>
      <c r="Q24" s="2971" t="s">
        <v>7258</v>
      </c>
      <c r="S24" s="43">
        <f t="shared" si="1"/>
        <v>0</v>
      </c>
      <c r="T24" s="43">
        <f t="shared" si="2"/>
        <v>0</v>
      </c>
      <c r="W24" s="1061">
        <f>IF('[2]Validation flags'!$H$3=1,0, IF( ISNUMBER(G24), 0, 1 ))</f>
        <v>0</v>
      </c>
      <c r="X24" s="1061">
        <f>IF('[2]Validation flags'!$H$3=1,0, IF( ISNUMBER(H24), 0, 1 ))</f>
        <v>0</v>
      </c>
      <c r="Y24" s="1061">
        <f>IF('[2]Validation flags'!$H$3=1,0, IF( ISNUMBER(I24), 0, 1 ))</f>
        <v>0</v>
      </c>
      <c r="Z24" s="1061">
        <f>IF('[2]Validation flags'!$H$3=1,0, IF( ISNUMBER(J24), 0, 1 ))</f>
        <v>0</v>
      </c>
      <c r="AA24" s="1061">
        <f>IF('[2]Validation flags'!$H$3=1,0, IF( ISNUMBER(K24), 0, 1 ))</f>
        <v>0</v>
      </c>
      <c r="AB24" s="1061">
        <f>IF('[2]Validation flags'!$H$3=1,0, IF( ISNUMBER(L24), 0, 1 ))</f>
        <v>0</v>
      </c>
      <c r="AC24" s="1061">
        <f>IF('[2]Validation flags'!$H$3=1,0, IF( ISNUMBER(M24), 0, 1 ))</f>
        <v>0</v>
      </c>
      <c r="AD24" s="1061">
        <f>IF('[2]Validation flags'!$H$3=1,0, IF( ISNUMBER(N24), 0, 1 ))</f>
        <v>0</v>
      </c>
      <c r="AE24" s="200"/>
      <c r="AG24" s="1034"/>
      <c r="AH24" s="1061">
        <f t="shared" ref="AH24:AO24" si="20">IF(G24&gt;=400,1,0)</f>
        <v>0</v>
      </c>
      <c r="AI24" s="1061">
        <f t="shared" si="20"/>
        <v>0</v>
      </c>
      <c r="AJ24" s="1061">
        <f t="shared" si="20"/>
        <v>0</v>
      </c>
      <c r="AK24" s="1061">
        <f t="shared" si="20"/>
        <v>0</v>
      </c>
      <c r="AL24" s="1061">
        <f t="shared" si="20"/>
        <v>0</v>
      </c>
      <c r="AM24" s="1061">
        <f t="shared" si="20"/>
        <v>0</v>
      </c>
      <c r="AN24" s="1061">
        <f t="shared" si="20"/>
        <v>0</v>
      </c>
      <c r="AO24" s="1061">
        <f t="shared" si="20"/>
        <v>0</v>
      </c>
      <c r="AP24" s="200"/>
    </row>
    <row r="25" spans="1:42" ht="14.25" customHeight="1" x14ac:dyDescent="0.2">
      <c r="B25" s="382">
        <v>21</v>
      </c>
      <c r="C25" s="2868" t="s">
        <v>7259</v>
      </c>
      <c r="D25" s="356" t="s">
        <v>7260</v>
      </c>
      <c r="E25" s="391" t="s">
        <v>7257</v>
      </c>
      <c r="F25" s="2979">
        <v>0</v>
      </c>
      <c r="G25" s="2980">
        <f t="shared" ref="G25:N25" si="21">SUM(G20:G24)</f>
        <v>30704</v>
      </c>
      <c r="H25" s="2981">
        <f t="shared" si="21"/>
        <v>30746</v>
      </c>
      <c r="I25" s="2981">
        <f t="shared" si="21"/>
        <v>30788</v>
      </c>
      <c r="J25" s="2981">
        <f t="shared" si="21"/>
        <v>30833</v>
      </c>
      <c r="K25" s="2981">
        <f t="shared" si="21"/>
        <v>30876</v>
      </c>
      <c r="L25" s="2981">
        <f t="shared" si="21"/>
        <v>30918</v>
      </c>
      <c r="M25" s="2981">
        <f t="shared" si="21"/>
        <v>30962</v>
      </c>
      <c r="N25" s="2982">
        <f t="shared" si="21"/>
        <v>31005</v>
      </c>
      <c r="O25" s="2969"/>
      <c r="P25" s="2970" t="s">
        <v>7261</v>
      </c>
      <c r="Q25" s="1068"/>
      <c r="S25" s="43"/>
      <c r="T25" s="43"/>
      <c r="W25" s="1050"/>
      <c r="X25" s="1050"/>
      <c r="Y25" s="1050"/>
      <c r="Z25" s="1050"/>
      <c r="AA25" s="1050"/>
      <c r="AB25" s="1050"/>
      <c r="AC25" s="1050"/>
      <c r="AD25" s="1050"/>
      <c r="AE25" s="200"/>
      <c r="AG25" s="1034"/>
      <c r="AH25" s="1050"/>
      <c r="AI25" s="1050"/>
      <c r="AJ25" s="1050"/>
      <c r="AK25" s="1050"/>
      <c r="AL25" s="1050"/>
      <c r="AM25" s="1050"/>
      <c r="AN25" s="1050"/>
      <c r="AO25" s="1050"/>
      <c r="AP25" s="200"/>
    </row>
    <row r="26" spans="1:42" ht="14.25" customHeight="1" thickBot="1" x14ac:dyDescent="0.3">
      <c r="B26" s="2983">
        <v>22</v>
      </c>
      <c r="C26" s="2984" t="s">
        <v>7262</v>
      </c>
      <c r="D26" s="2985" t="s">
        <v>7263</v>
      </c>
      <c r="E26" s="723" t="s">
        <v>7228</v>
      </c>
      <c r="F26" s="2986">
        <v>0</v>
      </c>
      <c r="G26" s="2987">
        <v>21560</v>
      </c>
      <c r="H26" s="2988">
        <v>21566</v>
      </c>
      <c r="I26" s="2988">
        <v>21572</v>
      </c>
      <c r="J26" s="2988">
        <v>21573</v>
      </c>
      <c r="K26" s="2988">
        <v>21575</v>
      </c>
      <c r="L26" s="2988">
        <v>21576</v>
      </c>
      <c r="M26" s="2988">
        <v>21578</v>
      </c>
      <c r="N26" s="2989">
        <v>21579</v>
      </c>
      <c r="O26" s="2969"/>
      <c r="P26" s="2990"/>
      <c r="Q26" s="2991" t="s">
        <v>7264</v>
      </c>
      <c r="S26" s="43">
        <f xml:space="preserve"> IF( SUM( W26:AD26 ) = 0, 0, $W$3 )</f>
        <v>0</v>
      </c>
      <c r="T26" s="43">
        <f t="shared" si="2"/>
        <v>0</v>
      </c>
      <c r="W26" s="1061">
        <f>IF('[2]Validation flags'!$H$3=1,0, IF( ISNUMBER(G26), 0, 1 ))</f>
        <v>0</v>
      </c>
      <c r="X26" s="1061">
        <f>IF('[2]Validation flags'!$H$3=1,0, IF( ISNUMBER(H26), 0, 1 ))</f>
        <v>0</v>
      </c>
      <c r="Y26" s="1061">
        <f>IF('[2]Validation flags'!$H$3=1,0, IF( ISNUMBER(I26), 0, 1 ))</f>
        <v>0</v>
      </c>
      <c r="Z26" s="1061">
        <f>IF('[2]Validation flags'!$H$3=1,0, IF( ISNUMBER(J26), 0, 1 ))</f>
        <v>0</v>
      </c>
      <c r="AA26" s="1061">
        <f>IF('[2]Validation flags'!$H$3=1,0, IF( ISNUMBER(K26), 0, 1 ))</f>
        <v>0</v>
      </c>
      <c r="AB26" s="1061">
        <f>IF('[2]Validation flags'!$H$3=1,0, IF( ISNUMBER(L26), 0, 1 ))</f>
        <v>0</v>
      </c>
      <c r="AC26" s="1061">
        <f>IF('[2]Validation flags'!$H$3=1,0, IF( ISNUMBER(M26), 0, 1 ))</f>
        <v>0</v>
      </c>
      <c r="AD26" s="1061">
        <f>IF('[2]Validation flags'!$H$3=1,0, IF( ISNUMBER(N26), 0, 1 ))</f>
        <v>0</v>
      </c>
      <c r="AE26" s="200"/>
      <c r="AG26" s="1034"/>
      <c r="AH26" s="1061">
        <f>IF(OR(G26&lt;6000,G26&gt;50000),1,0)</f>
        <v>0</v>
      </c>
      <c r="AI26" s="1061">
        <f t="shared" ref="AI26:AO26" si="22">IF(OR(H26&lt;6000,H26&gt;50000),1,0)</f>
        <v>0</v>
      </c>
      <c r="AJ26" s="1061">
        <f t="shared" si="22"/>
        <v>0</v>
      </c>
      <c r="AK26" s="1061">
        <f t="shared" si="22"/>
        <v>0</v>
      </c>
      <c r="AL26" s="1061">
        <f t="shared" si="22"/>
        <v>0</v>
      </c>
      <c r="AM26" s="1061">
        <f t="shared" si="22"/>
        <v>0</v>
      </c>
      <c r="AN26" s="1061">
        <f t="shared" si="22"/>
        <v>0</v>
      </c>
      <c r="AO26" s="1061">
        <f t="shared" si="22"/>
        <v>0</v>
      </c>
      <c r="AP26" s="200"/>
    </row>
    <row r="27" spans="1:42" ht="14.25" customHeight="1" x14ac:dyDescent="0.2">
      <c r="B27" s="2992"/>
      <c r="C27" s="2993"/>
      <c r="D27" s="2993"/>
      <c r="E27" s="2994"/>
      <c r="F27" s="2995"/>
      <c r="G27" s="2996"/>
      <c r="H27" s="2997"/>
      <c r="I27" s="2997"/>
      <c r="J27" s="2997"/>
      <c r="K27" s="2997"/>
      <c r="L27" s="2997"/>
      <c r="M27" s="2998"/>
      <c r="N27" s="2951"/>
      <c r="O27" s="2951"/>
      <c r="P27" s="2951"/>
      <c r="Q27" s="2951"/>
      <c r="R27" s="2951"/>
      <c r="S27" s="43"/>
      <c r="T27" s="651"/>
      <c r="W27" s="1050"/>
      <c r="X27" s="1050"/>
      <c r="Y27" s="1050"/>
      <c r="Z27" s="1050"/>
      <c r="AA27" s="1050"/>
      <c r="AB27" s="1050"/>
      <c r="AC27" s="1050"/>
      <c r="AD27" s="1050"/>
      <c r="AG27" s="1034"/>
      <c r="AH27" s="1050"/>
      <c r="AI27" s="1050"/>
      <c r="AJ27" s="1050"/>
      <c r="AK27" s="1050"/>
      <c r="AL27" s="1050"/>
      <c r="AM27" s="1050"/>
      <c r="AN27" s="1050"/>
      <c r="AO27" s="1050"/>
      <c r="AP27" s="1034"/>
    </row>
    <row r="28" spans="1:42" ht="14.25" customHeight="1" x14ac:dyDescent="0.25">
      <c r="B28" s="277" t="s">
        <v>300</v>
      </c>
      <c r="C28" s="278"/>
      <c r="D28" s="323"/>
      <c r="E28" s="321"/>
      <c r="F28" s="320"/>
      <c r="G28" s="320"/>
      <c r="H28" s="320"/>
      <c r="I28" s="2999"/>
      <c r="J28" s="2999"/>
      <c r="K28" s="2999"/>
      <c r="L28" s="2999"/>
      <c r="M28" s="332"/>
      <c r="N28" s="332"/>
      <c r="O28" s="332"/>
      <c r="P28" s="332"/>
      <c r="Q28" s="332"/>
      <c r="R28" s="332"/>
      <c r="S28" s="43"/>
      <c r="T28" s="651"/>
      <c r="W28" s="1050"/>
      <c r="X28" s="1050"/>
      <c r="Y28" s="1050"/>
      <c r="Z28" s="1050"/>
      <c r="AA28" s="1050"/>
      <c r="AB28" s="1050"/>
      <c r="AC28" s="1050"/>
      <c r="AD28" s="1050"/>
      <c r="AG28" s="1034"/>
      <c r="AH28" s="3000">
        <f>SUM(AH5:AO26)</f>
        <v>0</v>
      </c>
      <c r="AI28" s="1050"/>
      <c r="AJ28" s="1050"/>
      <c r="AK28" s="1050"/>
      <c r="AL28" s="1050"/>
      <c r="AM28" s="1050"/>
      <c r="AN28" s="1050"/>
      <c r="AO28" s="1050"/>
      <c r="AP28" s="1034"/>
    </row>
    <row r="29" spans="1:42" ht="14.25" customHeight="1" x14ac:dyDescent="0.25">
      <c r="B29" s="1187"/>
      <c r="C29" s="1310" t="s">
        <v>301</v>
      </c>
      <c r="D29" s="323"/>
      <c r="E29" s="321"/>
      <c r="F29" s="320"/>
      <c r="G29" s="320"/>
      <c r="H29" s="320"/>
      <c r="I29" s="2999"/>
      <c r="J29" s="2999"/>
      <c r="K29" s="2999"/>
      <c r="L29" s="2999"/>
      <c r="M29" s="332"/>
      <c r="N29" s="332"/>
      <c r="O29" s="332"/>
      <c r="P29" s="332"/>
      <c r="Q29" s="332"/>
      <c r="R29" s="332"/>
      <c r="S29" s="43"/>
      <c r="T29" s="651"/>
      <c r="W29" s="1050"/>
      <c r="X29" s="1050"/>
      <c r="Y29" s="1050"/>
      <c r="Z29" s="1050"/>
      <c r="AA29" s="1050"/>
      <c r="AB29" s="1050"/>
      <c r="AC29" s="1050"/>
      <c r="AD29" s="1050"/>
      <c r="AG29" s="1034"/>
      <c r="AH29" s="1050"/>
      <c r="AI29" s="1050"/>
      <c r="AJ29" s="1050"/>
      <c r="AK29" s="1050"/>
      <c r="AL29" s="1050"/>
      <c r="AM29" s="1050"/>
      <c r="AN29" s="1050"/>
      <c r="AO29" s="1050"/>
      <c r="AP29" s="1034"/>
    </row>
    <row r="30" spans="1:42" ht="14.25" customHeight="1" x14ac:dyDescent="0.2">
      <c r="B30" s="1188"/>
      <c r="C30" s="1310" t="s">
        <v>302</v>
      </c>
      <c r="D30" s="3001"/>
      <c r="E30" s="3002"/>
      <c r="F30" s="3002"/>
      <c r="G30" s="280"/>
      <c r="H30" s="280"/>
      <c r="I30" s="280"/>
      <c r="J30" s="280"/>
      <c r="K30" s="280"/>
      <c r="L30" s="280"/>
      <c r="M30" s="272"/>
      <c r="N30" s="280"/>
      <c r="O30" s="280"/>
      <c r="P30" s="280"/>
      <c r="Q30" s="280"/>
      <c r="R30" s="280"/>
      <c r="S30" s="43"/>
      <c r="T30" s="651"/>
      <c r="W30" s="1050"/>
      <c r="X30" s="1050"/>
      <c r="Y30" s="1050"/>
      <c r="Z30" s="1050"/>
      <c r="AA30" s="1050"/>
      <c r="AB30" s="1050"/>
      <c r="AC30" s="1050"/>
      <c r="AD30" s="1050"/>
      <c r="AG30" s="1034"/>
      <c r="AH30" s="1050"/>
      <c r="AI30" s="1050"/>
      <c r="AJ30" s="1050"/>
      <c r="AK30" s="1050"/>
      <c r="AL30" s="1050"/>
      <c r="AM30" s="1050"/>
      <c r="AN30" s="1050"/>
      <c r="AO30" s="1050"/>
      <c r="AP30" s="1034"/>
    </row>
    <row r="31" spans="1:42" ht="14.25" customHeight="1" x14ac:dyDescent="0.25">
      <c r="B31" s="1189"/>
      <c r="C31" s="1310" t="s">
        <v>303</v>
      </c>
      <c r="D31" s="3003"/>
      <c r="E31" s="3002"/>
      <c r="F31" s="3002"/>
      <c r="G31" s="280"/>
      <c r="H31" s="280"/>
      <c r="I31" s="280"/>
      <c r="J31" s="280"/>
      <c r="K31" s="280"/>
      <c r="L31" s="280"/>
      <c r="M31" s="272"/>
      <c r="N31" s="280"/>
      <c r="O31" s="280"/>
      <c r="P31" s="280"/>
      <c r="Q31" s="280"/>
      <c r="R31" s="280"/>
      <c r="S31" s="43"/>
      <c r="T31" s="651"/>
      <c r="W31" s="1050"/>
      <c r="X31" s="1050"/>
      <c r="Y31" s="1050"/>
      <c r="Z31" s="1050"/>
      <c r="AA31" s="1050"/>
      <c r="AB31" s="1050"/>
      <c r="AC31" s="1050"/>
      <c r="AD31" s="1050"/>
      <c r="AE31" s="200"/>
    </row>
    <row r="32" spans="1:42" ht="14.25" customHeight="1" x14ac:dyDescent="0.2">
      <c r="B32" s="1190"/>
      <c r="C32" s="1310" t="s">
        <v>304</v>
      </c>
      <c r="D32" s="3001"/>
      <c r="E32" s="3002"/>
      <c r="F32" s="3002"/>
      <c r="G32" s="280"/>
      <c r="H32" s="280"/>
      <c r="I32" s="280"/>
      <c r="J32" s="280"/>
      <c r="K32" s="280"/>
      <c r="L32" s="280"/>
      <c r="M32" s="272"/>
      <c r="N32" s="280"/>
      <c r="O32" s="280"/>
      <c r="P32" s="280"/>
      <c r="Q32" s="280"/>
      <c r="R32" s="280"/>
      <c r="S32" s="43"/>
      <c r="T32" s="651"/>
      <c r="W32" s="1050"/>
      <c r="X32" s="1050"/>
      <c r="Y32" s="1050"/>
      <c r="Z32" s="1050"/>
      <c r="AA32" s="1050"/>
      <c r="AB32" s="1050"/>
      <c r="AC32" s="1050"/>
      <c r="AD32" s="1050"/>
    </row>
    <row r="33" spans="2:31" ht="14.25" customHeight="1" thickBot="1" x14ac:dyDescent="0.3">
      <c r="B33" s="406"/>
      <c r="C33" s="3004"/>
      <c r="D33" s="3004"/>
      <c r="E33" s="406"/>
      <c r="F33" s="406"/>
      <c r="G33" s="406"/>
      <c r="H33" s="406"/>
      <c r="I33" s="406"/>
      <c r="J33" s="406"/>
      <c r="K33" s="406"/>
      <c r="L33" s="406"/>
      <c r="M33" s="272"/>
      <c r="N33" s="406"/>
      <c r="O33" s="3005"/>
      <c r="P33" s="3005"/>
      <c r="Q33" s="3005"/>
      <c r="R33" s="3005"/>
      <c r="S33" s="43"/>
      <c r="T33" s="651"/>
      <c r="W33" s="1050"/>
      <c r="X33" s="1050"/>
      <c r="Y33" s="1050"/>
      <c r="Z33" s="1050"/>
      <c r="AA33" s="1050"/>
      <c r="AB33" s="1050"/>
      <c r="AC33" s="1050"/>
      <c r="AD33" s="1050"/>
    </row>
    <row r="34" spans="2:31" ht="16.5" thickBot="1" x14ac:dyDescent="0.3">
      <c r="B34" s="3494" t="s">
        <v>7265</v>
      </c>
      <c r="C34" s="3495"/>
      <c r="D34" s="3495"/>
      <c r="E34" s="3495"/>
      <c r="F34" s="3495"/>
      <c r="G34" s="3495"/>
      <c r="H34" s="3495"/>
      <c r="I34" s="3495"/>
      <c r="J34" s="3495"/>
      <c r="K34" s="3495"/>
      <c r="L34" s="3495"/>
      <c r="M34" s="3495"/>
      <c r="N34" s="3496"/>
      <c r="O34" s="288"/>
      <c r="P34" s="288"/>
      <c r="Q34" s="288"/>
      <c r="R34" s="288"/>
      <c r="S34" s="43"/>
      <c r="T34" s="651"/>
      <c r="W34" s="1050"/>
      <c r="X34" s="1050"/>
      <c r="Y34" s="1050"/>
      <c r="Z34" s="1050"/>
      <c r="AA34" s="1050"/>
      <c r="AB34" s="1050"/>
      <c r="AC34" s="1050"/>
      <c r="AD34" s="1050"/>
    </row>
    <row r="35" spans="2:31" ht="14.25" customHeight="1" thickBot="1" x14ac:dyDescent="0.3">
      <c r="B35" s="305"/>
      <c r="C35" s="1170"/>
      <c r="D35" s="1170"/>
      <c r="E35" s="305"/>
      <c r="F35" s="305"/>
      <c r="G35" s="305"/>
      <c r="H35" s="305"/>
      <c r="I35" s="305"/>
      <c r="J35" s="406"/>
      <c r="K35" s="305"/>
      <c r="L35" s="305"/>
      <c r="M35" s="305"/>
      <c r="N35" s="406"/>
      <c r="O35" s="3005"/>
      <c r="P35" s="3005"/>
      <c r="Q35" s="3005"/>
      <c r="R35" s="3005"/>
      <c r="S35" s="43"/>
      <c r="T35" s="651"/>
      <c r="W35" s="1050"/>
      <c r="X35" s="1050"/>
      <c r="Y35" s="1050"/>
      <c r="Z35" s="1050"/>
      <c r="AA35" s="1050"/>
      <c r="AB35" s="1050"/>
      <c r="AC35" s="1050"/>
      <c r="AD35" s="1050"/>
    </row>
    <row r="36" spans="2:31" ht="30" customHeight="1" thickBot="1" x14ac:dyDescent="0.3">
      <c r="B36" s="3866" t="s">
        <v>7266</v>
      </c>
      <c r="C36" s="3867"/>
      <c r="D36" s="3867"/>
      <c r="E36" s="3867"/>
      <c r="F36" s="3867"/>
      <c r="G36" s="3867"/>
      <c r="H36" s="3867"/>
      <c r="I36" s="3867"/>
      <c r="J36" s="3867"/>
      <c r="K36" s="3867"/>
      <c r="L36" s="3867"/>
      <c r="M36" s="3867"/>
      <c r="N36" s="3868"/>
      <c r="O36" s="630"/>
      <c r="P36" s="630"/>
      <c r="Q36" s="630"/>
      <c r="R36" s="630"/>
      <c r="S36" s="43"/>
      <c r="T36" s="651"/>
      <c r="W36" s="1050"/>
      <c r="X36" s="1050"/>
      <c r="Y36" s="1050"/>
      <c r="Z36" s="1050"/>
      <c r="AA36" s="1050"/>
      <c r="AB36" s="1050"/>
      <c r="AC36" s="1050"/>
      <c r="AD36" s="1050"/>
    </row>
    <row r="37" spans="2:31" ht="14.25" customHeight="1" thickBot="1" x14ac:dyDescent="0.25">
      <c r="B37" s="2992"/>
      <c r="C37" s="2993"/>
      <c r="D37" s="2993"/>
      <c r="E37" s="2994"/>
      <c r="F37" s="2995"/>
      <c r="G37" s="3006"/>
      <c r="H37" s="3007"/>
      <c r="I37" s="3007"/>
      <c r="J37" s="3007"/>
      <c r="K37" s="3007"/>
      <c r="L37" s="3007"/>
      <c r="M37" s="2951"/>
      <c r="N37" s="2951"/>
      <c r="O37" s="2956"/>
      <c r="P37" s="2956"/>
      <c r="Q37" s="2956"/>
      <c r="R37" s="2956"/>
      <c r="S37" s="43"/>
      <c r="T37" s="651"/>
      <c r="W37" s="1050"/>
      <c r="X37" s="1050"/>
      <c r="Y37" s="1050"/>
      <c r="Z37" s="1050"/>
      <c r="AA37" s="1050"/>
      <c r="AB37" s="1050"/>
      <c r="AC37" s="1050"/>
      <c r="AD37" s="1050"/>
      <c r="AE37" s="127"/>
    </row>
    <row r="38" spans="2:31" ht="15" customHeight="1" x14ac:dyDescent="0.25">
      <c r="B38" s="3008" t="s">
        <v>307</v>
      </c>
      <c r="C38" s="3566" t="s">
        <v>308</v>
      </c>
      <c r="D38" s="3567"/>
      <c r="E38" s="3567"/>
      <c r="F38" s="3567"/>
      <c r="G38" s="3567"/>
      <c r="H38" s="3567"/>
      <c r="I38" s="3567"/>
      <c r="J38" s="3567"/>
      <c r="K38" s="3567"/>
      <c r="L38" s="3567"/>
      <c r="M38" s="3567"/>
      <c r="N38" s="3568"/>
      <c r="O38" s="733"/>
      <c r="P38" s="733"/>
      <c r="Q38" s="733"/>
      <c r="R38" s="733"/>
      <c r="S38" s="1599"/>
      <c r="T38" s="3009"/>
      <c r="V38" s="127"/>
      <c r="W38" s="1050"/>
      <c r="X38" s="1050"/>
      <c r="Y38" s="1050"/>
      <c r="Z38" s="1050"/>
      <c r="AA38" s="1050"/>
      <c r="AB38" s="1050"/>
      <c r="AC38" s="1050"/>
      <c r="AD38" s="1050"/>
      <c r="AE38" s="127"/>
    </row>
    <row r="39" spans="2:31" ht="15" customHeight="1" x14ac:dyDescent="0.25">
      <c r="B39" s="737">
        <v>1</v>
      </c>
      <c r="C39" s="3860" t="s">
        <v>7267</v>
      </c>
      <c r="D39" s="3861"/>
      <c r="E39" s="3861"/>
      <c r="F39" s="3861"/>
      <c r="G39" s="3861"/>
      <c r="H39" s="3861"/>
      <c r="I39" s="3861"/>
      <c r="J39" s="3861"/>
      <c r="K39" s="3861"/>
      <c r="L39" s="3861"/>
      <c r="M39" s="3861"/>
      <c r="N39" s="3862"/>
      <c r="O39" s="3010"/>
      <c r="P39" s="3010"/>
      <c r="Q39" s="3010"/>
      <c r="R39" s="3010"/>
      <c r="S39" s="43"/>
      <c r="T39" s="651"/>
      <c r="W39" s="1050"/>
      <c r="X39" s="1050"/>
      <c r="Y39" s="1050"/>
      <c r="Z39" s="1050"/>
      <c r="AA39" s="1050"/>
      <c r="AB39" s="1050"/>
      <c r="AC39" s="1050"/>
      <c r="AD39" s="1050"/>
      <c r="AE39" s="127"/>
    </row>
    <row r="40" spans="2:31" ht="15" customHeight="1" x14ac:dyDescent="0.25">
      <c r="B40" s="297">
        <v>2</v>
      </c>
      <c r="C40" s="3860" t="s">
        <v>7268</v>
      </c>
      <c r="D40" s="3861"/>
      <c r="E40" s="3861"/>
      <c r="F40" s="3861"/>
      <c r="G40" s="3861"/>
      <c r="H40" s="3861"/>
      <c r="I40" s="3861"/>
      <c r="J40" s="3861"/>
      <c r="K40" s="3861"/>
      <c r="L40" s="3861"/>
      <c r="M40" s="3861"/>
      <c r="N40" s="3862"/>
      <c r="O40" s="3010"/>
      <c r="P40" s="3010"/>
      <c r="Q40" s="3010"/>
      <c r="R40" s="3010"/>
      <c r="S40" s="43"/>
      <c r="T40" s="651"/>
      <c r="V40" s="127"/>
      <c r="W40" s="1050"/>
      <c r="X40" s="1050"/>
      <c r="Y40" s="1050"/>
      <c r="Z40" s="1050"/>
      <c r="AA40" s="1050"/>
      <c r="AB40" s="1050"/>
      <c r="AC40" s="1050"/>
      <c r="AD40" s="1050"/>
      <c r="AE40" s="127"/>
    </row>
    <row r="41" spans="2:31" ht="45" customHeight="1" x14ac:dyDescent="0.25">
      <c r="B41" s="297">
        <v>3</v>
      </c>
      <c r="C41" s="3860" t="s">
        <v>7269</v>
      </c>
      <c r="D41" s="3861"/>
      <c r="E41" s="3861"/>
      <c r="F41" s="3861"/>
      <c r="G41" s="3861"/>
      <c r="H41" s="3861"/>
      <c r="I41" s="3861"/>
      <c r="J41" s="3861"/>
      <c r="K41" s="3861"/>
      <c r="L41" s="3861"/>
      <c r="M41" s="3861"/>
      <c r="N41" s="3862"/>
      <c r="O41" s="3010"/>
      <c r="P41" s="3010"/>
      <c r="Q41" s="3010"/>
      <c r="R41" s="3010"/>
      <c r="S41" s="43"/>
      <c r="T41" s="651"/>
      <c r="V41" s="127"/>
      <c r="W41" s="1050"/>
      <c r="X41" s="1050"/>
      <c r="Y41" s="1050"/>
      <c r="Z41" s="1050"/>
      <c r="AA41" s="1050"/>
      <c r="AB41" s="1050"/>
      <c r="AC41" s="1050"/>
      <c r="AD41" s="1050"/>
      <c r="AE41" s="127"/>
    </row>
    <row r="42" spans="2:31" ht="30" customHeight="1" x14ac:dyDescent="0.25">
      <c r="B42" s="297">
        <v>4</v>
      </c>
      <c r="C42" s="3860" t="s">
        <v>7270</v>
      </c>
      <c r="D42" s="3861"/>
      <c r="E42" s="3861"/>
      <c r="F42" s="3861"/>
      <c r="G42" s="3861"/>
      <c r="H42" s="3861"/>
      <c r="I42" s="3861"/>
      <c r="J42" s="3861"/>
      <c r="K42" s="3861"/>
      <c r="L42" s="3861"/>
      <c r="M42" s="3861"/>
      <c r="N42" s="3862"/>
      <c r="O42" s="3010"/>
      <c r="P42" s="3010"/>
      <c r="Q42" s="3010"/>
      <c r="R42" s="3010"/>
      <c r="S42" s="43"/>
      <c r="T42" s="651"/>
      <c r="V42" s="127"/>
      <c r="W42" s="1050"/>
      <c r="X42" s="1050"/>
      <c r="Y42" s="1050"/>
      <c r="Z42" s="1050"/>
      <c r="AA42" s="1050"/>
      <c r="AB42" s="1050"/>
      <c r="AC42" s="1050"/>
      <c r="AD42" s="1050"/>
      <c r="AE42" s="127"/>
    </row>
    <row r="43" spans="2:31" ht="30" customHeight="1" x14ac:dyDescent="0.25">
      <c r="B43" s="297">
        <v>5</v>
      </c>
      <c r="C43" s="3860" t="s">
        <v>7271</v>
      </c>
      <c r="D43" s="3861"/>
      <c r="E43" s="3861"/>
      <c r="F43" s="3861"/>
      <c r="G43" s="3861"/>
      <c r="H43" s="3861"/>
      <c r="I43" s="3861"/>
      <c r="J43" s="3861"/>
      <c r="K43" s="3861"/>
      <c r="L43" s="3861"/>
      <c r="M43" s="3861"/>
      <c r="N43" s="3862"/>
      <c r="O43" s="3010"/>
      <c r="P43" s="3010"/>
      <c r="Q43" s="3010"/>
      <c r="R43" s="3010"/>
      <c r="S43" s="43"/>
      <c r="T43" s="651"/>
      <c r="V43" s="127"/>
      <c r="W43" s="1050"/>
      <c r="X43" s="1050"/>
      <c r="Y43" s="1050"/>
      <c r="Z43" s="1050"/>
      <c r="AA43" s="1050"/>
      <c r="AB43" s="1050"/>
      <c r="AC43" s="1050"/>
      <c r="AD43" s="1050"/>
      <c r="AE43" s="127"/>
    </row>
    <row r="44" spans="2:31" ht="30" customHeight="1" x14ac:dyDescent="0.25">
      <c r="B44" s="297">
        <v>6</v>
      </c>
      <c r="C44" s="3860" t="s">
        <v>7272</v>
      </c>
      <c r="D44" s="3861"/>
      <c r="E44" s="3861"/>
      <c r="F44" s="3861"/>
      <c r="G44" s="3861"/>
      <c r="H44" s="3861"/>
      <c r="I44" s="3861"/>
      <c r="J44" s="3861"/>
      <c r="K44" s="3861"/>
      <c r="L44" s="3861"/>
      <c r="M44" s="3861"/>
      <c r="N44" s="3862"/>
      <c r="O44" s="3010"/>
      <c r="P44" s="3010"/>
      <c r="Q44" s="3010"/>
      <c r="R44" s="3010"/>
      <c r="S44" s="43"/>
      <c r="T44" s="651"/>
      <c r="V44" s="127"/>
      <c r="W44" s="1050"/>
      <c r="X44" s="1050"/>
      <c r="Y44" s="1050"/>
      <c r="Z44" s="1050"/>
      <c r="AA44" s="1050"/>
      <c r="AB44" s="1050"/>
      <c r="AC44" s="1050"/>
      <c r="AD44" s="1050"/>
      <c r="AE44" s="127"/>
    </row>
    <row r="45" spans="2:31" ht="30" customHeight="1" x14ac:dyDescent="0.25">
      <c r="B45" s="297">
        <v>7</v>
      </c>
      <c r="C45" s="3860" t="s">
        <v>7273</v>
      </c>
      <c r="D45" s="3861"/>
      <c r="E45" s="3861"/>
      <c r="F45" s="3861"/>
      <c r="G45" s="3861"/>
      <c r="H45" s="3861"/>
      <c r="I45" s="3861"/>
      <c r="J45" s="3861"/>
      <c r="K45" s="3861"/>
      <c r="L45" s="3861"/>
      <c r="M45" s="3861"/>
      <c r="N45" s="3862"/>
      <c r="O45" s="3010"/>
      <c r="P45" s="3010"/>
      <c r="Q45" s="3010"/>
      <c r="R45" s="3010"/>
      <c r="S45" s="43"/>
      <c r="T45" s="651"/>
      <c r="V45" s="200"/>
      <c r="W45" s="1050"/>
      <c r="X45" s="1050"/>
      <c r="Y45" s="1050"/>
      <c r="Z45" s="1050"/>
      <c r="AA45" s="1050"/>
      <c r="AB45" s="1050"/>
      <c r="AC45" s="1050"/>
      <c r="AD45" s="1050"/>
      <c r="AE45" s="200"/>
    </row>
    <row r="46" spans="2:31" ht="15" customHeight="1" x14ac:dyDescent="0.25">
      <c r="B46" s="297">
        <v>8</v>
      </c>
      <c r="C46" s="3860" t="s">
        <v>7274</v>
      </c>
      <c r="D46" s="3861"/>
      <c r="E46" s="3861"/>
      <c r="F46" s="3861"/>
      <c r="G46" s="3861"/>
      <c r="H46" s="3861"/>
      <c r="I46" s="3861"/>
      <c r="J46" s="3861"/>
      <c r="K46" s="3861"/>
      <c r="L46" s="3861"/>
      <c r="M46" s="3861"/>
      <c r="N46" s="3862"/>
      <c r="O46" s="3010"/>
      <c r="P46" s="3010"/>
      <c r="Q46" s="3010"/>
      <c r="R46" s="3010"/>
      <c r="S46" s="43"/>
      <c r="T46" s="651"/>
      <c r="V46" s="200"/>
      <c r="W46" s="1050"/>
      <c r="X46" s="1050"/>
      <c r="Y46" s="1050"/>
      <c r="Z46" s="1050"/>
      <c r="AA46" s="1050"/>
      <c r="AB46" s="1050"/>
      <c r="AC46" s="1050"/>
      <c r="AD46" s="1050"/>
      <c r="AE46" s="200"/>
    </row>
    <row r="47" spans="2:31" ht="45" customHeight="1" x14ac:dyDescent="0.25">
      <c r="B47" s="297">
        <v>9</v>
      </c>
      <c r="C47" s="3860" t="s">
        <v>7275</v>
      </c>
      <c r="D47" s="3861"/>
      <c r="E47" s="3861"/>
      <c r="F47" s="3861"/>
      <c r="G47" s="3861"/>
      <c r="H47" s="3861"/>
      <c r="I47" s="3861"/>
      <c r="J47" s="3861"/>
      <c r="K47" s="3861"/>
      <c r="L47" s="3861"/>
      <c r="M47" s="3861"/>
      <c r="N47" s="3862"/>
      <c r="O47" s="3010"/>
      <c r="P47" s="3010"/>
      <c r="Q47" s="3010"/>
      <c r="R47" s="3010"/>
      <c r="S47" s="43"/>
      <c r="T47" s="651"/>
      <c r="V47" s="200"/>
      <c r="W47" s="1050"/>
      <c r="X47" s="1050"/>
      <c r="Y47" s="1050"/>
      <c r="Z47" s="1050"/>
      <c r="AA47" s="1050"/>
      <c r="AB47" s="1050"/>
      <c r="AC47" s="1050"/>
      <c r="AD47" s="1050"/>
      <c r="AE47" s="200"/>
    </row>
    <row r="48" spans="2:31" ht="15" customHeight="1" x14ac:dyDescent="0.25">
      <c r="B48" s="297">
        <v>10</v>
      </c>
      <c r="C48" s="3860" t="s">
        <v>7276</v>
      </c>
      <c r="D48" s="3861"/>
      <c r="E48" s="3861"/>
      <c r="F48" s="3861"/>
      <c r="G48" s="3861"/>
      <c r="H48" s="3861"/>
      <c r="I48" s="3861"/>
      <c r="J48" s="3861"/>
      <c r="K48" s="3861"/>
      <c r="L48" s="3861"/>
      <c r="M48" s="3861"/>
      <c r="N48" s="3862"/>
      <c r="O48" s="3010"/>
      <c r="P48" s="3010"/>
      <c r="Q48" s="3010"/>
      <c r="R48" s="3010"/>
      <c r="S48" s="43"/>
      <c r="T48" s="651"/>
      <c r="V48" s="600"/>
      <c r="W48" s="1050"/>
      <c r="X48" s="1050"/>
      <c r="Y48" s="1050"/>
      <c r="Z48" s="1050"/>
      <c r="AA48" s="1050"/>
      <c r="AB48" s="1050"/>
      <c r="AC48" s="1050"/>
      <c r="AD48" s="1050"/>
      <c r="AE48" s="600"/>
    </row>
    <row r="49" spans="2:31" ht="30" customHeight="1" x14ac:dyDescent="0.25">
      <c r="B49" s="297">
        <v>11</v>
      </c>
      <c r="C49" s="3860" t="s">
        <v>7277</v>
      </c>
      <c r="D49" s="3861"/>
      <c r="E49" s="3861"/>
      <c r="F49" s="3861"/>
      <c r="G49" s="3861"/>
      <c r="H49" s="3861"/>
      <c r="I49" s="3861"/>
      <c r="J49" s="3861"/>
      <c r="K49" s="3861"/>
      <c r="L49" s="3861"/>
      <c r="M49" s="3861"/>
      <c r="N49" s="3862"/>
      <c r="O49" s="3010"/>
      <c r="P49" s="3010"/>
      <c r="Q49" s="3010"/>
      <c r="R49" s="3010"/>
      <c r="S49" s="43"/>
      <c r="T49" s="651"/>
      <c r="V49" s="600"/>
      <c r="W49" s="1050"/>
      <c r="X49" s="1050"/>
      <c r="Y49" s="1050"/>
      <c r="Z49" s="1050"/>
      <c r="AA49" s="1050"/>
      <c r="AB49" s="1050"/>
      <c r="AC49" s="1050"/>
      <c r="AD49" s="1050"/>
      <c r="AE49" s="600"/>
    </row>
    <row r="50" spans="2:31" ht="15" customHeight="1" x14ac:dyDescent="0.25">
      <c r="B50" s="3011">
        <v>12</v>
      </c>
      <c r="C50" s="3860" t="s">
        <v>7278</v>
      </c>
      <c r="D50" s="3861"/>
      <c r="E50" s="3861"/>
      <c r="F50" s="3861"/>
      <c r="G50" s="3861"/>
      <c r="H50" s="3861"/>
      <c r="I50" s="3861"/>
      <c r="J50" s="3861"/>
      <c r="K50" s="3861"/>
      <c r="L50" s="3861"/>
      <c r="M50" s="3861"/>
      <c r="N50" s="3862"/>
      <c r="O50" s="3010"/>
      <c r="P50" s="3010"/>
      <c r="Q50" s="3010"/>
      <c r="R50" s="3010"/>
      <c r="S50" s="43"/>
      <c r="T50" s="651"/>
      <c r="V50" s="600"/>
      <c r="W50" s="1050"/>
      <c r="X50" s="1050"/>
      <c r="Y50" s="1050"/>
      <c r="Z50" s="1050"/>
      <c r="AA50" s="1050"/>
      <c r="AB50" s="1050"/>
      <c r="AC50" s="1050"/>
      <c r="AD50" s="1050"/>
      <c r="AE50" s="600"/>
    </row>
    <row r="51" spans="2:31" ht="17.25" customHeight="1" x14ac:dyDescent="0.25">
      <c r="B51" s="297">
        <v>13</v>
      </c>
      <c r="C51" s="3860" t="s">
        <v>7279</v>
      </c>
      <c r="D51" s="3861"/>
      <c r="E51" s="3861"/>
      <c r="F51" s="3861"/>
      <c r="G51" s="3861"/>
      <c r="H51" s="3861"/>
      <c r="I51" s="3861"/>
      <c r="J51" s="3861"/>
      <c r="K51" s="3861"/>
      <c r="L51" s="3861"/>
      <c r="M51" s="3861"/>
      <c r="N51" s="3862"/>
      <c r="O51" s="3010"/>
      <c r="P51" s="3010"/>
      <c r="Q51" s="3010"/>
      <c r="R51" s="3010"/>
      <c r="S51" s="43"/>
      <c r="T51" s="651"/>
      <c r="V51" s="600"/>
      <c r="W51" s="1050"/>
      <c r="X51" s="1050"/>
      <c r="Y51" s="1050"/>
      <c r="Z51" s="1050"/>
      <c r="AA51" s="1050"/>
      <c r="AB51" s="1050"/>
      <c r="AC51" s="1050"/>
      <c r="AD51" s="1050"/>
      <c r="AE51" s="600"/>
    </row>
    <row r="52" spans="2:31" ht="15" customHeight="1" x14ac:dyDescent="0.25">
      <c r="B52" s="297">
        <v>14</v>
      </c>
      <c r="C52" s="3860" t="s">
        <v>7280</v>
      </c>
      <c r="D52" s="3861"/>
      <c r="E52" s="3861"/>
      <c r="F52" s="3861"/>
      <c r="G52" s="3861"/>
      <c r="H52" s="3861"/>
      <c r="I52" s="3861"/>
      <c r="J52" s="3861"/>
      <c r="K52" s="3861"/>
      <c r="L52" s="3861"/>
      <c r="M52" s="3861"/>
      <c r="N52" s="3862"/>
      <c r="O52" s="3010"/>
      <c r="P52" s="3010"/>
      <c r="Q52" s="3010"/>
      <c r="R52" s="3010"/>
      <c r="S52" s="43"/>
      <c r="T52" s="651"/>
      <c r="V52" s="600"/>
      <c r="W52" s="1050"/>
      <c r="X52" s="1050"/>
      <c r="Y52" s="1050"/>
      <c r="Z52" s="1050"/>
      <c r="AA52" s="1050"/>
      <c r="AB52" s="1050"/>
      <c r="AC52" s="1050"/>
      <c r="AD52" s="1050"/>
      <c r="AE52" s="600"/>
    </row>
    <row r="53" spans="2:31" ht="75" customHeight="1" x14ac:dyDescent="0.25">
      <c r="B53" s="297">
        <v>15</v>
      </c>
      <c r="C53" s="3860" t="s">
        <v>7281</v>
      </c>
      <c r="D53" s="3861"/>
      <c r="E53" s="3861"/>
      <c r="F53" s="3861"/>
      <c r="G53" s="3861"/>
      <c r="H53" s="3861"/>
      <c r="I53" s="3861"/>
      <c r="J53" s="3861"/>
      <c r="K53" s="3861"/>
      <c r="L53" s="3861"/>
      <c r="M53" s="3861"/>
      <c r="N53" s="3862"/>
      <c r="O53" s="3010"/>
      <c r="P53" s="3010"/>
      <c r="Q53" s="3010"/>
      <c r="R53" s="3010"/>
      <c r="S53" s="43"/>
      <c r="T53" s="651"/>
      <c r="V53" s="600"/>
      <c r="W53" s="1050"/>
      <c r="X53" s="1050"/>
      <c r="Y53" s="1050"/>
      <c r="Z53" s="1050"/>
      <c r="AA53" s="1050"/>
      <c r="AB53" s="1050"/>
      <c r="AC53" s="1050"/>
      <c r="AD53" s="1050"/>
      <c r="AE53" s="600"/>
    </row>
    <row r="54" spans="2:31" ht="15" customHeight="1" x14ac:dyDescent="0.25">
      <c r="B54" s="297">
        <v>16</v>
      </c>
      <c r="C54" s="3860" t="s">
        <v>7282</v>
      </c>
      <c r="D54" s="3861"/>
      <c r="E54" s="3861"/>
      <c r="F54" s="3861"/>
      <c r="G54" s="3861"/>
      <c r="H54" s="3861"/>
      <c r="I54" s="3861"/>
      <c r="J54" s="3861"/>
      <c r="K54" s="3861"/>
      <c r="L54" s="3861"/>
      <c r="M54" s="3861"/>
      <c r="N54" s="3862"/>
      <c r="O54" s="3010"/>
      <c r="P54" s="3010"/>
      <c r="Q54" s="3010"/>
      <c r="R54" s="3010"/>
      <c r="S54" s="621"/>
      <c r="T54" s="1880"/>
      <c r="V54" s="1091"/>
      <c r="W54" s="1050"/>
      <c r="X54" s="1050"/>
      <c r="Y54" s="1050"/>
      <c r="Z54" s="1050"/>
      <c r="AA54" s="1050"/>
      <c r="AB54" s="1050"/>
      <c r="AC54" s="1050"/>
      <c r="AD54" s="1050"/>
      <c r="AE54" s="1091"/>
    </row>
    <row r="55" spans="2:31" ht="15" customHeight="1" x14ac:dyDescent="0.25">
      <c r="B55" s="297">
        <v>17</v>
      </c>
      <c r="C55" s="3860" t="s">
        <v>7283</v>
      </c>
      <c r="D55" s="3861"/>
      <c r="E55" s="3861"/>
      <c r="F55" s="3861"/>
      <c r="G55" s="3861"/>
      <c r="H55" s="3861"/>
      <c r="I55" s="3861"/>
      <c r="J55" s="3861"/>
      <c r="K55" s="3861"/>
      <c r="L55" s="3861"/>
      <c r="M55" s="3861"/>
      <c r="N55" s="3862"/>
      <c r="O55" s="3010"/>
      <c r="P55" s="3010"/>
      <c r="Q55" s="3010"/>
      <c r="R55" s="3010"/>
      <c r="S55" s="621"/>
      <c r="T55" s="1880"/>
      <c r="V55" s="1091"/>
      <c r="W55" s="1050"/>
      <c r="X55" s="1050"/>
      <c r="Y55" s="1050"/>
      <c r="Z55" s="1050"/>
      <c r="AA55" s="1050"/>
      <c r="AB55" s="1050"/>
      <c r="AC55" s="1050"/>
      <c r="AD55" s="1050"/>
      <c r="AE55" s="1091"/>
    </row>
    <row r="56" spans="2:31" ht="15" customHeight="1" x14ac:dyDescent="0.25">
      <c r="B56" s="297">
        <v>18</v>
      </c>
      <c r="C56" s="3860" t="s">
        <v>7284</v>
      </c>
      <c r="D56" s="3861"/>
      <c r="E56" s="3861"/>
      <c r="F56" s="3861"/>
      <c r="G56" s="3861"/>
      <c r="H56" s="3861"/>
      <c r="I56" s="3861"/>
      <c r="J56" s="3861"/>
      <c r="K56" s="3861"/>
      <c r="L56" s="3861"/>
      <c r="M56" s="3861"/>
      <c r="N56" s="3862"/>
      <c r="O56" s="3010"/>
      <c r="P56" s="3010"/>
      <c r="Q56" s="3010"/>
      <c r="R56" s="3010"/>
      <c r="S56" s="621"/>
      <c r="T56" s="1880"/>
      <c r="V56" s="1091"/>
      <c r="W56" s="1050"/>
      <c r="X56" s="1050"/>
      <c r="Y56" s="1050"/>
      <c r="Z56" s="1050"/>
      <c r="AA56" s="1050"/>
      <c r="AB56" s="1050"/>
      <c r="AC56" s="1050"/>
      <c r="AD56" s="1050"/>
      <c r="AE56" s="1091"/>
    </row>
    <row r="57" spans="2:31" ht="15" customHeight="1" x14ac:dyDescent="0.25">
      <c r="B57" s="297">
        <v>19</v>
      </c>
      <c r="C57" s="3860" t="s">
        <v>7285</v>
      </c>
      <c r="D57" s="3861"/>
      <c r="E57" s="3861"/>
      <c r="F57" s="3861"/>
      <c r="G57" s="3861"/>
      <c r="H57" s="3861"/>
      <c r="I57" s="3861"/>
      <c r="J57" s="3861"/>
      <c r="K57" s="3861"/>
      <c r="L57" s="3861"/>
      <c r="M57" s="3861"/>
      <c r="N57" s="3862"/>
      <c r="O57" s="3010"/>
      <c r="P57" s="3010"/>
      <c r="Q57" s="3010"/>
      <c r="R57" s="3010"/>
      <c r="S57" s="621"/>
      <c r="T57" s="1880"/>
      <c r="V57" s="1091"/>
      <c r="W57" s="1050"/>
      <c r="X57" s="1050"/>
      <c r="Y57" s="1050"/>
      <c r="Z57" s="1050"/>
      <c r="AA57" s="1050"/>
      <c r="AB57" s="1050"/>
      <c r="AC57" s="1050"/>
      <c r="AD57" s="1050"/>
      <c r="AE57" s="1091"/>
    </row>
    <row r="58" spans="2:31" ht="30" customHeight="1" x14ac:dyDescent="0.25">
      <c r="B58" s="297">
        <v>20</v>
      </c>
      <c r="C58" s="3860" t="s">
        <v>7286</v>
      </c>
      <c r="D58" s="3861"/>
      <c r="E58" s="3861"/>
      <c r="F58" s="3861"/>
      <c r="G58" s="3861"/>
      <c r="H58" s="3861"/>
      <c r="I58" s="3861"/>
      <c r="J58" s="3861"/>
      <c r="K58" s="3861"/>
      <c r="L58" s="3861"/>
      <c r="M58" s="3861"/>
      <c r="N58" s="3862"/>
      <c r="O58" s="3010"/>
      <c r="P58" s="3010"/>
      <c r="Q58" s="3010"/>
      <c r="R58" s="3010"/>
      <c r="S58" s="621"/>
      <c r="T58" s="1880"/>
      <c r="V58" s="1091"/>
      <c r="W58" s="1050"/>
      <c r="X58" s="1050"/>
      <c r="Y58" s="1050"/>
      <c r="Z58" s="1050"/>
      <c r="AA58" s="1050"/>
      <c r="AB58" s="1050"/>
      <c r="AC58" s="1050"/>
      <c r="AD58" s="1050"/>
      <c r="AE58" s="1091"/>
    </row>
    <row r="59" spans="2:31" ht="15" customHeight="1" x14ac:dyDescent="0.25">
      <c r="B59" s="297">
        <v>21</v>
      </c>
      <c r="C59" s="3860" t="s">
        <v>7287</v>
      </c>
      <c r="D59" s="3861"/>
      <c r="E59" s="3861"/>
      <c r="F59" s="3861"/>
      <c r="G59" s="3861"/>
      <c r="H59" s="3861"/>
      <c r="I59" s="3861"/>
      <c r="J59" s="3861"/>
      <c r="K59" s="3861"/>
      <c r="L59" s="3861"/>
      <c r="M59" s="3861"/>
      <c r="N59" s="3862"/>
      <c r="O59" s="3010"/>
      <c r="P59" s="3010"/>
      <c r="Q59" s="3010"/>
      <c r="R59" s="3010"/>
      <c r="V59" s="1091"/>
      <c r="W59" s="1096"/>
      <c r="AE59" s="1091"/>
    </row>
    <row r="60" spans="2:31" ht="15" customHeight="1" thickBot="1" x14ac:dyDescent="0.3">
      <c r="B60" s="3012">
        <v>22</v>
      </c>
      <c r="C60" s="3863" t="s">
        <v>7288</v>
      </c>
      <c r="D60" s="3864"/>
      <c r="E60" s="3864"/>
      <c r="F60" s="3864"/>
      <c r="G60" s="3864"/>
      <c r="H60" s="3864"/>
      <c r="I60" s="3864"/>
      <c r="J60" s="3864"/>
      <c r="K60" s="3864"/>
      <c r="L60" s="3864"/>
      <c r="M60" s="3864"/>
      <c r="N60" s="3865"/>
      <c r="O60" s="3010"/>
      <c r="P60" s="3010"/>
      <c r="Q60" s="3010"/>
      <c r="R60" s="3010"/>
      <c r="V60" s="1091"/>
      <c r="W60" s="1099"/>
      <c r="AE60" s="1091"/>
    </row>
    <row r="61" spans="2:31" x14ac:dyDescent="0.25"/>
  </sheetData>
  <sheetProtection autoFilter="0"/>
  <mergeCells count="29">
    <mergeCell ref="C43:N43"/>
    <mergeCell ref="P1:S1"/>
    <mergeCell ref="W2:AD2"/>
    <mergeCell ref="AH2:AO2"/>
    <mergeCell ref="B3:C3"/>
    <mergeCell ref="B34:N34"/>
    <mergeCell ref="B36:N36"/>
    <mergeCell ref="C38:N38"/>
    <mergeCell ref="C39:N39"/>
    <mergeCell ref="C40:N40"/>
    <mergeCell ref="C41:N41"/>
    <mergeCell ref="C42:N42"/>
    <mergeCell ref="C55:N55"/>
    <mergeCell ref="C44:N44"/>
    <mergeCell ref="C45:N45"/>
    <mergeCell ref="C46:N46"/>
    <mergeCell ref="C47:N47"/>
    <mergeCell ref="C48:N48"/>
    <mergeCell ref="C49:N49"/>
    <mergeCell ref="C50:N50"/>
    <mergeCell ref="C51:N51"/>
    <mergeCell ref="C52:N52"/>
    <mergeCell ref="C53:N53"/>
    <mergeCell ref="C54:N54"/>
    <mergeCell ref="C56:N56"/>
    <mergeCell ref="C57:N57"/>
    <mergeCell ref="C58:N58"/>
    <mergeCell ref="C59:N59"/>
    <mergeCell ref="C60:N60"/>
  </mergeCells>
  <conditionalFormatting sqref="S38:T38 S40:T58">
    <cfRule type="cellIs" dxfId="155" priority="7" operator="equal">
      <formula>0</formula>
    </cfRule>
  </conditionalFormatting>
  <conditionalFormatting sqref="S28:T32">
    <cfRule type="cellIs" dxfId="154" priority="6" operator="equal">
      <formula>0</formula>
    </cfRule>
  </conditionalFormatting>
  <conditionalFormatting sqref="S39:T39">
    <cfRule type="cellIs" dxfId="153" priority="4" operator="equal">
      <formula>0</formula>
    </cfRule>
  </conditionalFormatting>
  <conditionalFormatting sqref="S33:T37">
    <cfRule type="cellIs" dxfId="152" priority="5" operator="equal">
      <formula>0</formula>
    </cfRule>
  </conditionalFormatting>
  <conditionalFormatting sqref="S4:T27">
    <cfRule type="cellIs" dxfId="151" priority="3" operator="equal">
      <formula>0</formula>
    </cfRule>
  </conditionalFormatting>
  <dataValidations count="21">
    <dataValidation type="decimal" errorStyle="warning" operator="lessThanOrEqual" allowBlank="1" showErrorMessage="1" error="Unexpectedly high value. Please check" sqref="G5:N5" xr:uid="{C467D31D-FF87-4431-9DC1-5C8ED1444A6E}">
      <formula1>1000</formula1>
    </dataValidation>
    <dataValidation type="decimal" errorStyle="warning" allowBlank="1" showInputMessage="1" showErrorMessage="1" error="Out of expected range. Please check" sqref="G26:N26" xr:uid="{2E553917-8DF8-4960-99EC-EF69317A98C1}">
      <formula1>6000</formula1>
      <formula2>50000</formula2>
    </dataValidation>
    <dataValidation type="decimal" errorStyle="warning" allowBlank="1" showInputMessage="1" showErrorMessage="1" error="Out of expected range. Please check" sqref="G23:N23" xr:uid="{904B59B9-D452-4748-AC45-A4E6A704C533}">
      <formula1>400</formula1>
      <formula2>5000</formula2>
    </dataValidation>
    <dataValidation type="decimal" errorStyle="warning" allowBlank="1" showInputMessage="1" showErrorMessage="1" error="Out of expected range. Please check" sqref="G22:N22" xr:uid="{A407BF58-2A25-4F76-B024-F590546AA601}">
      <formula1>2400</formula1>
      <formula2>23000</formula2>
    </dataValidation>
    <dataValidation type="decimal" errorStyle="warning" allowBlank="1" showInputMessage="1" showErrorMessage="1" error="Out of expected range. Please check" sqref="G21:N21" xr:uid="{D86F12D6-22DD-4D7F-82CC-6A04EE60D4E1}">
      <formula1>2000</formula1>
      <formula2>25000</formula2>
    </dataValidation>
    <dataValidation type="decimal" errorStyle="warning" allowBlank="1" showInputMessage="1" showErrorMessage="1" error="Out of expected range. Please check" sqref="G20:N20" xr:uid="{B05DF409-4AC2-446D-8578-44B08E7C8082}">
      <formula1>1500</formula1>
      <formula2>40000</formula2>
    </dataValidation>
    <dataValidation type="decimal" errorStyle="warning" allowBlank="1" showInputMessage="1" showErrorMessage="1" error="Out of expected range. Please check" sqref="G17:N17" xr:uid="{DE1F221C-91BE-4C14-BA27-C698AE656DAC}">
      <formula1>150000</formula1>
      <formula2>2000000</formula2>
    </dataValidation>
    <dataValidation type="decimal" errorStyle="warning" allowBlank="1" showInputMessage="1" showErrorMessage="1" error="Out of expected range. Please check" sqref="G16:N16" xr:uid="{16372FC2-8814-44C0-BD41-4D89666A9334}">
      <formula1>2000</formula1>
      <formula2>50000</formula2>
    </dataValidation>
    <dataValidation type="decimal" errorStyle="warning" allowBlank="1" showInputMessage="1" showErrorMessage="1" error="Out of expected range. Please check" sqref="G14:N14" xr:uid="{83EB26C9-05A0-49BF-998C-3B64C34BCBFC}">
      <formula1>100</formula1>
      <formula2>500</formula2>
    </dataValidation>
    <dataValidation type="decimal" errorStyle="warning" allowBlank="1" showInputMessage="1" showErrorMessage="1" error="Out of expected range. Please check" sqref="G12:N12" xr:uid="{8A12EA41-8083-440E-B6F8-E608E5A9F110}">
      <formula1>400</formula1>
      <formula2>2800</formula2>
    </dataValidation>
    <dataValidation type="decimal" errorStyle="warning" allowBlank="1" showInputMessage="1" showErrorMessage="1" error="Out of expected range. Please check" sqref="G10:N10" xr:uid="{B216C955-2A3A-4FA6-BC75-AA82005AD396}">
      <formula1>50</formula1>
      <formula2>1500</formula2>
    </dataValidation>
    <dataValidation type="decimal" errorStyle="warning" allowBlank="1" showInputMessage="1" showErrorMessage="1" error="Out of expected range. Please check" sqref="G9:N9" xr:uid="{2773CDD7-C01A-4CCD-BE19-ACCA3AADB753}">
      <formula1>3000</formula1>
      <formula2>100000</formula2>
    </dataValidation>
    <dataValidation type="decimal" errorStyle="warning" allowBlank="1" showInputMessage="1" showErrorMessage="1" error="Out of expected range. Please check" sqref="G8:N8" xr:uid="{B5B58562-5369-426D-A0D3-505D56D977F5}">
      <formula1>900</formula1>
      <formula2>7000</formula2>
    </dataValidation>
    <dataValidation type="decimal" errorStyle="warning" allowBlank="1" showInputMessage="1" showErrorMessage="1" error="Out of expected range. Please check" sqref="G7:N7" xr:uid="{69BEC3B6-265B-4A7D-A6CF-DAEFC614426F}">
      <formula1>10000</formula1>
      <formula2>150000</formula2>
    </dataValidation>
    <dataValidation type="decimal" errorStyle="warning" allowBlank="1" showInputMessage="1" showErrorMessage="1" error="Out of expected range. Please check" sqref="G15:N15" xr:uid="{1620B526-D550-42D8-88D2-AB5A773BA997}">
      <formula1>300</formula1>
      <formula2>10500</formula2>
    </dataValidation>
    <dataValidation type="decimal" errorStyle="warning" operator="lessThanOrEqual" allowBlank="1" showErrorMessage="1" error="Unexpectedly high value. Please check" sqref="G6:N6" xr:uid="{595E9652-5980-4A0A-8664-A8180E7AA9B5}">
      <formula1>20</formula1>
    </dataValidation>
    <dataValidation type="decimal" errorStyle="warning" operator="lessThan" allowBlank="1" showErrorMessage="1" error="Unexpectedly high value. Please check" sqref="G24:N24" xr:uid="{9DBADE78-8D77-4E26-AF2E-F6C566F0C712}">
      <formula1>400</formula1>
    </dataValidation>
    <dataValidation type="decimal" errorStyle="warning" operator="lessThan" allowBlank="1" showErrorMessage="1" error="Unexpectedly high value. Please check" sqref="G19:N19" xr:uid="{E6C6A9EF-9450-4136-ABC3-0231E38EAE57}">
      <formula1>30</formula1>
    </dataValidation>
    <dataValidation type="decimal" errorStyle="warning" operator="lessThan" allowBlank="1" showErrorMessage="1" error="Unexpectedly high value. Please check" sqref="G18:N18" xr:uid="{A385DC34-F481-4624-8645-5A996414993B}">
      <formula1>150</formula1>
    </dataValidation>
    <dataValidation type="decimal" errorStyle="warning" operator="lessThan" allowBlank="1" showErrorMessage="1" error="Unexpectedly high value. Please check" sqref="G11:N11" xr:uid="{3C190455-D49F-45EB-94E9-8992072769D5}">
      <formula1>200</formula1>
    </dataValidation>
    <dataValidation type="decimal" errorStyle="warning" operator="lessThan" allowBlank="1" showErrorMessage="1" error="Unexpectedly high value. Please check" sqref="G13:N13" xr:uid="{9DF052E6-61D0-4BB3-86B2-FC74D7FEDCD7}">
      <formula1>1000</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D70A3643-B360-4141-B2C3-65D77A74EC0E}">
            <xm:f>'https://yorkshirewater.sharepoint.com/sites/yw-147/05 PR19 BP documents/40 Post IAP Assurance/10 Tables/DD August 2019/[yky-pr19-business-plan_august-2019-DD resubmission_v5.xlsb]Validation flags'!#REF!=1</xm:f>
            <x14:dxf>
              <fill>
                <patternFill>
                  <bgColor rgb="FFE0DCD8"/>
                </patternFill>
              </fill>
            </x14:dxf>
          </x14:cfRule>
          <xm:sqref>G5:N24</xm:sqref>
        </x14:conditionalFormatting>
        <x14:conditionalFormatting xmlns:xm="http://schemas.microsoft.com/office/excel/2006/main">
          <x14:cfRule type="expression" priority="1" id="{0F22FCD4-6F90-4D5D-9099-F648413868AF}">
            <xm:f>'https://yorkshirewater.sharepoint.com/sites/yw-147/05 PR19 BP documents/40 Post IAP Assurance/10 Tables/DD August 2019/[yky-pr19-business-plan_august-2019-DD resubmission_v5.xlsb]Validation flags'!#REF!=1</xm:f>
            <x14:dxf>
              <fill>
                <patternFill>
                  <bgColor rgb="FFE0DCD8"/>
                </patternFill>
              </fill>
            </x14:dxf>
          </x14:cfRule>
          <xm:sqref>G26:N26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4AB07-6BE2-4CD1-B8E5-7F494793C835}">
  <sheetPr>
    <tabColor theme="5" tint="0.79998168889431442"/>
  </sheetPr>
  <dimension ref="A1:DU228"/>
  <sheetViews>
    <sheetView zoomScale="85" zoomScaleNormal="85" workbookViewId="0">
      <selection activeCell="I38" sqref="I38"/>
    </sheetView>
  </sheetViews>
  <sheetFormatPr defaultColWidth="0" defaultRowHeight="14.25" zeroHeight="1" x14ac:dyDescent="0.25"/>
  <cols>
    <col min="1" max="1" width="1.85546875" style="1923" customWidth="1"/>
    <col min="2" max="2" width="5.28515625" style="1923" customWidth="1"/>
    <col min="3" max="3" width="81.28515625" style="1923" bestFit="1" customWidth="1"/>
    <col min="4" max="4" width="9.85546875" style="1923" customWidth="1"/>
    <col min="5" max="5" width="10.85546875" style="1923" bestFit="1" customWidth="1"/>
    <col min="6" max="6" width="6.42578125" style="1923" customWidth="1"/>
    <col min="7" max="7" width="12.7109375" style="1923" bestFit="1" customWidth="1"/>
    <col min="8" max="14" width="11" style="1923" customWidth="1"/>
    <col min="15" max="15" width="3" style="1923" customWidth="1"/>
    <col min="16" max="16" width="15.5703125" style="1923" bestFit="1" customWidth="1"/>
    <col min="17" max="32" width="11" style="1923" customWidth="1"/>
    <col min="33" max="33" width="3" style="1923" customWidth="1"/>
    <col min="34" max="34" width="30.42578125" style="1923" bestFit="1" customWidth="1"/>
    <col min="35" max="35" width="81.85546875" style="1923" bestFit="1" customWidth="1"/>
    <col min="36" max="36" width="3" style="1923" customWidth="1"/>
    <col min="37" max="37" width="24.7109375" style="1035" customWidth="1"/>
    <col min="38" max="38" width="75.5703125" style="1035" bestFit="1" customWidth="1"/>
    <col min="39" max="39" width="11" style="1033" customWidth="1"/>
    <col min="40" max="40" width="7.5703125" style="1923" customWidth="1"/>
    <col min="41" max="41" width="55" style="1923" customWidth="1"/>
    <col min="42" max="42" width="11" style="1923" customWidth="1"/>
    <col min="43" max="43" width="6.42578125" style="1923" customWidth="1"/>
    <col min="44" max="51" width="11" style="1923" customWidth="1"/>
    <col min="52" max="52" width="3" style="1923" customWidth="1"/>
    <col min="53" max="70" width="11" style="1923" customWidth="1"/>
    <col min="71" max="71" width="1.85546875" style="1034" hidden="1" customWidth="1"/>
    <col min="72" max="96" width="5.85546875" style="1097" hidden="1" customWidth="1"/>
    <col min="97" max="97" width="5.85546875" style="1034" hidden="1" customWidth="1"/>
    <col min="98" max="99" width="5.85546875" style="1033" hidden="1" customWidth="1"/>
    <col min="100" max="124" width="5" style="1033" hidden="1" customWidth="1"/>
    <col min="125" max="125" width="6.42578125" style="1033" hidden="1" customWidth="1"/>
    <col min="126" max="16384" width="10" style="1923" hidden="1"/>
  </cols>
  <sheetData>
    <row r="1" spans="2:125" ht="20.25" x14ac:dyDescent="0.2">
      <c r="B1" s="2949" t="s">
        <v>7289</v>
      </c>
      <c r="C1" s="2949"/>
      <c r="D1" s="3013"/>
      <c r="E1" s="2949"/>
      <c r="F1" s="1"/>
      <c r="G1" s="1"/>
      <c r="H1" s="1"/>
      <c r="I1" s="1"/>
      <c r="J1" s="1"/>
      <c r="K1" s="1"/>
      <c r="L1" s="1"/>
      <c r="M1" s="1"/>
      <c r="N1" s="1"/>
      <c r="O1" s="1"/>
      <c r="P1" s="1"/>
      <c r="Q1" s="1"/>
      <c r="R1" s="1"/>
      <c r="S1" s="1"/>
      <c r="T1" s="1"/>
      <c r="U1" s="1"/>
      <c r="V1" s="1"/>
      <c r="W1" s="3"/>
      <c r="X1" s="3"/>
      <c r="Y1" s="3"/>
      <c r="Z1" s="3"/>
      <c r="AA1" s="3"/>
      <c r="AB1" s="3"/>
      <c r="AC1" s="3"/>
      <c r="AD1" s="3"/>
      <c r="AE1" s="3"/>
      <c r="AF1" s="4" t="str">
        <f>[2]AppValidation!$D$2</f>
        <v>Yorkshire Water</v>
      </c>
      <c r="AG1" s="3014"/>
      <c r="AH1" s="3497" t="s">
        <v>1</v>
      </c>
      <c r="AI1" s="3497"/>
      <c r="AJ1" s="3497"/>
      <c r="AK1" s="3497"/>
      <c r="AL1" s="476"/>
      <c r="AN1" s="2949" t="s">
        <v>2</v>
      </c>
      <c r="AO1" s="2949"/>
      <c r="AP1" s="2949"/>
      <c r="AQ1" s="1"/>
      <c r="AR1" s="1"/>
      <c r="AS1" s="1"/>
      <c r="AT1" s="1"/>
      <c r="AU1" s="1"/>
      <c r="AV1" s="1"/>
      <c r="AW1" s="1"/>
      <c r="AX1" s="1"/>
      <c r="AY1" s="1"/>
      <c r="AZ1" s="1"/>
      <c r="BA1" s="1"/>
      <c r="BB1" s="1"/>
      <c r="BC1" s="1"/>
      <c r="BD1" s="1"/>
      <c r="BE1" s="1"/>
      <c r="BF1" s="1"/>
      <c r="BG1" s="1"/>
      <c r="BH1" s="3"/>
      <c r="BI1" s="3"/>
      <c r="BJ1" s="3"/>
      <c r="BK1" s="3"/>
      <c r="BL1" s="3"/>
      <c r="BM1" s="3"/>
      <c r="BN1" s="3"/>
      <c r="BO1" s="3"/>
      <c r="BP1" s="3"/>
      <c r="BQ1" s="3" t="str">
        <f>LEFT($B$1,5)</f>
        <v xml:space="preserve">WWn4 </v>
      </c>
      <c r="BT1" s="1035"/>
      <c r="BU1" s="1035"/>
      <c r="BV1" s="1035"/>
      <c r="BW1" s="1035"/>
      <c r="BX1" s="1035"/>
      <c r="BZ1" s="1035"/>
      <c r="CA1" s="1035"/>
      <c r="CB1" s="1035"/>
      <c r="CC1" s="1035"/>
      <c r="CD1" s="1035"/>
      <c r="CE1" s="1035"/>
      <c r="CF1" s="1035"/>
      <c r="CG1" s="1035"/>
      <c r="CH1" s="1035"/>
      <c r="CI1" s="1035"/>
      <c r="CJ1" s="1035"/>
      <c r="CK1" s="1035"/>
      <c r="CL1" s="1035"/>
      <c r="CM1" s="1035"/>
      <c r="CN1" s="1035"/>
      <c r="CO1" s="1035"/>
      <c r="CP1" s="1035"/>
      <c r="CQ1" s="1035"/>
      <c r="CR1" s="1035"/>
      <c r="CU1" s="1034"/>
      <c r="CV1" s="1035"/>
      <c r="CW1" s="1035"/>
      <c r="CX1" s="1035"/>
      <c r="CY1" s="1035"/>
      <c r="CZ1" s="1035"/>
      <c r="DA1" s="1097"/>
      <c r="DB1" s="1035"/>
      <c r="DC1" s="1035"/>
      <c r="DD1" s="1035"/>
      <c r="DE1" s="1035"/>
      <c r="DF1" s="1035"/>
      <c r="DG1" s="1035"/>
      <c r="DH1" s="1035"/>
      <c r="DI1" s="1035"/>
      <c r="DJ1" s="1035"/>
      <c r="DK1" s="1035"/>
      <c r="DL1" s="1035"/>
      <c r="DM1" s="1035"/>
      <c r="DN1" s="1035"/>
      <c r="DO1" s="1035"/>
      <c r="DP1" s="1035"/>
      <c r="DQ1" s="1035"/>
      <c r="DR1" s="1035"/>
      <c r="DS1" s="1035"/>
      <c r="DT1" s="1035"/>
      <c r="DU1" s="1034"/>
    </row>
    <row r="2" spans="2:125" ht="15" customHeight="1" thickBot="1" x14ac:dyDescent="0.25">
      <c r="B2" s="2951"/>
      <c r="C2" s="2951"/>
      <c r="D2" s="3015"/>
      <c r="E2" s="2951"/>
      <c r="F2" s="2951"/>
      <c r="G2" s="2951"/>
      <c r="H2" s="2951"/>
      <c r="I2" s="2951"/>
      <c r="J2" s="2951"/>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c r="AH2" s="3016"/>
      <c r="AI2" s="3016"/>
      <c r="AK2" s="3017"/>
      <c r="AL2" s="3017"/>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T2" s="1035"/>
      <c r="BU2" s="1035"/>
      <c r="BV2" s="1035"/>
      <c r="BW2" s="1035"/>
      <c r="BX2" s="1035"/>
      <c r="BZ2" s="1035"/>
      <c r="CA2" s="1035"/>
      <c r="CB2" s="1035"/>
      <c r="CC2" s="1035"/>
      <c r="CD2" s="1035"/>
      <c r="CE2" s="1035"/>
      <c r="CF2" s="1035"/>
      <c r="CG2" s="1035"/>
      <c r="CH2" s="1035"/>
      <c r="CI2" s="1035"/>
      <c r="CJ2" s="1035"/>
      <c r="CK2" s="1035"/>
      <c r="CL2" s="1035"/>
      <c r="CM2" s="1035"/>
      <c r="CN2" s="1035"/>
      <c r="CO2" s="1035"/>
      <c r="CP2" s="1035"/>
      <c r="CQ2" s="1035"/>
      <c r="CR2" s="1035"/>
      <c r="CU2" s="1034"/>
      <c r="CV2" s="1035"/>
      <c r="CW2" s="1035"/>
      <c r="CX2" s="1035"/>
      <c r="CY2" s="1035"/>
      <c r="CZ2" s="1035"/>
      <c r="DA2" s="1097"/>
      <c r="DB2" s="1035"/>
      <c r="DC2" s="1035"/>
      <c r="DD2" s="1035"/>
      <c r="DE2" s="1035"/>
      <c r="DF2" s="1035"/>
      <c r="DG2" s="1035"/>
      <c r="DH2" s="1035"/>
      <c r="DI2" s="1035"/>
      <c r="DJ2" s="1035"/>
      <c r="DK2" s="1035"/>
      <c r="DL2" s="1035"/>
      <c r="DM2" s="1035"/>
      <c r="DN2" s="1035"/>
      <c r="DO2" s="1035"/>
      <c r="DP2" s="1035"/>
      <c r="DQ2" s="1035"/>
      <c r="DR2" s="1035"/>
      <c r="DS2" s="1035"/>
      <c r="DT2" s="1035"/>
      <c r="DU2" s="1034"/>
    </row>
    <row r="3" spans="2:125" ht="15.75" thickBot="1" x14ac:dyDescent="0.25">
      <c r="G3" s="3550" t="s">
        <v>7290</v>
      </c>
      <c r="H3" s="3901"/>
      <c r="I3" s="3901"/>
      <c r="J3" s="3901"/>
      <c r="K3" s="3901"/>
      <c r="L3" s="3901"/>
      <c r="M3" s="3901"/>
      <c r="N3" s="3902"/>
      <c r="O3" s="3018"/>
      <c r="P3" s="3550" t="s">
        <v>7291</v>
      </c>
      <c r="Q3" s="3901"/>
      <c r="R3" s="3901"/>
      <c r="S3" s="3901"/>
      <c r="T3" s="3901"/>
      <c r="U3" s="3901"/>
      <c r="V3" s="3901"/>
      <c r="W3" s="3901"/>
      <c r="X3" s="3901"/>
      <c r="Y3" s="3901"/>
      <c r="Z3" s="3901"/>
      <c r="AA3" s="3901"/>
      <c r="AB3" s="3901"/>
      <c r="AC3" s="3901"/>
      <c r="AD3" s="3901"/>
      <c r="AE3" s="3901"/>
      <c r="AF3" s="3902"/>
      <c r="AG3" s="3018"/>
      <c r="AH3" s="3016"/>
      <c r="AI3" s="3016"/>
      <c r="AK3" s="2862"/>
      <c r="AL3" s="2862"/>
      <c r="AR3" s="3550" t="s">
        <v>7290</v>
      </c>
      <c r="AS3" s="3901"/>
      <c r="AT3" s="3901"/>
      <c r="AU3" s="3901"/>
      <c r="AV3" s="3901"/>
      <c r="AW3" s="3901"/>
      <c r="AX3" s="3901"/>
      <c r="AY3" s="3902"/>
      <c r="AZ3" s="3018"/>
      <c r="BA3" s="3550" t="s">
        <v>7291</v>
      </c>
      <c r="BB3" s="3901"/>
      <c r="BC3" s="3901"/>
      <c r="BD3" s="3901"/>
      <c r="BE3" s="3901"/>
      <c r="BF3" s="3901"/>
      <c r="BG3" s="3901"/>
      <c r="BH3" s="3901"/>
      <c r="BI3" s="3901"/>
      <c r="BJ3" s="3901"/>
      <c r="BK3" s="3901"/>
      <c r="BL3" s="3901"/>
      <c r="BM3" s="3901"/>
      <c r="BN3" s="3901"/>
      <c r="BO3" s="3901"/>
      <c r="BP3" s="3901"/>
      <c r="BQ3" s="3902"/>
      <c r="BT3" s="1035"/>
      <c r="BU3" s="1035"/>
      <c r="BV3" s="1035"/>
      <c r="BW3" s="1035"/>
      <c r="BX3" s="1035"/>
      <c r="BZ3" s="1035"/>
      <c r="CA3" s="1035"/>
      <c r="CB3" s="1035"/>
      <c r="CC3" s="1035"/>
      <c r="CD3" s="1035"/>
      <c r="CE3" s="1035"/>
      <c r="CF3" s="1035"/>
      <c r="CG3" s="1035"/>
      <c r="CH3" s="1035"/>
      <c r="CI3" s="1035"/>
      <c r="CJ3" s="1035"/>
      <c r="CK3" s="1035"/>
      <c r="CL3" s="1035"/>
      <c r="CM3" s="1035"/>
      <c r="CN3" s="1035"/>
      <c r="CO3" s="1035"/>
      <c r="CP3" s="1035"/>
      <c r="CQ3" s="1035"/>
      <c r="CR3" s="1035"/>
      <c r="CU3" s="1034"/>
      <c r="CV3" s="1035"/>
      <c r="CW3" s="1035"/>
      <c r="CX3" s="1035"/>
      <c r="CY3" s="1035"/>
      <c r="CZ3" s="1035"/>
      <c r="DA3" s="1097"/>
      <c r="DB3" s="1035"/>
      <c r="DC3" s="1035"/>
      <c r="DD3" s="1035"/>
      <c r="DE3" s="1035"/>
      <c r="DF3" s="1035"/>
      <c r="DG3" s="1035"/>
      <c r="DH3" s="1035"/>
      <c r="DI3" s="1035"/>
      <c r="DJ3" s="1035"/>
      <c r="DK3" s="1035"/>
      <c r="DL3" s="1035"/>
      <c r="DM3" s="1035"/>
      <c r="DN3" s="1035"/>
      <c r="DO3" s="1035"/>
      <c r="DP3" s="1035"/>
      <c r="DQ3" s="1035"/>
      <c r="DR3" s="1035"/>
      <c r="DS3" s="1035"/>
      <c r="DT3" s="1035"/>
      <c r="DU3" s="1034"/>
    </row>
    <row r="4" spans="2:125" ht="15.75" thickBot="1" x14ac:dyDescent="0.3">
      <c r="B4" s="3019"/>
      <c r="C4" s="3020"/>
      <c r="D4" s="3020"/>
      <c r="E4" s="3021"/>
      <c r="F4" s="3018"/>
      <c r="G4" s="3884" t="s">
        <v>7292</v>
      </c>
      <c r="H4" s="3573" t="s">
        <v>7293</v>
      </c>
      <c r="I4" s="3886"/>
      <c r="J4" s="3884" t="s">
        <v>7294</v>
      </c>
      <c r="K4" s="3887"/>
      <c r="L4" s="3887"/>
      <c r="M4" s="3888"/>
      <c r="N4" s="3889" t="s">
        <v>22</v>
      </c>
      <c r="O4" s="3018"/>
      <c r="P4" s="3573" t="s">
        <v>7295</v>
      </c>
      <c r="Q4" s="3891"/>
      <c r="R4" s="3891"/>
      <c r="S4" s="3891"/>
      <c r="T4" s="3892"/>
      <c r="U4" s="3584" t="s">
        <v>7296</v>
      </c>
      <c r="V4" s="3893"/>
      <c r="W4" s="3893"/>
      <c r="X4" s="3893"/>
      <c r="Y4" s="3893"/>
      <c r="Z4" s="3894"/>
      <c r="AA4" s="3584" t="s">
        <v>7297</v>
      </c>
      <c r="AB4" s="3893"/>
      <c r="AC4" s="3893"/>
      <c r="AD4" s="3893"/>
      <c r="AE4" s="3893"/>
      <c r="AF4" s="3894"/>
      <c r="AG4" s="3018"/>
      <c r="AH4" s="3895" t="s">
        <v>23</v>
      </c>
      <c r="AI4" s="3897" t="s">
        <v>24</v>
      </c>
      <c r="AK4" s="3899" t="s">
        <v>25</v>
      </c>
      <c r="AL4" s="3899" t="s">
        <v>7298</v>
      </c>
      <c r="AN4" s="3019"/>
      <c r="AO4" s="3020"/>
      <c r="AP4" s="3021"/>
      <c r="AQ4" s="3018"/>
      <c r="AR4" s="3884" t="s">
        <v>7292</v>
      </c>
      <c r="AS4" s="3573" t="s">
        <v>7293</v>
      </c>
      <c r="AT4" s="3886"/>
      <c r="AU4" s="3884" t="s">
        <v>7294</v>
      </c>
      <c r="AV4" s="3887"/>
      <c r="AW4" s="3887"/>
      <c r="AX4" s="3888"/>
      <c r="AY4" s="3889" t="s">
        <v>22</v>
      </c>
      <c r="AZ4" s="3018"/>
      <c r="BA4" s="3573" t="s">
        <v>7295</v>
      </c>
      <c r="BB4" s="3891"/>
      <c r="BC4" s="3891"/>
      <c r="BD4" s="3891"/>
      <c r="BE4" s="3892"/>
      <c r="BF4" s="3584" t="s">
        <v>7296</v>
      </c>
      <c r="BG4" s="3893"/>
      <c r="BH4" s="3893"/>
      <c r="BI4" s="3893"/>
      <c r="BJ4" s="3893"/>
      <c r="BK4" s="3894"/>
      <c r="BL4" s="3584" t="s">
        <v>7297</v>
      </c>
      <c r="BM4" s="3893"/>
      <c r="BN4" s="3893"/>
      <c r="BO4" s="3893"/>
      <c r="BP4" s="3893"/>
      <c r="BQ4" s="3894"/>
      <c r="BT4" s="3617" t="s">
        <v>12</v>
      </c>
      <c r="BU4" s="3617"/>
      <c r="BV4" s="3617"/>
      <c r="BW4" s="3617"/>
      <c r="BX4" s="3617"/>
      <c r="BY4" s="3617"/>
      <c r="BZ4" s="3617"/>
      <c r="CA4" s="3617"/>
      <c r="CB4" s="3617"/>
      <c r="CC4" s="3617"/>
      <c r="CD4" s="3617"/>
      <c r="CE4" s="3617"/>
      <c r="CF4" s="3617"/>
      <c r="CG4" s="3617"/>
      <c r="CH4" s="3617"/>
      <c r="CI4" s="3617"/>
      <c r="CJ4" s="3617"/>
      <c r="CK4" s="3617"/>
      <c r="CL4" s="3617"/>
      <c r="CM4" s="3617"/>
      <c r="CN4" s="3617"/>
      <c r="CO4" s="3617"/>
      <c r="CP4" s="3617"/>
      <c r="CQ4" s="3617"/>
      <c r="CR4" s="3617"/>
      <c r="CU4" s="1034"/>
      <c r="CV4" s="3617" t="s">
        <v>2133</v>
      </c>
      <c r="CW4" s="3617"/>
      <c r="CX4" s="3617"/>
      <c r="CY4" s="3617"/>
      <c r="CZ4" s="3617"/>
      <c r="DA4" s="3617"/>
      <c r="DB4" s="3617"/>
      <c r="DC4" s="3617"/>
      <c r="DD4" s="3617"/>
      <c r="DE4" s="3617"/>
      <c r="DF4" s="3617"/>
      <c r="DG4" s="3617"/>
      <c r="DH4" s="3617"/>
      <c r="DI4" s="3617"/>
      <c r="DJ4" s="3617"/>
      <c r="DK4" s="3617"/>
      <c r="DL4" s="3617"/>
      <c r="DM4" s="3617"/>
      <c r="DN4" s="3617"/>
      <c r="DO4" s="3617"/>
      <c r="DP4" s="3617"/>
      <c r="DQ4" s="3617"/>
      <c r="DR4" s="3617"/>
      <c r="DS4" s="3617"/>
      <c r="DT4" s="3617"/>
      <c r="DU4" s="1034"/>
    </row>
    <row r="5" spans="2:125" ht="27.75" thickBot="1" x14ac:dyDescent="0.3">
      <c r="B5" s="3506" t="s">
        <v>14</v>
      </c>
      <c r="C5" s="3581"/>
      <c r="D5" s="20" t="s">
        <v>2</v>
      </c>
      <c r="E5" s="21" t="s">
        <v>3782</v>
      </c>
      <c r="F5" s="3022" t="s">
        <v>17</v>
      </c>
      <c r="G5" s="3885"/>
      <c r="H5" s="3023" t="s">
        <v>7299</v>
      </c>
      <c r="I5" s="644" t="s">
        <v>7300</v>
      </c>
      <c r="J5" s="3023" t="s">
        <v>2348</v>
      </c>
      <c r="K5" s="489" t="s">
        <v>2884</v>
      </c>
      <c r="L5" s="489" t="s">
        <v>2373</v>
      </c>
      <c r="M5" s="644" t="s">
        <v>2936</v>
      </c>
      <c r="N5" s="3890"/>
      <c r="O5" s="3018"/>
      <c r="P5" s="3023" t="s">
        <v>7301</v>
      </c>
      <c r="Q5" s="489" t="s">
        <v>7302</v>
      </c>
      <c r="R5" s="489" t="s">
        <v>7303</v>
      </c>
      <c r="S5" s="489" t="s">
        <v>7304</v>
      </c>
      <c r="T5" s="490" t="s">
        <v>22</v>
      </c>
      <c r="U5" s="3023" t="s">
        <v>7305</v>
      </c>
      <c r="V5" s="489" t="s">
        <v>7306</v>
      </c>
      <c r="W5" s="489" t="s">
        <v>7307</v>
      </c>
      <c r="X5" s="489" t="s">
        <v>7308</v>
      </c>
      <c r="Y5" s="489" t="s">
        <v>7304</v>
      </c>
      <c r="Z5" s="644" t="s">
        <v>22</v>
      </c>
      <c r="AA5" s="3023" t="s">
        <v>7309</v>
      </c>
      <c r="AB5" s="489" t="s">
        <v>7310</v>
      </c>
      <c r="AC5" s="489" t="s">
        <v>7311</v>
      </c>
      <c r="AD5" s="489" t="s">
        <v>7312</v>
      </c>
      <c r="AE5" s="489" t="s">
        <v>7304</v>
      </c>
      <c r="AF5" s="644" t="s">
        <v>22</v>
      </c>
      <c r="AG5" s="3018"/>
      <c r="AH5" s="3896"/>
      <c r="AI5" s="3898"/>
      <c r="AK5" s="3900"/>
      <c r="AL5" s="3900"/>
      <c r="AN5" s="3506" t="s">
        <v>14</v>
      </c>
      <c r="AO5" s="3581"/>
      <c r="AP5" s="21" t="s">
        <v>3782</v>
      </c>
      <c r="AQ5" s="3022" t="s">
        <v>17</v>
      </c>
      <c r="AR5" s="3885"/>
      <c r="AS5" s="3023" t="s">
        <v>7299</v>
      </c>
      <c r="AT5" s="644" t="s">
        <v>7300</v>
      </c>
      <c r="AU5" s="3023" t="s">
        <v>2348</v>
      </c>
      <c r="AV5" s="489" t="s">
        <v>2884</v>
      </c>
      <c r="AW5" s="489" t="s">
        <v>2373</v>
      </c>
      <c r="AX5" s="644" t="s">
        <v>2936</v>
      </c>
      <c r="AY5" s="3890"/>
      <c r="AZ5" s="3018"/>
      <c r="BA5" s="3023" t="s">
        <v>7301</v>
      </c>
      <c r="BB5" s="489" t="s">
        <v>7302</v>
      </c>
      <c r="BC5" s="489" t="s">
        <v>7303</v>
      </c>
      <c r="BD5" s="489" t="s">
        <v>7304</v>
      </c>
      <c r="BE5" s="490" t="s">
        <v>22</v>
      </c>
      <c r="BF5" s="3023" t="s">
        <v>7305</v>
      </c>
      <c r="BG5" s="489" t="s">
        <v>7306</v>
      </c>
      <c r="BH5" s="489" t="s">
        <v>7307</v>
      </c>
      <c r="BI5" s="489" t="s">
        <v>7308</v>
      </c>
      <c r="BJ5" s="489" t="s">
        <v>7304</v>
      </c>
      <c r="BK5" s="644" t="s">
        <v>22</v>
      </c>
      <c r="BL5" s="3023" t="s">
        <v>7309</v>
      </c>
      <c r="BM5" s="489" t="s">
        <v>7310</v>
      </c>
      <c r="BN5" s="489" t="s">
        <v>7311</v>
      </c>
      <c r="BO5" s="489" t="s">
        <v>7312</v>
      </c>
      <c r="BP5" s="489" t="s">
        <v>7304</v>
      </c>
      <c r="BQ5" s="644" t="s">
        <v>22</v>
      </c>
      <c r="BT5" s="1049" t="s">
        <v>27</v>
      </c>
      <c r="BU5" s="1050"/>
      <c r="BV5" s="1050"/>
      <c r="BW5" s="1050"/>
      <c r="BX5" s="1050"/>
      <c r="BY5" s="1050"/>
      <c r="BZ5" s="1050"/>
      <c r="CA5" s="1050"/>
      <c r="CB5" s="1050"/>
      <c r="CC5" s="1050"/>
      <c r="CD5" s="1050"/>
      <c r="CE5" s="1050"/>
      <c r="CF5" s="1050"/>
      <c r="CG5" s="1050"/>
      <c r="CH5" s="1050"/>
      <c r="CI5" s="1050"/>
      <c r="CJ5" s="1050"/>
      <c r="CK5" s="1050"/>
      <c r="CL5" s="1050"/>
      <c r="CM5" s="1050"/>
      <c r="CN5" s="1050"/>
      <c r="CO5" s="1050"/>
      <c r="CP5" s="1050"/>
      <c r="CQ5" s="1050"/>
      <c r="CR5" s="1050"/>
      <c r="CU5" s="1034"/>
      <c r="CV5" s="1049"/>
      <c r="CW5" s="1050"/>
      <c r="CX5" s="1050"/>
      <c r="CY5" s="1050"/>
      <c r="CZ5" s="1050"/>
      <c r="DA5" s="1050"/>
      <c r="DB5" s="1050"/>
      <c r="DC5" s="1050"/>
      <c r="DD5" s="1050"/>
      <c r="DE5" s="1050"/>
      <c r="DF5" s="1050"/>
      <c r="DG5" s="1050"/>
      <c r="DH5" s="1050"/>
      <c r="DI5" s="1050"/>
      <c r="DJ5" s="1050"/>
      <c r="DK5" s="1050"/>
      <c r="DL5" s="1050"/>
      <c r="DM5" s="1050"/>
      <c r="DN5" s="1050"/>
      <c r="DO5" s="1050"/>
      <c r="DP5" s="1050"/>
      <c r="DQ5" s="1050"/>
      <c r="DR5" s="1050"/>
      <c r="DS5" s="1050"/>
      <c r="DT5" s="1050"/>
      <c r="DU5" s="1034"/>
    </row>
    <row r="6" spans="2:125" ht="14.25" customHeight="1" thickBot="1" x14ac:dyDescent="0.3">
      <c r="B6" s="457"/>
      <c r="C6" s="457"/>
      <c r="D6" s="34"/>
      <c r="E6" s="540"/>
      <c r="F6" s="540"/>
      <c r="G6" s="3024"/>
      <c r="H6" s="34"/>
      <c r="I6" s="34"/>
      <c r="J6" s="34"/>
      <c r="K6" s="34"/>
      <c r="L6" s="34"/>
      <c r="M6" s="34"/>
      <c r="N6" s="3024"/>
      <c r="O6" s="3019"/>
      <c r="P6" s="34"/>
      <c r="Q6" s="34"/>
      <c r="R6" s="34"/>
      <c r="S6" s="34"/>
      <c r="T6" s="34"/>
      <c r="U6" s="34"/>
      <c r="V6" s="34"/>
      <c r="W6" s="34"/>
      <c r="X6" s="34"/>
      <c r="Y6" s="34"/>
      <c r="Z6" s="34"/>
      <c r="AA6" s="34"/>
      <c r="AB6" s="34"/>
      <c r="AC6" s="34"/>
      <c r="AD6" s="34"/>
      <c r="AE6" s="34"/>
      <c r="AF6" s="34"/>
      <c r="AG6" s="3019"/>
      <c r="AH6" s="28"/>
      <c r="AI6" s="28"/>
      <c r="AK6" s="2846"/>
      <c r="AL6" s="2862"/>
      <c r="AN6" s="457"/>
      <c r="AO6" s="457"/>
      <c r="AP6" s="540"/>
      <c r="AQ6" s="540"/>
      <c r="AR6" s="3024"/>
      <c r="AS6" s="34"/>
      <c r="AT6" s="34"/>
      <c r="AU6" s="34"/>
      <c r="AV6" s="34"/>
      <c r="AW6" s="34"/>
      <c r="AX6" s="34"/>
      <c r="AY6" s="3024"/>
      <c r="AZ6" s="3019"/>
      <c r="BA6" s="34"/>
      <c r="BB6" s="34"/>
      <c r="BC6" s="34"/>
      <c r="BD6" s="34"/>
      <c r="BE6" s="34"/>
      <c r="BF6" s="34"/>
      <c r="BG6" s="34"/>
      <c r="BH6" s="34"/>
      <c r="BI6" s="34"/>
      <c r="BJ6" s="34"/>
      <c r="BK6" s="34"/>
      <c r="BL6" s="34"/>
      <c r="BM6" s="34"/>
      <c r="BN6" s="34"/>
      <c r="BO6" s="34"/>
      <c r="BP6" s="34"/>
      <c r="BQ6" s="34"/>
      <c r="BT6" s="1050"/>
      <c r="BU6" s="1050"/>
      <c r="BV6" s="1050"/>
      <c r="BW6" s="1050"/>
      <c r="BX6" s="1050"/>
      <c r="BY6" s="1050"/>
      <c r="BZ6" s="1050"/>
      <c r="CA6" s="1050"/>
      <c r="CB6" s="1050"/>
      <c r="CC6" s="1050"/>
      <c r="CD6" s="1050"/>
      <c r="CE6" s="1050"/>
      <c r="CF6" s="1050"/>
      <c r="CG6" s="1050"/>
      <c r="CH6" s="1050"/>
      <c r="CI6" s="1050"/>
      <c r="CJ6" s="1050"/>
      <c r="CK6" s="1050"/>
      <c r="CL6" s="1050"/>
      <c r="CM6" s="1050"/>
      <c r="CN6" s="1050"/>
      <c r="CO6" s="1050"/>
      <c r="CP6" s="1050"/>
      <c r="CQ6" s="1050"/>
      <c r="CR6" s="1050"/>
      <c r="CU6" s="1034"/>
      <c r="CV6" s="1050"/>
      <c r="CW6" s="1050"/>
      <c r="CX6" s="1050"/>
      <c r="CY6" s="1050"/>
      <c r="CZ6" s="1050"/>
      <c r="DA6" s="1050"/>
      <c r="DB6" s="1050"/>
      <c r="DC6" s="1050"/>
      <c r="DD6" s="1050"/>
      <c r="DE6" s="1050"/>
      <c r="DF6" s="1050"/>
      <c r="DG6" s="1050"/>
      <c r="DH6" s="1050"/>
      <c r="DI6" s="1050"/>
      <c r="DJ6" s="1050"/>
      <c r="DK6" s="1050"/>
      <c r="DL6" s="1050"/>
      <c r="DM6" s="1050"/>
      <c r="DN6" s="1050"/>
      <c r="DO6" s="1050"/>
      <c r="DP6" s="1050"/>
      <c r="DQ6" s="1050"/>
      <c r="DR6" s="1050"/>
      <c r="DS6" s="1050"/>
      <c r="DT6" s="1050"/>
      <c r="DU6" s="1034"/>
    </row>
    <row r="7" spans="2:125" ht="14.25" customHeight="1" thickBot="1" x14ac:dyDescent="0.25">
      <c r="B7" s="40" t="s">
        <v>36</v>
      </c>
      <c r="C7" s="41" t="s">
        <v>7313</v>
      </c>
      <c r="D7" s="2951"/>
      <c r="E7" s="2952"/>
      <c r="F7" s="2951"/>
      <c r="G7" s="2951"/>
      <c r="H7" s="2951"/>
      <c r="I7" s="2951"/>
      <c r="J7" s="2951"/>
      <c r="K7" s="2951"/>
      <c r="L7" s="2951"/>
      <c r="M7" s="2951"/>
      <c r="N7" s="2951"/>
      <c r="O7" s="2951"/>
      <c r="P7" s="2956"/>
      <c r="Q7" s="2956"/>
      <c r="R7" s="2956"/>
      <c r="S7" s="2956"/>
      <c r="T7" s="2956"/>
      <c r="U7" s="2995"/>
      <c r="V7" s="2995"/>
      <c r="W7" s="2995"/>
      <c r="X7" s="2995"/>
      <c r="Y7" s="2995"/>
      <c r="Z7" s="2995"/>
      <c r="AA7" s="2995"/>
      <c r="AB7" s="2995"/>
      <c r="AC7" s="2995"/>
      <c r="AD7" s="2995"/>
      <c r="AE7" s="2995"/>
      <c r="AF7" s="2995"/>
      <c r="AG7" s="3018"/>
      <c r="AH7" s="3016"/>
      <c r="AI7" s="3016"/>
      <c r="AK7" s="43"/>
      <c r="AL7" s="651"/>
      <c r="AN7" s="40" t="s">
        <v>36</v>
      </c>
      <c r="AO7" s="41" t="s">
        <v>7313</v>
      </c>
      <c r="AP7" s="2952"/>
      <c r="AQ7" s="2951"/>
      <c r="AR7" s="2951"/>
      <c r="AS7" s="2951"/>
      <c r="AT7" s="2951"/>
      <c r="AU7" s="2951"/>
      <c r="AV7" s="2951"/>
      <c r="AW7" s="2951"/>
      <c r="AX7" s="2951"/>
      <c r="AY7" s="2951"/>
      <c r="AZ7" s="2951"/>
      <c r="BA7" s="2956"/>
      <c r="BB7" s="2956"/>
      <c r="BC7" s="2956"/>
      <c r="BD7" s="2956"/>
      <c r="BE7" s="2956"/>
      <c r="BF7" s="2995"/>
      <c r="BG7" s="2995"/>
      <c r="BH7" s="2995"/>
      <c r="BI7" s="2995"/>
      <c r="BJ7" s="2995"/>
      <c r="BK7" s="2995"/>
      <c r="BL7" s="2995"/>
      <c r="BM7" s="2995"/>
      <c r="BN7" s="2995"/>
      <c r="BO7" s="2995"/>
      <c r="BP7" s="2995"/>
      <c r="BQ7" s="2995"/>
      <c r="BT7" s="1035"/>
      <c r="BU7" s="1035"/>
      <c r="BV7" s="1035"/>
      <c r="BW7" s="1035"/>
      <c r="BX7" s="1035"/>
      <c r="BZ7" s="1035"/>
      <c r="CA7" s="1035"/>
      <c r="CB7" s="1035"/>
      <c r="CC7" s="1035"/>
      <c r="CD7" s="1035"/>
      <c r="CE7" s="1035"/>
      <c r="CF7" s="1035"/>
      <c r="CG7" s="1035"/>
      <c r="CH7" s="1035"/>
      <c r="CI7" s="1035"/>
      <c r="CJ7" s="1035"/>
      <c r="CK7" s="1035"/>
      <c r="CL7" s="1035"/>
      <c r="CM7" s="1035"/>
      <c r="CN7" s="1035"/>
      <c r="CO7" s="1035"/>
      <c r="CP7" s="1035"/>
      <c r="CQ7" s="1035"/>
      <c r="CR7" s="1035"/>
      <c r="CU7" s="1034"/>
      <c r="CV7" s="1035"/>
      <c r="CW7" s="1035"/>
      <c r="CX7" s="1035"/>
      <c r="CY7" s="1035"/>
      <c r="CZ7" s="1035"/>
      <c r="DA7" s="1097"/>
      <c r="DB7" s="1035"/>
      <c r="DC7" s="1035"/>
      <c r="DD7" s="1035"/>
      <c r="DE7" s="1035"/>
      <c r="DF7" s="1035"/>
      <c r="DG7" s="1035"/>
      <c r="DH7" s="1035"/>
      <c r="DI7" s="1035"/>
      <c r="DJ7" s="1035"/>
      <c r="DK7" s="1035"/>
      <c r="DL7" s="1035"/>
      <c r="DM7" s="1035"/>
      <c r="DN7" s="1035"/>
      <c r="DO7" s="1035"/>
      <c r="DP7" s="1035"/>
      <c r="DQ7" s="1035"/>
      <c r="DR7" s="1035"/>
      <c r="DS7" s="1035"/>
      <c r="DT7" s="1035"/>
      <c r="DU7" s="1034"/>
    </row>
    <row r="8" spans="2:125" ht="14.25" customHeight="1" x14ac:dyDescent="0.25">
      <c r="B8" s="44">
        <v>1</v>
      </c>
      <c r="C8" s="45" t="s">
        <v>7314</v>
      </c>
      <c r="D8" s="46" t="s">
        <v>40</v>
      </c>
      <c r="E8" s="46" t="s">
        <v>7315</v>
      </c>
      <c r="F8" s="500">
        <v>0</v>
      </c>
      <c r="G8" s="3025">
        <v>67</v>
      </c>
      <c r="H8" s="3026">
        <v>354</v>
      </c>
      <c r="I8" s="3026">
        <v>1136</v>
      </c>
      <c r="J8" s="3027">
        <v>48</v>
      </c>
      <c r="K8" s="3027">
        <v>0</v>
      </c>
      <c r="L8" s="3026">
        <v>52</v>
      </c>
      <c r="M8" s="3027">
        <v>0</v>
      </c>
      <c r="N8" s="3028">
        <v>1657</v>
      </c>
      <c r="O8" s="3029"/>
      <c r="P8" s="3025">
        <v>0</v>
      </c>
      <c r="Q8" s="3027">
        <v>0</v>
      </c>
      <c r="R8" s="3026">
        <v>33</v>
      </c>
      <c r="S8" s="3026">
        <v>1624</v>
      </c>
      <c r="T8" s="3028">
        <v>1657</v>
      </c>
      <c r="U8" s="3025">
        <v>0</v>
      </c>
      <c r="V8" s="3027">
        <v>0</v>
      </c>
      <c r="W8" s="3026">
        <v>11</v>
      </c>
      <c r="X8" s="3026">
        <v>105</v>
      </c>
      <c r="Y8" s="3026">
        <v>1541</v>
      </c>
      <c r="Z8" s="3028">
        <v>1657</v>
      </c>
      <c r="AA8" s="3025">
        <v>0</v>
      </c>
      <c r="AB8" s="3027">
        <v>0</v>
      </c>
      <c r="AC8" s="3026">
        <v>11</v>
      </c>
      <c r="AD8" s="3026">
        <v>178</v>
      </c>
      <c r="AE8" s="3026">
        <v>1468</v>
      </c>
      <c r="AF8" s="3028">
        <v>1657</v>
      </c>
      <c r="AG8" s="3018"/>
      <c r="AH8" s="2963"/>
      <c r="AI8" s="53" t="s">
        <v>7316</v>
      </c>
      <c r="AK8" s="43">
        <f t="shared" ref="AK8:AK13" si="0" xml:space="preserve"> IF( SUM( BT8:CR8 ) = 0, 0, $BT$5 )</f>
        <v>0</v>
      </c>
      <c r="AL8" s="43">
        <f t="shared" ref="AL8:AL15" si="1" xml:space="preserve"> IF( DB8 = 0, 0, AI8)</f>
        <v>0</v>
      </c>
      <c r="AN8" s="44">
        <v>1</v>
      </c>
      <c r="AO8" s="45" t="s">
        <v>7314</v>
      </c>
      <c r="AP8" s="46" t="s">
        <v>7315</v>
      </c>
      <c r="AQ8" s="500">
        <v>0</v>
      </c>
      <c r="AR8" s="3030" t="s">
        <v>7317</v>
      </c>
      <c r="AS8" s="3031" t="s">
        <v>7318</v>
      </c>
      <c r="AT8" s="3031" t="s">
        <v>7319</v>
      </c>
      <c r="AU8" s="3031" t="s">
        <v>7320</v>
      </c>
      <c r="AV8" s="3031" t="s">
        <v>7321</v>
      </c>
      <c r="AW8" s="3031" t="s">
        <v>7322</v>
      </c>
      <c r="AX8" s="3031" t="s">
        <v>7323</v>
      </c>
      <c r="AY8" s="3032" t="s">
        <v>7324</v>
      </c>
      <c r="AZ8" s="3033"/>
      <c r="BA8" s="3030" t="s">
        <v>7325</v>
      </c>
      <c r="BB8" s="3031" t="s">
        <v>7326</v>
      </c>
      <c r="BC8" s="3031" t="s">
        <v>7327</v>
      </c>
      <c r="BD8" s="3031" t="s">
        <v>7328</v>
      </c>
      <c r="BE8" s="3032" t="s">
        <v>7329</v>
      </c>
      <c r="BF8" s="3030" t="s">
        <v>7330</v>
      </c>
      <c r="BG8" s="3031" t="s">
        <v>7331</v>
      </c>
      <c r="BH8" s="3031" t="s">
        <v>7332</v>
      </c>
      <c r="BI8" s="3031" t="s">
        <v>7333</v>
      </c>
      <c r="BJ8" s="3031" t="s">
        <v>7334</v>
      </c>
      <c r="BK8" s="3032" t="s">
        <v>7335</v>
      </c>
      <c r="BL8" s="3030" t="s">
        <v>7336</v>
      </c>
      <c r="BM8" s="3031" t="s">
        <v>7337</v>
      </c>
      <c r="BN8" s="3031" t="s">
        <v>7338</v>
      </c>
      <c r="BO8" s="3031" t="s">
        <v>7339</v>
      </c>
      <c r="BP8" s="3031" t="s">
        <v>7340</v>
      </c>
      <c r="BQ8" s="3032" t="s">
        <v>7341</v>
      </c>
      <c r="BT8" s="1061">
        <f>IF('[2]Validation flags'!$H$3=1,0, IF( ISNUMBER(G8), 0, 1 ))</f>
        <v>0</v>
      </c>
      <c r="BU8" s="1061">
        <f>IF('[2]Validation flags'!$H$3=1,0, IF( ISNUMBER(H8), 0, 1 ))</f>
        <v>0</v>
      </c>
      <c r="BV8" s="1061">
        <f>IF('[2]Validation flags'!$H$3=1,0, IF( ISNUMBER(I8), 0, 1 ))</f>
        <v>0</v>
      </c>
      <c r="BW8" s="1061">
        <f>IF('[2]Validation flags'!$H$3=1,0, IF( ISNUMBER(J8), 0, 1 ))</f>
        <v>0</v>
      </c>
      <c r="BX8" s="1061">
        <f>IF('[2]Validation flags'!$H$3=1,0, IF( ISNUMBER(K8), 0, 1 ))</f>
        <v>0</v>
      </c>
      <c r="BY8" s="1061">
        <f>IF('[2]Validation flags'!$H$3=1,0, IF( ISNUMBER(L8), 0, 1 ))</f>
        <v>0</v>
      </c>
      <c r="BZ8" s="1061">
        <f>IF('[2]Validation flags'!$H$3=1,0, IF( ISNUMBER(M8), 0, 1 ))</f>
        <v>0</v>
      </c>
      <c r="CA8" s="1050"/>
      <c r="CB8" s="1050"/>
      <c r="CC8" s="1061">
        <f>IF('[2]Validation flags'!$H$3=1,0, IF( ISNUMBER(P8), 0, 1 ))</f>
        <v>0</v>
      </c>
      <c r="CD8" s="1061">
        <f>IF('[2]Validation flags'!$H$3=1,0, IF( ISNUMBER(Q8), 0, 1 ))</f>
        <v>0</v>
      </c>
      <c r="CE8" s="1061">
        <f>IF('[2]Validation flags'!$H$3=1,0, IF( ISNUMBER(R8), 0, 1 ))</f>
        <v>0</v>
      </c>
      <c r="CF8" s="1061">
        <f>IF('[2]Validation flags'!$H$3=1,0, IF( ISNUMBER(S8), 0, 1 ))</f>
        <v>0</v>
      </c>
      <c r="CG8" s="1050"/>
      <c r="CH8" s="1061">
        <f>IF('[2]Validation flags'!$H$3=1,0, IF( ISNUMBER(U8), 0, 1 ))</f>
        <v>0</v>
      </c>
      <c r="CI8" s="1061">
        <f>IF('[2]Validation flags'!$H$3=1,0, IF( ISNUMBER(V8), 0, 1 ))</f>
        <v>0</v>
      </c>
      <c r="CJ8" s="1061">
        <f>IF('[2]Validation flags'!$H$3=1,0, IF( ISNUMBER(W8), 0, 1 ))</f>
        <v>0</v>
      </c>
      <c r="CK8" s="1061">
        <f>IF('[2]Validation flags'!$H$3=1,0, IF( ISNUMBER(X8), 0, 1 ))</f>
        <v>0</v>
      </c>
      <c r="CL8" s="1061">
        <f>IF('[2]Validation flags'!$H$3=1,0, IF( ISNUMBER(Y8), 0, 1 ))</f>
        <v>0</v>
      </c>
      <c r="CM8" s="1050"/>
      <c r="CN8" s="1061">
        <f>IF('[2]Validation flags'!$H$3=1,0, IF( ISNUMBER(AA8), 0, 1 ))</f>
        <v>0</v>
      </c>
      <c r="CO8" s="1061">
        <f>IF('[2]Validation flags'!$H$3=1,0, IF( ISNUMBER(AB8), 0, 1 ))</f>
        <v>0</v>
      </c>
      <c r="CP8" s="1061">
        <f>IF('[2]Validation flags'!$H$3=1,0, IF( ISNUMBER(AC8), 0, 1 ))</f>
        <v>0</v>
      </c>
      <c r="CQ8" s="1061">
        <f>IF('[2]Validation flags'!$H$3=1,0, IF( ISNUMBER(AD8), 0, 1 ))</f>
        <v>0</v>
      </c>
      <c r="CR8" s="1061">
        <f>IF('[2]Validation flags'!$H$3=1,0, IF( ISNUMBER(AE8), 0, 1 ))</f>
        <v>0</v>
      </c>
      <c r="CU8" s="1034"/>
      <c r="CV8" s="1092"/>
      <c r="CW8" s="1092"/>
      <c r="CX8" s="1092"/>
      <c r="CY8" s="1092"/>
      <c r="CZ8" s="1092"/>
      <c r="DA8" s="1092"/>
      <c r="DB8" s="1061">
        <f t="shared" ref="DB8:DB14" si="2">IF(AND(N8=AF8,Z8=AF8,T8=AF8),0,1)</f>
        <v>0</v>
      </c>
      <c r="DC8" s="1050"/>
      <c r="DD8" s="1092"/>
      <c r="DE8" s="1092"/>
      <c r="DF8" s="1092"/>
      <c r="DG8" s="1092"/>
      <c r="DH8" s="1092"/>
      <c r="DI8" s="1092"/>
      <c r="DJ8" s="1092"/>
      <c r="DK8" s="1092"/>
      <c r="DL8" s="1092"/>
      <c r="DM8" s="1092"/>
      <c r="DN8" s="1092"/>
      <c r="DO8" s="1092"/>
      <c r="DP8" s="1092"/>
      <c r="DQ8" s="1092"/>
      <c r="DR8" s="1092"/>
      <c r="DS8" s="1092"/>
      <c r="DT8" s="1092"/>
      <c r="DU8" s="1034"/>
    </row>
    <row r="9" spans="2:125" ht="14.25" customHeight="1" x14ac:dyDescent="0.25">
      <c r="B9" s="62">
        <v>2</v>
      </c>
      <c r="C9" s="63" t="s">
        <v>7342</v>
      </c>
      <c r="D9" s="64" t="s">
        <v>49</v>
      </c>
      <c r="E9" s="64" t="s">
        <v>7315</v>
      </c>
      <c r="F9" s="79">
        <v>0</v>
      </c>
      <c r="G9" s="3034">
        <v>20</v>
      </c>
      <c r="H9" s="3034">
        <v>282</v>
      </c>
      <c r="I9" s="3034">
        <v>869</v>
      </c>
      <c r="J9" s="3035">
        <v>23</v>
      </c>
      <c r="K9" s="3035">
        <v>24</v>
      </c>
      <c r="L9" s="3034">
        <v>186</v>
      </c>
      <c r="M9" s="3035">
        <v>63</v>
      </c>
      <c r="N9" s="3036">
        <v>1467</v>
      </c>
      <c r="O9" s="3029"/>
      <c r="P9" s="3037">
        <v>22</v>
      </c>
      <c r="Q9" s="3034">
        <v>23</v>
      </c>
      <c r="R9" s="3035">
        <v>24</v>
      </c>
      <c r="S9" s="3034">
        <v>1398</v>
      </c>
      <c r="T9" s="3036">
        <v>1467</v>
      </c>
      <c r="U9" s="3038">
        <v>0</v>
      </c>
      <c r="V9" s="3034">
        <v>24</v>
      </c>
      <c r="W9" s="3034">
        <v>281</v>
      </c>
      <c r="X9" s="3034">
        <v>583</v>
      </c>
      <c r="Y9" s="3034">
        <v>579</v>
      </c>
      <c r="Z9" s="3036">
        <v>1467</v>
      </c>
      <c r="AA9" s="3038">
        <v>0</v>
      </c>
      <c r="AB9" s="3034">
        <v>27</v>
      </c>
      <c r="AC9" s="3034">
        <v>233</v>
      </c>
      <c r="AD9" s="3034">
        <v>661</v>
      </c>
      <c r="AE9" s="3034">
        <v>546</v>
      </c>
      <c r="AF9" s="3036">
        <v>1467</v>
      </c>
      <c r="AG9" s="3018"/>
      <c r="AH9" s="2970"/>
      <c r="AI9" s="1068" t="s">
        <v>7316</v>
      </c>
      <c r="AK9" s="43">
        <f t="shared" si="0"/>
        <v>0</v>
      </c>
      <c r="AL9" s="43">
        <f t="shared" si="1"/>
        <v>0</v>
      </c>
      <c r="AN9" s="62">
        <v>2</v>
      </c>
      <c r="AO9" s="63" t="s">
        <v>7342</v>
      </c>
      <c r="AP9" s="64" t="s">
        <v>7315</v>
      </c>
      <c r="AQ9" s="79">
        <v>0</v>
      </c>
      <c r="AR9" s="3039" t="s">
        <v>7343</v>
      </c>
      <c r="AS9" s="3040" t="s">
        <v>7344</v>
      </c>
      <c r="AT9" s="3040" t="s">
        <v>7345</v>
      </c>
      <c r="AU9" s="3040" t="s">
        <v>7346</v>
      </c>
      <c r="AV9" s="3040" t="s">
        <v>7347</v>
      </c>
      <c r="AW9" s="3040" t="s">
        <v>7348</v>
      </c>
      <c r="AX9" s="3040" t="s">
        <v>7349</v>
      </c>
      <c r="AY9" s="3041" t="s">
        <v>7350</v>
      </c>
      <c r="AZ9" s="3033"/>
      <c r="BA9" s="3039" t="s">
        <v>7351</v>
      </c>
      <c r="BB9" s="3040" t="s">
        <v>7352</v>
      </c>
      <c r="BC9" s="3040" t="s">
        <v>7353</v>
      </c>
      <c r="BD9" s="3040" t="s">
        <v>7354</v>
      </c>
      <c r="BE9" s="3041" t="s">
        <v>7355</v>
      </c>
      <c r="BF9" s="3039" t="s">
        <v>7356</v>
      </c>
      <c r="BG9" s="3040" t="s">
        <v>7357</v>
      </c>
      <c r="BH9" s="3040" t="s">
        <v>7358</v>
      </c>
      <c r="BI9" s="3040" t="s">
        <v>7359</v>
      </c>
      <c r="BJ9" s="3040" t="s">
        <v>7360</v>
      </c>
      <c r="BK9" s="3041" t="s">
        <v>7361</v>
      </c>
      <c r="BL9" s="3039" t="s">
        <v>7362</v>
      </c>
      <c r="BM9" s="3040" t="s">
        <v>7363</v>
      </c>
      <c r="BN9" s="3040" t="s">
        <v>7364</v>
      </c>
      <c r="BO9" s="3040" t="s">
        <v>7365</v>
      </c>
      <c r="BP9" s="3040" t="s">
        <v>7366</v>
      </c>
      <c r="BQ9" s="3041" t="s">
        <v>7367</v>
      </c>
      <c r="BT9" s="1061">
        <f>IF('[2]Validation flags'!$H$3=1,0, IF( ISNUMBER(G9), 0, 1 ))</f>
        <v>0</v>
      </c>
      <c r="BU9" s="1061">
        <f>IF('[2]Validation flags'!$H$3=1,0, IF( ISNUMBER(H9), 0, 1 ))</f>
        <v>0</v>
      </c>
      <c r="BV9" s="1061">
        <f>IF('[2]Validation flags'!$H$3=1,0, IF( ISNUMBER(I9), 0, 1 ))</f>
        <v>0</v>
      </c>
      <c r="BW9" s="1061">
        <f>IF('[2]Validation flags'!$H$3=1,0, IF( ISNUMBER(J9), 0, 1 ))</f>
        <v>0</v>
      </c>
      <c r="BX9" s="1061">
        <f>IF('[2]Validation flags'!$H$3=1,0, IF( ISNUMBER(K9), 0, 1 ))</f>
        <v>0</v>
      </c>
      <c r="BY9" s="1061">
        <f>IF('[2]Validation flags'!$H$3=1,0, IF( ISNUMBER(L9), 0, 1 ))</f>
        <v>0</v>
      </c>
      <c r="BZ9" s="1061">
        <f>IF('[2]Validation flags'!$H$3=1,0, IF( ISNUMBER(M9), 0, 1 ))</f>
        <v>0</v>
      </c>
      <c r="CA9" s="1050"/>
      <c r="CB9" s="1050"/>
      <c r="CC9" s="1061">
        <f>IF('[2]Validation flags'!$H$3=1,0, IF( ISNUMBER(P9), 0, 1 ))</f>
        <v>0</v>
      </c>
      <c r="CD9" s="1061">
        <f>IF('[2]Validation flags'!$H$3=1,0, IF( ISNUMBER(Q9), 0, 1 ))</f>
        <v>0</v>
      </c>
      <c r="CE9" s="1061">
        <f>IF('[2]Validation flags'!$H$3=1,0, IF( ISNUMBER(R9), 0, 1 ))</f>
        <v>0</v>
      </c>
      <c r="CF9" s="1061">
        <f>IF('[2]Validation flags'!$H$3=1,0, IF( ISNUMBER(S9), 0, 1 ))</f>
        <v>0</v>
      </c>
      <c r="CG9" s="1050"/>
      <c r="CH9" s="1061">
        <f>IF('[2]Validation flags'!$H$3=1,0, IF( ISNUMBER(U9), 0, 1 ))</f>
        <v>0</v>
      </c>
      <c r="CI9" s="1061">
        <f>IF('[2]Validation flags'!$H$3=1,0, IF( ISNUMBER(V9), 0, 1 ))</f>
        <v>0</v>
      </c>
      <c r="CJ9" s="1061">
        <f>IF('[2]Validation flags'!$H$3=1,0, IF( ISNUMBER(W9), 0, 1 ))</f>
        <v>0</v>
      </c>
      <c r="CK9" s="1061">
        <f>IF('[2]Validation flags'!$H$3=1,0, IF( ISNUMBER(X9), 0, 1 ))</f>
        <v>0</v>
      </c>
      <c r="CL9" s="1061">
        <f>IF('[2]Validation flags'!$H$3=1,0, IF( ISNUMBER(Y9), 0, 1 ))</f>
        <v>0</v>
      </c>
      <c r="CM9" s="1050"/>
      <c r="CN9" s="1061">
        <f>IF('[2]Validation flags'!$H$3=1,0, IF( ISNUMBER(AA9), 0, 1 ))</f>
        <v>0</v>
      </c>
      <c r="CO9" s="1061">
        <f>IF('[2]Validation flags'!$H$3=1,0, IF( ISNUMBER(AB9), 0, 1 ))</f>
        <v>0</v>
      </c>
      <c r="CP9" s="1061">
        <f>IF('[2]Validation flags'!$H$3=1,0, IF( ISNUMBER(AC9), 0, 1 ))</f>
        <v>0</v>
      </c>
      <c r="CQ9" s="1061">
        <f>IF('[2]Validation flags'!$H$3=1,0, IF( ISNUMBER(AD9), 0, 1 ))</f>
        <v>0</v>
      </c>
      <c r="CR9" s="1061">
        <f>IF('[2]Validation flags'!$H$3=1,0, IF( ISNUMBER(AE9), 0, 1 ))</f>
        <v>0</v>
      </c>
      <c r="CU9" s="1034"/>
      <c r="CV9" s="1092"/>
      <c r="CW9" s="1092"/>
      <c r="CX9" s="1092"/>
      <c r="CY9" s="1092"/>
      <c r="CZ9" s="1092"/>
      <c r="DA9" s="1092"/>
      <c r="DB9" s="1061">
        <f t="shared" si="2"/>
        <v>0</v>
      </c>
      <c r="DC9" s="1050"/>
      <c r="DD9" s="1092"/>
      <c r="DE9" s="1092"/>
      <c r="DF9" s="1092"/>
      <c r="DG9" s="1092"/>
      <c r="DH9" s="1092"/>
      <c r="DI9" s="1092"/>
      <c r="DJ9" s="1092"/>
      <c r="DK9" s="1092"/>
      <c r="DL9" s="1092"/>
      <c r="DM9" s="1092"/>
      <c r="DN9" s="1092"/>
      <c r="DO9" s="1092"/>
      <c r="DP9" s="1092"/>
      <c r="DQ9" s="1092"/>
      <c r="DR9" s="1092"/>
      <c r="DS9" s="1092"/>
      <c r="DT9" s="1092"/>
      <c r="DU9" s="1034"/>
    </row>
    <row r="10" spans="2:125" ht="14.25" customHeight="1" x14ac:dyDescent="0.25">
      <c r="B10" s="62">
        <v>3</v>
      </c>
      <c r="C10" s="63" t="s">
        <v>7368</v>
      </c>
      <c r="D10" s="64" t="s">
        <v>56</v>
      </c>
      <c r="E10" s="64" t="s">
        <v>7315</v>
      </c>
      <c r="F10" s="79">
        <v>0</v>
      </c>
      <c r="G10" s="3034">
        <v>164</v>
      </c>
      <c r="H10" s="3034">
        <v>934</v>
      </c>
      <c r="I10" s="3034">
        <v>2757</v>
      </c>
      <c r="J10" s="3035">
        <v>174</v>
      </c>
      <c r="K10" s="3034">
        <v>150</v>
      </c>
      <c r="L10" s="3034">
        <v>753</v>
      </c>
      <c r="M10" s="3034">
        <v>499</v>
      </c>
      <c r="N10" s="3036">
        <v>5431</v>
      </c>
      <c r="O10" s="3029"/>
      <c r="P10" s="3037">
        <v>568</v>
      </c>
      <c r="Q10" s="3034">
        <v>203</v>
      </c>
      <c r="R10" s="3034">
        <v>346</v>
      </c>
      <c r="S10" s="3034">
        <v>4314</v>
      </c>
      <c r="T10" s="3036">
        <v>5431</v>
      </c>
      <c r="U10" s="3038">
        <v>0</v>
      </c>
      <c r="V10" s="3035">
        <v>167</v>
      </c>
      <c r="W10" s="3034">
        <v>1720</v>
      </c>
      <c r="X10" s="3034">
        <v>3213</v>
      </c>
      <c r="Y10" s="3034">
        <v>331</v>
      </c>
      <c r="Z10" s="3036">
        <v>5431</v>
      </c>
      <c r="AA10" s="3038">
        <v>0</v>
      </c>
      <c r="AB10" s="3034">
        <v>142</v>
      </c>
      <c r="AC10" s="3034">
        <v>1956</v>
      </c>
      <c r="AD10" s="3034">
        <v>2678</v>
      </c>
      <c r="AE10" s="3034">
        <v>655</v>
      </c>
      <c r="AF10" s="3036">
        <v>5431</v>
      </c>
      <c r="AG10" s="3018"/>
      <c r="AH10" s="2970"/>
      <c r="AI10" s="1068" t="s">
        <v>7316</v>
      </c>
      <c r="AK10" s="43">
        <f t="shared" si="0"/>
        <v>0</v>
      </c>
      <c r="AL10" s="43">
        <f t="shared" si="1"/>
        <v>0</v>
      </c>
      <c r="AN10" s="62">
        <v>3</v>
      </c>
      <c r="AO10" s="63" t="s">
        <v>7368</v>
      </c>
      <c r="AP10" s="64" t="s">
        <v>7315</v>
      </c>
      <c r="AQ10" s="79">
        <v>0</v>
      </c>
      <c r="AR10" s="3039" t="s">
        <v>7369</v>
      </c>
      <c r="AS10" s="3040" t="s">
        <v>7370</v>
      </c>
      <c r="AT10" s="3040" t="s">
        <v>7371</v>
      </c>
      <c r="AU10" s="3040" t="s">
        <v>7372</v>
      </c>
      <c r="AV10" s="3040" t="s">
        <v>7373</v>
      </c>
      <c r="AW10" s="3040" t="s">
        <v>7374</v>
      </c>
      <c r="AX10" s="3040" t="s">
        <v>7375</v>
      </c>
      <c r="AY10" s="3041" t="s">
        <v>7376</v>
      </c>
      <c r="AZ10" s="3033"/>
      <c r="BA10" s="3039" t="s">
        <v>7377</v>
      </c>
      <c r="BB10" s="3040" t="s">
        <v>7378</v>
      </c>
      <c r="BC10" s="3040" t="s">
        <v>7379</v>
      </c>
      <c r="BD10" s="3040" t="s">
        <v>7380</v>
      </c>
      <c r="BE10" s="3041" t="s">
        <v>7381</v>
      </c>
      <c r="BF10" s="3039" t="s">
        <v>7382</v>
      </c>
      <c r="BG10" s="3040" t="s">
        <v>7383</v>
      </c>
      <c r="BH10" s="3040" t="s">
        <v>7384</v>
      </c>
      <c r="BI10" s="3040" t="s">
        <v>7385</v>
      </c>
      <c r="BJ10" s="3040" t="s">
        <v>7386</v>
      </c>
      <c r="BK10" s="3041" t="s">
        <v>7387</v>
      </c>
      <c r="BL10" s="3039" t="s">
        <v>7388</v>
      </c>
      <c r="BM10" s="3040" t="s">
        <v>7389</v>
      </c>
      <c r="BN10" s="3040" t="s">
        <v>7390</v>
      </c>
      <c r="BO10" s="3040" t="s">
        <v>7391</v>
      </c>
      <c r="BP10" s="3040" t="s">
        <v>7392</v>
      </c>
      <c r="BQ10" s="3041" t="s">
        <v>7393</v>
      </c>
      <c r="BT10" s="1061">
        <f>IF('[2]Validation flags'!$H$3=1,0, IF( ISNUMBER(G10), 0, 1 ))</f>
        <v>0</v>
      </c>
      <c r="BU10" s="1061">
        <f>IF('[2]Validation flags'!$H$3=1,0, IF( ISNUMBER(H10), 0, 1 ))</f>
        <v>0</v>
      </c>
      <c r="BV10" s="1061">
        <f>IF('[2]Validation flags'!$H$3=1,0, IF( ISNUMBER(I10), 0, 1 ))</f>
        <v>0</v>
      </c>
      <c r="BW10" s="1061">
        <f>IF('[2]Validation flags'!$H$3=1,0, IF( ISNUMBER(J10), 0, 1 ))</f>
        <v>0</v>
      </c>
      <c r="BX10" s="1061">
        <f>IF('[2]Validation flags'!$H$3=1,0, IF( ISNUMBER(K10), 0, 1 ))</f>
        <v>0</v>
      </c>
      <c r="BY10" s="1061">
        <f>IF('[2]Validation flags'!$H$3=1,0, IF( ISNUMBER(L10), 0, 1 ))</f>
        <v>0</v>
      </c>
      <c r="BZ10" s="1061">
        <f>IF('[2]Validation flags'!$H$3=1,0, IF( ISNUMBER(M10), 0, 1 ))</f>
        <v>0</v>
      </c>
      <c r="CA10" s="1050"/>
      <c r="CB10" s="1050"/>
      <c r="CC10" s="1061">
        <f>IF('[2]Validation flags'!$H$3=1,0, IF( ISNUMBER(P10), 0, 1 ))</f>
        <v>0</v>
      </c>
      <c r="CD10" s="1061">
        <f>IF('[2]Validation flags'!$H$3=1,0, IF( ISNUMBER(Q10), 0, 1 ))</f>
        <v>0</v>
      </c>
      <c r="CE10" s="1061">
        <f>IF('[2]Validation flags'!$H$3=1,0, IF( ISNUMBER(R10), 0, 1 ))</f>
        <v>0</v>
      </c>
      <c r="CF10" s="1061">
        <f>IF('[2]Validation flags'!$H$3=1,0, IF( ISNUMBER(S10), 0, 1 ))</f>
        <v>0</v>
      </c>
      <c r="CG10" s="1050"/>
      <c r="CH10" s="1061">
        <f>IF('[2]Validation flags'!$H$3=1,0, IF( ISNUMBER(U10), 0, 1 ))</f>
        <v>0</v>
      </c>
      <c r="CI10" s="1061">
        <f>IF('[2]Validation flags'!$H$3=1,0, IF( ISNUMBER(V10), 0, 1 ))</f>
        <v>0</v>
      </c>
      <c r="CJ10" s="1061">
        <f>IF('[2]Validation flags'!$H$3=1,0, IF( ISNUMBER(W10), 0, 1 ))</f>
        <v>0</v>
      </c>
      <c r="CK10" s="1061">
        <f>IF('[2]Validation flags'!$H$3=1,0, IF( ISNUMBER(X10), 0, 1 ))</f>
        <v>0</v>
      </c>
      <c r="CL10" s="1061">
        <f>IF('[2]Validation flags'!$H$3=1,0, IF( ISNUMBER(Y10), 0, 1 ))</f>
        <v>0</v>
      </c>
      <c r="CM10" s="1050"/>
      <c r="CN10" s="1061">
        <f>IF('[2]Validation flags'!$H$3=1,0, IF( ISNUMBER(AA10), 0, 1 ))</f>
        <v>0</v>
      </c>
      <c r="CO10" s="1061">
        <f>IF('[2]Validation flags'!$H$3=1,0, IF( ISNUMBER(AB10), 0, 1 ))</f>
        <v>0</v>
      </c>
      <c r="CP10" s="1061">
        <f>IF('[2]Validation flags'!$H$3=1,0, IF( ISNUMBER(AC10), 0, 1 ))</f>
        <v>0</v>
      </c>
      <c r="CQ10" s="1061">
        <f>IF('[2]Validation flags'!$H$3=1,0, IF( ISNUMBER(AD10), 0, 1 ))</f>
        <v>0</v>
      </c>
      <c r="CR10" s="1061">
        <f>IF('[2]Validation flags'!$H$3=1,0, IF( ISNUMBER(AE10), 0, 1 ))</f>
        <v>0</v>
      </c>
      <c r="CU10" s="1034"/>
      <c r="CV10" s="1092"/>
      <c r="CW10" s="1092"/>
      <c r="CX10" s="1092"/>
      <c r="CY10" s="1092"/>
      <c r="CZ10" s="1092"/>
      <c r="DA10" s="1092"/>
      <c r="DB10" s="1061">
        <f t="shared" si="2"/>
        <v>0</v>
      </c>
      <c r="DC10" s="1050"/>
      <c r="DD10" s="1092"/>
      <c r="DE10" s="1092"/>
      <c r="DF10" s="1092"/>
      <c r="DG10" s="1092"/>
      <c r="DH10" s="1092"/>
      <c r="DI10" s="1092"/>
      <c r="DJ10" s="1092"/>
      <c r="DK10" s="1092"/>
      <c r="DL10" s="1092"/>
      <c r="DM10" s="1092"/>
      <c r="DN10" s="1092"/>
      <c r="DO10" s="1092"/>
      <c r="DP10" s="1092"/>
      <c r="DQ10" s="1092"/>
      <c r="DR10" s="1092"/>
      <c r="DS10" s="1092"/>
      <c r="DT10" s="1092"/>
      <c r="DU10" s="1034"/>
    </row>
    <row r="11" spans="2:125" ht="14.25" customHeight="1" x14ac:dyDescent="0.25">
      <c r="B11" s="62">
        <v>4</v>
      </c>
      <c r="C11" s="63" t="s">
        <v>7394</v>
      </c>
      <c r="D11" s="64" t="s">
        <v>7395</v>
      </c>
      <c r="E11" s="64" t="s">
        <v>7315</v>
      </c>
      <c r="F11" s="79">
        <v>0</v>
      </c>
      <c r="G11" s="3035">
        <v>0</v>
      </c>
      <c r="H11" s="3034">
        <v>4580</v>
      </c>
      <c r="I11" s="3034">
        <v>10031</v>
      </c>
      <c r="J11" s="3034">
        <v>961</v>
      </c>
      <c r="K11" s="3034">
        <v>2883</v>
      </c>
      <c r="L11" s="3034">
        <v>1463</v>
      </c>
      <c r="M11" s="3034">
        <v>2359</v>
      </c>
      <c r="N11" s="3036">
        <v>22277</v>
      </c>
      <c r="O11" s="3029"/>
      <c r="P11" s="3037">
        <v>5966</v>
      </c>
      <c r="Q11" s="3034">
        <v>986</v>
      </c>
      <c r="R11" s="3034">
        <v>905</v>
      </c>
      <c r="S11" s="3034">
        <v>14420</v>
      </c>
      <c r="T11" s="3036">
        <v>22277</v>
      </c>
      <c r="U11" s="3038">
        <v>0</v>
      </c>
      <c r="V11" s="3034">
        <v>936</v>
      </c>
      <c r="W11" s="3034">
        <v>5679</v>
      </c>
      <c r="X11" s="3034">
        <v>11299</v>
      </c>
      <c r="Y11" s="3034">
        <v>4363</v>
      </c>
      <c r="Z11" s="3036">
        <v>22277</v>
      </c>
      <c r="AA11" s="3038">
        <v>0</v>
      </c>
      <c r="AB11" s="3034">
        <v>2073</v>
      </c>
      <c r="AC11" s="3034">
        <v>7727</v>
      </c>
      <c r="AD11" s="3034">
        <v>6551</v>
      </c>
      <c r="AE11" s="3034">
        <v>5926</v>
      </c>
      <c r="AF11" s="3036">
        <v>22277</v>
      </c>
      <c r="AG11" s="3018"/>
      <c r="AH11" s="2970"/>
      <c r="AI11" s="1068" t="s">
        <v>7316</v>
      </c>
      <c r="AK11" s="43">
        <f t="shared" si="0"/>
        <v>0</v>
      </c>
      <c r="AL11" s="43">
        <f t="shared" si="1"/>
        <v>0</v>
      </c>
      <c r="AN11" s="62">
        <v>4</v>
      </c>
      <c r="AO11" s="63" t="s">
        <v>7394</v>
      </c>
      <c r="AP11" s="64" t="s">
        <v>7315</v>
      </c>
      <c r="AQ11" s="79">
        <v>0</v>
      </c>
      <c r="AR11" s="3039" t="s">
        <v>7396</v>
      </c>
      <c r="AS11" s="3040" t="s">
        <v>7397</v>
      </c>
      <c r="AT11" s="3040" t="s">
        <v>7398</v>
      </c>
      <c r="AU11" s="3040" t="s">
        <v>7399</v>
      </c>
      <c r="AV11" s="3040" t="s">
        <v>7400</v>
      </c>
      <c r="AW11" s="3040" t="s">
        <v>7401</v>
      </c>
      <c r="AX11" s="3040" t="s">
        <v>7402</v>
      </c>
      <c r="AY11" s="3041" t="s">
        <v>7403</v>
      </c>
      <c r="AZ11" s="3033"/>
      <c r="BA11" s="3039" t="s">
        <v>7404</v>
      </c>
      <c r="BB11" s="3040" t="s">
        <v>7405</v>
      </c>
      <c r="BC11" s="3040" t="s">
        <v>7406</v>
      </c>
      <c r="BD11" s="3040" t="s">
        <v>7407</v>
      </c>
      <c r="BE11" s="3041" t="s">
        <v>7408</v>
      </c>
      <c r="BF11" s="3039" t="s">
        <v>7409</v>
      </c>
      <c r="BG11" s="3040" t="s">
        <v>7410</v>
      </c>
      <c r="BH11" s="3040" t="s">
        <v>7411</v>
      </c>
      <c r="BI11" s="3040" t="s">
        <v>7412</v>
      </c>
      <c r="BJ11" s="3040" t="s">
        <v>7413</v>
      </c>
      <c r="BK11" s="3041" t="s">
        <v>7414</v>
      </c>
      <c r="BL11" s="3039" t="s">
        <v>7415</v>
      </c>
      <c r="BM11" s="3040" t="s">
        <v>7416</v>
      </c>
      <c r="BN11" s="3040" t="s">
        <v>7417</v>
      </c>
      <c r="BO11" s="3040" t="s">
        <v>7418</v>
      </c>
      <c r="BP11" s="3040" t="s">
        <v>7419</v>
      </c>
      <c r="BQ11" s="3041" t="s">
        <v>7420</v>
      </c>
      <c r="BT11" s="1061">
        <f>IF('[2]Validation flags'!$H$3=1,0, IF( ISNUMBER(G11), 0, 1 ))</f>
        <v>0</v>
      </c>
      <c r="BU11" s="1061">
        <f>IF('[2]Validation flags'!$H$3=1,0, IF( ISNUMBER(H11), 0, 1 ))</f>
        <v>0</v>
      </c>
      <c r="BV11" s="1061">
        <f>IF('[2]Validation flags'!$H$3=1,0, IF( ISNUMBER(I11), 0, 1 ))</f>
        <v>0</v>
      </c>
      <c r="BW11" s="1061">
        <f>IF('[2]Validation flags'!$H$3=1,0, IF( ISNUMBER(J11), 0, 1 ))</f>
        <v>0</v>
      </c>
      <c r="BX11" s="1061">
        <f>IF('[2]Validation flags'!$H$3=1,0, IF( ISNUMBER(K11), 0, 1 ))</f>
        <v>0</v>
      </c>
      <c r="BY11" s="1061">
        <f>IF('[2]Validation flags'!$H$3=1,0, IF( ISNUMBER(L11), 0, 1 ))</f>
        <v>0</v>
      </c>
      <c r="BZ11" s="1061">
        <f>IF('[2]Validation flags'!$H$3=1,0, IF( ISNUMBER(M11), 0, 1 ))</f>
        <v>0</v>
      </c>
      <c r="CA11" s="1050"/>
      <c r="CB11" s="1050"/>
      <c r="CC11" s="1061">
        <f>IF('[2]Validation flags'!$H$3=1,0, IF( ISNUMBER(P11), 0, 1 ))</f>
        <v>0</v>
      </c>
      <c r="CD11" s="1061">
        <f>IF('[2]Validation flags'!$H$3=1,0, IF( ISNUMBER(Q11), 0, 1 ))</f>
        <v>0</v>
      </c>
      <c r="CE11" s="1061">
        <f>IF('[2]Validation flags'!$H$3=1,0, IF( ISNUMBER(R11), 0, 1 ))</f>
        <v>0</v>
      </c>
      <c r="CF11" s="1061">
        <f>IF('[2]Validation flags'!$H$3=1,0, IF( ISNUMBER(S11), 0, 1 ))</f>
        <v>0</v>
      </c>
      <c r="CG11" s="1050"/>
      <c r="CH11" s="1061">
        <f>IF('[2]Validation flags'!$H$3=1,0, IF( ISNUMBER(U11), 0, 1 ))</f>
        <v>0</v>
      </c>
      <c r="CI11" s="1061">
        <f>IF('[2]Validation flags'!$H$3=1,0, IF( ISNUMBER(V11), 0, 1 ))</f>
        <v>0</v>
      </c>
      <c r="CJ11" s="1061">
        <f>IF('[2]Validation flags'!$H$3=1,0, IF( ISNUMBER(W11), 0, 1 ))</f>
        <v>0</v>
      </c>
      <c r="CK11" s="1061">
        <f>IF('[2]Validation flags'!$H$3=1,0, IF( ISNUMBER(X11), 0, 1 ))</f>
        <v>0</v>
      </c>
      <c r="CL11" s="1061">
        <f>IF('[2]Validation flags'!$H$3=1,0, IF( ISNUMBER(Y11), 0, 1 ))</f>
        <v>0</v>
      </c>
      <c r="CM11" s="1050"/>
      <c r="CN11" s="1061">
        <f>IF('[2]Validation flags'!$H$3=1,0, IF( ISNUMBER(AA11), 0, 1 ))</f>
        <v>0</v>
      </c>
      <c r="CO11" s="1061">
        <f>IF('[2]Validation flags'!$H$3=1,0, IF( ISNUMBER(AB11), 0, 1 ))</f>
        <v>0</v>
      </c>
      <c r="CP11" s="1061">
        <f>IF('[2]Validation flags'!$H$3=1,0, IF( ISNUMBER(AC11), 0, 1 ))</f>
        <v>0</v>
      </c>
      <c r="CQ11" s="1061">
        <f>IF('[2]Validation flags'!$H$3=1,0, IF( ISNUMBER(AD11), 0, 1 ))</f>
        <v>0</v>
      </c>
      <c r="CR11" s="1061">
        <f>IF('[2]Validation flags'!$H$3=1,0, IF( ISNUMBER(AE11), 0, 1 ))</f>
        <v>0</v>
      </c>
      <c r="CU11" s="1034"/>
      <c r="CV11" s="1092"/>
      <c r="CW11" s="1092"/>
      <c r="CX11" s="1092"/>
      <c r="CY11" s="1092"/>
      <c r="CZ11" s="1092"/>
      <c r="DA11" s="1092"/>
      <c r="DB11" s="1061">
        <f t="shared" si="2"/>
        <v>0</v>
      </c>
      <c r="DC11" s="1050"/>
      <c r="DD11" s="1092"/>
      <c r="DE11" s="1092"/>
      <c r="DF11" s="1092"/>
      <c r="DG11" s="1092"/>
      <c r="DH11" s="1092"/>
      <c r="DI11" s="1092"/>
      <c r="DJ11" s="1092"/>
      <c r="DK11" s="1092"/>
      <c r="DL11" s="1092"/>
      <c r="DM11" s="1092"/>
      <c r="DN11" s="1092"/>
      <c r="DO11" s="1092"/>
      <c r="DP11" s="1092"/>
      <c r="DQ11" s="1092"/>
      <c r="DR11" s="1092"/>
      <c r="DS11" s="1092"/>
      <c r="DT11" s="1092"/>
      <c r="DU11" s="1034"/>
    </row>
    <row r="12" spans="2:125" ht="14.25" customHeight="1" x14ac:dyDescent="0.25">
      <c r="B12" s="85">
        <v>5</v>
      </c>
      <c r="C12" s="86" t="s">
        <v>7421</v>
      </c>
      <c r="D12" s="88"/>
      <c r="E12" s="88" t="s">
        <v>7315</v>
      </c>
      <c r="F12" s="520">
        <v>0</v>
      </c>
      <c r="G12" s="3035">
        <v>0</v>
      </c>
      <c r="H12" s="3034">
        <v>9915</v>
      </c>
      <c r="I12" s="3034">
        <v>13617</v>
      </c>
      <c r="J12" s="3034">
        <v>5900</v>
      </c>
      <c r="K12" s="3034">
        <v>4010</v>
      </c>
      <c r="L12" s="3034">
        <v>1509</v>
      </c>
      <c r="M12" s="3034">
        <v>4495</v>
      </c>
      <c r="N12" s="3036">
        <v>39446</v>
      </c>
      <c r="O12" s="3029"/>
      <c r="P12" s="3037">
        <v>19849</v>
      </c>
      <c r="Q12" s="3034">
        <v>4674</v>
      </c>
      <c r="R12" s="3034">
        <v>5594</v>
      </c>
      <c r="S12" s="3034">
        <v>9329</v>
      </c>
      <c r="T12" s="3036">
        <v>39446</v>
      </c>
      <c r="U12" s="3038">
        <v>0</v>
      </c>
      <c r="V12" s="3034">
        <v>6587</v>
      </c>
      <c r="W12" s="3034">
        <v>13953</v>
      </c>
      <c r="X12" s="3034">
        <v>16037</v>
      </c>
      <c r="Y12" s="3034">
        <v>2869</v>
      </c>
      <c r="Z12" s="3036">
        <v>39446</v>
      </c>
      <c r="AA12" s="3037">
        <v>671</v>
      </c>
      <c r="AB12" s="3034">
        <v>7030</v>
      </c>
      <c r="AC12" s="3034">
        <v>19387</v>
      </c>
      <c r="AD12" s="3034">
        <v>7212</v>
      </c>
      <c r="AE12" s="3034">
        <v>5146</v>
      </c>
      <c r="AF12" s="3036">
        <v>39446</v>
      </c>
      <c r="AG12" s="3018"/>
      <c r="AH12" s="2970"/>
      <c r="AI12" s="1068" t="s">
        <v>7316</v>
      </c>
      <c r="AK12" s="43">
        <f t="shared" si="0"/>
        <v>0</v>
      </c>
      <c r="AL12" s="43">
        <f t="shared" si="1"/>
        <v>0</v>
      </c>
      <c r="AN12" s="85">
        <v>5</v>
      </c>
      <c r="AO12" s="86" t="s">
        <v>7421</v>
      </c>
      <c r="AP12" s="88" t="s">
        <v>7315</v>
      </c>
      <c r="AQ12" s="520">
        <v>0</v>
      </c>
      <c r="AR12" s="3039" t="s">
        <v>7422</v>
      </c>
      <c r="AS12" s="3040" t="s">
        <v>7423</v>
      </c>
      <c r="AT12" s="3040" t="s">
        <v>7424</v>
      </c>
      <c r="AU12" s="3040" t="s">
        <v>7425</v>
      </c>
      <c r="AV12" s="3040" t="s">
        <v>7426</v>
      </c>
      <c r="AW12" s="3040" t="s">
        <v>7427</v>
      </c>
      <c r="AX12" s="3040" t="s">
        <v>7428</v>
      </c>
      <c r="AY12" s="3041" t="s">
        <v>7429</v>
      </c>
      <c r="AZ12" s="3033"/>
      <c r="BA12" s="3039" t="s">
        <v>7430</v>
      </c>
      <c r="BB12" s="3040" t="s">
        <v>7431</v>
      </c>
      <c r="BC12" s="3040" t="s">
        <v>7432</v>
      </c>
      <c r="BD12" s="3040" t="s">
        <v>7433</v>
      </c>
      <c r="BE12" s="3041" t="s">
        <v>7434</v>
      </c>
      <c r="BF12" s="3039" t="s">
        <v>7435</v>
      </c>
      <c r="BG12" s="3040" t="s">
        <v>7436</v>
      </c>
      <c r="BH12" s="3040" t="s">
        <v>7437</v>
      </c>
      <c r="BI12" s="3040" t="s">
        <v>7438</v>
      </c>
      <c r="BJ12" s="3040" t="s">
        <v>7439</v>
      </c>
      <c r="BK12" s="3041" t="s">
        <v>7440</v>
      </c>
      <c r="BL12" s="3039" t="s">
        <v>7441</v>
      </c>
      <c r="BM12" s="3040" t="s">
        <v>7442</v>
      </c>
      <c r="BN12" s="3040" t="s">
        <v>7443</v>
      </c>
      <c r="BO12" s="3040" t="s">
        <v>7444</v>
      </c>
      <c r="BP12" s="3040" t="s">
        <v>7445</v>
      </c>
      <c r="BQ12" s="3041" t="s">
        <v>7446</v>
      </c>
      <c r="BT12" s="1061">
        <f>IF('[2]Validation flags'!$H$3=1,0, IF( ISNUMBER(G12), 0, 1 ))</f>
        <v>0</v>
      </c>
      <c r="BU12" s="1061">
        <f>IF('[2]Validation flags'!$H$3=1,0, IF( ISNUMBER(H12), 0, 1 ))</f>
        <v>0</v>
      </c>
      <c r="BV12" s="1061">
        <f>IF('[2]Validation flags'!$H$3=1,0, IF( ISNUMBER(I12), 0, 1 ))</f>
        <v>0</v>
      </c>
      <c r="BW12" s="1061">
        <f>IF('[2]Validation flags'!$H$3=1,0, IF( ISNUMBER(J12), 0, 1 ))</f>
        <v>0</v>
      </c>
      <c r="BX12" s="1061">
        <f>IF('[2]Validation flags'!$H$3=1,0, IF( ISNUMBER(K12), 0, 1 ))</f>
        <v>0</v>
      </c>
      <c r="BY12" s="1061">
        <f>IF('[2]Validation flags'!$H$3=1,0, IF( ISNUMBER(L12), 0, 1 ))</f>
        <v>0</v>
      </c>
      <c r="BZ12" s="1061">
        <f>IF('[2]Validation flags'!$H$3=1,0, IF( ISNUMBER(M12), 0, 1 ))</f>
        <v>0</v>
      </c>
      <c r="CA12" s="1050"/>
      <c r="CB12" s="1050"/>
      <c r="CC12" s="1061">
        <f>IF('[2]Validation flags'!$H$3=1,0, IF( ISNUMBER(P12), 0, 1 ))</f>
        <v>0</v>
      </c>
      <c r="CD12" s="1061">
        <f>IF('[2]Validation flags'!$H$3=1,0, IF( ISNUMBER(Q12), 0, 1 ))</f>
        <v>0</v>
      </c>
      <c r="CE12" s="1061">
        <f>IF('[2]Validation flags'!$H$3=1,0, IF( ISNUMBER(R12), 0, 1 ))</f>
        <v>0</v>
      </c>
      <c r="CF12" s="1061">
        <f>IF('[2]Validation flags'!$H$3=1,0, IF( ISNUMBER(S12), 0, 1 ))</f>
        <v>0</v>
      </c>
      <c r="CG12" s="1050"/>
      <c r="CH12" s="1061">
        <f>IF('[2]Validation flags'!$H$3=1,0, IF( ISNUMBER(U12), 0, 1 ))</f>
        <v>0</v>
      </c>
      <c r="CI12" s="1061">
        <f>IF('[2]Validation flags'!$H$3=1,0, IF( ISNUMBER(V12), 0, 1 ))</f>
        <v>0</v>
      </c>
      <c r="CJ12" s="1061">
        <f>IF('[2]Validation flags'!$H$3=1,0, IF( ISNUMBER(W12), 0, 1 ))</f>
        <v>0</v>
      </c>
      <c r="CK12" s="1061">
        <f>IF('[2]Validation flags'!$H$3=1,0, IF( ISNUMBER(X12), 0, 1 ))</f>
        <v>0</v>
      </c>
      <c r="CL12" s="1061">
        <f>IF('[2]Validation flags'!$H$3=1,0, IF( ISNUMBER(Y12), 0, 1 ))</f>
        <v>0</v>
      </c>
      <c r="CM12" s="1050"/>
      <c r="CN12" s="1061">
        <f>IF('[2]Validation flags'!$H$3=1,0, IF( ISNUMBER(AA12), 0, 1 ))</f>
        <v>0</v>
      </c>
      <c r="CO12" s="1061">
        <f>IF('[2]Validation flags'!$H$3=1,0, IF( ISNUMBER(AB12), 0, 1 ))</f>
        <v>0</v>
      </c>
      <c r="CP12" s="1061">
        <f>IF('[2]Validation flags'!$H$3=1,0, IF( ISNUMBER(AC12), 0, 1 ))</f>
        <v>0</v>
      </c>
      <c r="CQ12" s="1061">
        <f>IF('[2]Validation flags'!$H$3=1,0, IF( ISNUMBER(AD12), 0, 1 ))</f>
        <v>0</v>
      </c>
      <c r="CR12" s="1061">
        <f>IF('[2]Validation flags'!$H$3=1,0, IF( ISNUMBER(AE12), 0, 1 ))</f>
        <v>0</v>
      </c>
      <c r="CU12" s="1034"/>
      <c r="CV12" s="1092"/>
      <c r="CW12" s="1092"/>
      <c r="CX12" s="1092"/>
      <c r="CY12" s="1092"/>
      <c r="CZ12" s="1092"/>
      <c r="DA12" s="1092"/>
      <c r="DB12" s="1061">
        <f t="shared" si="2"/>
        <v>0</v>
      </c>
      <c r="DC12" s="1050"/>
      <c r="DD12" s="1092"/>
      <c r="DE12" s="1092"/>
      <c r="DF12" s="1092"/>
      <c r="DG12" s="1092"/>
      <c r="DH12" s="1092"/>
      <c r="DI12" s="1092"/>
      <c r="DJ12" s="1092"/>
      <c r="DK12" s="1092"/>
      <c r="DL12" s="1092"/>
      <c r="DM12" s="1092"/>
      <c r="DN12" s="1092"/>
      <c r="DO12" s="1092"/>
      <c r="DP12" s="1092"/>
      <c r="DQ12" s="1092"/>
      <c r="DR12" s="1092"/>
      <c r="DS12" s="1092"/>
      <c r="DT12" s="1092"/>
      <c r="DU12" s="1034"/>
    </row>
    <row r="13" spans="2:125" ht="14.25" customHeight="1" x14ac:dyDescent="0.25">
      <c r="B13" s="62">
        <v>6</v>
      </c>
      <c r="C13" s="63" t="s">
        <v>7447</v>
      </c>
      <c r="D13" s="64"/>
      <c r="E13" s="64" t="s">
        <v>7315</v>
      </c>
      <c r="F13" s="79">
        <v>0</v>
      </c>
      <c r="G13" s="3035">
        <v>0</v>
      </c>
      <c r="H13" s="3034">
        <v>151367</v>
      </c>
      <c r="I13" s="3034">
        <v>22455</v>
      </c>
      <c r="J13" s="3034">
        <v>51972</v>
      </c>
      <c r="K13" s="3034">
        <v>66940</v>
      </c>
      <c r="L13" s="3034">
        <v>3938</v>
      </c>
      <c r="M13" s="3034">
        <v>1639</v>
      </c>
      <c r="N13" s="3036">
        <v>298311</v>
      </c>
      <c r="O13" s="3029"/>
      <c r="P13" s="3037">
        <v>170562</v>
      </c>
      <c r="Q13" s="3034">
        <v>34538</v>
      </c>
      <c r="R13" s="3034">
        <v>24363</v>
      </c>
      <c r="S13" s="3034">
        <v>68848</v>
      </c>
      <c r="T13" s="3036">
        <v>298311</v>
      </c>
      <c r="U13" s="3038">
        <v>0</v>
      </c>
      <c r="V13" s="3034">
        <v>30315</v>
      </c>
      <c r="W13" s="3034">
        <v>122318</v>
      </c>
      <c r="X13" s="3034">
        <v>94527</v>
      </c>
      <c r="Y13" s="3034">
        <v>51151</v>
      </c>
      <c r="Z13" s="3036">
        <v>298311</v>
      </c>
      <c r="AA13" s="3038">
        <v>0</v>
      </c>
      <c r="AB13" s="3034">
        <v>124845</v>
      </c>
      <c r="AC13" s="3034">
        <v>74662</v>
      </c>
      <c r="AD13" s="3034">
        <v>14128</v>
      </c>
      <c r="AE13" s="3034">
        <v>84676</v>
      </c>
      <c r="AF13" s="3036">
        <v>298311</v>
      </c>
      <c r="AG13" s="3018"/>
      <c r="AH13" s="2970"/>
      <c r="AI13" s="1068" t="s">
        <v>7316</v>
      </c>
      <c r="AK13" s="43">
        <f t="shared" si="0"/>
        <v>0</v>
      </c>
      <c r="AL13" s="43">
        <f t="shared" si="1"/>
        <v>0</v>
      </c>
      <c r="AN13" s="62">
        <v>6</v>
      </c>
      <c r="AO13" s="63" t="s">
        <v>7447</v>
      </c>
      <c r="AP13" s="64" t="s">
        <v>7315</v>
      </c>
      <c r="AQ13" s="79">
        <v>0</v>
      </c>
      <c r="AR13" s="3039" t="s">
        <v>7448</v>
      </c>
      <c r="AS13" s="3040" t="s">
        <v>7449</v>
      </c>
      <c r="AT13" s="3040" t="s">
        <v>7450</v>
      </c>
      <c r="AU13" s="3040" t="s">
        <v>7451</v>
      </c>
      <c r="AV13" s="3040" t="s">
        <v>7452</v>
      </c>
      <c r="AW13" s="3040" t="s">
        <v>7453</v>
      </c>
      <c r="AX13" s="3040" t="s">
        <v>7454</v>
      </c>
      <c r="AY13" s="3041" t="s">
        <v>7455</v>
      </c>
      <c r="AZ13" s="3033"/>
      <c r="BA13" s="3039" t="s">
        <v>7456</v>
      </c>
      <c r="BB13" s="3040" t="s">
        <v>7457</v>
      </c>
      <c r="BC13" s="3040" t="s">
        <v>7458</v>
      </c>
      <c r="BD13" s="3040" t="s">
        <v>7459</v>
      </c>
      <c r="BE13" s="3041" t="s">
        <v>7460</v>
      </c>
      <c r="BF13" s="3039" t="s">
        <v>7461</v>
      </c>
      <c r="BG13" s="3040" t="s">
        <v>7462</v>
      </c>
      <c r="BH13" s="3040" t="s">
        <v>7463</v>
      </c>
      <c r="BI13" s="3040" t="s">
        <v>7464</v>
      </c>
      <c r="BJ13" s="3040" t="s">
        <v>7465</v>
      </c>
      <c r="BK13" s="3041" t="s">
        <v>7466</v>
      </c>
      <c r="BL13" s="3039" t="s">
        <v>7467</v>
      </c>
      <c r="BM13" s="3040" t="s">
        <v>7468</v>
      </c>
      <c r="BN13" s="3040" t="s">
        <v>7469</v>
      </c>
      <c r="BO13" s="3040" t="s">
        <v>7470</v>
      </c>
      <c r="BP13" s="3040" t="s">
        <v>7471</v>
      </c>
      <c r="BQ13" s="3041" t="s">
        <v>7472</v>
      </c>
      <c r="BT13" s="1061">
        <f>IF('[2]Validation flags'!$H$3=1,0, IF( ISNUMBER(G13), 0, 1 ))</f>
        <v>0</v>
      </c>
      <c r="BU13" s="1061">
        <f>IF('[2]Validation flags'!$H$3=1,0, IF( ISNUMBER(H13), 0, 1 ))</f>
        <v>0</v>
      </c>
      <c r="BV13" s="1061">
        <f>IF('[2]Validation flags'!$H$3=1,0, IF( ISNUMBER(I13), 0, 1 ))</f>
        <v>0</v>
      </c>
      <c r="BW13" s="1061">
        <f>IF('[2]Validation flags'!$H$3=1,0, IF( ISNUMBER(J13), 0, 1 ))</f>
        <v>0</v>
      </c>
      <c r="BX13" s="1061">
        <f>IF('[2]Validation flags'!$H$3=1,0, IF( ISNUMBER(K13), 0, 1 ))</f>
        <v>0</v>
      </c>
      <c r="BY13" s="1061">
        <f>IF('[2]Validation flags'!$H$3=1,0, IF( ISNUMBER(L13), 0, 1 ))</f>
        <v>0</v>
      </c>
      <c r="BZ13" s="1061">
        <f>IF('[2]Validation flags'!$H$3=1,0, IF( ISNUMBER(M13), 0, 1 ))</f>
        <v>0</v>
      </c>
      <c r="CA13" s="1050"/>
      <c r="CB13" s="1050"/>
      <c r="CC13" s="1061">
        <f>IF('[2]Validation flags'!$H$3=1,0, IF( ISNUMBER(P13), 0, 1 ))</f>
        <v>0</v>
      </c>
      <c r="CD13" s="1061">
        <f>IF('[2]Validation flags'!$H$3=1,0, IF( ISNUMBER(Q13), 0, 1 ))</f>
        <v>0</v>
      </c>
      <c r="CE13" s="1061">
        <f>IF('[2]Validation flags'!$H$3=1,0, IF( ISNUMBER(R13), 0, 1 ))</f>
        <v>0</v>
      </c>
      <c r="CF13" s="1061">
        <f>IF('[2]Validation flags'!$H$3=1,0, IF( ISNUMBER(S13), 0, 1 ))</f>
        <v>0</v>
      </c>
      <c r="CG13" s="1050"/>
      <c r="CH13" s="1061">
        <f>IF('[2]Validation flags'!$H$3=1,0, IF( ISNUMBER(U13), 0, 1 ))</f>
        <v>0</v>
      </c>
      <c r="CI13" s="1061">
        <f>IF('[2]Validation flags'!$H$3=1,0, IF( ISNUMBER(V13), 0, 1 ))</f>
        <v>0</v>
      </c>
      <c r="CJ13" s="1061">
        <f>IF('[2]Validation flags'!$H$3=1,0, IF( ISNUMBER(W13), 0, 1 ))</f>
        <v>0</v>
      </c>
      <c r="CK13" s="1061">
        <f>IF('[2]Validation flags'!$H$3=1,0, IF( ISNUMBER(X13), 0, 1 ))</f>
        <v>0</v>
      </c>
      <c r="CL13" s="1061">
        <f>IF('[2]Validation flags'!$H$3=1,0, IF( ISNUMBER(Y13), 0, 1 ))</f>
        <v>0</v>
      </c>
      <c r="CM13" s="1050"/>
      <c r="CN13" s="1061">
        <f>IF('[2]Validation flags'!$H$3=1,0, IF( ISNUMBER(AA13), 0, 1 ))</f>
        <v>0</v>
      </c>
      <c r="CO13" s="1061">
        <f>IF('[2]Validation flags'!$H$3=1,0, IF( ISNUMBER(AB13), 0, 1 ))</f>
        <v>0</v>
      </c>
      <c r="CP13" s="1061">
        <f>IF('[2]Validation flags'!$H$3=1,0, IF( ISNUMBER(AC13), 0, 1 ))</f>
        <v>0</v>
      </c>
      <c r="CQ13" s="1061">
        <f>IF('[2]Validation flags'!$H$3=1,0, IF( ISNUMBER(AD13), 0, 1 ))</f>
        <v>0</v>
      </c>
      <c r="CR13" s="1061">
        <f>IF('[2]Validation flags'!$H$3=1,0, IF( ISNUMBER(AE13), 0, 1 ))</f>
        <v>0</v>
      </c>
      <c r="CU13" s="1034"/>
      <c r="CV13" s="1092"/>
      <c r="CW13" s="1092"/>
      <c r="CX13" s="1092"/>
      <c r="CY13" s="1092"/>
      <c r="CZ13" s="1092"/>
      <c r="DA13" s="1092"/>
      <c r="DB13" s="1061">
        <f t="shared" si="2"/>
        <v>0</v>
      </c>
      <c r="DC13" s="1050"/>
      <c r="DD13" s="1092"/>
      <c r="DE13" s="1092"/>
      <c r="DF13" s="1092"/>
      <c r="DG13" s="1092"/>
      <c r="DH13" s="1092"/>
      <c r="DI13" s="1092"/>
      <c r="DJ13" s="1092"/>
      <c r="DK13" s="1092"/>
      <c r="DL13" s="1092"/>
      <c r="DM13" s="1092"/>
      <c r="DN13" s="1092"/>
      <c r="DO13" s="1092"/>
      <c r="DP13" s="1092"/>
      <c r="DQ13" s="1092"/>
      <c r="DR13" s="1092"/>
      <c r="DS13" s="1092"/>
      <c r="DT13" s="1092"/>
      <c r="DU13" s="1034"/>
    </row>
    <row r="14" spans="2:125" ht="14.25" customHeight="1" thickBot="1" x14ac:dyDescent="0.25">
      <c r="B14" s="62">
        <v>7</v>
      </c>
      <c r="C14" s="63" t="s">
        <v>7473</v>
      </c>
      <c r="D14" s="64"/>
      <c r="E14" s="64" t="s">
        <v>7315</v>
      </c>
      <c r="F14" s="79">
        <v>0</v>
      </c>
      <c r="G14" s="3042">
        <v>251</v>
      </c>
      <c r="H14" s="3043">
        <v>167432</v>
      </c>
      <c r="I14" s="3043">
        <v>50865</v>
      </c>
      <c r="J14" s="3043">
        <v>59078</v>
      </c>
      <c r="K14" s="3043">
        <v>74007</v>
      </c>
      <c r="L14" s="3043">
        <v>7901</v>
      </c>
      <c r="M14" s="3043">
        <v>9055</v>
      </c>
      <c r="N14" s="3036">
        <v>368589</v>
      </c>
      <c r="O14" s="3029"/>
      <c r="P14" s="3042">
        <v>196967</v>
      </c>
      <c r="Q14" s="3043">
        <v>40424</v>
      </c>
      <c r="R14" s="3043">
        <v>31265</v>
      </c>
      <c r="S14" s="3043">
        <v>99933</v>
      </c>
      <c r="T14" s="3036">
        <v>368589</v>
      </c>
      <c r="U14" s="3044">
        <v>0</v>
      </c>
      <c r="V14" s="3043">
        <v>38029</v>
      </c>
      <c r="W14" s="3043">
        <v>143962</v>
      </c>
      <c r="X14" s="3043">
        <v>125764</v>
      </c>
      <c r="Y14" s="3043">
        <v>60834</v>
      </c>
      <c r="Z14" s="3045">
        <v>368589</v>
      </c>
      <c r="AA14" s="3042">
        <v>671</v>
      </c>
      <c r="AB14" s="3043">
        <v>134117</v>
      </c>
      <c r="AC14" s="3043">
        <v>103976</v>
      </c>
      <c r="AD14" s="3043">
        <v>31408</v>
      </c>
      <c r="AE14" s="3043">
        <v>98417</v>
      </c>
      <c r="AF14" s="3045">
        <v>368589</v>
      </c>
      <c r="AG14" s="3018"/>
      <c r="AH14" s="3046" t="s">
        <v>7474</v>
      </c>
      <c r="AI14" s="3047" t="s">
        <v>7316</v>
      </c>
      <c r="AK14" s="43"/>
      <c r="AL14" s="43">
        <f t="shared" si="1"/>
        <v>0</v>
      </c>
      <c r="AN14" s="62">
        <v>7</v>
      </c>
      <c r="AO14" s="63" t="s">
        <v>7473</v>
      </c>
      <c r="AP14" s="64" t="s">
        <v>7315</v>
      </c>
      <c r="AQ14" s="79">
        <v>0</v>
      </c>
      <c r="AR14" s="3048" t="s">
        <v>7475</v>
      </c>
      <c r="AS14" s="3049" t="s">
        <v>7476</v>
      </c>
      <c r="AT14" s="3049" t="s">
        <v>7477</v>
      </c>
      <c r="AU14" s="3049" t="s">
        <v>7478</v>
      </c>
      <c r="AV14" s="3049" t="s">
        <v>7479</v>
      </c>
      <c r="AW14" s="3049" t="s">
        <v>7480</v>
      </c>
      <c r="AX14" s="3049" t="s">
        <v>7481</v>
      </c>
      <c r="AY14" s="3041" t="s">
        <v>7482</v>
      </c>
      <c r="AZ14" s="3033"/>
      <c r="BA14" s="3048" t="s">
        <v>7483</v>
      </c>
      <c r="BB14" s="3049" t="s">
        <v>7484</v>
      </c>
      <c r="BC14" s="3049" t="s">
        <v>7485</v>
      </c>
      <c r="BD14" s="3049" t="s">
        <v>7486</v>
      </c>
      <c r="BE14" s="3050" t="s">
        <v>7487</v>
      </c>
      <c r="BF14" s="3048" t="s">
        <v>7488</v>
      </c>
      <c r="BG14" s="3049" t="s">
        <v>7489</v>
      </c>
      <c r="BH14" s="3049" t="s">
        <v>7490</v>
      </c>
      <c r="BI14" s="3049" t="s">
        <v>7491</v>
      </c>
      <c r="BJ14" s="3049" t="s">
        <v>7492</v>
      </c>
      <c r="BK14" s="3050" t="s">
        <v>7493</v>
      </c>
      <c r="BL14" s="3048" t="s">
        <v>7494</v>
      </c>
      <c r="BM14" s="3049" t="s">
        <v>7495</v>
      </c>
      <c r="BN14" s="3049" t="s">
        <v>7496</v>
      </c>
      <c r="BO14" s="3049" t="s">
        <v>7497</v>
      </c>
      <c r="BP14" s="3049" t="s">
        <v>7498</v>
      </c>
      <c r="BQ14" s="3050" t="s">
        <v>7499</v>
      </c>
      <c r="BT14" s="1050"/>
      <c r="BU14" s="1050"/>
      <c r="BV14" s="1050"/>
      <c r="BW14" s="1050"/>
      <c r="BX14" s="1050"/>
      <c r="BY14" s="1050"/>
      <c r="BZ14" s="1050"/>
      <c r="CA14" s="1050"/>
      <c r="CB14" s="1050"/>
      <c r="CC14" s="1050"/>
      <c r="CD14" s="1050"/>
      <c r="CE14" s="1050"/>
      <c r="CF14" s="1050"/>
      <c r="CG14" s="1050"/>
      <c r="CH14" s="1050"/>
      <c r="CI14" s="1050"/>
      <c r="CJ14" s="1050"/>
      <c r="CK14" s="1050"/>
      <c r="CL14" s="1050"/>
      <c r="CM14" s="1050"/>
      <c r="CN14" s="1050"/>
      <c r="CO14" s="1050"/>
      <c r="CP14" s="1050"/>
      <c r="CQ14" s="1050"/>
      <c r="CR14" s="1050"/>
      <c r="CU14" s="1034"/>
      <c r="CV14" s="1092"/>
      <c r="CW14" s="1092"/>
      <c r="CX14" s="1092"/>
      <c r="CY14" s="1092"/>
      <c r="CZ14" s="1092"/>
      <c r="DA14" s="1092"/>
      <c r="DB14" s="1061">
        <f t="shared" si="2"/>
        <v>0</v>
      </c>
      <c r="DC14" s="1050"/>
      <c r="DD14" s="1092"/>
      <c r="DE14" s="1092"/>
      <c r="DF14" s="1092"/>
      <c r="DG14" s="1092"/>
      <c r="DH14" s="1092"/>
      <c r="DI14" s="1092"/>
      <c r="DJ14" s="1092"/>
      <c r="DK14" s="1092"/>
      <c r="DL14" s="1092"/>
      <c r="DM14" s="1092"/>
      <c r="DN14" s="1092"/>
      <c r="DO14" s="1092"/>
      <c r="DP14" s="1092"/>
      <c r="DQ14" s="1092"/>
      <c r="DR14" s="1092"/>
      <c r="DS14" s="1092"/>
      <c r="DT14" s="1092"/>
      <c r="DU14" s="1034"/>
    </row>
    <row r="15" spans="2:125" ht="14.25" customHeight="1" thickBot="1" x14ac:dyDescent="0.25">
      <c r="B15" s="98">
        <v>8</v>
      </c>
      <c r="C15" s="99" t="s">
        <v>7500</v>
      </c>
      <c r="D15" s="100"/>
      <c r="E15" s="100" t="s">
        <v>7315</v>
      </c>
      <c r="F15" s="526">
        <v>0</v>
      </c>
      <c r="G15" s="3051"/>
      <c r="H15" s="3051"/>
      <c r="I15" s="3051"/>
      <c r="J15" s="3051"/>
      <c r="K15" s="3051"/>
      <c r="L15" s="3051"/>
      <c r="M15" s="3051"/>
      <c r="N15" s="3052">
        <v>36011</v>
      </c>
      <c r="O15" s="3029"/>
      <c r="P15" s="3029"/>
      <c r="Q15" s="3029"/>
      <c r="R15" s="3029"/>
      <c r="S15" s="3029"/>
      <c r="T15" s="3029"/>
      <c r="U15" s="3033"/>
      <c r="V15" s="3033"/>
      <c r="W15" s="3033"/>
      <c r="X15" s="3033"/>
      <c r="Y15" s="3033"/>
      <c r="Z15" s="3033"/>
      <c r="AA15" s="3033"/>
      <c r="AB15" s="3033"/>
      <c r="AC15" s="3033"/>
      <c r="AD15" s="3033"/>
      <c r="AE15" s="3033"/>
      <c r="AF15" s="3033"/>
      <c r="AG15" s="3019"/>
      <c r="AH15" s="3018"/>
      <c r="AI15" s="3053" t="s">
        <v>7501</v>
      </c>
      <c r="AK15" s="43"/>
      <c r="AL15" s="43">
        <f t="shared" si="1"/>
        <v>0</v>
      </c>
      <c r="AN15" s="98">
        <v>8</v>
      </c>
      <c r="AO15" s="99" t="s">
        <v>7500</v>
      </c>
      <c r="AP15" s="100" t="s">
        <v>7315</v>
      </c>
      <c r="AQ15" s="526">
        <v>0</v>
      </c>
      <c r="AR15" s="3033"/>
      <c r="AS15" s="3033"/>
      <c r="AT15" s="3033"/>
      <c r="AU15" s="3033"/>
      <c r="AV15" s="3033"/>
      <c r="AW15" s="3033"/>
      <c r="AX15" s="3033"/>
      <c r="AY15" s="3054" t="s">
        <v>7502</v>
      </c>
      <c r="AZ15" s="3033"/>
      <c r="BA15" s="3033"/>
      <c r="BB15" s="3033"/>
      <c r="BC15" s="3033"/>
      <c r="BD15" s="3033"/>
      <c r="BE15" s="3033"/>
      <c r="BF15" s="3033"/>
      <c r="BG15" s="3033"/>
      <c r="BH15" s="3033"/>
      <c r="BI15" s="3033"/>
      <c r="BJ15" s="3033"/>
      <c r="BK15" s="3033"/>
      <c r="BL15" s="3033"/>
      <c r="BM15" s="3033"/>
      <c r="BN15" s="3033"/>
      <c r="BO15" s="3033"/>
      <c r="BP15" s="3033"/>
      <c r="BQ15" s="3033"/>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050"/>
      <c r="CP15" s="1050"/>
      <c r="CQ15" s="1050"/>
      <c r="CR15" s="1050"/>
      <c r="CU15" s="1034"/>
      <c r="CV15" s="1092"/>
      <c r="CW15" s="1092"/>
      <c r="CX15" s="1092"/>
      <c r="CY15" s="1092"/>
      <c r="CZ15" s="1092"/>
      <c r="DA15" s="1092"/>
      <c r="DB15" s="1061">
        <f>IF(N15&gt;0.23*N14,1,0)</f>
        <v>0</v>
      </c>
      <c r="DC15" s="1050"/>
      <c r="DD15" s="1092"/>
      <c r="DE15" s="1092"/>
      <c r="DF15" s="1092"/>
      <c r="DG15" s="1092"/>
      <c r="DH15" s="1092"/>
      <c r="DI15" s="1092"/>
      <c r="DJ15" s="1092"/>
      <c r="DK15" s="1092"/>
      <c r="DL15" s="1092"/>
      <c r="DM15" s="1092"/>
      <c r="DN15" s="1092"/>
      <c r="DO15" s="1092"/>
      <c r="DP15" s="1092"/>
      <c r="DQ15" s="1092"/>
      <c r="DR15" s="1092"/>
      <c r="DS15" s="1092"/>
      <c r="DT15" s="1092"/>
      <c r="DU15" s="1034"/>
    </row>
    <row r="16" spans="2:125" ht="14.25" customHeight="1" thickBot="1" x14ac:dyDescent="0.3">
      <c r="B16" s="2956"/>
      <c r="C16" s="3055"/>
      <c r="D16" s="34"/>
      <c r="E16" s="540"/>
      <c r="F16" s="540"/>
      <c r="G16" s="3024"/>
      <c r="H16" s="34"/>
      <c r="I16" s="34"/>
      <c r="J16" s="34"/>
      <c r="K16" s="34"/>
      <c r="L16" s="34"/>
      <c r="M16" s="34"/>
      <c r="N16" s="3024"/>
      <c r="O16" s="3019"/>
      <c r="P16" s="34"/>
      <c r="Q16" s="34"/>
      <c r="R16" s="34"/>
      <c r="S16" s="34"/>
      <c r="T16" s="34"/>
      <c r="U16" s="34"/>
      <c r="V16" s="34"/>
      <c r="W16" s="34"/>
      <c r="X16" s="34"/>
      <c r="Y16" s="34"/>
      <c r="Z16" s="34"/>
      <c r="AA16" s="34"/>
      <c r="AB16" s="34"/>
      <c r="AC16" s="34"/>
      <c r="AD16" s="34"/>
      <c r="AE16" s="34"/>
      <c r="AF16" s="34"/>
      <c r="AG16" s="3019"/>
      <c r="AH16" s="3056"/>
      <c r="AI16" s="3056"/>
      <c r="AK16" s="43"/>
      <c r="AL16" s="651"/>
      <c r="AN16" s="3057"/>
      <c r="AO16" s="3058"/>
      <c r="AP16" s="540"/>
      <c r="AQ16" s="540"/>
      <c r="AR16" s="3024"/>
      <c r="AS16" s="34"/>
      <c r="AT16" s="34"/>
      <c r="AU16" s="34"/>
      <c r="AV16" s="34"/>
      <c r="AW16" s="34"/>
      <c r="AX16" s="34"/>
      <c r="AY16" s="3024"/>
      <c r="AZ16" s="3059"/>
      <c r="BA16" s="34"/>
      <c r="BB16" s="34"/>
      <c r="BC16" s="34"/>
      <c r="BD16" s="34"/>
      <c r="BE16" s="34"/>
      <c r="BF16" s="34"/>
      <c r="BG16" s="34"/>
      <c r="BH16" s="34"/>
      <c r="BI16" s="34"/>
      <c r="BJ16" s="34"/>
      <c r="BK16" s="34"/>
      <c r="BL16" s="34"/>
      <c r="BM16" s="34"/>
      <c r="BN16" s="34"/>
      <c r="BO16" s="34"/>
      <c r="BP16" s="34"/>
      <c r="BQ16" s="34"/>
      <c r="BT16" s="1050"/>
      <c r="BU16" s="1050"/>
      <c r="BV16" s="1050"/>
      <c r="BW16" s="1050"/>
      <c r="BX16" s="1050"/>
      <c r="BY16" s="1050"/>
      <c r="BZ16" s="1050"/>
      <c r="CA16" s="1050"/>
      <c r="CB16" s="1050"/>
      <c r="CC16" s="1050"/>
      <c r="CD16" s="1050"/>
      <c r="CE16" s="1050"/>
      <c r="CF16" s="1050"/>
      <c r="CG16" s="1050"/>
      <c r="CH16" s="1050"/>
      <c r="CI16" s="1050"/>
      <c r="CJ16" s="1050"/>
      <c r="CK16" s="1050"/>
      <c r="CL16" s="1050"/>
      <c r="CM16" s="1050"/>
      <c r="CN16" s="1050"/>
      <c r="CO16" s="1050"/>
      <c r="CP16" s="1050"/>
      <c r="CQ16" s="1050"/>
      <c r="CR16" s="1050"/>
      <c r="CU16" s="1034"/>
      <c r="CV16" s="1092"/>
      <c r="CW16" s="1092"/>
      <c r="CX16" s="1092"/>
      <c r="CY16" s="1092"/>
      <c r="CZ16" s="1092"/>
      <c r="DA16" s="1092"/>
      <c r="DB16" s="1092"/>
      <c r="DC16" s="1050"/>
      <c r="DD16" s="1092"/>
      <c r="DE16" s="1092"/>
      <c r="DF16" s="1092"/>
      <c r="DG16" s="1092"/>
      <c r="DH16" s="1092"/>
      <c r="DI16" s="1092"/>
      <c r="DJ16" s="1092"/>
      <c r="DK16" s="1092"/>
      <c r="DL16" s="1092"/>
      <c r="DM16" s="1092"/>
      <c r="DN16" s="1092"/>
      <c r="DO16" s="1092"/>
      <c r="DP16" s="1092"/>
      <c r="DQ16" s="1092"/>
      <c r="DR16" s="1092"/>
      <c r="DS16" s="1092"/>
      <c r="DT16" s="1092"/>
      <c r="DU16" s="1034"/>
    </row>
    <row r="17" spans="2:125" ht="14.25" customHeight="1" thickBot="1" x14ac:dyDescent="0.25">
      <c r="B17" s="40" t="s">
        <v>2348</v>
      </c>
      <c r="C17" s="41" t="s">
        <v>7503</v>
      </c>
      <c r="D17" s="2951"/>
      <c r="E17" s="2952"/>
      <c r="F17" s="2951"/>
      <c r="G17" s="2951"/>
      <c r="H17" s="2951"/>
      <c r="I17" s="2951"/>
      <c r="J17" s="2951"/>
      <c r="K17" s="2951"/>
      <c r="L17" s="2951"/>
      <c r="M17" s="2951"/>
      <c r="N17" s="2951"/>
      <c r="O17" s="2951"/>
      <c r="P17" s="2956"/>
      <c r="Q17" s="2956"/>
      <c r="R17" s="2956"/>
      <c r="S17" s="2956"/>
      <c r="T17" s="2956"/>
      <c r="U17" s="2995"/>
      <c r="V17" s="2995"/>
      <c r="W17" s="2995"/>
      <c r="X17" s="2995"/>
      <c r="Y17" s="2995"/>
      <c r="Z17" s="2995"/>
      <c r="AA17" s="2995"/>
      <c r="AB17" s="2995"/>
      <c r="AC17" s="2995"/>
      <c r="AD17" s="2995"/>
      <c r="AE17" s="2995"/>
      <c r="AF17" s="2995"/>
      <c r="AG17" s="3018"/>
      <c r="AH17" s="3060"/>
      <c r="AI17" s="3060"/>
      <c r="AK17" s="43"/>
      <c r="AL17" s="651"/>
      <c r="AN17" s="40" t="s">
        <v>2348</v>
      </c>
      <c r="AO17" s="41" t="s">
        <v>7503</v>
      </c>
      <c r="AP17" s="2952"/>
      <c r="AQ17" s="2951"/>
      <c r="AR17" s="3061"/>
      <c r="AS17" s="3061"/>
      <c r="AT17" s="3061"/>
      <c r="AU17" s="3061"/>
      <c r="AV17" s="3061"/>
      <c r="AW17" s="3061"/>
      <c r="AX17" s="3061"/>
      <c r="AY17" s="3061"/>
      <c r="AZ17" s="3061"/>
      <c r="BA17" s="2995"/>
      <c r="BB17" s="2995"/>
      <c r="BC17" s="2995"/>
      <c r="BD17" s="2995"/>
      <c r="BE17" s="2995"/>
      <c r="BF17" s="2995"/>
      <c r="BG17" s="2995"/>
      <c r="BH17" s="2995"/>
      <c r="BI17" s="2995"/>
      <c r="BJ17" s="2995"/>
      <c r="BK17" s="2995"/>
      <c r="BL17" s="2995"/>
      <c r="BM17" s="2995"/>
      <c r="BN17" s="2995"/>
      <c r="BO17" s="2995"/>
      <c r="BP17" s="2995"/>
      <c r="BQ17" s="2995"/>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050"/>
      <c r="CP17" s="1050"/>
      <c r="CQ17" s="1050"/>
      <c r="CR17" s="1050"/>
      <c r="CU17" s="1034"/>
      <c r="CV17" s="1092"/>
      <c r="CW17" s="1092"/>
      <c r="CX17" s="1092"/>
      <c r="CY17" s="1092"/>
      <c r="CZ17" s="1092"/>
      <c r="DA17" s="1092"/>
      <c r="DB17" s="1092"/>
      <c r="DC17" s="1050"/>
      <c r="DD17" s="1092"/>
      <c r="DE17" s="1092"/>
      <c r="DF17" s="1092"/>
      <c r="DG17" s="1092"/>
      <c r="DH17" s="1092"/>
      <c r="DI17" s="1092"/>
      <c r="DJ17" s="1092"/>
      <c r="DK17" s="1092"/>
      <c r="DL17" s="1092"/>
      <c r="DM17" s="1092"/>
      <c r="DN17" s="1092"/>
      <c r="DO17" s="1092"/>
      <c r="DP17" s="1092"/>
      <c r="DQ17" s="1092"/>
      <c r="DR17" s="1092"/>
      <c r="DS17" s="1092"/>
      <c r="DT17" s="1092"/>
      <c r="DU17" s="1034"/>
    </row>
    <row r="18" spans="2:125" ht="14.25" customHeight="1" x14ac:dyDescent="0.25">
      <c r="B18" s="44">
        <v>9</v>
      </c>
      <c r="C18" s="45" t="s">
        <v>7504</v>
      </c>
      <c r="D18" s="46"/>
      <c r="E18" s="46" t="s">
        <v>1923</v>
      </c>
      <c r="F18" s="500">
        <v>0</v>
      </c>
      <c r="G18" s="3025">
        <v>32</v>
      </c>
      <c r="H18" s="3027">
        <v>70</v>
      </c>
      <c r="I18" s="3026">
        <v>195</v>
      </c>
      <c r="J18" s="3027">
        <v>3</v>
      </c>
      <c r="K18" s="3027">
        <v>0</v>
      </c>
      <c r="L18" s="3026">
        <v>6</v>
      </c>
      <c r="M18" s="3027">
        <v>0</v>
      </c>
      <c r="N18" s="3028">
        <v>306</v>
      </c>
      <c r="O18" s="3051"/>
      <c r="P18" s="3025">
        <v>0</v>
      </c>
      <c r="Q18" s="3027">
        <v>0</v>
      </c>
      <c r="R18" s="3027">
        <v>3</v>
      </c>
      <c r="S18" s="3026">
        <v>303</v>
      </c>
      <c r="T18" s="3028">
        <v>306</v>
      </c>
      <c r="U18" s="3025">
        <v>0</v>
      </c>
      <c r="V18" s="3027">
        <v>0</v>
      </c>
      <c r="W18" s="3027">
        <v>1</v>
      </c>
      <c r="X18" s="3026">
        <v>8</v>
      </c>
      <c r="Y18" s="3026">
        <v>297</v>
      </c>
      <c r="Z18" s="3028">
        <v>306</v>
      </c>
      <c r="AA18" s="3025">
        <v>0</v>
      </c>
      <c r="AB18" s="3027">
        <v>0</v>
      </c>
      <c r="AC18" s="3027">
        <v>1</v>
      </c>
      <c r="AD18" s="3026">
        <v>13</v>
      </c>
      <c r="AE18" s="3026">
        <v>292</v>
      </c>
      <c r="AF18" s="3028">
        <v>306</v>
      </c>
      <c r="AG18" s="3018"/>
      <c r="AH18" s="2963"/>
      <c r="AI18" s="53" t="s">
        <v>7316</v>
      </c>
      <c r="AK18" s="43">
        <f t="shared" ref="AK18:AK23" si="3" xml:space="preserve"> IF( SUM( BT18:CR18 ) = 0, 0, $BT$5 )</f>
        <v>0</v>
      </c>
      <c r="AL18" s="43">
        <f t="shared" ref="AL18:AL24" si="4" xml:space="preserve"> IF( DB18 = 0, 0, AI18)</f>
        <v>0</v>
      </c>
      <c r="AN18" s="44">
        <v>9</v>
      </c>
      <c r="AO18" s="45" t="s">
        <v>7504</v>
      </c>
      <c r="AP18" s="46" t="s">
        <v>1923</v>
      </c>
      <c r="AQ18" s="500">
        <v>0</v>
      </c>
      <c r="AR18" s="3030" t="s">
        <v>7505</v>
      </c>
      <c r="AS18" s="3031" t="s">
        <v>7506</v>
      </c>
      <c r="AT18" s="3031" t="s">
        <v>7507</v>
      </c>
      <c r="AU18" s="3031" t="s">
        <v>7508</v>
      </c>
      <c r="AV18" s="3031" t="s">
        <v>7509</v>
      </c>
      <c r="AW18" s="3031" t="s">
        <v>7510</v>
      </c>
      <c r="AX18" s="3031" t="s">
        <v>7511</v>
      </c>
      <c r="AY18" s="3032" t="s">
        <v>7512</v>
      </c>
      <c r="AZ18" s="3033"/>
      <c r="BA18" s="3030" t="s">
        <v>7513</v>
      </c>
      <c r="BB18" s="3031" t="s">
        <v>7514</v>
      </c>
      <c r="BC18" s="3031" t="s">
        <v>7515</v>
      </c>
      <c r="BD18" s="3031" t="s">
        <v>7516</v>
      </c>
      <c r="BE18" s="3032" t="s">
        <v>7517</v>
      </c>
      <c r="BF18" s="3030" t="s">
        <v>7518</v>
      </c>
      <c r="BG18" s="3031" t="s">
        <v>7519</v>
      </c>
      <c r="BH18" s="3031" t="s">
        <v>7520</v>
      </c>
      <c r="BI18" s="3031" t="s">
        <v>7521</v>
      </c>
      <c r="BJ18" s="3031" t="s">
        <v>7522</v>
      </c>
      <c r="BK18" s="3032" t="s">
        <v>7523</v>
      </c>
      <c r="BL18" s="3030" t="s">
        <v>7524</v>
      </c>
      <c r="BM18" s="3031" t="s">
        <v>7525</v>
      </c>
      <c r="BN18" s="3031" t="s">
        <v>7526</v>
      </c>
      <c r="BO18" s="3031" t="s">
        <v>7527</v>
      </c>
      <c r="BP18" s="3031" t="s">
        <v>7528</v>
      </c>
      <c r="BQ18" s="3032" t="s">
        <v>7529</v>
      </c>
      <c r="BT18" s="1061">
        <f>IF('[2]Validation flags'!$H$3=1,0, IF( ISNUMBER(G18), 0, 1 ))</f>
        <v>0</v>
      </c>
      <c r="BU18" s="1061">
        <f>IF('[2]Validation flags'!$H$3=1,0, IF( ISNUMBER(H18), 0, 1 ))</f>
        <v>0</v>
      </c>
      <c r="BV18" s="1061">
        <f>IF('[2]Validation flags'!$H$3=1,0, IF( ISNUMBER(I18), 0, 1 ))</f>
        <v>0</v>
      </c>
      <c r="BW18" s="1061">
        <f>IF('[2]Validation flags'!$H$3=1,0, IF( ISNUMBER(J18), 0, 1 ))</f>
        <v>0</v>
      </c>
      <c r="BX18" s="1061">
        <f>IF('[2]Validation flags'!$H$3=1,0, IF( ISNUMBER(K18), 0, 1 ))</f>
        <v>0</v>
      </c>
      <c r="BY18" s="1061">
        <f>IF('[2]Validation flags'!$H$3=1,0, IF( ISNUMBER(L18), 0, 1 ))</f>
        <v>0</v>
      </c>
      <c r="BZ18" s="1061">
        <f>IF('[2]Validation flags'!$H$3=1,0, IF( ISNUMBER(M18), 0, 1 ))</f>
        <v>0</v>
      </c>
      <c r="CA18" s="1050"/>
      <c r="CB18" s="1050"/>
      <c r="CC18" s="1061">
        <f>IF('[2]Validation flags'!$H$3=1,0, IF( ISNUMBER(P18), 0, 1 ))</f>
        <v>0</v>
      </c>
      <c r="CD18" s="1061">
        <f>IF('[2]Validation flags'!$H$3=1,0, IF( ISNUMBER(Q18), 0, 1 ))</f>
        <v>0</v>
      </c>
      <c r="CE18" s="1061">
        <f>IF('[2]Validation flags'!$H$3=1,0, IF( ISNUMBER(R18), 0, 1 ))</f>
        <v>0</v>
      </c>
      <c r="CF18" s="1061">
        <f>IF('[2]Validation flags'!$H$3=1,0, IF( ISNUMBER(S18), 0, 1 ))</f>
        <v>0</v>
      </c>
      <c r="CG18" s="1050"/>
      <c r="CH18" s="1061">
        <f>IF('[2]Validation flags'!$H$3=1,0, IF( ISNUMBER(U18), 0, 1 ))</f>
        <v>0</v>
      </c>
      <c r="CI18" s="1061">
        <f>IF('[2]Validation flags'!$H$3=1,0, IF( ISNUMBER(V18), 0, 1 ))</f>
        <v>0</v>
      </c>
      <c r="CJ18" s="1061">
        <f>IF('[2]Validation flags'!$H$3=1,0, IF( ISNUMBER(W18), 0, 1 ))</f>
        <v>0</v>
      </c>
      <c r="CK18" s="1061">
        <f>IF('[2]Validation flags'!$H$3=1,0, IF( ISNUMBER(X18), 0, 1 ))</f>
        <v>0</v>
      </c>
      <c r="CL18" s="1061">
        <f>IF('[2]Validation flags'!$H$3=1,0, IF( ISNUMBER(Y18), 0, 1 ))</f>
        <v>0</v>
      </c>
      <c r="CM18" s="1050"/>
      <c r="CN18" s="1061">
        <f>IF('[2]Validation flags'!$H$3=1,0, IF( ISNUMBER(AA18), 0, 1 ))</f>
        <v>0</v>
      </c>
      <c r="CO18" s="1061">
        <f>IF('[2]Validation flags'!$H$3=1,0, IF( ISNUMBER(AB18), 0, 1 ))</f>
        <v>0</v>
      </c>
      <c r="CP18" s="1061">
        <f>IF('[2]Validation flags'!$H$3=1,0, IF( ISNUMBER(AC18), 0, 1 ))</f>
        <v>0</v>
      </c>
      <c r="CQ18" s="1061">
        <f>IF('[2]Validation flags'!$H$3=1,0, IF( ISNUMBER(AD18), 0, 1 ))</f>
        <v>0</v>
      </c>
      <c r="CR18" s="1061">
        <f>IF('[2]Validation flags'!$H$3=1,0, IF( ISNUMBER(AE18), 0, 1 ))</f>
        <v>0</v>
      </c>
      <c r="CU18" s="1034"/>
      <c r="CV18" s="1092"/>
      <c r="CW18" s="1092"/>
      <c r="CX18" s="1092"/>
      <c r="CY18" s="1092"/>
      <c r="CZ18" s="1092"/>
      <c r="DA18" s="1092"/>
      <c r="DB18" s="1061">
        <f t="shared" ref="DB18:DB24" si="5">IF(AND(N18=AF18,Z18=AF18,T18=AF18),0,1)</f>
        <v>0</v>
      </c>
      <c r="DC18" s="1050"/>
      <c r="DD18" s="1092"/>
      <c r="DE18" s="1092"/>
      <c r="DF18" s="1092"/>
      <c r="DG18" s="1092"/>
      <c r="DH18" s="1092"/>
      <c r="DI18" s="1092"/>
      <c r="DJ18" s="1092"/>
      <c r="DK18" s="1092"/>
      <c r="DL18" s="1092"/>
      <c r="DM18" s="1092"/>
      <c r="DN18" s="1092"/>
      <c r="DO18" s="1092"/>
      <c r="DP18" s="1092"/>
      <c r="DQ18" s="1092"/>
      <c r="DR18" s="1092"/>
      <c r="DS18" s="1092"/>
      <c r="DT18" s="1092"/>
      <c r="DU18" s="1034"/>
    </row>
    <row r="19" spans="2:125" ht="14.25" customHeight="1" x14ac:dyDescent="0.25">
      <c r="B19" s="62">
        <v>10</v>
      </c>
      <c r="C19" s="63" t="s">
        <v>7530</v>
      </c>
      <c r="D19" s="64"/>
      <c r="E19" s="64" t="s">
        <v>1923</v>
      </c>
      <c r="F19" s="79">
        <v>0</v>
      </c>
      <c r="G19" s="3034">
        <v>1</v>
      </c>
      <c r="H19" s="3035">
        <v>12</v>
      </c>
      <c r="I19" s="3034">
        <v>39</v>
      </c>
      <c r="J19" s="3035">
        <v>1</v>
      </c>
      <c r="K19" s="3035">
        <v>1</v>
      </c>
      <c r="L19" s="3034">
        <v>8</v>
      </c>
      <c r="M19" s="3035">
        <v>3</v>
      </c>
      <c r="N19" s="3036">
        <v>65</v>
      </c>
      <c r="O19" s="3051"/>
      <c r="P19" s="3038">
        <v>1</v>
      </c>
      <c r="Q19" s="3035">
        <v>1</v>
      </c>
      <c r="R19" s="3035">
        <v>1</v>
      </c>
      <c r="S19" s="3034">
        <v>62</v>
      </c>
      <c r="T19" s="3036">
        <v>65</v>
      </c>
      <c r="U19" s="3038">
        <v>0</v>
      </c>
      <c r="V19" s="3035">
        <v>1</v>
      </c>
      <c r="W19" s="3035">
        <v>12</v>
      </c>
      <c r="X19" s="3035">
        <v>24</v>
      </c>
      <c r="Y19" s="3034">
        <v>28</v>
      </c>
      <c r="Z19" s="3036">
        <v>65</v>
      </c>
      <c r="AA19" s="3038">
        <v>0</v>
      </c>
      <c r="AB19" s="3035">
        <v>1</v>
      </c>
      <c r="AC19" s="3035">
        <v>10</v>
      </c>
      <c r="AD19" s="3035">
        <v>28</v>
      </c>
      <c r="AE19" s="3034">
        <v>26</v>
      </c>
      <c r="AF19" s="3036">
        <v>65</v>
      </c>
      <c r="AG19" s="3018"/>
      <c r="AH19" s="2970"/>
      <c r="AI19" s="1068" t="s">
        <v>7316</v>
      </c>
      <c r="AK19" s="43">
        <f t="shared" si="3"/>
        <v>0</v>
      </c>
      <c r="AL19" s="43">
        <f t="shared" si="4"/>
        <v>0</v>
      </c>
      <c r="AN19" s="62">
        <v>10</v>
      </c>
      <c r="AO19" s="63" t="s">
        <v>7530</v>
      </c>
      <c r="AP19" s="64" t="s">
        <v>1923</v>
      </c>
      <c r="AQ19" s="79">
        <v>0</v>
      </c>
      <c r="AR19" s="3039" t="s">
        <v>7531</v>
      </c>
      <c r="AS19" s="3040" t="s">
        <v>7532</v>
      </c>
      <c r="AT19" s="3040" t="s">
        <v>7533</v>
      </c>
      <c r="AU19" s="3040" t="s">
        <v>7534</v>
      </c>
      <c r="AV19" s="3040" t="s">
        <v>7535</v>
      </c>
      <c r="AW19" s="3040" t="s">
        <v>7536</v>
      </c>
      <c r="AX19" s="3040" t="s">
        <v>7537</v>
      </c>
      <c r="AY19" s="3041" t="s">
        <v>7538</v>
      </c>
      <c r="AZ19" s="3033"/>
      <c r="BA19" s="3039" t="s">
        <v>7539</v>
      </c>
      <c r="BB19" s="3040" t="s">
        <v>7540</v>
      </c>
      <c r="BC19" s="3040" t="s">
        <v>7541</v>
      </c>
      <c r="BD19" s="3040" t="s">
        <v>7542</v>
      </c>
      <c r="BE19" s="3041" t="s">
        <v>7543</v>
      </c>
      <c r="BF19" s="3039" t="s">
        <v>7544</v>
      </c>
      <c r="BG19" s="3040" t="s">
        <v>7545</v>
      </c>
      <c r="BH19" s="3040" t="s">
        <v>7546</v>
      </c>
      <c r="BI19" s="3040" t="s">
        <v>7547</v>
      </c>
      <c r="BJ19" s="3040" t="s">
        <v>7548</v>
      </c>
      <c r="BK19" s="3041" t="s">
        <v>7549</v>
      </c>
      <c r="BL19" s="3039" t="s">
        <v>7550</v>
      </c>
      <c r="BM19" s="3040" t="s">
        <v>7551</v>
      </c>
      <c r="BN19" s="3040" t="s">
        <v>7552</v>
      </c>
      <c r="BO19" s="3040" t="s">
        <v>7553</v>
      </c>
      <c r="BP19" s="3040" t="s">
        <v>7554</v>
      </c>
      <c r="BQ19" s="3041" t="s">
        <v>7555</v>
      </c>
      <c r="BT19" s="1061">
        <f>IF('[2]Validation flags'!$H$3=1,0, IF( ISNUMBER(G19), 0, 1 ))</f>
        <v>0</v>
      </c>
      <c r="BU19" s="1061">
        <f>IF('[2]Validation flags'!$H$3=1,0, IF( ISNUMBER(H19), 0, 1 ))</f>
        <v>0</v>
      </c>
      <c r="BV19" s="1061">
        <f>IF('[2]Validation flags'!$H$3=1,0, IF( ISNUMBER(I19), 0, 1 ))</f>
        <v>0</v>
      </c>
      <c r="BW19" s="1061">
        <f>IF('[2]Validation flags'!$H$3=1,0, IF( ISNUMBER(J19), 0, 1 ))</f>
        <v>0</v>
      </c>
      <c r="BX19" s="1061">
        <f>IF('[2]Validation flags'!$H$3=1,0, IF( ISNUMBER(K19), 0, 1 ))</f>
        <v>0</v>
      </c>
      <c r="BY19" s="1061">
        <f>IF('[2]Validation flags'!$H$3=1,0, IF( ISNUMBER(L19), 0, 1 ))</f>
        <v>0</v>
      </c>
      <c r="BZ19" s="1061">
        <f>IF('[2]Validation flags'!$H$3=1,0, IF( ISNUMBER(M19), 0, 1 ))</f>
        <v>0</v>
      </c>
      <c r="CA19" s="1050"/>
      <c r="CB19" s="1050"/>
      <c r="CC19" s="1061">
        <f>IF('[2]Validation flags'!$H$3=1,0, IF( ISNUMBER(P19), 0, 1 ))</f>
        <v>0</v>
      </c>
      <c r="CD19" s="1061">
        <f>IF('[2]Validation flags'!$H$3=1,0, IF( ISNUMBER(Q19), 0, 1 ))</f>
        <v>0</v>
      </c>
      <c r="CE19" s="1061">
        <f>IF('[2]Validation flags'!$H$3=1,0, IF( ISNUMBER(R19), 0, 1 ))</f>
        <v>0</v>
      </c>
      <c r="CF19" s="1061">
        <f>IF('[2]Validation flags'!$H$3=1,0, IF( ISNUMBER(S19), 0, 1 ))</f>
        <v>0</v>
      </c>
      <c r="CG19" s="1050"/>
      <c r="CH19" s="1061">
        <f>IF('[2]Validation flags'!$H$3=1,0, IF( ISNUMBER(U19), 0, 1 ))</f>
        <v>0</v>
      </c>
      <c r="CI19" s="1061">
        <f>IF('[2]Validation flags'!$H$3=1,0, IF( ISNUMBER(V19), 0, 1 ))</f>
        <v>0</v>
      </c>
      <c r="CJ19" s="1061">
        <f>IF('[2]Validation flags'!$H$3=1,0, IF( ISNUMBER(W19), 0, 1 ))</f>
        <v>0</v>
      </c>
      <c r="CK19" s="1061">
        <f>IF('[2]Validation flags'!$H$3=1,0, IF( ISNUMBER(X19), 0, 1 ))</f>
        <v>0</v>
      </c>
      <c r="CL19" s="1061">
        <f>IF('[2]Validation flags'!$H$3=1,0, IF( ISNUMBER(Y19), 0, 1 ))</f>
        <v>0</v>
      </c>
      <c r="CM19" s="1050"/>
      <c r="CN19" s="1061">
        <f>IF('[2]Validation flags'!$H$3=1,0, IF( ISNUMBER(AA19), 0, 1 ))</f>
        <v>0</v>
      </c>
      <c r="CO19" s="1061">
        <f>IF('[2]Validation flags'!$H$3=1,0, IF( ISNUMBER(AB19), 0, 1 ))</f>
        <v>0</v>
      </c>
      <c r="CP19" s="1061">
        <f>IF('[2]Validation flags'!$H$3=1,0, IF( ISNUMBER(AC19), 0, 1 ))</f>
        <v>0</v>
      </c>
      <c r="CQ19" s="1061">
        <f>IF('[2]Validation flags'!$H$3=1,0, IF( ISNUMBER(AD19), 0, 1 ))</f>
        <v>0</v>
      </c>
      <c r="CR19" s="1061">
        <f>IF('[2]Validation flags'!$H$3=1,0, IF( ISNUMBER(AE19), 0, 1 ))</f>
        <v>0</v>
      </c>
      <c r="CU19" s="1034"/>
      <c r="CV19" s="1092"/>
      <c r="CW19" s="1092"/>
      <c r="CX19" s="1092"/>
      <c r="CY19" s="1092"/>
      <c r="CZ19" s="1092"/>
      <c r="DA19" s="1092"/>
      <c r="DB19" s="1061">
        <f t="shared" si="5"/>
        <v>0</v>
      </c>
      <c r="DC19" s="1050"/>
      <c r="DD19" s="1092"/>
      <c r="DE19" s="1092"/>
      <c r="DF19" s="1092"/>
      <c r="DG19" s="1092"/>
      <c r="DH19" s="1092"/>
      <c r="DI19" s="1092"/>
      <c r="DJ19" s="1092"/>
      <c r="DK19" s="1092"/>
      <c r="DL19" s="1092"/>
      <c r="DM19" s="1092"/>
      <c r="DN19" s="1092"/>
      <c r="DO19" s="1092"/>
      <c r="DP19" s="1092"/>
      <c r="DQ19" s="1092"/>
      <c r="DR19" s="1092"/>
      <c r="DS19" s="1092"/>
      <c r="DT19" s="1092"/>
      <c r="DU19" s="1034"/>
    </row>
    <row r="20" spans="2:125" ht="14.25" customHeight="1" x14ac:dyDescent="0.25">
      <c r="B20" s="62">
        <v>11</v>
      </c>
      <c r="C20" s="63" t="s">
        <v>7556</v>
      </c>
      <c r="D20" s="64"/>
      <c r="E20" s="64" t="s">
        <v>1923</v>
      </c>
      <c r="F20" s="79">
        <v>0</v>
      </c>
      <c r="G20" s="3034">
        <v>3</v>
      </c>
      <c r="H20" s="3035">
        <v>12</v>
      </c>
      <c r="I20" s="3034">
        <v>45</v>
      </c>
      <c r="J20" s="3035">
        <v>2</v>
      </c>
      <c r="K20" s="3035">
        <v>2</v>
      </c>
      <c r="L20" s="3034">
        <v>12</v>
      </c>
      <c r="M20" s="3035">
        <v>5</v>
      </c>
      <c r="N20" s="3036">
        <v>81</v>
      </c>
      <c r="O20" s="3051"/>
      <c r="P20" s="3038">
        <v>9</v>
      </c>
      <c r="Q20" s="3035">
        <v>3</v>
      </c>
      <c r="R20" s="3035">
        <v>5</v>
      </c>
      <c r="S20" s="3034">
        <v>64</v>
      </c>
      <c r="T20" s="3036">
        <v>81</v>
      </c>
      <c r="U20" s="3038">
        <v>0</v>
      </c>
      <c r="V20" s="3035">
        <v>2</v>
      </c>
      <c r="W20" s="3035">
        <v>22</v>
      </c>
      <c r="X20" s="3034">
        <v>50</v>
      </c>
      <c r="Y20" s="3034">
        <v>7</v>
      </c>
      <c r="Z20" s="3036">
        <v>81</v>
      </c>
      <c r="AA20" s="3038">
        <v>0</v>
      </c>
      <c r="AB20" s="3035">
        <v>2</v>
      </c>
      <c r="AC20" s="3034">
        <v>25</v>
      </c>
      <c r="AD20" s="3035">
        <v>43</v>
      </c>
      <c r="AE20" s="3034">
        <v>11</v>
      </c>
      <c r="AF20" s="3036">
        <v>81</v>
      </c>
      <c r="AG20" s="3018"/>
      <c r="AH20" s="2970"/>
      <c r="AI20" s="1068" t="s">
        <v>7316</v>
      </c>
      <c r="AK20" s="43">
        <f t="shared" si="3"/>
        <v>0</v>
      </c>
      <c r="AL20" s="43">
        <f t="shared" si="4"/>
        <v>0</v>
      </c>
      <c r="AN20" s="62">
        <v>11</v>
      </c>
      <c r="AO20" s="63" t="s">
        <v>7556</v>
      </c>
      <c r="AP20" s="64" t="s">
        <v>1923</v>
      </c>
      <c r="AQ20" s="79">
        <v>0</v>
      </c>
      <c r="AR20" s="3039" t="s">
        <v>7557</v>
      </c>
      <c r="AS20" s="3040" t="s">
        <v>7558</v>
      </c>
      <c r="AT20" s="3040" t="s">
        <v>7559</v>
      </c>
      <c r="AU20" s="3040" t="s">
        <v>7560</v>
      </c>
      <c r="AV20" s="3040" t="s">
        <v>7561</v>
      </c>
      <c r="AW20" s="3040" t="s">
        <v>7562</v>
      </c>
      <c r="AX20" s="3040" t="s">
        <v>7563</v>
      </c>
      <c r="AY20" s="3041" t="s">
        <v>7564</v>
      </c>
      <c r="AZ20" s="3033"/>
      <c r="BA20" s="3039" t="s">
        <v>7565</v>
      </c>
      <c r="BB20" s="3040" t="s">
        <v>7566</v>
      </c>
      <c r="BC20" s="3040" t="s">
        <v>7567</v>
      </c>
      <c r="BD20" s="3040" t="s">
        <v>7568</v>
      </c>
      <c r="BE20" s="3041" t="s">
        <v>7569</v>
      </c>
      <c r="BF20" s="3039" t="s">
        <v>7570</v>
      </c>
      <c r="BG20" s="3040" t="s">
        <v>7571</v>
      </c>
      <c r="BH20" s="3040" t="s">
        <v>7572</v>
      </c>
      <c r="BI20" s="3040" t="s">
        <v>7573</v>
      </c>
      <c r="BJ20" s="3040" t="s">
        <v>7574</v>
      </c>
      <c r="BK20" s="3041" t="s">
        <v>7575</v>
      </c>
      <c r="BL20" s="3039" t="s">
        <v>7576</v>
      </c>
      <c r="BM20" s="3040" t="s">
        <v>7577</v>
      </c>
      <c r="BN20" s="3040" t="s">
        <v>7578</v>
      </c>
      <c r="BO20" s="3040" t="s">
        <v>7579</v>
      </c>
      <c r="BP20" s="3040" t="s">
        <v>7580</v>
      </c>
      <c r="BQ20" s="3041" t="s">
        <v>7581</v>
      </c>
      <c r="BT20" s="1061">
        <f>IF('[2]Validation flags'!$H$3=1,0, IF( ISNUMBER(G20), 0, 1 ))</f>
        <v>0</v>
      </c>
      <c r="BU20" s="1061">
        <f>IF('[2]Validation flags'!$H$3=1,0, IF( ISNUMBER(H20), 0, 1 ))</f>
        <v>0</v>
      </c>
      <c r="BV20" s="1061">
        <f>IF('[2]Validation flags'!$H$3=1,0, IF( ISNUMBER(I20), 0, 1 ))</f>
        <v>0</v>
      </c>
      <c r="BW20" s="1061">
        <f>IF('[2]Validation flags'!$H$3=1,0, IF( ISNUMBER(J20), 0, 1 ))</f>
        <v>0</v>
      </c>
      <c r="BX20" s="1061">
        <f>IF('[2]Validation flags'!$H$3=1,0, IF( ISNUMBER(K20), 0, 1 ))</f>
        <v>0</v>
      </c>
      <c r="BY20" s="1061">
        <f>IF('[2]Validation flags'!$H$3=1,0, IF( ISNUMBER(L20), 0, 1 ))</f>
        <v>0</v>
      </c>
      <c r="BZ20" s="1061">
        <f>IF('[2]Validation flags'!$H$3=1,0, IF( ISNUMBER(M20), 0, 1 ))</f>
        <v>0</v>
      </c>
      <c r="CA20" s="1050"/>
      <c r="CB20" s="1050"/>
      <c r="CC20" s="1061">
        <f>IF('[2]Validation flags'!$H$3=1,0, IF( ISNUMBER(P20), 0, 1 ))</f>
        <v>0</v>
      </c>
      <c r="CD20" s="1061">
        <f>IF('[2]Validation flags'!$H$3=1,0, IF( ISNUMBER(Q20), 0, 1 ))</f>
        <v>0</v>
      </c>
      <c r="CE20" s="1061">
        <f>IF('[2]Validation flags'!$H$3=1,0, IF( ISNUMBER(R20), 0, 1 ))</f>
        <v>0</v>
      </c>
      <c r="CF20" s="1061">
        <f>IF('[2]Validation flags'!$H$3=1,0, IF( ISNUMBER(S20), 0, 1 ))</f>
        <v>0</v>
      </c>
      <c r="CG20" s="1050"/>
      <c r="CH20" s="1061">
        <f>IF('[2]Validation flags'!$H$3=1,0, IF( ISNUMBER(U20), 0, 1 ))</f>
        <v>0</v>
      </c>
      <c r="CI20" s="1061">
        <f>IF('[2]Validation flags'!$H$3=1,0, IF( ISNUMBER(V20), 0, 1 ))</f>
        <v>0</v>
      </c>
      <c r="CJ20" s="1061">
        <f>IF('[2]Validation flags'!$H$3=1,0, IF( ISNUMBER(W20), 0, 1 ))</f>
        <v>0</v>
      </c>
      <c r="CK20" s="1061">
        <f>IF('[2]Validation flags'!$H$3=1,0, IF( ISNUMBER(X20), 0, 1 ))</f>
        <v>0</v>
      </c>
      <c r="CL20" s="1061">
        <f>IF('[2]Validation flags'!$H$3=1,0, IF( ISNUMBER(Y20), 0, 1 ))</f>
        <v>0</v>
      </c>
      <c r="CM20" s="1050"/>
      <c r="CN20" s="1061">
        <f>IF('[2]Validation flags'!$H$3=1,0, IF( ISNUMBER(AA20), 0, 1 ))</f>
        <v>0</v>
      </c>
      <c r="CO20" s="1061">
        <f>IF('[2]Validation flags'!$H$3=1,0, IF( ISNUMBER(AB20), 0, 1 ))</f>
        <v>0</v>
      </c>
      <c r="CP20" s="1061">
        <f>IF('[2]Validation flags'!$H$3=1,0, IF( ISNUMBER(AC20), 0, 1 ))</f>
        <v>0</v>
      </c>
      <c r="CQ20" s="1061">
        <f>IF('[2]Validation flags'!$H$3=1,0, IF( ISNUMBER(AD20), 0, 1 ))</f>
        <v>0</v>
      </c>
      <c r="CR20" s="1061">
        <f>IF('[2]Validation flags'!$H$3=1,0, IF( ISNUMBER(AE20), 0, 1 ))</f>
        <v>0</v>
      </c>
      <c r="CU20" s="1034"/>
      <c r="CV20" s="1092"/>
      <c r="CW20" s="1092"/>
      <c r="CX20" s="1092"/>
      <c r="CY20" s="1092"/>
      <c r="CZ20" s="1092"/>
      <c r="DA20" s="1092"/>
      <c r="DB20" s="1061">
        <f t="shared" si="5"/>
        <v>0</v>
      </c>
      <c r="DC20" s="1050"/>
      <c r="DD20" s="1092"/>
      <c r="DE20" s="1092"/>
      <c r="DF20" s="1092"/>
      <c r="DG20" s="1092"/>
      <c r="DH20" s="1092"/>
      <c r="DI20" s="1092"/>
      <c r="DJ20" s="1092"/>
      <c r="DK20" s="1092"/>
      <c r="DL20" s="1092"/>
      <c r="DM20" s="1092"/>
      <c r="DN20" s="1092"/>
      <c r="DO20" s="1092"/>
      <c r="DP20" s="1092"/>
      <c r="DQ20" s="1092"/>
      <c r="DR20" s="1092"/>
      <c r="DS20" s="1092"/>
      <c r="DT20" s="1092"/>
      <c r="DU20" s="1034"/>
    </row>
    <row r="21" spans="2:125" ht="14.25" customHeight="1" x14ac:dyDescent="0.25">
      <c r="B21" s="62">
        <v>12</v>
      </c>
      <c r="C21" s="63" t="s">
        <v>7582</v>
      </c>
      <c r="D21" s="64"/>
      <c r="E21" s="64" t="s">
        <v>1923</v>
      </c>
      <c r="F21" s="79">
        <v>0</v>
      </c>
      <c r="G21" s="3035">
        <v>0</v>
      </c>
      <c r="H21" s="3035">
        <v>13</v>
      </c>
      <c r="I21" s="3034">
        <v>37</v>
      </c>
      <c r="J21" s="3035">
        <v>2</v>
      </c>
      <c r="K21" s="3035">
        <v>8</v>
      </c>
      <c r="L21" s="3035">
        <v>6</v>
      </c>
      <c r="M21" s="3035">
        <v>9</v>
      </c>
      <c r="N21" s="3036">
        <v>75</v>
      </c>
      <c r="O21" s="3051"/>
      <c r="P21" s="3038">
        <v>17</v>
      </c>
      <c r="Q21" s="3035">
        <v>3</v>
      </c>
      <c r="R21" s="3035">
        <v>3</v>
      </c>
      <c r="S21" s="3034">
        <v>52</v>
      </c>
      <c r="T21" s="3036">
        <v>75</v>
      </c>
      <c r="U21" s="3038">
        <v>0</v>
      </c>
      <c r="V21" s="3035">
        <v>4</v>
      </c>
      <c r="W21" s="3035">
        <v>19</v>
      </c>
      <c r="X21" s="3034">
        <v>41</v>
      </c>
      <c r="Y21" s="3034">
        <v>11</v>
      </c>
      <c r="Z21" s="3036">
        <v>75</v>
      </c>
      <c r="AA21" s="3038">
        <v>0</v>
      </c>
      <c r="AB21" s="3035">
        <v>5</v>
      </c>
      <c r="AC21" s="3034">
        <v>29</v>
      </c>
      <c r="AD21" s="3034">
        <v>24</v>
      </c>
      <c r="AE21" s="3034">
        <v>17</v>
      </c>
      <c r="AF21" s="3036">
        <v>75</v>
      </c>
      <c r="AG21" s="3018"/>
      <c r="AH21" s="2970"/>
      <c r="AI21" s="1068" t="s">
        <v>7316</v>
      </c>
      <c r="AK21" s="43">
        <f t="shared" si="3"/>
        <v>0</v>
      </c>
      <c r="AL21" s="43">
        <f t="shared" si="4"/>
        <v>0</v>
      </c>
      <c r="AN21" s="62">
        <v>12</v>
      </c>
      <c r="AO21" s="63" t="s">
        <v>7582</v>
      </c>
      <c r="AP21" s="64" t="s">
        <v>1923</v>
      </c>
      <c r="AQ21" s="79">
        <v>0</v>
      </c>
      <c r="AR21" s="3039" t="s">
        <v>7583</v>
      </c>
      <c r="AS21" s="3040" t="s">
        <v>7584</v>
      </c>
      <c r="AT21" s="3040" t="s">
        <v>7585</v>
      </c>
      <c r="AU21" s="3040" t="s">
        <v>7586</v>
      </c>
      <c r="AV21" s="3040" t="s">
        <v>7587</v>
      </c>
      <c r="AW21" s="3040" t="s">
        <v>7588</v>
      </c>
      <c r="AX21" s="3040" t="s">
        <v>7589</v>
      </c>
      <c r="AY21" s="3041" t="s">
        <v>7590</v>
      </c>
      <c r="AZ21" s="3033"/>
      <c r="BA21" s="3039" t="s">
        <v>7591</v>
      </c>
      <c r="BB21" s="3040" t="s">
        <v>7592</v>
      </c>
      <c r="BC21" s="3040" t="s">
        <v>7593</v>
      </c>
      <c r="BD21" s="3040" t="s">
        <v>7594</v>
      </c>
      <c r="BE21" s="3041" t="s">
        <v>7595</v>
      </c>
      <c r="BF21" s="3039" t="s">
        <v>7596</v>
      </c>
      <c r="BG21" s="3040" t="s">
        <v>7597</v>
      </c>
      <c r="BH21" s="3040" t="s">
        <v>7598</v>
      </c>
      <c r="BI21" s="3040" t="s">
        <v>7599</v>
      </c>
      <c r="BJ21" s="3040" t="s">
        <v>7600</v>
      </c>
      <c r="BK21" s="3041" t="s">
        <v>7601</v>
      </c>
      <c r="BL21" s="3039" t="s">
        <v>7602</v>
      </c>
      <c r="BM21" s="3040" t="s">
        <v>7603</v>
      </c>
      <c r="BN21" s="3040" t="s">
        <v>7604</v>
      </c>
      <c r="BO21" s="3040" t="s">
        <v>7605</v>
      </c>
      <c r="BP21" s="3040" t="s">
        <v>7606</v>
      </c>
      <c r="BQ21" s="3041" t="s">
        <v>7607</v>
      </c>
      <c r="BT21" s="1061">
        <f>IF('[2]Validation flags'!$H$3=1,0, IF( ISNUMBER(G21), 0, 1 ))</f>
        <v>0</v>
      </c>
      <c r="BU21" s="1061">
        <f>IF('[2]Validation flags'!$H$3=1,0, IF( ISNUMBER(H21), 0, 1 ))</f>
        <v>0</v>
      </c>
      <c r="BV21" s="1061">
        <f>IF('[2]Validation flags'!$H$3=1,0, IF( ISNUMBER(I21), 0, 1 ))</f>
        <v>0</v>
      </c>
      <c r="BW21" s="1061">
        <f>IF('[2]Validation flags'!$H$3=1,0, IF( ISNUMBER(J21), 0, 1 ))</f>
        <v>0</v>
      </c>
      <c r="BX21" s="1061">
        <f>IF('[2]Validation flags'!$H$3=1,0, IF( ISNUMBER(K21), 0, 1 ))</f>
        <v>0</v>
      </c>
      <c r="BY21" s="1061">
        <f>IF('[2]Validation flags'!$H$3=1,0, IF( ISNUMBER(L21), 0, 1 ))</f>
        <v>0</v>
      </c>
      <c r="BZ21" s="1061">
        <f>IF('[2]Validation flags'!$H$3=1,0, IF( ISNUMBER(M21), 0, 1 ))</f>
        <v>0</v>
      </c>
      <c r="CA21" s="1050"/>
      <c r="CB21" s="1050"/>
      <c r="CC21" s="1061">
        <f>IF('[2]Validation flags'!$H$3=1,0, IF( ISNUMBER(P21), 0, 1 ))</f>
        <v>0</v>
      </c>
      <c r="CD21" s="1061">
        <f>IF('[2]Validation flags'!$H$3=1,0, IF( ISNUMBER(Q21), 0, 1 ))</f>
        <v>0</v>
      </c>
      <c r="CE21" s="1061">
        <f>IF('[2]Validation flags'!$H$3=1,0, IF( ISNUMBER(R21), 0, 1 ))</f>
        <v>0</v>
      </c>
      <c r="CF21" s="1061">
        <f>IF('[2]Validation flags'!$H$3=1,0, IF( ISNUMBER(S21), 0, 1 ))</f>
        <v>0</v>
      </c>
      <c r="CG21" s="1050"/>
      <c r="CH21" s="1061">
        <f>IF('[2]Validation flags'!$H$3=1,0, IF( ISNUMBER(U21), 0, 1 ))</f>
        <v>0</v>
      </c>
      <c r="CI21" s="1061">
        <f>IF('[2]Validation flags'!$H$3=1,0, IF( ISNUMBER(V21), 0, 1 ))</f>
        <v>0</v>
      </c>
      <c r="CJ21" s="1061">
        <f>IF('[2]Validation flags'!$H$3=1,0, IF( ISNUMBER(W21), 0, 1 ))</f>
        <v>0</v>
      </c>
      <c r="CK21" s="1061">
        <f>IF('[2]Validation flags'!$H$3=1,0, IF( ISNUMBER(X21), 0, 1 ))</f>
        <v>0</v>
      </c>
      <c r="CL21" s="1061">
        <f>IF('[2]Validation flags'!$H$3=1,0, IF( ISNUMBER(Y21), 0, 1 ))</f>
        <v>0</v>
      </c>
      <c r="CM21" s="1050"/>
      <c r="CN21" s="1061">
        <f>IF('[2]Validation flags'!$H$3=1,0, IF( ISNUMBER(AA21), 0, 1 ))</f>
        <v>0</v>
      </c>
      <c r="CO21" s="1061">
        <f>IF('[2]Validation flags'!$H$3=1,0, IF( ISNUMBER(AB21), 0, 1 ))</f>
        <v>0</v>
      </c>
      <c r="CP21" s="1061">
        <f>IF('[2]Validation flags'!$H$3=1,0, IF( ISNUMBER(AC21), 0, 1 ))</f>
        <v>0</v>
      </c>
      <c r="CQ21" s="1061">
        <f>IF('[2]Validation flags'!$H$3=1,0, IF( ISNUMBER(AD21), 0, 1 ))</f>
        <v>0</v>
      </c>
      <c r="CR21" s="1061">
        <f>IF('[2]Validation flags'!$H$3=1,0, IF( ISNUMBER(AE21), 0, 1 ))</f>
        <v>0</v>
      </c>
      <c r="CU21" s="1034"/>
      <c r="CV21" s="1092"/>
      <c r="CW21" s="1092"/>
      <c r="CX21" s="1092"/>
      <c r="CY21" s="1092"/>
      <c r="CZ21" s="1092"/>
      <c r="DA21" s="1092"/>
      <c r="DB21" s="1061">
        <f t="shared" si="5"/>
        <v>0</v>
      </c>
      <c r="DC21" s="1050"/>
      <c r="DD21" s="1092"/>
      <c r="DE21" s="1092"/>
      <c r="DF21" s="1092"/>
      <c r="DG21" s="1092"/>
      <c r="DH21" s="1092"/>
      <c r="DI21" s="1092"/>
      <c r="DJ21" s="1092"/>
      <c r="DK21" s="1092"/>
      <c r="DL21" s="1092"/>
      <c r="DM21" s="1092"/>
      <c r="DN21" s="1092"/>
      <c r="DO21" s="1092"/>
      <c r="DP21" s="1092"/>
      <c r="DQ21" s="1092"/>
      <c r="DR21" s="1092"/>
      <c r="DS21" s="1092"/>
      <c r="DT21" s="1092"/>
      <c r="DU21" s="1034"/>
    </row>
    <row r="22" spans="2:125" ht="14.25" customHeight="1" x14ac:dyDescent="0.25">
      <c r="B22" s="85">
        <v>13</v>
      </c>
      <c r="C22" s="86" t="s">
        <v>7608</v>
      </c>
      <c r="D22" s="88"/>
      <c r="E22" s="88" t="s">
        <v>1923</v>
      </c>
      <c r="F22" s="520">
        <v>0</v>
      </c>
      <c r="G22" s="3035">
        <v>0</v>
      </c>
      <c r="H22" s="3035">
        <v>9</v>
      </c>
      <c r="I22" s="3034">
        <v>15</v>
      </c>
      <c r="J22" s="3035">
        <v>5</v>
      </c>
      <c r="K22" s="3035">
        <v>4</v>
      </c>
      <c r="L22" s="3035">
        <v>2</v>
      </c>
      <c r="M22" s="3035">
        <v>4</v>
      </c>
      <c r="N22" s="3036">
        <v>39</v>
      </c>
      <c r="O22" s="3051"/>
      <c r="P22" s="3037">
        <v>20</v>
      </c>
      <c r="Q22" s="3035">
        <v>4</v>
      </c>
      <c r="R22" s="3035">
        <v>5</v>
      </c>
      <c r="S22" s="3035">
        <v>10</v>
      </c>
      <c r="T22" s="3062">
        <v>39</v>
      </c>
      <c r="U22" s="3038">
        <v>0</v>
      </c>
      <c r="V22" s="3035">
        <v>6</v>
      </c>
      <c r="W22" s="3035">
        <v>14</v>
      </c>
      <c r="X22" s="3034">
        <v>16</v>
      </c>
      <c r="Y22" s="3035">
        <v>3</v>
      </c>
      <c r="Z22" s="3036">
        <v>39</v>
      </c>
      <c r="AA22" s="3038">
        <v>1</v>
      </c>
      <c r="AB22" s="3035">
        <v>7</v>
      </c>
      <c r="AC22" s="3035">
        <v>19</v>
      </c>
      <c r="AD22" s="3035">
        <v>7</v>
      </c>
      <c r="AE22" s="3034">
        <v>5</v>
      </c>
      <c r="AF22" s="3036">
        <v>39</v>
      </c>
      <c r="AG22" s="3018"/>
      <c r="AH22" s="2970"/>
      <c r="AI22" s="1068" t="s">
        <v>7316</v>
      </c>
      <c r="AK22" s="43">
        <f t="shared" si="3"/>
        <v>0</v>
      </c>
      <c r="AL22" s="43">
        <f t="shared" si="4"/>
        <v>0</v>
      </c>
      <c r="AN22" s="85">
        <v>13</v>
      </c>
      <c r="AO22" s="86" t="s">
        <v>7608</v>
      </c>
      <c r="AP22" s="88" t="s">
        <v>1923</v>
      </c>
      <c r="AQ22" s="520">
        <v>0</v>
      </c>
      <c r="AR22" s="3039" t="s">
        <v>7609</v>
      </c>
      <c r="AS22" s="3040" t="s">
        <v>7610</v>
      </c>
      <c r="AT22" s="3040" t="s">
        <v>7611</v>
      </c>
      <c r="AU22" s="3040" t="s">
        <v>7612</v>
      </c>
      <c r="AV22" s="3040" t="s">
        <v>7613</v>
      </c>
      <c r="AW22" s="3040" t="s">
        <v>7614</v>
      </c>
      <c r="AX22" s="3040" t="s">
        <v>7615</v>
      </c>
      <c r="AY22" s="3041" t="s">
        <v>7616</v>
      </c>
      <c r="AZ22" s="3033"/>
      <c r="BA22" s="3039" t="s">
        <v>7617</v>
      </c>
      <c r="BB22" s="3040" t="s">
        <v>7618</v>
      </c>
      <c r="BC22" s="3040" t="s">
        <v>7619</v>
      </c>
      <c r="BD22" s="3040" t="s">
        <v>7620</v>
      </c>
      <c r="BE22" s="3041" t="s">
        <v>7621</v>
      </c>
      <c r="BF22" s="3039" t="s">
        <v>7622</v>
      </c>
      <c r="BG22" s="3040" t="s">
        <v>7623</v>
      </c>
      <c r="BH22" s="3040" t="s">
        <v>7624</v>
      </c>
      <c r="BI22" s="3040" t="s">
        <v>7625</v>
      </c>
      <c r="BJ22" s="3040" t="s">
        <v>7626</v>
      </c>
      <c r="BK22" s="3041" t="s">
        <v>7627</v>
      </c>
      <c r="BL22" s="3039" t="s">
        <v>7628</v>
      </c>
      <c r="BM22" s="3040" t="s">
        <v>7629</v>
      </c>
      <c r="BN22" s="3040" t="s">
        <v>7630</v>
      </c>
      <c r="BO22" s="3040" t="s">
        <v>7631</v>
      </c>
      <c r="BP22" s="3040" t="s">
        <v>7632</v>
      </c>
      <c r="BQ22" s="3041" t="s">
        <v>7633</v>
      </c>
      <c r="BT22" s="1061">
        <f>IF('[2]Validation flags'!$H$3=1,0, IF( ISNUMBER(G22), 0, 1 ))</f>
        <v>0</v>
      </c>
      <c r="BU22" s="1061">
        <f>IF('[2]Validation flags'!$H$3=1,0, IF( ISNUMBER(H22), 0, 1 ))</f>
        <v>0</v>
      </c>
      <c r="BV22" s="1061">
        <f>IF('[2]Validation flags'!$H$3=1,0, IF( ISNUMBER(I22), 0, 1 ))</f>
        <v>0</v>
      </c>
      <c r="BW22" s="1061">
        <f>IF('[2]Validation flags'!$H$3=1,0, IF( ISNUMBER(J22), 0, 1 ))</f>
        <v>0</v>
      </c>
      <c r="BX22" s="1061">
        <f>IF('[2]Validation flags'!$H$3=1,0, IF( ISNUMBER(K22), 0, 1 ))</f>
        <v>0</v>
      </c>
      <c r="BY22" s="1061">
        <f>IF('[2]Validation flags'!$H$3=1,0, IF( ISNUMBER(L22), 0, 1 ))</f>
        <v>0</v>
      </c>
      <c r="BZ22" s="1061">
        <f>IF('[2]Validation flags'!$H$3=1,0, IF( ISNUMBER(M22), 0, 1 ))</f>
        <v>0</v>
      </c>
      <c r="CA22" s="1050"/>
      <c r="CB22" s="1050"/>
      <c r="CC22" s="1061">
        <f>IF('[2]Validation flags'!$H$3=1,0, IF( ISNUMBER(P22), 0, 1 ))</f>
        <v>0</v>
      </c>
      <c r="CD22" s="1061">
        <f>IF('[2]Validation flags'!$H$3=1,0, IF( ISNUMBER(Q22), 0, 1 ))</f>
        <v>0</v>
      </c>
      <c r="CE22" s="1061">
        <f>IF('[2]Validation flags'!$H$3=1,0, IF( ISNUMBER(R22), 0, 1 ))</f>
        <v>0</v>
      </c>
      <c r="CF22" s="1061">
        <f>IF('[2]Validation flags'!$H$3=1,0, IF( ISNUMBER(S22), 0, 1 ))</f>
        <v>0</v>
      </c>
      <c r="CG22" s="1050"/>
      <c r="CH22" s="1061">
        <f>IF('[2]Validation flags'!$H$3=1,0, IF( ISNUMBER(U22), 0, 1 ))</f>
        <v>0</v>
      </c>
      <c r="CI22" s="1061">
        <f>IF('[2]Validation flags'!$H$3=1,0, IF( ISNUMBER(V22), 0, 1 ))</f>
        <v>0</v>
      </c>
      <c r="CJ22" s="1061">
        <f>IF('[2]Validation flags'!$H$3=1,0, IF( ISNUMBER(W22), 0, 1 ))</f>
        <v>0</v>
      </c>
      <c r="CK22" s="1061">
        <f>IF('[2]Validation flags'!$H$3=1,0, IF( ISNUMBER(X22), 0, 1 ))</f>
        <v>0</v>
      </c>
      <c r="CL22" s="1061">
        <f>IF('[2]Validation flags'!$H$3=1,0, IF( ISNUMBER(Y22), 0, 1 ))</f>
        <v>0</v>
      </c>
      <c r="CM22" s="1050"/>
      <c r="CN22" s="1061">
        <f>IF('[2]Validation flags'!$H$3=1,0, IF( ISNUMBER(AA22), 0, 1 ))</f>
        <v>0</v>
      </c>
      <c r="CO22" s="1061">
        <f>IF('[2]Validation flags'!$H$3=1,0, IF( ISNUMBER(AB22), 0, 1 ))</f>
        <v>0</v>
      </c>
      <c r="CP22" s="1061">
        <f>IF('[2]Validation flags'!$H$3=1,0, IF( ISNUMBER(AC22), 0, 1 ))</f>
        <v>0</v>
      </c>
      <c r="CQ22" s="1061">
        <f>IF('[2]Validation flags'!$H$3=1,0, IF( ISNUMBER(AD22), 0, 1 ))</f>
        <v>0</v>
      </c>
      <c r="CR22" s="1061">
        <f>IF('[2]Validation flags'!$H$3=1,0, IF( ISNUMBER(AE22), 0, 1 ))</f>
        <v>0</v>
      </c>
      <c r="CU22" s="1034"/>
      <c r="CV22" s="1092"/>
      <c r="CW22" s="1092"/>
      <c r="CX22" s="1092"/>
      <c r="CY22" s="1092"/>
      <c r="CZ22" s="1092"/>
      <c r="DA22" s="1092"/>
      <c r="DB22" s="1061">
        <f t="shared" si="5"/>
        <v>0</v>
      </c>
      <c r="DC22" s="1050"/>
      <c r="DD22" s="1092"/>
      <c r="DE22" s="1092"/>
      <c r="DF22" s="1092"/>
      <c r="DG22" s="1092"/>
      <c r="DH22" s="1092"/>
      <c r="DI22" s="1092"/>
      <c r="DJ22" s="1092"/>
      <c r="DK22" s="1092"/>
      <c r="DL22" s="1092"/>
      <c r="DM22" s="1092"/>
      <c r="DN22" s="1092"/>
      <c r="DO22" s="1092"/>
      <c r="DP22" s="1092"/>
      <c r="DQ22" s="1092"/>
      <c r="DR22" s="1092"/>
      <c r="DS22" s="1092"/>
      <c r="DT22" s="1092"/>
      <c r="DU22" s="1034"/>
    </row>
    <row r="23" spans="2:125" ht="14.25" customHeight="1" x14ac:dyDescent="0.25">
      <c r="B23" s="62">
        <v>14</v>
      </c>
      <c r="C23" s="63" t="s">
        <v>7634</v>
      </c>
      <c r="D23" s="64"/>
      <c r="E23" s="64" t="s">
        <v>1923</v>
      </c>
      <c r="F23" s="79">
        <v>0</v>
      </c>
      <c r="G23" s="3035">
        <v>0</v>
      </c>
      <c r="H23" s="3035">
        <v>19</v>
      </c>
      <c r="I23" s="3034">
        <v>8</v>
      </c>
      <c r="J23" s="3035">
        <v>4</v>
      </c>
      <c r="K23" s="3035">
        <v>6</v>
      </c>
      <c r="L23" s="3035">
        <v>2</v>
      </c>
      <c r="M23" s="3035">
        <v>1</v>
      </c>
      <c r="N23" s="3036">
        <v>40</v>
      </c>
      <c r="O23" s="3051"/>
      <c r="P23" s="3037">
        <v>15</v>
      </c>
      <c r="Q23" s="3035">
        <v>7</v>
      </c>
      <c r="R23" s="3035">
        <v>8</v>
      </c>
      <c r="S23" s="3035">
        <v>10</v>
      </c>
      <c r="T23" s="3062">
        <v>40</v>
      </c>
      <c r="U23" s="3038">
        <v>0</v>
      </c>
      <c r="V23" s="3035">
        <v>1</v>
      </c>
      <c r="W23" s="3035">
        <v>12</v>
      </c>
      <c r="X23" s="3034">
        <v>22</v>
      </c>
      <c r="Y23" s="3035">
        <v>5</v>
      </c>
      <c r="Z23" s="3036">
        <v>40</v>
      </c>
      <c r="AA23" s="3038">
        <v>0</v>
      </c>
      <c r="AB23" s="3035">
        <v>12</v>
      </c>
      <c r="AC23" s="3035">
        <v>15</v>
      </c>
      <c r="AD23" s="3035">
        <v>5</v>
      </c>
      <c r="AE23" s="3034">
        <v>8</v>
      </c>
      <c r="AF23" s="3036">
        <v>40</v>
      </c>
      <c r="AG23" s="3018"/>
      <c r="AH23" s="2970"/>
      <c r="AI23" s="1068" t="s">
        <v>7316</v>
      </c>
      <c r="AK23" s="43">
        <f t="shared" si="3"/>
        <v>0</v>
      </c>
      <c r="AL23" s="43">
        <f t="shared" si="4"/>
        <v>0</v>
      </c>
      <c r="AN23" s="62">
        <v>14</v>
      </c>
      <c r="AO23" s="63" t="s">
        <v>7634</v>
      </c>
      <c r="AP23" s="64" t="s">
        <v>1923</v>
      </c>
      <c r="AQ23" s="79">
        <v>0</v>
      </c>
      <c r="AR23" s="3039" t="s">
        <v>7635</v>
      </c>
      <c r="AS23" s="3040" t="s">
        <v>7636</v>
      </c>
      <c r="AT23" s="3040" t="s">
        <v>7637</v>
      </c>
      <c r="AU23" s="3040" t="s">
        <v>7638</v>
      </c>
      <c r="AV23" s="3040" t="s">
        <v>7639</v>
      </c>
      <c r="AW23" s="3040" t="s">
        <v>7640</v>
      </c>
      <c r="AX23" s="3040" t="s">
        <v>7641</v>
      </c>
      <c r="AY23" s="3041" t="s">
        <v>7642</v>
      </c>
      <c r="AZ23" s="3033"/>
      <c r="BA23" s="3039" t="s">
        <v>7643</v>
      </c>
      <c r="BB23" s="3040" t="s">
        <v>7644</v>
      </c>
      <c r="BC23" s="3040" t="s">
        <v>7645</v>
      </c>
      <c r="BD23" s="3040" t="s">
        <v>7646</v>
      </c>
      <c r="BE23" s="3041" t="s">
        <v>7647</v>
      </c>
      <c r="BF23" s="3039" t="s">
        <v>7648</v>
      </c>
      <c r="BG23" s="3040" t="s">
        <v>7649</v>
      </c>
      <c r="BH23" s="3040" t="s">
        <v>7650</v>
      </c>
      <c r="BI23" s="3040" t="s">
        <v>7651</v>
      </c>
      <c r="BJ23" s="3040" t="s">
        <v>7652</v>
      </c>
      <c r="BK23" s="3041" t="s">
        <v>7653</v>
      </c>
      <c r="BL23" s="3039" t="s">
        <v>7654</v>
      </c>
      <c r="BM23" s="3040" t="s">
        <v>7655</v>
      </c>
      <c r="BN23" s="3040" t="s">
        <v>7656</v>
      </c>
      <c r="BO23" s="3040" t="s">
        <v>7657</v>
      </c>
      <c r="BP23" s="3040" t="s">
        <v>7658</v>
      </c>
      <c r="BQ23" s="3041" t="s">
        <v>7659</v>
      </c>
      <c r="BT23" s="1061">
        <f>IF('[2]Validation flags'!$H$3=1,0, IF( ISNUMBER(G23), 0, 1 ))</f>
        <v>0</v>
      </c>
      <c r="BU23" s="1061">
        <f>IF('[2]Validation flags'!$H$3=1,0, IF( ISNUMBER(H23), 0, 1 ))</f>
        <v>0</v>
      </c>
      <c r="BV23" s="1061">
        <f>IF('[2]Validation flags'!$H$3=1,0, IF( ISNUMBER(I23), 0, 1 ))</f>
        <v>0</v>
      </c>
      <c r="BW23" s="1061">
        <f>IF('[2]Validation flags'!$H$3=1,0, IF( ISNUMBER(J23), 0, 1 ))</f>
        <v>0</v>
      </c>
      <c r="BX23" s="1061">
        <f>IF('[2]Validation flags'!$H$3=1,0, IF( ISNUMBER(K23), 0, 1 ))</f>
        <v>0</v>
      </c>
      <c r="BY23" s="1061">
        <f>IF('[2]Validation flags'!$H$3=1,0, IF( ISNUMBER(L23), 0, 1 ))</f>
        <v>0</v>
      </c>
      <c r="BZ23" s="1061">
        <f>IF('[2]Validation flags'!$H$3=1,0, IF( ISNUMBER(M23), 0, 1 ))</f>
        <v>0</v>
      </c>
      <c r="CA23" s="1050"/>
      <c r="CB23" s="1050"/>
      <c r="CC23" s="1061">
        <f>IF('[2]Validation flags'!$H$3=1,0, IF( ISNUMBER(P23), 0, 1 ))</f>
        <v>0</v>
      </c>
      <c r="CD23" s="1061">
        <f>IF('[2]Validation flags'!$H$3=1,0, IF( ISNUMBER(Q23), 0, 1 ))</f>
        <v>0</v>
      </c>
      <c r="CE23" s="1061">
        <f>IF('[2]Validation flags'!$H$3=1,0, IF( ISNUMBER(R23), 0, 1 ))</f>
        <v>0</v>
      </c>
      <c r="CF23" s="1061">
        <f>IF('[2]Validation flags'!$H$3=1,0, IF( ISNUMBER(S23), 0, 1 ))</f>
        <v>0</v>
      </c>
      <c r="CG23" s="1050"/>
      <c r="CH23" s="1061">
        <f>IF('[2]Validation flags'!$H$3=1,0, IF( ISNUMBER(U23), 0, 1 ))</f>
        <v>0</v>
      </c>
      <c r="CI23" s="1061">
        <f>IF('[2]Validation flags'!$H$3=1,0, IF( ISNUMBER(V23), 0, 1 ))</f>
        <v>0</v>
      </c>
      <c r="CJ23" s="1061">
        <f>IF('[2]Validation flags'!$H$3=1,0, IF( ISNUMBER(W23), 0, 1 ))</f>
        <v>0</v>
      </c>
      <c r="CK23" s="1061">
        <f>IF('[2]Validation flags'!$H$3=1,0, IF( ISNUMBER(X23), 0, 1 ))</f>
        <v>0</v>
      </c>
      <c r="CL23" s="1061">
        <f>IF('[2]Validation flags'!$H$3=1,0, IF( ISNUMBER(Y23), 0, 1 ))</f>
        <v>0</v>
      </c>
      <c r="CM23" s="1050"/>
      <c r="CN23" s="1061">
        <f>IF('[2]Validation flags'!$H$3=1,0, IF( ISNUMBER(AA23), 0, 1 ))</f>
        <v>0</v>
      </c>
      <c r="CO23" s="1061">
        <f>IF('[2]Validation flags'!$H$3=1,0, IF( ISNUMBER(AB23), 0, 1 ))</f>
        <v>0</v>
      </c>
      <c r="CP23" s="1061">
        <f>IF('[2]Validation flags'!$H$3=1,0, IF( ISNUMBER(AC23), 0, 1 ))</f>
        <v>0</v>
      </c>
      <c r="CQ23" s="1061">
        <f>IF('[2]Validation flags'!$H$3=1,0, IF( ISNUMBER(AD23), 0, 1 ))</f>
        <v>0</v>
      </c>
      <c r="CR23" s="1061">
        <f>IF('[2]Validation flags'!$H$3=1,0, IF( ISNUMBER(AE23), 0, 1 ))</f>
        <v>0</v>
      </c>
      <c r="CU23" s="1034"/>
      <c r="CV23" s="1092"/>
      <c r="CW23" s="1092"/>
      <c r="CX23" s="1092"/>
      <c r="CY23" s="1092"/>
      <c r="CZ23" s="1092"/>
      <c r="DA23" s="1092"/>
      <c r="DB23" s="1061">
        <f t="shared" si="5"/>
        <v>0</v>
      </c>
      <c r="DC23" s="1050"/>
      <c r="DD23" s="1092"/>
      <c r="DE23" s="1092"/>
      <c r="DF23" s="1092"/>
      <c r="DG23" s="1092"/>
      <c r="DH23" s="1092"/>
      <c r="DI23" s="1092"/>
      <c r="DJ23" s="1092"/>
      <c r="DK23" s="1092"/>
      <c r="DL23" s="1092"/>
      <c r="DM23" s="1092"/>
      <c r="DN23" s="1092"/>
      <c r="DO23" s="1092"/>
      <c r="DP23" s="1092"/>
      <c r="DQ23" s="1092"/>
      <c r="DR23" s="1092"/>
      <c r="DS23" s="1092"/>
      <c r="DT23" s="1092"/>
      <c r="DU23" s="1034"/>
    </row>
    <row r="24" spans="2:125" ht="14.25" customHeight="1" thickBot="1" x14ac:dyDescent="0.25">
      <c r="B24" s="98">
        <v>15</v>
      </c>
      <c r="C24" s="99" t="s">
        <v>7660</v>
      </c>
      <c r="D24" s="100"/>
      <c r="E24" s="100" t="s">
        <v>1923</v>
      </c>
      <c r="F24" s="526">
        <v>0</v>
      </c>
      <c r="G24" s="3044">
        <v>36</v>
      </c>
      <c r="H24" s="3063">
        <v>135</v>
      </c>
      <c r="I24" s="3043">
        <v>339</v>
      </c>
      <c r="J24" s="3063">
        <v>17</v>
      </c>
      <c r="K24" s="3063">
        <v>21</v>
      </c>
      <c r="L24" s="3063">
        <v>36</v>
      </c>
      <c r="M24" s="3063">
        <v>22</v>
      </c>
      <c r="N24" s="3064">
        <v>606</v>
      </c>
      <c r="O24" s="3051"/>
      <c r="P24" s="3044">
        <v>62</v>
      </c>
      <c r="Q24" s="3063">
        <v>18</v>
      </c>
      <c r="R24" s="3063">
        <v>25</v>
      </c>
      <c r="S24" s="3063">
        <v>501</v>
      </c>
      <c r="T24" s="3065">
        <v>606</v>
      </c>
      <c r="U24" s="3044">
        <v>0</v>
      </c>
      <c r="V24" s="3063">
        <v>14</v>
      </c>
      <c r="W24" s="3063">
        <v>80</v>
      </c>
      <c r="X24" s="3063">
        <v>161</v>
      </c>
      <c r="Y24" s="3063">
        <v>351</v>
      </c>
      <c r="Z24" s="3065">
        <v>606</v>
      </c>
      <c r="AA24" s="3044">
        <v>1</v>
      </c>
      <c r="AB24" s="3063">
        <v>27</v>
      </c>
      <c r="AC24" s="3063">
        <v>99</v>
      </c>
      <c r="AD24" s="3063">
        <v>120</v>
      </c>
      <c r="AE24" s="3063">
        <v>359</v>
      </c>
      <c r="AF24" s="3065">
        <v>606</v>
      </c>
      <c r="AG24" s="3018"/>
      <c r="AH24" s="3046" t="s">
        <v>7661</v>
      </c>
      <c r="AI24" s="3066" t="s">
        <v>7316</v>
      </c>
      <c r="AK24" s="43"/>
      <c r="AL24" s="43">
        <f t="shared" si="4"/>
        <v>0</v>
      </c>
      <c r="AM24" s="273"/>
      <c r="AN24" s="98">
        <v>15</v>
      </c>
      <c r="AO24" s="99" t="s">
        <v>7660</v>
      </c>
      <c r="AP24" s="100" t="s">
        <v>1923</v>
      </c>
      <c r="AQ24" s="526">
        <v>0</v>
      </c>
      <c r="AR24" s="3048" t="s">
        <v>7662</v>
      </c>
      <c r="AS24" s="3049" t="s">
        <v>7663</v>
      </c>
      <c r="AT24" s="3049" t="s">
        <v>7664</v>
      </c>
      <c r="AU24" s="3049" t="s">
        <v>7665</v>
      </c>
      <c r="AV24" s="3049" t="s">
        <v>7666</v>
      </c>
      <c r="AW24" s="3049" t="s">
        <v>7667</v>
      </c>
      <c r="AX24" s="3049" t="s">
        <v>7668</v>
      </c>
      <c r="AY24" s="3067" t="s">
        <v>7669</v>
      </c>
      <c r="AZ24" s="3033"/>
      <c r="BA24" s="3048" t="s">
        <v>7670</v>
      </c>
      <c r="BB24" s="3049" t="s">
        <v>7671</v>
      </c>
      <c r="BC24" s="3049" t="s">
        <v>7672</v>
      </c>
      <c r="BD24" s="3049" t="s">
        <v>7673</v>
      </c>
      <c r="BE24" s="3050" t="s">
        <v>7674</v>
      </c>
      <c r="BF24" s="3048" t="s">
        <v>7675</v>
      </c>
      <c r="BG24" s="3049" t="s">
        <v>7676</v>
      </c>
      <c r="BH24" s="3049" t="s">
        <v>7677</v>
      </c>
      <c r="BI24" s="3049" t="s">
        <v>7678</v>
      </c>
      <c r="BJ24" s="3049" t="s">
        <v>7679</v>
      </c>
      <c r="BK24" s="3050" t="s">
        <v>7680</v>
      </c>
      <c r="BL24" s="3048" t="s">
        <v>7681</v>
      </c>
      <c r="BM24" s="3049" t="s">
        <v>7682</v>
      </c>
      <c r="BN24" s="3049" t="s">
        <v>7683</v>
      </c>
      <c r="BO24" s="3049" t="s">
        <v>7684</v>
      </c>
      <c r="BP24" s="3049" t="s">
        <v>7685</v>
      </c>
      <c r="BQ24" s="3050" t="s">
        <v>7686</v>
      </c>
      <c r="BS24" s="200"/>
      <c r="BT24" s="1050"/>
      <c r="BU24" s="1050"/>
      <c r="BV24" s="1050"/>
      <c r="BW24" s="1050"/>
      <c r="BX24" s="1050"/>
      <c r="BY24" s="1050"/>
      <c r="BZ24" s="1050"/>
      <c r="CA24" s="1050"/>
      <c r="CB24" s="1050"/>
      <c r="CC24" s="1050"/>
      <c r="CD24" s="1050"/>
      <c r="CE24" s="1050"/>
      <c r="CF24" s="1050"/>
      <c r="CG24" s="1050"/>
      <c r="CH24" s="1050"/>
      <c r="CI24" s="1050"/>
      <c r="CJ24" s="1050"/>
      <c r="CK24" s="1050"/>
      <c r="CL24" s="1050"/>
      <c r="CM24" s="1050"/>
      <c r="CN24" s="1050"/>
      <c r="CO24" s="1050"/>
      <c r="CP24" s="1050"/>
      <c r="CQ24" s="1050"/>
      <c r="CR24" s="1050"/>
      <c r="CS24" s="200"/>
      <c r="CT24" s="273"/>
      <c r="CU24" s="200"/>
      <c r="CV24" s="1092"/>
      <c r="CW24" s="1092"/>
      <c r="CX24" s="1092"/>
      <c r="CY24" s="1092"/>
      <c r="CZ24" s="1092"/>
      <c r="DA24" s="1092"/>
      <c r="DB24" s="1061">
        <f t="shared" si="5"/>
        <v>0</v>
      </c>
      <c r="DC24" s="1050"/>
      <c r="DD24" s="1092"/>
      <c r="DE24" s="1092"/>
      <c r="DF24" s="1092"/>
      <c r="DG24" s="1092"/>
      <c r="DH24" s="1092"/>
      <c r="DI24" s="1092"/>
      <c r="DJ24" s="1092"/>
      <c r="DK24" s="1092"/>
      <c r="DL24" s="1092"/>
      <c r="DM24" s="1092"/>
      <c r="DN24" s="1092"/>
      <c r="DO24" s="1092"/>
      <c r="DP24" s="1092"/>
      <c r="DQ24" s="1092"/>
      <c r="DR24" s="1092"/>
      <c r="DS24" s="1092"/>
      <c r="DT24" s="1092"/>
      <c r="DU24" s="200"/>
    </row>
    <row r="25" spans="2:125" ht="14.25" customHeight="1" thickBot="1" x14ac:dyDescent="0.3">
      <c r="B25" s="2956"/>
      <c r="C25" s="3055"/>
      <c r="D25" s="34"/>
      <c r="E25" s="540"/>
      <c r="F25" s="540"/>
      <c r="G25" s="3024"/>
      <c r="H25" s="34"/>
      <c r="I25" s="34"/>
      <c r="J25" s="34"/>
      <c r="K25" s="34"/>
      <c r="L25" s="34"/>
      <c r="M25" s="34"/>
      <c r="N25" s="3024"/>
      <c r="O25" s="3019"/>
      <c r="P25" s="34"/>
      <c r="Q25" s="34"/>
      <c r="R25" s="34"/>
      <c r="S25" s="34"/>
      <c r="T25" s="34"/>
      <c r="U25" s="34"/>
      <c r="V25" s="34"/>
      <c r="W25" s="34"/>
      <c r="X25" s="34"/>
      <c r="Y25" s="34"/>
      <c r="Z25" s="34"/>
      <c r="AA25" s="34"/>
      <c r="AB25" s="34"/>
      <c r="AC25" s="34"/>
      <c r="AD25" s="34"/>
      <c r="AE25" s="34"/>
      <c r="AF25" s="34"/>
      <c r="AG25" s="3019"/>
      <c r="AH25" s="3056"/>
      <c r="AI25" s="3056"/>
      <c r="AK25" s="43"/>
      <c r="AL25" s="651"/>
      <c r="AM25" s="273"/>
      <c r="BS25" s="20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050"/>
      <c r="CP25" s="1050"/>
      <c r="CQ25" s="1050"/>
      <c r="CR25" s="1050"/>
      <c r="CS25" s="200"/>
      <c r="CT25" s="273"/>
      <c r="CU25" s="200"/>
      <c r="CV25" s="1092"/>
      <c r="CW25" s="1092"/>
      <c r="CX25" s="1092"/>
      <c r="CY25" s="1092"/>
      <c r="CZ25" s="1092"/>
      <c r="DA25" s="1092"/>
      <c r="DB25" s="1092"/>
      <c r="DC25" s="1050"/>
      <c r="DD25" s="1092"/>
      <c r="DE25" s="1092"/>
      <c r="DF25" s="1092"/>
      <c r="DG25" s="1092"/>
      <c r="DH25" s="1092"/>
      <c r="DI25" s="1092"/>
      <c r="DJ25" s="1092"/>
      <c r="DK25" s="1092"/>
      <c r="DL25" s="1092"/>
      <c r="DM25" s="1092"/>
      <c r="DN25" s="1092"/>
      <c r="DO25" s="1092"/>
      <c r="DP25" s="1092"/>
      <c r="DQ25" s="1092"/>
      <c r="DR25" s="1092"/>
      <c r="DS25" s="1092"/>
      <c r="DT25" s="1092"/>
      <c r="DU25" s="200"/>
    </row>
    <row r="26" spans="2:125" ht="14.25" customHeight="1" thickBot="1" x14ac:dyDescent="0.25">
      <c r="B26" s="40" t="s">
        <v>116</v>
      </c>
      <c r="C26" s="41" t="s">
        <v>7687</v>
      </c>
      <c r="D26" s="2951"/>
      <c r="E26" s="2952"/>
      <c r="F26" s="2951"/>
      <c r="G26" s="2951"/>
      <c r="H26" s="2951"/>
      <c r="I26" s="2951"/>
      <c r="J26" s="2951"/>
      <c r="K26" s="2951"/>
      <c r="L26" s="2951"/>
      <c r="M26" s="2951"/>
      <c r="N26" s="2951"/>
      <c r="O26" s="2951"/>
      <c r="P26" s="2956"/>
      <c r="Q26" s="2956"/>
      <c r="R26" s="2956"/>
      <c r="S26" s="2956"/>
      <c r="T26" s="2956"/>
      <c r="U26" s="2995"/>
      <c r="V26" s="2995"/>
      <c r="W26" s="2995"/>
      <c r="X26" s="2995"/>
      <c r="Y26" s="2995"/>
      <c r="Z26" s="2995"/>
      <c r="AA26" s="2995"/>
      <c r="AB26" s="2995"/>
      <c r="AC26" s="2995"/>
      <c r="AD26" s="2995"/>
      <c r="AE26" s="2995"/>
      <c r="AF26" s="2995"/>
      <c r="AG26" s="3018"/>
      <c r="AH26" s="3060"/>
      <c r="AI26" s="3060"/>
      <c r="AK26" s="43"/>
      <c r="AL26" s="651"/>
      <c r="AM26" s="273"/>
      <c r="BS26" s="200"/>
      <c r="BT26" s="1050"/>
      <c r="BU26" s="1050"/>
      <c r="BV26" s="1050"/>
      <c r="BW26" s="1050"/>
      <c r="BX26" s="1050"/>
      <c r="BY26" s="1050"/>
      <c r="BZ26" s="1050"/>
      <c r="CA26" s="1050"/>
      <c r="CB26" s="1050"/>
      <c r="CC26" s="1050"/>
      <c r="CD26" s="1050"/>
      <c r="CE26" s="1050"/>
      <c r="CF26" s="1050"/>
      <c r="CG26" s="1050"/>
      <c r="CH26" s="1050"/>
      <c r="CI26" s="1050"/>
      <c r="CJ26" s="1050"/>
      <c r="CK26" s="1050"/>
      <c r="CL26" s="1050"/>
      <c r="CM26" s="1050"/>
      <c r="CN26" s="1050"/>
      <c r="CO26" s="1050"/>
      <c r="CP26" s="1050"/>
      <c r="CQ26" s="1050"/>
      <c r="CR26" s="1050"/>
      <c r="CS26" s="200"/>
      <c r="CT26" s="273"/>
      <c r="CU26" s="200"/>
      <c r="CV26" s="1092"/>
      <c r="CW26" s="1092"/>
      <c r="CX26" s="1092"/>
      <c r="CY26" s="1092"/>
      <c r="CZ26" s="1092"/>
      <c r="DA26" s="1092"/>
      <c r="DB26" s="1092"/>
      <c r="DC26" s="1050"/>
      <c r="DD26" s="1092"/>
      <c r="DE26" s="1092"/>
      <c r="DF26" s="1092"/>
      <c r="DG26" s="1092"/>
      <c r="DH26" s="1092"/>
      <c r="DI26" s="1092"/>
      <c r="DJ26" s="1092"/>
      <c r="DK26" s="1092"/>
      <c r="DL26" s="1092"/>
      <c r="DM26" s="1092"/>
      <c r="DN26" s="1092"/>
      <c r="DO26" s="1092"/>
      <c r="DP26" s="1092"/>
      <c r="DQ26" s="1092"/>
      <c r="DR26" s="1092"/>
      <c r="DS26" s="1092"/>
      <c r="DT26" s="1092"/>
      <c r="DU26" s="200"/>
    </row>
    <row r="27" spans="2:125" ht="14.25" customHeight="1" x14ac:dyDescent="0.25">
      <c r="B27" s="44">
        <v>1</v>
      </c>
      <c r="C27" s="45" t="s">
        <v>7314</v>
      </c>
      <c r="D27" s="46"/>
      <c r="E27" s="46" t="s">
        <v>7315</v>
      </c>
      <c r="F27" s="500">
        <v>0</v>
      </c>
      <c r="G27" s="3025">
        <v>67</v>
      </c>
      <c r="H27" s="3026">
        <v>366</v>
      </c>
      <c r="I27" s="3026">
        <v>1132</v>
      </c>
      <c r="J27" s="3027">
        <v>48</v>
      </c>
      <c r="K27" s="3027">
        <v>0</v>
      </c>
      <c r="L27" s="3026">
        <v>51</v>
      </c>
      <c r="M27" s="3027">
        <v>0</v>
      </c>
      <c r="N27" s="3028">
        <v>1664</v>
      </c>
      <c r="O27" s="3051"/>
      <c r="P27" s="3025">
        <v>0</v>
      </c>
      <c r="Q27" s="3027">
        <v>13</v>
      </c>
      <c r="R27" s="3026">
        <v>33</v>
      </c>
      <c r="S27" s="3026">
        <v>1618</v>
      </c>
      <c r="T27" s="3028">
        <v>1664</v>
      </c>
      <c r="U27" s="3025">
        <v>0</v>
      </c>
      <c r="V27" s="3027">
        <v>0</v>
      </c>
      <c r="W27" s="3026">
        <v>11</v>
      </c>
      <c r="X27" s="3026">
        <v>118</v>
      </c>
      <c r="Y27" s="3026">
        <v>1535</v>
      </c>
      <c r="Z27" s="3028">
        <v>1664</v>
      </c>
      <c r="AA27" s="3025">
        <v>0</v>
      </c>
      <c r="AB27" s="3027">
        <v>0</v>
      </c>
      <c r="AC27" s="3026">
        <v>11</v>
      </c>
      <c r="AD27" s="3026">
        <v>191</v>
      </c>
      <c r="AE27" s="3026">
        <v>1462</v>
      </c>
      <c r="AF27" s="3028">
        <v>1664</v>
      </c>
      <c r="AG27" s="3018"/>
      <c r="AH27" s="2963"/>
      <c r="AI27" s="53" t="s">
        <v>7316</v>
      </c>
      <c r="AK27" s="43">
        <f t="shared" ref="AK27:AK32" si="6" xml:space="preserve"> IF( SUM( BT27:CR27 ) = 0, 0, $BT$5 )</f>
        <v>0</v>
      </c>
      <c r="AL27" s="43">
        <f t="shared" ref="AL27:AL33" si="7" xml:space="preserve"> IF( DB27 = 0, 0, AI27)</f>
        <v>0</v>
      </c>
      <c r="BT27" s="1061">
        <f>IF('[2]Validation flags'!$H$3=1,0, IF( ISNUMBER(G27), 0, 1 ))</f>
        <v>0</v>
      </c>
      <c r="BU27" s="1061">
        <f>IF('[2]Validation flags'!$H$3=1,0, IF( ISNUMBER(H27), 0, 1 ))</f>
        <v>0</v>
      </c>
      <c r="BV27" s="1061">
        <f>IF('[2]Validation flags'!$H$3=1,0, IF( ISNUMBER(I27), 0, 1 ))</f>
        <v>0</v>
      </c>
      <c r="BW27" s="1061">
        <f>IF('[2]Validation flags'!$H$3=1,0, IF( ISNUMBER(J27), 0, 1 ))</f>
        <v>0</v>
      </c>
      <c r="BX27" s="1061">
        <f>IF('[2]Validation flags'!$H$3=1,0, IF( ISNUMBER(K27), 0, 1 ))</f>
        <v>0</v>
      </c>
      <c r="BY27" s="1061">
        <f>IF('[2]Validation flags'!$H$3=1,0, IF( ISNUMBER(L27), 0, 1 ))</f>
        <v>0</v>
      </c>
      <c r="BZ27" s="1061">
        <f>IF('[2]Validation flags'!$H$3=1,0, IF( ISNUMBER(M27), 0, 1 ))</f>
        <v>0</v>
      </c>
      <c r="CA27" s="1050"/>
      <c r="CB27" s="1050"/>
      <c r="CC27" s="1061">
        <f>IF('[2]Validation flags'!$H$3=1,0, IF( ISNUMBER(P27), 0, 1 ))</f>
        <v>0</v>
      </c>
      <c r="CD27" s="1061">
        <f>IF('[2]Validation flags'!$H$3=1,0, IF( ISNUMBER(Q27), 0, 1 ))</f>
        <v>0</v>
      </c>
      <c r="CE27" s="1061">
        <f>IF('[2]Validation flags'!$H$3=1,0, IF( ISNUMBER(R27), 0, 1 ))</f>
        <v>0</v>
      </c>
      <c r="CF27" s="1061">
        <f>IF('[2]Validation flags'!$H$3=1,0, IF( ISNUMBER(S27), 0, 1 ))</f>
        <v>0</v>
      </c>
      <c r="CG27" s="1050"/>
      <c r="CH27" s="1061">
        <f>IF('[2]Validation flags'!$H$3=1,0, IF( ISNUMBER(U27), 0, 1 ))</f>
        <v>0</v>
      </c>
      <c r="CI27" s="1061">
        <f>IF('[2]Validation flags'!$H$3=1,0, IF( ISNUMBER(V27), 0, 1 ))</f>
        <v>0</v>
      </c>
      <c r="CJ27" s="1061">
        <f>IF('[2]Validation flags'!$H$3=1,0, IF( ISNUMBER(W27), 0, 1 ))</f>
        <v>0</v>
      </c>
      <c r="CK27" s="1061">
        <f>IF('[2]Validation flags'!$H$3=1,0, IF( ISNUMBER(X27), 0, 1 ))</f>
        <v>0</v>
      </c>
      <c r="CL27" s="1061">
        <f>IF('[2]Validation flags'!$H$3=1,0, IF( ISNUMBER(Y27), 0, 1 ))</f>
        <v>0</v>
      </c>
      <c r="CM27" s="1050"/>
      <c r="CN27" s="1061">
        <f>IF('[2]Validation flags'!$H$3=1,0, IF( ISNUMBER(AA27), 0, 1 ))</f>
        <v>0</v>
      </c>
      <c r="CO27" s="1061">
        <f>IF('[2]Validation flags'!$H$3=1,0, IF( ISNUMBER(AB27), 0, 1 ))</f>
        <v>0</v>
      </c>
      <c r="CP27" s="1061">
        <f>IF('[2]Validation flags'!$H$3=1,0, IF( ISNUMBER(AC27), 0, 1 ))</f>
        <v>0</v>
      </c>
      <c r="CQ27" s="1061">
        <f>IF('[2]Validation flags'!$H$3=1,0, IF( ISNUMBER(AD27), 0, 1 ))</f>
        <v>0</v>
      </c>
      <c r="CR27" s="1061">
        <f>IF('[2]Validation flags'!$H$3=1,0, IF( ISNUMBER(AE27), 0, 1 ))</f>
        <v>0</v>
      </c>
      <c r="CU27" s="1034"/>
      <c r="CV27" s="1092"/>
      <c r="CW27" s="1092"/>
      <c r="CX27" s="1092"/>
      <c r="CY27" s="1092"/>
      <c r="CZ27" s="1092"/>
      <c r="DA27" s="1092"/>
      <c r="DB27" s="1061">
        <f t="shared" ref="DB27:DB33" si="8">IF(AND(N27=AF27,Z27=AF27,T27=AF27),0,1)</f>
        <v>0</v>
      </c>
      <c r="DC27" s="1050"/>
      <c r="DD27" s="1092"/>
      <c r="DE27" s="1092"/>
      <c r="DF27" s="1092"/>
      <c r="DG27" s="1092"/>
      <c r="DH27" s="1092"/>
      <c r="DI27" s="1092"/>
      <c r="DJ27" s="1092"/>
      <c r="DK27" s="1092"/>
      <c r="DL27" s="1092"/>
      <c r="DM27" s="1092"/>
      <c r="DN27" s="1092"/>
      <c r="DO27" s="1092"/>
      <c r="DP27" s="1092"/>
      <c r="DQ27" s="1092"/>
      <c r="DR27" s="1092"/>
      <c r="DS27" s="1092"/>
      <c r="DT27" s="1092"/>
      <c r="DU27" s="1034"/>
    </row>
    <row r="28" spans="2:125" ht="14.25" customHeight="1" x14ac:dyDescent="0.25">
      <c r="B28" s="62">
        <v>2</v>
      </c>
      <c r="C28" s="63" t="s">
        <v>7342</v>
      </c>
      <c r="D28" s="64"/>
      <c r="E28" s="64" t="s">
        <v>7315</v>
      </c>
      <c r="F28" s="79">
        <v>0</v>
      </c>
      <c r="G28" s="3034">
        <v>20</v>
      </c>
      <c r="H28" s="3034">
        <v>280</v>
      </c>
      <c r="I28" s="3034">
        <v>865</v>
      </c>
      <c r="J28" s="3035">
        <v>22</v>
      </c>
      <c r="K28" s="3035">
        <v>24</v>
      </c>
      <c r="L28" s="3034">
        <v>184</v>
      </c>
      <c r="M28" s="3035">
        <v>63</v>
      </c>
      <c r="N28" s="3036">
        <v>1458</v>
      </c>
      <c r="O28" s="3051"/>
      <c r="P28" s="3037">
        <v>22</v>
      </c>
      <c r="Q28" s="3035">
        <v>23</v>
      </c>
      <c r="R28" s="3035">
        <v>24</v>
      </c>
      <c r="S28" s="3034">
        <v>1389</v>
      </c>
      <c r="T28" s="3036">
        <v>1458</v>
      </c>
      <c r="U28" s="3038">
        <v>0</v>
      </c>
      <c r="V28" s="3035">
        <v>0</v>
      </c>
      <c r="W28" s="3034">
        <v>280</v>
      </c>
      <c r="X28" s="3034">
        <v>603</v>
      </c>
      <c r="Y28" s="3034">
        <v>575</v>
      </c>
      <c r="Z28" s="3036">
        <v>1458</v>
      </c>
      <c r="AA28" s="3038">
        <v>0</v>
      </c>
      <c r="AB28" s="3034">
        <v>27</v>
      </c>
      <c r="AC28" s="3034">
        <v>232</v>
      </c>
      <c r="AD28" s="3034">
        <v>657</v>
      </c>
      <c r="AE28" s="3034">
        <v>542</v>
      </c>
      <c r="AF28" s="3036">
        <v>1458</v>
      </c>
      <c r="AG28" s="3018"/>
      <c r="AH28" s="2970"/>
      <c r="AI28" s="1068" t="s">
        <v>7316</v>
      </c>
      <c r="AK28" s="43">
        <f t="shared" si="6"/>
        <v>0</v>
      </c>
      <c r="AL28" s="43">
        <f t="shared" si="7"/>
        <v>0</v>
      </c>
      <c r="BT28" s="1061">
        <f>IF('[2]Validation flags'!$H$3=1,0, IF( ISNUMBER(G28), 0, 1 ))</f>
        <v>0</v>
      </c>
      <c r="BU28" s="1061">
        <f>IF('[2]Validation flags'!$H$3=1,0, IF( ISNUMBER(H28), 0, 1 ))</f>
        <v>0</v>
      </c>
      <c r="BV28" s="1061">
        <f>IF('[2]Validation flags'!$H$3=1,0, IF( ISNUMBER(I28), 0, 1 ))</f>
        <v>0</v>
      </c>
      <c r="BW28" s="1061">
        <f>IF('[2]Validation flags'!$H$3=1,0, IF( ISNUMBER(J28), 0, 1 ))</f>
        <v>0</v>
      </c>
      <c r="BX28" s="1061">
        <f>IF('[2]Validation flags'!$H$3=1,0, IF( ISNUMBER(K28), 0, 1 ))</f>
        <v>0</v>
      </c>
      <c r="BY28" s="1061">
        <f>IF('[2]Validation flags'!$H$3=1,0, IF( ISNUMBER(L28), 0, 1 ))</f>
        <v>0</v>
      </c>
      <c r="BZ28" s="1061">
        <f>IF('[2]Validation flags'!$H$3=1,0, IF( ISNUMBER(M28), 0, 1 ))</f>
        <v>0</v>
      </c>
      <c r="CA28" s="1050"/>
      <c r="CB28" s="1050"/>
      <c r="CC28" s="1061">
        <f>IF('[2]Validation flags'!$H$3=1,0, IF( ISNUMBER(P28), 0, 1 ))</f>
        <v>0</v>
      </c>
      <c r="CD28" s="1061">
        <f>IF('[2]Validation flags'!$H$3=1,0, IF( ISNUMBER(Q28), 0, 1 ))</f>
        <v>0</v>
      </c>
      <c r="CE28" s="1061">
        <f>IF('[2]Validation flags'!$H$3=1,0, IF( ISNUMBER(R28), 0, 1 ))</f>
        <v>0</v>
      </c>
      <c r="CF28" s="1061">
        <f>IF('[2]Validation flags'!$H$3=1,0, IF( ISNUMBER(S28), 0, 1 ))</f>
        <v>0</v>
      </c>
      <c r="CG28" s="1050"/>
      <c r="CH28" s="1061">
        <f>IF('[2]Validation flags'!$H$3=1,0, IF( ISNUMBER(U28), 0, 1 ))</f>
        <v>0</v>
      </c>
      <c r="CI28" s="1061">
        <f>IF('[2]Validation flags'!$H$3=1,0, IF( ISNUMBER(V28), 0, 1 ))</f>
        <v>0</v>
      </c>
      <c r="CJ28" s="1061">
        <f>IF('[2]Validation flags'!$H$3=1,0, IF( ISNUMBER(W28), 0, 1 ))</f>
        <v>0</v>
      </c>
      <c r="CK28" s="1061">
        <f>IF('[2]Validation flags'!$H$3=1,0, IF( ISNUMBER(X28), 0, 1 ))</f>
        <v>0</v>
      </c>
      <c r="CL28" s="1061">
        <f>IF('[2]Validation flags'!$H$3=1,0, IF( ISNUMBER(Y28), 0, 1 ))</f>
        <v>0</v>
      </c>
      <c r="CM28" s="1050"/>
      <c r="CN28" s="1061">
        <f>IF('[2]Validation flags'!$H$3=1,0, IF( ISNUMBER(AA28), 0, 1 ))</f>
        <v>0</v>
      </c>
      <c r="CO28" s="1061">
        <f>IF('[2]Validation flags'!$H$3=1,0, IF( ISNUMBER(AB28), 0, 1 ))</f>
        <v>0</v>
      </c>
      <c r="CP28" s="1061">
        <f>IF('[2]Validation flags'!$H$3=1,0, IF( ISNUMBER(AC28), 0, 1 ))</f>
        <v>0</v>
      </c>
      <c r="CQ28" s="1061">
        <f>IF('[2]Validation flags'!$H$3=1,0, IF( ISNUMBER(AD28), 0, 1 ))</f>
        <v>0</v>
      </c>
      <c r="CR28" s="1061">
        <f>IF('[2]Validation flags'!$H$3=1,0, IF( ISNUMBER(AE28), 0, 1 ))</f>
        <v>0</v>
      </c>
      <c r="CU28" s="1034"/>
      <c r="CV28" s="1092"/>
      <c r="CW28" s="1092"/>
      <c r="CX28" s="1092"/>
      <c r="CY28" s="1092"/>
      <c r="CZ28" s="1092"/>
      <c r="DA28" s="1092"/>
      <c r="DB28" s="1061">
        <f t="shared" si="8"/>
        <v>0</v>
      </c>
      <c r="DC28" s="1050"/>
      <c r="DD28" s="1092"/>
      <c r="DE28" s="1092"/>
      <c r="DF28" s="1092"/>
      <c r="DG28" s="1092"/>
      <c r="DH28" s="1092"/>
      <c r="DI28" s="1092"/>
      <c r="DJ28" s="1092"/>
      <c r="DK28" s="1092"/>
      <c r="DL28" s="1092"/>
      <c r="DM28" s="1092"/>
      <c r="DN28" s="1092"/>
      <c r="DO28" s="1092"/>
      <c r="DP28" s="1092"/>
      <c r="DQ28" s="1092"/>
      <c r="DR28" s="1092"/>
      <c r="DS28" s="1092"/>
      <c r="DT28" s="1092"/>
      <c r="DU28" s="1034"/>
    </row>
    <row r="29" spans="2:125" ht="14.25" customHeight="1" x14ac:dyDescent="0.25">
      <c r="B29" s="62">
        <v>3</v>
      </c>
      <c r="C29" s="63" t="s">
        <v>7368</v>
      </c>
      <c r="D29" s="64"/>
      <c r="E29" s="64" t="s">
        <v>7315</v>
      </c>
      <c r="F29" s="79">
        <v>0</v>
      </c>
      <c r="G29" s="3034">
        <v>163</v>
      </c>
      <c r="H29" s="3034">
        <v>965</v>
      </c>
      <c r="I29" s="3034">
        <v>2973</v>
      </c>
      <c r="J29" s="3035">
        <v>173</v>
      </c>
      <c r="K29" s="3034">
        <v>149</v>
      </c>
      <c r="L29" s="3034">
        <v>790</v>
      </c>
      <c r="M29" s="3034">
        <v>497</v>
      </c>
      <c r="N29" s="3036">
        <v>5710</v>
      </c>
      <c r="O29" s="3051"/>
      <c r="P29" s="3037">
        <v>695</v>
      </c>
      <c r="Q29" s="3034">
        <v>202</v>
      </c>
      <c r="R29" s="3034">
        <v>344</v>
      </c>
      <c r="S29" s="3034">
        <v>4469</v>
      </c>
      <c r="T29" s="3036">
        <v>5710</v>
      </c>
      <c r="U29" s="3038">
        <v>0</v>
      </c>
      <c r="V29" s="3035">
        <v>166</v>
      </c>
      <c r="W29" s="3034">
        <v>1824</v>
      </c>
      <c r="X29" s="3034">
        <v>3391</v>
      </c>
      <c r="Y29" s="3034">
        <v>329</v>
      </c>
      <c r="Z29" s="3036">
        <v>5710</v>
      </c>
      <c r="AA29" s="3038">
        <v>0</v>
      </c>
      <c r="AB29" s="3034">
        <v>110</v>
      </c>
      <c r="AC29" s="3034">
        <v>2130</v>
      </c>
      <c r="AD29" s="3034">
        <v>2820</v>
      </c>
      <c r="AE29" s="3034">
        <v>650</v>
      </c>
      <c r="AF29" s="3036">
        <v>5710</v>
      </c>
      <c r="AG29" s="3018"/>
      <c r="AH29" s="2970"/>
      <c r="AI29" s="1068" t="s">
        <v>7316</v>
      </c>
      <c r="AK29" s="43">
        <f t="shared" si="6"/>
        <v>0</v>
      </c>
      <c r="AL29" s="43">
        <f t="shared" si="7"/>
        <v>0</v>
      </c>
      <c r="BT29" s="1061">
        <f>IF('[2]Validation flags'!$H$3=1,0, IF( ISNUMBER(G29), 0, 1 ))</f>
        <v>0</v>
      </c>
      <c r="BU29" s="1061">
        <f>IF('[2]Validation flags'!$H$3=1,0, IF( ISNUMBER(H29), 0, 1 ))</f>
        <v>0</v>
      </c>
      <c r="BV29" s="1061">
        <f>IF('[2]Validation flags'!$H$3=1,0, IF( ISNUMBER(I29), 0, 1 ))</f>
        <v>0</v>
      </c>
      <c r="BW29" s="1061">
        <f>IF('[2]Validation flags'!$H$3=1,0, IF( ISNUMBER(J29), 0, 1 ))</f>
        <v>0</v>
      </c>
      <c r="BX29" s="1061">
        <f>IF('[2]Validation flags'!$H$3=1,0, IF( ISNUMBER(K29), 0, 1 ))</f>
        <v>0</v>
      </c>
      <c r="BY29" s="1061">
        <f>IF('[2]Validation flags'!$H$3=1,0, IF( ISNUMBER(L29), 0, 1 ))</f>
        <v>0</v>
      </c>
      <c r="BZ29" s="1061">
        <f>IF('[2]Validation flags'!$H$3=1,0, IF( ISNUMBER(M29), 0, 1 ))</f>
        <v>0</v>
      </c>
      <c r="CA29" s="1050"/>
      <c r="CB29" s="1050"/>
      <c r="CC29" s="1061">
        <f>IF('[2]Validation flags'!$H$3=1,0, IF( ISNUMBER(P29), 0, 1 ))</f>
        <v>0</v>
      </c>
      <c r="CD29" s="1061">
        <f>IF('[2]Validation flags'!$H$3=1,0, IF( ISNUMBER(Q29), 0, 1 ))</f>
        <v>0</v>
      </c>
      <c r="CE29" s="1061">
        <f>IF('[2]Validation flags'!$H$3=1,0, IF( ISNUMBER(R29), 0, 1 ))</f>
        <v>0</v>
      </c>
      <c r="CF29" s="1061">
        <f>IF('[2]Validation flags'!$H$3=1,0, IF( ISNUMBER(S29), 0, 1 ))</f>
        <v>0</v>
      </c>
      <c r="CG29" s="1050"/>
      <c r="CH29" s="1061">
        <f>IF('[2]Validation flags'!$H$3=1,0, IF( ISNUMBER(U29), 0, 1 ))</f>
        <v>0</v>
      </c>
      <c r="CI29" s="1061">
        <f>IF('[2]Validation flags'!$H$3=1,0, IF( ISNUMBER(V29), 0, 1 ))</f>
        <v>0</v>
      </c>
      <c r="CJ29" s="1061">
        <f>IF('[2]Validation flags'!$H$3=1,0, IF( ISNUMBER(W29), 0, 1 ))</f>
        <v>0</v>
      </c>
      <c r="CK29" s="1061">
        <f>IF('[2]Validation flags'!$H$3=1,0, IF( ISNUMBER(X29), 0, 1 ))</f>
        <v>0</v>
      </c>
      <c r="CL29" s="1061">
        <f>IF('[2]Validation flags'!$H$3=1,0, IF( ISNUMBER(Y29), 0, 1 ))</f>
        <v>0</v>
      </c>
      <c r="CM29" s="1050"/>
      <c r="CN29" s="1061">
        <f>IF('[2]Validation flags'!$H$3=1,0, IF( ISNUMBER(AA29), 0, 1 ))</f>
        <v>0</v>
      </c>
      <c r="CO29" s="1061">
        <f>IF('[2]Validation flags'!$H$3=1,0, IF( ISNUMBER(AB29), 0, 1 ))</f>
        <v>0</v>
      </c>
      <c r="CP29" s="1061">
        <f>IF('[2]Validation flags'!$H$3=1,0, IF( ISNUMBER(AC29), 0, 1 ))</f>
        <v>0</v>
      </c>
      <c r="CQ29" s="1061">
        <f>IF('[2]Validation flags'!$H$3=1,0, IF( ISNUMBER(AD29), 0, 1 ))</f>
        <v>0</v>
      </c>
      <c r="CR29" s="1061">
        <f>IF('[2]Validation flags'!$H$3=1,0, IF( ISNUMBER(AE29), 0, 1 ))</f>
        <v>0</v>
      </c>
      <c r="CU29" s="1034"/>
      <c r="CV29" s="1092"/>
      <c r="CW29" s="1092"/>
      <c r="CX29" s="1092"/>
      <c r="CY29" s="1092"/>
      <c r="CZ29" s="1092"/>
      <c r="DA29" s="1092"/>
      <c r="DB29" s="1061">
        <f t="shared" si="8"/>
        <v>0</v>
      </c>
      <c r="DC29" s="1050"/>
      <c r="DD29" s="1092"/>
      <c r="DE29" s="1092"/>
      <c r="DF29" s="1092"/>
      <c r="DG29" s="1092"/>
      <c r="DH29" s="1092"/>
      <c r="DI29" s="1092"/>
      <c r="DJ29" s="1092"/>
      <c r="DK29" s="1092"/>
      <c r="DL29" s="1092"/>
      <c r="DM29" s="1092"/>
      <c r="DN29" s="1092"/>
      <c r="DO29" s="1092"/>
      <c r="DP29" s="1092"/>
      <c r="DQ29" s="1092"/>
      <c r="DR29" s="1092"/>
      <c r="DS29" s="1092"/>
      <c r="DT29" s="1092"/>
      <c r="DU29" s="1034"/>
    </row>
    <row r="30" spans="2:125" ht="14.25" customHeight="1" x14ac:dyDescent="0.25">
      <c r="B30" s="62">
        <v>4</v>
      </c>
      <c r="C30" s="63" t="s">
        <v>7394</v>
      </c>
      <c r="D30" s="64"/>
      <c r="E30" s="64" t="s">
        <v>7315</v>
      </c>
      <c r="F30" s="79">
        <v>0</v>
      </c>
      <c r="G30" s="3035">
        <v>0</v>
      </c>
      <c r="H30" s="3034">
        <v>4551</v>
      </c>
      <c r="I30" s="3034">
        <v>9618</v>
      </c>
      <c r="J30" s="3034">
        <v>951</v>
      </c>
      <c r="K30" s="3034">
        <v>2866</v>
      </c>
      <c r="L30" s="3034">
        <v>1452</v>
      </c>
      <c r="M30" s="3034">
        <v>2341</v>
      </c>
      <c r="N30" s="3036">
        <v>21779</v>
      </c>
      <c r="O30" s="3051"/>
      <c r="P30" s="3037">
        <v>5806</v>
      </c>
      <c r="Q30" s="3034">
        <v>979</v>
      </c>
      <c r="R30" s="3034">
        <v>899</v>
      </c>
      <c r="S30" s="3034">
        <v>14095</v>
      </c>
      <c r="T30" s="3036">
        <v>21779</v>
      </c>
      <c r="U30" s="3038">
        <v>0</v>
      </c>
      <c r="V30" s="3034">
        <v>929</v>
      </c>
      <c r="W30" s="3034">
        <v>5286</v>
      </c>
      <c r="X30" s="3034">
        <v>11228</v>
      </c>
      <c r="Y30" s="3034">
        <v>4336</v>
      </c>
      <c r="Z30" s="3036">
        <v>21779</v>
      </c>
      <c r="AA30" s="3038">
        <v>0</v>
      </c>
      <c r="AB30" s="3034">
        <v>2057</v>
      </c>
      <c r="AC30" s="3034">
        <v>7322</v>
      </c>
      <c r="AD30" s="3034">
        <v>6510</v>
      </c>
      <c r="AE30" s="3034">
        <v>5890</v>
      </c>
      <c r="AF30" s="3036">
        <v>21779</v>
      </c>
      <c r="AG30" s="3018"/>
      <c r="AH30" s="2970"/>
      <c r="AI30" s="1068" t="s">
        <v>7316</v>
      </c>
      <c r="AK30" s="43">
        <f t="shared" si="6"/>
        <v>0</v>
      </c>
      <c r="AL30" s="43">
        <f t="shared" si="7"/>
        <v>0</v>
      </c>
      <c r="BT30" s="1061">
        <f>IF('[2]Validation flags'!$H$3=1,0, IF( ISNUMBER(G30), 0, 1 ))</f>
        <v>0</v>
      </c>
      <c r="BU30" s="1061">
        <f>IF('[2]Validation flags'!$H$3=1,0, IF( ISNUMBER(H30), 0, 1 ))</f>
        <v>0</v>
      </c>
      <c r="BV30" s="1061">
        <f>IF('[2]Validation flags'!$H$3=1,0, IF( ISNUMBER(I30), 0, 1 ))</f>
        <v>0</v>
      </c>
      <c r="BW30" s="1061">
        <f>IF('[2]Validation flags'!$H$3=1,0, IF( ISNUMBER(J30), 0, 1 ))</f>
        <v>0</v>
      </c>
      <c r="BX30" s="1061">
        <f>IF('[2]Validation flags'!$H$3=1,0, IF( ISNUMBER(K30), 0, 1 ))</f>
        <v>0</v>
      </c>
      <c r="BY30" s="1061">
        <f>IF('[2]Validation flags'!$H$3=1,0, IF( ISNUMBER(L30), 0, 1 ))</f>
        <v>0</v>
      </c>
      <c r="BZ30" s="1061">
        <f>IF('[2]Validation flags'!$H$3=1,0, IF( ISNUMBER(M30), 0, 1 ))</f>
        <v>0</v>
      </c>
      <c r="CA30" s="1050"/>
      <c r="CB30" s="1050"/>
      <c r="CC30" s="1061">
        <f>IF('[2]Validation flags'!$H$3=1,0, IF( ISNUMBER(P30), 0, 1 ))</f>
        <v>0</v>
      </c>
      <c r="CD30" s="1061">
        <f>IF('[2]Validation flags'!$H$3=1,0, IF( ISNUMBER(Q30), 0, 1 ))</f>
        <v>0</v>
      </c>
      <c r="CE30" s="1061">
        <f>IF('[2]Validation flags'!$H$3=1,0, IF( ISNUMBER(R30), 0, 1 ))</f>
        <v>0</v>
      </c>
      <c r="CF30" s="1061">
        <f>IF('[2]Validation flags'!$H$3=1,0, IF( ISNUMBER(S30), 0, 1 ))</f>
        <v>0</v>
      </c>
      <c r="CG30" s="1050"/>
      <c r="CH30" s="1061">
        <f>IF('[2]Validation flags'!$H$3=1,0, IF( ISNUMBER(U30), 0, 1 ))</f>
        <v>0</v>
      </c>
      <c r="CI30" s="1061">
        <f>IF('[2]Validation flags'!$H$3=1,0, IF( ISNUMBER(V30), 0, 1 ))</f>
        <v>0</v>
      </c>
      <c r="CJ30" s="1061">
        <f>IF('[2]Validation flags'!$H$3=1,0, IF( ISNUMBER(W30), 0, 1 ))</f>
        <v>0</v>
      </c>
      <c r="CK30" s="1061">
        <f>IF('[2]Validation flags'!$H$3=1,0, IF( ISNUMBER(X30), 0, 1 ))</f>
        <v>0</v>
      </c>
      <c r="CL30" s="1061">
        <f>IF('[2]Validation flags'!$H$3=1,0, IF( ISNUMBER(Y30), 0, 1 ))</f>
        <v>0</v>
      </c>
      <c r="CM30" s="1050"/>
      <c r="CN30" s="1061">
        <f>IF('[2]Validation flags'!$H$3=1,0, IF( ISNUMBER(AA30), 0, 1 ))</f>
        <v>0</v>
      </c>
      <c r="CO30" s="1061">
        <f>IF('[2]Validation flags'!$H$3=1,0, IF( ISNUMBER(AB30), 0, 1 ))</f>
        <v>0</v>
      </c>
      <c r="CP30" s="1061">
        <f>IF('[2]Validation flags'!$H$3=1,0, IF( ISNUMBER(AC30), 0, 1 ))</f>
        <v>0</v>
      </c>
      <c r="CQ30" s="1061">
        <f>IF('[2]Validation flags'!$H$3=1,0, IF( ISNUMBER(AD30), 0, 1 ))</f>
        <v>0</v>
      </c>
      <c r="CR30" s="1061">
        <f>IF('[2]Validation flags'!$H$3=1,0, IF( ISNUMBER(AE30), 0, 1 ))</f>
        <v>0</v>
      </c>
      <c r="CU30" s="1034"/>
      <c r="CV30" s="1092"/>
      <c r="CW30" s="1092"/>
      <c r="CX30" s="1092"/>
      <c r="CY30" s="1092"/>
      <c r="CZ30" s="1092"/>
      <c r="DA30" s="1092"/>
      <c r="DB30" s="1061">
        <f t="shared" si="8"/>
        <v>0</v>
      </c>
      <c r="DC30" s="1050"/>
      <c r="DD30" s="1092"/>
      <c r="DE30" s="1092"/>
      <c r="DF30" s="1092"/>
      <c r="DG30" s="1092"/>
      <c r="DH30" s="1092"/>
      <c r="DI30" s="1092"/>
      <c r="DJ30" s="1092"/>
      <c r="DK30" s="1092"/>
      <c r="DL30" s="1092"/>
      <c r="DM30" s="1092"/>
      <c r="DN30" s="1092"/>
      <c r="DO30" s="1092"/>
      <c r="DP30" s="1092"/>
      <c r="DQ30" s="1092"/>
      <c r="DR30" s="1092"/>
      <c r="DS30" s="1092"/>
      <c r="DT30" s="1092"/>
      <c r="DU30" s="1034"/>
    </row>
    <row r="31" spans="2:125" ht="14.25" customHeight="1" x14ac:dyDescent="0.25">
      <c r="B31" s="85">
        <v>5</v>
      </c>
      <c r="C31" s="86" t="s">
        <v>7421</v>
      </c>
      <c r="D31" s="88"/>
      <c r="E31" s="88" t="s">
        <v>7315</v>
      </c>
      <c r="F31" s="520">
        <v>0</v>
      </c>
      <c r="G31" s="3035">
        <v>0</v>
      </c>
      <c r="H31" s="3034">
        <v>9843</v>
      </c>
      <c r="I31" s="3034">
        <v>13447</v>
      </c>
      <c r="J31" s="3034">
        <v>5861</v>
      </c>
      <c r="K31" s="3034">
        <v>2599</v>
      </c>
      <c r="L31" s="3034">
        <v>2880</v>
      </c>
      <c r="M31" s="3034">
        <v>4464</v>
      </c>
      <c r="N31" s="3036">
        <v>39094</v>
      </c>
      <c r="O31" s="3051"/>
      <c r="P31" s="3037">
        <v>18482</v>
      </c>
      <c r="Q31" s="3034">
        <v>4645</v>
      </c>
      <c r="R31" s="3034">
        <v>5370</v>
      </c>
      <c r="S31" s="3034">
        <v>10597</v>
      </c>
      <c r="T31" s="3036">
        <v>39094</v>
      </c>
      <c r="U31" s="3038">
        <v>0</v>
      </c>
      <c r="V31" s="3034">
        <v>6545</v>
      </c>
      <c r="W31" s="3034">
        <v>13768</v>
      </c>
      <c r="X31" s="3034">
        <v>15928</v>
      </c>
      <c r="Y31" s="3034">
        <v>2853</v>
      </c>
      <c r="Z31" s="3036">
        <v>39094</v>
      </c>
      <c r="AA31" s="3037">
        <v>667</v>
      </c>
      <c r="AB31" s="3034">
        <v>5792</v>
      </c>
      <c r="AC31" s="3034">
        <v>20372</v>
      </c>
      <c r="AD31" s="3034">
        <v>7148</v>
      </c>
      <c r="AE31" s="3034">
        <v>5115</v>
      </c>
      <c r="AF31" s="3036">
        <v>39094</v>
      </c>
      <c r="AG31" s="3018"/>
      <c r="AH31" s="2970"/>
      <c r="AI31" s="1068" t="s">
        <v>7316</v>
      </c>
      <c r="AK31" s="43">
        <f t="shared" si="6"/>
        <v>0</v>
      </c>
      <c r="AL31" s="43">
        <f t="shared" si="7"/>
        <v>0</v>
      </c>
      <c r="AM31" s="273"/>
      <c r="BS31" s="200"/>
      <c r="BT31" s="1061">
        <f>IF('[2]Validation flags'!$H$3=1,0, IF( ISNUMBER(G31), 0, 1 ))</f>
        <v>0</v>
      </c>
      <c r="BU31" s="1061">
        <f>IF('[2]Validation flags'!$H$3=1,0, IF( ISNUMBER(H31), 0, 1 ))</f>
        <v>0</v>
      </c>
      <c r="BV31" s="1061">
        <f>IF('[2]Validation flags'!$H$3=1,0, IF( ISNUMBER(I31), 0, 1 ))</f>
        <v>0</v>
      </c>
      <c r="BW31" s="1061">
        <f>IF('[2]Validation flags'!$H$3=1,0, IF( ISNUMBER(J31), 0, 1 ))</f>
        <v>0</v>
      </c>
      <c r="BX31" s="1061">
        <f>IF('[2]Validation flags'!$H$3=1,0, IF( ISNUMBER(K31), 0, 1 ))</f>
        <v>0</v>
      </c>
      <c r="BY31" s="1061">
        <f>IF('[2]Validation flags'!$H$3=1,0, IF( ISNUMBER(L31), 0, 1 ))</f>
        <v>0</v>
      </c>
      <c r="BZ31" s="1061">
        <f>IF('[2]Validation flags'!$H$3=1,0, IF( ISNUMBER(M31), 0, 1 ))</f>
        <v>0</v>
      </c>
      <c r="CA31" s="1050"/>
      <c r="CB31" s="1050"/>
      <c r="CC31" s="1061">
        <f>IF('[2]Validation flags'!$H$3=1,0, IF( ISNUMBER(P31), 0, 1 ))</f>
        <v>0</v>
      </c>
      <c r="CD31" s="1061">
        <f>IF('[2]Validation flags'!$H$3=1,0, IF( ISNUMBER(Q31), 0, 1 ))</f>
        <v>0</v>
      </c>
      <c r="CE31" s="1061">
        <f>IF('[2]Validation flags'!$H$3=1,0, IF( ISNUMBER(R31), 0, 1 ))</f>
        <v>0</v>
      </c>
      <c r="CF31" s="1061">
        <f>IF('[2]Validation flags'!$H$3=1,0, IF( ISNUMBER(S31), 0, 1 ))</f>
        <v>0</v>
      </c>
      <c r="CG31" s="1050"/>
      <c r="CH31" s="1061">
        <f>IF('[2]Validation flags'!$H$3=1,0, IF( ISNUMBER(U31), 0, 1 ))</f>
        <v>0</v>
      </c>
      <c r="CI31" s="1061">
        <f>IF('[2]Validation flags'!$H$3=1,0, IF( ISNUMBER(V31), 0, 1 ))</f>
        <v>0</v>
      </c>
      <c r="CJ31" s="1061">
        <f>IF('[2]Validation flags'!$H$3=1,0, IF( ISNUMBER(W31), 0, 1 ))</f>
        <v>0</v>
      </c>
      <c r="CK31" s="1061">
        <f>IF('[2]Validation flags'!$H$3=1,0, IF( ISNUMBER(X31), 0, 1 ))</f>
        <v>0</v>
      </c>
      <c r="CL31" s="1061">
        <f>IF('[2]Validation flags'!$H$3=1,0, IF( ISNUMBER(Y31), 0, 1 ))</f>
        <v>0</v>
      </c>
      <c r="CM31" s="1050"/>
      <c r="CN31" s="1061">
        <f>IF('[2]Validation flags'!$H$3=1,0, IF( ISNUMBER(AA31), 0, 1 ))</f>
        <v>0</v>
      </c>
      <c r="CO31" s="1061">
        <f>IF('[2]Validation flags'!$H$3=1,0, IF( ISNUMBER(AB31), 0, 1 ))</f>
        <v>0</v>
      </c>
      <c r="CP31" s="1061">
        <f>IF('[2]Validation flags'!$H$3=1,0, IF( ISNUMBER(AC31), 0, 1 ))</f>
        <v>0</v>
      </c>
      <c r="CQ31" s="1061">
        <f>IF('[2]Validation flags'!$H$3=1,0, IF( ISNUMBER(AD31), 0, 1 ))</f>
        <v>0</v>
      </c>
      <c r="CR31" s="1061">
        <f>IF('[2]Validation flags'!$H$3=1,0, IF( ISNUMBER(AE31), 0, 1 ))</f>
        <v>0</v>
      </c>
      <c r="CS31" s="200"/>
      <c r="CT31" s="273"/>
      <c r="CU31" s="200"/>
      <c r="CV31" s="1092"/>
      <c r="CW31" s="1092"/>
      <c r="CX31" s="1092"/>
      <c r="CY31" s="1092"/>
      <c r="CZ31" s="1092"/>
      <c r="DA31" s="1092"/>
      <c r="DB31" s="1061">
        <f t="shared" si="8"/>
        <v>0</v>
      </c>
      <c r="DC31" s="1050"/>
      <c r="DD31" s="1092"/>
      <c r="DE31" s="1092"/>
      <c r="DF31" s="1092"/>
      <c r="DG31" s="1092"/>
      <c r="DH31" s="1092"/>
      <c r="DI31" s="1092"/>
      <c r="DJ31" s="1092"/>
      <c r="DK31" s="1092"/>
      <c r="DL31" s="1092"/>
      <c r="DM31" s="1092"/>
      <c r="DN31" s="1092"/>
      <c r="DO31" s="1092"/>
      <c r="DP31" s="1092"/>
      <c r="DQ31" s="1092"/>
      <c r="DR31" s="1092"/>
      <c r="DS31" s="1092"/>
      <c r="DT31" s="1092"/>
      <c r="DU31" s="200"/>
    </row>
    <row r="32" spans="2:125" ht="14.25" customHeight="1" x14ac:dyDescent="0.25">
      <c r="B32" s="62">
        <v>6</v>
      </c>
      <c r="C32" s="63" t="s">
        <v>7447</v>
      </c>
      <c r="D32" s="64"/>
      <c r="E32" s="64" t="s">
        <v>7315</v>
      </c>
      <c r="F32" s="79">
        <v>0</v>
      </c>
      <c r="G32" s="3035">
        <v>0</v>
      </c>
      <c r="H32" s="3034">
        <v>127171</v>
      </c>
      <c r="I32" s="3034">
        <v>45663</v>
      </c>
      <c r="J32" s="3034">
        <v>51433</v>
      </c>
      <c r="K32" s="3034">
        <v>60971</v>
      </c>
      <c r="L32" s="3034">
        <v>3908</v>
      </c>
      <c r="M32" s="3034">
        <v>7238</v>
      </c>
      <c r="N32" s="3036">
        <v>296384</v>
      </c>
      <c r="O32" s="3051"/>
      <c r="P32" s="3037">
        <v>18052</v>
      </c>
      <c r="Q32" s="3034">
        <v>18405</v>
      </c>
      <c r="R32" s="3034">
        <v>13686</v>
      </c>
      <c r="S32" s="3034">
        <v>246241</v>
      </c>
      <c r="T32" s="3036">
        <v>296384</v>
      </c>
      <c r="U32" s="3038">
        <v>0</v>
      </c>
      <c r="V32" s="3034">
        <v>30175</v>
      </c>
      <c r="W32" s="3034">
        <v>121330</v>
      </c>
      <c r="X32" s="3034">
        <v>93993</v>
      </c>
      <c r="Y32" s="3034">
        <v>50886</v>
      </c>
      <c r="Z32" s="3036">
        <v>296384</v>
      </c>
      <c r="AA32" s="3038">
        <v>0</v>
      </c>
      <c r="AB32" s="3034">
        <v>123847</v>
      </c>
      <c r="AC32" s="3034">
        <v>74249</v>
      </c>
      <c r="AD32" s="3034">
        <v>14039</v>
      </c>
      <c r="AE32" s="3034">
        <v>84249</v>
      </c>
      <c r="AF32" s="3036">
        <v>296384</v>
      </c>
      <c r="AG32" s="3018"/>
      <c r="AH32" s="2970"/>
      <c r="AI32" s="1068" t="s">
        <v>7316</v>
      </c>
      <c r="AK32" s="43">
        <f t="shared" si="6"/>
        <v>0</v>
      </c>
      <c r="AL32" s="43">
        <f t="shared" si="7"/>
        <v>0</v>
      </c>
      <c r="BT32" s="1061">
        <f>IF('[2]Validation flags'!$H$3=1,0, IF( ISNUMBER(G32), 0, 1 ))</f>
        <v>0</v>
      </c>
      <c r="BU32" s="1061">
        <f>IF('[2]Validation flags'!$H$3=1,0, IF( ISNUMBER(H32), 0, 1 ))</f>
        <v>0</v>
      </c>
      <c r="BV32" s="1061">
        <f>IF('[2]Validation flags'!$H$3=1,0, IF( ISNUMBER(I32), 0, 1 ))</f>
        <v>0</v>
      </c>
      <c r="BW32" s="1061">
        <f>IF('[2]Validation flags'!$H$3=1,0, IF( ISNUMBER(J32), 0, 1 ))</f>
        <v>0</v>
      </c>
      <c r="BX32" s="1061">
        <f>IF('[2]Validation flags'!$H$3=1,0, IF( ISNUMBER(K32), 0, 1 ))</f>
        <v>0</v>
      </c>
      <c r="BY32" s="1061">
        <f>IF('[2]Validation flags'!$H$3=1,0, IF( ISNUMBER(L32), 0, 1 ))</f>
        <v>0</v>
      </c>
      <c r="BZ32" s="1061">
        <f>IF('[2]Validation flags'!$H$3=1,0, IF( ISNUMBER(M32), 0, 1 ))</f>
        <v>0</v>
      </c>
      <c r="CA32" s="1050"/>
      <c r="CB32" s="1050"/>
      <c r="CC32" s="1061">
        <f>IF('[2]Validation flags'!$H$3=1,0, IF( ISNUMBER(P32), 0, 1 ))</f>
        <v>0</v>
      </c>
      <c r="CD32" s="1061">
        <f>IF('[2]Validation flags'!$H$3=1,0, IF( ISNUMBER(Q32), 0, 1 ))</f>
        <v>0</v>
      </c>
      <c r="CE32" s="1061">
        <f>IF('[2]Validation flags'!$H$3=1,0, IF( ISNUMBER(R32), 0, 1 ))</f>
        <v>0</v>
      </c>
      <c r="CF32" s="1061">
        <f>IF('[2]Validation flags'!$H$3=1,0, IF( ISNUMBER(S32), 0, 1 ))</f>
        <v>0</v>
      </c>
      <c r="CG32" s="1050"/>
      <c r="CH32" s="1061">
        <f>IF('[2]Validation flags'!$H$3=1,0, IF( ISNUMBER(U32), 0, 1 ))</f>
        <v>0</v>
      </c>
      <c r="CI32" s="1061">
        <f>IF('[2]Validation flags'!$H$3=1,0, IF( ISNUMBER(V32), 0, 1 ))</f>
        <v>0</v>
      </c>
      <c r="CJ32" s="1061">
        <f>IF('[2]Validation flags'!$H$3=1,0, IF( ISNUMBER(W32), 0, 1 ))</f>
        <v>0</v>
      </c>
      <c r="CK32" s="1061">
        <f>IF('[2]Validation flags'!$H$3=1,0, IF( ISNUMBER(X32), 0, 1 ))</f>
        <v>0</v>
      </c>
      <c r="CL32" s="1061">
        <f>IF('[2]Validation flags'!$H$3=1,0, IF( ISNUMBER(Y32), 0, 1 ))</f>
        <v>0</v>
      </c>
      <c r="CM32" s="1050"/>
      <c r="CN32" s="1061">
        <f>IF('[2]Validation flags'!$H$3=1,0, IF( ISNUMBER(AA32), 0, 1 ))</f>
        <v>0</v>
      </c>
      <c r="CO32" s="1061">
        <f>IF('[2]Validation flags'!$H$3=1,0, IF( ISNUMBER(AB32), 0, 1 ))</f>
        <v>0</v>
      </c>
      <c r="CP32" s="1061">
        <f>IF('[2]Validation flags'!$H$3=1,0, IF( ISNUMBER(AC32), 0, 1 ))</f>
        <v>0</v>
      </c>
      <c r="CQ32" s="1061">
        <f>IF('[2]Validation flags'!$H$3=1,0, IF( ISNUMBER(AD32), 0, 1 ))</f>
        <v>0</v>
      </c>
      <c r="CR32" s="1061">
        <f>IF('[2]Validation flags'!$H$3=1,0, IF( ISNUMBER(AE32), 0, 1 ))</f>
        <v>0</v>
      </c>
      <c r="CU32" s="1034"/>
      <c r="CV32" s="1092"/>
      <c r="CW32" s="1092"/>
      <c r="CX32" s="1092"/>
      <c r="CY32" s="1092"/>
      <c r="CZ32" s="1092"/>
      <c r="DA32" s="1092"/>
      <c r="DB32" s="1061">
        <f t="shared" si="8"/>
        <v>0</v>
      </c>
      <c r="DC32" s="1050"/>
      <c r="DD32" s="1092"/>
      <c r="DE32" s="1092"/>
      <c r="DF32" s="1092"/>
      <c r="DG32" s="1092"/>
      <c r="DH32" s="1092"/>
      <c r="DI32" s="1092"/>
      <c r="DJ32" s="1092"/>
      <c r="DK32" s="1092"/>
      <c r="DL32" s="1092"/>
      <c r="DM32" s="1092"/>
      <c r="DN32" s="1092"/>
      <c r="DO32" s="1092"/>
      <c r="DP32" s="1092"/>
      <c r="DQ32" s="1092"/>
      <c r="DR32" s="1092"/>
      <c r="DS32" s="1092"/>
      <c r="DT32" s="1092"/>
      <c r="DU32" s="1034"/>
    </row>
    <row r="33" spans="2:125" ht="14.25" customHeight="1" thickBot="1" x14ac:dyDescent="0.25">
      <c r="B33" s="62">
        <v>7</v>
      </c>
      <c r="C33" s="63" t="s">
        <v>7473</v>
      </c>
      <c r="D33" s="64"/>
      <c r="E33" s="64" t="s">
        <v>7315</v>
      </c>
      <c r="F33" s="79">
        <v>0</v>
      </c>
      <c r="G33" s="3042">
        <v>250</v>
      </c>
      <c r="H33" s="3043">
        <v>143176</v>
      </c>
      <c r="I33" s="3043">
        <v>73698</v>
      </c>
      <c r="J33" s="3043">
        <v>58488</v>
      </c>
      <c r="K33" s="3043">
        <v>66609</v>
      </c>
      <c r="L33" s="3043">
        <v>9265</v>
      </c>
      <c r="M33" s="3043">
        <v>14603</v>
      </c>
      <c r="N33" s="3036">
        <v>366089</v>
      </c>
      <c r="O33" s="3051"/>
      <c r="P33" s="3042">
        <v>43057</v>
      </c>
      <c r="Q33" s="3043">
        <v>24267</v>
      </c>
      <c r="R33" s="3043">
        <v>20356</v>
      </c>
      <c r="S33" s="3043">
        <v>278409</v>
      </c>
      <c r="T33" s="3045">
        <v>366089</v>
      </c>
      <c r="U33" s="3044">
        <v>0</v>
      </c>
      <c r="V33" s="3043">
        <v>37815</v>
      </c>
      <c r="W33" s="3043">
        <v>142499</v>
      </c>
      <c r="X33" s="3043">
        <v>125261</v>
      </c>
      <c r="Y33" s="3043">
        <v>60514</v>
      </c>
      <c r="Z33" s="3045">
        <v>366089</v>
      </c>
      <c r="AA33" s="3042">
        <v>667</v>
      </c>
      <c r="AB33" s="3043">
        <v>131833</v>
      </c>
      <c r="AC33" s="3043">
        <v>104316</v>
      </c>
      <c r="AD33" s="3043">
        <v>31365</v>
      </c>
      <c r="AE33" s="3043">
        <v>97908</v>
      </c>
      <c r="AF33" s="3045">
        <v>366089</v>
      </c>
      <c r="AG33" s="3018"/>
      <c r="AH33" s="3046" t="s">
        <v>7474</v>
      </c>
      <c r="AI33" s="3047" t="s">
        <v>7316</v>
      </c>
      <c r="AK33" s="43"/>
      <c r="AL33" s="43">
        <f t="shared" si="7"/>
        <v>0</v>
      </c>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050"/>
      <c r="CP33" s="1050"/>
      <c r="CQ33" s="1050"/>
      <c r="CR33" s="1050"/>
      <c r="CU33" s="1034"/>
      <c r="CV33" s="1092"/>
      <c r="CW33" s="1092"/>
      <c r="CX33" s="1092"/>
      <c r="CY33" s="1092"/>
      <c r="CZ33" s="1092"/>
      <c r="DA33" s="1092"/>
      <c r="DB33" s="1061">
        <f t="shared" si="8"/>
        <v>0</v>
      </c>
      <c r="DC33" s="1050"/>
      <c r="DD33" s="1092"/>
      <c r="DE33" s="1092"/>
      <c r="DF33" s="1092"/>
      <c r="DG33" s="1092"/>
      <c r="DH33" s="1092"/>
      <c r="DI33" s="1092"/>
      <c r="DJ33" s="1092"/>
      <c r="DK33" s="1092"/>
      <c r="DL33" s="1092"/>
      <c r="DM33" s="1092"/>
      <c r="DN33" s="1092"/>
      <c r="DO33" s="1092"/>
      <c r="DP33" s="1092"/>
      <c r="DQ33" s="1092"/>
      <c r="DR33" s="1092"/>
      <c r="DS33" s="1092"/>
      <c r="DT33" s="1092"/>
      <c r="DU33" s="1034"/>
    </row>
    <row r="34" spans="2:125" ht="14.25" customHeight="1" thickBot="1" x14ac:dyDescent="0.25">
      <c r="B34" s="98">
        <v>8</v>
      </c>
      <c r="C34" s="99" t="s">
        <v>7500</v>
      </c>
      <c r="D34" s="100"/>
      <c r="E34" s="100" t="s">
        <v>7315</v>
      </c>
      <c r="F34" s="526">
        <v>0</v>
      </c>
      <c r="G34" s="3051"/>
      <c r="H34" s="3051"/>
      <c r="I34" s="3051"/>
      <c r="J34" s="3051"/>
      <c r="K34" s="3051"/>
      <c r="L34" s="3051"/>
      <c r="M34" s="3051"/>
      <c r="N34" s="3052">
        <v>36011</v>
      </c>
      <c r="O34" s="3051"/>
      <c r="P34" s="3051"/>
      <c r="Q34" s="3051"/>
      <c r="R34" s="3051"/>
      <c r="S34" s="3051"/>
      <c r="T34" s="3051"/>
      <c r="U34" s="3033"/>
      <c r="V34" s="3033"/>
      <c r="W34" s="3033"/>
      <c r="X34" s="3033"/>
      <c r="Y34" s="3033"/>
      <c r="Z34" s="3033"/>
      <c r="AA34" s="3033"/>
      <c r="AB34" s="3033"/>
      <c r="AC34" s="3033"/>
      <c r="AD34" s="3033"/>
      <c r="AE34" s="3033"/>
      <c r="AF34" s="3033"/>
      <c r="AG34" s="2956"/>
      <c r="AH34" s="3068"/>
      <c r="AI34" s="3053" t="s">
        <v>7501</v>
      </c>
      <c r="AK34" s="43"/>
      <c r="AL34" s="43">
        <f xml:space="preserve"> IF( DB34 = 0, 0, AI34)</f>
        <v>0</v>
      </c>
      <c r="BT34" s="1050"/>
      <c r="BU34" s="1050"/>
      <c r="BV34" s="1050"/>
      <c r="BW34" s="1050"/>
      <c r="BX34" s="1050"/>
      <c r="BY34" s="1050"/>
      <c r="BZ34" s="1050"/>
      <c r="CA34" s="1050"/>
      <c r="CB34" s="1050"/>
      <c r="CC34" s="1050"/>
      <c r="CD34" s="1050"/>
      <c r="CE34" s="1050"/>
      <c r="CF34" s="1050"/>
      <c r="CG34" s="1050"/>
      <c r="CH34" s="1050"/>
      <c r="CI34" s="1050"/>
      <c r="CJ34" s="1050"/>
      <c r="CK34" s="1050"/>
      <c r="CL34" s="1050"/>
      <c r="CM34" s="1050"/>
      <c r="CN34" s="1050"/>
      <c r="CO34" s="1050"/>
      <c r="CP34" s="1050"/>
      <c r="CQ34" s="1050"/>
      <c r="CR34" s="1050"/>
      <c r="CU34" s="1034"/>
      <c r="CV34" s="1092"/>
      <c r="CW34" s="1092"/>
      <c r="CX34" s="1092"/>
      <c r="CY34" s="1092"/>
      <c r="CZ34" s="1092"/>
      <c r="DA34" s="1092"/>
      <c r="DB34" s="1061">
        <f>IF(N34&gt;0.23*N33,1,0)</f>
        <v>0</v>
      </c>
      <c r="DC34" s="1050"/>
      <c r="DD34" s="1092"/>
      <c r="DE34" s="1092"/>
      <c r="DF34" s="1092"/>
      <c r="DG34" s="1092"/>
      <c r="DH34" s="1092"/>
      <c r="DI34" s="1092"/>
      <c r="DJ34" s="1092"/>
      <c r="DK34" s="1092"/>
      <c r="DL34" s="1092"/>
      <c r="DM34" s="1092"/>
      <c r="DN34" s="1092"/>
      <c r="DO34" s="1092"/>
      <c r="DP34" s="1092"/>
      <c r="DQ34" s="1092"/>
      <c r="DR34" s="1092"/>
      <c r="DS34" s="1092"/>
      <c r="DT34" s="1092"/>
      <c r="DU34" s="1034"/>
    </row>
    <row r="35" spans="2:125" ht="14.25" customHeight="1" thickBot="1" x14ac:dyDescent="0.3">
      <c r="B35" s="2956"/>
      <c r="C35" s="3055"/>
      <c r="D35" s="34"/>
      <c r="E35" s="540"/>
      <c r="F35" s="540"/>
      <c r="G35" s="3024"/>
      <c r="H35" s="34"/>
      <c r="I35" s="34"/>
      <c r="J35" s="34"/>
      <c r="K35" s="34"/>
      <c r="L35" s="34"/>
      <c r="M35" s="34"/>
      <c r="N35" s="3024"/>
      <c r="O35" s="3019"/>
      <c r="P35" s="34"/>
      <c r="Q35" s="34"/>
      <c r="R35" s="34"/>
      <c r="S35" s="34"/>
      <c r="T35" s="34"/>
      <c r="U35" s="34"/>
      <c r="V35" s="34"/>
      <c r="W35" s="34"/>
      <c r="X35" s="34"/>
      <c r="Y35" s="34"/>
      <c r="Z35" s="34"/>
      <c r="AA35" s="34"/>
      <c r="AB35" s="34"/>
      <c r="AC35" s="34"/>
      <c r="AD35" s="34"/>
      <c r="AE35" s="34"/>
      <c r="AF35" s="34"/>
      <c r="AG35" s="3019"/>
      <c r="AH35" s="3056"/>
      <c r="AI35" s="3056"/>
      <c r="AK35" s="43"/>
      <c r="AL35" s="651"/>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050"/>
      <c r="CP35" s="1050"/>
      <c r="CQ35" s="1050"/>
      <c r="CR35" s="1050"/>
      <c r="CU35" s="1034"/>
      <c r="CV35" s="1092"/>
      <c r="CW35" s="1092"/>
      <c r="CX35" s="1092"/>
      <c r="CY35" s="1092"/>
      <c r="CZ35" s="1092"/>
      <c r="DA35" s="1092"/>
      <c r="DB35" s="1092"/>
      <c r="DC35" s="1050"/>
      <c r="DD35" s="1092"/>
      <c r="DE35" s="1092"/>
      <c r="DF35" s="1092"/>
      <c r="DG35" s="1092"/>
      <c r="DH35" s="1092"/>
      <c r="DI35" s="1092"/>
      <c r="DJ35" s="1092"/>
      <c r="DK35" s="1092"/>
      <c r="DL35" s="1092"/>
      <c r="DM35" s="1092"/>
      <c r="DN35" s="1092"/>
      <c r="DO35" s="1092"/>
      <c r="DP35" s="1092"/>
      <c r="DQ35" s="1092"/>
      <c r="DR35" s="1092"/>
      <c r="DS35" s="1092"/>
      <c r="DT35" s="1092"/>
      <c r="DU35" s="1034"/>
    </row>
    <row r="36" spans="2:125" ht="14.25" customHeight="1" thickBot="1" x14ac:dyDescent="0.25">
      <c r="B36" s="40" t="s">
        <v>2373</v>
      </c>
      <c r="C36" s="41" t="s">
        <v>7688</v>
      </c>
      <c r="D36" s="2951"/>
      <c r="E36" s="2952"/>
      <c r="F36" s="2951"/>
      <c r="G36" s="2951"/>
      <c r="H36" s="2951"/>
      <c r="I36" s="2951"/>
      <c r="J36" s="2951"/>
      <c r="K36" s="2951"/>
      <c r="L36" s="2951"/>
      <c r="M36" s="2951"/>
      <c r="N36" s="2951"/>
      <c r="O36" s="2951"/>
      <c r="P36" s="2956"/>
      <c r="Q36" s="2956"/>
      <c r="R36" s="2956"/>
      <c r="S36" s="2956"/>
      <c r="T36" s="2956"/>
      <c r="U36" s="2995"/>
      <c r="V36" s="2995"/>
      <c r="W36" s="2995"/>
      <c r="X36" s="2995"/>
      <c r="Y36" s="2995"/>
      <c r="Z36" s="2995"/>
      <c r="AA36" s="2995"/>
      <c r="AB36" s="2995"/>
      <c r="AC36" s="2995"/>
      <c r="AD36" s="2995"/>
      <c r="AE36" s="2995"/>
      <c r="AF36" s="2995"/>
      <c r="AG36" s="3018"/>
      <c r="AH36" s="3060"/>
      <c r="AI36" s="3060"/>
      <c r="AK36" s="43"/>
      <c r="AL36" s="651"/>
      <c r="BT36" s="1050"/>
      <c r="BU36" s="1050"/>
      <c r="BV36" s="1050"/>
      <c r="BW36" s="1050"/>
      <c r="BX36" s="1050"/>
      <c r="BY36" s="1050"/>
      <c r="BZ36" s="1050"/>
      <c r="CA36" s="1050"/>
      <c r="CB36" s="1050"/>
      <c r="CC36" s="1050"/>
      <c r="CD36" s="1050"/>
      <c r="CE36" s="1050"/>
      <c r="CF36" s="1050"/>
      <c r="CG36" s="1050"/>
      <c r="CH36" s="1050"/>
      <c r="CI36" s="1050"/>
      <c r="CJ36" s="1050"/>
      <c r="CK36" s="1050"/>
      <c r="CL36" s="1050"/>
      <c r="CM36" s="1050"/>
      <c r="CN36" s="1050"/>
      <c r="CO36" s="1050"/>
      <c r="CP36" s="1050"/>
      <c r="CQ36" s="1050"/>
      <c r="CR36" s="1050"/>
      <c r="CU36" s="1034"/>
      <c r="CV36" s="1092"/>
      <c r="CW36" s="1092"/>
      <c r="CX36" s="1092"/>
      <c r="CY36" s="1092"/>
      <c r="CZ36" s="1092"/>
      <c r="DA36" s="1092"/>
      <c r="DB36" s="1092"/>
      <c r="DC36" s="1050"/>
      <c r="DD36" s="1092"/>
      <c r="DE36" s="1092"/>
      <c r="DF36" s="1092"/>
      <c r="DG36" s="1092"/>
      <c r="DH36" s="1092"/>
      <c r="DI36" s="1092"/>
      <c r="DJ36" s="1092"/>
      <c r="DK36" s="1092"/>
      <c r="DL36" s="1092"/>
      <c r="DM36" s="1092"/>
      <c r="DN36" s="1092"/>
      <c r="DO36" s="1092"/>
      <c r="DP36" s="1092"/>
      <c r="DQ36" s="1092"/>
      <c r="DR36" s="1092"/>
      <c r="DS36" s="1092"/>
      <c r="DT36" s="1092"/>
      <c r="DU36" s="1034"/>
    </row>
    <row r="37" spans="2:125" ht="14.25" customHeight="1" x14ac:dyDescent="0.25">
      <c r="B37" s="44">
        <v>9</v>
      </c>
      <c r="C37" s="45" t="s">
        <v>7504</v>
      </c>
      <c r="D37" s="46"/>
      <c r="E37" s="46" t="s">
        <v>1923</v>
      </c>
      <c r="F37" s="500">
        <v>0</v>
      </c>
      <c r="G37" s="3025">
        <v>32</v>
      </c>
      <c r="H37" s="3027">
        <v>71</v>
      </c>
      <c r="I37" s="3026">
        <v>195</v>
      </c>
      <c r="J37" s="3027">
        <v>3</v>
      </c>
      <c r="K37" s="3027">
        <v>0</v>
      </c>
      <c r="L37" s="3026">
        <v>6</v>
      </c>
      <c r="M37" s="3027">
        <v>0</v>
      </c>
      <c r="N37" s="3028">
        <v>307</v>
      </c>
      <c r="O37" s="3069"/>
      <c r="P37" s="3025">
        <v>0</v>
      </c>
      <c r="Q37" s="3027">
        <v>1</v>
      </c>
      <c r="R37" s="3027">
        <v>3</v>
      </c>
      <c r="S37" s="3026">
        <v>303</v>
      </c>
      <c r="T37" s="3028">
        <v>307</v>
      </c>
      <c r="U37" s="3025">
        <v>0</v>
      </c>
      <c r="V37" s="3027">
        <v>0</v>
      </c>
      <c r="W37" s="3027">
        <v>1</v>
      </c>
      <c r="X37" s="3026">
        <v>9</v>
      </c>
      <c r="Y37" s="3026">
        <v>297</v>
      </c>
      <c r="Z37" s="3028">
        <v>307</v>
      </c>
      <c r="AA37" s="3025">
        <v>0</v>
      </c>
      <c r="AB37" s="3027">
        <v>0</v>
      </c>
      <c r="AC37" s="3027">
        <v>1</v>
      </c>
      <c r="AD37" s="3026">
        <v>14</v>
      </c>
      <c r="AE37" s="3026">
        <v>292</v>
      </c>
      <c r="AF37" s="3028">
        <v>307</v>
      </c>
      <c r="AG37" s="3018"/>
      <c r="AH37" s="2963"/>
      <c r="AI37" s="53" t="s">
        <v>7316</v>
      </c>
      <c r="AK37" s="43">
        <f t="shared" ref="AK37:AK42" si="9" xml:space="preserve"> IF( SUM( BT37:CR37 ) = 0, 0, $BT$5 )</f>
        <v>0</v>
      </c>
      <c r="AL37" s="43">
        <f t="shared" ref="AL37:AL43" si="10" xml:space="preserve"> IF( DB37 = 0, 0, AI37)</f>
        <v>0</v>
      </c>
      <c r="AM37" s="272"/>
      <c r="BS37" s="127"/>
      <c r="BT37" s="1061">
        <f>IF('[2]Validation flags'!$H$3=1,0, IF( ISNUMBER(G37), 0, 1 ))</f>
        <v>0</v>
      </c>
      <c r="BU37" s="1061">
        <f>IF('[2]Validation flags'!$H$3=1,0, IF( ISNUMBER(H37), 0, 1 ))</f>
        <v>0</v>
      </c>
      <c r="BV37" s="1061">
        <f>IF('[2]Validation flags'!$H$3=1,0, IF( ISNUMBER(I37), 0, 1 ))</f>
        <v>0</v>
      </c>
      <c r="BW37" s="1061">
        <f>IF('[2]Validation flags'!$H$3=1,0, IF( ISNUMBER(J37), 0, 1 ))</f>
        <v>0</v>
      </c>
      <c r="BX37" s="1061">
        <f>IF('[2]Validation flags'!$H$3=1,0, IF( ISNUMBER(K37), 0, 1 ))</f>
        <v>0</v>
      </c>
      <c r="BY37" s="1061">
        <f>IF('[2]Validation flags'!$H$3=1,0, IF( ISNUMBER(L37), 0, 1 ))</f>
        <v>0</v>
      </c>
      <c r="BZ37" s="1061">
        <f>IF('[2]Validation flags'!$H$3=1,0, IF( ISNUMBER(M37), 0, 1 ))</f>
        <v>0</v>
      </c>
      <c r="CA37" s="1050"/>
      <c r="CB37" s="1050"/>
      <c r="CC37" s="1061">
        <f>IF('[2]Validation flags'!$H$3=1,0, IF( ISNUMBER(P37), 0, 1 ))</f>
        <v>0</v>
      </c>
      <c r="CD37" s="1061">
        <f>IF('[2]Validation flags'!$H$3=1,0, IF( ISNUMBER(Q37), 0, 1 ))</f>
        <v>0</v>
      </c>
      <c r="CE37" s="1061">
        <f>IF('[2]Validation flags'!$H$3=1,0, IF( ISNUMBER(R37), 0, 1 ))</f>
        <v>0</v>
      </c>
      <c r="CF37" s="1061">
        <f>IF('[2]Validation flags'!$H$3=1,0, IF( ISNUMBER(S37), 0, 1 ))</f>
        <v>0</v>
      </c>
      <c r="CG37" s="1050"/>
      <c r="CH37" s="1061">
        <f>IF('[2]Validation flags'!$H$3=1,0, IF( ISNUMBER(U37), 0, 1 ))</f>
        <v>0</v>
      </c>
      <c r="CI37" s="1061">
        <f>IF('[2]Validation flags'!$H$3=1,0, IF( ISNUMBER(V37), 0, 1 ))</f>
        <v>0</v>
      </c>
      <c r="CJ37" s="1061">
        <f>IF('[2]Validation flags'!$H$3=1,0, IF( ISNUMBER(W37), 0, 1 ))</f>
        <v>0</v>
      </c>
      <c r="CK37" s="1061">
        <f>IF('[2]Validation flags'!$H$3=1,0, IF( ISNUMBER(X37), 0, 1 ))</f>
        <v>0</v>
      </c>
      <c r="CL37" s="1061">
        <f>IF('[2]Validation flags'!$H$3=1,0, IF( ISNUMBER(Y37), 0, 1 ))</f>
        <v>0</v>
      </c>
      <c r="CM37" s="1050"/>
      <c r="CN37" s="1061">
        <f>IF('[2]Validation flags'!$H$3=1,0, IF( ISNUMBER(AA37), 0, 1 ))</f>
        <v>0</v>
      </c>
      <c r="CO37" s="1061">
        <f>IF('[2]Validation flags'!$H$3=1,0, IF( ISNUMBER(AB37), 0, 1 ))</f>
        <v>0</v>
      </c>
      <c r="CP37" s="1061">
        <f>IF('[2]Validation flags'!$H$3=1,0, IF( ISNUMBER(AC37), 0, 1 ))</f>
        <v>0</v>
      </c>
      <c r="CQ37" s="1061">
        <f>IF('[2]Validation flags'!$H$3=1,0, IF( ISNUMBER(AD37), 0, 1 ))</f>
        <v>0</v>
      </c>
      <c r="CR37" s="1061">
        <f>IF('[2]Validation flags'!$H$3=1,0, IF( ISNUMBER(AE37), 0, 1 ))</f>
        <v>0</v>
      </c>
      <c r="CS37" s="127"/>
      <c r="CT37" s="272"/>
      <c r="CU37" s="127"/>
      <c r="CV37" s="1092"/>
      <c r="CW37" s="1092"/>
      <c r="CX37" s="1092"/>
      <c r="CY37" s="1092"/>
      <c r="CZ37" s="1092"/>
      <c r="DA37" s="1092"/>
      <c r="DB37" s="1061">
        <f t="shared" ref="DB37:DB43" si="11">IF(AND(N37=AF37,Z37=AF37,T37=AF37),0,1)</f>
        <v>0</v>
      </c>
      <c r="DC37" s="1050"/>
      <c r="DD37" s="1092"/>
      <c r="DE37" s="1092"/>
      <c r="DF37" s="1092"/>
      <c r="DG37" s="1092"/>
      <c r="DH37" s="1092"/>
      <c r="DI37" s="1092"/>
      <c r="DJ37" s="1092"/>
      <c r="DK37" s="1092"/>
      <c r="DL37" s="1092"/>
      <c r="DM37" s="1092"/>
      <c r="DN37" s="1092"/>
      <c r="DO37" s="1092"/>
      <c r="DP37" s="1092"/>
      <c r="DQ37" s="1092"/>
      <c r="DR37" s="1092"/>
      <c r="DS37" s="1092"/>
      <c r="DT37" s="1092"/>
      <c r="DU37" s="127"/>
    </row>
    <row r="38" spans="2:125" ht="14.25" customHeight="1" x14ac:dyDescent="0.25">
      <c r="B38" s="62">
        <v>10</v>
      </c>
      <c r="C38" s="63" t="s">
        <v>7530</v>
      </c>
      <c r="D38" s="64"/>
      <c r="E38" s="64" t="s">
        <v>1923</v>
      </c>
      <c r="F38" s="79">
        <v>0</v>
      </c>
      <c r="G38" s="3034">
        <v>1</v>
      </c>
      <c r="H38" s="3035">
        <v>12</v>
      </c>
      <c r="I38" s="3035">
        <v>39</v>
      </c>
      <c r="J38" s="3035">
        <v>1</v>
      </c>
      <c r="K38" s="3035">
        <v>1</v>
      </c>
      <c r="L38" s="3034">
        <v>8</v>
      </c>
      <c r="M38" s="3035">
        <v>3</v>
      </c>
      <c r="N38" s="3036">
        <v>65</v>
      </c>
      <c r="O38" s="3069"/>
      <c r="P38" s="3038">
        <v>1</v>
      </c>
      <c r="Q38" s="3035">
        <v>1</v>
      </c>
      <c r="R38" s="3035">
        <v>1</v>
      </c>
      <c r="S38" s="3034">
        <v>62</v>
      </c>
      <c r="T38" s="3036">
        <v>65</v>
      </c>
      <c r="U38" s="3038">
        <v>0</v>
      </c>
      <c r="V38" s="3035">
        <v>0</v>
      </c>
      <c r="W38" s="3035">
        <v>12</v>
      </c>
      <c r="X38" s="3035">
        <v>25</v>
      </c>
      <c r="Y38" s="3034">
        <v>28</v>
      </c>
      <c r="Z38" s="3036">
        <v>65</v>
      </c>
      <c r="AA38" s="3038">
        <v>0</v>
      </c>
      <c r="AB38" s="3035">
        <v>1</v>
      </c>
      <c r="AC38" s="3035">
        <v>10</v>
      </c>
      <c r="AD38" s="3034">
        <v>28</v>
      </c>
      <c r="AE38" s="3034">
        <v>26</v>
      </c>
      <c r="AF38" s="3036">
        <v>65</v>
      </c>
      <c r="AG38" s="3018"/>
      <c r="AH38" s="2970"/>
      <c r="AI38" s="1068" t="s">
        <v>7316</v>
      </c>
      <c r="AK38" s="43">
        <f t="shared" si="9"/>
        <v>0</v>
      </c>
      <c r="AL38" s="43">
        <f t="shared" si="10"/>
        <v>0</v>
      </c>
      <c r="AM38" s="272"/>
      <c r="BS38" s="127"/>
      <c r="BT38" s="1061">
        <f>IF('[2]Validation flags'!$H$3=1,0, IF( ISNUMBER(G38), 0, 1 ))</f>
        <v>0</v>
      </c>
      <c r="BU38" s="1061">
        <f>IF('[2]Validation flags'!$H$3=1,0, IF( ISNUMBER(H38), 0, 1 ))</f>
        <v>0</v>
      </c>
      <c r="BV38" s="1061">
        <f>IF('[2]Validation flags'!$H$3=1,0, IF( ISNUMBER(I38), 0, 1 ))</f>
        <v>0</v>
      </c>
      <c r="BW38" s="1061">
        <f>IF('[2]Validation flags'!$H$3=1,0, IF( ISNUMBER(J38), 0, 1 ))</f>
        <v>0</v>
      </c>
      <c r="BX38" s="1061">
        <f>IF('[2]Validation flags'!$H$3=1,0, IF( ISNUMBER(K38), 0, 1 ))</f>
        <v>0</v>
      </c>
      <c r="BY38" s="1061">
        <f>IF('[2]Validation flags'!$H$3=1,0, IF( ISNUMBER(L38), 0, 1 ))</f>
        <v>0</v>
      </c>
      <c r="BZ38" s="1061">
        <f>IF('[2]Validation flags'!$H$3=1,0, IF( ISNUMBER(M38), 0, 1 ))</f>
        <v>0</v>
      </c>
      <c r="CA38" s="1050"/>
      <c r="CB38" s="1050"/>
      <c r="CC38" s="1061">
        <f>IF('[2]Validation flags'!$H$3=1,0, IF( ISNUMBER(P38), 0, 1 ))</f>
        <v>0</v>
      </c>
      <c r="CD38" s="1061">
        <f>IF('[2]Validation flags'!$H$3=1,0, IF( ISNUMBER(Q38), 0, 1 ))</f>
        <v>0</v>
      </c>
      <c r="CE38" s="1061">
        <f>IF('[2]Validation flags'!$H$3=1,0, IF( ISNUMBER(R38), 0, 1 ))</f>
        <v>0</v>
      </c>
      <c r="CF38" s="1061">
        <f>IF('[2]Validation flags'!$H$3=1,0, IF( ISNUMBER(S38), 0, 1 ))</f>
        <v>0</v>
      </c>
      <c r="CG38" s="1050"/>
      <c r="CH38" s="1061">
        <f>IF('[2]Validation flags'!$H$3=1,0, IF( ISNUMBER(U38), 0, 1 ))</f>
        <v>0</v>
      </c>
      <c r="CI38" s="1061">
        <f>IF('[2]Validation flags'!$H$3=1,0, IF( ISNUMBER(V38), 0, 1 ))</f>
        <v>0</v>
      </c>
      <c r="CJ38" s="1061">
        <f>IF('[2]Validation flags'!$H$3=1,0, IF( ISNUMBER(W38), 0, 1 ))</f>
        <v>0</v>
      </c>
      <c r="CK38" s="1061">
        <f>IF('[2]Validation flags'!$H$3=1,0, IF( ISNUMBER(X38), 0, 1 ))</f>
        <v>0</v>
      </c>
      <c r="CL38" s="1061">
        <f>IF('[2]Validation flags'!$H$3=1,0, IF( ISNUMBER(Y38), 0, 1 ))</f>
        <v>0</v>
      </c>
      <c r="CM38" s="1050"/>
      <c r="CN38" s="1061">
        <f>IF('[2]Validation flags'!$H$3=1,0, IF( ISNUMBER(AA38), 0, 1 ))</f>
        <v>0</v>
      </c>
      <c r="CO38" s="1061">
        <f>IF('[2]Validation flags'!$H$3=1,0, IF( ISNUMBER(AB38), 0, 1 ))</f>
        <v>0</v>
      </c>
      <c r="CP38" s="1061">
        <f>IF('[2]Validation flags'!$H$3=1,0, IF( ISNUMBER(AC38), 0, 1 ))</f>
        <v>0</v>
      </c>
      <c r="CQ38" s="1061">
        <f>IF('[2]Validation flags'!$H$3=1,0, IF( ISNUMBER(AD38), 0, 1 ))</f>
        <v>0</v>
      </c>
      <c r="CR38" s="1061">
        <f>IF('[2]Validation flags'!$H$3=1,0, IF( ISNUMBER(AE38), 0, 1 ))</f>
        <v>0</v>
      </c>
      <c r="CS38" s="127"/>
      <c r="CT38" s="272"/>
      <c r="CU38" s="127"/>
      <c r="CV38" s="1092"/>
      <c r="CW38" s="1092"/>
      <c r="CX38" s="1092"/>
      <c r="CY38" s="1092"/>
      <c r="CZ38" s="1092"/>
      <c r="DA38" s="1092"/>
      <c r="DB38" s="1061">
        <f t="shared" si="11"/>
        <v>0</v>
      </c>
      <c r="DC38" s="1050"/>
      <c r="DD38" s="1092"/>
      <c r="DE38" s="1092"/>
      <c r="DF38" s="1092"/>
      <c r="DG38" s="1092"/>
      <c r="DH38" s="1092"/>
      <c r="DI38" s="1092"/>
      <c r="DJ38" s="1092"/>
      <c r="DK38" s="1092"/>
      <c r="DL38" s="1092"/>
      <c r="DM38" s="1092"/>
      <c r="DN38" s="1092"/>
      <c r="DO38" s="1092"/>
      <c r="DP38" s="1092"/>
      <c r="DQ38" s="1092"/>
      <c r="DR38" s="1092"/>
      <c r="DS38" s="1092"/>
      <c r="DT38" s="1092"/>
      <c r="DU38" s="127"/>
    </row>
    <row r="39" spans="2:125" ht="14.25" customHeight="1" x14ac:dyDescent="0.25">
      <c r="B39" s="62">
        <v>11</v>
      </c>
      <c r="C39" s="63" t="s">
        <v>7556</v>
      </c>
      <c r="D39" s="64"/>
      <c r="E39" s="64" t="s">
        <v>1923</v>
      </c>
      <c r="F39" s="79">
        <v>0</v>
      </c>
      <c r="G39" s="3034">
        <v>3</v>
      </c>
      <c r="H39" s="3035">
        <v>13</v>
      </c>
      <c r="I39" s="3035">
        <v>47</v>
      </c>
      <c r="J39" s="3035">
        <v>2</v>
      </c>
      <c r="K39" s="3035">
        <v>2</v>
      </c>
      <c r="L39" s="3035">
        <v>13</v>
      </c>
      <c r="M39" s="3035">
        <v>5</v>
      </c>
      <c r="N39" s="3036">
        <v>85</v>
      </c>
      <c r="O39" s="3069"/>
      <c r="P39" s="3038">
        <v>10</v>
      </c>
      <c r="Q39" s="3035">
        <v>3</v>
      </c>
      <c r="R39" s="3035">
        <v>5</v>
      </c>
      <c r="S39" s="3034">
        <v>67</v>
      </c>
      <c r="T39" s="3036">
        <v>85</v>
      </c>
      <c r="U39" s="3038">
        <v>0</v>
      </c>
      <c r="V39" s="3035">
        <v>2</v>
      </c>
      <c r="W39" s="3035">
        <v>23</v>
      </c>
      <c r="X39" s="3034">
        <v>53</v>
      </c>
      <c r="Y39" s="3034">
        <v>7</v>
      </c>
      <c r="Z39" s="3036">
        <v>85</v>
      </c>
      <c r="AA39" s="3038">
        <v>0</v>
      </c>
      <c r="AB39" s="3035">
        <v>1</v>
      </c>
      <c r="AC39" s="3034">
        <v>28</v>
      </c>
      <c r="AD39" s="3034">
        <v>45</v>
      </c>
      <c r="AE39" s="3034">
        <v>11</v>
      </c>
      <c r="AF39" s="3036">
        <v>85</v>
      </c>
      <c r="AG39" s="3018"/>
      <c r="AH39" s="2970"/>
      <c r="AI39" s="1068" t="s">
        <v>7316</v>
      </c>
      <c r="AK39" s="43">
        <f t="shared" si="9"/>
        <v>0</v>
      </c>
      <c r="AL39" s="43">
        <f t="shared" si="10"/>
        <v>0</v>
      </c>
      <c r="AM39" s="272"/>
      <c r="BS39" s="127"/>
      <c r="BT39" s="1061">
        <f>IF('[2]Validation flags'!$H$3=1,0, IF( ISNUMBER(G39), 0, 1 ))</f>
        <v>0</v>
      </c>
      <c r="BU39" s="1061">
        <f>IF('[2]Validation flags'!$H$3=1,0, IF( ISNUMBER(H39), 0, 1 ))</f>
        <v>0</v>
      </c>
      <c r="BV39" s="1061">
        <f>IF('[2]Validation flags'!$H$3=1,0, IF( ISNUMBER(I39), 0, 1 ))</f>
        <v>0</v>
      </c>
      <c r="BW39" s="1061">
        <f>IF('[2]Validation flags'!$H$3=1,0, IF( ISNUMBER(J39), 0, 1 ))</f>
        <v>0</v>
      </c>
      <c r="BX39" s="1061">
        <f>IF('[2]Validation flags'!$H$3=1,0, IF( ISNUMBER(K39), 0, 1 ))</f>
        <v>0</v>
      </c>
      <c r="BY39" s="1061">
        <f>IF('[2]Validation flags'!$H$3=1,0, IF( ISNUMBER(L39), 0, 1 ))</f>
        <v>0</v>
      </c>
      <c r="BZ39" s="1061">
        <f>IF('[2]Validation flags'!$H$3=1,0, IF( ISNUMBER(M39), 0, 1 ))</f>
        <v>0</v>
      </c>
      <c r="CA39" s="1050"/>
      <c r="CB39" s="1050"/>
      <c r="CC39" s="1061">
        <f>IF('[2]Validation flags'!$H$3=1,0, IF( ISNUMBER(P39), 0, 1 ))</f>
        <v>0</v>
      </c>
      <c r="CD39" s="1061">
        <f>IF('[2]Validation flags'!$H$3=1,0, IF( ISNUMBER(Q39), 0, 1 ))</f>
        <v>0</v>
      </c>
      <c r="CE39" s="1061">
        <f>IF('[2]Validation flags'!$H$3=1,0, IF( ISNUMBER(R39), 0, 1 ))</f>
        <v>0</v>
      </c>
      <c r="CF39" s="1061">
        <f>IF('[2]Validation flags'!$H$3=1,0, IF( ISNUMBER(S39), 0, 1 ))</f>
        <v>0</v>
      </c>
      <c r="CG39" s="1050"/>
      <c r="CH39" s="1061">
        <f>IF('[2]Validation flags'!$H$3=1,0, IF( ISNUMBER(U39), 0, 1 ))</f>
        <v>0</v>
      </c>
      <c r="CI39" s="1061">
        <f>IF('[2]Validation flags'!$H$3=1,0, IF( ISNUMBER(V39), 0, 1 ))</f>
        <v>0</v>
      </c>
      <c r="CJ39" s="1061">
        <f>IF('[2]Validation flags'!$H$3=1,0, IF( ISNUMBER(W39), 0, 1 ))</f>
        <v>0</v>
      </c>
      <c r="CK39" s="1061">
        <f>IF('[2]Validation flags'!$H$3=1,0, IF( ISNUMBER(X39), 0, 1 ))</f>
        <v>0</v>
      </c>
      <c r="CL39" s="1061">
        <f>IF('[2]Validation flags'!$H$3=1,0, IF( ISNUMBER(Y39), 0, 1 ))</f>
        <v>0</v>
      </c>
      <c r="CM39" s="1050"/>
      <c r="CN39" s="1061">
        <f>IF('[2]Validation flags'!$H$3=1,0, IF( ISNUMBER(AA39), 0, 1 ))</f>
        <v>0</v>
      </c>
      <c r="CO39" s="1061">
        <f>IF('[2]Validation flags'!$H$3=1,0, IF( ISNUMBER(AB39), 0, 1 ))</f>
        <v>0</v>
      </c>
      <c r="CP39" s="1061">
        <f>IF('[2]Validation flags'!$H$3=1,0, IF( ISNUMBER(AC39), 0, 1 ))</f>
        <v>0</v>
      </c>
      <c r="CQ39" s="1061">
        <f>IF('[2]Validation flags'!$H$3=1,0, IF( ISNUMBER(AD39), 0, 1 ))</f>
        <v>0</v>
      </c>
      <c r="CR39" s="1061">
        <f>IF('[2]Validation flags'!$H$3=1,0, IF( ISNUMBER(AE39), 0, 1 ))</f>
        <v>0</v>
      </c>
      <c r="CS39" s="127"/>
      <c r="CT39" s="272"/>
      <c r="CU39" s="127"/>
      <c r="CV39" s="1092"/>
      <c r="CW39" s="1092"/>
      <c r="CX39" s="1092"/>
      <c r="CY39" s="1092"/>
      <c r="CZ39" s="1092"/>
      <c r="DA39" s="1092"/>
      <c r="DB39" s="1061">
        <f t="shared" si="11"/>
        <v>0</v>
      </c>
      <c r="DC39" s="1050"/>
      <c r="DD39" s="1092"/>
      <c r="DE39" s="1092"/>
      <c r="DF39" s="1092"/>
      <c r="DG39" s="1092"/>
      <c r="DH39" s="1092"/>
      <c r="DI39" s="1092"/>
      <c r="DJ39" s="1092"/>
      <c r="DK39" s="1092"/>
      <c r="DL39" s="1092"/>
      <c r="DM39" s="1092"/>
      <c r="DN39" s="1092"/>
      <c r="DO39" s="1092"/>
      <c r="DP39" s="1092"/>
      <c r="DQ39" s="1092"/>
      <c r="DR39" s="1092"/>
      <c r="DS39" s="1092"/>
      <c r="DT39" s="1092"/>
      <c r="DU39" s="127"/>
    </row>
    <row r="40" spans="2:125" ht="14.25" customHeight="1" x14ac:dyDescent="0.25">
      <c r="B40" s="62">
        <v>12</v>
      </c>
      <c r="C40" s="63" t="s">
        <v>7582</v>
      </c>
      <c r="D40" s="64"/>
      <c r="E40" s="64" t="s">
        <v>1923</v>
      </c>
      <c r="F40" s="79">
        <v>0</v>
      </c>
      <c r="G40" s="3035">
        <v>0</v>
      </c>
      <c r="H40" s="3035">
        <v>13</v>
      </c>
      <c r="I40" s="3034">
        <v>35</v>
      </c>
      <c r="J40" s="3035">
        <v>2</v>
      </c>
      <c r="K40" s="3035">
        <v>8</v>
      </c>
      <c r="L40" s="3034">
        <v>6</v>
      </c>
      <c r="M40" s="3034">
        <v>9</v>
      </c>
      <c r="N40" s="3036">
        <v>73</v>
      </c>
      <c r="O40" s="3069"/>
      <c r="P40" s="3037">
        <v>16</v>
      </c>
      <c r="Q40" s="3035">
        <v>3</v>
      </c>
      <c r="R40" s="3035">
        <v>3</v>
      </c>
      <c r="S40" s="3034">
        <v>51</v>
      </c>
      <c r="T40" s="3036">
        <v>73</v>
      </c>
      <c r="U40" s="3038">
        <v>0</v>
      </c>
      <c r="V40" s="3035">
        <v>4</v>
      </c>
      <c r="W40" s="3035">
        <v>17</v>
      </c>
      <c r="X40" s="3035">
        <v>41</v>
      </c>
      <c r="Y40" s="3034">
        <v>11</v>
      </c>
      <c r="Z40" s="3036">
        <v>73</v>
      </c>
      <c r="AA40" s="3038">
        <v>0</v>
      </c>
      <c r="AB40" s="3035">
        <v>5</v>
      </c>
      <c r="AC40" s="3034">
        <v>27</v>
      </c>
      <c r="AD40" s="3034">
        <v>24</v>
      </c>
      <c r="AE40" s="3034">
        <v>17</v>
      </c>
      <c r="AF40" s="3036">
        <v>73</v>
      </c>
      <c r="AG40" s="3018"/>
      <c r="AH40" s="2970"/>
      <c r="AI40" s="1068" t="s">
        <v>7316</v>
      </c>
      <c r="AK40" s="43">
        <f t="shared" si="9"/>
        <v>0</v>
      </c>
      <c r="AL40" s="43">
        <f t="shared" si="10"/>
        <v>0</v>
      </c>
      <c r="AM40" s="272"/>
      <c r="BS40" s="127"/>
      <c r="BT40" s="1061">
        <f>IF('[2]Validation flags'!$H$3=1,0, IF( ISNUMBER(G40), 0, 1 ))</f>
        <v>0</v>
      </c>
      <c r="BU40" s="1061">
        <f>IF('[2]Validation flags'!$H$3=1,0, IF( ISNUMBER(H40), 0, 1 ))</f>
        <v>0</v>
      </c>
      <c r="BV40" s="1061">
        <f>IF('[2]Validation flags'!$H$3=1,0, IF( ISNUMBER(I40), 0, 1 ))</f>
        <v>0</v>
      </c>
      <c r="BW40" s="1061">
        <f>IF('[2]Validation flags'!$H$3=1,0, IF( ISNUMBER(J40), 0, 1 ))</f>
        <v>0</v>
      </c>
      <c r="BX40" s="1061">
        <f>IF('[2]Validation flags'!$H$3=1,0, IF( ISNUMBER(K40), 0, 1 ))</f>
        <v>0</v>
      </c>
      <c r="BY40" s="1061">
        <f>IF('[2]Validation flags'!$H$3=1,0, IF( ISNUMBER(L40), 0, 1 ))</f>
        <v>0</v>
      </c>
      <c r="BZ40" s="1061">
        <f>IF('[2]Validation flags'!$H$3=1,0, IF( ISNUMBER(M40), 0, 1 ))</f>
        <v>0</v>
      </c>
      <c r="CA40" s="1050"/>
      <c r="CB40" s="1050"/>
      <c r="CC40" s="1061">
        <f>IF('[2]Validation flags'!$H$3=1,0, IF( ISNUMBER(P40), 0, 1 ))</f>
        <v>0</v>
      </c>
      <c r="CD40" s="1061">
        <f>IF('[2]Validation flags'!$H$3=1,0, IF( ISNUMBER(Q40), 0, 1 ))</f>
        <v>0</v>
      </c>
      <c r="CE40" s="1061">
        <f>IF('[2]Validation flags'!$H$3=1,0, IF( ISNUMBER(R40), 0, 1 ))</f>
        <v>0</v>
      </c>
      <c r="CF40" s="1061">
        <f>IF('[2]Validation flags'!$H$3=1,0, IF( ISNUMBER(S40), 0, 1 ))</f>
        <v>0</v>
      </c>
      <c r="CG40" s="1050"/>
      <c r="CH40" s="1061">
        <f>IF('[2]Validation flags'!$H$3=1,0, IF( ISNUMBER(U40), 0, 1 ))</f>
        <v>0</v>
      </c>
      <c r="CI40" s="1061">
        <f>IF('[2]Validation flags'!$H$3=1,0, IF( ISNUMBER(V40), 0, 1 ))</f>
        <v>0</v>
      </c>
      <c r="CJ40" s="1061">
        <f>IF('[2]Validation flags'!$H$3=1,0, IF( ISNUMBER(W40), 0, 1 ))</f>
        <v>0</v>
      </c>
      <c r="CK40" s="1061">
        <f>IF('[2]Validation flags'!$H$3=1,0, IF( ISNUMBER(X40), 0, 1 ))</f>
        <v>0</v>
      </c>
      <c r="CL40" s="1061">
        <f>IF('[2]Validation flags'!$H$3=1,0, IF( ISNUMBER(Y40), 0, 1 ))</f>
        <v>0</v>
      </c>
      <c r="CM40" s="1050"/>
      <c r="CN40" s="1061">
        <f>IF('[2]Validation flags'!$H$3=1,0, IF( ISNUMBER(AA40), 0, 1 ))</f>
        <v>0</v>
      </c>
      <c r="CO40" s="1061">
        <f>IF('[2]Validation flags'!$H$3=1,0, IF( ISNUMBER(AB40), 0, 1 ))</f>
        <v>0</v>
      </c>
      <c r="CP40" s="1061">
        <f>IF('[2]Validation flags'!$H$3=1,0, IF( ISNUMBER(AC40), 0, 1 ))</f>
        <v>0</v>
      </c>
      <c r="CQ40" s="1061">
        <f>IF('[2]Validation flags'!$H$3=1,0, IF( ISNUMBER(AD40), 0, 1 ))</f>
        <v>0</v>
      </c>
      <c r="CR40" s="1061">
        <f>IF('[2]Validation flags'!$H$3=1,0, IF( ISNUMBER(AE40), 0, 1 ))</f>
        <v>0</v>
      </c>
      <c r="CS40" s="127"/>
      <c r="CT40" s="272"/>
      <c r="CU40" s="127"/>
      <c r="CV40" s="1092"/>
      <c r="CW40" s="1092"/>
      <c r="CX40" s="1092"/>
      <c r="CY40" s="1092"/>
      <c r="CZ40" s="1092"/>
      <c r="DA40" s="1092"/>
      <c r="DB40" s="1061">
        <f t="shared" si="11"/>
        <v>0</v>
      </c>
      <c r="DC40" s="1050"/>
      <c r="DD40" s="1092"/>
      <c r="DE40" s="1092"/>
      <c r="DF40" s="1092"/>
      <c r="DG40" s="1092"/>
      <c r="DH40" s="1092"/>
      <c r="DI40" s="1092"/>
      <c r="DJ40" s="1092"/>
      <c r="DK40" s="1092"/>
      <c r="DL40" s="1092"/>
      <c r="DM40" s="1092"/>
      <c r="DN40" s="1092"/>
      <c r="DO40" s="1092"/>
      <c r="DP40" s="1092"/>
      <c r="DQ40" s="1092"/>
      <c r="DR40" s="1092"/>
      <c r="DS40" s="1092"/>
      <c r="DT40" s="1092"/>
      <c r="DU40" s="127"/>
    </row>
    <row r="41" spans="2:125" ht="14.25" customHeight="1" x14ac:dyDescent="0.25">
      <c r="B41" s="85">
        <v>13</v>
      </c>
      <c r="C41" s="86" t="s">
        <v>7608</v>
      </c>
      <c r="D41" s="88"/>
      <c r="E41" s="88" t="s">
        <v>1923</v>
      </c>
      <c r="F41" s="520">
        <v>0</v>
      </c>
      <c r="G41" s="3035">
        <v>0</v>
      </c>
      <c r="H41" s="3035">
        <v>9</v>
      </c>
      <c r="I41" s="3034">
        <v>15</v>
      </c>
      <c r="J41" s="3035">
        <v>5</v>
      </c>
      <c r="K41" s="3035">
        <v>3</v>
      </c>
      <c r="L41" s="3034">
        <v>3</v>
      </c>
      <c r="M41" s="3034">
        <v>4</v>
      </c>
      <c r="N41" s="3036">
        <v>39</v>
      </c>
      <c r="O41" s="3069"/>
      <c r="P41" s="3038">
        <v>19</v>
      </c>
      <c r="Q41" s="3035">
        <v>4</v>
      </c>
      <c r="R41" s="3035">
        <v>5</v>
      </c>
      <c r="S41" s="3034">
        <v>11</v>
      </c>
      <c r="T41" s="3036">
        <v>39</v>
      </c>
      <c r="U41" s="3038">
        <v>0</v>
      </c>
      <c r="V41" s="3035">
        <v>6</v>
      </c>
      <c r="W41" s="3035">
        <v>14</v>
      </c>
      <c r="X41" s="3034">
        <v>16</v>
      </c>
      <c r="Y41" s="3035">
        <v>3</v>
      </c>
      <c r="Z41" s="3036">
        <v>39</v>
      </c>
      <c r="AA41" s="3038">
        <v>1</v>
      </c>
      <c r="AB41" s="3035">
        <v>6</v>
      </c>
      <c r="AC41" s="3034">
        <v>20</v>
      </c>
      <c r="AD41" s="3034">
        <v>7</v>
      </c>
      <c r="AE41" s="3034">
        <v>5</v>
      </c>
      <c r="AF41" s="3036">
        <v>39</v>
      </c>
      <c r="AG41" s="3018"/>
      <c r="AH41" s="2970"/>
      <c r="AI41" s="1068" t="s">
        <v>7316</v>
      </c>
      <c r="AK41" s="43">
        <f t="shared" si="9"/>
        <v>0</v>
      </c>
      <c r="AL41" s="43">
        <f t="shared" si="10"/>
        <v>0</v>
      </c>
      <c r="AM41" s="272"/>
      <c r="BS41" s="127"/>
      <c r="BT41" s="1061">
        <f>IF('[2]Validation flags'!$H$3=1,0, IF( ISNUMBER(G41), 0, 1 ))</f>
        <v>0</v>
      </c>
      <c r="BU41" s="1061">
        <f>IF('[2]Validation flags'!$H$3=1,0, IF( ISNUMBER(H41), 0, 1 ))</f>
        <v>0</v>
      </c>
      <c r="BV41" s="1061">
        <f>IF('[2]Validation flags'!$H$3=1,0, IF( ISNUMBER(I41), 0, 1 ))</f>
        <v>0</v>
      </c>
      <c r="BW41" s="1061">
        <f>IF('[2]Validation flags'!$H$3=1,0, IF( ISNUMBER(J41), 0, 1 ))</f>
        <v>0</v>
      </c>
      <c r="BX41" s="1061">
        <f>IF('[2]Validation flags'!$H$3=1,0, IF( ISNUMBER(K41), 0, 1 ))</f>
        <v>0</v>
      </c>
      <c r="BY41" s="1061">
        <f>IF('[2]Validation flags'!$H$3=1,0, IF( ISNUMBER(L41), 0, 1 ))</f>
        <v>0</v>
      </c>
      <c r="BZ41" s="1061">
        <f>IF('[2]Validation flags'!$H$3=1,0, IF( ISNUMBER(M41), 0, 1 ))</f>
        <v>0</v>
      </c>
      <c r="CA41" s="1050"/>
      <c r="CB41" s="1050"/>
      <c r="CC41" s="1061">
        <f>IF('[2]Validation flags'!$H$3=1,0, IF( ISNUMBER(P41), 0, 1 ))</f>
        <v>0</v>
      </c>
      <c r="CD41" s="1061">
        <f>IF('[2]Validation flags'!$H$3=1,0, IF( ISNUMBER(Q41), 0, 1 ))</f>
        <v>0</v>
      </c>
      <c r="CE41" s="1061">
        <f>IF('[2]Validation flags'!$H$3=1,0, IF( ISNUMBER(R41), 0, 1 ))</f>
        <v>0</v>
      </c>
      <c r="CF41" s="1061">
        <f>IF('[2]Validation flags'!$H$3=1,0, IF( ISNUMBER(S41), 0, 1 ))</f>
        <v>0</v>
      </c>
      <c r="CG41" s="1050"/>
      <c r="CH41" s="1061">
        <f>IF('[2]Validation flags'!$H$3=1,0, IF( ISNUMBER(U41), 0, 1 ))</f>
        <v>0</v>
      </c>
      <c r="CI41" s="1061">
        <f>IF('[2]Validation flags'!$H$3=1,0, IF( ISNUMBER(V41), 0, 1 ))</f>
        <v>0</v>
      </c>
      <c r="CJ41" s="1061">
        <f>IF('[2]Validation flags'!$H$3=1,0, IF( ISNUMBER(W41), 0, 1 ))</f>
        <v>0</v>
      </c>
      <c r="CK41" s="1061">
        <f>IF('[2]Validation flags'!$H$3=1,0, IF( ISNUMBER(X41), 0, 1 ))</f>
        <v>0</v>
      </c>
      <c r="CL41" s="1061">
        <f>IF('[2]Validation flags'!$H$3=1,0, IF( ISNUMBER(Y41), 0, 1 ))</f>
        <v>0</v>
      </c>
      <c r="CM41" s="1050"/>
      <c r="CN41" s="1061">
        <f>IF('[2]Validation flags'!$H$3=1,0, IF( ISNUMBER(AA41), 0, 1 ))</f>
        <v>0</v>
      </c>
      <c r="CO41" s="1061">
        <f>IF('[2]Validation flags'!$H$3=1,0, IF( ISNUMBER(AB41), 0, 1 ))</f>
        <v>0</v>
      </c>
      <c r="CP41" s="1061">
        <f>IF('[2]Validation flags'!$H$3=1,0, IF( ISNUMBER(AC41), 0, 1 ))</f>
        <v>0</v>
      </c>
      <c r="CQ41" s="1061">
        <f>IF('[2]Validation flags'!$H$3=1,0, IF( ISNUMBER(AD41), 0, 1 ))</f>
        <v>0</v>
      </c>
      <c r="CR41" s="1061">
        <f>IF('[2]Validation flags'!$H$3=1,0, IF( ISNUMBER(AE41), 0, 1 ))</f>
        <v>0</v>
      </c>
      <c r="CS41" s="127"/>
      <c r="CT41" s="272"/>
      <c r="CU41" s="127"/>
      <c r="CV41" s="1092"/>
      <c r="CW41" s="1092"/>
      <c r="CX41" s="1092"/>
      <c r="CY41" s="1092"/>
      <c r="CZ41" s="1092"/>
      <c r="DA41" s="1092"/>
      <c r="DB41" s="1061">
        <f t="shared" si="11"/>
        <v>0</v>
      </c>
      <c r="DC41" s="1050"/>
      <c r="DD41" s="1092"/>
      <c r="DE41" s="1092"/>
      <c r="DF41" s="1092"/>
      <c r="DG41" s="1092"/>
      <c r="DH41" s="1092"/>
      <c r="DI41" s="1092"/>
      <c r="DJ41" s="1092"/>
      <c r="DK41" s="1092"/>
      <c r="DL41" s="1092"/>
      <c r="DM41" s="1092"/>
      <c r="DN41" s="1092"/>
      <c r="DO41" s="1092"/>
      <c r="DP41" s="1092"/>
      <c r="DQ41" s="1092"/>
      <c r="DR41" s="1092"/>
      <c r="DS41" s="1092"/>
      <c r="DT41" s="1092"/>
      <c r="DU41" s="127"/>
    </row>
    <row r="42" spans="2:125" ht="14.25" customHeight="1" x14ac:dyDescent="0.25">
      <c r="B42" s="62">
        <v>14</v>
      </c>
      <c r="C42" s="63" t="s">
        <v>7634</v>
      </c>
      <c r="D42" s="64"/>
      <c r="E42" s="64" t="s">
        <v>1923</v>
      </c>
      <c r="F42" s="79">
        <v>0</v>
      </c>
      <c r="G42" s="3035">
        <v>0</v>
      </c>
      <c r="H42" s="3035">
        <v>17</v>
      </c>
      <c r="I42" s="3034">
        <v>10</v>
      </c>
      <c r="J42" s="3035">
        <v>4</v>
      </c>
      <c r="K42" s="3035">
        <v>5</v>
      </c>
      <c r="L42" s="3035">
        <v>2</v>
      </c>
      <c r="M42" s="3035">
        <v>2</v>
      </c>
      <c r="N42" s="3036">
        <v>40</v>
      </c>
      <c r="O42" s="3069"/>
      <c r="P42" s="3037">
        <v>7</v>
      </c>
      <c r="Q42" s="3035">
        <v>5</v>
      </c>
      <c r="R42" s="3035">
        <v>5</v>
      </c>
      <c r="S42" s="3035">
        <v>23</v>
      </c>
      <c r="T42" s="3036">
        <v>40</v>
      </c>
      <c r="U42" s="3038">
        <v>0</v>
      </c>
      <c r="V42" s="3035">
        <v>1</v>
      </c>
      <c r="W42" s="3035">
        <v>12</v>
      </c>
      <c r="X42" s="3034">
        <v>22</v>
      </c>
      <c r="Y42" s="3035">
        <v>5</v>
      </c>
      <c r="Z42" s="3036">
        <v>40</v>
      </c>
      <c r="AA42" s="3038">
        <v>0</v>
      </c>
      <c r="AB42" s="3035">
        <v>12</v>
      </c>
      <c r="AC42" s="3034">
        <v>15</v>
      </c>
      <c r="AD42" s="3035">
        <v>5</v>
      </c>
      <c r="AE42" s="3034">
        <v>8</v>
      </c>
      <c r="AF42" s="3036">
        <v>40</v>
      </c>
      <c r="AG42" s="3018"/>
      <c r="AH42" s="2970"/>
      <c r="AI42" s="1068" t="s">
        <v>7316</v>
      </c>
      <c r="AK42" s="43">
        <f t="shared" si="9"/>
        <v>0</v>
      </c>
      <c r="AL42" s="43">
        <f t="shared" si="10"/>
        <v>0</v>
      </c>
      <c r="AM42" s="272"/>
      <c r="BS42" s="127"/>
      <c r="BT42" s="1061">
        <f>IF('[2]Validation flags'!$H$3=1,0, IF( ISNUMBER(G42), 0, 1 ))</f>
        <v>0</v>
      </c>
      <c r="BU42" s="1061">
        <f>IF('[2]Validation flags'!$H$3=1,0, IF( ISNUMBER(H42), 0, 1 ))</f>
        <v>0</v>
      </c>
      <c r="BV42" s="1061">
        <f>IF('[2]Validation flags'!$H$3=1,0, IF( ISNUMBER(I42), 0, 1 ))</f>
        <v>0</v>
      </c>
      <c r="BW42" s="1061">
        <f>IF('[2]Validation flags'!$H$3=1,0, IF( ISNUMBER(J42), 0, 1 ))</f>
        <v>0</v>
      </c>
      <c r="BX42" s="1061">
        <f>IF('[2]Validation flags'!$H$3=1,0, IF( ISNUMBER(K42), 0, 1 ))</f>
        <v>0</v>
      </c>
      <c r="BY42" s="1061">
        <f>IF('[2]Validation flags'!$H$3=1,0, IF( ISNUMBER(L42), 0, 1 ))</f>
        <v>0</v>
      </c>
      <c r="BZ42" s="1061">
        <f>IF('[2]Validation flags'!$H$3=1,0, IF( ISNUMBER(M42), 0, 1 ))</f>
        <v>0</v>
      </c>
      <c r="CA42" s="1050"/>
      <c r="CB42" s="1050"/>
      <c r="CC42" s="1061">
        <f>IF('[2]Validation flags'!$H$3=1,0, IF( ISNUMBER(P42), 0, 1 ))</f>
        <v>0</v>
      </c>
      <c r="CD42" s="1061">
        <f>IF('[2]Validation flags'!$H$3=1,0, IF( ISNUMBER(Q42), 0, 1 ))</f>
        <v>0</v>
      </c>
      <c r="CE42" s="1061">
        <f>IF('[2]Validation flags'!$H$3=1,0, IF( ISNUMBER(R42), 0, 1 ))</f>
        <v>0</v>
      </c>
      <c r="CF42" s="1061">
        <f>IF('[2]Validation flags'!$H$3=1,0, IF( ISNUMBER(S42), 0, 1 ))</f>
        <v>0</v>
      </c>
      <c r="CG42" s="1050"/>
      <c r="CH42" s="1061">
        <f>IF('[2]Validation flags'!$H$3=1,0, IF( ISNUMBER(U42), 0, 1 ))</f>
        <v>0</v>
      </c>
      <c r="CI42" s="1061">
        <f>IF('[2]Validation flags'!$H$3=1,0, IF( ISNUMBER(V42), 0, 1 ))</f>
        <v>0</v>
      </c>
      <c r="CJ42" s="1061">
        <f>IF('[2]Validation flags'!$H$3=1,0, IF( ISNUMBER(W42), 0, 1 ))</f>
        <v>0</v>
      </c>
      <c r="CK42" s="1061">
        <f>IF('[2]Validation flags'!$H$3=1,0, IF( ISNUMBER(X42), 0, 1 ))</f>
        <v>0</v>
      </c>
      <c r="CL42" s="1061">
        <f>IF('[2]Validation flags'!$H$3=1,0, IF( ISNUMBER(Y42), 0, 1 ))</f>
        <v>0</v>
      </c>
      <c r="CM42" s="1050"/>
      <c r="CN42" s="1061">
        <f>IF('[2]Validation flags'!$H$3=1,0, IF( ISNUMBER(AA42), 0, 1 ))</f>
        <v>0</v>
      </c>
      <c r="CO42" s="1061">
        <f>IF('[2]Validation flags'!$H$3=1,0, IF( ISNUMBER(AB42), 0, 1 ))</f>
        <v>0</v>
      </c>
      <c r="CP42" s="1061">
        <f>IF('[2]Validation flags'!$H$3=1,0, IF( ISNUMBER(AC42), 0, 1 ))</f>
        <v>0</v>
      </c>
      <c r="CQ42" s="1061">
        <f>IF('[2]Validation flags'!$H$3=1,0, IF( ISNUMBER(AD42), 0, 1 ))</f>
        <v>0</v>
      </c>
      <c r="CR42" s="1061">
        <f>IF('[2]Validation flags'!$H$3=1,0, IF( ISNUMBER(AE42), 0, 1 ))</f>
        <v>0</v>
      </c>
      <c r="CS42" s="127"/>
      <c r="CT42" s="272"/>
      <c r="CU42" s="127"/>
      <c r="CV42" s="1092"/>
      <c r="CW42" s="1092"/>
      <c r="CX42" s="1092"/>
      <c r="CY42" s="1092"/>
      <c r="CZ42" s="1092"/>
      <c r="DA42" s="1092"/>
      <c r="DB42" s="1061">
        <f t="shared" si="11"/>
        <v>0</v>
      </c>
      <c r="DC42" s="1050"/>
      <c r="DD42" s="1092"/>
      <c r="DE42" s="1092"/>
      <c r="DF42" s="1092"/>
      <c r="DG42" s="1092"/>
      <c r="DH42" s="1092"/>
      <c r="DI42" s="1092"/>
      <c r="DJ42" s="1092"/>
      <c r="DK42" s="1092"/>
      <c r="DL42" s="1092"/>
      <c r="DM42" s="1092"/>
      <c r="DN42" s="1092"/>
      <c r="DO42" s="1092"/>
      <c r="DP42" s="1092"/>
      <c r="DQ42" s="1092"/>
      <c r="DR42" s="1092"/>
      <c r="DS42" s="1092"/>
      <c r="DT42" s="1092"/>
      <c r="DU42" s="127"/>
    </row>
    <row r="43" spans="2:125" ht="14.25" customHeight="1" thickBot="1" x14ac:dyDescent="0.25">
      <c r="B43" s="98">
        <v>15</v>
      </c>
      <c r="C43" s="99" t="s">
        <v>7660</v>
      </c>
      <c r="D43" s="100"/>
      <c r="E43" s="100" t="s">
        <v>1923</v>
      </c>
      <c r="F43" s="526">
        <v>0</v>
      </c>
      <c r="G43" s="3044">
        <v>36</v>
      </c>
      <c r="H43" s="3063">
        <v>135</v>
      </c>
      <c r="I43" s="3063">
        <v>341</v>
      </c>
      <c r="J43" s="3063">
        <v>17</v>
      </c>
      <c r="K43" s="3063">
        <v>19</v>
      </c>
      <c r="L43" s="3063">
        <v>38</v>
      </c>
      <c r="M43" s="3063">
        <v>23</v>
      </c>
      <c r="N43" s="3070">
        <v>609</v>
      </c>
      <c r="O43" s="3069"/>
      <c r="P43" s="3044">
        <v>53</v>
      </c>
      <c r="Q43" s="3063">
        <v>17</v>
      </c>
      <c r="R43" s="3063">
        <v>22</v>
      </c>
      <c r="S43" s="3063">
        <v>517</v>
      </c>
      <c r="T43" s="3065">
        <v>609</v>
      </c>
      <c r="U43" s="3044">
        <v>0</v>
      </c>
      <c r="V43" s="3063">
        <v>13</v>
      </c>
      <c r="W43" s="3063">
        <v>79</v>
      </c>
      <c r="X43" s="3063">
        <v>166</v>
      </c>
      <c r="Y43" s="3063">
        <v>351</v>
      </c>
      <c r="Z43" s="3065">
        <v>609</v>
      </c>
      <c r="AA43" s="3044">
        <v>1</v>
      </c>
      <c r="AB43" s="3063">
        <v>25</v>
      </c>
      <c r="AC43" s="3063">
        <v>101</v>
      </c>
      <c r="AD43" s="3063">
        <v>123</v>
      </c>
      <c r="AE43" s="3063">
        <v>359</v>
      </c>
      <c r="AF43" s="3065">
        <v>609</v>
      </c>
      <c r="AG43" s="3018"/>
      <c r="AH43" s="3046" t="s">
        <v>7661</v>
      </c>
      <c r="AI43" s="3066" t="s">
        <v>7316</v>
      </c>
      <c r="AK43" s="43"/>
      <c r="AL43" s="43">
        <f t="shared" si="10"/>
        <v>0</v>
      </c>
      <c r="AM43" s="272"/>
      <c r="BS43" s="127"/>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050"/>
      <c r="CP43" s="1050"/>
      <c r="CQ43" s="1050"/>
      <c r="CR43" s="1050"/>
      <c r="CS43" s="127"/>
      <c r="CT43" s="272"/>
      <c r="CU43" s="127"/>
      <c r="CV43" s="1092"/>
      <c r="CW43" s="1092"/>
      <c r="CX43" s="1092"/>
      <c r="CY43" s="1092"/>
      <c r="CZ43" s="1092"/>
      <c r="DA43" s="1092"/>
      <c r="DB43" s="1061">
        <f t="shared" si="11"/>
        <v>0</v>
      </c>
      <c r="DC43" s="1050"/>
      <c r="DD43" s="1092"/>
      <c r="DE43" s="1092"/>
      <c r="DF43" s="1092"/>
      <c r="DG43" s="1092"/>
      <c r="DH43" s="1092"/>
      <c r="DI43" s="1092"/>
      <c r="DJ43" s="1092"/>
      <c r="DK43" s="1092"/>
      <c r="DL43" s="1092"/>
      <c r="DM43" s="1092"/>
      <c r="DN43" s="1092"/>
      <c r="DO43" s="1092"/>
      <c r="DP43" s="1092"/>
      <c r="DQ43" s="1092"/>
      <c r="DR43" s="1092"/>
      <c r="DS43" s="1092"/>
      <c r="DT43" s="1092"/>
      <c r="DU43" s="127"/>
    </row>
    <row r="44" spans="2:125" ht="14.25" customHeight="1" thickBot="1" x14ac:dyDescent="0.3">
      <c r="B44" s="2956"/>
      <c r="C44" s="3055"/>
      <c r="D44" s="34"/>
      <c r="E44" s="540"/>
      <c r="F44" s="540"/>
      <c r="G44" s="3024"/>
      <c r="H44" s="34"/>
      <c r="I44" s="34"/>
      <c r="J44" s="34"/>
      <c r="K44" s="34"/>
      <c r="L44" s="34"/>
      <c r="M44" s="34"/>
      <c r="N44" s="3024"/>
      <c r="O44" s="3019"/>
      <c r="P44" s="34"/>
      <c r="Q44" s="34"/>
      <c r="R44" s="34"/>
      <c r="S44" s="34"/>
      <c r="T44" s="34"/>
      <c r="U44" s="34"/>
      <c r="V44" s="34"/>
      <c r="W44" s="34"/>
      <c r="X44" s="34"/>
      <c r="Y44" s="34"/>
      <c r="Z44" s="34"/>
      <c r="AA44" s="34"/>
      <c r="AB44" s="34"/>
      <c r="AC44" s="34"/>
      <c r="AD44" s="34"/>
      <c r="AE44" s="34"/>
      <c r="AF44" s="34"/>
      <c r="AG44" s="3019"/>
      <c r="AH44" s="3056"/>
      <c r="AI44" s="3056"/>
      <c r="AK44" s="43"/>
      <c r="AL44" s="651"/>
      <c r="AM44" s="272"/>
      <c r="BS44" s="127"/>
      <c r="BT44" s="1050"/>
      <c r="BU44" s="1050"/>
      <c r="BV44" s="1050"/>
      <c r="BW44" s="1050"/>
      <c r="BX44" s="1050"/>
      <c r="BY44" s="1050"/>
      <c r="BZ44" s="1050"/>
      <c r="CA44" s="1050"/>
      <c r="CB44" s="1050"/>
      <c r="CC44" s="1050"/>
      <c r="CD44" s="1050"/>
      <c r="CE44" s="1050"/>
      <c r="CF44" s="1050"/>
      <c r="CG44" s="1050"/>
      <c r="CH44" s="1050"/>
      <c r="CI44" s="1050"/>
      <c r="CJ44" s="1050"/>
      <c r="CK44" s="1050"/>
      <c r="CL44" s="1050"/>
      <c r="CM44" s="1050"/>
      <c r="CN44" s="1050"/>
      <c r="CO44" s="1050"/>
      <c r="CP44" s="1050"/>
      <c r="CQ44" s="1050"/>
      <c r="CR44" s="1050"/>
      <c r="CS44" s="127"/>
      <c r="CT44" s="272"/>
      <c r="CU44" s="127"/>
      <c r="CV44" s="1092"/>
      <c r="CW44" s="1092"/>
      <c r="CX44" s="1092"/>
      <c r="CY44" s="1092"/>
      <c r="CZ44" s="1092"/>
      <c r="DA44" s="1092"/>
      <c r="DB44" s="1092"/>
      <c r="DC44" s="1050"/>
      <c r="DD44" s="1092"/>
      <c r="DE44" s="1092"/>
      <c r="DF44" s="1092"/>
      <c r="DG44" s="1092"/>
      <c r="DH44" s="1092"/>
      <c r="DI44" s="1092"/>
      <c r="DJ44" s="1092"/>
      <c r="DK44" s="1092"/>
      <c r="DL44" s="1092"/>
      <c r="DM44" s="1092"/>
      <c r="DN44" s="1092"/>
      <c r="DO44" s="1092"/>
      <c r="DP44" s="1092"/>
      <c r="DQ44" s="1092"/>
      <c r="DR44" s="1092"/>
      <c r="DS44" s="1092"/>
      <c r="DT44" s="1092"/>
      <c r="DU44" s="127"/>
    </row>
    <row r="45" spans="2:125" ht="14.25" customHeight="1" thickBot="1" x14ac:dyDescent="0.25">
      <c r="B45" s="40" t="s">
        <v>167</v>
      </c>
      <c r="C45" s="41" t="s">
        <v>7689</v>
      </c>
      <c r="D45" s="2951"/>
      <c r="E45" s="2952"/>
      <c r="F45" s="2951"/>
      <c r="G45" s="2951"/>
      <c r="H45" s="2951"/>
      <c r="I45" s="2951"/>
      <c r="J45" s="2951"/>
      <c r="K45" s="2951"/>
      <c r="L45" s="2951"/>
      <c r="M45" s="2951"/>
      <c r="N45" s="2951"/>
      <c r="O45" s="2951"/>
      <c r="P45" s="2956"/>
      <c r="Q45" s="2956"/>
      <c r="R45" s="2956"/>
      <c r="S45" s="2956"/>
      <c r="T45" s="2956"/>
      <c r="U45" s="2995"/>
      <c r="V45" s="2995"/>
      <c r="W45" s="2995"/>
      <c r="X45" s="2995"/>
      <c r="Y45" s="2995"/>
      <c r="Z45" s="2995"/>
      <c r="AA45" s="2995"/>
      <c r="AB45" s="2995"/>
      <c r="AC45" s="2995"/>
      <c r="AD45" s="2995"/>
      <c r="AE45" s="2995"/>
      <c r="AF45" s="2995"/>
      <c r="AG45" s="3018"/>
      <c r="AH45" s="3060"/>
      <c r="AI45" s="3060"/>
      <c r="AK45" s="43"/>
      <c r="AL45" s="651"/>
      <c r="AM45" s="273"/>
      <c r="BS45" s="20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050"/>
      <c r="CP45" s="1050"/>
      <c r="CQ45" s="1050"/>
      <c r="CR45" s="1050"/>
      <c r="CS45" s="200"/>
      <c r="CT45" s="273"/>
      <c r="CU45" s="200"/>
      <c r="CV45" s="1092"/>
      <c r="CW45" s="1092"/>
      <c r="CX45" s="1092"/>
      <c r="CY45" s="1092"/>
      <c r="CZ45" s="1092"/>
      <c r="DA45" s="1092"/>
      <c r="DB45" s="1092"/>
      <c r="DC45" s="1050"/>
      <c r="DD45" s="1092"/>
      <c r="DE45" s="1092"/>
      <c r="DF45" s="1092"/>
      <c r="DG45" s="1092"/>
      <c r="DH45" s="1092"/>
      <c r="DI45" s="1092"/>
      <c r="DJ45" s="1092"/>
      <c r="DK45" s="1092"/>
      <c r="DL45" s="1092"/>
      <c r="DM45" s="1092"/>
      <c r="DN45" s="1092"/>
      <c r="DO45" s="1092"/>
      <c r="DP45" s="1092"/>
      <c r="DQ45" s="1092"/>
      <c r="DR45" s="1092"/>
      <c r="DS45" s="1092"/>
      <c r="DT45" s="1092"/>
      <c r="DU45" s="200"/>
    </row>
    <row r="46" spans="2:125" ht="14.25" customHeight="1" x14ac:dyDescent="0.25">
      <c r="B46" s="44">
        <v>1</v>
      </c>
      <c r="C46" s="45" t="s">
        <v>7314</v>
      </c>
      <c r="D46" s="46"/>
      <c r="E46" s="46" t="s">
        <v>7315</v>
      </c>
      <c r="F46" s="500">
        <v>0</v>
      </c>
      <c r="G46" s="3025">
        <v>67</v>
      </c>
      <c r="H46" s="3026">
        <v>364</v>
      </c>
      <c r="I46" s="3026">
        <v>1128</v>
      </c>
      <c r="J46" s="3026">
        <v>47</v>
      </c>
      <c r="K46" s="3027">
        <v>0</v>
      </c>
      <c r="L46" s="3026">
        <v>51</v>
      </c>
      <c r="M46" s="3027">
        <v>0</v>
      </c>
      <c r="N46" s="3028">
        <v>1657</v>
      </c>
      <c r="O46" s="3069"/>
      <c r="P46" s="3025">
        <v>0</v>
      </c>
      <c r="Q46" s="3027">
        <v>0</v>
      </c>
      <c r="R46" s="3026">
        <v>21</v>
      </c>
      <c r="S46" s="3026">
        <v>1636</v>
      </c>
      <c r="T46" s="3028">
        <v>1657</v>
      </c>
      <c r="U46" s="3025">
        <v>0</v>
      </c>
      <c r="V46" s="3027">
        <v>0</v>
      </c>
      <c r="W46" s="3026">
        <v>11</v>
      </c>
      <c r="X46" s="3026">
        <v>118</v>
      </c>
      <c r="Y46" s="3026">
        <v>1528</v>
      </c>
      <c r="Z46" s="3028">
        <v>1657</v>
      </c>
      <c r="AA46" s="3025">
        <v>0</v>
      </c>
      <c r="AB46" s="3027">
        <v>0</v>
      </c>
      <c r="AC46" s="3026">
        <v>11</v>
      </c>
      <c r="AD46" s="3027">
        <v>191</v>
      </c>
      <c r="AE46" s="3026">
        <v>1455</v>
      </c>
      <c r="AF46" s="3028">
        <v>1657</v>
      </c>
      <c r="AG46" s="3018"/>
      <c r="AH46" s="2963"/>
      <c r="AI46" s="53" t="s">
        <v>7316</v>
      </c>
      <c r="AK46" s="43">
        <f t="shared" ref="AK46:AK51" si="12" xml:space="preserve"> IF( SUM( BT46:CR46 ) = 0, 0, $BT$5 )</f>
        <v>0</v>
      </c>
      <c r="AL46" s="43">
        <f t="shared" ref="AL46:AL52" si="13" xml:space="preserve"> IF( DB46 = 0, 0, AI46)</f>
        <v>0</v>
      </c>
      <c r="AM46" s="273"/>
      <c r="BS46" s="200"/>
      <c r="BT46" s="1061">
        <f>IF('[2]Validation flags'!$H$3=1,0, IF( ISNUMBER(G46), 0, 1 ))</f>
        <v>0</v>
      </c>
      <c r="BU46" s="1061">
        <f>IF('[2]Validation flags'!$H$3=1,0, IF( ISNUMBER(H46), 0, 1 ))</f>
        <v>0</v>
      </c>
      <c r="BV46" s="1061">
        <f>IF('[2]Validation flags'!$H$3=1,0, IF( ISNUMBER(I46), 0, 1 ))</f>
        <v>0</v>
      </c>
      <c r="BW46" s="1061">
        <f>IF('[2]Validation flags'!$H$3=1,0, IF( ISNUMBER(J46), 0, 1 ))</f>
        <v>0</v>
      </c>
      <c r="BX46" s="1061">
        <f>IF('[2]Validation flags'!$H$3=1,0, IF( ISNUMBER(K46), 0, 1 ))</f>
        <v>0</v>
      </c>
      <c r="BY46" s="1061">
        <f>IF('[2]Validation flags'!$H$3=1,0, IF( ISNUMBER(L46), 0, 1 ))</f>
        <v>0</v>
      </c>
      <c r="BZ46" s="1061">
        <f>IF('[2]Validation flags'!$H$3=1,0, IF( ISNUMBER(M46), 0, 1 ))</f>
        <v>0</v>
      </c>
      <c r="CA46" s="1050"/>
      <c r="CB46" s="1050"/>
      <c r="CC46" s="1061">
        <f>IF('[2]Validation flags'!$H$3=1,0, IF( ISNUMBER(P46), 0, 1 ))</f>
        <v>0</v>
      </c>
      <c r="CD46" s="1061">
        <f>IF('[2]Validation flags'!$H$3=1,0, IF( ISNUMBER(Q46), 0, 1 ))</f>
        <v>0</v>
      </c>
      <c r="CE46" s="1061">
        <f>IF('[2]Validation flags'!$H$3=1,0, IF( ISNUMBER(R46), 0, 1 ))</f>
        <v>0</v>
      </c>
      <c r="CF46" s="1061">
        <f>IF('[2]Validation flags'!$H$3=1,0, IF( ISNUMBER(S46), 0, 1 ))</f>
        <v>0</v>
      </c>
      <c r="CG46" s="1050"/>
      <c r="CH46" s="1061">
        <f>IF('[2]Validation flags'!$H$3=1,0, IF( ISNUMBER(U46), 0, 1 ))</f>
        <v>0</v>
      </c>
      <c r="CI46" s="1061">
        <f>IF('[2]Validation flags'!$H$3=1,0, IF( ISNUMBER(V46), 0, 1 ))</f>
        <v>0</v>
      </c>
      <c r="CJ46" s="1061">
        <f>IF('[2]Validation flags'!$H$3=1,0, IF( ISNUMBER(W46), 0, 1 ))</f>
        <v>0</v>
      </c>
      <c r="CK46" s="1061">
        <f>IF('[2]Validation flags'!$H$3=1,0, IF( ISNUMBER(X46), 0, 1 ))</f>
        <v>0</v>
      </c>
      <c r="CL46" s="1061">
        <f>IF('[2]Validation flags'!$H$3=1,0, IF( ISNUMBER(Y46), 0, 1 ))</f>
        <v>0</v>
      </c>
      <c r="CM46" s="1050"/>
      <c r="CN46" s="1061">
        <f>IF('[2]Validation flags'!$H$3=1,0, IF( ISNUMBER(AA46), 0, 1 ))</f>
        <v>0</v>
      </c>
      <c r="CO46" s="1061">
        <f>IF('[2]Validation flags'!$H$3=1,0, IF( ISNUMBER(AB46), 0, 1 ))</f>
        <v>0</v>
      </c>
      <c r="CP46" s="1061">
        <f>IF('[2]Validation flags'!$H$3=1,0, IF( ISNUMBER(AC46), 0, 1 ))</f>
        <v>0</v>
      </c>
      <c r="CQ46" s="1061">
        <f>IF('[2]Validation flags'!$H$3=1,0, IF( ISNUMBER(AD46), 0, 1 ))</f>
        <v>0</v>
      </c>
      <c r="CR46" s="1061">
        <f>IF('[2]Validation flags'!$H$3=1,0, IF( ISNUMBER(AE46), 0, 1 ))</f>
        <v>0</v>
      </c>
      <c r="CS46" s="200"/>
      <c r="CT46" s="273"/>
      <c r="CU46" s="200"/>
      <c r="CV46" s="1092"/>
      <c r="CW46" s="1092"/>
      <c r="CX46" s="1092"/>
      <c r="CY46" s="1092"/>
      <c r="CZ46" s="1092"/>
      <c r="DA46" s="1092"/>
      <c r="DB46" s="1061">
        <f t="shared" ref="DB46:DB52" si="14">IF(AND(N46=AF46,Z46=AF46,T46=AF46),0,1)</f>
        <v>0</v>
      </c>
      <c r="DC46" s="1050"/>
      <c r="DD46" s="1092"/>
      <c r="DE46" s="1092"/>
      <c r="DF46" s="1092"/>
      <c r="DG46" s="1092"/>
      <c r="DH46" s="1092"/>
      <c r="DI46" s="1092"/>
      <c r="DJ46" s="1092"/>
      <c r="DK46" s="1092"/>
      <c r="DL46" s="1092"/>
      <c r="DM46" s="1092"/>
      <c r="DN46" s="1092"/>
      <c r="DO46" s="1092"/>
      <c r="DP46" s="1092"/>
      <c r="DQ46" s="1092"/>
      <c r="DR46" s="1092"/>
      <c r="DS46" s="1092"/>
      <c r="DT46" s="1092"/>
      <c r="DU46" s="200"/>
    </row>
    <row r="47" spans="2:125" ht="14.25" customHeight="1" x14ac:dyDescent="0.25">
      <c r="B47" s="62">
        <v>2</v>
      </c>
      <c r="C47" s="63" t="s">
        <v>7342</v>
      </c>
      <c r="D47" s="64"/>
      <c r="E47" s="64" t="s">
        <v>7315</v>
      </c>
      <c r="F47" s="79">
        <v>0</v>
      </c>
      <c r="G47" s="3034">
        <v>20</v>
      </c>
      <c r="H47" s="3034">
        <v>278</v>
      </c>
      <c r="I47" s="3034">
        <v>861</v>
      </c>
      <c r="J47" s="3035">
        <v>22</v>
      </c>
      <c r="K47" s="3035">
        <v>24</v>
      </c>
      <c r="L47" s="3034">
        <v>182</v>
      </c>
      <c r="M47" s="3035">
        <v>63</v>
      </c>
      <c r="N47" s="3036">
        <v>1450</v>
      </c>
      <c r="O47" s="3069"/>
      <c r="P47" s="3037">
        <v>21</v>
      </c>
      <c r="Q47" s="3035">
        <v>23</v>
      </c>
      <c r="R47" s="3034">
        <v>23</v>
      </c>
      <c r="S47" s="3034">
        <v>1383</v>
      </c>
      <c r="T47" s="3036">
        <v>1450</v>
      </c>
      <c r="U47" s="3038">
        <v>0</v>
      </c>
      <c r="V47" s="3035">
        <v>0</v>
      </c>
      <c r="W47" s="3034">
        <v>278</v>
      </c>
      <c r="X47" s="3034">
        <v>599</v>
      </c>
      <c r="Y47" s="3034">
        <v>573</v>
      </c>
      <c r="Z47" s="3036">
        <v>1450</v>
      </c>
      <c r="AA47" s="3038">
        <v>0</v>
      </c>
      <c r="AB47" s="3035">
        <v>27</v>
      </c>
      <c r="AC47" s="3034">
        <v>230</v>
      </c>
      <c r="AD47" s="3034">
        <v>654</v>
      </c>
      <c r="AE47" s="3034">
        <v>539</v>
      </c>
      <c r="AF47" s="3036">
        <v>1450</v>
      </c>
      <c r="AG47" s="3018"/>
      <c r="AH47" s="2970"/>
      <c r="AI47" s="1068" t="s">
        <v>7316</v>
      </c>
      <c r="AK47" s="43">
        <f t="shared" si="12"/>
        <v>0</v>
      </c>
      <c r="AL47" s="43">
        <f t="shared" si="13"/>
        <v>0</v>
      </c>
      <c r="AM47" s="273"/>
      <c r="BS47" s="200"/>
      <c r="BT47" s="1061">
        <f>IF('[2]Validation flags'!$H$3=1,0, IF( ISNUMBER(G47), 0, 1 ))</f>
        <v>0</v>
      </c>
      <c r="BU47" s="1061">
        <f>IF('[2]Validation flags'!$H$3=1,0, IF( ISNUMBER(H47), 0, 1 ))</f>
        <v>0</v>
      </c>
      <c r="BV47" s="1061">
        <f>IF('[2]Validation flags'!$H$3=1,0, IF( ISNUMBER(I47), 0, 1 ))</f>
        <v>0</v>
      </c>
      <c r="BW47" s="1061">
        <f>IF('[2]Validation flags'!$H$3=1,0, IF( ISNUMBER(J47), 0, 1 ))</f>
        <v>0</v>
      </c>
      <c r="BX47" s="1061">
        <f>IF('[2]Validation flags'!$H$3=1,0, IF( ISNUMBER(K47), 0, 1 ))</f>
        <v>0</v>
      </c>
      <c r="BY47" s="1061">
        <f>IF('[2]Validation flags'!$H$3=1,0, IF( ISNUMBER(L47), 0, 1 ))</f>
        <v>0</v>
      </c>
      <c r="BZ47" s="1061">
        <f>IF('[2]Validation flags'!$H$3=1,0, IF( ISNUMBER(M47), 0, 1 ))</f>
        <v>0</v>
      </c>
      <c r="CA47" s="1050"/>
      <c r="CB47" s="1050"/>
      <c r="CC47" s="1061">
        <f>IF('[2]Validation flags'!$H$3=1,0, IF( ISNUMBER(P47), 0, 1 ))</f>
        <v>0</v>
      </c>
      <c r="CD47" s="1061">
        <f>IF('[2]Validation flags'!$H$3=1,0, IF( ISNUMBER(Q47), 0, 1 ))</f>
        <v>0</v>
      </c>
      <c r="CE47" s="1061">
        <f>IF('[2]Validation flags'!$H$3=1,0, IF( ISNUMBER(R47), 0, 1 ))</f>
        <v>0</v>
      </c>
      <c r="CF47" s="1061">
        <f>IF('[2]Validation flags'!$H$3=1,0, IF( ISNUMBER(S47), 0, 1 ))</f>
        <v>0</v>
      </c>
      <c r="CG47" s="1050"/>
      <c r="CH47" s="1061">
        <f>IF('[2]Validation flags'!$H$3=1,0, IF( ISNUMBER(U47), 0, 1 ))</f>
        <v>0</v>
      </c>
      <c r="CI47" s="1061">
        <f>IF('[2]Validation flags'!$H$3=1,0, IF( ISNUMBER(V47), 0, 1 ))</f>
        <v>0</v>
      </c>
      <c r="CJ47" s="1061">
        <f>IF('[2]Validation flags'!$H$3=1,0, IF( ISNUMBER(W47), 0, 1 ))</f>
        <v>0</v>
      </c>
      <c r="CK47" s="1061">
        <f>IF('[2]Validation flags'!$H$3=1,0, IF( ISNUMBER(X47), 0, 1 ))</f>
        <v>0</v>
      </c>
      <c r="CL47" s="1061">
        <f>IF('[2]Validation flags'!$H$3=1,0, IF( ISNUMBER(Y47), 0, 1 ))</f>
        <v>0</v>
      </c>
      <c r="CM47" s="1050"/>
      <c r="CN47" s="1061">
        <f>IF('[2]Validation flags'!$H$3=1,0, IF( ISNUMBER(AA47), 0, 1 ))</f>
        <v>0</v>
      </c>
      <c r="CO47" s="1061">
        <f>IF('[2]Validation flags'!$H$3=1,0, IF( ISNUMBER(AB47), 0, 1 ))</f>
        <v>0</v>
      </c>
      <c r="CP47" s="1061">
        <f>IF('[2]Validation flags'!$H$3=1,0, IF( ISNUMBER(AC47), 0, 1 ))</f>
        <v>0</v>
      </c>
      <c r="CQ47" s="1061">
        <f>IF('[2]Validation flags'!$H$3=1,0, IF( ISNUMBER(AD47), 0, 1 ))</f>
        <v>0</v>
      </c>
      <c r="CR47" s="1061">
        <f>IF('[2]Validation flags'!$H$3=1,0, IF( ISNUMBER(AE47), 0, 1 ))</f>
        <v>0</v>
      </c>
      <c r="CS47" s="200"/>
      <c r="CT47" s="273"/>
      <c r="CU47" s="200"/>
      <c r="CV47" s="1092"/>
      <c r="CW47" s="1092"/>
      <c r="CX47" s="1092"/>
      <c r="CY47" s="1092"/>
      <c r="CZ47" s="1092"/>
      <c r="DA47" s="1092"/>
      <c r="DB47" s="1061">
        <f t="shared" si="14"/>
        <v>0</v>
      </c>
      <c r="DC47" s="1050"/>
      <c r="DD47" s="1092"/>
      <c r="DE47" s="1092"/>
      <c r="DF47" s="1092"/>
      <c r="DG47" s="1092"/>
      <c r="DH47" s="1092"/>
      <c r="DI47" s="1092"/>
      <c r="DJ47" s="1092"/>
      <c r="DK47" s="1092"/>
      <c r="DL47" s="1092"/>
      <c r="DM47" s="1092"/>
      <c r="DN47" s="1092"/>
      <c r="DO47" s="1092"/>
      <c r="DP47" s="1092"/>
      <c r="DQ47" s="1092"/>
      <c r="DR47" s="1092"/>
      <c r="DS47" s="1092"/>
      <c r="DT47" s="1092"/>
      <c r="DU47" s="200"/>
    </row>
    <row r="48" spans="2:125" ht="14.25" customHeight="1" x14ac:dyDescent="0.25">
      <c r="B48" s="62">
        <v>3</v>
      </c>
      <c r="C48" s="63" t="s">
        <v>7368</v>
      </c>
      <c r="D48" s="64"/>
      <c r="E48" s="64" t="s">
        <v>7315</v>
      </c>
      <c r="F48" s="79">
        <v>0</v>
      </c>
      <c r="G48" s="3034">
        <v>161</v>
      </c>
      <c r="H48" s="3034">
        <v>960</v>
      </c>
      <c r="I48" s="3034">
        <v>2948</v>
      </c>
      <c r="J48" s="3035">
        <v>172</v>
      </c>
      <c r="K48" s="3034">
        <v>148</v>
      </c>
      <c r="L48" s="3034">
        <v>784</v>
      </c>
      <c r="M48" s="3034">
        <v>495</v>
      </c>
      <c r="N48" s="3036">
        <v>5668</v>
      </c>
      <c r="O48" s="3069"/>
      <c r="P48" s="3037">
        <v>649</v>
      </c>
      <c r="Q48" s="3034">
        <v>201</v>
      </c>
      <c r="R48" s="3034">
        <v>343</v>
      </c>
      <c r="S48" s="3034">
        <v>4475</v>
      </c>
      <c r="T48" s="3036">
        <v>5668</v>
      </c>
      <c r="U48" s="3038">
        <v>0</v>
      </c>
      <c r="V48" s="3035">
        <v>165</v>
      </c>
      <c r="W48" s="3034">
        <v>1807</v>
      </c>
      <c r="X48" s="3034">
        <v>3369</v>
      </c>
      <c r="Y48" s="3034">
        <v>327</v>
      </c>
      <c r="Z48" s="3036">
        <v>5668</v>
      </c>
      <c r="AA48" s="3038">
        <v>0</v>
      </c>
      <c r="AB48" s="3034">
        <v>109</v>
      </c>
      <c r="AC48" s="3034">
        <v>2111</v>
      </c>
      <c r="AD48" s="3034">
        <v>2804</v>
      </c>
      <c r="AE48" s="3034">
        <v>644</v>
      </c>
      <c r="AF48" s="3036">
        <v>5668</v>
      </c>
      <c r="AG48" s="3018"/>
      <c r="AH48" s="2970"/>
      <c r="AI48" s="1068" t="s">
        <v>7316</v>
      </c>
      <c r="AK48" s="43">
        <f t="shared" si="12"/>
        <v>0</v>
      </c>
      <c r="AL48" s="43">
        <f t="shared" si="13"/>
        <v>0</v>
      </c>
      <c r="AM48" s="1607"/>
      <c r="BS48" s="600"/>
      <c r="BT48" s="1061">
        <f>IF('[2]Validation flags'!$H$3=1,0, IF( ISNUMBER(G48), 0, 1 ))</f>
        <v>0</v>
      </c>
      <c r="BU48" s="1061">
        <f>IF('[2]Validation flags'!$H$3=1,0, IF( ISNUMBER(H48), 0, 1 ))</f>
        <v>0</v>
      </c>
      <c r="BV48" s="1061">
        <f>IF('[2]Validation flags'!$H$3=1,0, IF( ISNUMBER(I48), 0, 1 ))</f>
        <v>0</v>
      </c>
      <c r="BW48" s="1061">
        <f>IF('[2]Validation flags'!$H$3=1,0, IF( ISNUMBER(J48), 0, 1 ))</f>
        <v>0</v>
      </c>
      <c r="BX48" s="1061">
        <f>IF('[2]Validation flags'!$H$3=1,0, IF( ISNUMBER(K48), 0, 1 ))</f>
        <v>0</v>
      </c>
      <c r="BY48" s="1061">
        <f>IF('[2]Validation flags'!$H$3=1,0, IF( ISNUMBER(L48), 0, 1 ))</f>
        <v>0</v>
      </c>
      <c r="BZ48" s="1061">
        <f>IF('[2]Validation flags'!$H$3=1,0, IF( ISNUMBER(M48), 0, 1 ))</f>
        <v>0</v>
      </c>
      <c r="CA48" s="1050"/>
      <c r="CB48" s="1050"/>
      <c r="CC48" s="1061">
        <f>IF('[2]Validation flags'!$H$3=1,0, IF( ISNUMBER(P48), 0, 1 ))</f>
        <v>0</v>
      </c>
      <c r="CD48" s="1061">
        <f>IF('[2]Validation flags'!$H$3=1,0, IF( ISNUMBER(Q48), 0, 1 ))</f>
        <v>0</v>
      </c>
      <c r="CE48" s="1061">
        <f>IF('[2]Validation flags'!$H$3=1,0, IF( ISNUMBER(R48), 0, 1 ))</f>
        <v>0</v>
      </c>
      <c r="CF48" s="1061">
        <f>IF('[2]Validation flags'!$H$3=1,0, IF( ISNUMBER(S48), 0, 1 ))</f>
        <v>0</v>
      </c>
      <c r="CG48" s="1050"/>
      <c r="CH48" s="1061">
        <f>IF('[2]Validation flags'!$H$3=1,0, IF( ISNUMBER(U48), 0, 1 ))</f>
        <v>0</v>
      </c>
      <c r="CI48" s="1061">
        <f>IF('[2]Validation flags'!$H$3=1,0, IF( ISNUMBER(V48), 0, 1 ))</f>
        <v>0</v>
      </c>
      <c r="CJ48" s="1061">
        <f>IF('[2]Validation flags'!$H$3=1,0, IF( ISNUMBER(W48), 0, 1 ))</f>
        <v>0</v>
      </c>
      <c r="CK48" s="1061">
        <f>IF('[2]Validation flags'!$H$3=1,0, IF( ISNUMBER(X48), 0, 1 ))</f>
        <v>0</v>
      </c>
      <c r="CL48" s="1061">
        <f>IF('[2]Validation flags'!$H$3=1,0, IF( ISNUMBER(Y48), 0, 1 ))</f>
        <v>0</v>
      </c>
      <c r="CM48" s="1050"/>
      <c r="CN48" s="1061">
        <f>IF('[2]Validation flags'!$H$3=1,0, IF( ISNUMBER(AA48), 0, 1 ))</f>
        <v>0</v>
      </c>
      <c r="CO48" s="1061">
        <f>IF('[2]Validation flags'!$H$3=1,0, IF( ISNUMBER(AB48), 0, 1 ))</f>
        <v>0</v>
      </c>
      <c r="CP48" s="1061">
        <f>IF('[2]Validation flags'!$H$3=1,0, IF( ISNUMBER(AC48), 0, 1 ))</f>
        <v>0</v>
      </c>
      <c r="CQ48" s="1061">
        <f>IF('[2]Validation flags'!$H$3=1,0, IF( ISNUMBER(AD48), 0, 1 ))</f>
        <v>0</v>
      </c>
      <c r="CR48" s="1061">
        <f>IF('[2]Validation flags'!$H$3=1,0, IF( ISNUMBER(AE48), 0, 1 ))</f>
        <v>0</v>
      </c>
      <c r="CS48" s="600"/>
      <c r="CT48" s="1607"/>
      <c r="CU48" s="600"/>
      <c r="CV48" s="1092"/>
      <c r="CW48" s="1092"/>
      <c r="CX48" s="1092"/>
      <c r="CY48" s="1092"/>
      <c r="CZ48" s="1092"/>
      <c r="DA48" s="1092"/>
      <c r="DB48" s="1061">
        <f t="shared" si="14"/>
        <v>0</v>
      </c>
      <c r="DC48" s="1050"/>
      <c r="DD48" s="1092"/>
      <c r="DE48" s="1092"/>
      <c r="DF48" s="1092"/>
      <c r="DG48" s="1092"/>
      <c r="DH48" s="1092"/>
      <c r="DI48" s="1092"/>
      <c r="DJ48" s="1092"/>
      <c r="DK48" s="1092"/>
      <c r="DL48" s="1092"/>
      <c r="DM48" s="1092"/>
      <c r="DN48" s="1092"/>
      <c r="DO48" s="1092"/>
      <c r="DP48" s="1092"/>
      <c r="DQ48" s="1092"/>
      <c r="DR48" s="1092"/>
      <c r="DS48" s="1092"/>
      <c r="DT48" s="1092"/>
      <c r="DU48" s="600"/>
    </row>
    <row r="49" spans="2:125" ht="14.25" customHeight="1" x14ac:dyDescent="0.25">
      <c r="B49" s="62">
        <v>4</v>
      </c>
      <c r="C49" s="63" t="s">
        <v>7394</v>
      </c>
      <c r="D49" s="64"/>
      <c r="E49" s="64" t="s">
        <v>7315</v>
      </c>
      <c r="F49" s="79">
        <v>0</v>
      </c>
      <c r="G49" s="3035">
        <v>0</v>
      </c>
      <c r="H49" s="3034">
        <v>4523</v>
      </c>
      <c r="I49" s="3034">
        <v>9558</v>
      </c>
      <c r="J49" s="3034">
        <v>941</v>
      </c>
      <c r="K49" s="3034">
        <v>2850</v>
      </c>
      <c r="L49" s="3034">
        <v>1441</v>
      </c>
      <c r="M49" s="3034">
        <v>2925</v>
      </c>
      <c r="N49" s="3036">
        <v>22238</v>
      </c>
      <c r="O49" s="3069"/>
      <c r="P49" s="3037">
        <v>5193</v>
      </c>
      <c r="Q49" s="3034">
        <v>972</v>
      </c>
      <c r="R49" s="3034">
        <v>893</v>
      </c>
      <c r="S49" s="3034">
        <v>15180</v>
      </c>
      <c r="T49" s="3036">
        <v>22238</v>
      </c>
      <c r="U49" s="3038">
        <v>0</v>
      </c>
      <c r="V49" s="3034">
        <v>923</v>
      </c>
      <c r="W49" s="3034">
        <v>5249</v>
      </c>
      <c r="X49" s="3034">
        <v>11757</v>
      </c>
      <c r="Y49" s="3034">
        <v>4309</v>
      </c>
      <c r="Z49" s="3036">
        <v>22238</v>
      </c>
      <c r="AA49" s="3038">
        <v>0</v>
      </c>
      <c r="AB49" s="3034">
        <v>2042</v>
      </c>
      <c r="AC49" s="3034">
        <v>7273</v>
      </c>
      <c r="AD49" s="3034">
        <v>7068</v>
      </c>
      <c r="AE49" s="3034">
        <v>5855</v>
      </c>
      <c r="AF49" s="3036">
        <v>22238</v>
      </c>
      <c r="AG49" s="3018"/>
      <c r="AH49" s="2970"/>
      <c r="AI49" s="1068" t="s">
        <v>7316</v>
      </c>
      <c r="AK49" s="43">
        <f t="shared" si="12"/>
        <v>0</v>
      </c>
      <c r="AL49" s="43">
        <f t="shared" si="13"/>
        <v>0</v>
      </c>
      <c r="AM49" s="1607"/>
      <c r="BS49" s="600"/>
      <c r="BT49" s="1061">
        <f>IF('[2]Validation flags'!$H$3=1,0, IF( ISNUMBER(G49), 0, 1 ))</f>
        <v>0</v>
      </c>
      <c r="BU49" s="1061">
        <f>IF('[2]Validation flags'!$H$3=1,0, IF( ISNUMBER(H49), 0, 1 ))</f>
        <v>0</v>
      </c>
      <c r="BV49" s="1061">
        <f>IF('[2]Validation flags'!$H$3=1,0, IF( ISNUMBER(I49), 0, 1 ))</f>
        <v>0</v>
      </c>
      <c r="BW49" s="1061">
        <f>IF('[2]Validation flags'!$H$3=1,0, IF( ISNUMBER(J49), 0, 1 ))</f>
        <v>0</v>
      </c>
      <c r="BX49" s="1061">
        <f>IF('[2]Validation flags'!$H$3=1,0, IF( ISNUMBER(K49), 0, 1 ))</f>
        <v>0</v>
      </c>
      <c r="BY49" s="1061">
        <f>IF('[2]Validation flags'!$H$3=1,0, IF( ISNUMBER(L49), 0, 1 ))</f>
        <v>0</v>
      </c>
      <c r="BZ49" s="1061">
        <f>IF('[2]Validation flags'!$H$3=1,0, IF( ISNUMBER(M49), 0, 1 ))</f>
        <v>0</v>
      </c>
      <c r="CA49" s="1050"/>
      <c r="CB49" s="1050"/>
      <c r="CC49" s="1061">
        <f>IF('[2]Validation flags'!$H$3=1,0, IF( ISNUMBER(P49), 0, 1 ))</f>
        <v>0</v>
      </c>
      <c r="CD49" s="1061">
        <f>IF('[2]Validation flags'!$H$3=1,0, IF( ISNUMBER(Q49), 0, 1 ))</f>
        <v>0</v>
      </c>
      <c r="CE49" s="1061">
        <f>IF('[2]Validation flags'!$H$3=1,0, IF( ISNUMBER(R49), 0, 1 ))</f>
        <v>0</v>
      </c>
      <c r="CF49" s="1061">
        <f>IF('[2]Validation flags'!$H$3=1,0, IF( ISNUMBER(S49), 0, 1 ))</f>
        <v>0</v>
      </c>
      <c r="CG49" s="1050"/>
      <c r="CH49" s="1061">
        <f>IF('[2]Validation flags'!$H$3=1,0, IF( ISNUMBER(U49), 0, 1 ))</f>
        <v>0</v>
      </c>
      <c r="CI49" s="1061">
        <f>IF('[2]Validation flags'!$H$3=1,0, IF( ISNUMBER(V49), 0, 1 ))</f>
        <v>0</v>
      </c>
      <c r="CJ49" s="1061">
        <f>IF('[2]Validation flags'!$H$3=1,0, IF( ISNUMBER(W49), 0, 1 ))</f>
        <v>0</v>
      </c>
      <c r="CK49" s="1061">
        <f>IF('[2]Validation flags'!$H$3=1,0, IF( ISNUMBER(X49), 0, 1 ))</f>
        <v>0</v>
      </c>
      <c r="CL49" s="1061">
        <f>IF('[2]Validation flags'!$H$3=1,0, IF( ISNUMBER(Y49), 0, 1 ))</f>
        <v>0</v>
      </c>
      <c r="CM49" s="1050"/>
      <c r="CN49" s="1061">
        <f>IF('[2]Validation flags'!$H$3=1,0, IF( ISNUMBER(AA49), 0, 1 ))</f>
        <v>0</v>
      </c>
      <c r="CO49" s="1061">
        <f>IF('[2]Validation flags'!$H$3=1,0, IF( ISNUMBER(AB49), 0, 1 ))</f>
        <v>0</v>
      </c>
      <c r="CP49" s="1061">
        <f>IF('[2]Validation flags'!$H$3=1,0, IF( ISNUMBER(AC49), 0, 1 ))</f>
        <v>0</v>
      </c>
      <c r="CQ49" s="1061">
        <f>IF('[2]Validation flags'!$H$3=1,0, IF( ISNUMBER(AD49), 0, 1 ))</f>
        <v>0</v>
      </c>
      <c r="CR49" s="1061">
        <f>IF('[2]Validation flags'!$H$3=1,0, IF( ISNUMBER(AE49), 0, 1 ))</f>
        <v>0</v>
      </c>
      <c r="CS49" s="600"/>
      <c r="CT49" s="1607"/>
      <c r="CU49" s="600"/>
      <c r="CV49" s="1092"/>
      <c r="CW49" s="1092"/>
      <c r="CX49" s="1092"/>
      <c r="CY49" s="1092"/>
      <c r="CZ49" s="1092"/>
      <c r="DA49" s="1092"/>
      <c r="DB49" s="1061">
        <f t="shared" si="14"/>
        <v>0</v>
      </c>
      <c r="DC49" s="1050"/>
      <c r="DD49" s="1092"/>
      <c r="DE49" s="1092"/>
      <c r="DF49" s="1092"/>
      <c r="DG49" s="1092"/>
      <c r="DH49" s="1092"/>
      <c r="DI49" s="1092"/>
      <c r="DJ49" s="1092"/>
      <c r="DK49" s="1092"/>
      <c r="DL49" s="1092"/>
      <c r="DM49" s="1092"/>
      <c r="DN49" s="1092"/>
      <c r="DO49" s="1092"/>
      <c r="DP49" s="1092"/>
      <c r="DQ49" s="1092"/>
      <c r="DR49" s="1092"/>
      <c r="DS49" s="1092"/>
      <c r="DT49" s="1092"/>
      <c r="DU49" s="600"/>
    </row>
    <row r="50" spans="2:125" ht="14.25" customHeight="1" x14ac:dyDescent="0.25">
      <c r="B50" s="85">
        <v>5</v>
      </c>
      <c r="C50" s="86" t="s">
        <v>7421</v>
      </c>
      <c r="D50" s="88"/>
      <c r="E50" s="88" t="s">
        <v>7315</v>
      </c>
      <c r="F50" s="520">
        <v>0</v>
      </c>
      <c r="G50" s="3035">
        <v>0</v>
      </c>
      <c r="H50" s="3034">
        <v>9769</v>
      </c>
      <c r="I50" s="3034">
        <v>14845</v>
      </c>
      <c r="J50" s="3034">
        <v>5824</v>
      </c>
      <c r="K50" s="3034">
        <v>1908</v>
      </c>
      <c r="L50" s="3034">
        <v>3522</v>
      </c>
      <c r="M50" s="3034">
        <v>3830</v>
      </c>
      <c r="N50" s="3036">
        <v>39698</v>
      </c>
      <c r="O50" s="3069"/>
      <c r="P50" s="3037">
        <v>17113</v>
      </c>
      <c r="Q50" s="3034">
        <v>3513</v>
      </c>
      <c r="R50" s="3034">
        <v>5335</v>
      </c>
      <c r="S50" s="3034">
        <v>13737</v>
      </c>
      <c r="T50" s="3036">
        <v>39698</v>
      </c>
      <c r="U50" s="3038">
        <v>0</v>
      </c>
      <c r="V50" s="3034">
        <v>6502</v>
      </c>
      <c r="W50" s="3034">
        <v>13650</v>
      </c>
      <c r="X50" s="3034">
        <v>16709</v>
      </c>
      <c r="Y50" s="3034">
        <v>2837</v>
      </c>
      <c r="Z50" s="3036">
        <v>39698</v>
      </c>
      <c r="AA50" s="3038">
        <v>0</v>
      </c>
      <c r="AB50" s="3034">
        <v>4362</v>
      </c>
      <c r="AC50" s="3034">
        <v>20900</v>
      </c>
      <c r="AD50" s="3034">
        <v>6484</v>
      </c>
      <c r="AE50" s="3034">
        <v>7952</v>
      </c>
      <c r="AF50" s="3036">
        <v>39698</v>
      </c>
      <c r="AG50" s="3018"/>
      <c r="AH50" s="2970"/>
      <c r="AI50" s="1068" t="s">
        <v>7316</v>
      </c>
      <c r="AK50" s="43">
        <f t="shared" si="12"/>
        <v>0</v>
      </c>
      <c r="AL50" s="43">
        <f t="shared" si="13"/>
        <v>0</v>
      </c>
      <c r="AM50" s="1607"/>
      <c r="BS50" s="600"/>
      <c r="BT50" s="1061">
        <f>IF('[2]Validation flags'!$H$3=1,0, IF( ISNUMBER(G50), 0, 1 ))</f>
        <v>0</v>
      </c>
      <c r="BU50" s="1061">
        <f>IF('[2]Validation flags'!$H$3=1,0, IF( ISNUMBER(H50), 0, 1 ))</f>
        <v>0</v>
      </c>
      <c r="BV50" s="1061">
        <f>IF('[2]Validation flags'!$H$3=1,0, IF( ISNUMBER(I50), 0, 1 ))</f>
        <v>0</v>
      </c>
      <c r="BW50" s="1061">
        <f>IF('[2]Validation flags'!$H$3=1,0, IF( ISNUMBER(J50), 0, 1 ))</f>
        <v>0</v>
      </c>
      <c r="BX50" s="1061">
        <f>IF('[2]Validation flags'!$H$3=1,0, IF( ISNUMBER(K50), 0, 1 ))</f>
        <v>0</v>
      </c>
      <c r="BY50" s="1061">
        <f>IF('[2]Validation flags'!$H$3=1,0, IF( ISNUMBER(L50), 0, 1 ))</f>
        <v>0</v>
      </c>
      <c r="BZ50" s="1061">
        <f>IF('[2]Validation flags'!$H$3=1,0, IF( ISNUMBER(M50), 0, 1 ))</f>
        <v>0</v>
      </c>
      <c r="CA50" s="1050"/>
      <c r="CB50" s="1050"/>
      <c r="CC50" s="1061">
        <f>IF('[2]Validation flags'!$H$3=1,0, IF( ISNUMBER(P50), 0, 1 ))</f>
        <v>0</v>
      </c>
      <c r="CD50" s="1061">
        <f>IF('[2]Validation flags'!$H$3=1,0, IF( ISNUMBER(Q50), 0, 1 ))</f>
        <v>0</v>
      </c>
      <c r="CE50" s="1061">
        <f>IF('[2]Validation flags'!$H$3=1,0, IF( ISNUMBER(R50), 0, 1 ))</f>
        <v>0</v>
      </c>
      <c r="CF50" s="1061">
        <f>IF('[2]Validation flags'!$H$3=1,0, IF( ISNUMBER(S50), 0, 1 ))</f>
        <v>0</v>
      </c>
      <c r="CG50" s="1050"/>
      <c r="CH50" s="1061">
        <f>IF('[2]Validation flags'!$H$3=1,0, IF( ISNUMBER(U50), 0, 1 ))</f>
        <v>0</v>
      </c>
      <c r="CI50" s="1061">
        <f>IF('[2]Validation flags'!$H$3=1,0, IF( ISNUMBER(V50), 0, 1 ))</f>
        <v>0</v>
      </c>
      <c r="CJ50" s="1061">
        <f>IF('[2]Validation flags'!$H$3=1,0, IF( ISNUMBER(W50), 0, 1 ))</f>
        <v>0</v>
      </c>
      <c r="CK50" s="1061">
        <f>IF('[2]Validation flags'!$H$3=1,0, IF( ISNUMBER(X50), 0, 1 ))</f>
        <v>0</v>
      </c>
      <c r="CL50" s="1061">
        <f>IF('[2]Validation flags'!$H$3=1,0, IF( ISNUMBER(Y50), 0, 1 ))</f>
        <v>0</v>
      </c>
      <c r="CM50" s="1050"/>
      <c r="CN50" s="1061">
        <f>IF('[2]Validation flags'!$H$3=1,0, IF( ISNUMBER(AA50), 0, 1 ))</f>
        <v>0</v>
      </c>
      <c r="CO50" s="1061">
        <f>IF('[2]Validation flags'!$H$3=1,0, IF( ISNUMBER(AB50), 0, 1 ))</f>
        <v>0</v>
      </c>
      <c r="CP50" s="1061">
        <f>IF('[2]Validation flags'!$H$3=1,0, IF( ISNUMBER(AC50), 0, 1 ))</f>
        <v>0</v>
      </c>
      <c r="CQ50" s="1061">
        <f>IF('[2]Validation flags'!$H$3=1,0, IF( ISNUMBER(AD50), 0, 1 ))</f>
        <v>0</v>
      </c>
      <c r="CR50" s="1061">
        <f>IF('[2]Validation flags'!$H$3=1,0, IF( ISNUMBER(AE50), 0, 1 ))</f>
        <v>0</v>
      </c>
      <c r="CS50" s="600"/>
      <c r="CT50" s="1607"/>
      <c r="CU50" s="600"/>
      <c r="CV50" s="1092"/>
      <c r="CW50" s="1092"/>
      <c r="CX50" s="1092"/>
      <c r="CY50" s="1092"/>
      <c r="CZ50" s="1092"/>
      <c r="DA50" s="1092"/>
      <c r="DB50" s="1061">
        <f t="shared" si="14"/>
        <v>0</v>
      </c>
      <c r="DC50" s="1050"/>
      <c r="DD50" s="1092"/>
      <c r="DE50" s="1092"/>
      <c r="DF50" s="1092"/>
      <c r="DG50" s="1092"/>
      <c r="DH50" s="1092"/>
      <c r="DI50" s="1092"/>
      <c r="DJ50" s="1092"/>
      <c r="DK50" s="1092"/>
      <c r="DL50" s="1092"/>
      <c r="DM50" s="1092"/>
      <c r="DN50" s="1092"/>
      <c r="DO50" s="1092"/>
      <c r="DP50" s="1092"/>
      <c r="DQ50" s="1092"/>
      <c r="DR50" s="1092"/>
      <c r="DS50" s="1092"/>
      <c r="DT50" s="1092"/>
      <c r="DU50" s="600"/>
    </row>
    <row r="51" spans="2:125" ht="14.25" customHeight="1" x14ac:dyDescent="0.25">
      <c r="B51" s="62">
        <v>6</v>
      </c>
      <c r="C51" s="63" t="s">
        <v>7447</v>
      </c>
      <c r="D51" s="64"/>
      <c r="E51" s="64" t="s">
        <v>7315</v>
      </c>
      <c r="F51" s="79">
        <v>0</v>
      </c>
      <c r="G51" s="3035">
        <v>0</v>
      </c>
      <c r="H51" s="3034">
        <v>126439</v>
      </c>
      <c r="I51" s="3034">
        <v>43866</v>
      </c>
      <c r="J51" s="3034">
        <v>50920</v>
      </c>
      <c r="K51" s="3034">
        <v>60649</v>
      </c>
      <c r="L51" s="3034">
        <v>3878</v>
      </c>
      <c r="M51" s="3034">
        <v>7183</v>
      </c>
      <c r="N51" s="3036">
        <v>292935</v>
      </c>
      <c r="O51" s="3069"/>
      <c r="P51" s="3037">
        <v>5062</v>
      </c>
      <c r="Q51" s="3034">
        <v>10439</v>
      </c>
      <c r="R51" s="3034">
        <v>11243</v>
      </c>
      <c r="S51" s="3034">
        <v>266191</v>
      </c>
      <c r="T51" s="3036">
        <v>292935</v>
      </c>
      <c r="U51" s="3038">
        <v>0</v>
      </c>
      <c r="V51" s="3034">
        <v>30026</v>
      </c>
      <c r="W51" s="3034">
        <v>120357</v>
      </c>
      <c r="X51" s="3034">
        <v>91917</v>
      </c>
      <c r="Y51" s="3034">
        <v>50635</v>
      </c>
      <c r="Z51" s="3036">
        <v>292935</v>
      </c>
      <c r="AA51" s="3038">
        <v>0</v>
      </c>
      <c r="AB51" s="3034">
        <v>122863</v>
      </c>
      <c r="AC51" s="3034">
        <v>73785</v>
      </c>
      <c r="AD51" s="3034">
        <v>13952</v>
      </c>
      <c r="AE51" s="3034">
        <v>82335</v>
      </c>
      <c r="AF51" s="3036">
        <v>292935</v>
      </c>
      <c r="AG51" s="3018"/>
      <c r="AH51" s="2970"/>
      <c r="AI51" s="1068" t="s">
        <v>7316</v>
      </c>
      <c r="AK51" s="43">
        <f t="shared" si="12"/>
        <v>0</v>
      </c>
      <c r="AL51" s="43">
        <f t="shared" si="13"/>
        <v>0</v>
      </c>
      <c r="AM51" s="1607"/>
      <c r="BS51" s="600"/>
      <c r="BT51" s="1061">
        <f>IF('[2]Validation flags'!$H$3=1,0, IF( ISNUMBER(G51), 0, 1 ))</f>
        <v>0</v>
      </c>
      <c r="BU51" s="1061">
        <f>IF('[2]Validation flags'!$H$3=1,0, IF( ISNUMBER(H51), 0, 1 ))</f>
        <v>0</v>
      </c>
      <c r="BV51" s="1061">
        <f>IF('[2]Validation flags'!$H$3=1,0, IF( ISNUMBER(I51), 0, 1 ))</f>
        <v>0</v>
      </c>
      <c r="BW51" s="1061">
        <f>IF('[2]Validation flags'!$H$3=1,0, IF( ISNUMBER(J51), 0, 1 ))</f>
        <v>0</v>
      </c>
      <c r="BX51" s="1061">
        <f>IF('[2]Validation flags'!$H$3=1,0, IF( ISNUMBER(K51), 0, 1 ))</f>
        <v>0</v>
      </c>
      <c r="BY51" s="1061">
        <f>IF('[2]Validation flags'!$H$3=1,0, IF( ISNUMBER(L51), 0, 1 ))</f>
        <v>0</v>
      </c>
      <c r="BZ51" s="1061">
        <f>IF('[2]Validation flags'!$H$3=1,0, IF( ISNUMBER(M51), 0, 1 ))</f>
        <v>0</v>
      </c>
      <c r="CA51" s="1050"/>
      <c r="CB51" s="1050"/>
      <c r="CC51" s="1061">
        <f>IF('[2]Validation flags'!$H$3=1,0, IF( ISNUMBER(P51), 0, 1 ))</f>
        <v>0</v>
      </c>
      <c r="CD51" s="1061">
        <f>IF('[2]Validation flags'!$H$3=1,0, IF( ISNUMBER(Q51), 0, 1 ))</f>
        <v>0</v>
      </c>
      <c r="CE51" s="1061">
        <f>IF('[2]Validation flags'!$H$3=1,0, IF( ISNUMBER(R51), 0, 1 ))</f>
        <v>0</v>
      </c>
      <c r="CF51" s="1061">
        <f>IF('[2]Validation flags'!$H$3=1,0, IF( ISNUMBER(S51), 0, 1 ))</f>
        <v>0</v>
      </c>
      <c r="CG51" s="1050"/>
      <c r="CH51" s="1061">
        <f>IF('[2]Validation flags'!$H$3=1,0, IF( ISNUMBER(U51), 0, 1 ))</f>
        <v>0</v>
      </c>
      <c r="CI51" s="1061">
        <f>IF('[2]Validation flags'!$H$3=1,0, IF( ISNUMBER(V51), 0, 1 ))</f>
        <v>0</v>
      </c>
      <c r="CJ51" s="1061">
        <f>IF('[2]Validation flags'!$H$3=1,0, IF( ISNUMBER(W51), 0, 1 ))</f>
        <v>0</v>
      </c>
      <c r="CK51" s="1061">
        <f>IF('[2]Validation flags'!$H$3=1,0, IF( ISNUMBER(X51), 0, 1 ))</f>
        <v>0</v>
      </c>
      <c r="CL51" s="1061">
        <f>IF('[2]Validation flags'!$H$3=1,0, IF( ISNUMBER(Y51), 0, 1 ))</f>
        <v>0</v>
      </c>
      <c r="CM51" s="1050"/>
      <c r="CN51" s="1061">
        <f>IF('[2]Validation flags'!$H$3=1,0, IF( ISNUMBER(AA51), 0, 1 ))</f>
        <v>0</v>
      </c>
      <c r="CO51" s="1061">
        <f>IF('[2]Validation flags'!$H$3=1,0, IF( ISNUMBER(AB51), 0, 1 ))</f>
        <v>0</v>
      </c>
      <c r="CP51" s="1061">
        <f>IF('[2]Validation flags'!$H$3=1,0, IF( ISNUMBER(AC51), 0, 1 ))</f>
        <v>0</v>
      </c>
      <c r="CQ51" s="1061">
        <f>IF('[2]Validation flags'!$H$3=1,0, IF( ISNUMBER(AD51), 0, 1 ))</f>
        <v>0</v>
      </c>
      <c r="CR51" s="1061">
        <f>IF('[2]Validation flags'!$H$3=1,0, IF( ISNUMBER(AE51), 0, 1 ))</f>
        <v>0</v>
      </c>
      <c r="CS51" s="600"/>
      <c r="CT51" s="1607"/>
      <c r="CU51" s="600"/>
      <c r="CV51" s="1092"/>
      <c r="CW51" s="1092"/>
      <c r="CX51" s="1092"/>
      <c r="CY51" s="1092"/>
      <c r="CZ51" s="1092"/>
      <c r="DA51" s="1092"/>
      <c r="DB51" s="1061">
        <f t="shared" si="14"/>
        <v>0</v>
      </c>
      <c r="DC51" s="1050"/>
      <c r="DD51" s="1092"/>
      <c r="DE51" s="1092"/>
      <c r="DF51" s="1092"/>
      <c r="DG51" s="1092"/>
      <c r="DH51" s="1092"/>
      <c r="DI51" s="1092"/>
      <c r="DJ51" s="1092"/>
      <c r="DK51" s="1092"/>
      <c r="DL51" s="1092"/>
      <c r="DM51" s="1092"/>
      <c r="DN51" s="1092"/>
      <c r="DO51" s="1092"/>
      <c r="DP51" s="1092"/>
      <c r="DQ51" s="1092"/>
      <c r="DR51" s="1092"/>
      <c r="DS51" s="1092"/>
      <c r="DT51" s="1092"/>
      <c r="DU51" s="600"/>
    </row>
    <row r="52" spans="2:125" ht="14.25" customHeight="1" thickBot="1" x14ac:dyDescent="0.25">
      <c r="B52" s="62">
        <v>7</v>
      </c>
      <c r="C52" s="63" t="s">
        <v>7473</v>
      </c>
      <c r="D52" s="64"/>
      <c r="E52" s="64" t="s">
        <v>7315</v>
      </c>
      <c r="F52" s="79">
        <v>0</v>
      </c>
      <c r="G52" s="3042">
        <v>248</v>
      </c>
      <c r="H52" s="3043">
        <v>142333</v>
      </c>
      <c r="I52" s="3043">
        <v>73206</v>
      </c>
      <c r="J52" s="3043">
        <v>57926</v>
      </c>
      <c r="K52" s="3043">
        <v>65579</v>
      </c>
      <c r="L52" s="3043">
        <v>9858</v>
      </c>
      <c r="M52" s="3043">
        <v>14496</v>
      </c>
      <c r="N52" s="3036">
        <v>363646</v>
      </c>
      <c r="O52" s="3069"/>
      <c r="P52" s="3042">
        <v>28038</v>
      </c>
      <c r="Q52" s="3043">
        <v>15148</v>
      </c>
      <c r="R52" s="3043">
        <v>17858</v>
      </c>
      <c r="S52" s="3043">
        <v>302602</v>
      </c>
      <c r="T52" s="3045">
        <v>363646</v>
      </c>
      <c r="U52" s="3044">
        <v>0</v>
      </c>
      <c r="V52" s="3043">
        <v>37616</v>
      </c>
      <c r="W52" s="3043">
        <v>141352</v>
      </c>
      <c r="X52" s="3043">
        <v>124469</v>
      </c>
      <c r="Y52" s="3043">
        <v>60209</v>
      </c>
      <c r="Z52" s="3045">
        <v>363646</v>
      </c>
      <c r="AA52" s="3044">
        <v>0</v>
      </c>
      <c r="AB52" s="3043">
        <v>129403</v>
      </c>
      <c r="AC52" s="3043">
        <v>104310</v>
      </c>
      <c r="AD52" s="3043">
        <v>31153</v>
      </c>
      <c r="AE52" s="3043">
        <v>98780</v>
      </c>
      <c r="AF52" s="3045">
        <v>363646</v>
      </c>
      <c r="AG52" s="3018"/>
      <c r="AH52" s="3046" t="s">
        <v>7474</v>
      </c>
      <c r="AI52" s="3047" t="s">
        <v>7316</v>
      </c>
      <c r="AK52" s="43"/>
      <c r="AL52" s="43">
        <f t="shared" si="13"/>
        <v>0</v>
      </c>
      <c r="AM52" s="1607"/>
      <c r="BS52" s="600"/>
      <c r="BT52" s="1050"/>
      <c r="BU52" s="1050"/>
      <c r="BV52" s="1050"/>
      <c r="BW52" s="1050"/>
      <c r="BX52" s="1050"/>
      <c r="BY52" s="1050"/>
      <c r="BZ52" s="1050"/>
      <c r="CA52" s="1050"/>
      <c r="CB52" s="1050"/>
      <c r="CC52" s="1050"/>
      <c r="CD52" s="1050"/>
      <c r="CE52" s="1050"/>
      <c r="CF52" s="1050"/>
      <c r="CG52" s="1050"/>
      <c r="CH52" s="1050"/>
      <c r="CI52" s="1050"/>
      <c r="CJ52" s="1050"/>
      <c r="CK52" s="1050"/>
      <c r="CL52" s="1050"/>
      <c r="CM52" s="1050"/>
      <c r="CN52" s="1050"/>
      <c r="CO52" s="1050"/>
      <c r="CP52" s="1050"/>
      <c r="CQ52" s="1050"/>
      <c r="CR52" s="1050"/>
      <c r="CS52" s="600"/>
      <c r="CT52" s="1607"/>
      <c r="CU52" s="600"/>
      <c r="CV52" s="1092"/>
      <c r="CW52" s="1092"/>
      <c r="CX52" s="1092"/>
      <c r="CY52" s="1092"/>
      <c r="CZ52" s="1092"/>
      <c r="DA52" s="1092"/>
      <c r="DB52" s="1061">
        <f t="shared" si="14"/>
        <v>0</v>
      </c>
      <c r="DC52" s="1050"/>
      <c r="DD52" s="1092"/>
      <c r="DE52" s="1092"/>
      <c r="DF52" s="1092"/>
      <c r="DG52" s="1092"/>
      <c r="DH52" s="1092"/>
      <c r="DI52" s="1092"/>
      <c r="DJ52" s="1092"/>
      <c r="DK52" s="1092"/>
      <c r="DL52" s="1092"/>
      <c r="DM52" s="1092"/>
      <c r="DN52" s="1092"/>
      <c r="DO52" s="1092"/>
      <c r="DP52" s="1092"/>
      <c r="DQ52" s="1092"/>
      <c r="DR52" s="1092"/>
      <c r="DS52" s="1092"/>
      <c r="DT52" s="1092"/>
      <c r="DU52" s="600"/>
    </row>
    <row r="53" spans="2:125" ht="14.25" customHeight="1" thickBot="1" x14ac:dyDescent="0.25">
      <c r="B53" s="98">
        <v>8</v>
      </c>
      <c r="C53" s="99" t="s">
        <v>7500</v>
      </c>
      <c r="D53" s="100"/>
      <c r="E53" s="100" t="s">
        <v>7315</v>
      </c>
      <c r="F53" s="526">
        <v>0</v>
      </c>
      <c r="G53" s="3051"/>
      <c r="H53" s="3051"/>
      <c r="I53" s="3051"/>
      <c r="J53" s="3051"/>
      <c r="K53" s="3051"/>
      <c r="L53" s="3051"/>
      <c r="M53" s="3051"/>
      <c r="N53" s="3052">
        <v>36011</v>
      </c>
      <c r="O53" s="3051"/>
      <c r="P53" s="3051"/>
      <c r="Q53" s="3051"/>
      <c r="R53" s="3051"/>
      <c r="S53" s="3051"/>
      <c r="T53" s="3051"/>
      <c r="U53" s="3033"/>
      <c r="V53" s="3033"/>
      <c r="W53" s="3033"/>
      <c r="X53" s="3033"/>
      <c r="Y53" s="3033"/>
      <c r="Z53" s="3033"/>
      <c r="AA53" s="3033"/>
      <c r="AB53" s="3033"/>
      <c r="AC53" s="3033"/>
      <c r="AD53" s="3033"/>
      <c r="AE53" s="3033"/>
      <c r="AF53" s="3033"/>
      <c r="AG53" s="2956"/>
      <c r="AH53" s="3068"/>
      <c r="AI53" s="3053" t="s">
        <v>7501</v>
      </c>
      <c r="AK53" s="43"/>
      <c r="AL53" s="43">
        <f xml:space="preserve"> IF( DB53 = 0, 0, AI53)</f>
        <v>0</v>
      </c>
      <c r="AM53" s="1607"/>
      <c r="BS53" s="60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050"/>
      <c r="CP53" s="1050"/>
      <c r="CQ53" s="1050"/>
      <c r="CR53" s="1050"/>
      <c r="CS53" s="600"/>
      <c r="CT53" s="1607"/>
      <c r="CU53" s="600"/>
      <c r="CV53" s="1092"/>
      <c r="CW53" s="1092"/>
      <c r="CX53" s="1092"/>
      <c r="CY53" s="1092"/>
      <c r="CZ53" s="1092"/>
      <c r="DA53" s="1092"/>
      <c r="DB53" s="1061">
        <f>IF(N53&gt;0.23*N52,1,0)</f>
        <v>0</v>
      </c>
      <c r="DC53" s="1050"/>
      <c r="DD53" s="1092"/>
      <c r="DE53" s="1092"/>
      <c r="DF53" s="1092"/>
      <c r="DG53" s="1092"/>
      <c r="DH53" s="1092"/>
      <c r="DI53" s="1092"/>
      <c r="DJ53" s="1092"/>
      <c r="DK53" s="1092"/>
      <c r="DL53" s="1092"/>
      <c r="DM53" s="1092"/>
      <c r="DN53" s="1092"/>
      <c r="DO53" s="1092"/>
      <c r="DP53" s="1092"/>
      <c r="DQ53" s="1092"/>
      <c r="DR53" s="1092"/>
      <c r="DS53" s="1092"/>
      <c r="DT53" s="1092"/>
      <c r="DU53" s="600"/>
    </row>
    <row r="54" spans="2:125" ht="14.25" customHeight="1" thickBot="1" x14ac:dyDescent="0.3">
      <c r="B54" s="2956"/>
      <c r="C54" s="3055"/>
      <c r="D54" s="34"/>
      <c r="E54" s="540"/>
      <c r="F54" s="540"/>
      <c r="G54" s="3024"/>
      <c r="H54" s="34"/>
      <c r="I54" s="34"/>
      <c r="J54" s="34"/>
      <c r="K54" s="34"/>
      <c r="L54" s="34"/>
      <c r="M54" s="34"/>
      <c r="N54" s="3024"/>
      <c r="O54" s="3019"/>
      <c r="P54" s="34"/>
      <c r="Q54" s="34"/>
      <c r="R54" s="34"/>
      <c r="S54" s="34"/>
      <c r="T54" s="34"/>
      <c r="U54" s="34"/>
      <c r="V54" s="34"/>
      <c r="W54" s="34"/>
      <c r="X54" s="34"/>
      <c r="Y54" s="34"/>
      <c r="Z54" s="34"/>
      <c r="AA54" s="34"/>
      <c r="AB54" s="34"/>
      <c r="AC54" s="34"/>
      <c r="AD54" s="34"/>
      <c r="AE54" s="34"/>
      <c r="AF54" s="34"/>
      <c r="AG54" s="3019"/>
      <c r="AH54" s="3056"/>
      <c r="AI54" s="3056"/>
      <c r="AK54" s="43"/>
      <c r="AL54" s="651"/>
      <c r="AM54" s="1608"/>
      <c r="BS54" s="1091"/>
      <c r="BT54" s="1050"/>
      <c r="BU54" s="1050"/>
      <c r="BV54" s="1050"/>
      <c r="BW54" s="1050"/>
      <c r="BX54" s="1050"/>
      <c r="BY54" s="1050"/>
      <c r="BZ54" s="1050"/>
      <c r="CA54" s="1050"/>
      <c r="CB54" s="1050"/>
      <c r="CC54" s="1050"/>
      <c r="CD54" s="1050"/>
      <c r="CE54" s="1050"/>
      <c r="CF54" s="1050"/>
      <c r="CG54" s="1050"/>
      <c r="CH54" s="1050"/>
      <c r="CI54" s="1050"/>
      <c r="CJ54" s="1050"/>
      <c r="CK54" s="1050"/>
      <c r="CL54" s="1050"/>
      <c r="CM54" s="1050"/>
      <c r="CN54" s="1050"/>
      <c r="CO54" s="1050"/>
      <c r="CP54" s="1050"/>
      <c r="CQ54" s="1050"/>
      <c r="CR54" s="1050"/>
      <c r="CS54" s="1091"/>
      <c r="CT54" s="1608"/>
      <c r="CU54" s="1091"/>
      <c r="CV54" s="1092"/>
      <c r="CW54" s="1092"/>
      <c r="CX54" s="1092"/>
      <c r="CY54" s="1092"/>
      <c r="CZ54" s="1092"/>
      <c r="DA54" s="1092"/>
      <c r="DB54" s="1092"/>
      <c r="DC54" s="1050"/>
      <c r="DD54" s="1092"/>
      <c r="DE54" s="1092"/>
      <c r="DF54" s="1092"/>
      <c r="DG54" s="1092"/>
      <c r="DH54" s="1092"/>
      <c r="DI54" s="1092"/>
      <c r="DJ54" s="1092"/>
      <c r="DK54" s="1092"/>
      <c r="DL54" s="1092"/>
      <c r="DM54" s="1092"/>
      <c r="DN54" s="1092"/>
      <c r="DO54" s="1092"/>
      <c r="DP54" s="1092"/>
      <c r="DQ54" s="1092"/>
      <c r="DR54" s="1092"/>
      <c r="DS54" s="1092"/>
      <c r="DT54" s="1092"/>
      <c r="DU54" s="1091"/>
    </row>
    <row r="55" spans="2:125" ht="14.25" customHeight="1" thickBot="1" x14ac:dyDescent="0.25">
      <c r="B55" s="40" t="s">
        <v>2398</v>
      </c>
      <c r="C55" s="41" t="s">
        <v>7690</v>
      </c>
      <c r="D55" s="2951"/>
      <c r="E55" s="2952"/>
      <c r="F55" s="2951"/>
      <c r="G55" s="2951"/>
      <c r="H55" s="2951"/>
      <c r="I55" s="2951"/>
      <c r="J55" s="2951"/>
      <c r="K55" s="2951"/>
      <c r="L55" s="2951"/>
      <c r="M55" s="2951"/>
      <c r="N55" s="2951"/>
      <c r="O55" s="2951"/>
      <c r="P55" s="2956"/>
      <c r="Q55" s="2956"/>
      <c r="R55" s="2956"/>
      <c r="S55" s="2956"/>
      <c r="T55" s="2956"/>
      <c r="U55" s="2995"/>
      <c r="V55" s="2995"/>
      <c r="W55" s="2995"/>
      <c r="X55" s="2995"/>
      <c r="Y55" s="2995"/>
      <c r="Z55" s="2995"/>
      <c r="AA55" s="2995"/>
      <c r="AB55" s="2995"/>
      <c r="AC55" s="2995"/>
      <c r="AD55" s="2995"/>
      <c r="AE55" s="2995"/>
      <c r="AF55" s="2995"/>
      <c r="AG55" s="3018"/>
      <c r="AH55" s="3060"/>
      <c r="AI55" s="3060"/>
      <c r="AK55" s="43"/>
      <c r="AL55" s="651"/>
      <c r="AM55" s="1608"/>
      <c r="BS55" s="1091"/>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050"/>
      <c r="CP55" s="1050"/>
      <c r="CQ55" s="1050"/>
      <c r="CR55" s="1050"/>
      <c r="CS55" s="1091"/>
      <c r="CT55" s="1608"/>
      <c r="CU55" s="1091"/>
      <c r="CV55" s="1092"/>
      <c r="CW55" s="1092"/>
      <c r="CX55" s="1092"/>
      <c r="CY55" s="1092"/>
      <c r="CZ55" s="1092"/>
      <c r="DA55" s="1092"/>
      <c r="DB55" s="1092"/>
      <c r="DC55" s="1050"/>
      <c r="DD55" s="1092"/>
      <c r="DE55" s="1092"/>
      <c r="DF55" s="1092"/>
      <c r="DG55" s="1092"/>
      <c r="DH55" s="1092"/>
      <c r="DI55" s="1092"/>
      <c r="DJ55" s="1092"/>
      <c r="DK55" s="1092"/>
      <c r="DL55" s="1092"/>
      <c r="DM55" s="1092"/>
      <c r="DN55" s="1092"/>
      <c r="DO55" s="1092"/>
      <c r="DP55" s="1092"/>
      <c r="DQ55" s="1092"/>
      <c r="DR55" s="1092"/>
      <c r="DS55" s="1092"/>
      <c r="DT55" s="1092"/>
      <c r="DU55" s="1091"/>
    </row>
    <row r="56" spans="2:125" ht="14.25" customHeight="1" x14ac:dyDescent="0.25">
      <c r="B56" s="44">
        <v>9</v>
      </c>
      <c r="C56" s="45" t="s">
        <v>7504</v>
      </c>
      <c r="D56" s="46"/>
      <c r="E56" s="46" t="s">
        <v>1923</v>
      </c>
      <c r="F56" s="500">
        <v>0</v>
      </c>
      <c r="G56" s="3025">
        <v>32</v>
      </c>
      <c r="H56" s="3027">
        <v>71</v>
      </c>
      <c r="I56" s="3026">
        <v>195</v>
      </c>
      <c r="J56" s="3027">
        <v>3</v>
      </c>
      <c r="K56" s="3027">
        <v>0</v>
      </c>
      <c r="L56" s="3026">
        <v>6</v>
      </c>
      <c r="M56" s="3027">
        <v>0</v>
      </c>
      <c r="N56" s="3028">
        <v>307</v>
      </c>
      <c r="O56" s="3069"/>
      <c r="P56" s="3025">
        <v>0</v>
      </c>
      <c r="Q56" s="3027">
        <v>0</v>
      </c>
      <c r="R56" s="3027">
        <v>2</v>
      </c>
      <c r="S56" s="3026">
        <v>305</v>
      </c>
      <c r="T56" s="3028">
        <v>307</v>
      </c>
      <c r="U56" s="3025">
        <v>0</v>
      </c>
      <c r="V56" s="3027">
        <v>0</v>
      </c>
      <c r="W56" s="3027">
        <v>1</v>
      </c>
      <c r="X56" s="3026">
        <v>9</v>
      </c>
      <c r="Y56" s="3026">
        <v>297</v>
      </c>
      <c r="Z56" s="3028">
        <v>307</v>
      </c>
      <c r="AA56" s="3025">
        <v>0</v>
      </c>
      <c r="AB56" s="3027">
        <v>0</v>
      </c>
      <c r="AC56" s="3027">
        <v>1</v>
      </c>
      <c r="AD56" s="3026">
        <v>14</v>
      </c>
      <c r="AE56" s="3026">
        <v>292</v>
      </c>
      <c r="AF56" s="3028">
        <v>307</v>
      </c>
      <c r="AG56" s="3018"/>
      <c r="AH56" s="2963"/>
      <c r="AI56" s="53" t="s">
        <v>7316</v>
      </c>
      <c r="AK56" s="43">
        <f t="shared" ref="AK56:AK61" si="15" xml:space="preserve"> IF( SUM( BT56:CR56 ) = 0, 0, $BT$5 )</f>
        <v>0</v>
      </c>
      <c r="AL56" s="43">
        <f t="shared" ref="AL56:AL62" si="16" xml:space="preserve"> IF( DB56 = 0, 0, AI56)</f>
        <v>0</v>
      </c>
      <c r="AM56" s="1608"/>
      <c r="BS56" s="1091"/>
      <c r="BT56" s="1061">
        <f>IF('[2]Validation flags'!$H$3=1,0, IF( ISNUMBER(G56), 0, 1 ))</f>
        <v>0</v>
      </c>
      <c r="BU56" s="1061">
        <f>IF('[2]Validation flags'!$H$3=1,0, IF( ISNUMBER(H56), 0, 1 ))</f>
        <v>0</v>
      </c>
      <c r="BV56" s="1061">
        <f>IF('[2]Validation flags'!$H$3=1,0, IF( ISNUMBER(I56), 0, 1 ))</f>
        <v>0</v>
      </c>
      <c r="BW56" s="1061">
        <f>IF('[2]Validation flags'!$H$3=1,0, IF( ISNUMBER(J56), 0, 1 ))</f>
        <v>0</v>
      </c>
      <c r="BX56" s="1061">
        <f>IF('[2]Validation flags'!$H$3=1,0, IF( ISNUMBER(K56), 0, 1 ))</f>
        <v>0</v>
      </c>
      <c r="BY56" s="1061">
        <f>IF('[2]Validation flags'!$H$3=1,0, IF( ISNUMBER(L56), 0, 1 ))</f>
        <v>0</v>
      </c>
      <c r="BZ56" s="1061">
        <f>IF('[2]Validation flags'!$H$3=1,0, IF( ISNUMBER(M56), 0, 1 ))</f>
        <v>0</v>
      </c>
      <c r="CA56" s="1050"/>
      <c r="CB56" s="1050"/>
      <c r="CC56" s="1061">
        <f>IF('[2]Validation flags'!$H$3=1,0, IF( ISNUMBER(P56), 0, 1 ))</f>
        <v>0</v>
      </c>
      <c r="CD56" s="1061">
        <f>IF('[2]Validation flags'!$H$3=1,0, IF( ISNUMBER(Q56), 0, 1 ))</f>
        <v>0</v>
      </c>
      <c r="CE56" s="1061">
        <f>IF('[2]Validation flags'!$H$3=1,0, IF( ISNUMBER(R56), 0, 1 ))</f>
        <v>0</v>
      </c>
      <c r="CF56" s="1061">
        <f>IF('[2]Validation flags'!$H$3=1,0, IF( ISNUMBER(S56), 0, 1 ))</f>
        <v>0</v>
      </c>
      <c r="CG56" s="1050"/>
      <c r="CH56" s="1061">
        <f>IF('[2]Validation flags'!$H$3=1,0, IF( ISNUMBER(U56), 0, 1 ))</f>
        <v>0</v>
      </c>
      <c r="CI56" s="1061">
        <f>IF('[2]Validation flags'!$H$3=1,0, IF( ISNUMBER(V56), 0, 1 ))</f>
        <v>0</v>
      </c>
      <c r="CJ56" s="1061">
        <f>IF('[2]Validation flags'!$H$3=1,0, IF( ISNUMBER(W56), 0, 1 ))</f>
        <v>0</v>
      </c>
      <c r="CK56" s="1061">
        <f>IF('[2]Validation flags'!$H$3=1,0, IF( ISNUMBER(X56), 0, 1 ))</f>
        <v>0</v>
      </c>
      <c r="CL56" s="1061">
        <f>IF('[2]Validation flags'!$H$3=1,0, IF( ISNUMBER(Y56), 0, 1 ))</f>
        <v>0</v>
      </c>
      <c r="CM56" s="1050"/>
      <c r="CN56" s="1061">
        <f>IF('[2]Validation flags'!$H$3=1,0, IF( ISNUMBER(AA56), 0, 1 ))</f>
        <v>0</v>
      </c>
      <c r="CO56" s="1061">
        <f>IF('[2]Validation flags'!$H$3=1,0, IF( ISNUMBER(AB56), 0, 1 ))</f>
        <v>0</v>
      </c>
      <c r="CP56" s="1061">
        <f>IF('[2]Validation flags'!$H$3=1,0, IF( ISNUMBER(AC56), 0, 1 ))</f>
        <v>0</v>
      </c>
      <c r="CQ56" s="1061">
        <f>IF('[2]Validation flags'!$H$3=1,0, IF( ISNUMBER(AD56), 0, 1 ))</f>
        <v>0</v>
      </c>
      <c r="CR56" s="1061">
        <f>IF('[2]Validation flags'!$H$3=1,0, IF( ISNUMBER(AE56), 0, 1 ))</f>
        <v>0</v>
      </c>
      <c r="CS56" s="1091"/>
      <c r="CT56" s="1608"/>
      <c r="CU56" s="1091"/>
      <c r="CV56" s="1092"/>
      <c r="CW56" s="1092"/>
      <c r="CX56" s="1092"/>
      <c r="CY56" s="1092"/>
      <c r="CZ56" s="1092"/>
      <c r="DA56" s="1092"/>
      <c r="DB56" s="1061">
        <f t="shared" ref="DB56:DB62" si="17">IF(AND(N56=AF56,Z56=AF56,T56=AF56),0,1)</f>
        <v>0</v>
      </c>
      <c r="DC56" s="1050"/>
      <c r="DD56" s="1092"/>
      <c r="DE56" s="1092"/>
      <c r="DF56" s="1092"/>
      <c r="DG56" s="1092"/>
      <c r="DH56" s="1092"/>
      <c r="DI56" s="1092"/>
      <c r="DJ56" s="1092"/>
      <c r="DK56" s="1092"/>
      <c r="DL56" s="1092"/>
      <c r="DM56" s="1092"/>
      <c r="DN56" s="1092"/>
      <c r="DO56" s="1092"/>
      <c r="DP56" s="1092"/>
      <c r="DQ56" s="1092"/>
      <c r="DR56" s="1092"/>
      <c r="DS56" s="1092"/>
      <c r="DT56" s="1092"/>
      <c r="DU56" s="1091"/>
    </row>
    <row r="57" spans="2:125" ht="14.25" customHeight="1" x14ac:dyDescent="0.25">
      <c r="B57" s="62">
        <v>10</v>
      </c>
      <c r="C57" s="63" t="s">
        <v>7530</v>
      </c>
      <c r="D57" s="64"/>
      <c r="E57" s="64" t="s">
        <v>1923</v>
      </c>
      <c r="F57" s="79">
        <v>0</v>
      </c>
      <c r="G57" s="3034">
        <v>1</v>
      </c>
      <c r="H57" s="3035">
        <v>12</v>
      </c>
      <c r="I57" s="3035">
        <v>39</v>
      </c>
      <c r="J57" s="3035">
        <v>1</v>
      </c>
      <c r="K57" s="3035">
        <v>1</v>
      </c>
      <c r="L57" s="3034">
        <v>8</v>
      </c>
      <c r="M57" s="3035">
        <v>3</v>
      </c>
      <c r="N57" s="3036">
        <v>65</v>
      </c>
      <c r="O57" s="3069"/>
      <c r="P57" s="3038">
        <v>1</v>
      </c>
      <c r="Q57" s="3035">
        <v>1</v>
      </c>
      <c r="R57" s="3035">
        <v>1</v>
      </c>
      <c r="S57" s="3034">
        <v>62</v>
      </c>
      <c r="T57" s="3036">
        <v>65</v>
      </c>
      <c r="U57" s="3038">
        <v>0</v>
      </c>
      <c r="V57" s="3035">
        <v>0</v>
      </c>
      <c r="W57" s="3035">
        <v>12</v>
      </c>
      <c r="X57" s="3035">
        <v>25</v>
      </c>
      <c r="Y57" s="3034">
        <v>28</v>
      </c>
      <c r="Z57" s="3036">
        <v>65</v>
      </c>
      <c r="AA57" s="3038">
        <v>0</v>
      </c>
      <c r="AB57" s="3035">
        <v>1</v>
      </c>
      <c r="AC57" s="3035">
        <v>10</v>
      </c>
      <c r="AD57" s="3035">
        <v>28</v>
      </c>
      <c r="AE57" s="3034">
        <v>26</v>
      </c>
      <c r="AF57" s="3036">
        <v>65</v>
      </c>
      <c r="AG57" s="3018"/>
      <c r="AH57" s="2970"/>
      <c r="AI57" s="1068" t="s">
        <v>7316</v>
      </c>
      <c r="AK57" s="43">
        <f t="shared" si="15"/>
        <v>0</v>
      </c>
      <c r="AL57" s="43">
        <f t="shared" si="16"/>
        <v>0</v>
      </c>
      <c r="AM57" s="1608"/>
      <c r="BS57" s="1091"/>
      <c r="BT57" s="1061">
        <f>IF('[2]Validation flags'!$H$3=1,0, IF( ISNUMBER(G57), 0, 1 ))</f>
        <v>0</v>
      </c>
      <c r="BU57" s="1061">
        <f>IF('[2]Validation flags'!$H$3=1,0, IF( ISNUMBER(H57), 0, 1 ))</f>
        <v>0</v>
      </c>
      <c r="BV57" s="1061">
        <f>IF('[2]Validation flags'!$H$3=1,0, IF( ISNUMBER(I57), 0, 1 ))</f>
        <v>0</v>
      </c>
      <c r="BW57" s="1061">
        <f>IF('[2]Validation flags'!$H$3=1,0, IF( ISNUMBER(J57), 0, 1 ))</f>
        <v>0</v>
      </c>
      <c r="BX57" s="1061">
        <f>IF('[2]Validation flags'!$H$3=1,0, IF( ISNUMBER(K57), 0, 1 ))</f>
        <v>0</v>
      </c>
      <c r="BY57" s="1061">
        <f>IF('[2]Validation flags'!$H$3=1,0, IF( ISNUMBER(L57), 0, 1 ))</f>
        <v>0</v>
      </c>
      <c r="BZ57" s="1061">
        <f>IF('[2]Validation flags'!$H$3=1,0, IF( ISNUMBER(M57), 0, 1 ))</f>
        <v>0</v>
      </c>
      <c r="CA57" s="1050"/>
      <c r="CB57" s="1050"/>
      <c r="CC57" s="1061">
        <f>IF('[2]Validation flags'!$H$3=1,0, IF( ISNUMBER(P57), 0, 1 ))</f>
        <v>0</v>
      </c>
      <c r="CD57" s="1061">
        <f>IF('[2]Validation flags'!$H$3=1,0, IF( ISNUMBER(Q57), 0, 1 ))</f>
        <v>0</v>
      </c>
      <c r="CE57" s="1061">
        <f>IF('[2]Validation flags'!$H$3=1,0, IF( ISNUMBER(R57), 0, 1 ))</f>
        <v>0</v>
      </c>
      <c r="CF57" s="1061">
        <f>IF('[2]Validation flags'!$H$3=1,0, IF( ISNUMBER(S57), 0, 1 ))</f>
        <v>0</v>
      </c>
      <c r="CG57" s="1050"/>
      <c r="CH57" s="1061">
        <f>IF('[2]Validation flags'!$H$3=1,0, IF( ISNUMBER(U57), 0, 1 ))</f>
        <v>0</v>
      </c>
      <c r="CI57" s="1061">
        <f>IF('[2]Validation flags'!$H$3=1,0, IF( ISNUMBER(V57), 0, 1 ))</f>
        <v>0</v>
      </c>
      <c r="CJ57" s="1061">
        <f>IF('[2]Validation flags'!$H$3=1,0, IF( ISNUMBER(W57), 0, 1 ))</f>
        <v>0</v>
      </c>
      <c r="CK57" s="1061">
        <f>IF('[2]Validation flags'!$H$3=1,0, IF( ISNUMBER(X57), 0, 1 ))</f>
        <v>0</v>
      </c>
      <c r="CL57" s="1061">
        <f>IF('[2]Validation flags'!$H$3=1,0, IF( ISNUMBER(Y57), 0, 1 ))</f>
        <v>0</v>
      </c>
      <c r="CM57" s="1050"/>
      <c r="CN57" s="1061">
        <f>IF('[2]Validation flags'!$H$3=1,0, IF( ISNUMBER(AA57), 0, 1 ))</f>
        <v>0</v>
      </c>
      <c r="CO57" s="1061">
        <f>IF('[2]Validation flags'!$H$3=1,0, IF( ISNUMBER(AB57), 0, 1 ))</f>
        <v>0</v>
      </c>
      <c r="CP57" s="1061">
        <f>IF('[2]Validation flags'!$H$3=1,0, IF( ISNUMBER(AC57), 0, 1 ))</f>
        <v>0</v>
      </c>
      <c r="CQ57" s="1061">
        <f>IF('[2]Validation flags'!$H$3=1,0, IF( ISNUMBER(AD57), 0, 1 ))</f>
        <v>0</v>
      </c>
      <c r="CR57" s="1061">
        <f>IF('[2]Validation flags'!$H$3=1,0, IF( ISNUMBER(AE57), 0, 1 ))</f>
        <v>0</v>
      </c>
      <c r="CS57" s="1091"/>
      <c r="CT57" s="1608"/>
      <c r="CU57" s="1091"/>
      <c r="CV57" s="1092"/>
      <c r="CW57" s="1092"/>
      <c r="CX57" s="1092"/>
      <c r="CY57" s="1092"/>
      <c r="CZ57" s="1092"/>
      <c r="DA57" s="1092"/>
      <c r="DB57" s="1061">
        <f t="shared" si="17"/>
        <v>0</v>
      </c>
      <c r="DC57" s="1050"/>
      <c r="DD57" s="1092"/>
      <c r="DE57" s="1092"/>
      <c r="DF57" s="1092"/>
      <c r="DG57" s="1092"/>
      <c r="DH57" s="1092"/>
      <c r="DI57" s="1092"/>
      <c r="DJ57" s="1092"/>
      <c r="DK57" s="1092"/>
      <c r="DL57" s="1092"/>
      <c r="DM57" s="1092"/>
      <c r="DN57" s="1092"/>
      <c r="DO57" s="1092"/>
      <c r="DP57" s="1092"/>
      <c r="DQ57" s="1092"/>
      <c r="DR57" s="1092"/>
      <c r="DS57" s="1092"/>
      <c r="DT57" s="1092"/>
      <c r="DU57" s="1091"/>
    </row>
    <row r="58" spans="2:125" ht="14.25" customHeight="1" x14ac:dyDescent="0.25">
      <c r="B58" s="62">
        <v>11</v>
      </c>
      <c r="C58" s="63" t="s">
        <v>7556</v>
      </c>
      <c r="D58" s="64"/>
      <c r="E58" s="64" t="s">
        <v>1923</v>
      </c>
      <c r="F58" s="79">
        <v>0</v>
      </c>
      <c r="G58" s="3034">
        <v>3</v>
      </c>
      <c r="H58" s="3035">
        <v>13</v>
      </c>
      <c r="I58" s="3035">
        <v>47</v>
      </c>
      <c r="J58" s="3035">
        <v>2</v>
      </c>
      <c r="K58" s="3035">
        <v>2</v>
      </c>
      <c r="L58" s="3035">
        <v>13</v>
      </c>
      <c r="M58" s="3035">
        <v>5</v>
      </c>
      <c r="N58" s="3036">
        <v>85</v>
      </c>
      <c r="O58" s="3069"/>
      <c r="P58" s="3038">
        <v>9</v>
      </c>
      <c r="Q58" s="3035">
        <v>3</v>
      </c>
      <c r="R58" s="3035">
        <v>5</v>
      </c>
      <c r="S58" s="3034">
        <v>68</v>
      </c>
      <c r="T58" s="3036">
        <v>85</v>
      </c>
      <c r="U58" s="3038">
        <v>0</v>
      </c>
      <c r="V58" s="3035">
        <v>2</v>
      </c>
      <c r="W58" s="3035">
        <v>23</v>
      </c>
      <c r="X58" s="3034">
        <v>53</v>
      </c>
      <c r="Y58" s="3034">
        <v>7</v>
      </c>
      <c r="Z58" s="3036">
        <v>85</v>
      </c>
      <c r="AA58" s="3038">
        <v>0</v>
      </c>
      <c r="AB58" s="3035">
        <v>1</v>
      </c>
      <c r="AC58" s="3034">
        <v>28</v>
      </c>
      <c r="AD58" s="3035">
        <v>45</v>
      </c>
      <c r="AE58" s="3034">
        <v>11</v>
      </c>
      <c r="AF58" s="3036">
        <v>85</v>
      </c>
      <c r="AG58" s="3018"/>
      <c r="AH58" s="2970"/>
      <c r="AI58" s="1068" t="s">
        <v>7316</v>
      </c>
      <c r="AK58" s="43">
        <f t="shared" si="15"/>
        <v>0</v>
      </c>
      <c r="AL58" s="43">
        <f t="shared" si="16"/>
        <v>0</v>
      </c>
      <c r="AM58" s="1608"/>
      <c r="BS58" s="1091"/>
      <c r="BT58" s="1061">
        <f>IF('[2]Validation flags'!$H$3=1,0, IF( ISNUMBER(G58), 0, 1 ))</f>
        <v>0</v>
      </c>
      <c r="BU58" s="1061">
        <f>IF('[2]Validation flags'!$H$3=1,0, IF( ISNUMBER(H58), 0, 1 ))</f>
        <v>0</v>
      </c>
      <c r="BV58" s="1061">
        <f>IF('[2]Validation flags'!$H$3=1,0, IF( ISNUMBER(I58), 0, 1 ))</f>
        <v>0</v>
      </c>
      <c r="BW58" s="1061">
        <f>IF('[2]Validation flags'!$H$3=1,0, IF( ISNUMBER(J58), 0, 1 ))</f>
        <v>0</v>
      </c>
      <c r="BX58" s="1061">
        <f>IF('[2]Validation flags'!$H$3=1,0, IF( ISNUMBER(K58), 0, 1 ))</f>
        <v>0</v>
      </c>
      <c r="BY58" s="1061">
        <f>IF('[2]Validation flags'!$H$3=1,0, IF( ISNUMBER(L58), 0, 1 ))</f>
        <v>0</v>
      </c>
      <c r="BZ58" s="1061">
        <f>IF('[2]Validation flags'!$H$3=1,0, IF( ISNUMBER(M58), 0, 1 ))</f>
        <v>0</v>
      </c>
      <c r="CA58" s="1050"/>
      <c r="CB58" s="1050"/>
      <c r="CC58" s="1061">
        <f>IF('[2]Validation flags'!$H$3=1,0, IF( ISNUMBER(P58), 0, 1 ))</f>
        <v>0</v>
      </c>
      <c r="CD58" s="1061">
        <f>IF('[2]Validation flags'!$H$3=1,0, IF( ISNUMBER(Q58), 0, 1 ))</f>
        <v>0</v>
      </c>
      <c r="CE58" s="1061">
        <f>IF('[2]Validation flags'!$H$3=1,0, IF( ISNUMBER(R58), 0, 1 ))</f>
        <v>0</v>
      </c>
      <c r="CF58" s="1061">
        <f>IF('[2]Validation flags'!$H$3=1,0, IF( ISNUMBER(S58), 0, 1 ))</f>
        <v>0</v>
      </c>
      <c r="CG58" s="1050"/>
      <c r="CH58" s="1061">
        <f>IF('[2]Validation flags'!$H$3=1,0, IF( ISNUMBER(U58), 0, 1 ))</f>
        <v>0</v>
      </c>
      <c r="CI58" s="1061">
        <f>IF('[2]Validation flags'!$H$3=1,0, IF( ISNUMBER(V58), 0, 1 ))</f>
        <v>0</v>
      </c>
      <c r="CJ58" s="1061">
        <f>IF('[2]Validation flags'!$H$3=1,0, IF( ISNUMBER(W58), 0, 1 ))</f>
        <v>0</v>
      </c>
      <c r="CK58" s="1061">
        <f>IF('[2]Validation flags'!$H$3=1,0, IF( ISNUMBER(X58), 0, 1 ))</f>
        <v>0</v>
      </c>
      <c r="CL58" s="1061">
        <f>IF('[2]Validation flags'!$H$3=1,0, IF( ISNUMBER(Y58), 0, 1 ))</f>
        <v>0</v>
      </c>
      <c r="CM58" s="1050"/>
      <c r="CN58" s="1061">
        <f>IF('[2]Validation flags'!$H$3=1,0, IF( ISNUMBER(AA58), 0, 1 ))</f>
        <v>0</v>
      </c>
      <c r="CO58" s="1061">
        <f>IF('[2]Validation flags'!$H$3=1,0, IF( ISNUMBER(AB58), 0, 1 ))</f>
        <v>0</v>
      </c>
      <c r="CP58" s="1061">
        <f>IF('[2]Validation flags'!$H$3=1,0, IF( ISNUMBER(AC58), 0, 1 ))</f>
        <v>0</v>
      </c>
      <c r="CQ58" s="1061">
        <f>IF('[2]Validation flags'!$H$3=1,0, IF( ISNUMBER(AD58), 0, 1 ))</f>
        <v>0</v>
      </c>
      <c r="CR58" s="1061">
        <f>IF('[2]Validation flags'!$H$3=1,0, IF( ISNUMBER(AE58), 0, 1 ))</f>
        <v>0</v>
      </c>
      <c r="CS58" s="1091"/>
      <c r="CT58" s="1608"/>
      <c r="CU58" s="1091"/>
      <c r="CV58" s="1092"/>
      <c r="CW58" s="1092"/>
      <c r="CX58" s="1092"/>
      <c r="CY58" s="1092"/>
      <c r="CZ58" s="1092"/>
      <c r="DA58" s="1092"/>
      <c r="DB58" s="1061">
        <f t="shared" si="17"/>
        <v>0</v>
      </c>
      <c r="DC58" s="1050"/>
      <c r="DD58" s="1092"/>
      <c r="DE58" s="1092"/>
      <c r="DF58" s="1092"/>
      <c r="DG58" s="1092"/>
      <c r="DH58" s="1092"/>
      <c r="DI58" s="1092"/>
      <c r="DJ58" s="1092"/>
      <c r="DK58" s="1092"/>
      <c r="DL58" s="1092"/>
      <c r="DM58" s="1092"/>
      <c r="DN58" s="1092"/>
      <c r="DO58" s="1092"/>
      <c r="DP58" s="1092"/>
      <c r="DQ58" s="1092"/>
      <c r="DR58" s="1092"/>
      <c r="DS58" s="1092"/>
      <c r="DT58" s="1092"/>
      <c r="DU58" s="1091"/>
    </row>
    <row r="59" spans="2:125" ht="14.25" customHeight="1" x14ac:dyDescent="0.25">
      <c r="B59" s="62">
        <v>12</v>
      </c>
      <c r="C59" s="63" t="s">
        <v>7582</v>
      </c>
      <c r="D59" s="64"/>
      <c r="E59" s="64" t="s">
        <v>1923</v>
      </c>
      <c r="F59" s="79">
        <v>0</v>
      </c>
      <c r="G59" s="3035">
        <v>0</v>
      </c>
      <c r="H59" s="3035">
        <v>13</v>
      </c>
      <c r="I59" s="3034">
        <v>35</v>
      </c>
      <c r="J59" s="3035">
        <v>2</v>
      </c>
      <c r="K59" s="3035">
        <v>8</v>
      </c>
      <c r="L59" s="3034">
        <v>6</v>
      </c>
      <c r="M59" s="3035">
        <v>10</v>
      </c>
      <c r="N59" s="3036">
        <v>74</v>
      </c>
      <c r="O59" s="3069"/>
      <c r="P59" s="3037">
        <v>15</v>
      </c>
      <c r="Q59" s="3035">
        <v>3</v>
      </c>
      <c r="R59" s="3035">
        <v>3</v>
      </c>
      <c r="S59" s="3034">
        <v>53</v>
      </c>
      <c r="T59" s="3036">
        <v>74</v>
      </c>
      <c r="U59" s="3038">
        <v>0</v>
      </c>
      <c r="V59" s="3035">
        <v>4</v>
      </c>
      <c r="W59" s="3035">
        <v>17</v>
      </c>
      <c r="X59" s="3034">
        <v>42</v>
      </c>
      <c r="Y59" s="3034">
        <v>11</v>
      </c>
      <c r="Z59" s="3036">
        <v>74</v>
      </c>
      <c r="AA59" s="3038">
        <v>0</v>
      </c>
      <c r="AB59" s="3035">
        <v>5</v>
      </c>
      <c r="AC59" s="3034">
        <v>27</v>
      </c>
      <c r="AD59" s="3035">
        <v>25</v>
      </c>
      <c r="AE59" s="3034">
        <v>17</v>
      </c>
      <c r="AF59" s="3036">
        <v>74</v>
      </c>
      <c r="AG59" s="3018"/>
      <c r="AH59" s="2970"/>
      <c r="AI59" s="1068" t="s">
        <v>7316</v>
      </c>
      <c r="AK59" s="43">
        <f t="shared" si="15"/>
        <v>0</v>
      </c>
      <c r="AL59" s="43">
        <f t="shared" si="16"/>
        <v>0</v>
      </c>
      <c r="AM59" s="1608"/>
      <c r="BS59" s="1091"/>
      <c r="BT59" s="1061">
        <f>IF('[2]Validation flags'!$H$3=1,0, IF( ISNUMBER(G59), 0, 1 ))</f>
        <v>0</v>
      </c>
      <c r="BU59" s="1061">
        <f>IF('[2]Validation flags'!$H$3=1,0, IF( ISNUMBER(H59), 0, 1 ))</f>
        <v>0</v>
      </c>
      <c r="BV59" s="1061">
        <f>IF('[2]Validation flags'!$H$3=1,0, IF( ISNUMBER(I59), 0, 1 ))</f>
        <v>0</v>
      </c>
      <c r="BW59" s="1061">
        <f>IF('[2]Validation flags'!$H$3=1,0, IF( ISNUMBER(J59), 0, 1 ))</f>
        <v>0</v>
      </c>
      <c r="BX59" s="1061">
        <f>IF('[2]Validation flags'!$H$3=1,0, IF( ISNUMBER(K59), 0, 1 ))</f>
        <v>0</v>
      </c>
      <c r="BY59" s="1061">
        <f>IF('[2]Validation flags'!$H$3=1,0, IF( ISNUMBER(L59), 0, 1 ))</f>
        <v>0</v>
      </c>
      <c r="BZ59" s="1061">
        <f>IF('[2]Validation flags'!$H$3=1,0, IF( ISNUMBER(M59), 0, 1 ))</f>
        <v>0</v>
      </c>
      <c r="CA59" s="1050"/>
      <c r="CB59" s="1050"/>
      <c r="CC59" s="1061">
        <f>IF('[2]Validation flags'!$H$3=1,0, IF( ISNUMBER(P59), 0, 1 ))</f>
        <v>0</v>
      </c>
      <c r="CD59" s="1061">
        <f>IF('[2]Validation flags'!$H$3=1,0, IF( ISNUMBER(Q59), 0, 1 ))</f>
        <v>0</v>
      </c>
      <c r="CE59" s="1061">
        <f>IF('[2]Validation flags'!$H$3=1,0, IF( ISNUMBER(R59), 0, 1 ))</f>
        <v>0</v>
      </c>
      <c r="CF59" s="1061">
        <f>IF('[2]Validation flags'!$H$3=1,0, IF( ISNUMBER(S59), 0, 1 ))</f>
        <v>0</v>
      </c>
      <c r="CG59" s="1050"/>
      <c r="CH59" s="1061">
        <f>IF('[2]Validation flags'!$H$3=1,0, IF( ISNUMBER(U59), 0, 1 ))</f>
        <v>0</v>
      </c>
      <c r="CI59" s="1061">
        <f>IF('[2]Validation flags'!$H$3=1,0, IF( ISNUMBER(V59), 0, 1 ))</f>
        <v>0</v>
      </c>
      <c r="CJ59" s="1061">
        <f>IF('[2]Validation flags'!$H$3=1,0, IF( ISNUMBER(W59), 0, 1 ))</f>
        <v>0</v>
      </c>
      <c r="CK59" s="1061">
        <f>IF('[2]Validation flags'!$H$3=1,0, IF( ISNUMBER(X59), 0, 1 ))</f>
        <v>0</v>
      </c>
      <c r="CL59" s="1061">
        <f>IF('[2]Validation flags'!$H$3=1,0, IF( ISNUMBER(Y59), 0, 1 ))</f>
        <v>0</v>
      </c>
      <c r="CM59" s="1050"/>
      <c r="CN59" s="1061">
        <f>IF('[2]Validation flags'!$H$3=1,0, IF( ISNUMBER(AA59), 0, 1 ))</f>
        <v>0</v>
      </c>
      <c r="CO59" s="1061">
        <f>IF('[2]Validation flags'!$H$3=1,0, IF( ISNUMBER(AB59), 0, 1 ))</f>
        <v>0</v>
      </c>
      <c r="CP59" s="1061">
        <f>IF('[2]Validation flags'!$H$3=1,0, IF( ISNUMBER(AC59), 0, 1 ))</f>
        <v>0</v>
      </c>
      <c r="CQ59" s="1061">
        <f>IF('[2]Validation flags'!$H$3=1,0, IF( ISNUMBER(AD59), 0, 1 ))</f>
        <v>0</v>
      </c>
      <c r="CR59" s="1061">
        <f>IF('[2]Validation flags'!$H$3=1,0, IF( ISNUMBER(AE59), 0, 1 ))</f>
        <v>0</v>
      </c>
      <c r="CS59" s="1091"/>
      <c r="CT59" s="1608"/>
      <c r="CU59" s="1091"/>
      <c r="CV59" s="1092"/>
      <c r="CW59" s="1092"/>
      <c r="CX59" s="1092"/>
      <c r="CY59" s="1092"/>
      <c r="CZ59" s="1092"/>
      <c r="DA59" s="1092"/>
      <c r="DB59" s="1061">
        <f t="shared" si="17"/>
        <v>0</v>
      </c>
      <c r="DC59" s="1050"/>
      <c r="DD59" s="1092"/>
      <c r="DE59" s="1092"/>
      <c r="DF59" s="1092"/>
      <c r="DG59" s="1092"/>
      <c r="DH59" s="1092"/>
      <c r="DI59" s="1092"/>
      <c r="DJ59" s="1092"/>
      <c r="DK59" s="1092"/>
      <c r="DL59" s="1092"/>
      <c r="DM59" s="1092"/>
      <c r="DN59" s="1092"/>
      <c r="DO59" s="1092"/>
      <c r="DP59" s="1092"/>
      <c r="DQ59" s="1092"/>
      <c r="DR59" s="1092"/>
      <c r="DS59" s="1092"/>
      <c r="DT59" s="1092"/>
      <c r="DU59" s="1091"/>
    </row>
    <row r="60" spans="2:125" ht="14.25" customHeight="1" x14ac:dyDescent="0.25">
      <c r="B60" s="85">
        <v>13</v>
      </c>
      <c r="C60" s="86" t="s">
        <v>7608</v>
      </c>
      <c r="D60" s="88"/>
      <c r="E60" s="88" t="s">
        <v>1923</v>
      </c>
      <c r="F60" s="520">
        <v>0</v>
      </c>
      <c r="G60" s="3035">
        <v>0</v>
      </c>
      <c r="H60" s="3035">
        <v>9</v>
      </c>
      <c r="I60" s="3035">
        <v>16</v>
      </c>
      <c r="J60" s="3035">
        <v>5</v>
      </c>
      <c r="K60" s="3035">
        <v>2</v>
      </c>
      <c r="L60" s="3035">
        <v>4</v>
      </c>
      <c r="M60" s="3035">
        <v>3</v>
      </c>
      <c r="N60" s="3062">
        <v>39</v>
      </c>
      <c r="O60" s="3069"/>
      <c r="P60" s="3037">
        <v>17</v>
      </c>
      <c r="Q60" s="3035">
        <v>3</v>
      </c>
      <c r="R60" s="3034">
        <v>5</v>
      </c>
      <c r="S60" s="3035">
        <v>14</v>
      </c>
      <c r="T60" s="3062">
        <v>39</v>
      </c>
      <c r="U60" s="3038">
        <v>0</v>
      </c>
      <c r="V60" s="3035">
        <v>6</v>
      </c>
      <c r="W60" s="3035">
        <v>14</v>
      </c>
      <c r="X60" s="3035">
        <v>16</v>
      </c>
      <c r="Y60" s="3035">
        <v>3</v>
      </c>
      <c r="Z60" s="3062">
        <v>39</v>
      </c>
      <c r="AA60" s="3038">
        <v>0</v>
      </c>
      <c r="AB60" s="3034">
        <v>5</v>
      </c>
      <c r="AC60" s="3035">
        <v>21</v>
      </c>
      <c r="AD60" s="3034">
        <v>6</v>
      </c>
      <c r="AE60" s="3035">
        <v>7</v>
      </c>
      <c r="AF60" s="3062">
        <v>39</v>
      </c>
      <c r="AG60" s="3018"/>
      <c r="AH60" s="2970"/>
      <c r="AI60" s="1068" t="s">
        <v>7316</v>
      </c>
      <c r="AK60" s="43">
        <f t="shared" si="15"/>
        <v>0</v>
      </c>
      <c r="AL60" s="43">
        <f t="shared" si="16"/>
        <v>0</v>
      </c>
      <c r="AM60" s="1608"/>
      <c r="BS60" s="1091"/>
      <c r="BT60" s="1061">
        <f>IF('[2]Validation flags'!$H$3=1,0, IF( ISNUMBER(G60), 0, 1 ))</f>
        <v>0</v>
      </c>
      <c r="BU60" s="1061">
        <f>IF('[2]Validation flags'!$H$3=1,0, IF( ISNUMBER(H60), 0, 1 ))</f>
        <v>0</v>
      </c>
      <c r="BV60" s="1061">
        <f>IF('[2]Validation flags'!$H$3=1,0, IF( ISNUMBER(I60), 0, 1 ))</f>
        <v>0</v>
      </c>
      <c r="BW60" s="1061">
        <f>IF('[2]Validation flags'!$H$3=1,0, IF( ISNUMBER(J60), 0, 1 ))</f>
        <v>0</v>
      </c>
      <c r="BX60" s="1061">
        <f>IF('[2]Validation flags'!$H$3=1,0, IF( ISNUMBER(K60), 0, 1 ))</f>
        <v>0</v>
      </c>
      <c r="BY60" s="1061">
        <f>IF('[2]Validation flags'!$H$3=1,0, IF( ISNUMBER(L60), 0, 1 ))</f>
        <v>0</v>
      </c>
      <c r="BZ60" s="1061">
        <f>IF('[2]Validation flags'!$H$3=1,0, IF( ISNUMBER(M60), 0, 1 ))</f>
        <v>0</v>
      </c>
      <c r="CA60" s="1050"/>
      <c r="CB60" s="1050"/>
      <c r="CC60" s="1061">
        <f>IF('[2]Validation flags'!$H$3=1,0, IF( ISNUMBER(P60), 0, 1 ))</f>
        <v>0</v>
      </c>
      <c r="CD60" s="1061">
        <f>IF('[2]Validation flags'!$H$3=1,0, IF( ISNUMBER(Q60), 0, 1 ))</f>
        <v>0</v>
      </c>
      <c r="CE60" s="1061">
        <f>IF('[2]Validation flags'!$H$3=1,0, IF( ISNUMBER(R60), 0, 1 ))</f>
        <v>0</v>
      </c>
      <c r="CF60" s="1061">
        <f>IF('[2]Validation flags'!$H$3=1,0, IF( ISNUMBER(S60), 0, 1 ))</f>
        <v>0</v>
      </c>
      <c r="CG60" s="1050"/>
      <c r="CH60" s="1061">
        <f>IF('[2]Validation flags'!$H$3=1,0, IF( ISNUMBER(U60), 0, 1 ))</f>
        <v>0</v>
      </c>
      <c r="CI60" s="1061">
        <f>IF('[2]Validation flags'!$H$3=1,0, IF( ISNUMBER(V60), 0, 1 ))</f>
        <v>0</v>
      </c>
      <c r="CJ60" s="1061">
        <f>IF('[2]Validation flags'!$H$3=1,0, IF( ISNUMBER(W60), 0, 1 ))</f>
        <v>0</v>
      </c>
      <c r="CK60" s="1061">
        <f>IF('[2]Validation flags'!$H$3=1,0, IF( ISNUMBER(X60), 0, 1 ))</f>
        <v>0</v>
      </c>
      <c r="CL60" s="1061">
        <f>IF('[2]Validation flags'!$H$3=1,0, IF( ISNUMBER(Y60), 0, 1 ))</f>
        <v>0</v>
      </c>
      <c r="CM60" s="1050"/>
      <c r="CN60" s="1061">
        <f>IF('[2]Validation flags'!$H$3=1,0, IF( ISNUMBER(AA60), 0, 1 ))</f>
        <v>0</v>
      </c>
      <c r="CO60" s="1061">
        <f>IF('[2]Validation flags'!$H$3=1,0, IF( ISNUMBER(AB60), 0, 1 ))</f>
        <v>0</v>
      </c>
      <c r="CP60" s="1061">
        <f>IF('[2]Validation flags'!$H$3=1,0, IF( ISNUMBER(AC60), 0, 1 ))</f>
        <v>0</v>
      </c>
      <c r="CQ60" s="1061">
        <f>IF('[2]Validation flags'!$H$3=1,0, IF( ISNUMBER(AD60), 0, 1 ))</f>
        <v>0</v>
      </c>
      <c r="CR60" s="1061">
        <f>IF('[2]Validation flags'!$H$3=1,0, IF( ISNUMBER(AE60), 0, 1 ))</f>
        <v>0</v>
      </c>
      <c r="CS60" s="1091"/>
      <c r="CT60" s="1608"/>
      <c r="CU60" s="1091"/>
      <c r="CV60" s="1092"/>
      <c r="CW60" s="1092"/>
      <c r="CX60" s="1092"/>
      <c r="CY60" s="1092"/>
      <c r="CZ60" s="1092"/>
      <c r="DA60" s="1092"/>
      <c r="DB60" s="1061">
        <f t="shared" si="17"/>
        <v>0</v>
      </c>
      <c r="DC60" s="1050"/>
      <c r="DD60" s="1092"/>
      <c r="DE60" s="1092"/>
      <c r="DF60" s="1092"/>
      <c r="DG60" s="1092"/>
      <c r="DH60" s="1092"/>
      <c r="DI60" s="1092"/>
      <c r="DJ60" s="1092"/>
      <c r="DK60" s="1092"/>
      <c r="DL60" s="1092"/>
      <c r="DM60" s="1092"/>
      <c r="DN60" s="1092"/>
      <c r="DO60" s="1092"/>
      <c r="DP60" s="1092"/>
      <c r="DQ60" s="1092"/>
      <c r="DR60" s="1092"/>
      <c r="DS60" s="1092"/>
      <c r="DT60" s="1092"/>
      <c r="DU60" s="1091"/>
    </row>
    <row r="61" spans="2:125" ht="14.25" customHeight="1" x14ac:dyDescent="0.25">
      <c r="B61" s="62">
        <v>14</v>
      </c>
      <c r="C61" s="63" t="s">
        <v>7634</v>
      </c>
      <c r="D61" s="64"/>
      <c r="E61" s="64" t="s">
        <v>1923</v>
      </c>
      <c r="F61" s="79">
        <v>0</v>
      </c>
      <c r="G61" s="3035">
        <v>0</v>
      </c>
      <c r="H61" s="3035">
        <v>17</v>
      </c>
      <c r="I61" s="3035">
        <v>9</v>
      </c>
      <c r="J61" s="3035">
        <v>4</v>
      </c>
      <c r="K61" s="3035">
        <v>5</v>
      </c>
      <c r="L61" s="3034">
        <v>2</v>
      </c>
      <c r="M61" s="3035">
        <v>2</v>
      </c>
      <c r="N61" s="3036">
        <v>39</v>
      </c>
      <c r="O61" s="3069"/>
      <c r="P61" s="3038">
        <v>2</v>
      </c>
      <c r="Q61" s="3035">
        <v>4</v>
      </c>
      <c r="R61" s="3034">
        <v>4</v>
      </c>
      <c r="S61" s="3035">
        <v>29</v>
      </c>
      <c r="T61" s="3062">
        <v>39</v>
      </c>
      <c r="U61" s="3038">
        <v>0</v>
      </c>
      <c r="V61" s="3035">
        <v>1</v>
      </c>
      <c r="W61" s="3035">
        <v>12</v>
      </c>
      <c r="X61" s="3034">
        <v>21</v>
      </c>
      <c r="Y61" s="3035">
        <v>5</v>
      </c>
      <c r="Z61" s="3036">
        <v>39</v>
      </c>
      <c r="AA61" s="3038">
        <v>0</v>
      </c>
      <c r="AB61" s="3034">
        <v>12</v>
      </c>
      <c r="AC61" s="3035">
        <v>15</v>
      </c>
      <c r="AD61" s="3035">
        <v>5</v>
      </c>
      <c r="AE61" s="3035">
        <v>7</v>
      </c>
      <c r="AF61" s="3036">
        <v>39</v>
      </c>
      <c r="AG61" s="3018"/>
      <c r="AH61" s="2970"/>
      <c r="AI61" s="1068" t="s">
        <v>7316</v>
      </c>
      <c r="AK61" s="43">
        <f t="shared" si="15"/>
        <v>0</v>
      </c>
      <c r="AL61" s="43">
        <f t="shared" si="16"/>
        <v>0</v>
      </c>
      <c r="AM61" s="1608"/>
      <c r="BS61" s="1091"/>
      <c r="BT61" s="1061">
        <f>IF('[2]Validation flags'!$H$3=1,0, IF( ISNUMBER(G61), 0, 1 ))</f>
        <v>0</v>
      </c>
      <c r="BU61" s="1061">
        <f>IF('[2]Validation flags'!$H$3=1,0, IF( ISNUMBER(H61), 0, 1 ))</f>
        <v>0</v>
      </c>
      <c r="BV61" s="1061">
        <f>IF('[2]Validation flags'!$H$3=1,0, IF( ISNUMBER(I61), 0, 1 ))</f>
        <v>0</v>
      </c>
      <c r="BW61" s="1061">
        <f>IF('[2]Validation flags'!$H$3=1,0, IF( ISNUMBER(J61), 0, 1 ))</f>
        <v>0</v>
      </c>
      <c r="BX61" s="1061">
        <f>IF('[2]Validation flags'!$H$3=1,0, IF( ISNUMBER(K61), 0, 1 ))</f>
        <v>0</v>
      </c>
      <c r="BY61" s="1061">
        <f>IF('[2]Validation flags'!$H$3=1,0, IF( ISNUMBER(L61), 0, 1 ))</f>
        <v>0</v>
      </c>
      <c r="BZ61" s="1061">
        <f>IF('[2]Validation flags'!$H$3=1,0, IF( ISNUMBER(M61), 0, 1 ))</f>
        <v>0</v>
      </c>
      <c r="CA61" s="1050"/>
      <c r="CB61" s="1050"/>
      <c r="CC61" s="1061">
        <f>IF('[2]Validation flags'!$H$3=1,0, IF( ISNUMBER(P61), 0, 1 ))</f>
        <v>0</v>
      </c>
      <c r="CD61" s="1061">
        <f>IF('[2]Validation flags'!$H$3=1,0, IF( ISNUMBER(Q61), 0, 1 ))</f>
        <v>0</v>
      </c>
      <c r="CE61" s="1061">
        <f>IF('[2]Validation flags'!$H$3=1,0, IF( ISNUMBER(R61), 0, 1 ))</f>
        <v>0</v>
      </c>
      <c r="CF61" s="1061">
        <f>IF('[2]Validation flags'!$H$3=1,0, IF( ISNUMBER(S61), 0, 1 ))</f>
        <v>0</v>
      </c>
      <c r="CG61" s="1050"/>
      <c r="CH61" s="1061">
        <f>IF('[2]Validation flags'!$H$3=1,0, IF( ISNUMBER(U61), 0, 1 ))</f>
        <v>0</v>
      </c>
      <c r="CI61" s="1061">
        <f>IF('[2]Validation flags'!$H$3=1,0, IF( ISNUMBER(V61), 0, 1 ))</f>
        <v>0</v>
      </c>
      <c r="CJ61" s="1061">
        <f>IF('[2]Validation flags'!$H$3=1,0, IF( ISNUMBER(W61), 0, 1 ))</f>
        <v>0</v>
      </c>
      <c r="CK61" s="1061">
        <f>IF('[2]Validation flags'!$H$3=1,0, IF( ISNUMBER(X61), 0, 1 ))</f>
        <v>0</v>
      </c>
      <c r="CL61" s="1061">
        <f>IF('[2]Validation flags'!$H$3=1,0, IF( ISNUMBER(Y61), 0, 1 ))</f>
        <v>0</v>
      </c>
      <c r="CM61" s="1050"/>
      <c r="CN61" s="1061">
        <f>IF('[2]Validation flags'!$H$3=1,0, IF( ISNUMBER(AA61), 0, 1 ))</f>
        <v>0</v>
      </c>
      <c r="CO61" s="1061">
        <f>IF('[2]Validation flags'!$H$3=1,0, IF( ISNUMBER(AB61), 0, 1 ))</f>
        <v>0</v>
      </c>
      <c r="CP61" s="1061">
        <f>IF('[2]Validation flags'!$H$3=1,0, IF( ISNUMBER(AC61), 0, 1 ))</f>
        <v>0</v>
      </c>
      <c r="CQ61" s="1061">
        <f>IF('[2]Validation flags'!$H$3=1,0, IF( ISNUMBER(AD61), 0, 1 ))</f>
        <v>0</v>
      </c>
      <c r="CR61" s="1061">
        <f>IF('[2]Validation flags'!$H$3=1,0, IF( ISNUMBER(AE61), 0, 1 ))</f>
        <v>0</v>
      </c>
      <c r="CS61" s="1091"/>
      <c r="CT61" s="1608"/>
      <c r="CU61" s="1091"/>
      <c r="CV61" s="1092"/>
      <c r="CW61" s="1092"/>
      <c r="CX61" s="1092"/>
      <c r="CY61" s="1092"/>
      <c r="CZ61" s="1092"/>
      <c r="DA61" s="1092"/>
      <c r="DB61" s="1061">
        <f t="shared" si="17"/>
        <v>0</v>
      </c>
      <c r="DC61" s="1050"/>
      <c r="DD61" s="1092"/>
      <c r="DE61" s="1092"/>
      <c r="DF61" s="1092"/>
      <c r="DG61" s="1092"/>
      <c r="DH61" s="1092"/>
      <c r="DI61" s="1092"/>
      <c r="DJ61" s="1092"/>
      <c r="DK61" s="1092"/>
      <c r="DL61" s="1092"/>
      <c r="DM61" s="1092"/>
      <c r="DN61" s="1092"/>
      <c r="DO61" s="1092"/>
      <c r="DP61" s="1092"/>
      <c r="DQ61" s="1092"/>
      <c r="DR61" s="1092"/>
      <c r="DS61" s="1092"/>
      <c r="DT61" s="1092"/>
      <c r="DU61" s="1091"/>
    </row>
    <row r="62" spans="2:125" ht="14.25" customHeight="1" thickBot="1" x14ac:dyDescent="0.25">
      <c r="B62" s="98">
        <v>15</v>
      </c>
      <c r="C62" s="99" t="s">
        <v>7660</v>
      </c>
      <c r="D62" s="100"/>
      <c r="E62" s="100" t="s">
        <v>1923</v>
      </c>
      <c r="F62" s="526">
        <v>0</v>
      </c>
      <c r="G62" s="3044">
        <v>36</v>
      </c>
      <c r="H62" s="3063">
        <v>135</v>
      </c>
      <c r="I62" s="3063">
        <v>341</v>
      </c>
      <c r="J62" s="3063">
        <v>17</v>
      </c>
      <c r="K62" s="3063">
        <v>18</v>
      </c>
      <c r="L62" s="3063">
        <v>39</v>
      </c>
      <c r="M62" s="3063">
        <v>23</v>
      </c>
      <c r="N62" s="3070">
        <v>609</v>
      </c>
      <c r="O62" s="3069"/>
      <c r="P62" s="3044">
        <v>44</v>
      </c>
      <c r="Q62" s="3063">
        <v>14</v>
      </c>
      <c r="R62" s="3063">
        <v>20</v>
      </c>
      <c r="S62" s="3063">
        <v>531</v>
      </c>
      <c r="T62" s="3065">
        <v>609</v>
      </c>
      <c r="U62" s="3044">
        <v>0</v>
      </c>
      <c r="V62" s="3063">
        <v>13</v>
      </c>
      <c r="W62" s="3063">
        <v>79</v>
      </c>
      <c r="X62" s="3063">
        <v>166</v>
      </c>
      <c r="Y62" s="3063">
        <v>351</v>
      </c>
      <c r="Z62" s="3065">
        <v>609</v>
      </c>
      <c r="AA62" s="3044">
        <v>0</v>
      </c>
      <c r="AB62" s="3063">
        <v>24</v>
      </c>
      <c r="AC62" s="3063">
        <v>102</v>
      </c>
      <c r="AD62" s="3063">
        <v>123</v>
      </c>
      <c r="AE62" s="3063">
        <v>360</v>
      </c>
      <c r="AF62" s="3065">
        <v>609</v>
      </c>
      <c r="AG62" s="3018"/>
      <c r="AH62" s="3046" t="s">
        <v>7661</v>
      </c>
      <c r="AI62" s="3066" t="s">
        <v>7316</v>
      </c>
      <c r="AK62" s="43"/>
      <c r="AL62" s="43">
        <f t="shared" si="16"/>
        <v>0</v>
      </c>
      <c r="AM62" s="1608"/>
      <c r="BS62" s="1091"/>
      <c r="BT62" s="1050"/>
      <c r="BU62" s="1050"/>
      <c r="BV62" s="1050"/>
      <c r="BW62" s="1050"/>
      <c r="BX62" s="1050"/>
      <c r="BY62" s="1050"/>
      <c r="BZ62" s="1050"/>
      <c r="CA62" s="1050"/>
      <c r="CB62" s="1050"/>
      <c r="CC62" s="1050"/>
      <c r="CD62" s="1050"/>
      <c r="CE62" s="1050"/>
      <c r="CF62" s="1050"/>
      <c r="CG62" s="1050"/>
      <c r="CH62" s="1050"/>
      <c r="CI62" s="1050"/>
      <c r="CJ62" s="1050"/>
      <c r="CK62" s="1050"/>
      <c r="CL62" s="1050"/>
      <c r="CM62" s="1050"/>
      <c r="CN62" s="1050"/>
      <c r="CO62" s="1050"/>
      <c r="CP62" s="1050"/>
      <c r="CQ62" s="1050"/>
      <c r="CR62" s="1050"/>
      <c r="CS62" s="1091"/>
      <c r="CT62" s="1608"/>
      <c r="CU62" s="1091"/>
      <c r="CV62" s="1092"/>
      <c r="CW62" s="1092"/>
      <c r="CX62" s="1092"/>
      <c r="CY62" s="1092"/>
      <c r="CZ62" s="1092"/>
      <c r="DA62" s="1092"/>
      <c r="DB62" s="1061">
        <f t="shared" si="17"/>
        <v>0</v>
      </c>
      <c r="DC62" s="1050"/>
      <c r="DD62" s="1092"/>
      <c r="DE62" s="1092"/>
      <c r="DF62" s="1092"/>
      <c r="DG62" s="1092"/>
      <c r="DH62" s="1092"/>
      <c r="DI62" s="1092"/>
      <c r="DJ62" s="1092"/>
      <c r="DK62" s="1092"/>
      <c r="DL62" s="1092"/>
      <c r="DM62" s="1092"/>
      <c r="DN62" s="1092"/>
      <c r="DO62" s="1092"/>
      <c r="DP62" s="1092"/>
      <c r="DQ62" s="1092"/>
      <c r="DR62" s="1092"/>
      <c r="DS62" s="1092"/>
      <c r="DT62" s="1092"/>
      <c r="DU62" s="1091"/>
    </row>
    <row r="63" spans="2:125" ht="14.25" customHeight="1" thickBot="1" x14ac:dyDescent="0.3">
      <c r="B63" s="2956"/>
      <c r="C63" s="3055"/>
      <c r="D63" s="34"/>
      <c r="E63" s="540"/>
      <c r="F63" s="540"/>
      <c r="G63" s="3024"/>
      <c r="H63" s="34"/>
      <c r="I63" s="34"/>
      <c r="J63" s="34"/>
      <c r="K63" s="34"/>
      <c r="L63" s="34"/>
      <c r="M63" s="34"/>
      <c r="N63" s="3024"/>
      <c r="O63" s="3019"/>
      <c r="P63" s="34"/>
      <c r="Q63" s="34"/>
      <c r="R63" s="34"/>
      <c r="S63" s="34"/>
      <c r="T63" s="34"/>
      <c r="U63" s="34"/>
      <c r="V63" s="34"/>
      <c r="W63" s="34"/>
      <c r="X63" s="34"/>
      <c r="Y63" s="34"/>
      <c r="Z63" s="34"/>
      <c r="AA63" s="34"/>
      <c r="AB63" s="34"/>
      <c r="AC63" s="34"/>
      <c r="AD63" s="34"/>
      <c r="AE63" s="34"/>
      <c r="AF63" s="34"/>
      <c r="AG63" s="3019"/>
      <c r="AH63" s="3056"/>
      <c r="AI63" s="3056"/>
      <c r="AK63" s="43"/>
      <c r="AL63" s="651"/>
      <c r="AM63" s="1608"/>
      <c r="BS63" s="1091"/>
      <c r="BT63" s="1050"/>
      <c r="BU63" s="1050"/>
      <c r="BV63" s="1050"/>
      <c r="BW63" s="1050"/>
      <c r="BX63" s="1050"/>
      <c r="BY63" s="1050"/>
      <c r="BZ63" s="1050"/>
      <c r="CA63" s="1050"/>
      <c r="CB63" s="1050"/>
      <c r="CC63" s="1050"/>
      <c r="CD63" s="1050"/>
      <c r="CE63" s="1050"/>
      <c r="CF63" s="1050"/>
      <c r="CG63" s="1050"/>
      <c r="CH63" s="1050"/>
      <c r="CI63" s="1050"/>
      <c r="CJ63" s="1050"/>
      <c r="CK63" s="1050"/>
      <c r="CL63" s="1050"/>
      <c r="CM63" s="1050"/>
      <c r="CN63" s="1050"/>
      <c r="CO63" s="1050"/>
      <c r="CP63" s="1050"/>
      <c r="CQ63" s="1050"/>
      <c r="CR63" s="1050"/>
      <c r="CS63" s="1091"/>
      <c r="CT63" s="1608"/>
      <c r="CU63" s="1091"/>
      <c r="CV63" s="1092"/>
      <c r="CW63" s="1092"/>
      <c r="CX63" s="1092"/>
      <c r="CY63" s="1092"/>
      <c r="CZ63" s="1092"/>
      <c r="DA63" s="1092"/>
      <c r="DB63" s="1092"/>
      <c r="DC63" s="1050"/>
      <c r="DD63" s="1092"/>
      <c r="DE63" s="1092"/>
      <c r="DF63" s="1092"/>
      <c r="DG63" s="1092"/>
      <c r="DH63" s="1092"/>
      <c r="DI63" s="1092"/>
      <c r="DJ63" s="1092"/>
      <c r="DK63" s="1092"/>
      <c r="DL63" s="1092"/>
      <c r="DM63" s="1092"/>
      <c r="DN63" s="1092"/>
      <c r="DO63" s="1092"/>
      <c r="DP63" s="1092"/>
      <c r="DQ63" s="1092"/>
      <c r="DR63" s="1092"/>
      <c r="DS63" s="1092"/>
      <c r="DT63" s="1092"/>
      <c r="DU63" s="1091"/>
    </row>
    <row r="64" spans="2:125" ht="14.25" customHeight="1" thickBot="1" x14ac:dyDescent="0.25">
      <c r="B64" s="40" t="s">
        <v>187</v>
      </c>
      <c r="C64" s="41" t="s">
        <v>7691</v>
      </c>
      <c r="D64" s="2951"/>
      <c r="E64" s="2952"/>
      <c r="F64" s="2951"/>
      <c r="G64" s="2951"/>
      <c r="H64" s="2951"/>
      <c r="I64" s="2951"/>
      <c r="J64" s="2951"/>
      <c r="K64" s="2951"/>
      <c r="L64" s="2951"/>
      <c r="M64" s="2951"/>
      <c r="N64" s="2951"/>
      <c r="O64" s="2951"/>
      <c r="P64" s="2956"/>
      <c r="Q64" s="2956"/>
      <c r="R64" s="2956"/>
      <c r="S64" s="2956"/>
      <c r="T64" s="2956"/>
      <c r="U64" s="2995"/>
      <c r="V64" s="2995"/>
      <c r="W64" s="2995"/>
      <c r="X64" s="2995"/>
      <c r="Y64" s="2995"/>
      <c r="Z64" s="2995"/>
      <c r="AA64" s="2995"/>
      <c r="AB64" s="2995"/>
      <c r="AC64" s="2995"/>
      <c r="AD64" s="2995"/>
      <c r="AE64" s="2995"/>
      <c r="AF64" s="2995"/>
      <c r="AG64" s="3018"/>
      <c r="AH64" s="3060"/>
      <c r="AI64" s="3060"/>
      <c r="AK64" s="43"/>
      <c r="AL64" s="651"/>
      <c r="AM64" s="1608"/>
      <c r="BS64" s="1091"/>
      <c r="BT64" s="1050"/>
      <c r="BU64" s="1050"/>
      <c r="BV64" s="1050"/>
      <c r="BW64" s="1050"/>
      <c r="BX64" s="1050"/>
      <c r="BY64" s="1050"/>
      <c r="BZ64" s="1050"/>
      <c r="CA64" s="1050"/>
      <c r="CB64" s="1050"/>
      <c r="CC64" s="1050"/>
      <c r="CD64" s="1050"/>
      <c r="CE64" s="1050"/>
      <c r="CF64" s="1050"/>
      <c r="CG64" s="1050"/>
      <c r="CH64" s="1050"/>
      <c r="CI64" s="1050"/>
      <c r="CJ64" s="1050"/>
      <c r="CK64" s="1050"/>
      <c r="CL64" s="1050"/>
      <c r="CM64" s="1050"/>
      <c r="CN64" s="1050"/>
      <c r="CO64" s="1050"/>
      <c r="CP64" s="1050"/>
      <c r="CQ64" s="1050"/>
      <c r="CR64" s="1050"/>
      <c r="CS64" s="1091"/>
      <c r="CT64" s="1608"/>
      <c r="CU64" s="1091"/>
      <c r="CV64" s="1092"/>
      <c r="CW64" s="1092"/>
      <c r="CX64" s="1092"/>
      <c r="CY64" s="1092"/>
      <c r="CZ64" s="1092"/>
      <c r="DA64" s="1092"/>
      <c r="DB64" s="1092"/>
      <c r="DC64" s="1050"/>
      <c r="DD64" s="1092"/>
      <c r="DE64" s="1092"/>
      <c r="DF64" s="1092"/>
      <c r="DG64" s="1092"/>
      <c r="DH64" s="1092"/>
      <c r="DI64" s="1092"/>
      <c r="DJ64" s="1092"/>
      <c r="DK64" s="1092"/>
      <c r="DL64" s="1092"/>
      <c r="DM64" s="1092"/>
      <c r="DN64" s="1092"/>
      <c r="DO64" s="1092"/>
      <c r="DP64" s="1092"/>
      <c r="DQ64" s="1092"/>
      <c r="DR64" s="1092"/>
      <c r="DS64" s="1092"/>
      <c r="DT64" s="1092"/>
      <c r="DU64" s="1091"/>
    </row>
    <row r="65" spans="2:125" ht="14.25" customHeight="1" x14ac:dyDescent="0.25">
      <c r="B65" s="44">
        <v>1</v>
      </c>
      <c r="C65" s="45" t="s">
        <v>7314</v>
      </c>
      <c r="D65" s="46"/>
      <c r="E65" s="46" t="s">
        <v>7315</v>
      </c>
      <c r="F65" s="500">
        <v>0</v>
      </c>
      <c r="G65" s="3025">
        <v>66</v>
      </c>
      <c r="H65" s="3026">
        <v>351</v>
      </c>
      <c r="I65" s="3026">
        <v>1150</v>
      </c>
      <c r="J65" s="3027">
        <v>47</v>
      </c>
      <c r="K65" s="3027">
        <v>0</v>
      </c>
      <c r="L65" s="3026">
        <v>51</v>
      </c>
      <c r="M65" s="3027">
        <v>0</v>
      </c>
      <c r="N65" s="3028">
        <v>1665</v>
      </c>
      <c r="O65" s="3069"/>
      <c r="P65" s="3025">
        <v>0</v>
      </c>
      <c r="Q65" s="3027">
        <v>0</v>
      </c>
      <c r="R65" s="3026">
        <v>21</v>
      </c>
      <c r="S65" s="3026">
        <v>1644</v>
      </c>
      <c r="T65" s="3028">
        <v>1665</v>
      </c>
      <c r="U65" s="3025">
        <v>0</v>
      </c>
      <c r="V65" s="3027">
        <v>0</v>
      </c>
      <c r="W65" s="3026">
        <v>11</v>
      </c>
      <c r="X65" s="3027">
        <v>118</v>
      </c>
      <c r="Y65" s="3026">
        <v>1536</v>
      </c>
      <c r="Z65" s="3028">
        <v>1665</v>
      </c>
      <c r="AA65" s="3025">
        <v>0</v>
      </c>
      <c r="AB65" s="3027">
        <v>0</v>
      </c>
      <c r="AC65" s="3026">
        <v>11</v>
      </c>
      <c r="AD65" s="3027">
        <v>190</v>
      </c>
      <c r="AE65" s="3026">
        <v>1464</v>
      </c>
      <c r="AF65" s="3028">
        <v>1665</v>
      </c>
      <c r="AG65" s="3018"/>
      <c r="AH65" s="2963"/>
      <c r="AI65" s="53" t="s">
        <v>7316</v>
      </c>
      <c r="AK65" s="43">
        <f t="shared" ref="AK65:AK70" si="18" xml:space="preserve"> IF( SUM( BT65:CR65 ) = 0, 0, $BT$5 )</f>
        <v>0</v>
      </c>
      <c r="AL65" s="43">
        <f t="shared" ref="AL65:AL71" si="19" xml:space="preserve"> IF( DB65 = 0, 0, AI65)</f>
        <v>0</v>
      </c>
      <c r="BT65" s="1061">
        <f>IF('[2]Validation flags'!$H$3=1,0, IF( ISNUMBER(G65), 0, 1 ))</f>
        <v>0</v>
      </c>
      <c r="BU65" s="1061">
        <f>IF('[2]Validation flags'!$H$3=1,0, IF( ISNUMBER(H65), 0, 1 ))</f>
        <v>0</v>
      </c>
      <c r="BV65" s="1061">
        <f>IF('[2]Validation flags'!$H$3=1,0, IF( ISNUMBER(I65), 0, 1 ))</f>
        <v>0</v>
      </c>
      <c r="BW65" s="1061">
        <f>IF('[2]Validation flags'!$H$3=1,0, IF( ISNUMBER(J65), 0, 1 ))</f>
        <v>0</v>
      </c>
      <c r="BX65" s="1061">
        <f>IF('[2]Validation flags'!$H$3=1,0, IF( ISNUMBER(K65), 0, 1 ))</f>
        <v>0</v>
      </c>
      <c r="BY65" s="1061">
        <f>IF('[2]Validation flags'!$H$3=1,0, IF( ISNUMBER(L65), 0, 1 ))</f>
        <v>0</v>
      </c>
      <c r="BZ65" s="1061">
        <f>IF('[2]Validation flags'!$H$3=1,0, IF( ISNUMBER(M65), 0, 1 ))</f>
        <v>0</v>
      </c>
      <c r="CA65" s="1050"/>
      <c r="CB65" s="1050"/>
      <c r="CC65" s="1061">
        <f>IF('[2]Validation flags'!$H$3=1,0, IF( ISNUMBER(P65), 0, 1 ))</f>
        <v>0</v>
      </c>
      <c r="CD65" s="1061">
        <f>IF('[2]Validation flags'!$H$3=1,0, IF( ISNUMBER(Q65), 0, 1 ))</f>
        <v>0</v>
      </c>
      <c r="CE65" s="1061">
        <f>IF('[2]Validation flags'!$H$3=1,0, IF( ISNUMBER(R65), 0, 1 ))</f>
        <v>0</v>
      </c>
      <c r="CF65" s="1061">
        <f>IF('[2]Validation flags'!$H$3=1,0, IF( ISNUMBER(S65), 0, 1 ))</f>
        <v>0</v>
      </c>
      <c r="CG65" s="1050"/>
      <c r="CH65" s="1061">
        <f>IF('[2]Validation flags'!$H$3=1,0, IF( ISNUMBER(U65), 0, 1 ))</f>
        <v>0</v>
      </c>
      <c r="CI65" s="1061">
        <f>IF('[2]Validation flags'!$H$3=1,0, IF( ISNUMBER(V65), 0, 1 ))</f>
        <v>0</v>
      </c>
      <c r="CJ65" s="1061">
        <f>IF('[2]Validation flags'!$H$3=1,0, IF( ISNUMBER(W65), 0, 1 ))</f>
        <v>0</v>
      </c>
      <c r="CK65" s="1061">
        <f>IF('[2]Validation flags'!$H$3=1,0, IF( ISNUMBER(X65), 0, 1 ))</f>
        <v>0</v>
      </c>
      <c r="CL65" s="1061">
        <f>IF('[2]Validation flags'!$H$3=1,0, IF( ISNUMBER(Y65), 0, 1 ))</f>
        <v>0</v>
      </c>
      <c r="CM65" s="1050"/>
      <c r="CN65" s="1061">
        <f>IF('[2]Validation flags'!$H$3=1,0, IF( ISNUMBER(AA65), 0, 1 ))</f>
        <v>0</v>
      </c>
      <c r="CO65" s="1061">
        <f>IF('[2]Validation flags'!$H$3=1,0, IF( ISNUMBER(AB65), 0, 1 ))</f>
        <v>0</v>
      </c>
      <c r="CP65" s="1061">
        <f>IF('[2]Validation flags'!$H$3=1,0, IF( ISNUMBER(AC65), 0, 1 ))</f>
        <v>0</v>
      </c>
      <c r="CQ65" s="1061">
        <f>IF('[2]Validation flags'!$H$3=1,0, IF( ISNUMBER(AD65), 0, 1 ))</f>
        <v>0</v>
      </c>
      <c r="CR65" s="1061">
        <f>IF('[2]Validation flags'!$H$3=1,0, IF( ISNUMBER(AE65), 0, 1 ))</f>
        <v>0</v>
      </c>
      <c r="CU65" s="1034"/>
      <c r="CV65" s="1092"/>
      <c r="CW65" s="1092"/>
      <c r="CX65" s="1092"/>
      <c r="CY65" s="1092"/>
      <c r="CZ65" s="1092"/>
      <c r="DA65" s="1092"/>
      <c r="DB65" s="1061">
        <f t="shared" ref="DB65:DB71" si="20">IF(AND(N65=AF65,Z65=AF65,T65=AF65),0,1)</f>
        <v>0</v>
      </c>
      <c r="DC65" s="1050"/>
      <c r="DD65" s="1092"/>
      <c r="DE65" s="1092"/>
      <c r="DF65" s="1092"/>
      <c r="DG65" s="1092"/>
      <c r="DH65" s="1092"/>
      <c r="DI65" s="1092"/>
      <c r="DJ65" s="1092"/>
      <c r="DK65" s="1092"/>
      <c r="DL65" s="1092"/>
      <c r="DM65" s="1092"/>
      <c r="DN65" s="1092"/>
      <c r="DO65" s="1092"/>
      <c r="DP65" s="1092"/>
      <c r="DQ65" s="1092"/>
      <c r="DR65" s="1092"/>
      <c r="DS65" s="1092"/>
      <c r="DT65" s="1092"/>
      <c r="DU65" s="1034"/>
    </row>
    <row r="66" spans="2:125" ht="14.25" customHeight="1" x14ac:dyDescent="0.25">
      <c r="B66" s="62">
        <v>2</v>
      </c>
      <c r="C66" s="63" t="s">
        <v>7342</v>
      </c>
      <c r="D66" s="64"/>
      <c r="E66" s="64" t="s">
        <v>7315</v>
      </c>
      <c r="F66" s="79">
        <v>0</v>
      </c>
      <c r="G66" s="3034">
        <v>20</v>
      </c>
      <c r="H66" s="3034">
        <v>276</v>
      </c>
      <c r="I66" s="3034">
        <v>872</v>
      </c>
      <c r="J66" s="3035">
        <v>22</v>
      </c>
      <c r="K66" s="3035">
        <v>24</v>
      </c>
      <c r="L66" s="3034">
        <v>181</v>
      </c>
      <c r="M66" s="3034">
        <v>62</v>
      </c>
      <c r="N66" s="3036">
        <v>1457</v>
      </c>
      <c r="O66" s="3069"/>
      <c r="P66" s="3037">
        <v>21</v>
      </c>
      <c r="Q66" s="3035">
        <v>23</v>
      </c>
      <c r="R66" s="3034">
        <v>23</v>
      </c>
      <c r="S66" s="3034">
        <v>1390</v>
      </c>
      <c r="T66" s="3036">
        <v>1457</v>
      </c>
      <c r="U66" s="3038">
        <v>0</v>
      </c>
      <c r="V66" s="3035">
        <v>0</v>
      </c>
      <c r="W66" s="3034">
        <v>276</v>
      </c>
      <c r="X66" s="3034">
        <v>626</v>
      </c>
      <c r="Y66" s="3034">
        <v>555</v>
      </c>
      <c r="Z66" s="3036">
        <v>1457</v>
      </c>
      <c r="AA66" s="3038">
        <v>0</v>
      </c>
      <c r="AB66" s="3035">
        <v>27</v>
      </c>
      <c r="AC66" s="3034">
        <v>259</v>
      </c>
      <c r="AD66" s="3034">
        <v>650</v>
      </c>
      <c r="AE66" s="3034">
        <v>521</v>
      </c>
      <c r="AF66" s="3036">
        <v>1457</v>
      </c>
      <c r="AG66" s="3018"/>
      <c r="AH66" s="2970"/>
      <c r="AI66" s="1068" t="s">
        <v>7316</v>
      </c>
      <c r="AK66" s="43">
        <f t="shared" si="18"/>
        <v>0</v>
      </c>
      <c r="AL66" s="43">
        <f t="shared" si="19"/>
        <v>0</v>
      </c>
      <c r="BT66" s="1061">
        <f>IF('[2]Validation flags'!$H$3=1,0, IF( ISNUMBER(G66), 0, 1 ))</f>
        <v>0</v>
      </c>
      <c r="BU66" s="1061">
        <f>IF('[2]Validation flags'!$H$3=1,0, IF( ISNUMBER(H66), 0, 1 ))</f>
        <v>0</v>
      </c>
      <c r="BV66" s="1061">
        <f>IF('[2]Validation flags'!$H$3=1,0, IF( ISNUMBER(I66), 0, 1 ))</f>
        <v>0</v>
      </c>
      <c r="BW66" s="1061">
        <f>IF('[2]Validation flags'!$H$3=1,0, IF( ISNUMBER(J66), 0, 1 ))</f>
        <v>0</v>
      </c>
      <c r="BX66" s="1061">
        <f>IF('[2]Validation flags'!$H$3=1,0, IF( ISNUMBER(K66), 0, 1 ))</f>
        <v>0</v>
      </c>
      <c r="BY66" s="1061">
        <f>IF('[2]Validation flags'!$H$3=1,0, IF( ISNUMBER(L66), 0, 1 ))</f>
        <v>0</v>
      </c>
      <c r="BZ66" s="1061">
        <f>IF('[2]Validation flags'!$H$3=1,0, IF( ISNUMBER(M66), 0, 1 ))</f>
        <v>0</v>
      </c>
      <c r="CA66" s="1050"/>
      <c r="CB66" s="1050"/>
      <c r="CC66" s="1061">
        <f>IF('[2]Validation flags'!$H$3=1,0, IF( ISNUMBER(P66), 0, 1 ))</f>
        <v>0</v>
      </c>
      <c r="CD66" s="1061">
        <f>IF('[2]Validation flags'!$H$3=1,0, IF( ISNUMBER(Q66), 0, 1 ))</f>
        <v>0</v>
      </c>
      <c r="CE66" s="1061">
        <f>IF('[2]Validation flags'!$H$3=1,0, IF( ISNUMBER(R66), 0, 1 ))</f>
        <v>0</v>
      </c>
      <c r="CF66" s="1061">
        <f>IF('[2]Validation flags'!$H$3=1,0, IF( ISNUMBER(S66), 0, 1 ))</f>
        <v>0</v>
      </c>
      <c r="CG66" s="1050"/>
      <c r="CH66" s="1061">
        <f>IF('[2]Validation flags'!$H$3=1,0, IF( ISNUMBER(U66), 0, 1 ))</f>
        <v>0</v>
      </c>
      <c r="CI66" s="1061">
        <f>IF('[2]Validation flags'!$H$3=1,0, IF( ISNUMBER(V66), 0, 1 ))</f>
        <v>0</v>
      </c>
      <c r="CJ66" s="1061">
        <f>IF('[2]Validation flags'!$H$3=1,0, IF( ISNUMBER(W66), 0, 1 ))</f>
        <v>0</v>
      </c>
      <c r="CK66" s="1061">
        <f>IF('[2]Validation flags'!$H$3=1,0, IF( ISNUMBER(X66), 0, 1 ))</f>
        <v>0</v>
      </c>
      <c r="CL66" s="1061">
        <f>IF('[2]Validation flags'!$H$3=1,0, IF( ISNUMBER(Y66), 0, 1 ))</f>
        <v>0</v>
      </c>
      <c r="CM66" s="1050"/>
      <c r="CN66" s="1061">
        <f>IF('[2]Validation flags'!$H$3=1,0, IF( ISNUMBER(AA66), 0, 1 ))</f>
        <v>0</v>
      </c>
      <c r="CO66" s="1061">
        <f>IF('[2]Validation flags'!$H$3=1,0, IF( ISNUMBER(AB66), 0, 1 ))</f>
        <v>0</v>
      </c>
      <c r="CP66" s="1061">
        <f>IF('[2]Validation flags'!$H$3=1,0, IF( ISNUMBER(AC66), 0, 1 ))</f>
        <v>0</v>
      </c>
      <c r="CQ66" s="1061">
        <f>IF('[2]Validation flags'!$H$3=1,0, IF( ISNUMBER(AD66), 0, 1 ))</f>
        <v>0</v>
      </c>
      <c r="CR66" s="1061">
        <f>IF('[2]Validation flags'!$H$3=1,0, IF( ISNUMBER(AE66), 0, 1 ))</f>
        <v>0</v>
      </c>
      <c r="CU66" s="1034"/>
      <c r="CV66" s="1092"/>
      <c r="CW66" s="1092"/>
      <c r="CX66" s="1092"/>
      <c r="CY66" s="1092"/>
      <c r="CZ66" s="1092"/>
      <c r="DA66" s="1092"/>
      <c r="DB66" s="1061">
        <f t="shared" si="20"/>
        <v>0</v>
      </c>
      <c r="DC66" s="1050"/>
      <c r="DD66" s="1092"/>
      <c r="DE66" s="1092"/>
      <c r="DF66" s="1092"/>
      <c r="DG66" s="1092"/>
      <c r="DH66" s="1092"/>
      <c r="DI66" s="1092"/>
      <c r="DJ66" s="1092"/>
      <c r="DK66" s="1092"/>
      <c r="DL66" s="1092"/>
      <c r="DM66" s="1092"/>
      <c r="DN66" s="1092"/>
      <c r="DO66" s="1092"/>
      <c r="DP66" s="1092"/>
      <c r="DQ66" s="1092"/>
      <c r="DR66" s="1092"/>
      <c r="DS66" s="1092"/>
      <c r="DT66" s="1092"/>
      <c r="DU66" s="1034"/>
    </row>
    <row r="67" spans="2:125" ht="14.25" customHeight="1" x14ac:dyDescent="0.25">
      <c r="B67" s="62">
        <v>3</v>
      </c>
      <c r="C67" s="63" t="s">
        <v>7368</v>
      </c>
      <c r="D67" s="64"/>
      <c r="E67" s="64" t="s">
        <v>7315</v>
      </c>
      <c r="F67" s="79">
        <v>0</v>
      </c>
      <c r="G67" s="3034">
        <v>160</v>
      </c>
      <c r="H67" s="3034">
        <v>954</v>
      </c>
      <c r="I67" s="3034">
        <v>2892</v>
      </c>
      <c r="J67" s="3035">
        <v>171</v>
      </c>
      <c r="K67" s="3034">
        <v>147</v>
      </c>
      <c r="L67" s="3034">
        <v>777</v>
      </c>
      <c r="M67" s="3034">
        <v>493</v>
      </c>
      <c r="N67" s="3036">
        <v>5594</v>
      </c>
      <c r="O67" s="3069"/>
      <c r="P67" s="3037">
        <v>547</v>
      </c>
      <c r="Q67" s="3035">
        <v>200</v>
      </c>
      <c r="R67" s="3034">
        <v>341</v>
      </c>
      <c r="S67" s="3034">
        <v>4506</v>
      </c>
      <c r="T67" s="3036">
        <v>5594</v>
      </c>
      <c r="U67" s="3038">
        <v>0</v>
      </c>
      <c r="V67" s="3034">
        <v>163</v>
      </c>
      <c r="W67" s="3034">
        <v>1791</v>
      </c>
      <c r="X67" s="3034">
        <v>3315</v>
      </c>
      <c r="Y67" s="3034">
        <v>325</v>
      </c>
      <c r="Z67" s="3036">
        <v>5594</v>
      </c>
      <c r="AA67" s="3038">
        <v>0</v>
      </c>
      <c r="AB67" s="3034">
        <v>108</v>
      </c>
      <c r="AC67" s="3034">
        <v>2061</v>
      </c>
      <c r="AD67" s="3034">
        <v>2788</v>
      </c>
      <c r="AE67" s="3034">
        <v>637</v>
      </c>
      <c r="AF67" s="3036">
        <v>5594</v>
      </c>
      <c r="AG67" s="3018"/>
      <c r="AH67" s="2970"/>
      <c r="AI67" s="1068" t="s">
        <v>7316</v>
      </c>
      <c r="AK67" s="43">
        <f t="shared" si="18"/>
        <v>0</v>
      </c>
      <c r="AL67" s="43">
        <f t="shared" si="19"/>
        <v>0</v>
      </c>
      <c r="BT67" s="1061">
        <f>IF('[2]Validation flags'!$H$3=1,0, IF( ISNUMBER(G67), 0, 1 ))</f>
        <v>0</v>
      </c>
      <c r="BU67" s="1061">
        <f>IF('[2]Validation flags'!$H$3=1,0, IF( ISNUMBER(H67), 0, 1 ))</f>
        <v>0</v>
      </c>
      <c r="BV67" s="1061">
        <f>IF('[2]Validation flags'!$H$3=1,0, IF( ISNUMBER(I67), 0, 1 ))</f>
        <v>0</v>
      </c>
      <c r="BW67" s="1061">
        <f>IF('[2]Validation flags'!$H$3=1,0, IF( ISNUMBER(J67), 0, 1 ))</f>
        <v>0</v>
      </c>
      <c r="BX67" s="1061">
        <f>IF('[2]Validation flags'!$H$3=1,0, IF( ISNUMBER(K67), 0, 1 ))</f>
        <v>0</v>
      </c>
      <c r="BY67" s="1061">
        <f>IF('[2]Validation flags'!$H$3=1,0, IF( ISNUMBER(L67), 0, 1 ))</f>
        <v>0</v>
      </c>
      <c r="BZ67" s="1061">
        <f>IF('[2]Validation flags'!$H$3=1,0, IF( ISNUMBER(M67), 0, 1 ))</f>
        <v>0</v>
      </c>
      <c r="CA67" s="1050"/>
      <c r="CB67" s="1050"/>
      <c r="CC67" s="1061">
        <f>IF('[2]Validation flags'!$H$3=1,0, IF( ISNUMBER(P67), 0, 1 ))</f>
        <v>0</v>
      </c>
      <c r="CD67" s="1061">
        <f>IF('[2]Validation flags'!$H$3=1,0, IF( ISNUMBER(Q67), 0, 1 ))</f>
        <v>0</v>
      </c>
      <c r="CE67" s="1061">
        <f>IF('[2]Validation flags'!$H$3=1,0, IF( ISNUMBER(R67), 0, 1 ))</f>
        <v>0</v>
      </c>
      <c r="CF67" s="1061">
        <f>IF('[2]Validation flags'!$H$3=1,0, IF( ISNUMBER(S67), 0, 1 ))</f>
        <v>0</v>
      </c>
      <c r="CG67" s="1050"/>
      <c r="CH67" s="1061">
        <f>IF('[2]Validation flags'!$H$3=1,0, IF( ISNUMBER(U67), 0, 1 ))</f>
        <v>0</v>
      </c>
      <c r="CI67" s="1061">
        <f>IF('[2]Validation flags'!$H$3=1,0, IF( ISNUMBER(V67), 0, 1 ))</f>
        <v>0</v>
      </c>
      <c r="CJ67" s="1061">
        <f>IF('[2]Validation flags'!$H$3=1,0, IF( ISNUMBER(W67), 0, 1 ))</f>
        <v>0</v>
      </c>
      <c r="CK67" s="1061">
        <f>IF('[2]Validation flags'!$H$3=1,0, IF( ISNUMBER(X67), 0, 1 ))</f>
        <v>0</v>
      </c>
      <c r="CL67" s="1061">
        <f>IF('[2]Validation flags'!$H$3=1,0, IF( ISNUMBER(Y67), 0, 1 ))</f>
        <v>0</v>
      </c>
      <c r="CM67" s="1050"/>
      <c r="CN67" s="1061">
        <f>IF('[2]Validation flags'!$H$3=1,0, IF( ISNUMBER(AA67), 0, 1 ))</f>
        <v>0</v>
      </c>
      <c r="CO67" s="1061">
        <f>IF('[2]Validation flags'!$H$3=1,0, IF( ISNUMBER(AB67), 0, 1 ))</f>
        <v>0</v>
      </c>
      <c r="CP67" s="1061">
        <f>IF('[2]Validation flags'!$H$3=1,0, IF( ISNUMBER(AC67), 0, 1 ))</f>
        <v>0</v>
      </c>
      <c r="CQ67" s="1061">
        <f>IF('[2]Validation flags'!$H$3=1,0, IF( ISNUMBER(AD67), 0, 1 ))</f>
        <v>0</v>
      </c>
      <c r="CR67" s="1061">
        <f>IF('[2]Validation flags'!$H$3=1,0, IF( ISNUMBER(AE67), 0, 1 ))</f>
        <v>0</v>
      </c>
      <c r="CU67" s="1034"/>
      <c r="CV67" s="1092"/>
      <c r="CW67" s="1092"/>
      <c r="CX67" s="1092"/>
      <c r="CY67" s="1092"/>
      <c r="CZ67" s="1092"/>
      <c r="DA67" s="1092"/>
      <c r="DB67" s="1061">
        <f t="shared" si="20"/>
        <v>0</v>
      </c>
      <c r="DC67" s="1050"/>
      <c r="DD67" s="1092"/>
      <c r="DE67" s="1092"/>
      <c r="DF67" s="1092"/>
      <c r="DG67" s="1092"/>
      <c r="DH67" s="1092"/>
      <c r="DI67" s="1092"/>
      <c r="DJ67" s="1092"/>
      <c r="DK67" s="1092"/>
      <c r="DL67" s="1092"/>
      <c r="DM67" s="1092"/>
      <c r="DN67" s="1092"/>
      <c r="DO67" s="1092"/>
      <c r="DP67" s="1092"/>
      <c r="DQ67" s="1092"/>
      <c r="DR67" s="1092"/>
      <c r="DS67" s="1092"/>
      <c r="DT67" s="1092"/>
      <c r="DU67" s="1034"/>
    </row>
    <row r="68" spans="2:125" ht="14.25" customHeight="1" x14ac:dyDescent="0.25">
      <c r="B68" s="62">
        <v>4</v>
      </c>
      <c r="C68" s="63" t="s">
        <v>7394</v>
      </c>
      <c r="D68" s="64"/>
      <c r="E68" s="64" t="s">
        <v>7315</v>
      </c>
      <c r="F68" s="79">
        <v>0</v>
      </c>
      <c r="G68" s="3035">
        <v>0</v>
      </c>
      <c r="H68" s="3034">
        <v>4493</v>
      </c>
      <c r="I68" s="3034">
        <v>9497</v>
      </c>
      <c r="J68" s="3034">
        <v>931</v>
      </c>
      <c r="K68" s="3034">
        <v>2833</v>
      </c>
      <c r="L68" s="3034">
        <v>1430</v>
      </c>
      <c r="M68" s="3034">
        <v>2903</v>
      </c>
      <c r="N68" s="3036">
        <v>22087</v>
      </c>
      <c r="O68" s="3069"/>
      <c r="P68" s="3037">
        <v>3573</v>
      </c>
      <c r="Q68" s="3034">
        <v>965</v>
      </c>
      <c r="R68" s="3034">
        <v>343</v>
      </c>
      <c r="S68" s="3034">
        <v>17206</v>
      </c>
      <c r="T68" s="3036">
        <v>22087</v>
      </c>
      <c r="U68" s="3038">
        <v>0</v>
      </c>
      <c r="V68" s="3034">
        <v>916</v>
      </c>
      <c r="W68" s="3034">
        <v>5210</v>
      </c>
      <c r="X68" s="3034">
        <v>11677</v>
      </c>
      <c r="Y68" s="3034">
        <v>4284</v>
      </c>
      <c r="Z68" s="3036">
        <v>22087</v>
      </c>
      <c r="AA68" s="3038">
        <v>0</v>
      </c>
      <c r="AB68" s="3034">
        <v>2026</v>
      </c>
      <c r="AC68" s="3034">
        <v>7084</v>
      </c>
      <c r="AD68" s="3034">
        <v>7157</v>
      </c>
      <c r="AE68" s="3034">
        <v>5820</v>
      </c>
      <c r="AF68" s="3036">
        <v>22087</v>
      </c>
      <c r="AG68" s="3018"/>
      <c r="AH68" s="2970"/>
      <c r="AI68" s="1068" t="s">
        <v>7316</v>
      </c>
      <c r="AK68" s="43">
        <f t="shared" si="18"/>
        <v>0</v>
      </c>
      <c r="AL68" s="43">
        <f t="shared" si="19"/>
        <v>0</v>
      </c>
      <c r="BT68" s="1061">
        <f>IF('[2]Validation flags'!$H$3=1,0, IF( ISNUMBER(G68), 0, 1 ))</f>
        <v>0</v>
      </c>
      <c r="BU68" s="1061">
        <f>IF('[2]Validation flags'!$H$3=1,0, IF( ISNUMBER(H68), 0, 1 ))</f>
        <v>0</v>
      </c>
      <c r="BV68" s="1061">
        <f>IF('[2]Validation flags'!$H$3=1,0, IF( ISNUMBER(I68), 0, 1 ))</f>
        <v>0</v>
      </c>
      <c r="BW68" s="1061">
        <f>IF('[2]Validation flags'!$H$3=1,0, IF( ISNUMBER(J68), 0, 1 ))</f>
        <v>0</v>
      </c>
      <c r="BX68" s="1061">
        <f>IF('[2]Validation flags'!$H$3=1,0, IF( ISNUMBER(K68), 0, 1 ))</f>
        <v>0</v>
      </c>
      <c r="BY68" s="1061">
        <f>IF('[2]Validation flags'!$H$3=1,0, IF( ISNUMBER(L68), 0, 1 ))</f>
        <v>0</v>
      </c>
      <c r="BZ68" s="1061">
        <f>IF('[2]Validation flags'!$H$3=1,0, IF( ISNUMBER(M68), 0, 1 ))</f>
        <v>0</v>
      </c>
      <c r="CA68" s="1050"/>
      <c r="CB68" s="1050"/>
      <c r="CC68" s="1061">
        <f>IF('[2]Validation flags'!$H$3=1,0, IF( ISNUMBER(P68), 0, 1 ))</f>
        <v>0</v>
      </c>
      <c r="CD68" s="1061">
        <f>IF('[2]Validation flags'!$H$3=1,0, IF( ISNUMBER(Q68), 0, 1 ))</f>
        <v>0</v>
      </c>
      <c r="CE68" s="1061">
        <f>IF('[2]Validation flags'!$H$3=1,0, IF( ISNUMBER(R68), 0, 1 ))</f>
        <v>0</v>
      </c>
      <c r="CF68" s="1061">
        <f>IF('[2]Validation flags'!$H$3=1,0, IF( ISNUMBER(S68), 0, 1 ))</f>
        <v>0</v>
      </c>
      <c r="CG68" s="1050"/>
      <c r="CH68" s="1061">
        <f>IF('[2]Validation flags'!$H$3=1,0, IF( ISNUMBER(U68), 0, 1 ))</f>
        <v>0</v>
      </c>
      <c r="CI68" s="1061">
        <f>IF('[2]Validation flags'!$H$3=1,0, IF( ISNUMBER(V68), 0, 1 ))</f>
        <v>0</v>
      </c>
      <c r="CJ68" s="1061">
        <f>IF('[2]Validation flags'!$H$3=1,0, IF( ISNUMBER(W68), 0, 1 ))</f>
        <v>0</v>
      </c>
      <c r="CK68" s="1061">
        <f>IF('[2]Validation flags'!$H$3=1,0, IF( ISNUMBER(X68), 0, 1 ))</f>
        <v>0</v>
      </c>
      <c r="CL68" s="1061">
        <f>IF('[2]Validation flags'!$H$3=1,0, IF( ISNUMBER(Y68), 0, 1 ))</f>
        <v>0</v>
      </c>
      <c r="CM68" s="1050"/>
      <c r="CN68" s="1061">
        <f>IF('[2]Validation flags'!$H$3=1,0, IF( ISNUMBER(AA68), 0, 1 ))</f>
        <v>0</v>
      </c>
      <c r="CO68" s="1061">
        <f>IF('[2]Validation flags'!$H$3=1,0, IF( ISNUMBER(AB68), 0, 1 ))</f>
        <v>0</v>
      </c>
      <c r="CP68" s="1061">
        <f>IF('[2]Validation flags'!$H$3=1,0, IF( ISNUMBER(AC68), 0, 1 ))</f>
        <v>0</v>
      </c>
      <c r="CQ68" s="1061">
        <f>IF('[2]Validation flags'!$H$3=1,0, IF( ISNUMBER(AD68), 0, 1 ))</f>
        <v>0</v>
      </c>
      <c r="CR68" s="1061">
        <f>IF('[2]Validation flags'!$H$3=1,0, IF( ISNUMBER(AE68), 0, 1 ))</f>
        <v>0</v>
      </c>
      <c r="CU68" s="1034"/>
      <c r="CV68" s="1092"/>
      <c r="CW68" s="1092"/>
      <c r="CX68" s="1092"/>
      <c r="CY68" s="1092"/>
      <c r="CZ68" s="1092"/>
      <c r="DA68" s="1092"/>
      <c r="DB68" s="1061">
        <f t="shared" si="20"/>
        <v>0</v>
      </c>
      <c r="DC68" s="1050"/>
      <c r="DD68" s="1092"/>
      <c r="DE68" s="1092"/>
      <c r="DF68" s="1092"/>
      <c r="DG68" s="1092"/>
      <c r="DH68" s="1092"/>
      <c r="DI68" s="1092"/>
      <c r="DJ68" s="1092"/>
      <c r="DK68" s="1092"/>
      <c r="DL68" s="1092"/>
      <c r="DM68" s="1092"/>
      <c r="DN68" s="1092"/>
      <c r="DO68" s="1092"/>
      <c r="DP68" s="1092"/>
      <c r="DQ68" s="1092"/>
      <c r="DR68" s="1092"/>
      <c r="DS68" s="1092"/>
      <c r="DT68" s="1092"/>
      <c r="DU68" s="1034"/>
    </row>
    <row r="69" spans="2:125" ht="14.25" customHeight="1" x14ac:dyDescent="0.25">
      <c r="B69" s="85">
        <v>5</v>
      </c>
      <c r="C69" s="86" t="s">
        <v>7421</v>
      </c>
      <c r="D69" s="88"/>
      <c r="E69" s="88" t="s">
        <v>7315</v>
      </c>
      <c r="F69" s="520">
        <v>0</v>
      </c>
      <c r="G69" s="3035">
        <v>0</v>
      </c>
      <c r="H69" s="3034">
        <v>8947</v>
      </c>
      <c r="I69" s="3034">
        <v>15494</v>
      </c>
      <c r="J69" s="3034">
        <v>5786</v>
      </c>
      <c r="K69" s="3034">
        <v>1895</v>
      </c>
      <c r="L69" s="3034">
        <v>4989</v>
      </c>
      <c r="M69" s="3034">
        <v>3804</v>
      </c>
      <c r="N69" s="3036">
        <v>40915</v>
      </c>
      <c r="O69" s="3069"/>
      <c r="P69" s="3037">
        <v>4222</v>
      </c>
      <c r="Q69" s="3034">
        <v>2907</v>
      </c>
      <c r="R69" s="3034">
        <v>4022</v>
      </c>
      <c r="S69" s="3034">
        <v>29764</v>
      </c>
      <c r="T69" s="3036">
        <v>40915</v>
      </c>
      <c r="U69" s="3038">
        <v>0</v>
      </c>
      <c r="V69" s="3034">
        <v>6459</v>
      </c>
      <c r="W69" s="3034">
        <v>13544</v>
      </c>
      <c r="X69" s="3034">
        <v>18091</v>
      </c>
      <c r="Y69" s="3034">
        <v>2821</v>
      </c>
      <c r="Z69" s="3036">
        <v>40915</v>
      </c>
      <c r="AA69" s="3038">
        <v>0</v>
      </c>
      <c r="AB69" s="3034">
        <v>5076</v>
      </c>
      <c r="AC69" s="3034">
        <v>20760</v>
      </c>
      <c r="AD69" s="3034">
        <v>7175</v>
      </c>
      <c r="AE69" s="3034">
        <v>7904</v>
      </c>
      <c r="AF69" s="3036">
        <v>40915</v>
      </c>
      <c r="AG69" s="3018"/>
      <c r="AH69" s="2970"/>
      <c r="AI69" s="1068" t="s">
        <v>7316</v>
      </c>
      <c r="AK69" s="43">
        <f t="shared" si="18"/>
        <v>0</v>
      </c>
      <c r="AL69" s="43">
        <f t="shared" si="19"/>
        <v>0</v>
      </c>
      <c r="BT69" s="1061">
        <f>IF('[2]Validation flags'!$H$3=1,0, IF( ISNUMBER(G69), 0, 1 ))</f>
        <v>0</v>
      </c>
      <c r="BU69" s="1061">
        <f>IF('[2]Validation flags'!$H$3=1,0, IF( ISNUMBER(H69), 0, 1 ))</f>
        <v>0</v>
      </c>
      <c r="BV69" s="1061">
        <f>IF('[2]Validation flags'!$H$3=1,0, IF( ISNUMBER(I69), 0, 1 ))</f>
        <v>0</v>
      </c>
      <c r="BW69" s="1061">
        <f>IF('[2]Validation flags'!$H$3=1,0, IF( ISNUMBER(J69), 0, 1 ))</f>
        <v>0</v>
      </c>
      <c r="BX69" s="1061">
        <f>IF('[2]Validation flags'!$H$3=1,0, IF( ISNUMBER(K69), 0, 1 ))</f>
        <v>0</v>
      </c>
      <c r="BY69" s="1061">
        <f>IF('[2]Validation flags'!$H$3=1,0, IF( ISNUMBER(L69), 0, 1 ))</f>
        <v>0</v>
      </c>
      <c r="BZ69" s="1061">
        <f>IF('[2]Validation flags'!$H$3=1,0, IF( ISNUMBER(M69), 0, 1 ))</f>
        <v>0</v>
      </c>
      <c r="CA69" s="1050"/>
      <c r="CB69" s="1050"/>
      <c r="CC69" s="1061">
        <f>IF('[2]Validation flags'!$H$3=1,0, IF( ISNUMBER(P69), 0, 1 ))</f>
        <v>0</v>
      </c>
      <c r="CD69" s="1061">
        <f>IF('[2]Validation flags'!$H$3=1,0, IF( ISNUMBER(Q69), 0, 1 ))</f>
        <v>0</v>
      </c>
      <c r="CE69" s="1061">
        <f>IF('[2]Validation flags'!$H$3=1,0, IF( ISNUMBER(R69), 0, 1 ))</f>
        <v>0</v>
      </c>
      <c r="CF69" s="1061">
        <f>IF('[2]Validation flags'!$H$3=1,0, IF( ISNUMBER(S69), 0, 1 ))</f>
        <v>0</v>
      </c>
      <c r="CG69" s="1050"/>
      <c r="CH69" s="1061">
        <f>IF('[2]Validation flags'!$H$3=1,0, IF( ISNUMBER(U69), 0, 1 ))</f>
        <v>0</v>
      </c>
      <c r="CI69" s="1061">
        <f>IF('[2]Validation flags'!$H$3=1,0, IF( ISNUMBER(V69), 0, 1 ))</f>
        <v>0</v>
      </c>
      <c r="CJ69" s="1061">
        <f>IF('[2]Validation flags'!$H$3=1,0, IF( ISNUMBER(W69), 0, 1 ))</f>
        <v>0</v>
      </c>
      <c r="CK69" s="1061">
        <f>IF('[2]Validation flags'!$H$3=1,0, IF( ISNUMBER(X69), 0, 1 ))</f>
        <v>0</v>
      </c>
      <c r="CL69" s="1061">
        <f>IF('[2]Validation flags'!$H$3=1,0, IF( ISNUMBER(Y69), 0, 1 ))</f>
        <v>0</v>
      </c>
      <c r="CM69" s="1050"/>
      <c r="CN69" s="1061">
        <f>IF('[2]Validation flags'!$H$3=1,0, IF( ISNUMBER(AA69), 0, 1 ))</f>
        <v>0</v>
      </c>
      <c r="CO69" s="1061">
        <f>IF('[2]Validation flags'!$H$3=1,0, IF( ISNUMBER(AB69), 0, 1 ))</f>
        <v>0</v>
      </c>
      <c r="CP69" s="1061">
        <f>IF('[2]Validation flags'!$H$3=1,0, IF( ISNUMBER(AC69), 0, 1 ))</f>
        <v>0</v>
      </c>
      <c r="CQ69" s="1061">
        <f>IF('[2]Validation flags'!$H$3=1,0, IF( ISNUMBER(AD69), 0, 1 ))</f>
        <v>0</v>
      </c>
      <c r="CR69" s="1061">
        <f>IF('[2]Validation flags'!$H$3=1,0, IF( ISNUMBER(AE69), 0, 1 ))</f>
        <v>0</v>
      </c>
      <c r="CU69" s="1034"/>
      <c r="CV69" s="1092"/>
      <c r="CW69" s="1092"/>
      <c r="CX69" s="1092"/>
      <c r="CY69" s="1092"/>
      <c r="CZ69" s="1092"/>
      <c r="DA69" s="1092"/>
      <c r="DB69" s="1061">
        <f t="shared" si="20"/>
        <v>0</v>
      </c>
      <c r="DC69" s="1050"/>
      <c r="DD69" s="1092"/>
      <c r="DE69" s="1092"/>
      <c r="DF69" s="1092"/>
      <c r="DG69" s="1092"/>
      <c r="DH69" s="1092"/>
      <c r="DI69" s="1092"/>
      <c r="DJ69" s="1092"/>
      <c r="DK69" s="1092"/>
      <c r="DL69" s="1092"/>
      <c r="DM69" s="1092"/>
      <c r="DN69" s="1092"/>
      <c r="DO69" s="1092"/>
      <c r="DP69" s="1092"/>
      <c r="DQ69" s="1092"/>
      <c r="DR69" s="1092"/>
      <c r="DS69" s="1092"/>
      <c r="DT69" s="1092"/>
      <c r="DU69" s="1034"/>
    </row>
    <row r="70" spans="2:125" ht="14.25" customHeight="1" x14ac:dyDescent="0.25">
      <c r="B70" s="62">
        <v>6</v>
      </c>
      <c r="C70" s="63" t="s">
        <v>7447</v>
      </c>
      <c r="D70" s="64"/>
      <c r="E70" s="64" t="s">
        <v>7315</v>
      </c>
      <c r="F70" s="79">
        <v>0</v>
      </c>
      <c r="G70" s="3035">
        <v>0</v>
      </c>
      <c r="H70" s="3034">
        <v>125669</v>
      </c>
      <c r="I70" s="3034">
        <v>43568</v>
      </c>
      <c r="J70" s="3034">
        <v>50397</v>
      </c>
      <c r="K70" s="3034">
        <v>60332</v>
      </c>
      <c r="L70" s="3034">
        <v>2355</v>
      </c>
      <c r="M70" s="3034">
        <v>7127</v>
      </c>
      <c r="N70" s="3036">
        <v>289448</v>
      </c>
      <c r="O70" s="3069"/>
      <c r="P70" s="3038">
        <v>0</v>
      </c>
      <c r="Q70" s="3034">
        <v>1617</v>
      </c>
      <c r="R70" s="3035">
        <v>0</v>
      </c>
      <c r="S70" s="3034">
        <v>287831</v>
      </c>
      <c r="T70" s="3036">
        <v>289448</v>
      </c>
      <c r="U70" s="3038">
        <v>0</v>
      </c>
      <c r="V70" s="3034">
        <v>29876</v>
      </c>
      <c r="W70" s="3034">
        <v>119340</v>
      </c>
      <c r="X70" s="3034">
        <v>89849</v>
      </c>
      <c r="Y70" s="3034">
        <v>50383</v>
      </c>
      <c r="Z70" s="3036">
        <v>289448</v>
      </c>
      <c r="AA70" s="3038">
        <v>0</v>
      </c>
      <c r="AB70" s="3034">
        <v>120346</v>
      </c>
      <c r="AC70" s="3034">
        <v>73322</v>
      </c>
      <c r="AD70" s="3034">
        <v>13861</v>
      </c>
      <c r="AE70" s="3034">
        <v>81919</v>
      </c>
      <c r="AF70" s="3036">
        <v>289448</v>
      </c>
      <c r="AG70" s="3018"/>
      <c r="AH70" s="2970"/>
      <c r="AI70" s="1068" t="s">
        <v>7316</v>
      </c>
      <c r="AK70" s="43">
        <f t="shared" si="18"/>
        <v>0</v>
      </c>
      <c r="AL70" s="43">
        <f t="shared" si="19"/>
        <v>0</v>
      </c>
      <c r="BT70" s="1061">
        <f>IF('[2]Validation flags'!$H$3=1,0, IF( ISNUMBER(G70), 0, 1 ))</f>
        <v>0</v>
      </c>
      <c r="BU70" s="1061">
        <f>IF('[2]Validation flags'!$H$3=1,0, IF( ISNUMBER(H70), 0, 1 ))</f>
        <v>0</v>
      </c>
      <c r="BV70" s="1061">
        <f>IF('[2]Validation flags'!$H$3=1,0, IF( ISNUMBER(I70), 0, 1 ))</f>
        <v>0</v>
      </c>
      <c r="BW70" s="1061">
        <f>IF('[2]Validation flags'!$H$3=1,0, IF( ISNUMBER(J70), 0, 1 ))</f>
        <v>0</v>
      </c>
      <c r="BX70" s="1061">
        <f>IF('[2]Validation flags'!$H$3=1,0, IF( ISNUMBER(K70), 0, 1 ))</f>
        <v>0</v>
      </c>
      <c r="BY70" s="1061">
        <f>IF('[2]Validation flags'!$H$3=1,0, IF( ISNUMBER(L70), 0, 1 ))</f>
        <v>0</v>
      </c>
      <c r="BZ70" s="1061">
        <f>IF('[2]Validation flags'!$H$3=1,0, IF( ISNUMBER(M70), 0, 1 ))</f>
        <v>0</v>
      </c>
      <c r="CA70" s="1050"/>
      <c r="CB70" s="1050"/>
      <c r="CC70" s="1061">
        <f>IF('[2]Validation flags'!$H$3=1,0, IF( ISNUMBER(P70), 0, 1 ))</f>
        <v>0</v>
      </c>
      <c r="CD70" s="1061">
        <f>IF('[2]Validation flags'!$H$3=1,0, IF( ISNUMBER(Q70), 0, 1 ))</f>
        <v>0</v>
      </c>
      <c r="CE70" s="1061">
        <f>IF('[2]Validation flags'!$H$3=1,0, IF( ISNUMBER(R70), 0, 1 ))</f>
        <v>0</v>
      </c>
      <c r="CF70" s="1061">
        <f>IF('[2]Validation flags'!$H$3=1,0, IF( ISNUMBER(S70), 0, 1 ))</f>
        <v>0</v>
      </c>
      <c r="CG70" s="1050"/>
      <c r="CH70" s="1061">
        <f>IF('[2]Validation flags'!$H$3=1,0, IF( ISNUMBER(U70), 0, 1 ))</f>
        <v>0</v>
      </c>
      <c r="CI70" s="1061">
        <f>IF('[2]Validation flags'!$H$3=1,0, IF( ISNUMBER(V70), 0, 1 ))</f>
        <v>0</v>
      </c>
      <c r="CJ70" s="1061">
        <f>IF('[2]Validation flags'!$H$3=1,0, IF( ISNUMBER(W70), 0, 1 ))</f>
        <v>0</v>
      </c>
      <c r="CK70" s="1061">
        <f>IF('[2]Validation flags'!$H$3=1,0, IF( ISNUMBER(X70), 0, 1 ))</f>
        <v>0</v>
      </c>
      <c r="CL70" s="1061">
        <f>IF('[2]Validation flags'!$H$3=1,0, IF( ISNUMBER(Y70), 0, 1 ))</f>
        <v>0</v>
      </c>
      <c r="CM70" s="1050"/>
      <c r="CN70" s="1061">
        <f>IF('[2]Validation flags'!$H$3=1,0, IF( ISNUMBER(AA70), 0, 1 ))</f>
        <v>0</v>
      </c>
      <c r="CO70" s="1061">
        <f>IF('[2]Validation flags'!$H$3=1,0, IF( ISNUMBER(AB70), 0, 1 ))</f>
        <v>0</v>
      </c>
      <c r="CP70" s="1061">
        <f>IF('[2]Validation flags'!$H$3=1,0, IF( ISNUMBER(AC70), 0, 1 ))</f>
        <v>0</v>
      </c>
      <c r="CQ70" s="1061">
        <f>IF('[2]Validation flags'!$H$3=1,0, IF( ISNUMBER(AD70), 0, 1 ))</f>
        <v>0</v>
      </c>
      <c r="CR70" s="1061">
        <f>IF('[2]Validation flags'!$H$3=1,0, IF( ISNUMBER(AE70), 0, 1 ))</f>
        <v>0</v>
      </c>
      <c r="CU70" s="1034"/>
      <c r="CV70" s="1092"/>
      <c r="CW70" s="1092"/>
      <c r="CX70" s="1092"/>
      <c r="CY70" s="1092"/>
      <c r="CZ70" s="1092"/>
      <c r="DA70" s="1092"/>
      <c r="DB70" s="1061">
        <f t="shared" si="20"/>
        <v>0</v>
      </c>
      <c r="DC70" s="1050"/>
      <c r="DD70" s="1092"/>
      <c r="DE70" s="1092"/>
      <c r="DF70" s="1092"/>
      <c r="DG70" s="1092"/>
      <c r="DH70" s="1092"/>
      <c r="DI70" s="1092"/>
      <c r="DJ70" s="1092"/>
      <c r="DK70" s="1092"/>
      <c r="DL70" s="1092"/>
      <c r="DM70" s="1092"/>
      <c r="DN70" s="1092"/>
      <c r="DO70" s="1092"/>
      <c r="DP70" s="1092"/>
      <c r="DQ70" s="1092"/>
      <c r="DR70" s="1092"/>
      <c r="DS70" s="1092"/>
      <c r="DT70" s="1092"/>
      <c r="DU70" s="1034"/>
    </row>
    <row r="71" spans="2:125" ht="14.25" customHeight="1" thickBot="1" x14ac:dyDescent="0.25">
      <c r="B71" s="62">
        <v>7</v>
      </c>
      <c r="C71" s="63" t="s">
        <v>7473</v>
      </c>
      <c r="D71" s="64"/>
      <c r="E71" s="64" t="s">
        <v>7315</v>
      </c>
      <c r="F71" s="79">
        <v>0</v>
      </c>
      <c r="G71" s="3042">
        <v>246</v>
      </c>
      <c r="H71" s="3043">
        <v>140690</v>
      </c>
      <c r="I71" s="3043">
        <v>73473</v>
      </c>
      <c r="J71" s="3043">
        <v>57354</v>
      </c>
      <c r="K71" s="3043">
        <v>65231</v>
      </c>
      <c r="L71" s="3043">
        <v>9783</v>
      </c>
      <c r="M71" s="3043">
        <v>14389</v>
      </c>
      <c r="N71" s="3036">
        <v>361166</v>
      </c>
      <c r="O71" s="3069"/>
      <c r="P71" s="3042">
        <v>8363</v>
      </c>
      <c r="Q71" s="3043">
        <v>5712</v>
      </c>
      <c r="R71" s="3043">
        <v>4750</v>
      </c>
      <c r="S71" s="3043">
        <v>342341</v>
      </c>
      <c r="T71" s="3045">
        <v>361166</v>
      </c>
      <c r="U71" s="3044">
        <v>0</v>
      </c>
      <c r="V71" s="3043">
        <v>37414</v>
      </c>
      <c r="W71" s="3043">
        <v>140172</v>
      </c>
      <c r="X71" s="3043">
        <v>123676</v>
      </c>
      <c r="Y71" s="3043">
        <v>59904</v>
      </c>
      <c r="Z71" s="3045">
        <v>361166</v>
      </c>
      <c r="AA71" s="3044">
        <v>0</v>
      </c>
      <c r="AB71" s="3063">
        <v>127583</v>
      </c>
      <c r="AC71" s="3063">
        <v>103497</v>
      </c>
      <c r="AD71" s="3043">
        <v>31821</v>
      </c>
      <c r="AE71" s="3043">
        <v>98265</v>
      </c>
      <c r="AF71" s="3045">
        <v>361166</v>
      </c>
      <c r="AG71" s="3018"/>
      <c r="AH71" s="3046" t="s">
        <v>7474</v>
      </c>
      <c r="AI71" s="3047" t="s">
        <v>7316</v>
      </c>
      <c r="AK71" s="43"/>
      <c r="AL71" s="43">
        <f t="shared" si="19"/>
        <v>0</v>
      </c>
      <c r="BT71" s="1050"/>
      <c r="BU71" s="1050"/>
      <c r="BV71" s="1050"/>
      <c r="BW71" s="1050"/>
      <c r="BX71" s="1050"/>
      <c r="BY71" s="1050"/>
      <c r="BZ71" s="1050"/>
      <c r="CA71" s="1050"/>
      <c r="CB71" s="1050"/>
      <c r="CC71" s="1050"/>
      <c r="CD71" s="1050"/>
      <c r="CE71" s="1050"/>
      <c r="CF71" s="1050"/>
      <c r="CG71" s="1050"/>
      <c r="CH71" s="1050"/>
      <c r="CI71" s="1050"/>
      <c r="CJ71" s="1050"/>
      <c r="CK71" s="1050"/>
      <c r="CL71" s="1050"/>
      <c r="CM71" s="1050"/>
      <c r="CN71" s="1050"/>
      <c r="CO71" s="1050"/>
      <c r="CP71" s="1050"/>
      <c r="CQ71" s="1050"/>
      <c r="CR71" s="1050"/>
      <c r="CU71" s="1034"/>
      <c r="CV71" s="1092"/>
      <c r="CW71" s="1092"/>
      <c r="CX71" s="1092"/>
      <c r="CY71" s="1092"/>
      <c r="CZ71" s="1092"/>
      <c r="DA71" s="1092"/>
      <c r="DB71" s="1061">
        <f t="shared" si="20"/>
        <v>0</v>
      </c>
      <c r="DC71" s="1050"/>
      <c r="DD71" s="1092"/>
      <c r="DE71" s="1092"/>
      <c r="DF71" s="1092"/>
      <c r="DG71" s="1092"/>
      <c r="DH71" s="1092"/>
      <c r="DI71" s="1092"/>
      <c r="DJ71" s="1092"/>
      <c r="DK71" s="1092"/>
      <c r="DL71" s="1092"/>
      <c r="DM71" s="1092"/>
      <c r="DN71" s="1092"/>
      <c r="DO71" s="1092"/>
      <c r="DP71" s="1092"/>
      <c r="DQ71" s="1092"/>
      <c r="DR71" s="1092"/>
      <c r="DS71" s="1092"/>
      <c r="DT71" s="1092"/>
      <c r="DU71" s="1034"/>
    </row>
    <row r="72" spans="2:125" ht="14.25" customHeight="1" thickBot="1" x14ac:dyDescent="0.25">
      <c r="B72" s="98">
        <v>8</v>
      </c>
      <c r="C72" s="99" t="s">
        <v>7500</v>
      </c>
      <c r="D72" s="100"/>
      <c r="E72" s="100" t="s">
        <v>7315</v>
      </c>
      <c r="F72" s="526">
        <v>0</v>
      </c>
      <c r="G72" s="3051"/>
      <c r="H72" s="3051"/>
      <c r="I72" s="3051"/>
      <c r="J72" s="3051"/>
      <c r="K72" s="3051"/>
      <c r="L72" s="3051"/>
      <c r="M72" s="3051"/>
      <c r="N72" s="3052">
        <v>36011</v>
      </c>
      <c r="O72" s="3051"/>
      <c r="P72" s="3051"/>
      <c r="Q72" s="3051"/>
      <c r="R72" s="3051"/>
      <c r="S72" s="3051"/>
      <c r="T72" s="3051"/>
      <c r="U72" s="3033"/>
      <c r="V72" s="3033"/>
      <c r="W72" s="3033"/>
      <c r="X72" s="3033"/>
      <c r="Y72" s="3033"/>
      <c r="Z72" s="3033"/>
      <c r="AA72" s="3033"/>
      <c r="AB72" s="3033"/>
      <c r="AC72" s="3033"/>
      <c r="AD72" s="3033"/>
      <c r="AE72" s="3033"/>
      <c r="AF72" s="3033"/>
      <c r="AG72" s="2956"/>
      <c r="AH72" s="3068"/>
      <c r="AI72" s="3053" t="s">
        <v>7501</v>
      </c>
      <c r="AK72" s="43"/>
      <c r="AL72" s="43">
        <f xml:space="preserve"> IF( DB72 = 0, 0, AI72)</f>
        <v>0</v>
      </c>
      <c r="BT72" s="1050"/>
      <c r="BU72" s="1050"/>
      <c r="BV72" s="1050"/>
      <c r="BW72" s="1050"/>
      <c r="BX72" s="1050"/>
      <c r="BY72" s="1050"/>
      <c r="BZ72" s="1050"/>
      <c r="CA72" s="1050"/>
      <c r="CB72" s="1050"/>
      <c r="CC72" s="1050"/>
      <c r="CD72" s="1050"/>
      <c r="CE72" s="1050"/>
      <c r="CF72" s="1050"/>
      <c r="CG72" s="1050"/>
      <c r="CH72" s="1050"/>
      <c r="CI72" s="1050"/>
      <c r="CJ72" s="1050"/>
      <c r="CK72" s="1050"/>
      <c r="CL72" s="1050"/>
      <c r="CM72" s="1050"/>
      <c r="CN72" s="1050"/>
      <c r="CO72" s="1050"/>
      <c r="CP72" s="1050"/>
      <c r="CQ72" s="1050"/>
      <c r="CR72" s="1050"/>
      <c r="CU72" s="1034"/>
      <c r="CV72" s="1092"/>
      <c r="CW72" s="1092"/>
      <c r="CX72" s="1092"/>
      <c r="CY72" s="1092"/>
      <c r="CZ72" s="1092"/>
      <c r="DA72" s="1092"/>
      <c r="DB72" s="1061">
        <f>IF(N72&gt;0.23*N71,1,0)</f>
        <v>0</v>
      </c>
      <c r="DC72" s="1050"/>
      <c r="DD72" s="1092"/>
      <c r="DE72" s="1092"/>
      <c r="DF72" s="1092"/>
      <c r="DG72" s="1092"/>
      <c r="DH72" s="1092"/>
      <c r="DI72" s="1092"/>
      <c r="DJ72" s="1092"/>
      <c r="DK72" s="1092"/>
      <c r="DL72" s="1092"/>
      <c r="DM72" s="1092"/>
      <c r="DN72" s="1092"/>
      <c r="DO72" s="1092"/>
      <c r="DP72" s="1092"/>
      <c r="DQ72" s="1092"/>
      <c r="DR72" s="1092"/>
      <c r="DS72" s="1092"/>
      <c r="DT72" s="1092"/>
      <c r="DU72" s="1034"/>
    </row>
    <row r="73" spans="2:125" ht="14.25" customHeight="1" thickBot="1" x14ac:dyDescent="0.3">
      <c r="B73" s="2956"/>
      <c r="C73" s="3055"/>
      <c r="D73" s="34"/>
      <c r="E73" s="540"/>
      <c r="F73" s="540"/>
      <c r="G73" s="3024"/>
      <c r="H73" s="34"/>
      <c r="I73" s="34"/>
      <c r="J73" s="34"/>
      <c r="K73" s="34"/>
      <c r="L73" s="34"/>
      <c r="M73" s="34"/>
      <c r="N73" s="3024"/>
      <c r="O73" s="3019"/>
      <c r="P73" s="34"/>
      <c r="Q73" s="34"/>
      <c r="R73" s="34"/>
      <c r="S73" s="34"/>
      <c r="T73" s="34"/>
      <c r="U73" s="34"/>
      <c r="V73" s="34"/>
      <c r="W73" s="34"/>
      <c r="X73" s="34"/>
      <c r="Y73" s="34"/>
      <c r="Z73" s="34"/>
      <c r="AA73" s="34"/>
      <c r="AB73" s="34"/>
      <c r="AC73" s="34"/>
      <c r="AD73" s="34"/>
      <c r="AE73" s="34"/>
      <c r="AF73" s="34"/>
      <c r="AG73" s="3019"/>
      <c r="AH73" s="3056"/>
      <c r="AI73" s="3056"/>
      <c r="AK73" s="43"/>
      <c r="AL73" s="651"/>
      <c r="BT73" s="1050"/>
      <c r="BU73" s="1050"/>
      <c r="BV73" s="1050"/>
      <c r="BW73" s="1050"/>
      <c r="BX73" s="1050"/>
      <c r="BY73" s="1050"/>
      <c r="BZ73" s="1050"/>
      <c r="CA73" s="1050"/>
      <c r="CB73" s="1050"/>
      <c r="CC73" s="1050"/>
      <c r="CD73" s="1050"/>
      <c r="CE73" s="1050"/>
      <c r="CF73" s="1050"/>
      <c r="CG73" s="1050"/>
      <c r="CH73" s="1050"/>
      <c r="CI73" s="1050"/>
      <c r="CJ73" s="1050"/>
      <c r="CK73" s="1050"/>
      <c r="CL73" s="1050"/>
      <c r="CM73" s="1050"/>
      <c r="CN73" s="1050"/>
      <c r="CO73" s="1050"/>
      <c r="CP73" s="1050"/>
      <c r="CQ73" s="1050"/>
      <c r="CR73" s="1050"/>
      <c r="CU73" s="1034"/>
      <c r="CV73" s="1092"/>
      <c r="CW73" s="1092"/>
      <c r="CX73" s="1092"/>
      <c r="CY73" s="1092"/>
      <c r="CZ73" s="1092"/>
      <c r="DA73" s="1092"/>
      <c r="DB73" s="1092"/>
      <c r="DC73" s="1050"/>
      <c r="DD73" s="1092"/>
      <c r="DE73" s="1092"/>
      <c r="DF73" s="1092"/>
      <c r="DG73" s="1092"/>
      <c r="DH73" s="1092"/>
      <c r="DI73" s="1092"/>
      <c r="DJ73" s="1092"/>
      <c r="DK73" s="1092"/>
      <c r="DL73" s="1092"/>
      <c r="DM73" s="1092"/>
      <c r="DN73" s="1092"/>
      <c r="DO73" s="1092"/>
      <c r="DP73" s="1092"/>
      <c r="DQ73" s="1092"/>
      <c r="DR73" s="1092"/>
      <c r="DS73" s="1092"/>
      <c r="DT73" s="1092"/>
      <c r="DU73" s="1034"/>
    </row>
    <row r="74" spans="2:125" ht="14.25" customHeight="1" thickBot="1" x14ac:dyDescent="0.25">
      <c r="B74" s="40" t="s">
        <v>2440</v>
      </c>
      <c r="C74" s="41" t="s">
        <v>7692</v>
      </c>
      <c r="D74" s="2951"/>
      <c r="E74" s="2952"/>
      <c r="F74" s="2951"/>
      <c r="G74" s="2951"/>
      <c r="H74" s="2951"/>
      <c r="I74" s="2951"/>
      <c r="J74" s="2951"/>
      <c r="K74" s="2951"/>
      <c r="L74" s="2951"/>
      <c r="M74" s="2951"/>
      <c r="N74" s="2951"/>
      <c r="O74" s="2951"/>
      <c r="P74" s="2956"/>
      <c r="Q74" s="2956"/>
      <c r="R74" s="2956"/>
      <c r="S74" s="2956"/>
      <c r="T74" s="2956"/>
      <c r="U74" s="2995"/>
      <c r="V74" s="2995"/>
      <c r="W74" s="2995"/>
      <c r="X74" s="2995"/>
      <c r="Y74" s="2995"/>
      <c r="Z74" s="2995"/>
      <c r="AA74" s="2995"/>
      <c r="AB74" s="2995"/>
      <c r="AC74" s="2995"/>
      <c r="AD74" s="2995"/>
      <c r="AE74" s="2995"/>
      <c r="AF74" s="2995"/>
      <c r="AG74" s="3018"/>
      <c r="AH74" s="3060"/>
      <c r="AI74" s="3060"/>
      <c r="AK74" s="43"/>
      <c r="AL74" s="651"/>
      <c r="BT74" s="1050"/>
      <c r="BU74" s="1050"/>
      <c r="BV74" s="1050"/>
      <c r="BW74" s="1050"/>
      <c r="BX74" s="1050"/>
      <c r="BY74" s="1050"/>
      <c r="BZ74" s="1050"/>
      <c r="CA74" s="1050"/>
      <c r="CB74" s="1050"/>
      <c r="CC74" s="1050"/>
      <c r="CD74" s="1050"/>
      <c r="CE74" s="1050"/>
      <c r="CF74" s="1050"/>
      <c r="CG74" s="1050"/>
      <c r="CH74" s="1050"/>
      <c r="CI74" s="1050"/>
      <c r="CJ74" s="1050"/>
      <c r="CK74" s="1050"/>
      <c r="CL74" s="1050"/>
      <c r="CM74" s="1050"/>
      <c r="CN74" s="1050"/>
      <c r="CO74" s="1050"/>
      <c r="CP74" s="1050"/>
      <c r="CQ74" s="1050"/>
      <c r="CR74" s="1050"/>
      <c r="CU74" s="1034"/>
      <c r="CV74" s="1092"/>
      <c r="CW74" s="1092"/>
      <c r="CX74" s="1092"/>
      <c r="CY74" s="1092"/>
      <c r="CZ74" s="1092"/>
      <c r="DA74" s="1092"/>
      <c r="DB74" s="1092"/>
      <c r="DC74" s="1050"/>
      <c r="DD74" s="1092"/>
      <c r="DE74" s="1092"/>
      <c r="DF74" s="1092"/>
      <c r="DG74" s="1092"/>
      <c r="DH74" s="1092"/>
      <c r="DI74" s="1092"/>
      <c r="DJ74" s="1092"/>
      <c r="DK74" s="1092"/>
      <c r="DL74" s="1092"/>
      <c r="DM74" s="1092"/>
      <c r="DN74" s="1092"/>
      <c r="DO74" s="1092"/>
      <c r="DP74" s="1092"/>
      <c r="DQ74" s="1092"/>
      <c r="DR74" s="1092"/>
      <c r="DS74" s="1092"/>
      <c r="DT74" s="1092"/>
      <c r="DU74" s="1034"/>
    </row>
    <row r="75" spans="2:125" ht="14.25" customHeight="1" x14ac:dyDescent="0.25">
      <c r="B75" s="44">
        <v>9</v>
      </c>
      <c r="C75" s="45" t="s">
        <v>7504</v>
      </c>
      <c r="D75" s="46"/>
      <c r="E75" s="46" t="s">
        <v>1923</v>
      </c>
      <c r="F75" s="500">
        <v>0</v>
      </c>
      <c r="G75" s="3025">
        <v>32</v>
      </c>
      <c r="H75" s="3027">
        <v>70</v>
      </c>
      <c r="I75" s="3026">
        <v>197</v>
      </c>
      <c r="J75" s="3027">
        <v>3</v>
      </c>
      <c r="K75" s="3027">
        <v>0</v>
      </c>
      <c r="L75" s="3026">
        <v>6</v>
      </c>
      <c r="M75" s="3027">
        <v>0</v>
      </c>
      <c r="N75" s="3028">
        <v>308</v>
      </c>
      <c r="O75" s="3069"/>
      <c r="P75" s="3025">
        <v>0</v>
      </c>
      <c r="Q75" s="3027">
        <v>0</v>
      </c>
      <c r="R75" s="3027">
        <v>2</v>
      </c>
      <c r="S75" s="3026">
        <v>306</v>
      </c>
      <c r="T75" s="3028">
        <v>308</v>
      </c>
      <c r="U75" s="3025">
        <v>0</v>
      </c>
      <c r="V75" s="3027">
        <v>0</v>
      </c>
      <c r="W75" s="3027">
        <v>1</v>
      </c>
      <c r="X75" s="3026">
        <v>9</v>
      </c>
      <c r="Y75" s="3026">
        <v>298</v>
      </c>
      <c r="Z75" s="3028">
        <v>308</v>
      </c>
      <c r="AA75" s="3025">
        <v>0</v>
      </c>
      <c r="AB75" s="3027">
        <v>0</v>
      </c>
      <c r="AC75" s="3027">
        <v>1</v>
      </c>
      <c r="AD75" s="3026">
        <v>14</v>
      </c>
      <c r="AE75" s="3026">
        <v>293</v>
      </c>
      <c r="AF75" s="3028">
        <v>308</v>
      </c>
      <c r="AG75" s="3018"/>
      <c r="AH75" s="2963"/>
      <c r="AI75" s="53" t="s">
        <v>7316</v>
      </c>
      <c r="AK75" s="43">
        <f t="shared" ref="AK75:AK80" si="21" xml:space="preserve"> IF( SUM( BT75:CR75 ) = 0, 0, $BT$5 )</f>
        <v>0</v>
      </c>
      <c r="AL75" s="43">
        <f t="shared" ref="AL75:AL81" si="22" xml:space="preserve"> IF( DB75 = 0, 0, AI75)</f>
        <v>0</v>
      </c>
      <c r="BT75" s="1061">
        <f>IF('[2]Validation flags'!$H$3=1,0, IF( ISNUMBER(G75), 0, 1 ))</f>
        <v>0</v>
      </c>
      <c r="BU75" s="1061">
        <f>IF('[2]Validation flags'!$H$3=1,0, IF( ISNUMBER(H75), 0, 1 ))</f>
        <v>0</v>
      </c>
      <c r="BV75" s="1061">
        <f>IF('[2]Validation flags'!$H$3=1,0, IF( ISNUMBER(I75), 0, 1 ))</f>
        <v>0</v>
      </c>
      <c r="BW75" s="1061">
        <f>IF('[2]Validation flags'!$H$3=1,0, IF( ISNUMBER(J75), 0, 1 ))</f>
        <v>0</v>
      </c>
      <c r="BX75" s="1061">
        <f>IF('[2]Validation flags'!$H$3=1,0, IF( ISNUMBER(K75), 0, 1 ))</f>
        <v>0</v>
      </c>
      <c r="BY75" s="1061">
        <f>IF('[2]Validation flags'!$H$3=1,0, IF( ISNUMBER(L75), 0, 1 ))</f>
        <v>0</v>
      </c>
      <c r="BZ75" s="1061">
        <f>IF('[2]Validation flags'!$H$3=1,0, IF( ISNUMBER(M75), 0, 1 ))</f>
        <v>0</v>
      </c>
      <c r="CA75" s="1050"/>
      <c r="CB75" s="1050"/>
      <c r="CC75" s="1061">
        <f>IF('[2]Validation flags'!$H$3=1,0, IF( ISNUMBER(P75), 0, 1 ))</f>
        <v>0</v>
      </c>
      <c r="CD75" s="1061">
        <f>IF('[2]Validation flags'!$H$3=1,0, IF( ISNUMBER(Q75), 0, 1 ))</f>
        <v>0</v>
      </c>
      <c r="CE75" s="1061">
        <f>IF('[2]Validation flags'!$H$3=1,0, IF( ISNUMBER(R75), 0, 1 ))</f>
        <v>0</v>
      </c>
      <c r="CF75" s="1061">
        <f>IF('[2]Validation flags'!$H$3=1,0, IF( ISNUMBER(S75), 0, 1 ))</f>
        <v>0</v>
      </c>
      <c r="CG75" s="1050"/>
      <c r="CH75" s="1061">
        <f>IF('[2]Validation flags'!$H$3=1,0, IF( ISNUMBER(U75), 0, 1 ))</f>
        <v>0</v>
      </c>
      <c r="CI75" s="1061">
        <f>IF('[2]Validation flags'!$H$3=1,0, IF( ISNUMBER(V75), 0, 1 ))</f>
        <v>0</v>
      </c>
      <c r="CJ75" s="1061">
        <f>IF('[2]Validation flags'!$H$3=1,0, IF( ISNUMBER(W75), 0, 1 ))</f>
        <v>0</v>
      </c>
      <c r="CK75" s="1061">
        <f>IF('[2]Validation flags'!$H$3=1,0, IF( ISNUMBER(X75), 0, 1 ))</f>
        <v>0</v>
      </c>
      <c r="CL75" s="1061">
        <f>IF('[2]Validation flags'!$H$3=1,0, IF( ISNUMBER(Y75), 0, 1 ))</f>
        <v>0</v>
      </c>
      <c r="CM75" s="1050"/>
      <c r="CN75" s="1061">
        <f>IF('[2]Validation flags'!$H$3=1,0, IF( ISNUMBER(AA75), 0, 1 ))</f>
        <v>0</v>
      </c>
      <c r="CO75" s="1061">
        <f>IF('[2]Validation flags'!$H$3=1,0, IF( ISNUMBER(AB75), 0, 1 ))</f>
        <v>0</v>
      </c>
      <c r="CP75" s="1061">
        <f>IF('[2]Validation flags'!$H$3=1,0, IF( ISNUMBER(AC75), 0, 1 ))</f>
        <v>0</v>
      </c>
      <c r="CQ75" s="1061">
        <f>IF('[2]Validation flags'!$H$3=1,0, IF( ISNUMBER(AD75), 0, 1 ))</f>
        <v>0</v>
      </c>
      <c r="CR75" s="1061">
        <f>IF('[2]Validation flags'!$H$3=1,0, IF( ISNUMBER(AE75), 0, 1 ))</f>
        <v>0</v>
      </c>
      <c r="CU75" s="1034"/>
      <c r="CV75" s="1092"/>
      <c r="CW75" s="1092"/>
      <c r="CX75" s="1092"/>
      <c r="CY75" s="1092"/>
      <c r="CZ75" s="1092"/>
      <c r="DA75" s="1092"/>
      <c r="DB75" s="1061">
        <f t="shared" ref="DB75:DB81" si="23">IF(AND(N75=AF75,Z75=AF75,T75=AF75),0,1)</f>
        <v>0</v>
      </c>
      <c r="DC75" s="1050"/>
      <c r="DD75" s="1092"/>
      <c r="DE75" s="1092"/>
      <c r="DF75" s="1092"/>
      <c r="DG75" s="1092"/>
      <c r="DH75" s="1092"/>
      <c r="DI75" s="1092"/>
      <c r="DJ75" s="1092"/>
      <c r="DK75" s="1092"/>
      <c r="DL75" s="1092"/>
      <c r="DM75" s="1092"/>
      <c r="DN75" s="1092"/>
      <c r="DO75" s="1092"/>
      <c r="DP75" s="1092"/>
      <c r="DQ75" s="1092"/>
      <c r="DR75" s="1092"/>
      <c r="DS75" s="1092"/>
      <c r="DT75" s="1092"/>
      <c r="DU75" s="1034"/>
    </row>
    <row r="76" spans="2:125" ht="14.25" customHeight="1" x14ac:dyDescent="0.25">
      <c r="B76" s="62">
        <v>10</v>
      </c>
      <c r="C76" s="63" t="s">
        <v>7530</v>
      </c>
      <c r="D76" s="64"/>
      <c r="E76" s="64" t="s">
        <v>1923</v>
      </c>
      <c r="F76" s="79">
        <v>0</v>
      </c>
      <c r="G76" s="3034">
        <v>1</v>
      </c>
      <c r="H76" s="3035">
        <v>12</v>
      </c>
      <c r="I76" s="3035">
        <v>39</v>
      </c>
      <c r="J76" s="3035">
        <v>1</v>
      </c>
      <c r="K76" s="3035">
        <v>1</v>
      </c>
      <c r="L76" s="3034">
        <v>8</v>
      </c>
      <c r="M76" s="3035">
        <v>3</v>
      </c>
      <c r="N76" s="3036">
        <v>65</v>
      </c>
      <c r="O76" s="3069"/>
      <c r="P76" s="3038">
        <v>1</v>
      </c>
      <c r="Q76" s="3035">
        <v>1</v>
      </c>
      <c r="R76" s="3035">
        <v>1</v>
      </c>
      <c r="S76" s="3034">
        <v>62</v>
      </c>
      <c r="T76" s="3036">
        <v>65</v>
      </c>
      <c r="U76" s="3038">
        <v>0</v>
      </c>
      <c r="V76" s="3035">
        <v>0</v>
      </c>
      <c r="W76" s="3035">
        <v>12</v>
      </c>
      <c r="X76" s="3035">
        <v>26</v>
      </c>
      <c r="Y76" s="3034">
        <v>27</v>
      </c>
      <c r="Z76" s="3036">
        <v>65</v>
      </c>
      <c r="AA76" s="3038">
        <v>0</v>
      </c>
      <c r="AB76" s="3035">
        <v>1</v>
      </c>
      <c r="AC76" s="3035">
        <v>11</v>
      </c>
      <c r="AD76" s="3035">
        <v>28</v>
      </c>
      <c r="AE76" s="3034">
        <v>25</v>
      </c>
      <c r="AF76" s="3036">
        <v>65</v>
      </c>
      <c r="AG76" s="3018"/>
      <c r="AH76" s="2970"/>
      <c r="AI76" s="1068" t="s">
        <v>7316</v>
      </c>
      <c r="AK76" s="43">
        <f t="shared" si="21"/>
        <v>0</v>
      </c>
      <c r="AL76" s="43">
        <f t="shared" si="22"/>
        <v>0</v>
      </c>
      <c r="BT76" s="1061">
        <f>IF('[2]Validation flags'!$H$3=1,0, IF( ISNUMBER(G76), 0, 1 ))</f>
        <v>0</v>
      </c>
      <c r="BU76" s="1061">
        <f>IF('[2]Validation flags'!$H$3=1,0, IF( ISNUMBER(H76), 0, 1 ))</f>
        <v>0</v>
      </c>
      <c r="BV76" s="1061">
        <f>IF('[2]Validation flags'!$H$3=1,0, IF( ISNUMBER(I76), 0, 1 ))</f>
        <v>0</v>
      </c>
      <c r="BW76" s="1061">
        <f>IF('[2]Validation flags'!$H$3=1,0, IF( ISNUMBER(J76), 0, 1 ))</f>
        <v>0</v>
      </c>
      <c r="BX76" s="1061">
        <f>IF('[2]Validation flags'!$H$3=1,0, IF( ISNUMBER(K76), 0, 1 ))</f>
        <v>0</v>
      </c>
      <c r="BY76" s="1061">
        <f>IF('[2]Validation flags'!$H$3=1,0, IF( ISNUMBER(L76), 0, 1 ))</f>
        <v>0</v>
      </c>
      <c r="BZ76" s="1061">
        <f>IF('[2]Validation flags'!$H$3=1,0, IF( ISNUMBER(M76), 0, 1 ))</f>
        <v>0</v>
      </c>
      <c r="CA76" s="1050"/>
      <c r="CB76" s="1050"/>
      <c r="CC76" s="1061">
        <f>IF('[2]Validation flags'!$H$3=1,0, IF( ISNUMBER(P76), 0, 1 ))</f>
        <v>0</v>
      </c>
      <c r="CD76" s="1061">
        <f>IF('[2]Validation flags'!$H$3=1,0, IF( ISNUMBER(Q76), 0, 1 ))</f>
        <v>0</v>
      </c>
      <c r="CE76" s="1061">
        <f>IF('[2]Validation flags'!$H$3=1,0, IF( ISNUMBER(R76), 0, 1 ))</f>
        <v>0</v>
      </c>
      <c r="CF76" s="1061">
        <f>IF('[2]Validation flags'!$H$3=1,0, IF( ISNUMBER(S76), 0, 1 ))</f>
        <v>0</v>
      </c>
      <c r="CG76" s="1050"/>
      <c r="CH76" s="1061">
        <f>IF('[2]Validation flags'!$H$3=1,0, IF( ISNUMBER(U76), 0, 1 ))</f>
        <v>0</v>
      </c>
      <c r="CI76" s="1061">
        <f>IF('[2]Validation flags'!$H$3=1,0, IF( ISNUMBER(V76), 0, 1 ))</f>
        <v>0</v>
      </c>
      <c r="CJ76" s="1061">
        <f>IF('[2]Validation flags'!$H$3=1,0, IF( ISNUMBER(W76), 0, 1 ))</f>
        <v>0</v>
      </c>
      <c r="CK76" s="1061">
        <f>IF('[2]Validation flags'!$H$3=1,0, IF( ISNUMBER(X76), 0, 1 ))</f>
        <v>0</v>
      </c>
      <c r="CL76" s="1061">
        <f>IF('[2]Validation flags'!$H$3=1,0, IF( ISNUMBER(Y76), 0, 1 ))</f>
        <v>0</v>
      </c>
      <c r="CM76" s="1050"/>
      <c r="CN76" s="1061">
        <f>IF('[2]Validation flags'!$H$3=1,0, IF( ISNUMBER(AA76), 0, 1 ))</f>
        <v>0</v>
      </c>
      <c r="CO76" s="1061">
        <f>IF('[2]Validation flags'!$H$3=1,0, IF( ISNUMBER(AB76), 0, 1 ))</f>
        <v>0</v>
      </c>
      <c r="CP76" s="1061">
        <f>IF('[2]Validation flags'!$H$3=1,0, IF( ISNUMBER(AC76), 0, 1 ))</f>
        <v>0</v>
      </c>
      <c r="CQ76" s="1061">
        <f>IF('[2]Validation flags'!$H$3=1,0, IF( ISNUMBER(AD76), 0, 1 ))</f>
        <v>0</v>
      </c>
      <c r="CR76" s="1061">
        <f>IF('[2]Validation flags'!$H$3=1,0, IF( ISNUMBER(AE76), 0, 1 ))</f>
        <v>0</v>
      </c>
      <c r="CU76" s="1034"/>
      <c r="CV76" s="1092"/>
      <c r="CW76" s="1092"/>
      <c r="CX76" s="1092"/>
      <c r="CY76" s="1092"/>
      <c r="CZ76" s="1092"/>
      <c r="DA76" s="1092"/>
      <c r="DB76" s="1061">
        <f t="shared" si="23"/>
        <v>0</v>
      </c>
      <c r="DC76" s="1050"/>
      <c r="DD76" s="1092"/>
      <c r="DE76" s="1092"/>
      <c r="DF76" s="1092"/>
      <c r="DG76" s="1092"/>
      <c r="DH76" s="1092"/>
      <c r="DI76" s="1092"/>
      <c r="DJ76" s="1092"/>
      <c r="DK76" s="1092"/>
      <c r="DL76" s="1092"/>
      <c r="DM76" s="1092"/>
      <c r="DN76" s="1092"/>
      <c r="DO76" s="1092"/>
      <c r="DP76" s="1092"/>
      <c r="DQ76" s="1092"/>
      <c r="DR76" s="1092"/>
      <c r="DS76" s="1092"/>
      <c r="DT76" s="1092"/>
      <c r="DU76" s="1034"/>
    </row>
    <row r="77" spans="2:125" ht="14.25" customHeight="1" x14ac:dyDescent="0.25">
      <c r="B77" s="62">
        <v>11</v>
      </c>
      <c r="C77" s="63" t="s">
        <v>7556</v>
      </c>
      <c r="D77" s="64"/>
      <c r="E77" s="64" t="s">
        <v>1923</v>
      </c>
      <c r="F77" s="79">
        <v>0</v>
      </c>
      <c r="G77" s="3034">
        <v>3</v>
      </c>
      <c r="H77" s="3035">
        <v>13</v>
      </c>
      <c r="I77" s="3034">
        <v>46</v>
      </c>
      <c r="J77" s="3035">
        <v>2</v>
      </c>
      <c r="K77" s="3035">
        <v>2</v>
      </c>
      <c r="L77" s="3035">
        <v>13</v>
      </c>
      <c r="M77" s="3035">
        <v>5</v>
      </c>
      <c r="N77" s="3062">
        <v>84</v>
      </c>
      <c r="O77" s="3069"/>
      <c r="P77" s="3038">
        <v>8</v>
      </c>
      <c r="Q77" s="3035">
        <v>3</v>
      </c>
      <c r="R77" s="3035">
        <v>5</v>
      </c>
      <c r="S77" s="3035">
        <v>68</v>
      </c>
      <c r="T77" s="3062">
        <v>84</v>
      </c>
      <c r="U77" s="3038">
        <v>0</v>
      </c>
      <c r="V77" s="3035">
        <v>2</v>
      </c>
      <c r="W77" s="3035">
        <v>23</v>
      </c>
      <c r="X77" s="3034">
        <v>52</v>
      </c>
      <c r="Y77" s="3034">
        <v>7</v>
      </c>
      <c r="Z77" s="3062">
        <v>84</v>
      </c>
      <c r="AA77" s="3038">
        <v>0</v>
      </c>
      <c r="AB77" s="3035">
        <v>1</v>
      </c>
      <c r="AC77" s="3034">
        <v>27</v>
      </c>
      <c r="AD77" s="3034">
        <v>45</v>
      </c>
      <c r="AE77" s="3034">
        <v>11</v>
      </c>
      <c r="AF77" s="3036">
        <v>84</v>
      </c>
      <c r="AG77" s="3018"/>
      <c r="AH77" s="2970"/>
      <c r="AI77" s="1068" t="s">
        <v>7316</v>
      </c>
      <c r="AK77" s="43">
        <f t="shared" si="21"/>
        <v>0</v>
      </c>
      <c r="AL77" s="43">
        <f t="shared" si="22"/>
        <v>0</v>
      </c>
      <c r="BT77" s="1061">
        <f>IF('[2]Validation flags'!$H$3=1,0, IF( ISNUMBER(G77), 0, 1 ))</f>
        <v>0</v>
      </c>
      <c r="BU77" s="1061">
        <f>IF('[2]Validation flags'!$H$3=1,0, IF( ISNUMBER(H77), 0, 1 ))</f>
        <v>0</v>
      </c>
      <c r="BV77" s="1061">
        <f>IF('[2]Validation flags'!$H$3=1,0, IF( ISNUMBER(I77), 0, 1 ))</f>
        <v>0</v>
      </c>
      <c r="BW77" s="1061">
        <f>IF('[2]Validation flags'!$H$3=1,0, IF( ISNUMBER(J77), 0, 1 ))</f>
        <v>0</v>
      </c>
      <c r="BX77" s="1061">
        <f>IF('[2]Validation flags'!$H$3=1,0, IF( ISNUMBER(K77), 0, 1 ))</f>
        <v>0</v>
      </c>
      <c r="BY77" s="1061">
        <f>IF('[2]Validation flags'!$H$3=1,0, IF( ISNUMBER(L77), 0, 1 ))</f>
        <v>0</v>
      </c>
      <c r="BZ77" s="1061">
        <f>IF('[2]Validation flags'!$H$3=1,0, IF( ISNUMBER(M77), 0, 1 ))</f>
        <v>0</v>
      </c>
      <c r="CA77" s="1050"/>
      <c r="CB77" s="1050"/>
      <c r="CC77" s="1061">
        <f>IF('[2]Validation flags'!$H$3=1,0, IF( ISNUMBER(P77), 0, 1 ))</f>
        <v>0</v>
      </c>
      <c r="CD77" s="1061">
        <f>IF('[2]Validation flags'!$H$3=1,0, IF( ISNUMBER(Q77), 0, 1 ))</f>
        <v>0</v>
      </c>
      <c r="CE77" s="1061">
        <f>IF('[2]Validation flags'!$H$3=1,0, IF( ISNUMBER(R77), 0, 1 ))</f>
        <v>0</v>
      </c>
      <c r="CF77" s="1061">
        <f>IF('[2]Validation flags'!$H$3=1,0, IF( ISNUMBER(S77), 0, 1 ))</f>
        <v>0</v>
      </c>
      <c r="CG77" s="1050"/>
      <c r="CH77" s="1061">
        <f>IF('[2]Validation flags'!$H$3=1,0, IF( ISNUMBER(U77), 0, 1 ))</f>
        <v>0</v>
      </c>
      <c r="CI77" s="1061">
        <f>IF('[2]Validation flags'!$H$3=1,0, IF( ISNUMBER(V77), 0, 1 ))</f>
        <v>0</v>
      </c>
      <c r="CJ77" s="1061">
        <f>IF('[2]Validation flags'!$H$3=1,0, IF( ISNUMBER(W77), 0, 1 ))</f>
        <v>0</v>
      </c>
      <c r="CK77" s="1061">
        <f>IF('[2]Validation flags'!$H$3=1,0, IF( ISNUMBER(X77), 0, 1 ))</f>
        <v>0</v>
      </c>
      <c r="CL77" s="1061">
        <f>IF('[2]Validation flags'!$H$3=1,0, IF( ISNUMBER(Y77), 0, 1 ))</f>
        <v>0</v>
      </c>
      <c r="CM77" s="1050"/>
      <c r="CN77" s="1061">
        <f>IF('[2]Validation flags'!$H$3=1,0, IF( ISNUMBER(AA77), 0, 1 ))</f>
        <v>0</v>
      </c>
      <c r="CO77" s="1061">
        <f>IF('[2]Validation flags'!$H$3=1,0, IF( ISNUMBER(AB77), 0, 1 ))</f>
        <v>0</v>
      </c>
      <c r="CP77" s="1061">
        <f>IF('[2]Validation flags'!$H$3=1,0, IF( ISNUMBER(AC77), 0, 1 ))</f>
        <v>0</v>
      </c>
      <c r="CQ77" s="1061">
        <f>IF('[2]Validation flags'!$H$3=1,0, IF( ISNUMBER(AD77), 0, 1 ))</f>
        <v>0</v>
      </c>
      <c r="CR77" s="1061">
        <f>IF('[2]Validation flags'!$H$3=1,0, IF( ISNUMBER(AE77), 0, 1 ))</f>
        <v>0</v>
      </c>
      <c r="CU77" s="1034"/>
      <c r="CV77" s="1092"/>
      <c r="CW77" s="1092"/>
      <c r="CX77" s="1092"/>
      <c r="CY77" s="1092"/>
      <c r="CZ77" s="1092"/>
      <c r="DA77" s="1092"/>
      <c r="DB77" s="1061">
        <f t="shared" si="23"/>
        <v>0</v>
      </c>
      <c r="DC77" s="1050"/>
      <c r="DD77" s="1092"/>
      <c r="DE77" s="1092"/>
      <c r="DF77" s="1092"/>
      <c r="DG77" s="1092"/>
      <c r="DH77" s="1092"/>
      <c r="DI77" s="1092"/>
      <c r="DJ77" s="1092"/>
      <c r="DK77" s="1092"/>
      <c r="DL77" s="1092"/>
      <c r="DM77" s="1092"/>
      <c r="DN77" s="1092"/>
      <c r="DO77" s="1092"/>
      <c r="DP77" s="1092"/>
      <c r="DQ77" s="1092"/>
      <c r="DR77" s="1092"/>
      <c r="DS77" s="1092"/>
      <c r="DT77" s="1092"/>
      <c r="DU77" s="1034"/>
    </row>
    <row r="78" spans="2:125" ht="14.25" customHeight="1" x14ac:dyDescent="0.25">
      <c r="B78" s="62">
        <v>12</v>
      </c>
      <c r="C78" s="63" t="s">
        <v>7582</v>
      </c>
      <c r="D78" s="64"/>
      <c r="E78" s="64" t="s">
        <v>1923</v>
      </c>
      <c r="F78" s="79">
        <v>0</v>
      </c>
      <c r="G78" s="3035">
        <v>0</v>
      </c>
      <c r="H78" s="3035">
        <v>13</v>
      </c>
      <c r="I78" s="3034">
        <v>35</v>
      </c>
      <c r="J78" s="3035">
        <v>2</v>
      </c>
      <c r="K78" s="3035">
        <v>8</v>
      </c>
      <c r="L78" s="3034">
        <v>6</v>
      </c>
      <c r="M78" s="3035">
        <v>10</v>
      </c>
      <c r="N78" s="3036">
        <v>74</v>
      </c>
      <c r="O78" s="3069"/>
      <c r="P78" s="3037">
        <v>11</v>
      </c>
      <c r="Q78" s="3035">
        <v>3</v>
      </c>
      <c r="R78" s="3035">
        <v>2</v>
      </c>
      <c r="S78" s="3034">
        <v>58</v>
      </c>
      <c r="T78" s="3036">
        <v>74</v>
      </c>
      <c r="U78" s="3038">
        <v>0</v>
      </c>
      <c r="V78" s="3034">
        <v>4</v>
      </c>
      <c r="W78" s="3035">
        <v>17</v>
      </c>
      <c r="X78" s="3034">
        <v>42</v>
      </c>
      <c r="Y78" s="3034">
        <v>11</v>
      </c>
      <c r="Z78" s="3036">
        <v>74</v>
      </c>
      <c r="AA78" s="3038">
        <v>0</v>
      </c>
      <c r="AB78" s="3034">
        <v>5</v>
      </c>
      <c r="AC78" s="3034">
        <v>26</v>
      </c>
      <c r="AD78" s="3035">
        <v>26</v>
      </c>
      <c r="AE78" s="3034">
        <v>17</v>
      </c>
      <c r="AF78" s="3036">
        <v>74</v>
      </c>
      <c r="AG78" s="3018"/>
      <c r="AH78" s="2970"/>
      <c r="AI78" s="1068" t="s">
        <v>7316</v>
      </c>
      <c r="AK78" s="43">
        <f t="shared" si="21"/>
        <v>0</v>
      </c>
      <c r="AL78" s="43">
        <f t="shared" si="22"/>
        <v>0</v>
      </c>
      <c r="BT78" s="1061">
        <f>IF('[2]Validation flags'!$H$3=1,0, IF( ISNUMBER(G78), 0, 1 ))</f>
        <v>0</v>
      </c>
      <c r="BU78" s="1061">
        <f>IF('[2]Validation flags'!$H$3=1,0, IF( ISNUMBER(H78), 0, 1 ))</f>
        <v>0</v>
      </c>
      <c r="BV78" s="1061">
        <f>IF('[2]Validation flags'!$H$3=1,0, IF( ISNUMBER(I78), 0, 1 ))</f>
        <v>0</v>
      </c>
      <c r="BW78" s="1061">
        <f>IF('[2]Validation flags'!$H$3=1,0, IF( ISNUMBER(J78), 0, 1 ))</f>
        <v>0</v>
      </c>
      <c r="BX78" s="1061">
        <f>IF('[2]Validation flags'!$H$3=1,0, IF( ISNUMBER(K78), 0, 1 ))</f>
        <v>0</v>
      </c>
      <c r="BY78" s="1061">
        <f>IF('[2]Validation flags'!$H$3=1,0, IF( ISNUMBER(L78), 0, 1 ))</f>
        <v>0</v>
      </c>
      <c r="BZ78" s="1061">
        <f>IF('[2]Validation flags'!$H$3=1,0, IF( ISNUMBER(M78), 0, 1 ))</f>
        <v>0</v>
      </c>
      <c r="CA78" s="1050"/>
      <c r="CB78" s="1050"/>
      <c r="CC78" s="1061">
        <f>IF('[2]Validation flags'!$H$3=1,0, IF( ISNUMBER(P78), 0, 1 ))</f>
        <v>0</v>
      </c>
      <c r="CD78" s="1061">
        <f>IF('[2]Validation flags'!$H$3=1,0, IF( ISNUMBER(Q78), 0, 1 ))</f>
        <v>0</v>
      </c>
      <c r="CE78" s="1061">
        <f>IF('[2]Validation flags'!$H$3=1,0, IF( ISNUMBER(R78), 0, 1 ))</f>
        <v>0</v>
      </c>
      <c r="CF78" s="1061">
        <f>IF('[2]Validation flags'!$H$3=1,0, IF( ISNUMBER(S78), 0, 1 ))</f>
        <v>0</v>
      </c>
      <c r="CG78" s="1050"/>
      <c r="CH78" s="1061">
        <f>IF('[2]Validation flags'!$H$3=1,0, IF( ISNUMBER(U78), 0, 1 ))</f>
        <v>0</v>
      </c>
      <c r="CI78" s="1061">
        <f>IF('[2]Validation flags'!$H$3=1,0, IF( ISNUMBER(V78), 0, 1 ))</f>
        <v>0</v>
      </c>
      <c r="CJ78" s="1061">
        <f>IF('[2]Validation flags'!$H$3=1,0, IF( ISNUMBER(W78), 0, 1 ))</f>
        <v>0</v>
      </c>
      <c r="CK78" s="1061">
        <f>IF('[2]Validation flags'!$H$3=1,0, IF( ISNUMBER(X78), 0, 1 ))</f>
        <v>0</v>
      </c>
      <c r="CL78" s="1061">
        <f>IF('[2]Validation flags'!$H$3=1,0, IF( ISNUMBER(Y78), 0, 1 ))</f>
        <v>0</v>
      </c>
      <c r="CM78" s="1050"/>
      <c r="CN78" s="1061">
        <f>IF('[2]Validation flags'!$H$3=1,0, IF( ISNUMBER(AA78), 0, 1 ))</f>
        <v>0</v>
      </c>
      <c r="CO78" s="1061">
        <f>IF('[2]Validation flags'!$H$3=1,0, IF( ISNUMBER(AB78), 0, 1 ))</f>
        <v>0</v>
      </c>
      <c r="CP78" s="1061">
        <f>IF('[2]Validation flags'!$H$3=1,0, IF( ISNUMBER(AC78), 0, 1 ))</f>
        <v>0</v>
      </c>
      <c r="CQ78" s="1061">
        <f>IF('[2]Validation flags'!$H$3=1,0, IF( ISNUMBER(AD78), 0, 1 ))</f>
        <v>0</v>
      </c>
      <c r="CR78" s="1061">
        <f>IF('[2]Validation flags'!$H$3=1,0, IF( ISNUMBER(AE78), 0, 1 ))</f>
        <v>0</v>
      </c>
      <c r="CU78" s="1034"/>
      <c r="CV78" s="1092"/>
      <c r="CW78" s="1092"/>
      <c r="CX78" s="1092"/>
      <c r="CY78" s="1092"/>
      <c r="CZ78" s="1092"/>
      <c r="DA78" s="1092"/>
      <c r="DB78" s="1061">
        <f t="shared" si="23"/>
        <v>0</v>
      </c>
      <c r="DC78" s="1050"/>
      <c r="DD78" s="1092"/>
      <c r="DE78" s="1092"/>
      <c r="DF78" s="1092"/>
      <c r="DG78" s="1092"/>
      <c r="DH78" s="1092"/>
      <c r="DI78" s="1092"/>
      <c r="DJ78" s="1092"/>
      <c r="DK78" s="1092"/>
      <c r="DL78" s="1092"/>
      <c r="DM78" s="1092"/>
      <c r="DN78" s="1092"/>
      <c r="DO78" s="1092"/>
      <c r="DP78" s="1092"/>
      <c r="DQ78" s="1092"/>
      <c r="DR78" s="1092"/>
      <c r="DS78" s="1092"/>
      <c r="DT78" s="1092"/>
      <c r="DU78" s="1034"/>
    </row>
    <row r="79" spans="2:125" ht="14.25" customHeight="1" x14ac:dyDescent="0.25">
      <c r="B79" s="85">
        <v>13</v>
      </c>
      <c r="C79" s="86" t="s">
        <v>7608</v>
      </c>
      <c r="D79" s="88"/>
      <c r="E79" s="88" t="s">
        <v>1923</v>
      </c>
      <c r="F79" s="520">
        <v>0</v>
      </c>
      <c r="G79" s="3035">
        <v>0</v>
      </c>
      <c r="H79" s="3035">
        <v>8</v>
      </c>
      <c r="I79" s="3035">
        <v>17</v>
      </c>
      <c r="J79" s="3035">
        <v>5</v>
      </c>
      <c r="K79" s="3035">
        <v>2</v>
      </c>
      <c r="L79" s="3034">
        <v>5</v>
      </c>
      <c r="M79" s="3035">
        <v>3</v>
      </c>
      <c r="N79" s="3036">
        <v>40</v>
      </c>
      <c r="O79" s="3069"/>
      <c r="P79" s="3037">
        <v>4</v>
      </c>
      <c r="Q79" s="3035">
        <v>3</v>
      </c>
      <c r="R79" s="3035">
        <v>4</v>
      </c>
      <c r="S79" s="3035">
        <v>29</v>
      </c>
      <c r="T79" s="3036">
        <v>40</v>
      </c>
      <c r="U79" s="3038">
        <v>0</v>
      </c>
      <c r="V79" s="3034">
        <v>6</v>
      </c>
      <c r="W79" s="3035">
        <v>14</v>
      </c>
      <c r="X79" s="3035">
        <v>17</v>
      </c>
      <c r="Y79" s="3035">
        <v>3</v>
      </c>
      <c r="Z79" s="3036">
        <v>40</v>
      </c>
      <c r="AA79" s="3038">
        <v>0</v>
      </c>
      <c r="AB79" s="3035">
        <v>5</v>
      </c>
      <c r="AC79" s="3035">
        <v>21</v>
      </c>
      <c r="AD79" s="3034">
        <v>7</v>
      </c>
      <c r="AE79" s="3035">
        <v>7</v>
      </c>
      <c r="AF79" s="3036">
        <v>40</v>
      </c>
      <c r="AG79" s="3018"/>
      <c r="AH79" s="2970"/>
      <c r="AI79" s="1068" t="s">
        <v>7316</v>
      </c>
      <c r="AK79" s="43">
        <f t="shared" si="21"/>
        <v>0</v>
      </c>
      <c r="AL79" s="43">
        <f t="shared" si="22"/>
        <v>0</v>
      </c>
      <c r="BT79" s="1061">
        <f>IF('[2]Validation flags'!$H$3=1,0, IF( ISNUMBER(G79), 0, 1 ))</f>
        <v>0</v>
      </c>
      <c r="BU79" s="1061">
        <f>IF('[2]Validation flags'!$H$3=1,0, IF( ISNUMBER(H79), 0, 1 ))</f>
        <v>0</v>
      </c>
      <c r="BV79" s="1061">
        <f>IF('[2]Validation flags'!$H$3=1,0, IF( ISNUMBER(I79), 0, 1 ))</f>
        <v>0</v>
      </c>
      <c r="BW79" s="1061">
        <f>IF('[2]Validation flags'!$H$3=1,0, IF( ISNUMBER(J79), 0, 1 ))</f>
        <v>0</v>
      </c>
      <c r="BX79" s="1061">
        <f>IF('[2]Validation flags'!$H$3=1,0, IF( ISNUMBER(K79), 0, 1 ))</f>
        <v>0</v>
      </c>
      <c r="BY79" s="1061">
        <f>IF('[2]Validation flags'!$H$3=1,0, IF( ISNUMBER(L79), 0, 1 ))</f>
        <v>0</v>
      </c>
      <c r="BZ79" s="1061">
        <f>IF('[2]Validation flags'!$H$3=1,0, IF( ISNUMBER(M79), 0, 1 ))</f>
        <v>0</v>
      </c>
      <c r="CA79" s="1050"/>
      <c r="CB79" s="1050"/>
      <c r="CC79" s="1061">
        <f>IF('[2]Validation flags'!$H$3=1,0, IF( ISNUMBER(P79), 0, 1 ))</f>
        <v>0</v>
      </c>
      <c r="CD79" s="1061">
        <f>IF('[2]Validation flags'!$H$3=1,0, IF( ISNUMBER(Q79), 0, 1 ))</f>
        <v>0</v>
      </c>
      <c r="CE79" s="1061">
        <f>IF('[2]Validation flags'!$H$3=1,0, IF( ISNUMBER(R79), 0, 1 ))</f>
        <v>0</v>
      </c>
      <c r="CF79" s="1061">
        <f>IF('[2]Validation flags'!$H$3=1,0, IF( ISNUMBER(S79), 0, 1 ))</f>
        <v>0</v>
      </c>
      <c r="CG79" s="1050"/>
      <c r="CH79" s="1061">
        <f>IF('[2]Validation flags'!$H$3=1,0, IF( ISNUMBER(U79), 0, 1 ))</f>
        <v>0</v>
      </c>
      <c r="CI79" s="1061">
        <f>IF('[2]Validation flags'!$H$3=1,0, IF( ISNUMBER(V79), 0, 1 ))</f>
        <v>0</v>
      </c>
      <c r="CJ79" s="1061">
        <f>IF('[2]Validation flags'!$H$3=1,0, IF( ISNUMBER(W79), 0, 1 ))</f>
        <v>0</v>
      </c>
      <c r="CK79" s="1061">
        <f>IF('[2]Validation flags'!$H$3=1,0, IF( ISNUMBER(X79), 0, 1 ))</f>
        <v>0</v>
      </c>
      <c r="CL79" s="1061">
        <f>IF('[2]Validation flags'!$H$3=1,0, IF( ISNUMBER(Y79), 0, 1 ))</f>
        <v>0</v>
      </c>
      <c r="CM79" s="1050"/>
      <c r="CN79" s="1061">
        <f>IF('[2]Validation flags'!$H$3=1,0, IF( ISNUMBER(AA79), 0, 1 ))</f>
        <v>0</v>
      </c>
      <c r="CO79" s="1061">
        <f>IF('[2]Validation flags'!$H$3=1,0, IF( ISNUMBER(AB79), 0, 1 ))</f>
        <v>0</v>
      </c>
      <c r="CP79" s="1061">
        <f>IF('[2]Validation flags'!$H$3=1,0, IF( ISNUMBER(AC79), 0, 1 ))</f>
        <v>0</v>
      </c>
      <c r="CQ79" s="1061">
        <f>IF('[2]Validation flags'!$H$3=1,0, IF( ISNUMBER(AD79), 0, 1 ))</f>
        <v>0</v>
      </c>
      <c r="CR79" s="1061">
        <f>IF('[2]Validation flags'!$H$3=1,0, IF( ISNUMBER(AE79), 0, 1 ))</f>
        <v>0</v>
      </c>
      <c r="CU79" s="1034"/>
      <c r="CV79" s="1092"/>
      <c r="CW79" s="1092"/>
      <c r="CX79" s="1092"/>
      <c r="CY79" s="1092"/>
      <c r="CZ79" s="1092"/>
      <c r="DA79" s="1092"/>
      <c r="DB79" s="1061">
        <f t="shared" si="23"/>
        <v>0</v>
      </c>
      <c r="DC79" s="1050"/>
      <c r="DD79" s="1092"/>
      <c r="DE79" s="1092"/>
      <c r="DF79" s="1092"/>
      <c r="DG79" s="1092"/>
      <c r="DH79" s="1092"/>
      <c r="DI79" s="1092"/>
      <c r="DJ79" s="1092"/>
      <c r="DK79" s="1092"/>
      <c r="DL79" s="1092"/>
      <c r="DM79" s="1092"/>
      <c r="DN79" s="1092"/>
      <c r="DO79" s="1092"/>
      <c r="DP79" s="1092"/>
      <c r="DQ79" s="1092"/>
      <c r="DR79" s="1092"/>
      <c r="DS79" s="1092"/>
      <c r="DT79" s="1092"/>
      <c r="DU79" s="1034"/>
    </row>
    <row r="80" spans="2:125" ht="14.25" customHeight="1" x14ac:dyDescent="0.25">
      <c r="B80" s="62">
        <v>14</v>
      </c>
      <c r="C80" s="63" t="s">
        <v>7634</v>
      </c>
      <c r="D80" s="64"/>
      <c r="E80" s="64" t="s">
        <v>1923</v>
      </c>
      <c r="F80" s="79">
        <v>0</v>
      </c>
      <c r="G80" s="3035">
        <v>0</v>
      </c>
      <c r="H80" s="3035">
        <v>17</v>
      </c>
      <c r="I80" s="3034">
        <v>9</v>
      </c>
      <c r="J80" s="3035">
        <v>4</v>
      </c>
      <c r="K80" s="3035">
        <v>5</v>
      </c>
      <c r="L80" s="3035">
        <v>1</v>
      </c>
      <c r="M80" s="3035">
        <v>2</v>
      </c>
      <c r="N80" s="3036">
        <v>38</v>
      </c>
      <c r="O80" s="3069"/>
      <c r="P80" s="3038">
        <v>0</v>
      </c>
      <c r="Q80" s="3035">
        <v>1</v>
      </c>
      <c r="R80" s="3035">
        <v>0</v>
      </c>
      <c r="S80" s="3034">
        <v>37</v>
      </c>
      <c r="T80" s="3036">
        <v>38</v>
      </c>
      <c r="U80" s="3038">
        <v>0</v>
      </c>
      <c r="V80" s="3035">
        <v>1</v>
      </c>
      <c r="W80" s="3035">
        <v>12</v>
      </c>
      <c r="X80" s="3034">
        <v>20</v>
      </c>
      <c r="Y80" s="3035">
        <v>5</v>
      </c>
      <c r="Z80" s="3036">
        <v>38</v>
      </c>
      <c r="AA80" s="3038">
        <v>0</v>
      </c>
      <c r="AB80" s="3034">
        <v>11</v>
      </c>
      <c r="AC80" s="3035">
        <v>15</v>
      </c>
      <c r="AD80" s="3035">
        <v>5</v>
      </c>
      <c r="AE80" s="3035">
        <v>7</v>
      </c>
      <c r="AF80" s="3036">
        <v>38</v>
      </c>
      <c r="AG80" s="3018"/>
      <c r="AH80" s="2970"/>
      <c r="AI80" s="1068" t="s">
        <v>7316</v>
      </c>
      <c r="AK80" s="43">
        <f t="shared" si="21"/>
        <v>0</v>
      </c>
      <c r="AL80" s="43">
        <f t="shared" si="22"/>
        <v>0</v>
      </c>
      <c r="BT80" s="1061">
        <f>IF('[2]Validation flags'!$H$3=1,0, IF( ISNUMBER(G80), 0, 1 ))</f>
        <v>0</v>
      </c>
      <c r="BU80" s="1061">
        <f>IF('[2]Validation flags'!$H$3=1,0, IF( ISNUMBER(H80), 0, 1 ))</f>
        <v>0</v>
      </c>
      <c r="BV80" s="1061">
        <f>IF('[2]Validation flags'!$H$3=1,0, IF( ISNUMBER(I80), 0, 1 ))</f>
        <v>0</v>
      </c>
      <c r="BW80" s="1061">
        <f>IF('[2]Validation flags'!$H$3=1,0, IF( ISNUMBER(J80), 0, 1 ))</f>
        <v>0</v>
      </c>
      <c r="BX80" s="1061">
        <f>IF('[2]Validation flags'!$H$3=1,0, IF( ISNUMBER(K80), 0, 1 ))</f>
        <v>0</v>
      </c>
      <c r="BY80" s="1061">
        <f>IF('[2]Validation flags'!$H$3=1,0, IF( ISNUMBER(L80), 0, 1 ))</f>
        <v>0</v>
      </c>
      <c r="BZ80" s="1061">
        <f>IF('[2]Validation flags'!$H$3=1,0, IF( ISNUMBER(M80), 0, 1 ))</f>
        <v>0</v>
      </c>
      <c r="CA80" s="1050"/>
      <c r="CB80" s="1050"/>
      <c r="CC80" s="1061">
        <f>IF('[2]Validation flags'!$H$3=1,0, IF( ISNUMBER(P80), 0, 1 ))</f>
        <v>0</v>
      </c>
      <c r="CD80" s="1061">
        <f>IF('[2]Validation flags'!$H$3=1,0, IF( ISNUMBER(Q80), 0, 1 ))</f>
        <v>0</v>
      </c>
      <c r="CE80" s="1061">
        <f>IF('[2]Validation flags'!$H$3=1,0, IF( ISNUMBER(R80), 0, 1 ))</f>
        <v>0</v>
      </c>
      <c r="CF80" s="1061">
        <f>IF('[2]Validation flags'!$H$3=1,0, IF( ISNUMBER(S80), 0, 1 ))</f>
        <v>0</v>
      </c>
      <c r="CG80" s="1050"/>
      <c r="CH80" s="1061">
        <f>IF('[2]Validation flags'!$H$3=1,0, IF( ISNUMBER(U80), 0, 1 ))</f>
        <v>0</v>
      </c>
      <c r="CI80" s="1061">
        <f>IF('[2]Validation flags'!$H$3=1,0, IF( ISNUMBER(V80), 0, 1 ))</f>
        <v>0</v>
      </c>
      <c r="CJ80" s="1061">
        <f>IF('[2]Validation flags'!$H$3=1,0, IF( ISNUMBER(W80), 0, 1 ))</f>
        <v>0</v>
      </c>
      <c r="CK80" s="1061">
        <f>IF('[2]Validation flags'!$H$3=1,0, IF( ISNUMBER(X80), 0, 1 ))</f>
        <v>0</v>
      </c>
      <c r="CL80" s="1061">
        <f>IF('[2]Validation flags'!$H$3=1,0, IF( ISNUMBER(Y80), 0, 1 ))</f>
        <v>0</v>
      </c>
      <c r="CM80" s="1050"/>
      <c r="CN80" s="1061">
        <f>IF('[2]Validation flags'!$H$3=1,0, IF( ISNUMBER(AA80), 0, 1 ))</f>
        <v>0</v>
      </c>
      <c r="CO80" s="1061">
        <f>IF('[2]Validation flags'!$H$3=1,0, IF( ISNUMBER(AB80), 0, 1 ))</f>
        <v>0</v>
      </c>
      <c r="CP80" s="1061">
        <f>IF('[2]Validation flags'!$H$3=1,0, IF( ISNUMBER(AC80), 0, 1 ))</f>
        <v>0</v>
      </c>
      <c r="CQ80" s="1061">
        <f>IF('[2]Validation flags'!$H$3=1,0, IF( ISNUMBER(AD80), 0, 1 ))</f>
        <v>0</v>
      </c>
      <c r="CR80" s="1061">
        <f>IF('[2]Validation flags'!$H$3=1,0, IF( ISNUMBER(AE80), 0, 1 ))</f>
        <v>0</v>
      </c>
      <c r="CU80" s="1034"/>
      <c r="CV80" s="1092"/>
      <c r="CW80" s="1092"/>
      <c r="CX80" s="1092"/>
      <c r="CY80" s="1092"/>
      <c r="CZ80" s="1092"/>
      <c r="DA80" s="1092"/>
      <c r="DB80" s="1061">
        <f t="shared" si="23"/>
        <v>0</v>
      </c>
      <c r="DC80" s="1050"/>
      <c r="DD80" s="1092"/>
      <c r="DE80" s="1092"/>
      <c r="DF80" s="1092"/>
      <c r="DG80" s="1092"/>
      <c r="DH80" s="1092"/>
      <c r="DI80" s="1092"/>
      <c r="DJ80" s="1092"/>
      <c r="DK80" s="1092"/>
      <c r="DL80" s="1092"/>
      <c r="DM80" s="1092"/>
      <c r="DN80" s="1092"/>
      <c r="DO80" s="1092"/>
      <c r="DP80" s="1092"/>
      <c r="DQ80" s="1092"/>
      <c r="DR80" s="1092"/>
      <c r="DS80" s="1092"/>
      <c r="DT80" s="1092"/>
      <c r="DU80" s="1034"/>
    </row>
    <row r="81" spans="2:125" ht="14.25" customHeight="1" thickBot="1" x14ac:dyDescent="0.25">
      <c r="B81" s="98">
        <v>15</v>
      </c>
      <c r="C81" s="99" t="s">
        <v>7660</v>
      </c>
      <c r="D81" s="100"/>
      <c r="E81" s="100" t="s">
        <v>1923</v>
      </c>
      <c r="F81" s="526">
        <v>0</v>
      </c>
      <c r="G81" s="3044">
        <v>36</v>
      </c>
      <c r="H81" s="3063">
        <v>133</v>
      </c>
      <c r="I81" s="3063">
        <v>343</v>
      </c>
      <c r="J81" s="3063">
        <v>17</v>
      </c>
      <c r="K81" s="3063">
        <v>18</v>
      </c>
      <c r="L81" s="3063">
        <v>39</v>
      </c>
      <c r="M81" s="3063">
        <v>23</v>
      </c>
      <c r="N81" s="3070">
        <v>609</v>
      </c>
      <c r="O81" s="3069"/>
      <c r="P81" s="3044">
        <v>24</v>
      </c>
      <c r="Q81" s="3063">
        <v>11</v>
      </c>
      <c r="R81" s="3063">
        <v>14</v>
      </c>
      <c r="S81" s="3063">
        <v>560</v>
      </c>
      <c r="T81" s="3065">
        <v>609</v>
      </c>
      <c r="U81" s="3044">
        <v>0</v>
      </c>
      <c r="V81" s="3063">
        <v>13</v>
      </c>
      <c r="W81" s="3063">
        <v>79</v>
      </c>
      <c r="X81" s="3063">
        <v>166</v>
      </c>
      <c r="Y81" s="3063">
        <v>351</v>
      </c>
      <c r="Z81" s="3065">
        <v>609</v>
      </c>
      <c r="AA81" s="3044">
        <v>0</v>
      </c>
      <c r="AB81" s="3063">
        <v>23</v>
      </c>
      <c r="AC81" s="3063">
        <v>101</v>
      </c>
      <c r="AD81" s="3063">
        <v>125</v>
      </c>
      <c r="AE81" s="3063">
        <v>360</v>
      </c>
      <c r="AF81" s="3065">
        <v>609</v>
      </c>
      <c r="AG81" s="3018"/>
      <c r="AH81" s="3046" t="s">
        <v>7661</v>
      </c>
      <c r="AI81" s="3066" t="s">
        <v>7316</v>
      </c>
      <c r="AK81" s="43"/>
      <c r="AL81" s="43">
        <f t="shared" si="22"/>
        <v>0</v>
      </c>
      <c r="BT81" s="1050"/>
      <c r="BU81" s="1050"/>
      <c r="BV81" s="1050"/>
      <c r="BW81" s="1050"/>
      <c r="BX81" s="1050"/>
      <c r="BY81" s="1050"/>
      <c r="BZ81" s="1050"/>
      <c r="CA81" s="1050"/>
      <c r="CB81" s="1050"/>
      <c r="CC81" s="1050"/>
      <c r="CD81" s="1050"/>
      <c r="CE81" s="1050"/>
      <c r="CF81" s="1050"/>
      <c r="CG81" s="1050"/>
      <c r="CH81" s="1050"/>
      <c r="CI81" s="1050"/>
      <c r="CJ81" s="1050"/>
      <c r="CK81" s="1050"/>
      <c r="CL81" s="1050"/>
      <c r="CM81" s="1050"/>
      <c r="CN81" s="1050"/>
      <c r="CO81" s="1050"/>
      <c r="CP81" s="1050"/>
      <c r="CQ81" s="1050"/>
      <c r="CR81" s="1050"/>
      <c r="CU81" s="1034"/>
      <c r="CV81" s="1092"/>
      <c r="CW81" s="1092"/>
      <c r="CX81" s="1092"/>
      <c r="CY81" s="1092"/>
      <c r="CZ81" s="1092"/>
      <c r="DA81" s="1092"/>
      <c r="DB81" s="1061">
        <f t="shared" si="23"/>
        <v>0</v>
      </c>
      <c r="DC81" s="1050"/>
      <c r="DD81" s="1092"/>
      <c r="DE81" s="1092"/>
      <c r="DF81" s="1092"/>
      <c r="DG81" s="1092"/>
      <c r="DH81" s="1092"/>
      <c r="DI81" s="1092"/>
      <c r="DJ81" s="1092"/>
      <c r="DK81" s="1092"/>
      <c r="DL81" s="1092"/>
      <c r="DM81" s="1092"/>
      <c r="DN81" s="1092"/>
      <c r="DO81" s="1092"/>
      <c r="DP81" s="1092"/>
      <c r="DQ81" s="1092"/>
      <c r="DR81" s="1092"/>
      <c r="DS81" s="1092"/>
      <c r="DT81" s="1092"/>
      <c r="DU81" s="1034"/>
    </row>
    <row r="82" spans="2:125" ht="14.25" customHeight="1" thickBot="1" x14ac:dyDescent="0.3">
      <c r="B82" s="2956"/>
      <c r="C82" s="3055"/>
      <c r="D82" s="34"/>
      <c r="E82" s="540"/>
      <c r="F82" s="540"/>
      <c r="G82" s="3024"/>
      <c r="H82" s="34"/>
      <c r="I82" s="34"/>
      <c r="J82" s="34"/>
      <c r="K82" s="34"/>
      <c r="L82" s="34"/>
      <c r="M82" s="34"/>
      <c r="N82" s="3024"/>
      <c r="O82" s="3019"/>
      <c r="P82" s="34"/>
      <c r="Q82" s="34"/>
      <c r="R82" s="34"/>
      <c r="S82" s="34"/>
      <c r="T82" s="34"/>
      <c r="U82" s="34"/>
      <c r="V82" s="34"/>
      <c r="W82" s="34"/>
      <c r="X82" s="34"/>
      <c r="Y82" s="34"/>
      <c r="Z82" s="34"/>
      <c r="AA82" s="34"/>
      <c r="AB82" s="34"/>
      <c r="AC82" s="34"/>
      <c r="AD82" s="34"/>
      <c r="AE82" s="34"/>
      <c r="AF82" s="34"/>
      <c r="AG82" s="3019"/>
      <c r="AH82" s="3056"/>
      <c r="AI82" s="3056"/>
      <c r="AK82" s="43"/>
      <c r="AL82" s="651"/>
      <c r="BT82" s="1050"/>
      <c r="BU82" s="1050"/>
      <c r="BV82" s="1050"/>
      <c r="BW82" s="1050"/>
      <c r="BX82" s="1050"/>
      <c r="BY82" s="1050"/>
      <c r="BZ82" s="1050"/>
      <c r="CA82" s="1050"/>
      <c r="CB82" s="1050"/>
      <c r="CC82" s="1050"/>
      <c r="CD82" s="1050"/>
      <c r="CE82" s="1050"/>
      <c r="CF82" s="1050"/>
      <c r="CG82" s="1050"/>
      <c r="CH82" s="1050"/>
      <c r="CI82" s="1050"/>
      <c r="CJ82" s="1050"/>
      <c r="CK82" s="1050"/>
      <c r="CL82" s="1050"/>
      <c r="CM82" s="1050"/>
      <c r="CN82" s="1050"/>
      <c r="CO82" s="1050"/>
      <c r="CP82" s="1050"/>
      <c r="CQ82" s="1050"/>
      <c r="CR82" s="1050"/>
      <c r="CU82" s="1034"/>
      <c r="CV82" s="1092"/>
      <c r="CW82" s="1092"/>
      <c r="CX82" s="1092"/>
      <c r="CY82" s="1092"/>
      <c r="CZ82" s="1092"/>
      <c r="DA82" s="1092"/>
      <c r="DB82" s="1092"/>
      <c r="DC82" s="1050"/>
      <c r="DD82" s="1092"/>
      <c r="DE82" s="1092"/>
      <c r="DF82" s="1092"/>
      <c r="DG82" s="1092"/>
      <c r="DH82" s="1092"/>
      <c r="DI82" s="1092"/>
      <c r="DJ82" s="1092"/>
      <c r="DK82" s="1092"/>
      <c r="DL82" s="1092"/>
      <c r="DM82" s="1092"/>
      <c r="DN82" s="1092"/>
      <c r="DO82" s="1092"/>
      <c r="DP82" s="1092"/>
      <c r="DQ82" s="1092"/>
      <c r="DR82" s="1092"/>
      <c r="DS82" s="1092"/>
      <c r="DT82" s="1092"/>
      <c r="DU82" s="1034"/>
    </row>
    <row r="83" spans="2:125" ht="14.25" customHeight="1" thickBot="1" x14ac:dyDescent="0.25">
      <c r="B83" s="40" t="s">
        <v>208</v>
      </c>
      <c r="C83" s="41" t="s">
        <v>7693</v>
      </c>
      <c r="D83" s="2951"/>
      <c r="E83" s="2952"/>
      <c r="F83" s="2951"/>
      <c r="G83" s="2951"/>
      <c r="H83" s="2951"/>
      <c r="I83" s="2951"/>
      <c r="J83" s="2951"/>
      <c r="K83" s="2951"/>
      <c r="L83" s="2951"/>
      <c r="M83" s="2951"/>
      <c r="N83" s="2951"/>
      <c r="O83" s="2951"/>
      <c r="P83" s="2956"/>
      <c r="Q83" s="2956"/>
      <c r="R83" s="2956"/>
      <c r="S83" s="2956"/>
      <c r="T83" s="2956"/>
      <c r="U83" s="2995"/>
      <c r="V83" s="2995"/>
      <c r="W83" s="2995"/>
      <c r="X83" s="2995"/>
      <c r="Y83" s="2995"/>
      <c r="Z83" s="2995"/>
      <c r="AA83" s="2995"/>
      <c r="AB83" s="2995"/>
      <c r="AC83" s="2995"/>
      <c r="AD83" s="2995"/>
      <c r="AE83" s="2995"/>
      <c r="AF83" s="2995"/>
      <c r="AG83" s="3018"/>
      <c r="AH83" s="3060"/>
      <c r="AI83" s="3060"/>
      <c r="AK83" s="43"/>
      <c r="AL83" s="651"/>
      <c r="BT83" s="1050"/>
      <c r="BU83" s="1050"/>
      <c r="BV83" s="1050"/>
      <c r="BW83" s="1050"/>
      <c r="BX83" s="1050"/>
      <c r="BY83" s="1050"/>
      <c r="BZ83" s="1050"/>
      <c r="CA83" s="1050"/>
      <c r="CB83" s="1050"/>
      <c r="CC83" s="1050"/>
      <c r="CD83" s="1050"/>
      <c r="CE83" s="1050"/>
      <c r="CF83" s="1050"/>
      <c r="CG83" s="1050"/>
      <c r="CH83" s="1050"/>
      <c r="CI83" s="1050"/>
      <c r="CJ83" s="1050"/>
      <c r="CK83" s="1050"/>
      <c r="CL83" s="1050"/>
      <c r="CM83" s="1050"/>
      <c r="CN83" s="1050"/>
      <c r="CO83" s="1050"/>
      <c r="CP83" s="1050"/>
      <c r="CQ83" s="1050"/>
      <c r="CR83" s="1050"/>
      <c r="CU83" s="1034"/>
      <c r="CV83" s="1092"/>
      <c r="CW83" s="1092"/>
      <c r="CX83" s="1092"/>
      <c r="CY83" s="1092"/>
      <c r="CZ83" s="1092"/>
      <c r="DA83" s="1092"/>
      <c r="DB83" s="1092"/>
      <c r="DC83" s="1050"/>
      <c r="DD83" s="1092"/>
      <c r="DE83" s="1092"/>
      <c r="DF83" s="1092"/>
      <c r="DG83" s="1092"/>
      <c r="DH83" s="1092"/>
      <c r="DI83" s="1092"/>
      <c r="DJ83" s="1092"/>
      <c r="DK83" s="1092"/>
      <c r="DL83" s="1092"/>
      <c r="DM83" s="1092"/>
      <c r="DN83" s="1092"/>
      <c r="DO83" s="1092"/>
      <c r="DP83" s="1092"/>
      <c r="DQ83" s="1092"/>
      <c r="DR83" s="1092"/>
      <c r="DS83" s="1092"/>
      <c r="DT83" s="1092"/>
      <c r="DU83" s="1034"/>
    </row>
    <row r="84" spans="2:125" ht="14.25" customHeight="1" x14ac:dyDescent="0.25">
      <c r="B84" s="44">
        <v>1</v>
      </c>
      <c r="C84" s="45" t="s">
        <v>7314</v>
      </c>
      <c r="D84" s="46"/>
      <c r="E84" s="46" t="s">
        <v>7315</v>
      </c>
      <c r="F84" s="500">
        <v>0</v>
      </c>
      <c r="G84" s="3025">
        <v>66</v>
      </c>
      <c r="H84" s="3026">
        <v>350</v>
      </c>
      <c r="I84" s="3026">
        <v>1146</v>
      </c>
      <c r="J84" s="3027">
        <v>47</v>
      </c>
      <c r="K84" s="3027">
        <v>0</v>
      </c>
      <c r="L84" s="3026">
        <v>50</v>
      </c>
      <c r="M84" s="3027">
        <v>0</v>
      </c>
      <c r="N84" s="3028">
        <v>1659</v>
      </c>
      <c r="O84" s="3069"/>
      <c r="P84" s="3025">
        <v>0</v>
      </c>
      <c r="Q84" s="3027">
        <v>0</v>
      </c>
      <c r="R84" s="3027">
        <v>0</v>
      </c>
      <c r="S84" s="3026">
        <v>1659</v>
      </c>
      <c r="T84" s="3028">
        <v>1659</v>
      </c>
      <c r="U84" s="3025">
        <v>0</v>
      </c>
      <c r="V84" s="3027">
        <v>0</v>
      </c>
      <c r="W84" s="3027">
        <v>11</v>
      </c>
      <c r="X84" s="3026">
        <v>118</v>
      </c>
      <c r="Y84" s="3026">
        <v>1530</v>
      </c>
      <c r="Z84" s="3028">
        <v>1659</v>
      </c>
      <c r="AA84" s="3025">
        <v>0</v>
      </c>
      <c r="AB84" s="3027">
        <v>0</v>
      </c>
      <c r="AC84" s="3027">
        <v>11</v>
      </c>
      <c r="AD84" s="3026">
        <v>190</v>
      </c>
      <c r="AE84" s="3026">
        <v>1458</v>
      </c>
      <c r="AF84" s="3028">
        <v>1659</v>
      </c>
      <c r="AG84" s="3018"/>
      <c r="AH84" s="2963"/>
      <c r="AI84" s="53" t="s">
        <v>7316</v>
      </c>
      <c r="AK84" s="43">
        <f t="shared" ref="AK84:AK89" si="24" xml:space="preserve"> IF( SUM( BT84:CR84 ) = 0, 0, $BT$5 )</f>
        <v>0</v>
      </c>
      <c r="AL84" s="43">
        <f t="shared" ref="AL84:AL90" si="25" xml:space="preserve"> IF( DB84 = 0, 0, AI84)</f>
        <v>0</v>
      </c>
      <c r="BT84" s="1061">
        <f>IF('[2]Validation flags'!$H$3=1,0, IF( ISNUMBER(G84), 0, 1 ))</f>
        <v>0</v>
      </c>
      <c r="BU84" s="1061">
        <f>IF('[2]Validation flags'!$H$3=1,0, IF( ISNUMBER(H84), 0, 1 ))</f>
        <v>0</v>
      </c>
      <c r="BV84" s="1061">
        <f>IF('[2]Validation flags'!$H$3=1,0, IF( ISNUMBER(I84), 0, 1 ))</f>
        <v>0</v>
      </c>
      <c r="BW84" s="1061">
        <f>IF('[2]Validation flags'!$H$3=1,0, IF( ISNUMBER(J84), 0, 1 ))</f>
        <v>0</v>
      </c>
      <c r="BX84" s="1061">
        <f>IF('[2]Validation flags'!$H$3=1,0, IF( ISNUMBER(K84), 0, 1 ))</f>
        <v>0</v>
      </c>
      <c r="BY84" s="1061">
        <f>IF('[2]Validation flags'!$H$3=1,0, IF( ISNUMBER(L84), 0, 1 ))</f>
        <v>0</v>
      </c>
      <c r="BZ84" s="1061">
        <f>IF('[2]Validation flags'!$H$3=1,0, IF( ISNUMBER(M84), 0, 1 ))</f>
        <v>0</v>
      </c>
      <c r="CA84" s="1050"/>
      <c r="CB84" s="1050"/>
      <c r="CC84" s="1061">
        <f>IF('[2]Validation flags'!$H$3=1,0, IF( ISNUMBER(P84), 0, 1 ))</f>
        <v>0</v>
      </c>
      <c r="CD84" s="1061">
        <f>IF('[2]Validation flags'!$H$3=1,0, IF( ISNUMBER(Q84), 0, 1 ))</f>
        <v>0</v>
      </c>
      <c r="CE84" s="1061">
        <f>IF('[2]Validation flags'!$H$3=1,0, IF( ISNUMBER(R84), 0, 1 ))</f>
        <v>0</v>
      </c>
      <c r="CF84" s="1061">
        <f>IF('[2]Validation flags'!$H$3=1,0, IF( ISNUMBER(S84), 0, 1 ))</f>
        <v>0</v>
      </c>
      <c r="CG84" s="1050"/>
      <c r="CH84" s="1061">
        <f>IF('[2]Validation flags'!$H$3=1,0, IF( ISNUMBER(U84), 0, 1 ))</f>
        <v>0</v>
      </c>
      <c r="CI84" s="1061">
        <f>IF('[2]Validation flags'!$H$3=1,0, IF( ISNUMBER(V84), 0, 1 ))</f>
        <v>0</v>
      </c>
      <c r="CJ84" s="1061">
        <f>IF('[2]Validation flags'!$H$3=1,0, IF( ISNUMBER(W84), 0, 1 ))</f>
        <v>0</v>
      </c>
      <c r="CK84" s="1061">
        <f>IF('[2]Validation flags'!$H$3=1,0, IF( ISNUMBER(X84), 0, 1 ))</f>
        <v>0</v>
      </c>
      <c r="CL84" s="1061">
        <f>IF('[2]Validation flags'!$H$3=1,0, IF( ISNUMBER(Y84), 0, 1 ))</f>
        <v>0</v>
      </c>
      <c r="CM84" s="1050"/>
      <c r="CN84" s="1061">
        <f>IF('[2]Validation flags'!$H$3=1,0, IF( ISNUMBER(AA84), 0, 1 ))</f>
        <v>0</v>
      </c>
      <c r="CO84" s="1061">
        <f>IF('[2]Validation flags'!$H$3=1,0, IF( ISNUMBER(AB84), 0, 1 ))</f>
        <v>0</v>
      </c>
      <c r="CP84" s="1061">
        <f>IF('[2]Validation flags'!$H$3=1,0, IF( ISNUMBER(AC84), 0, 1 ))</f>
        <v>0</v>
      </c>
      <c r="CQ84" s="1061">
        <f>IF('[2]Validation flags'!$H$3=1,0, IF( ISNUMBER(AD84), 0, 1 ))</f>
        <v>0</v>
      </c>
      <c r="CR84" s="1061">
        <f>IF('[2]Validation flags'!$H$3=1,0, IF( ISNUMBER(AE84), 0, 1 ))</f>
        <v>0</v>
      </c>
      <c r="CU84" s="1034"/>
      <c r="CV84" s="1092"/>
      <c r="CW84" s="1092"/>
      <c r="CX84" s="1092"/>
      <c r="CY84" s="1092"/>
      <c r="CZ84" s="1092"/>
      <c r="DA84" s="1092"/>
      <c r="DB84" s="1061">
        <f t="shared" ref="DB84:DB90" si="26">IF(AND(N84=AF84,Z84=AF84,T84=AF84),0,1)</f>
        <v>0</v>
      </c>
      <c r="DC84" s="1050"/>
      <c r="DD84" s="1092"/>
      <c r="DE84" s="1092"/>
      <c r="DF84" s="1092"/>
      <c r="DG84" s="1092"/>
      <c r="DH84" s="1092"/>
      <c r="DI84" s="1092"/>
      <c r="DJ84" s="1092"/>
      <c r="DK84" s="1092"/>
      <c r="DL84" s="1092"/>
      <c r="DM84" s="1092"/>
      <c r="DN84" s="1092"/>
      <c r="DO84" s="1092"/>
      <c r="DP84" s="1092"/>
      <c r="DQ84" s="1092"/>
      <c r="DR84" s="1092"/>
      <c r="DS84" s="1092"/>
      <c r="DT84" s="1092"/>
      <c r="DU84" s="1034"/>
    </row>
    <row r="85" spans="2:125" ht="14.25" customHeight="1" x14ac:dyDescent="0.25">
      <c r="B85" s="62">
        <v>2</v>
      </c>
      <c r="C85" s="63" t="s">
        <v>7342</v>
      </c>
      <c r="D85" s="64"/>
      <c r="E85" s="64" t="s">
        <v>7315</v>
      </c>
      <c r="F85" s="79">
        <v>0</v>
      </c>
      <c r="G85" s="3034">
        <v>20</v>
      </c>
      <c r="H85" s="3035">
        <v>274</v>
      </c>
      <c r="I85" s="3034">
        <v>893</v>
      </c>
      <c r="J85" s="3035">
        <v>22</v>
      </c>
      <c r="K85" s="3035">
        <v>24</v>
      </c>
      <c r="L85" s="3034">
        <v>179</v>
      </c>
      <c r="M85" s="3034">
        <v>63</v>
      </c>
      <c r="N85" s="3036">
        <v>1475</v>
      </c>
      <c r="O85" s="3069"/>
      <c r="P85" s="3038">
        <v>0</v>
      </c>
      <c r="Q85" s="3035">
        <v>23</v>
      </c>
      <c r="R85" s="3035">
        <v>0</v>
      </c>
      <c r="S85" s="3034">
        <v>1452</v>
      </c>
      <c r="T85" s="3036">
        <v>1475</v>
      </c>
      <c r="U85" s="3038">
        <v>0</v>
      </c>
      <c r="V85" s="3035">
        <v>0</v>
      </c>
      <c r="W85" s="3034">
        <v>279</v>
      </c>
      <c r="X85" s="3034">
        <v>643</v>
      </c>
      <c r="Y85" s="3034">
        <v>553</v>
      </c>
      <c r="Z85" s="3036">
        <v>1475</v>
      </c>
      <c r="AA85" s="3038">
        <v>0</v>
      </c>
      <c r="AB85" s="3034">
        <v>26</v>
      </c>
      <c r="AC85" s="3034">
        <v>282</v>
      </c>
      <c r="AD85" s="3034">
        <v>647</v>
      </c>
      <c r="AE85" s="3034">
        <v>520</v>
      </c>
      <c r="AF85" s="3036">
        <v>1475</v>
      </c>
      <c r="AG85" s="3018"/>
      <c r="AH85" s="2970"/>
      <c r="AI85" s="1068" t="s">
        <v>7316</v>
      </c>
      <c r="AK85" s="43">
        <f t="shared" si="24"/>
        <v>0</v>
      </c>
      <c r="AL85" s="43">
        <f t="shared" si="25"/>
        <v>0</v>
      </c>
      <c r="BT85" s="1061">
        <f>IF('[2]Validation flags'!$H$3=1,0, IF( ISNUMBER(G85), 0, 1 ))</f>
        <v>0</v>
      </c>
      <c r="BU85" s="1061">
        <f>IF('[2]Validation flags'!$H$3=1,0, IF( ISNUMBER(H85), 0, 1 ))</f>
        <v>0</v>
      </c>
      <c r="BV85" s="1061">
        <f>IF('[2]Validation flags'!$H$3=1,0, IF( ISNUMBER(I85), 0, 1 ))</f>
        <v>0</v>
      </c>
      <c r="BW85" s="1061">
        <f>IF('[2]Validation flags'!$H$3=1,0, IF( ISNUMBER(J85), 0, 1 ))</f>
        <v>0</v>
      </c>
      <c r="BX85" s="1061">
        <f>IF('[2]Validation flags'!$H$3=1,0, IF( ISNUMBER(K85), 0, 1 ))</f>
        <v>0</v>
      </c>
      <c r="BY85" s="1061">
        <f>IF('[2]Validation flags'!$H$3=1,0, IF( ISNUMBER(L85), 0, 1 ))</f>
        <v>0</v>
      </c>
      <c r="BZ85" s="1061">
        <f>IF('[2]Validation flags'!$H$3=1,0, IF( ISNUMBER(M85), 0, 1 ))</f>
        <v>0</v>
      </c>
      <c r="CA85" s="1050"/>
      <c r="CB85" s="1050"/>
      <c r="CC85" s="1061">
        <f>IF('[2]Validation flags'!$H$3=1,0, IF( ISNUMBER(P85), 0, 1 ))</f>
        <v>0</v>
      </c>
      <c r="CD85" s="1061">
        <f>IF('[2]Validation flags'!$H$3=1,0, IF( ISNUMBER(Q85), 0, 1 ))</f>
        <v>0</v>
      </c>
      <c r="CE85" s="1061">
        <f>IF('[2]Validation flags'!$H$3=1,0, IF( ISNUMBER(R85), 0, 1 ))</f>
        <v>0</v>
      </c>
      <c r="CF85" s="1061">
        <f>IF('[2]Validation flags'!$H$3=1,0, IF( ISNUMBER(S85), 0, 1 ))</f>
        <v>0</v>
      </c>
      <c r="CG85" s="1050"/>
      <c r="CH85" s="1061">
        <f>IF('[2]Validation flags'!$H$3=1,0, IF( ISNUMBER(U85), 0, 1 ))</f>
        <v>0</v>
      </c>
      <c r="CI85" s="1061">
        <f>IF('[2]Validation flags'!$H$3=1,0, IF( ISNUMBER(V85), 0, 1 ))</f>
        <v>0</v>
      </c>
      <c r="CJ85" s="1061">
        <f>IF('[2]Validation flags'!$H$3=1,0, IF( ISNUMBER(W85), 0, 1 ))</f>
        <v>0</v>
      </c>
      <c r="CK85" s="1061">
        <f>IF('[2]Validation flags'!$H$3=1,0, IF( ISNUMBER(X85), 0, 1 ))</f>
        <v>0</v>
      </c>
      <c r="CL85" s="1061">
        <f>IF('[2]Validation flags'!$H$3=1,0, IF( ISNUMBER(Y85), 0, 1 ))</f>
        <v>0</v>
      </c>
      <c r="CM85" s="1050"/>
      <c r="CN85" s="1061">
        <f>IF('[2]Validation flags'!$H$3=1,0, IF( ISNUMBER(AA85), 0, 1 ))</f>
        <v>0</v>
      </c>
      <c r="CO85" s="1061">
        <f>IF('[2]Validation flags'!$H$3=1,0, IF( ISNUMBER(AB85), 0, 1 ))</f>
        <v>0</v>
      </c>
      <c r="CP85" s="1061">
        <f>IF('[2]Validation flags'!$H$3=1,0, IF( ISNUMBER(AC85), 0, 1 ))</f>
        <v>0</v>
      </c>
      <c r="CQ85" s="1061">
        <f>IF('[2]Validation flags'!$H$3=1,0, IF( ISNUMBER(AD85), 0, 1 ))</f>
        <v>0</v>
      </c>
      <c r="CR85" s="1061">
        <f>IF('[2]Validation flags'!$H$3=1,0, IF( ISNUMBER(AE85), 0, 1 ))</f>
        <v>0</v>
      </c>
      <c r="CU85" s="1034"/>
      <c r="CV85" s="1092"/>
      <c r="CW85" s="1092"/>
      <c r="CX85" s="1092"/>
      <c r="CY85" s="1092"/>
      <c r="CZ85" s="1092"/>
      <c r="DA85" s="1092"/>
      <c r="DB85" s="1061">
        <f t="shared" si="26"/>
        <v>0</v>
      </c>
      <c r="DC85" s="1050"/>
      <c r="DD85" s="1092"/>
      <c r="DE85" s="1092"/>
      <c r="DF85" s="1092"/>
      <c r="DG85" s="1092"/>
      <c r="DH85" s="1092"/>
      <c r="DI85" s="1092"/>
      <c r="DJ85" s="1092"/>
      <c r="DK85" s="1092"/>
      <c r="DL85" s="1092"/>
      <c r="DM85" s="1092"/>
      <c r="DN85" s="1092"/>
      <c r="DO85" s="1092"/>
      <c r="DP85" s="1092"/>
      <c r="DQ85" s="1092"/>
      <c r="DR85" s="1092"/>
      <c r="DS85" s="1092"/>
      <c r="DT85" s="1092"/>
      <c r="DU85" s="1034"/>
    </row>
    <row r="86" spans="2:125" ht="14.25" customHeight="1" x14ac:dyDescent="0.25">
      <c r="B86" s="62">
        <v>3</v>
      </c>
      <c r="C86" s="63" t="s">
        <v>7368</v>
      </c>
      <c r="D86" s="64"/>
      <c r="E86" s="64" t="s">
        <v>7315</v>
      </c>
      <c r="F86" s="79">
        <v>0</v>
      </c>
      <c r="G86" s="3034">
        <v>158</v>
      </c>
      <c r="H86" s="3034">
        <v>949</v>
      </c>
      <c r="I86" s="3034">
        <v>2843</v>
      </c>
      <c r="J86" s="3035">
        <v>170</v>
      </c>
      <c r="K86" s="3034">
        <v>146</v>
      </c>
      <c r="L86" s="3034">
        <v>772</v>
      </c>
      <c r="M86" s="3034">
        <v>491</v>
      </c>
      <c r="N86" s="3036">
        <v>5529</v>
      </c>
      <c r="O86" s="3069"/>
      <c r="P86" s="3037">
        <v>261</v>
      </c>
      <c r="Q86" s="3035">
        <v>0</v>
      </c>
      <c r="R86" s="3034">
        <v>197</v>
      </c>
      <c r="S86" s="3034">
        <v>5071</v>
      </c>
      <c r="T86" s="3036">
        <v>5529</v>
      </c>
      <c r="U86" s="3038">
        <v>0</v>
      </c>
      <c r="V86" s="3035">
        <v>162</v>
      </c>
      <c r="W86" s="3034">
        <v>1749</v>
      </c>
      <c r="X86" s="3034">
        <v>3295</v>
      </c>
      <c r="Y86" s="3034">
        <v>323</v>
      </c>
      <c r="Z86" s="3036">
        <v>5529</v>
      </c>
      <c r="AA86" s="3038">
        <v>0</v>
      </c>
      <c r="AB86" s="3035">
        <v>108</v>
      </c>
      <c r="AC86" s="3034">
        <v>2017</v>
      </c>
      <c r="AD86" s="3034">
        <v>2773</v>
      </c>
      <c r="AE86" s="3034">
        <v>631</v>
      </c>
      <c r="AF86" s="3036">
        <v>5529</v>
      </c>
      <c r="AG86" s="3018"/>
      <c r="AH86" s="2970"/>
      <c r="AI86" s="1068" t="s">
        <v>7316</v>
      </c>
      <c r="AK86" s="43">
        <f t="shared" si="24"/>
        <v>0</v>
      </c>
      <c r="AL86" s="43">
        <f t="shared" si="25"/>
        <v>0</v>
      </c>
      <c r="BT86" s="1061">
        <f>IF('[2]Validation flags'!$H$3=1,0, IF( ISNUMBER(G86), 0, 1 ))</f>
        <v>0</v>
      </c>
      <c r="BU86" s="1061">
        <f>IF('[2]Validation flags'!$H$3=1,0, IF( ISNUMBER(H86), 0, 1 ))</f>
        <v>0</v>
      </c>
      <c r="BV86" s="1061">
        <f>IF('[2]Validation flags'!$H$3=1,0, IF( ISNUMBER(I86), 0, 1 ))</f>
        <v>0</v>
      </c>
      <c r="BW86" s="1061">
        <f>IF('[2]Validation flags'!$H$3=1,0, IF( ISNUMBER(J86), 0, 1 ))</f>
        <v>0</v>
      </c>
      <c r="BX86" s="1061">
        <f>IF('[2]Validation flags'!$H$3=1,0, IF( ISNUMBER(K86), 0, 1 ))</f>
        <v>0</v>
      </c>
      <c r="BY86" s="1061">
        <f>IF('[2]Validation flags'!$H$3=1,0, IF( ISNUMBER(L86), 0, 1 ))</f>
        <v>0</v>
      </c>
      <c r="BZ86" s="1061">
        <f>IF('[2]Validation flags'!$H$3=1,0, IF( ISNUMBER(M86), 0, 1 ))</f>
        <v>0</v>
      </c>
      <c r="CA86" s="1050"/>
      <c r="CB86" s="1050"/>
      <c r="CC86" s="1061">
        <f>IF('[2]Validation flags'!$H$3=1,0, IF( ISNUMBER(P86), 0, 1 ))</f>
        <v>0</v>
      </c>
      <c r="CD86" s="1061">
        <f>IF('[2]Validation flags'!$H$3=1,0, IF( ISNUMBER(Q86), 0, 1 ))</f>
        <v>0</v>
      </c>
      <c r="CE86" s="1061">
        <f>IF('[2]Validation flags'!$H$3=1,0, IF( ISNUMBER(R86), 0, 1 ))</f>
        <v>0</v>
      </c>
      <c r="CF86" s="1061">
        <f>IF('[2]Validation flags'!$H$3=1,0, IF( ISNUMBER(S86), 0, 1 ))</f>
        <v>0</v>
      </c>
      <c r="CG86" s="1050"/>
      <c r="CH86" s="1061">
        <f>IF('[2]Validation flags'!$H$3=1,0, IF( ISNUMBER(U86), 0, 1 ))</f>
        <v>0</v>
      </c>
      <c r="CI86" s="1061">
        <f>IF('[2]Validation flags'!$H$3=1,0, IF( ISNUMBER(V86), 0, 1 ))</f>
        <v>0</v>
      </c>
      <c r="CJ86" s="1061">
        <f>IF('[2]Validation flags'!$H$3=1,0, IF( ISNUMBER(W86), 0, 1 ))</f>
        <v>0</v>
      </c>
      <c r="CK86" s="1061">
        <f>IF('[2]Validation flags'!$H$3=1,0, IF( ISNUMBER(X86), 0, 1 ))</f>
        <v>0</v>
      </c>
      <c r="CL86" s="1061">
        <f>IF('[2]Validation flags'!$H$3=1,0, IF( ISNUMBER(Y86), 0, 1 ))</f>
        <v>0</v>
      </c>
      <c r="CM86" s="1050"/>
      <c r="CN86" s="1061">
        <f>IF('[2]Validation flags'!$H$3=1,0, IF( ISNUMBER(AA86), 0, 1 ))</f>
        <v>0</v>
      </c>
      <c r="CO86" s="1061">
        <f>IF('[2]Validation flags'!$H$3=1,0, IF( ISNUMBER(AB86), 0, 1 ))</f>
        <v>0</v>
      </c>
      <c r="CP86" s="1061">
        <f>IF('[2]Validation flags'!$H$3=1,0, IF( ISNUMBER(AC86), 0, 1 ))</f>
        <v>0</v>
      </c>
      <c r="CQ86" s="1061">
        <f>IF('[2]Validation flags'!$H$3=1,0, IF( ISNUMBER(AD86), 0, 1 ))</f>
        <v>0</v>
      </c>
      <c r="CR86" s="1061">
        <f>IF('[2]Validation flags'!$H$3=1,0, IF( ISNUMBER(AE86), 0, 1 ))</f>
        <v>0</v>
      </c>
      <c r="CU86" s="1034"/>
      <c r="CV86" s="1092"/>
      <c r="CW86" s="1092"/>
      <c r="CX86" s="1092"/>
      <c r="CY86" s="1092"/>
      <c r="CZ86" s="1092"/>
      <c r="DA86" s="1092"/>
      <c r="DB86" s="1061">
        <f t="shared" si="26"/>
        <v>0</v>
      </c>
      <c r="DC86" s="1050"/>
      <c r="DD86" s="1092"/>
      <c r="DE86" s="1092"/>
      <c r="DF86" s="1092"/>
      <c r="DG86" s="1092"/>
      <c r="DH86" s="1092"/>
      <c r="DI86" s="1092"/>
      <c r="DJ86" s="1092"/>
      <c r="DK86" s="1092"/>
      <c r="DL86" s="1092"/>
      <c r="DM86" s="1092"/>
      <c r="DN86" s="1092"/>
      <c r="DO86" s="1092"/>
      <c r="DP86" s="1092"/>
      <c r="DQ86" s="1092"/>
      <c r="DR86" s="1092"/>
      <c r="DS86" s="1092"/>
      <c r="DT86" s="1092"/>
      <c r="DU86" s="1034"/>
    </row>
    <row r="87" spans="2:125" ht="14.25" customHeight="1" x14ac:dyDescent="0.25">
      <c r="B87" s="62">
        <v>4</v>
      </c>
      <c r="C87" s="63" t="s">
        <v>7394</v>
      </c>
      <c r="D87" s="64"/>
      <c r="E87" s="64" t="s">
        <v>7315</v>
      </c>
      <c r="F87" s="79">
        <v>0</v>
      </c>
      <c r="G87" s="3035">
        <v>0</v>
      </c>
      <c r="H87" s="3034">
        <v>4465</v>
      </c>
      <c r="I87" s="3034">
        <v>10037</v>
      </c>
      <c r="J87" s="3034">
        <v>921</v>
      </c>
      <c r="K87" s="3034">
        <v>2818</v>
      </c>
      <c r="L87" s="3034">
        <v>1420</v>
      </c>
      <c r="M87" s="3034">
        <v>2880</v>
      </c>
      <c r="N87" s="3036">
        <v>22541</v>
      </c>
      <c r="O87" s="3069"/>
      <c r="P87" s="3037">
        <v>1464</v>
      </c>
      <c r="Q87" s="3034">
        <v>958</v>
      </c>
      <c r="R87" s="3034">
        <v>342</v>
      </c>
      <c r="S87" s="3034">
        <v>19777</v>
      </c>
      <c r="T87" s="3036">
        <v>22541</v>
      </c>
      <c r="U87" s="3038">
        <v>0</v>
      </c>
      <c r="V87" s="3034">
        <v>1509</v>
      </c>
      <c r="W87" s="3034">
        <v>5173</v>
      </c>
      <c r="X87" s="3034">
        <v>11600</v>
      </c>
      <c r="Y87" s="3034">
        <v>4259</v>
      </c>
      <c r="Z87" s="3036">
        <v>22541</v>
      </c>
      <c r="AA87" s="3038">
        <v>0</v>
      </c>
      <c r="AB87" s="3034">
        <v>2611</v>
      </c>
      <c r="AC87" s="3034">
        <v>7036</v>
      </c>
      <c r="AD87" s="3034">
        <v>7109</v>
      </c>
      <c r="AE87" s="3034">
        <v>5785</v>
      </c>
      <c r="AF87" s="3036">
        <v>22541</v>
      </c>
      <c r="AG87" s="3018"/>
      <c r="AH87" s="2970"/>
      <c r="AI87" s="1068" t="s">
        <v>7316</v>
      </c>
      <c r="AK87" s="43">
        <f t="shared" si="24"/>
        <v>0</v>
      </c>
      <c r="AL87" s="43">
        <f t="shared" si="25"/>
        <v>0</v>
      </c>
      <c r="BT87" s="1061">
        <f>IF('[2]Validation flags'!$H$3=1,0, IF( ISNUMBER(G87), 0, 1 ))</f>
        <v>0</v>
      </c>
      <c r="BU87" s="1061">
        <f>IF('[2]Validation flags'!$H$3=1,0, IF( ISNUMBER(H87), 0, 1 ))</f>
        <v>0</v>
      </c>
      <c r="BV87" s="1061">
        <f>IF('[2]Validation flags'!$H$3=1,0, IF( ISNUMBER(I87), 0, 1 ))</f>
        <v>0</v>
      </c>
      <c r="BW87" s="1061">
        <f>IF('[2]Validation flags'!$H$3=1,0, IF( ISNUMBER(J87), 0, 1 ))</f>
        <v>0</v>
      </c>
      <c r="BX87" s="1061">
        <f>IF('[2]Validation flags'!$H$3=1,0, IF( ISNUMBER(K87), 0, 1 ))</f>
        <v>0</v>
      </c>
      <c r="BY87" s="1061">
        <f>IF('[2]Validation flags'!$H$3=1,0, IF( ISNUMBER(L87), 0, 1 ))</f>
        <v>0</v>
      </c>
      <c r="BZ87" s="1061">
        <f>IF('[2]Validation flags'!$H$3=1,0, IF( ISNUMBER(M87), 0, 1 ))</f>
        <v>0</v>
      </c>
      <c r="CA87" s="1050"/>
      <c r="CB87" s="1050"/>
      <c r="CC87" s="1061">
        <f>IF('[2]Validation flags'!$H$3=1,0, IF( ISNUMBER(P87), 0, 1 ))</f>
        <v>0</v>
      </c>
      <c r="CD87" s="1061">
        <f>IF('[2]Validation flags'!$H$3=1,0, IF( ISNUMBER(Q87), 0, 1 ))</f>
        <v>0</v>
      </c>
      <c r="CE87" s="1061">
        <f>IF('[2]Validation flags'!$H$3=1,0, IF( ISNUMBER(R87), 0, 1 ))</f>
        <v>0</v>
      </c>
      <c r="CF87" s="1061">
        <f>IF('[2]Validation flags'!$H$3=1,0, IF( ISNUMBER(S87), 0, 1 ))</f>
        <v>0</v>
      </c>
      <c r="CG87" s="1050"/>
      <c r="CH87" s="1061">
        <f>IF('[2]Validation flags'!$H$3=1,0, IF( ISNUMBER(U87), 0, 1 ))</f>
        <v>0</v>
      </c>
      <c r="CI87" s="1061">
        <f>IF('[2]Validation flags'!$H$3=1,0, IF( ISNUMBER(V87), 0, 1 ))</f>
        <v>0</v>
      </c>
      <c r="CJ87" s="1061">
        <f>IF('[2]Validation flags'!$H$3=1,0, IF( ISNUMBER(W87), 0, 1 ))</f>
        <v>0</v>
      </c>
      <c r="CK87" s="1061">
        <f>IF('[2]Validation flags'!$H$3=1,0, IF( ISNUMBER(X87), 0, 1 ))</f>
        <v>0</v>
      </c>
      <c r="CL87" s="1061">
        <f>IF('[2]Validation flags'!$H$3=1,0, IF( ISNUMBER(Y87), 0, 1 ))</f>
        <v>0</v>
      </c>
      <c r="CM87" s="1050"/>
      <c r="CN87" s="1061">
        <f>IF('[2]Validation flags'!$H$3=1,0, IF( ISNUMBER(AA87), 0, 1 ))</f>
        <v>0</v>
      </c>
      <c r="CO87" s="1061">
        <f>IF('[2]Validation flags'!$H$3=1,0, IF( ISNUMBER(AB87), 0, 1 ))</f>
        <v>0</v>
      </c>
      <c r="CP87" s="1061">
        <f>IF('[2]Validation flags'!$H$3=1,0, IF( ISNUMBER(AC87), 0, 1 ))</f>
        <v>0</v>
      </c>
      <c r="CQ87" s="1061">
        <f>IF('[2]Validation flags'!$H$3=1,0, IF( ISNUMBER(AD87), 0, 1 ))</f>
        <v>0</v>
      </c>
      <c r="CR87" s="1061">
        <f>IF('[2]Validation flags'!$H$3=1,0, IF( ISNUMBER(AE87), 0, 1 ))</f>
        <v>0</v>
      </c>
      <c r="CU87" s="1034"/>
      <c r="CV87" s="1092"/>
      <c r="CW87" s="1092"/>
      <c r="CX87" s="1092"/>
      <c r="CY87" s="1092"/>
      <c r="CZ87" s="1092"/>
      <c r="DA87" s="1092"/>
      <c r="DB87" s="1061">
        <f t="shared" si="26"/>
        <v>0</v>
      </c>
      <c r="DC87" s="1050"/>
      <c r="DD87" s="1092"/>
      <c r="DE87" s="1092"/>
      <c r="DF87" s="1092"/>
      <c r="DG87" s="1092"/>
      <c r="DH87" s="1092"/>
      <c r="DI87" s="1092"/>
      <c r="DJ87" s="1092"/>
      <c r="DK87" s="1092"/>
      <c r="DL87" s="1092"/>
      <c r="DM87" s="1092"/>
      <c r="DN87" s="1092"/>
      <c r="DO87" s="1092"/>
      <c r="DP87" s="1092"/>
      <c r="DQ87" s="1092"/>
      <c r="DR87" s="1092"/>
      <c r="DS87" s="1092"/>
      <c r="DT87" s="1092"/>
      <c r="DU87" s="1034"/>
    </row>
    <row r="88" spans="2:125" ht="14.25" customHeight="1" x14ac:dyDescent="0.25">
      <c r="B88" s="85">
        <v>5</v>
      </c>
      <c r="C88" s="86" t="s">
        <v>7421</v>
      </c>
      <c r="D88" s="88"/>
      <c r="E88" s="88" t="s">
        <v>7315</v>
      </c>
      <c r="F88" s="520">
        <v>0</v>
      </c>
      <c r="G88" s="3035">
        <v>0</v>
      </c>
      <c r="H88" s="3034">
        <v>8882</v>
      </c>
      <c r="I88" s="3034">
        <v>16244</v>
      </c>
      <c r="J88" s="3034">
        <v>5748</v>
      </c>
      <c r="K88" s="3034">
        <v>1885</v>
      </c>
      <c r="L88" s="3034">
        <v>4949</v>
      </c>
      <c r="M88" s="3034">
        <v>3779</v>
      </c>
      <c r="N88" s="3036">
        <v>41487</v>
      </c>
      <c r="O88" s="3069"/>
      <c r="P88" s="3037">
        <v>4177</v>
      </c>
      <c r="Q88" s="3034">
        <v>2891</v>
      </c>
      <c r="R88" s="3034">
        <v>3999</v>
      </c>
      <c r="S88" s="3034">
        <v>30420</v>
      </c>
      <c r="T88" s="3036">
        <v>41487</v>
      </c>
      <c r="U88" s="3038">
        <v>0</v>
      </c>
      <c r="V88" s="3034">
        <v>5817</v>
      </c>
      <c r="W88" s="3034">
        <v>13440</v>
      </c>
      <c r="X88" s="3034">
        <v>19424</v>
      </c>
      <c r="Y88" s="3034">
        <v>2806</v>
      </c>
      <c r="Z88" s="3036">
        <v>41487</v>
      </c>
      <c r="AA88" s="3038">
        <v>0</v>
      </c>
      <c r="AB88" s="3034">
        <v>4439</v>
      </c>
      <c r="AC88" s="3034">
        <v>22079</v>
      </c>
      <c r="AD88" s="3034">
        <v>7111</v>
      </c>
      <c r="AE88" s="3034">
        <v>7858</v>
      </c>
      <c r="AF88" s="3036">
        <v>41487</v>
      </c>
      <c r="AG88" s="3018"/>
      <c r="AH88" s="2970"/>
      <c r="AI88" s="1068" t="s">
        <v>7316</v>
      </c>
      <c r="AK88" s="43">
        <f t="shared" si="24"/>
        <v>0</v>
      </c>
      <c r="AL88" s="43">
        <f t="shared" si="25"/>
        <v>0</v>
      </c>
      <c r="BT88" s="1061">
        <f>IF('[2]Validation flags'!$H$3=1,0, IF( ISNUMBER(G88), 0, 1 ))</f>
        <v>0</v>
      </c>
      <c r="BU88" s="1061">
        <f>IF('[2]Validation flags'!$H$3=1,0, IF( ISNUMBER(H88), 0, 1 ))</f>
        <v>0</v>
      </c>
      <c r="BV88" s="1061">
        <f>IF('[2]Validation flags'!$H$3=1,0, IF( ISNUMBER(I88), 0, 1 ))</f>
        <v>0</v>
      </c>
      <c r="BW88" s="1061">
        <f>IF('[2]Validation flags'!$H$3=1,0, IF( ISNUMBER(J88), 0, 1 ))</f>
        <v>0</v>
      </c>
      <c r="BX88" s="1061">
        <f>IF('[2]Validation flags'!$H$3=1,0, IF( ISNUMBER(K88), 0, 1 ))</f>
        <v>0</v>
      </c>
      <c r="BY88" s="1061">
        <f>IF('[2]Validation flags'!$H$3=1,0, IF( ISNUMBER(L88), 0, 1 ))</f>
        <v>0</v>
      </c>
      <c r="BZ88" s="1061">
        <f>IF('[2]Validation flags'!$H$3=1,0, IF( ISNUMBER(M88), 0, 1 ))</f>
        <v>0</v>
      </c>
      <c r="CA88" s="1050"/>
      <c r="CB88" s="1050"/>
      <c r="CC88" s="1061">
        <f>IF('[2]Validation flags'!$H$3=1,0, IF( ISNUMBER(P88), 0, 1 ))</f>
        <v>0</v>
      </c>
      <c r="CD88" s="1061">
        <f>IF('[2]Validation flags'!$H$3=1,0, IF( ISNUMBER(Q88), 0, 1 ))</f>
        <v>0</v>
      </c>
      <c r="CE88" s="1061">
        <f>IF('[2]Validation flags'!$H$3=1,0, IF( ISNUMBER(R88), 0, 1 ))</f>
        <v>0</v>
      </c>
      <c r="CF88" s="1061">
        <f>IF('[2]Validation flags'!$H$3=1,0, IF( ISNUMBER(S88), 0, 1 ))</f>
        <v>0</v>
      </c>
      <c r="CG88" s="1050"/>
      <c r="CH88" s="1061">
        <f>IF('[2]Validation flags'!$H$3=1,0, IF( ISNUMBER(U88), 0, 1 ))</f>
        <v>0</v>
      </c>
      <c r="CI88" s="1061">
        <f>IF('[2]Validation flags'!$H$3=1,0, IF( ISNUMBER(V88), 0, 1 ))</f>
        <v>0</v>
      </c>
      <c r="CJ88" s="1061">
        <f>IF('[2]Validation flags'!$H$3=1,0, IF( ISNUMBER(W88), 0, 1 ))</f>
        <v>0</v>
      </c>
      <c r="CK88" s="1061">
        <f>IF('[2]Validation flags'!$H$3=1,0, IF( ISNUMBER(X88), 0, 1 ))</f>
        <v>0</v>
      </c>
      <c r="CL88" s="1061">
        <f>IF('[2]Validation flags'!$H$3=1,0, IF( ISNUMBER(Y88), 0, 1 ))</f>
        <v>0</v>
      </c>
      <c r="CM88" s="1050"/>
      <c r="CN88" s="1061">
        <f>IF('[2]Validation flags'!$H$3=1,0, IF( ISNUMBER(AA88), 0, 1 ))</f>
        <v>0</v>
      </c>
      <c r="CO88" s="1061">
        <f>IF('[2]Validation flags'!$H$3=1,0, IF( ISNUMBER(AB88), 0, 1 ))</f>
        <v>0</v>
      </c>
      <c r="CP88" s="1061">
        <f>IF('[2]Validation flags'!$H$3=1,0, IF( ISNUMBER(AC88), 0, 1 ))</f>
        <v>0</v>
      </c>
      <c r="CQ88" s="1061">
        <f>IF('[2]Validation flags'!$H$3=1,0, IF( ISNUMBER(AD88), 0, 1 ))</f>
        <v>0</v>
      </c>
      <c r="CR88" s="1061">
        <f>IF('[2]Validation flags'!$H$3=1,0, IF( ISNUMBER(AE88), 0, 1 ))</f>
        <v>0</v>
      </c>
      <c r="CU88" s="1034"/>
      <c r="CV88" s="1092"/>
      <c r="CW88" s="1092"/>
      <c r="CX88" s="1092"/>
      <c r="CY88" s="1092"/>
      <c r="CZ88" s="1092"/>
      <c r="DA88" s="1092"/>
      <c r="DB88" s="1061">
        <f t="shared" si="26"/>
        <v>0</v>
      </c>
      <c r="DC88" s="1050"/>
      <c r="DD88" s="1092"/>
      <c r="DE88" s="1092"/>
      <c r="DF88" s="1092"/>
      <c r="DG88" s="1092"/>
      <c r="DH88" s="1092"/>
      <c r="DI88" s="1092"/>
      <c r="DJ88" s="1092"/>
      <c r="DK88" s="1092"/>
      <c r="DL88" s="1092"/>
      <c r="DM88" s="1092"/>
      <c r="DN88" s="1092"/>
      <c r="DO88" s="1092"/>
      <c r="DP88" s="1092"/>
      <c r="DQ88" s="1092"/>
      <c r="DR88" s="1092"/>
      <c r="DS88" s="1092"/>
      <c r="DT88" s="1092"/>
      <c r="DU88" s="1034"/>
    </row>
    <row r="89" spans="2:125" ht="14.25" customHeight="1" x14ac:dyDescent="0.25">
      <c r="B89" s="62">
        <v>6</v>
      </c>
      <c r="C89" s="63" t="s">
        <v>7447</v>
      </c>
      <c r="D89" s="64"/>
      <c r="E89" s="64" t="s">
        <v>7315</v>
      </c>
      <c r="F89" s="79">
        <v>0</v>
      </c>
      <c r="G89" s="3035">
        <v>0</v>
      </c>
      <c r="H89" s="3034">
        <v>124921</v>
      </c>
      <c r="I89" s="3034">
        <v>41817</v>
      </c>
      <c r="J89" s="3034">
        <v>49890</v>
      </c>
      <c r="K89" s="3034">
        <v>60007</v>
      </c>
      <c r="L89" s="3034">
        <v>2340</v>
      </c>
      <c r="M89" s="3034">
        <v>7073</v>
      </c>
      <c r="N89" s="3036">
        <v>286048</v>
      </c>
      <c r="O89" s="3069"/>
      <c r="P89" s="3038">
        <v>0</v>
      </c>
      <c r="Q89" s="3034">
        <v>1610</v>
      </c>
      <c r="R89" s="3035">
        <v>0</v>
      </c>
      <c r="S89" s="3034">
        <v>284438</v>
      </c>
      <c r="T89" s="3036">
        <v>286048</v>
      </c>
      <c r="U89" s="3038">
        <v>0</v>
      </c>
      <c r="V89" s="3034">
        <v>29722</v>
      </c>
      <c r="W89" s="3034">
        <v>118345</v>
      </c>
      <c r="X89" s="3034">
        <v>87841</v>
      </c>
      <c r="Y89" s="3034">
        <v>50140</v>
      </c>
      <c r="Z89" s="3036">
        <v>286048</v>
      </c>
      <c r="AA89" s="3038">
        <v>0</v>
      </c>
      <c r="AB89" s="3034">
        <v>119357</v>
      </c>
      <c r="AC89" s="3034">
        <v>71410</v>
      </c>
      <c r="AD89" s="3034">
        <v>13772</v>
      </c>
      <c r="AE89" s="3034">
        <v>81509</v>
      </c>
      <c r="AF89" s="3036">
        <v>286048</v>
      </c>
      <c r="AG89" s="3018"/>
      <c r="AH89" s="2970"/>
      <c r="AI89" s="1068" t="s">
        <v>7316</v>
      </c>
      <c r="AK89" s="43">
        <f t="shared" si="24"/>
        <v>0</v>
      </c>
      <c r="AL89" s="43">
        <f t="shared" si="25"/>
        <v>0</v>
      </c>
      <c r="BT89" s="1061">
        <f>IF('[2]Validation flags'!$H$3=1,0, IF( ISNUMBER(G89), 0, 1 ))</f>
        <v>0</v>
      </c>
      <c r="BU89" s="1061">
        <f>IF('[2]Validation flags'!$H$3=1,0, IF( ISNUMBER(H89), 0, 1 ))</f>
        <v>0</v>
      </c>
      <c r="BV89" s="1061">
        <f>IF('[2]Validation flags'!$H$3=1,0, IF( ISNUMBER(I89), 0, 1 ))</f>
        <v>0</v>
      </c>
      <c r="BW89" s="1061">
        <f>IF('[2]Validation flags'!$H$3=1,0, IF( ISNUMBER(J89), 0, 1 ))</f>
        <v>0</v>
      </c>
      <c r="BX89" s="1061">
        <f>IF('[2]Validation flags'!$H$3=1,0, IF( ISNUMBER(K89), 0, 1 ))</f>
        <v>0</v>
      </c>
      <c r="BY89" s="1061">
        <f>IF('[2]Validation flags'!$H$3=1,0, IF( ISNUMBER(L89), 0, 1 ))</f>
        <v>0</v>
      </c>
      <c r="BZ89" s="1061">
        <f>IF('[2]Validation flags'!$H$3=1,0, IF( ISNUMBER(M89), 0, 1 ))</f>
        <v>0</v>
      </c>
      <c r="CA89" s="1050"/>
      <c r="CB89" s="1050"/>
      <c r="CC89" s="1061">
        <f>IF('[2]Validation flags'!$H$3=1,0, IF( ISNUMBER(P89), 0, 1 ))</f>
        <v>0</v>
      </c>
      <c r="CD89" s="1061">
        <f>IF('[2]Validation flags'!$H$3=1,0, IF( ISNUMBER(Q89), 0, 1 ))</f>
        <v>0</v>
      </c>
      <c r="CE89" s="1061">
        <f>IF('[2]Validation flags'!$H$3=1,0, IF( ISNUMBER(R89), 0, 1 ))</f>
        <v>0</v>
      </c>
      <c r="CF89" s="1061">
        <f>IF('[2]Validation flags'!$H$3=1,0, IF( ISNUMBER(S89), 0, 1 ))</f>
        <v>0</v>
      </c>
      <c r="CG89" s="1050"/>
      <c r="CH89" s="1061">
        <f>IF('[2]Validation flags'!$H$3=1,0, IF( ISNUMBER(U89), 0, 1 ))</f>
        <v>0</v>
      </c>
      <c r="CI89" s="1061">
        <f>IF('[2]Validation flags'!$H$3=1,0, IF( ISNUMBER(V89), 0, 1 ))</f>
        <v>0</v>
      </c>
      <c r="CJ89" s="1061">
        <f>IF('[2]Validation flags'!$H$3=1,0, IF( ISNUMBER(W89), 0, 1 ))</f>
        <v>0</v>
      </c>
      <c r="CK89" s="1061">
        <f>IF('[2]Validation flags'!$H$3=1,0, IF( ISNUMBER(X89), 0, 1 ))</f>
        <v>0</v>
      </c>
      <c r="CL89" s="1061">
        <f>IF('[2]Validation flags'!$H$3=1,0, IF( ISNUMBER(Y89), 0, 1 ))</f>
        <v>0</v>
      </c>
      <c r="CM89" s="1050"/>
      <c r="CN89" s="1061">
        <f>IF('[2]Validation flags'!$H$3=1,0, IF( ISNUMBER(AA89), 0, 1 ))</f>
        <v>0</v>
      </c>
      <c r="CO89" s="1061">
        <f>IF('[2]Validation flags'!$H$3=1,0, IF( ISNUMBER(AB89), 0, 1 ))</f>
        <v>0</v>
      </c>
      <c r="CP89" s="1061">
        <f>IF('[2]Validation flags'!$H$3=1,0, IF( ISNUMBER(AC89), 0, 1 ))</f>
        <v>0</v>
      </c>
      <c r="CQ89" s="1061">
        <f>IF('[2]Validation flags'!$H$3=1,0, IF( ISNUMBER(AD89), 0, 1 ))</f>
        <v>0</v>
      </c>
      <c r="CR89" s="1061">
        <f>IF('[2]Validation flags'!$H$3=1,0, IF( ISNUMBER(AE89), 0, 1 ))</f>
        <v>0</v>
      </c>
      <c r="CU89" s="1034"/>
      <c r="CV89" s="1092"/>
      <c r="CW89" s="1092"/>
      <c r="CX89" s="1092"/>
      <c r="CY89" s="1092"/>
      <c r="CZ89" s="1092"/>
      <c r="DA89" s="1092"/>
      <c r="DB89" s="1061">
        <f t="shared" si="26"/>
        <v>0</v>
      </c>
      <c r="DC89" s="1050"/>
      <c r="DD89" s="1092"/>
      <c r="DE89" s="1092"/>
      <c r="DF89" s="1092"/>
      <c r="DG89" s="1092"/>
      <c r="DH89" s="1092"/>
      <c r="DI89" s="1092"/>
      <c r="DJ89" s="1092"/>
      <c r="DK89" s="1092"/>
      <c r="DL89" s="1092"/>
      <c r="DM89" s="1092"/>
      <c r="DN89" s="1092"/>
      <c r="DO89" s="1092"/>
      <c r="DP89" s="1092"/>
      <c r="DQ89" s="1092"/>
      <c r="DR89" s="1092"/>
      <c r="DS89" s="1092"/>
      <c r="DT89" s="1092"/>
      <c r="DU89" s="1034"/>
    </row>
    <row r="90" spans="2:125" ht="14.25" customHeight="1" thickBot="1" x14ac:dyDescent="0.25">
      <c r="B90" s="62">
        <v>7</v>
      </c>
      <c r="C90" s="63" t="s">
        <v>7473</v>
      </c>
      <c r="D90" s="64"/>
      <c r="E90" s="64" t="s">
        <v>7315</v>
      </c>
      <c r="F90" s="79">
        <v>0</v>
      </c>
      <c r="G90" s="3042">
        <v>244</v>
      </c>
      <c r="H90" s="3043">
        <v>139841</v>
      </c>
      <c r="I90" s="3043">
        <v>72980</v>
      </c>
      <c r="J90" s="3043">
        <v>56798</v>
      </c>
      <c r="K90" s="3043">
        <v>64880</v>
      </c>
      <c r="L90" s="3043">
        <v>9710</v>
      </c>
      <c r="M90" s="3043">
        <v>14286</v>
      </c>
      <c r="N90" s="3036">
        <v>358739</v>
      </c>
      <c r="O90" s="3069"/>
      <c r="P90" s="3042">
        <v>5902</v>
      </c>
      <c r="Q90" s="3043">
        <v>5482</v>
      </c>
      <c r="R90" s="3043">
        <v>4538</v>
      </c>
      <c r="S90" s="3043">
        <v>342817</v>
      </c>
      <c r="T90" s="3045">
        <v>358739</v>
      </c>
      <c r="U90" s="3044">
        <v>0</v>
      </c>
      <c r="V90" s="3043">
        <v>37210</v>
      </c>
      <c r="W90" s="3043">
        <v>138997</v>
      </c>
      <c r="X90" s="3043">
        <v>122921</v>
      </c>
      <c r="Y90" s="3043">
        <v>59611</v>
      </c>
      <c r="Z90" s="3045">
        <v>358739</v>
      </c>
      <c r="AA90" s="3044">
        <v>0</v>
      </c>
      <c r="AB90" s="3043">
        <v>126541</v>
      </c>
      <c r="AC90" s="3043">
        <v>102835</v>
      </c>
      <c r="AD90" s="3043">
        <v>31602</v>
      </c>
      <c r="AE90" s="3043">
        <v>97761</v>
      </c>
      <c r="AF90" s="3045">
        <v>358739</v>
      </c>
      <c r="AG90" s="3018"/>
      <c r="AH90" s="3046" t="s">
        <v>7474</v>
      </c>
      <c r="AI90" s="3047" t="s">
        <v>7316</v>
      </c>
      <c r="AK90" s="43"/>
      <c r="AL90" s="43">
        <f t="shared" si="25"/>
        <v>0</v>
      </c>
      <c r="BT90" s="1050"/>
      <c r="BU90" s="1050"/>
      <c r="BV90" s="1050"/>
      <c r="BW90" s="1050"/>
      <c r="BX90" s="1050"/>
      <c r="BY90" s="1050"/>
      <c r="BZ90" s="1050"/>
      <c r="CA90" s="1050"/>
      <c r="CB90" s="1050"/>
      <c r="CC90" s="1050"/>
      <c r="CD90" s="1050"/>
      <c r="CE90" s="1050"/>
      <c r="CF90" s="1050"/>
      <c r="CG90" s="1050"/>
      <c r="CH90" s="1050"/>
      <c r="CI90" s="1050"/>
      <c r="CJ90" s="1050"/>
      <c r="CK90" s="1050"/>
      <c r="CL90" s="1050"/>
      <c r="CM90" s="1050"/>
      <c r="CN90" s="1050"/>
      <c r="CO90" s="1050"/>
      <c r="CP90" s="1050"/>
      <c r="CQ90" s="1050"/>
      <c r="CR90" s="1050"/>
      <c r="CU90" s="1034"/>
      <c r="CV90" s="1092"/>
      <c r="CW90" s="1092"/>
      <c r="CX90" s="1092"/>
      <c r="CY90" s="1092"/>
      <c r="CZ90" s="1092"/>
      <c r="DA90" s="1092"/>
      <c r="DB90" s="1061">
        <f t="shared" si="26"/>
        <v>0</v>
      </c>
      <c r="DC90" s="1050"/>
      <c r="DD90" s="1092"/>
      <c r="DE90" s="1092"/>
      <c r="DF90" s="1092"/>
      <c r="DG90" s="1092"/>
      <c r="DH90" s="1092"/>
      <c r="DI90" s="1092"/>
      <c r="DJ90" s="1092"/>
      <c r="DK90" s="1092"/>
      <c r="DL90" s="1092"/>
      <c r="DM90" s="1092"/>
      <c r="DN90" s="1092"/>
      <c r="DO90" s="1092"/>
      <c r="DP90" s="1092"/>
      <c r="DQ90" s="1092"/>
      <c r="DR90" s="1092"/>
      <c r="DS90" s="1092"/>
      <c r="DT90" s="1092"/>
      <c r="DU90" s="1034"/>
    </row>
    <row r="91" spans="2:125" ht="14.25" customHeight="1" thickBot="1" x14ac:dyDescent="0.25">
      <c r="B91" s="98">
        <v>8</v>
      </c>
      <c r="C91" s="99" t="s">
        <v>7500</v>
      </c>
      <c r="D91" s="100"/>
      <c r="E91" s="100" t="s">
        <v>7315</v>
      </c>
      <c r="F91" s="526">
        <v>0</v>
      </c>
      <c r="G91" s="3051"/>
      <c r="H91" s="3051"/>
      <c r="I91" s="3051"/>
      <c r="J91" s="3051"/>
      <c r="K91" s="3051"/>
      <c r="L91" s="3051"/>
      <c r="M91" s="3051"/>
      <c r="N91" s="3052">
        <v>36011</v>
      </c>
      <c r="O91" s="3051"/>
      <c r="P91" s="3051"/>
      <c r="Q91" s="3051"/>
      <c r="R91" s="3051"/>
      <c r="S91" s="3051"/>
      <c r="T91" s="3051"/>
      <c r="U91" s="3033"/>
      <c r="V91" s="3033"/>
      <c r="W91" s="3033"/>
      <c r="X91" s="3033"/>
      <c r="Y91" s="3033"/>
      <c r="Z91" s="3033"/>
      <c r="AA91" s="3033"/>
      <c r="AB91" s="3033"/>
      <c r="AC91" s="3033"/>
      <c r="AD91" s="3033"/>
      <c r="AE91" s="3033"/>
      <c r="AF91" s="3033"/>
      <c r="AG91" s="2956"/>
      <c r="AH91" s="3068"/>
      <c r="AI91" s="3071" t="s">
        <v>7501</v>
      </c>
      <c r="AK91" s="43"/>
      <c r="AL91" s="43">
        <f xml:space="preserve"> IF( DB91 = 0, 0, AI91)</f>
        <v>0</v>
      </c>
      <c r="BT91" s="1050"/>
      <c r="BU91" s="1050"/>
      <c r="BV91" s="1050"/>
      <c r="BW91" s="1050"/>
      <c r="BX91" s="1050"/>
      <c r="BY91" s="1050"/>
      <c r="BZ91" s="1050"/>
      <c r="CA91" s="1050"/>
      <c r="CB91" s="1050"/>
      <c r="CC91" s="1050"/>
      <c r="CD91" s="1050"/>
      <c r="CE91" s="1050"/>
      <c r="CF91" s="1050"/>
      <c r="CG91" s="1050"/>
      <c r="CH91" s="1050"/>
      <c r="CI91" s="1050"/>
      <c r="CJ91" s="1050"/>
      <c r="CK91" s="1050"/>
      <c r="CL91" s="1050"/>
      <c r="CM91" s="1050"/>
      <c r="CN91" s="1050"/>
      <c r="CO91" s="1050"/>
      <c r="CP91" s="1050"/>
      <c r="CQ91" s="1050"/>
      <c r="CR91" s="1050"/>
      <c r="CU91" s="1034"/>
      <c r="CV91" s="1092"/>
      <c r="CW91" s="1092"/>
      <c r="CX91" s="1092"/>
      <c r="CY91" s="1092"/>
      <c r="CZ91" s="1092"/>
      <c r="DA91" s="1092"/>
      <c r="DB91" s="1061">
        <f>IF(N91&gt;0.23*N90,1,0)</f>
        <v>0</v>
      </c>
      <c r="DC91" s="1050"/>
      <c r="DD91" s="1092"/>
      <c r="DE91" s="1092"/>
      <c r="DF91" s="1092"/>
      <c r="DG91" s="1092"/>
      <c r="DH91" s="1092"/>
      <c r="DI91" s="1092"/>
      <c r="DJ91" s="1092"/>
      <c r="DK91" s="1092"/>
      <c r="DL91" s="1092"/>
      <c r="DM91" s="1092"/>
      <c r="DN91" s="1092"/>
      <c r="DO91" s="1092"/>
      <c r="DP91" s="1092"/>
      <c r="DQ91" s="1092"/>
      <c r="DR91" s="1092"/>
      <c r="DS91" s="1092"/>
      <c r="DT91" s="1092"/>
      <c r="DU91" s="1034"/>
    </row>
    <row r="92" spans="2:125" ht="14.25" customHeight="1" thickBot="1" x14ac:dyDescent="0.3">
      <c r="B92" s="2956"/>
      <c r="C92" s="3055"/>
      <c r="D92" s="34"/>
      <c r="E92" s="540"/>
      <c r="F92" s="540"/>
      <c r="G92" s="3024"/>
      <c r="H92" s="34"/>
      <c r="I92" s="34"/>
      <c r="J92" s="34"/>
      <c r="K92" s="34"/>
      <c r="L92" s="34"/>
      <c r="M92" s="34"/>
      <c r="N92" s="3024"/>
      <c r="O92" s="3019"/>
      <c r="P92" s="34"/>
      <c r="Q92" s="34"/>
      <c r="R92" s="34"/>
      <c r="S92" s="34"/>
      <c r="T92" s="34"/>
      <c r="U92" s="34"/>
      <c r="V92" s="34"/>
      <c r="W92" s="34"/>
      <c r="X92" s="34"/>
      <c r="Y92" s="34"/>
      <c r="Z92" s="34"/>
      <c r="AA92" s="34"/>
      <c r="AB92" s="34"/>
      <c r="AC92" s="34"/>
      <c r="AD92" s="34"/>
      <c r="AE92" s="34"/>
      <c r="AF92" s="34"/>
      <c r="AG92" s="3019"/>
      <c r="AH92" s="3056"/>
      <c r="AI92" s="3056"/>
      <c r="AK92" s="43"/>
      <c r="AL92" s="651"/>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U92" s="1034"/>
      <c r="CV92" s="1092"/>
      <c r="CW92" s="1092"/>
      <c r="CX92" s="1092"/>
      <c r="CY92" s="1092"/>
      <c r="CZ92" s="1092"/>
      <c r="DA92" s="1092"/>
      <c r="DB92" s="1092"/>
      <c r="DC92" s="1050"/>
      <c r="DD92" s="1092"/>
      <c r="DE92" s="1092"/>
      <c r="DF92" s="1092"/>
      <c r="DG92" s="1092"/>
      <c r="DH92" s="1092"/>
      <c r="DI92" s="1092"/>
      <c r="DJ92" s="1092"/>
      <c r="DK92" s="1092"/>
      <c r="DL92" s="1092"/>
      <c r="DM92" s="1092"/>
      <c r="DN92" s="1092"/>
      <c r="DO92" s="1092"/>
      <c r="DP92" s="1092"/>
      <c r="DQ92" s="1092"/>
      <c r="DR92" s="1092"/>
      <c r="DS92" s="1092"/>
      <c r="DT92" s="1092"/>
      <c r="DU92" s="1034"/>
    </row>
    <row r="93" spans="2:125" ht="14.25" customHeight="1" thickBot="1" x14ac:dyDescent="0.25">
      <c r="B93" s="40" t="s">
        <v>2482</v>
      </c>
      <c r="C93" s="41" t="s">
        <v>7694</v>
      </c>
      <c r="D93" s="2951"/>
      <c r="E93" s="2952"/>
      <c r="F93" s="2951"/>
      <c r="G93" s="2951"/>
      <c r="H93" s="2951"/>
      <c r="I93" s="2951"/>
      <c r="J93" s="2951"/>
      <c r="K93" s="2951"/>
      <c r="L93" s="2951"/>
      <c r="M93" s="2951"/>
      <c r="N93" s="2951"/>
      <c r="O93" s="2951"/>
      <c r="P93" s="2956"/>
      <c r="Q93" s="2956"/>
      <c r="R93" s="2956"/>
      <c r="S93" s="2956"/>
      <c r="T93" s="2956"/>
      <c r="U93" s="2995"/>
      <c r="V93" s="2995"/>
      <c r="W93" s="2995"/>
      <c r="X93" s="2995"/>
      <c r="Y93" s="2995"/>
      <c r="Z93" s="2995"/>
      <c r="AA93" s="2995"/>
      <c r="AB93" s="2995"/>
      <c r="AC93" s="2995"/>
      <c r="AD93" s="2995"/>
      <c r="AE93" s="2995"/>
      <c r="AF93" s="2995"/>
      <c r="AG93" s="3018"/>
      <c r="AH93" s="3060"/>
      <c r="AI93" s="3060"/>
      <c r="AK93" s="43"/>
      <c r="AL93" s="651"/>
      <c r="BT93" s="1050"/>
      <c r="BU93" s="1050"/>
      <c r="BV93" s="1050"/>
      <c r="BW93" s="1050"/>
      <c r="BX93" s="1050"/>
      <c r="BY93" s="1050"/>
      <c r="BZ93" s="1050"/>
      <c r="CA93" s="1050"/>
      <c r="CB93" s="1050"/>
      <c r="CC93" s="1050"/>
      <c r="CD93" s="1050"/>
      <c r="CE93" s="1050"/>
      <c r="CF93" s="1050"/>
      <c r="CG93" s="1050"/>
      <c r="CH93" s="1050"/>
      <c r="CI93" s="1050"/>
      <c r="CJ93" s="1050"/>
      <c r="CK93" s="1050"/>
      <c r="CL93" s="1050"/>
      <c r="CM93" s="1050"/>
      <c r="CN93" s="1050"/>
      <c r="CO93" s="1050"/>
      <c r="CP93" s="1050"/>
      <c r="CQ93" s="1050"/>
      <c r="CR93" s="1050"/>
      <c r="CU93" s="1034"/>
      <c r="CV93" s="1092"/>
      <c r="CW93" s="1092"/>
      <c r="CX93" s="1092"/>
      <c r="CY93" s="1092"/>
      <c r="CZ93" s="1092"/>
      <c r="DA93" s="1092"/>
      <c r="DB93" s="1092"/>
      <c r="DC93" s="1050"/>
      <c r="DD93" s="1092"/>
      <c r="DE93" s="1092"/>
      <c r="DF93" s="1092"/>
      <c r="DG93" s="1092"/>
      <c r="DH93" s="1092"/>
      <c r="DI93" s="1092"/>
      <c r="DJ93" s="1092"/>
      <c r="DK93" s="1092"/>
      <c r="DL93" s="1092"/>
      <c r="DM93" s="1092"/>
      <c r="DN93" s="1092"/>
      <c r="DO93" s="1092"/>
      <c r="DP93" s="1092"/>
      <c r="DQ93" s="1092"/>
      <c r="DR93" s="1092"/>
      <c r="DS93" s="1092"/>
      <c r="DT93" s="1092"/>
      <c r="DU93" s="1034"/>
    </row>
    <row r="94" spans="2:125" ht="14.25" customHeight="1" x14ac:dyDescent="0.25">
      <c r="B94" s="44">
        <v>9</v>
      </c>
      <c r="C94" s="45" t="s">
        <v>7504</v>
      </c>
      <c r="D94" s="46"/>
      <c r="E94" s="46" t="s">
        <v>1923</v>
      </c>
      <c r="F94" s="500">
        <v>0</v>
      </c>
      <c r="G94" s="3025">
        <v>32</v>
      </c>
      <c r="H94" s="3027">
        <v>70</v>
      </c>
      <c r="I94" s="3026">
        <v>197</v>
      </c>
      <c r="J94" s="3027">
        <v>3</v>
      </c>
      <c r="K94" s="3027">
        <v>0</v>
      </c>
      <c r="L94" s="3026">
        <v>6</v>
      </c>
      <c r="M94" s="3027">
        <v>0</v>
      </c>
      <c r="N94" s="3028">
        <v>308</v>
      </c>
      <c r="O94" s="3069"/>
      <c r="P94" s="3025">
        <v>0</v>
      </c>
      <c r="Q94" s="3027">
        <v>0</v>
      </c>
      <c r="R94" s="3027">
        <v>0</v>
      </c>
      <c r="S94" s="3026">
        <v>308</v>
      </c>
      <c r="T94" s="3028">
        <v>308</v>
      </c>
      <c r="U94" s="3025">
        <v>0</v>
      </c>
      <c r="V94" s="3027">
        <v>0</v>
      </c>
      <c r="W94" s="3027">
        <v>1</v>
      </c>
      <c r="X94" s="3026">
        <v>9</v>
      </c>
      <c r="Y94" s="3026">
        <v>298</v>
      </c>
      <c r="Z94" s="3028">
        <v>308</v>
      </c>
      <c r="AA94" s="3025">
        <v>0</v>
      </c>
      <c r="AB94" s="3027">
        <v>0</v>
      </c>
      <c r="AC94" s="3027">
        <v>1</v>
      </c>
      <c r="AD94" s="3026">
        <v>14</v>
      </c>
      <c r="AE94" s="3026">
        <v>293</v>
      </c>
      <c r="AF94" s="3028">
        <v>308</v>
      </c>
      <c r="AG94" s="3018"/>
      <c r="AH94" s="2963"/>
      <c r="AI94" s="53" t="s">
        <v>7316</v>
      </c>
      <c r="AK94" s="43">
        <f t="shared" ref="AK94:AK99" si="27" xml:space="preserve"> IF( SUM( BT94:CR94 ) = 0, 0, $BT$5 )</f>
        <v>0</v>
      </c>
      <c r="AL94" s="43">
        <f t="shared" ref="AL94:AL100" si="28" xml:space="preserve"> IF( DB94 = 0, 0, AI94)</f>
        <v>0</v>
      </c>
      <c r="BT94" s="1061">
        <f>IF('[2]Validation flags'!$H$3=1,0, IF( ISNUMBER(G94), 0, 1 ))</f>
        <v>0</v>
      </c>
      <c r="BU94" s="1061">
        <f>IF('[2]Validation flags'!$H$3=1,0, IF( ISNUMBER(H94), 0, 1 ))</f>
        <v>0</v>
      </c>
      <c r="BV94" s="1061">
        <f>IF('[2]Validation flags'!$H$3=1,0, IF( ISNUMBER(I94), 0, 1 ))</f>
        <v>0</v>
      </c>
      <c r="BW94" s="1061">
        <f>IF('[2]Validation flags'!$H$3=1,0, IF( ISNUMBER(J94), 0, 1 ))</f>
        <v>0</v>
      </c>
      <c r="BX94" s="1061">
        <f>IF('[2]Validation flags'!$H$3=1,0, IF( ISNUMBER(K94), 0, 1 ))</f>
        <v>0</v>
      </c>
      <c r="BY94" s="1061">
        <f>IF('[2]Validation flags'!$H$3=1,0, IF( ISNUMBER(L94), 0, 1 ))</f>
        <v>0</v>
      </c>
      <c r="BZ94" s="1061">
        <f>IF('[2]Validation flags'!$H$3=1,0, IF( ISNUMBER(M94), 0, 1 ))</f>
        <v>0</v>
      </c>
      <c r="CA94" s="1050"/>
      <c r="CB94" s="1050"/>
      <c r="CC94" s="1061">
        <f>IF('[2]Validation flags'!$H$3=1,0, IF( ISNUMBER(P94), 0, 1 ))</f>
        <v>0</v>
      </c>
      <c r="CD94" s="1061">
        <f>IF('[2]Validation flags'!$H$3=1,0, IF( ISNUMBER(Q94), 0, 1 ))</f>
        <v>0</v>
      </c>
      <c r="CE94" s="1061">
        <f>IF('[2]Validation flags'!$H$3=1,0, IF( ISNUMBER(R94), 0, 1 ))</f>
        <v>0</v>
      </c>
      <c r="CF94" s="1061">
        <f>IF('[2]Validation flags'!$H$3=1,0, IF( ISNUMBER(S94), 0, 1 ))</f>
        <v>0</v>
      </c>
      <c r="CG94" s="1050"/>
      <c r="CH94" s="1061">
        <f>IF('[2]Validation flags'!$H$3=1,0, IF( ISNUMBER(U94), 0, 1 ))</f>
        <v>0</v>
      </c>
      <c r="CI94" s="1061">
        <f>IF('[2]Validation flags'!$H$3=1,0, IF( ISNUMBER(V94), 0, 1 ))</f>
        <v>0</v>
      </c>
      <c r="CJ94" s="1061">
        <f>IF('[2]Validation flags'!$H$3=1,0, IF( ISNUMBER(W94), 0, 1 ))</f>
        <v>0</v>
      </c>
      <c r="CK94" s="1061">
        <f>IF('[2]Validation flags'!$H$3=1,0, IF( ISNUMBER(X94), 0, 1 ))</f>
        <v>0</v>
      </c>
      <c r="CL94" s="1061">
        <f>IF('[2]Validation flags'!$H$3=1,0, IF( ISNUMBER(Y94), 0, 1 ))</f>
        <v>0</v>
      </c>
      <c r="CM94" s="1050"/>
      <c r="CN94" s="1061">
        <f>IF('[2]Validation flags'!$H$3=1,0, IF( ISNUMBER(AA94), 0, 1 ))</f>
        <v>0</v>
      </c>
      <c r="CO94" s="1061">
        <f>IF('[2]Validation flags'!$H$3=1,0, IF( ISNUMBER(AB94), 0, 1 ))</f>
        <v>0</v>
      </c>
      <c r="CP94" s="1061">
        <f>IF('[2]Validation flags'!$H$3=1,0, IF( ISNUMBER(AC94), 0, 1 ))</f>
        <v>0</v>
      </c>
      <c r="CQ94" s="1061">
        <f>IF('[2]Validation flags'!$H$3=1,0, IF( ISNUMBER(AD94), 0, 1 ))</f>
        <v>0</v>
      </c>
      <c r="CR94" s="1061">
        <f>IF('[2]Validation flags'!$H$3=1,0, IF( ISNUMBER(AE94), 0, 1 ))</f>
        <v>0</v>
      </c>
      <c r="CU94" s="1034"/>
      <c r="CV94" s="1092"/>
      <c r="CW94" s="1092"/>
      <c r="CX94" s="1092"/>
      <c r="CY94" s="1092"/>
      <c r="CZ94" s="1092"/>
      <c r="DA94" s="1092"/>
      <c r="DB94" s="1061">
        <f t="shared" ref="DB94:DB100" si="29">IF(AND(N94=AF94,Z94=AF94,T94=AF94),0,1)</f>
        <v>0</v>
      </c>
      <c r="DC94" s="1050"/>
      <c r="DD94" s="1092"/>
      <c r="DE94" s="1092"/>
      <c r="DF94" s="1092"/>
      <c r="DG94" s="1092"/>
      <c r="DH94" s="1092"/>
      <c r="DI94" s="1092"/>
      <c r="DJ94" s="1092"/>
      <c r="DK94" s="1092"/>
      <c r="DL94" s="1092"/>
      <c r="DM94" s="1092"/>
      <c r="DN94" s="1092"/>
      <c r="DO94" s="1092"/>
      <c r="DP94" s="1092"/>
      <c r="DQ94" s="1092"/>
      <c r="DR94" s="1092"/>
      <c r="DS94" s="1092"/>
      <c r="DT94" s="1092"/>
      <c r="DU94" s="1034"/>
    </row>
    <row r="95" spans="2:125" ht="14.25" customHeight="1" x14ac:dyDescent="0.25">
      <c r="B95" s="62">
        <v>10</v>
      </c>
      <c r="C95" s="63" t="s">
        <v>7530</v>
      </c>
      <c r="D95" s="64"/>
      <c r="E95" s="64" t="s">
        <v>1923</v>
      </c>
      <c r="F95" s="79">
        <v>0</v>
      </c>
      <c r="G95" s="3035">
        <v>1</v>
      </c>
      <c r="H95" s="3035">
        <v>12</v>
      </c>
      <c r="I95" s="3035">
        <v>40</v>
      </c>
      <c r="J95" s="3035">
        <v>1</v>
      </c>
      <c r="K95" s="3035">
        <v>1</v>
      </c>
      <c r="L95" s="3034">
        <v>8</v>
      </c>
      <c r="M95" s="3035">
        <v>3</v>
      </c>
      <c r="N95" s="3036">
        <v>66</v>
      </c>
      <c r="O95" s="3069"/>
      <c r="P95" s="3038">
        <v>0</v>
      </c>
      <c r="Q95" s="3035">
        <v>1</v>
      </c>
      <c r="R95" s="3035">
        <v>0</v>
      </c>
      <c r="S95" s="3034">
        <v>65</v>
      </c>
      <c r="T95" s="3036">
        <v>66</v>
      </c>
      <c r="U95" s="3038">
        <v>0</v>
      </c>
      <c r="V95" s="3035">
        <v>0</v>
      </c>
      <c r="W95" s="3035">
        <v>12</v>
      </c>
      <c r="X95" s="3035">
        <v>27</v>
      </c>
      <c r="Y95" s="3034">
        <v>27</v>
      </c>
      <c r="Z95" s="3036">
        <v>66</v>
      </c>
      <c r="AA95" s="3038">
        <v>0</v>
      </c>
      <c r="AB95" s="3035">
        <v>1</v>
      </c>
      <c r="AC95" s="3035">
        <v>12</v>
      </c>
      <c r="AD95" s="3035">
        <v>28</v>
      </c>
      <c r="AE95" s="3034">
        <v>25</v>
      </c>
      <c r="AF95" s="3036">
        <v>66</v>
      </c>
      <c r="AG95" s="3018"/>
      <c r="AH95" s="2970"/>
      <c r="AI95" s="1068" t="s">
        <v>7316</v>
      </c>
      <c r="AK95" s="43">
        <f t="shared" si="27"/>
        <v>0</v>
      </c>
      <c r="AL95" s="43">
        <f t="shared" si="28"/>
        <v>0</v>
      </c>
      <c r="BT95" s="1061">
        <f>IF('[2]Validation flags'!$H$3=1,0, IF( ISNUMBER(G95), 0, 1 ))</f>
        <v>0</v>
      </c>
      <c r="BU95" s="1061">
        <f>IF('[2]Validation flags'!$H$3=1,0, IF( ISNUMBER(H95), 0, 1 ))</f>
        <v>0</v>
      </c>
      <c r="BV95" s="1061">
        <f>IF('[2]Validation flags'!$H$3=1,0, IF( ISNUMBER(I95), 0, 1 ))</f>
        <v>0</v>
      </c>
      <c r="BW95" s="1061">
        <f>IF('[2]Validation flags'!$H$3=1,0, IF( ISNUMBER(J95), 0, 1 ))</f>
        <v>0</v>
      </c>
      <c r="BX95" s="1061">
        <f>IF('[2]Validation flags'!$H$3=1,0, IF( ISNUMBER(K95), 0, 1 ))</f>
        <v>0</v>
      </c>
      <c r="BY95" s="1061">
        <f>IF('[2]Validation flags'!$H$3=1,0, IF( ISNUMBER(L95), 0, 1 ))</f>
        <v>0</v>
      </c>
      <c r="BZ95" s="1061">
        <f>IF('[2]Validation flags'!$H$3=1,0, IF( ISNUMBER(M95), 0, 1 ))</f>
        <v>0</v>
      </c>
      <c r="CA95" s="1050"/>
      <c r="CB95" s="1050"/>
      <c r="CC95" s="1061">
        <f>IF('[2]Validation flags'!$H$3=1,0, IF( ISNUMBER(P95), 0, 1 ))</f>
        <v>0</v>
      </c>
      <c r="CD95" s="1061">
        <f>IF('[2]Validation flags'!$H$3=1,0, IF( ISNUMBER(Q95), 0, 1 ))</f>
        <v>0</v>
      </c>
      <c r="CE95" s="1061">
        <f>IF('[2]Validation flags'!$H$3=1,0, IF( ISNUMBER(R95), 0, 1 ))</f>
        <v>0</v>
      </c>
      <c r="CF95" s="1061">
        <f>IF('[2]Validation flags'!$H$3=1,0, IF( ISNUMBER(S95), 0, 1 ))</f>
        <v>0</v>
      </c>
      <c r="CG95" s="1050"/>
      <c r="CH95" s="1061">
        <f>IF('[2]Validation flags'!$H$3=1,0, IF( ISNUMBER(U95), 0, 1 ))</f>
        <v>0</v>
      </c>
      <c r="CI95" s="1061">
        <f>IF('[2]Validation flags'!$H$3=1,0, IF( ISNUMBER(V95), 0, 1 ))</f>
        <v>0</v>
      </c>
      <c r="CJ95" s="1061">
        <f>IF('[2]Validation flags'!$H$3=1,0, IF( ISNUMBER(W95), 0, 1 ))</f>
        <v>0</v>
      </c>
      <c r="CK95" s="1061">
        <f>IF('[2]Validation flags'!$H$3=1,0, IF( ISNUMBER(X95), 0, 1 ))</f>
        <v>0</v>
      </c>
      <c r="CL95" s="1061">
        <f>IF('[2]Validation flags'!$H$3=1,0, IF( ISNUMBER(Y95), 0, 1 ))</f>
        <v>0</v>
      </c>
      <c r="CM95" s="1050"/>
      <c r="CN95" s="1061">
        <f>IF('[2]Validation flags'!$H$3=1,0, IF( ISNUMBER(AA95), 0, 1 ))</f>
        <v>0</v>
      </c>
      <c r="CO95" s="1061">
        <f>IF('[2]Validation flags'!$H$3=1,0, IF( ISNUMBER(AB95), 0, 1 ))</f>
        <v>0</v>
      </c>
      <c r="CP95" s="1061">
        <f>IF('[2]Validation flags'!$H$3=1,0, IF( ISNUMBER(AC95), 0, 1 ))</f>
        <v>0</v>
      </c>
      <c r="CQ95" s="1061">
        <f>IF('[2]Validation flags'!$H$3=1,0, IF( ISNUMBER(AD95), 0, 1 ))</f>
        <v>0</v>
      </c>
      <c r="CR95" s="1061">
        <f>IF('[2]Validation flags'!$H$3=1,0, IF( ISNUMBER(AE95), 0, 1 ))</f>
        <v>0</v>
      </c>
      <c r="CU95" s="1034"/>
      <c r="CV95" s="1092"/>
      <c r="CW95" s="1092"/>
      <c r="CX95" s="1092"/>
      <c r="CY95" s="1092"/>
      <c r="CZ95" s="1092"/>
      <c r="DA95" s="1092"/>
      <c r="DB95" s="1061">
        <f t="shared" si="29"/>
        <v>0</v>
      </c>
      <c r="DC95" s="1050"/>
      <c r="DD95" s="1092"/>
      <c r="DE95" s="1092"/>
      <c r="DF95" s="1092"/>
      <c r="DG95" s="1092"/>
      <c r="DH95" s="1092"/>
      <c r="DI95" s="1092"/>
      <c r="DJ95" s="1092"/>
      <c r="DK95" s="1092"/>
      <c r="DL95" s="1092"/>
      <c r="DM95" s="1092"/>
      <c r="DN95" s="1092"/>
      <c r="DO95" s="1092"/>
      <c r="DP95" s="1092"/>
      <c r="DQ95" s="1092"/>
      <c r="DR95" s="1092"/>
      <c r="DS95" s="1092"/>
      <c r="DT95" s="1092"/>
      <c r="DU95" s="1034"/>
    </row>
    <row r="96" spans="2:125" ht="14.25" customHeight="1" x14ac:dyDescent="0.25">
      <c r="B96" s="62">
        <v>11</v>
      </c>
      <c r="C96" s="63" t="s">
        <v>7556</v>
      </c>
      <c r="D96" s="64"/>
      <c r="E96" s="64" t="s">
        <v>1923</v>
      </c>
      <c r="F96" s="79">
        <v>0</v>
      </c>
      <c r="G96" s="3034">
        <v>3</v>
      </c>
      <c r="H96" s="3035">
        <v>13</v>
      </c>
      <c r="I96" s="3034">
        <v>45</v>
      </c>
      <c r="J96" s="3035">
        <v>2</v>
      </c>
      <c r="K96" s="3035">
        <v>2</v>
      </c>
      <c r="L96" s="3034">
        <v>13</v>
      </c>
      <c r="M96" s="3035">
        <v>5</v>
      </c>
      <c r="N96" s="3036">
        <v>83</v>
      </c>
      <c r="O96" s="3069"/>
      <c r="P96" s="3038">
        <v>4</v>
      </c>
      <c r="Q96" s="3035">
        <v>0</v>
      </c>
      <c r="R96" s="3035">
        <v>3</v>
      </c>
      <c r="S96" s="3034">
        <v>76</v>
      </c>
      <c r="T96" s="3036">
        <v>83</v>
      </c>
      <c r="U96" s="3038">
        <v>0</v>
      </c>
      <c r="V96" s="3035">
        <v>2</v>
      </c>
      <c r="W96" s="3035">
        <v>22</v>
      </c>
      <c r="X96" s="3034">
        <v>52</v>
      </c>
      <c r="Y96" s="3034">
        <v>7</v>
      </c>
      <c r="Z96" s="3036">
        <v>83</v>
      </c>
      <c r="AA96" s="3038">
        <v>0</v>
      </c>
      <c r="AB96" s="3035">
        <v>1</v>
      </c>
      <c r="AC96" s="3034">
        <v>26</v>
      </c>
      <c r="AD96" s="3034">
        <v>45</v>
      </c>
      <c r="AE96" s="3034">
        <v>11</v>
      </c>
      <c r="AF96" s="3036">
        <v>83</v>
      </c>
      <c r="AG96" s="3018"/>
      <c r="AH96" s="2970"/>
      <c r="AI96" s="1068" t="s">
        <v>7316</v>
      </c>
      <c r="AK96" s="43">
        <f t="shared" si="27"/>
        <v>0</v>
      </c>
      <c r="AL96" s="43">
        <f t="shared" si="28"/>
        <v>0</v>
      </c>
      <c r="BT96" s="1061">
        <f>IF('[2]Validation flags'!$H$3=1,0, IF( ISNUMBER(G96), 0, 1 ))</f>
        <v>0</v>
      </c>
      <c r="BU96" s="1061">
        <f>IF('[2]Validation flags'!$H$3=1,0, IF( ISNUMBER(H96), 0, 1 ))</f>
        <v>0</v>
      </c>
      <c r="BV96" s="1061">
        <f>IF('[2]Validation flags'!$H$3=1,0, IF( ISNUMBER(I96), 0, 1 ))</f>
        <v>0</v>
      </c>
      <c r="BW96" s="1061">
        <f>IF('[2]Validation flags'!$H$3=1,0, IF( ISNUMBER(J96), 0, 1 ))</f>
        <v>0</v>
      </c>
      <c r="BX96" s="1061">
        <f>IF('[2]Validation flags'!$H$3=1,0, IF( ISNUMBER(K96), 0, 1 ))</f>
        <v>0</v>
      </c>
      <c r="BY96" s="1061">
        <f>IF('[2]Validation flags'!$H$3=1,0, IF( ISNUMBER(L96), 0, 1 ))</f>
        <v>0</v>
      </c>
      <c r="BZ96" s="1061">
        <f>IF('[2]Validation flags'!$H$3=1,0, IF( ISNUMBER(M96), 0, 1 ))</f>
        <v>0</v>
      </c>
      <c r="CA96" s="1050"/>
      <c r="CB96" s="1050"/>
      <c r="CC96" s="1061">
        <f>IF('[2]Validation flags'!$H$3=1,0, IF( ISNUMBER(P96), 0, 1 ))</f>
        <v>0</v>
      </c>
      <c r="CD96" s="1061">
        <f>IF('[2]Validation flags'!$H$3=1,0, IF( ISNUMBER(Q96), 0, 1 ))</f>
        <v>0</v>
      </c>
      <c r="CE96" s="1061">
        <f>IF('[2]Validation flags'!$H$3=1,0, IF( ISNUMBER(R96), 0, 1 ))</f>
        <v>0</v>
      </c>
      <c r="CF96" s="1061">
        <f>IF('[2]Validation flags'!$H$3=1,0, IF( ISNUMBER(S96), 0, 1 ))</f>
        <v>0</v>
      </c>
      <c r="CG96" s="1050"/>
      <c r="CH96" s="1061">
        <f>IF('[2]Validation flags'!$H$3=1,0, IF( ISNUMBER(U96), 0, 1 ))</f>
        <v>0</v>
      </c>
      <c r="CI96" s="1061">
        <f>IF('[2]Validation flags'!$H$3=1,0, IF( ISNUMBER(V96), 0, 1 ))</f>
        <v>0</v>
      </c>
      <c r="CJ96" s="1061">
        <f>IF('[2]Validation flags'!$H$3=1,0, IF( ISNUMBER(W96), 0, 1 ))</f>
        <v>0</v>
      </c>
      <c r="CK96" s="1061">
        <f>IF('[2]Validation flags'!$H$3=1,0, IF( ISNUMBER(X96), 0, 1 ))</f>
        <v>0</v>
      </c>
      <c r="CL96" s="1061">
        <f>IF('[2]Validation flags'!$H$3=1,0, IF( ISNUMBER(Y96), 0, 1 ))</f>
        <v>0</v>
      </c>
      <c r="CM96" s="1050"/>
      <c r="CN96" s="1061">
        <f>IF('[2]Validation flags'!$H$3=1,0, IF( ISNUMBER(AA96), 0, 1 ))</f>
        <v>0</v>
      </c>
      <c r="CO96" s="1061">
        <f>IF('[2]Validation flags'!$H$3=1,0, IF( ISNUMBER(AB96), 0, 1 ))</f>
        <v>0</v>
      </c>
      <c r="CP96" s="1061">
        <f>IF('[2]Validation flags'!$H$3=1,0, IF( ISNUMBER(AC96), 0, 1 ))</f>
        <v>0</v>
      </c>
      <c r="CQ96" s="1061">
        <f>IF('[2]Validation flags'!$H$3=1,0, IF( ISNUMBER(AD96), 0, 1 ))</f>
        <v>0</v>
      </c>
      <c r="CR96" s="1061">
        <f>IF('[2]Validation flags'!$H$3=1,0, IF( ISNUMBER(AE96), 0, 1 ))</f>
        <v>0</v>
      </c>
      <c r="CU96" s="1034"/>
      <c r="CV96" s="1092"/>
      <c r="CW96" s="1092"/>
      <c r="CX96" s="1092"/>
      <c r="CY96" s="1092"/>
      <c r="CZ96" s="1092"/>
      <c r="DA96" s="1092"/>
      <c r="DB96" s="1061">
        <f t="shared" si="29"/>
        <v>0</v>
      </c>
      <c r="DC96" s="1050"/>
      <c r="DD96" s="1092"/>
      <c r="DE96" s="1092"/>
      <c r="DF96" s="1092"/>
      <c r="DG96" s="1092"/>
      <c r="DH96" s="1092"/>
      <c r="DI96" s="1092"/>
      <c r="DJ96" s="1092"/>
      <c r="DK96" s="1092"/>
      <c r="DL96" s="1092"/>
      <c r="DM96" s="1092"/>
      <c r="DN96" s="1092"/>
      <c r="DO96" s="1092"/>
      <c r="DP96" s="1092"/>
      <c r="DQ96" s="1092"/>
      <c r="DR96" s="1092"/>
      <c r="DS96" s="1092"/>
      <c r="DT96" s="1092"/>
      <c r="DU96" s="1034"/>
    </row>
    <row r="97" spans="2:125" ht="14.25" customHeight="1" x14ac:dyDescent="0.25">
      <c r="B97" s="62">
        <v>12</v>
      </c>
      <c r="C97" s="63" t="s">
        <v>7582</v>
      </c>
      <c r="D97" s="64"/>
      <c r="E97" s="64" t="s">
        <v>1923</v>
      </c>
      <c r="F97" s="79">
        <v>0</v>
      </c>
      <c r="G97" s="3035">
        <v>0</v>
      </c>
      <c r="H97" s="3035">
        <v>13</v>
      </c>
      <c r="I97" s="3034">
        <v>36</v>
      </c>
      <c r="J97" s="3035">
        <v>2</v>
      </c>
      <c r="K97" s="3035">
        <v>8</v>
      </c>
      <c r="L97" s="3035">
        <v>6</v>
      </c>
      <c r="M97" s="3035">
        <v>10</v>
      </c>
      <c r="N97" s="3036">
        <v>75</v>
      </c>
      <c r="O97" s="3069"/>
      <c r="P97" s="3037">
        <v>5</v>
      </c>
      <c r="Q97" s="3035">
        <v>3</v>
      </c>
      <c r="R97" s="3035">
        <v>2</v>
      </c>
      <c r="S97" s="3034">
        <v>65</v>
      </c>
      <c r="T97" s="3036">
        <v>75</v>
      </c>
      <c r="U97" s="3038">
        <v>0</v>
      </c>
      <c r="V97" s="3035">
        <v>5</v>
      </c>
      <c r="W97" s="3035">
        <v>17</v>
      </c>
      <c r="X97" s="3034">
        <v>42</v>
      </c>
      <c r="Y97" s="3035">
        <v>11</v>
      </c>
      <c r="Z97" s="3036">
        <v>75</v>
      </c>
      <c r="AA97" s="3038">
        <v>0</v>
      </c>
      <c r="AB97" s="3035">
        <v>6</v>
      </c>
      <c r="AC97" s="3034">
        <v>26</v>
      </c>
      <c r="AD97" s="3034">
        <v>26</v>
      </c>
      <c r="AE97" s="3035">
        <v>17</v>
      </c>
      <c r="AF97" s="3036">
        <v>75</v>
      </c>
      <c r="AG97" s="3018"/>
      <c r="AH97" s="2970"/>
      <c r="AI97" s="1068" t="s">
        <v>7316</v>
      </c>
      <c r="AK97" s="43">
        <f t="shared" si="27"/>
        <v>0</v>
      </c>
      <c r="AL97" s="43">
        <f t="shared" si="28"/>
        <v>0</v>
      </c>
      <c r="BT97" s="1061">
        <f>IF('[2]Validation flags'!$H$3=1,0, IF( ISNUMBER(G97), 0, 1 ))</f>
        <v>0</v>
      </c>
      <c r="BU97" s="1061">
        <f>IF('[2]Validation flags'!$H$3=1,0, IF( ISNUMBER(H97), 0, 1 ))</f>
        <v>0</v>
      </c>
      <c r="BV97" s="1061">
        <f>IF('[2]Validation flags'!$H$3=1,0, IF( ISNUMBER(I97), 0, 1 ))</f>
        <v>0</v>
      </c>
      <c r="BW97" s="1061">
        <f>IF('[2]Validation flags'!$H$3=1,0, IF( ISNUMBER(J97), 0, 1 ))</f>
        <v>0</v>
      </c>
      <c r="BX97" s="1061">
        <f>IF('[2]Validation flags'!$H$3=1,0, IF( ISNUMBER(K97), 0, 1 ))</f>
        <v>0</v>
      </c>
      <c r="BY97" s="1061">
        <f>IF('[2]Validation flags'!$H$3=1,0, IF( ISNUMBER(L97), 0, 1 ))</f>
        <v>0</v>
      </c>
      <c r="BZ97" s="1061">
        <f>IF('[2]Validation flags'!$H$3=1,0, IF( ISNUMBER(M97), 0, 1 ))</f>
        <v>0</v>
      </c>
      <c r="CA97" s="1050"/>
      <c r="CB97" s="1050"/>
      <c r="CC97" s="1061">
        <f>IF('[2]Validation flags'!$H$3=1,0, IF( ISNUMBER(P97), 0, 1 ))</f>
        <v>0</v>
      </c>
      <c r="CD97" s="1061">
        <f>IF('[2]Validation flags'!$H$3=1,0, IF( ISNUMBER(Q97), 0, 1 ))</f>
        <v>0</v>
      </c>
      <c r="CE97" s="1061">
        <f>IF('[2]Validation flags'!$H$3=1,0, IF( ISNUMBER(R97), 0, 1 ))</f>
        <v>0</v>
      </c>
      <c r="CF97" s="1061">
        <f>IF('[2]Validation flags'!$H$3=1,0, IF( ISNUMBER(S97), 0, 1 ))</f>
        <v>0</v>
      </c>
      <c r="CG97" s="1050"/>
      <c r="CH97" s="1061">
        <f>IF('[2]Validation flags'!$H$3=1,0, IF( ISNUMBER(U97), 0, 1 ))</f>
        <v>0</v>
      </c>
      <c r="CI97" s="1061">
        <f>IF('[2]Validation flags'!$H$3=1,0, IF( ISNUMBER(V97), 0, 1 ))</f>
        <v>0</v>
      </c>
      <c r="CJ97" s="1061">
        <f>IF('[2]Validation flags'!$H$3=1,0, IF( ISNUMBER(W97), 0, 1 ))</f>
        <v>0</v>
      </c>
      <c r="CK97" s="1061">
        <f>IF('[2]Validation flags'!$H$3=1,0, IF( ISNUMBER(X97), 0, 1 ))</f>
        <v>0</v>
      </c>
      <c r="CL97" s="1061">
        <f>IF('[2]Validation flags'!$H$3=1,0, IF( ISNUMBER(Y97), 0, 1 ))</f>
        <v>0</v>
      </c>
      <c r="CM97" s="1050"/>
      <c r="CN97" s="1061">
        <f>IF('[2]Validation flags'!$H$3=1,0, IF( ISNUMBER(AA97), 0, 1 ))</f>
        <v>0</v>
      </c>
      <c r="CO97" s="1061">
        <f>IF('[2]Validation flags'!$H$3=1,0, IF( ISNUMBER(AB97), 0, 1 ))</f>
        <v>0</v>
      </c>
      <c r="CP97" s="1061">
        <f>IF('[2]Validation flags'!$H$3=1,0, IF( ISNUMBER(AC97), 0, 1 ))</f>
        <v>0</v>
      </c>
      <c r="CQ97" s="1061">
        <f>IF('[2]Validation flags'!$H$3=1,0, IF( ISNUMBER(AD97), 0, 1 ))</f>
        <v>0</v>
      </c>
      <c r="CR97" s="1061">
        <f>IF('[2]Validation flags'!$H$3=1,0, IF( ISNUMBER(AE97), 0, 1 ))</f>
        <v>0</v>
      </c>
      <c r="CU97" s="1034"/>
      <c r="CV97" s="1092"/>
      <c r="CW97" s="1092"/>
      <c r="CX97" s="1092"/>
      <c r="CY97" s="1092"/>
      <c r="CZ97" s="1092"/>
      <c r="DA97" s="1092"/>
      <c r="DB97" s="1061">
        <f t="shared" si="29"/>
        <v>0</v>
      </c>
      <c r="DC97" s="1050"/>
      <c r="DD97" s="1092"/>
      <c r="DE97" s="1092"/>
      <c r="DF97" s="1092"/>
      <c r="DG97" s="1092"/>
      <c r="DH97" s="1092"/>
      <c r="DI97" s="1092"/>
      <c r="DJ97" s="1092"/>
      <c r="DK97" s="1092"/>
      <c r="DL97" s="1092"/>
      <c r="DM97" s="1092"/>
      <c r="DN97" s="1092"/>
      <c r="DO97" s="1092"/>
      <c r="DP97" s="1092"/>
      <c r="DQ97" s="1092"/>
      <c r="DR97" s="1092"/>
      <c r="DS97" s="1092"/>
      <c r="DT97" s="1092"/>
      <c r="DU97" s="1034"/>
    </row>
    <row r="98" spans="2:125" ht="14.25" customHeight="1" x14ac:dyDescent="0.25">
      <c r="B98" s="85">
        <v>13</v>
      </c>
      <c r="C98" s="86" t="s">
        <v>7608</v>
      </c>
      <c r="D98" s="88"/>
      <c r="E98" s="88" t="s">
        <v>1923</v>
      </c>
      <c r="F98" s="520">
        <v>0</v>
      </c>
      <c r="G98" s="3035">
        <v>0</v>
      </c>
      <c r="H98" s="3035">
        <v>8</v>
      </c>
      <c r="I98" s="3035">
        <v>17</v>
      </c>
      <c r="J98" s="3035">
        <v>5</v>
      </c>
      <c r="K98" s="3035">
        <v>2</v>
      </c>
      <c r="L98" s="3034">
        <v>5</v>
      </c>
      <c r="M98" s="3035">
        <v>3</v>
      </c>
      <c r="N98" s="3036">
        <v>40</v>
      </c>
      <c r="O98" s="3069"/>
      <c r="P98" s="3037">
        <v>4</v>
      </c>
      <c r="Q98" s="3035">
        <v>3</v>
      </c>
      <c r="R98" s="3035">
        <v>4</v>
      </c>
      <c r="S98" s="3035">
        <v>29</v>
      </c>
      <c r="T98" s="3036">
        <v>40</v>
      </c>
      <c r="U98" s="3038">
        <v>0</v>
      </c>
      <c r="V98" s="3035">
        <v>5</v>
      </c>
      <c r="W98" s="3035">
        <v>14</v>
      </c>
      <c r="X98" s="3035">
        <v>18</v>
      </c>
      <c r="Y98" s="3034">
        <v>3</v>
      </c>
      <c r="Z98" s="3036">
        <v>40</v>
      </c>
      <c r="AA98" s="3038">
        <v>0</v>
      </c>
      <c r="AB98" s="3034">
        <v>4</v>
      </c>
      <c r="AC98" s="3035">
        <v>22</v>
      </c>
      <c r="AD98" s="3034">
        <v>7</v>
      </c>
      <c r="AE98" s="3034">
        <v>7</v>
      </c>
      <c r="AF98" s="3036">
        <v>40</v>
      </c>
      <c r="AG98" s="3018"/>
      <c r="AH98" s="2970"/>
      <c r="AI98" s="1068" t="s">
        <v>7316</v>
      </c>
      <c r="AK98" s="43">
        <f t="shared" si="27"/>
        <v>0</v>
      </c>
      <c r="AL98" s="43">
        <f t="shared" si="28"/>
        <v>0</v>
      </c>
      <c r="BT98" s="1061">
        <f>IF('[2]Validation flags'!$H$3=1,0, IF( ISNUMBER(G98), 0, 1 ))</f>
        <v>0</v>
      </c>
      <c r="BU98" s="1061">
        <f>IF('[2]Validation flags'!$H$3=1,0, IF( ISNUMBER(H98), 0, 1 ))</f>
        <v>0</v>
      </c>
      <c r="BV98" s="1061">
        <f>IF('[2]Validation flags'!$H$3=1,0, IF( ISNUMBER(I98), 0, 1 ))</f>
        <v>0</v>
      </c>
      <c r="BW98" s="1061">
        <f>IF('[2]Validation flags'!$H$3=1,0, IF( ISNUMBER(J98), 0, 1 ))</f>
        <v>0</v>
      </c>
      <c r="BX98" s="1061">
        <f>IF('[2]Validation flags'!$H$3=1,0, IF( ISNUMBER(K98), 0, 1 ))</f>
        <v>0</v>
      </c>
      <c r="BY98" s="1061">
        <f>IF('[2]Validation flags'!$H$3=1,0, IF( ISNUMBER(L98), 0, 1 ))</f>
        <v>0</v>
      </c>
      <c r="BZ98" s="1061">
        <f>IF('[2]Validation flags'!$H$3=1,0, IF( ISNUMBER(M98), 0, 1 ))</f>
        <v>0</v>
      </c>
      <c r="CA98" s="1050"/>
      <c r="CB98" s="1050"/>
      <c r="CC98" s="1061">
        <f>IF('[2]Validation flags'!$H$3=1,0, IF( ISNUMBER(P98), 0, 1 ))</f>
        <v>0</v>
      </c>
      <c r="CD98" s="1061">
        <f>IF('[2]Validation flags'!$H$3=1,0, IF( ISNUMBER(Q98), 0, 1 ))</f>
        <v>0</v>
      </c>
      <c r="CE98" s="1061">
        <f>IF('[2]Validation flags'!$H$3=1,0, IF( ISNUMBER(R98), 0, 1 ))</f>
        <v>0</v>
      </c>
      <c r="CF98" s="1061">
        <f>IF('[2]Validation flags'!$H$3=1,0, IF( ISNUMBER(S98), 0, 1 ))</f>
        <v>0</v>
      </c>
      <c r="CG98" s="1050"/>
      <c r="CH98" s="1061">
        <f>IF('[2]Validation flags'!$H$3=1,0, IF( ISNUMBER(U98), 0, 1 ))</f>
        <v>0</v>
      </c>
      <c r="CI98" s="1061">
        <f>IF('[2]Validation flags'!$H$3=1,0, IF( ISNUMBER(V98), 0, 1 ))</f>
        <v>0</v>
      </c>
      <c r="CJ98" s="1061">
        <f>IF('[2]Validation flags'!$H$3=1,0, IF( ISNUMBER(W98), 0, 1 ))</f>
        <v>0</v>
      </c>
      <c r="CK98" s="1061">
        <f>IF('[2]Validation flags'!$H$3=1,0, IF( ISNUMBER(X98), 0, 1 ))</f>
        <v>0</v>
      </c>
      <c r="CL98" s="1061">
        <f>IF('[2]Validation flags'!$H$3=1,0, IF( ISNUMBER(Y98), 0, 1 ))</f>
        <v>0</v>
      </c>
      <c r="CM98" s="1050"/>
      <c r="CN98" s="1061">
        <f>IF('[2]Validation flags'!$H$3=1,0, IF( ISNUMBER(AA98), 0, 1 ))</f>
        <v>0</v>
      </c>
      <c r="CO98" s="1061">
        <f>IF('[2]Validation flags'!$H$3=1,0, IF( ISNUMBER(AB98), 0, 1 ))</f>
        <v>0</v>
      </c>
      <c r="CP98" s="1061">
        <f>IF('[2]Validation flags'!$H$3=1,0, IF( ISNUMBER(AC98), 0, 1 ))</f>
        <v>0</v>
      </c>
      <c r="CQ98" s="1061">
        <f>IF('[2]Validation flags'!$H$3=1,0, IF( ISNUMBER(AD98), 0, 1 ))</f>
        <v>0</v>
      </c>
      <c r="CR98" s="1061">
        <f>IF('[2]Validation flags'!$H$3=1,0, IF( ISNUMBER(AE98), 0, 1 ))</f>
        <v>0</v>
      </c>
      <c r="CU98" s="1034"/>
      <c r="CV98" s="1092"/>
      <c r="CW98" s="1092"/>
      <c r="CX98" s="1092"/>
      <c r="CY98" s="1092"/>
      <c r="CZ98" s="1092"/>
      <c r="DA98" s="1092"/>
      <c r="DB98" s="1061">
        <f t="shared" si="29"/>
        <v>0</v>
      </c>
      <c r="DC98" s="1050"/>
      <c r="DD98" s="1092"/>
      <c r="DE98" s="1092"/>
      <c r="DF98" s="1092"/>
      <c r="DG98" s="1092"/>
      <c r="DH98" s="1092"/>
      <c r="DI98" s="1092"/>
      <c r="DJ98" s="1092"/>
      <c r="DK98" s="1092"/>
      <c r="DL98" s="1092"/>
      <c r="DM98" s="1092"/>
      <c r="DN98" s="1092"/>
      <c r="DO98" s="1092"/>
      <c r="DP98" s="1092"/>
      <c r="DQ98" s="1092"/>
      <c r="DR98" s="1092"/>
      <c r="DS98" s="1092"/>
      <c r="DT98" s="1092"/>
      <c r="DU98" s="1034"/>
    </row>
    <row r="99" spans="2:125" ht="14.25" customHeight="1" x14ac:dyDescent="0.25">
      <c r="B99" s="62">
        <v>14</v>
      </c>
      <c r="C99" s="63" t="s">
        <v>7634</v>
      </c>
      <c r="D99" s="64"/>
      <c r="E99" s="64" t="s">
        <v>1923</v>
      </c>
      <c r="F99" s="79">
        <v>0</v>
      </c>
      <c r="G99" s="3035">
        <v>0</v>
      </c>
      <c r="H99" s="3035">
        <v>17</v>
      </c>
      <c r="I99" s="3034">
        <v>8</v>
      </c>
      <c r="J99" s="3035">
        <v>4</v>
      </c>
      <c r="K99" s="3035">
        <v>5</v>
      </c>
      <c r="L99" s="3035">
        <v>1</v>
      </c>
      <c r="M99" s="3035">
        <v>2</v>
      </c>
      <c r="N99" s="3036">
        <v>37</v>
      </c>
      <c r="O99" s="3069"/>
      <c r="P99" s="3038">
        <v>0</v>
      </c>
      <c r="Q99" s="3035">
        <v>1</v>
      </c>
      <c r="R99" s="3035">
        <v>0</v>
      </c>
      <c r="S99" s="3034">
        <v>36</v>
      </c>
      <c r="T99" s="3036">
        <v>37</v>
      </c>
      <c r="U99" s="3038">
        <v>0</v>
      </c>
      <c r="V99" s="3035">
        <v>1</v>
      </c>
      <c r="W99" s="3035">
        <v>12</v>
      </c>
      <c r="X99" s="3034">
        <v>19</v>
      </c>
      <c r="Y99" s="3035">
        <v>5</v>
      </c>
      <c r="Z99" s="3036">
        <v>37</v>
      </c>
      <c r="AA99" s="3038">
        <v>0</v>
      </c>
      <c r="AB99" s="3034">
        <v>11</v>
      </c>
      <c r="AC99" s="3035">
        <v>14</v>
      </c>
      <c r="AD99" s="3035">
        <v>5</v>
      </c>
      <c r="AE99" s="3035">
        <v>7</v>
      </c>
      <c r="AF99" s="3036">
        <v>37</v>
      </c>
      <c r="AG99" s="3018"/>
      <c r="AH99" s="2970"/>
      <c r="AI99" s="1068" t="s">
        <v>7316</v>
      </c>
      <c r="AK99" s="43">
        <f t="shared" si="27"/>
        <v>0</v>
      </c>
      <c r="AL99" s="43">
        <f t="shared" si="28"/>
        <v>0</v>
      </c>
      <c r="BT99" s="1061">
        <f>IF('[2]Validation flags'!$H$3=1,0, IF( ISNUMBER(G99), 0, 1 ))</f>
        <v>0</v>
      </c>
      <c r="BU99" s="1061">
        <f>IF('[2]Validation flags'!$H$3=1,0, IF( ISNUMBER(H99), 0, 1 ))</f>
        <v>0</v>
      </c>
      <c r="BV99" s="1061">
        <f>IF('[2]Validation flags'!$H$3=1,0, IF( ISNUMBER(I99), 0, 1 ))</f>
        <v>0</v>
      </c>
      <c r="BW99" s="1061">
        <f>IF('[2]Validation flags'!$H$3=1,0, IF( ISNUMBER(J99), 0, 1 ))</f>
        <v>0</v>
      </c>
      <c r="BX99" s="1061">
        <f>IF('[2]Validation flags'!$H$3=1,0, IF( ISNUMBER(K99), 0, 1 ))</f>
        <v>0</v>
      </c>
      <c r="BY99" s="1061">
        <f>IF('[2]Validation flags'!$H$3=1,0, IF( ISNUMBER(L99), 0, 1 ))</f>
        <v>0</v>
      </c>
      <c r="BZ99" s="1061">
        <f>IF('[2]Validation flags'!$H$3=1,0, IF( ISNUMBER(M99), 0, 1 ))</f>
        <v>0</v>
      </c>
      <c r="CA99" s="1050"/>
      <c r="CB99" s="1050"/>
      <c r="CC99" s="1061">
        <f>IF('[2]Validation flags'!$H$3=1,0, IF( ISNUMBER(P99), 0, 1 ))</f>
        <v>0</v>
      </c>
      <c r="CD99" s="1061">
        <f>IF('[2]Validation flags'!$H$3=1,0, IF( ISNUMBER(Q99), 0, 1 ))</f>
        <v>0</v>
      </c>
      <c r="CE99" s="1061">
        <f>IF('[2]Validation flags'!$H$3=1,0, IF( ISNUMBER(R99), 0, 1 ))</f>
        <v>0</v>
      </c>
      <c r="CF99" s="1061">
        <f>IF('[2]Validation flags'!$H$3=1,0, IF( ISNUMBER(S99), 0, 1 ))</f>
        <v>0</v>
      </c>
      <c r="CG99" s="1050"/>
      <c r="CH99" s="1061">
        <f>IF('[2]Validation flags'!$H$3=1,0, IF( ISNUMBER(U99), 0, 1 ))</f>
        <v>0</v>
      </c>
      <c r="CI99" s="1061">
        <f>IF('[2]Validation flags'!$H$3=1,0, IF( ISNUMBER(V99), 0, 1 ))</f>
        <v>0</v>
      </c>
      <c r="CJ99" s="1061">
        <f>IF('[2]Validation flags'!$H$3=1,0, IF( ISNUMBER(W99), 0, 1 ))</f>
        <v>0</v>
      </c>
      <c r="CK99" s="1061">
        <f>IF('[2]Validation flags'!$H$3=1,0, IF( ISNUMBER(X99), 0, 1 ))</f>
        <v>0</v>
      </c>
      <c r="CL99" s="1061">
        <f>IF('[2]Validation flags'!$H$3=1,0, IF( ISNUMBER(Y99), 0, 1 ))</f>
        <v>0</v>
      </c>
      <c r="CM99" s="1050"/>
      <c r="CN99" s="1061">
        <f>IF('[2]Validation flags'!$H$3=1,0, IF( ISNUMBER(AA99), 0, 1 ))</f>
        <v>0</v>
      </c>
      <c r="CO99" s="1061">
        <f>IF('[2]Validation flags'!$H$3=1,0, IF( ISNUMBER(AB99), 0, 1 ))</f>
        <v>0</v>
      </c>
      <c r="CP99" s="1061">
        <f>IF('[2]Validation flags'!$H$3=1,0, IF( ISNUMBER(AC99), 0, 1 ))</f>
        <v>0</v>
      </c>
      <c r="CQ99" s="1061">
        <f>IF('[2]Validation flags'!$H$3=1,0, IF( ISNUMBER(AD99), 0, 1 ))</f>
        <v>0</v>
      </c>
      <c r="CR99" s="1061">
        <f>IF('[2]Validation flags'!$H$3=1,0, IF( ISNUMBER(AE99), 0, 1 ))</f>
        <v>0</v>
      </c>
      <c r="CU99" s="1034"/>
      <c r="CV99" s="1092"/>
      <c r="CW99" s="1092"/>
      <c r="CX99" s="1092"/>
      <c r="CY99" s="1092"/>
      <c r="CZ99" s="1092"/>
      <c r="DA99" s="1092"/>
      <c r="DB99" s="1061">
        <f t="shared" si="29"/>
        <v>0</v>
      </c>
      <c r="DC99" s="1050"/>
      <c r="DD99" s="1092"/>
      <c r="DE99" s="1092"/>
      <c r="DF99" s="1092"/>
      <c r="DG99" s="1092"/>
      <c r="DH99" s="1092"/>
      <c r="DI99" s="1092"/>
      <c r="DJ99" s="1092"/>
      <c r="DK99" s="1092"/>
      <c r="DL99" s="1092"/>
      <c r="DM99" s="1092"/>
      <c r="DN99" s="1092"/>
      <c r="DO99" s="1092"/>
      <c r="DP99" s="1092"/>
      <c r="DQ99" s="1092"/>
      <c r="DR99" s="1092"/>
      <c r="DS99" s="1092"/>
      <c r="DT99" s="1092"/>
      <c r="DU99" s="1034"/>
    </row>
    <row r="100" spans="2:125" ht="14.25" customHeight="1" thickBot="1" x14ac:dyDescent="0.25">
      <c r="B100" s="98">
        <v>15</v>
      </c>
      <c r="C100" s="99" t="s">
        <v>7660</v>
      </c>
      <c r="D100" s="100"/>
      <c r="E100" s="100" t="s">
        <v>1923</v>
      </c>
      <c r="F100" s="526">
        <v>0</v>
      </c>
      <c r="G100" s="3044">
        <v>36</v>
      </c>
      <c r="H100" s="3063">
        <v>133</v>
      </c>
      <c r="I100" s="3063">
        <v>343</v>
      </c>
      <c r="J100" s="3063">
        <v>17</v>
      </c>
      <c r="K100" s="3063">
        <v>18</v>
      </c>
      <c r="L100" s="3063">
        <v>39</v>
      </c>
      <c r="M100" s="3063">
        <v>23</v>
      </c>
      <c r="N100" s="3070">
        <v>609</v>
      </c>
      <c r="O100" s="3069"/>
      <c r="P100" s="3044">
        <v>13</v>
      </c>
      <c r="Q100" s="3063">
        <v>8</v>
      </c>
      <c r="R100" s="3063">
        <v>9</v>
      </c>
      <c r="S100" s="3063">
        <v>579</v>
      </c>
      <c r="T100" s="3065">
        <v>609</v>
      </c>
      <c r="U100" s="3044">
        <v>0</v>
      </c>
      <c r="V100" s="3063">
        <v>13</v>
      </c>
      <c r="W100" s="3063">
        <v>78</v>
      </c>
      <c r="X100" s="3063">
        <v>167</v>
      </c>
      <c r="Y100" s="3063">
        <v>351</v>
      </c>
      <c r="Z100" s="3065">
        <v>609</v>
      </c>
      <c r="AA100" s="3044">
        <v>0</v>
      </c>
      <c r="AB100" s="3063">
        <v>23</v>
      </c>
      <c r="AC100" s="3063">
        <v>101</v>
      </c>
      <c r="AD100" s="3063">
        <v>125</v>
      </c>
      <c r="AE100" s="3063">
        <v>360</v>
      </c>
      <c r="AF100" s="3065">
        <v>609</v>
      </c>
      <c r="AG100" s="3018"/>
      <c r="AH100" s="3046" t="s">
        <v>7661</v>
      </c>
      <c r="AI100" s="3066" t="s">
        <v>7316</v>
      </c>
      <c r="AK100" s="43"/>
      <c r="AL100" s="43">
        <f t="shared" si="28"/>
        <v>0</v>
      </c>
      <c r="BT100" s="1050"/>
      <c r="BU100" s="1050"/>
      <c r="BV100" s="1050"/>
      <c r="BW100" s="1050"/>
      <c r="BX100" s="1050"/>
      <c r="BY100" s="1050"/>
      <c r="BZ100" s="1050"/>
      <c r="CA100" s="1050"/>
      <c r="CB100" s="1050"/>
      <c r="CC100" s="1050"/>
      <c r="CD100" s="1050"/>
      <c r="CE100" s="1050"/>
      <c r="CF100" s="1050"/>
      <c r="CG100" s="1050"/>
      <c r="CH100" s="1050"/>
      <c r="CI100" s="1050"/>
      <c r="CJ100" s="1050"/>
      <c r="CK100" s="1050"/>
      <c r="CL100" s="1050"/>
      <c r="CM100" s="1050"/>
      <c r="CN100" s="1050"/>
      <c r="CO100" s="1050"/>
      <c r="CP100" s="1050"/>
      <c r="CQ100" s="1050"/>
      <c r="CR100" s="1050"/>
      <c r="CU100" s="1034"/>
      <c r="CV100" s="1092"/>
      <c r="CW100" s="1092"/>
      <c r="CX100" s="1092"/>
      <c r="CY100" s="1092"/>
      <c r="CZ100" s="1092"/>
      <c r="DA100" s="1092"/>
      <c r="DB100" s="1061">
        <f t="shared" si="29"/>
        <v>0</v>
      </c>
      <c r="DC100" s="1050"/>
      <c r="DD100" s="1092"/>
      <c r="DE100" s="1092"/>
      <c r="DF100" s="1092"/>
      <c r="DG100" s="1092"/>
      <c r="DH100" s="1092"/>
      <c r="DI100" s="1092"/>
      <c r="DJ100" s="1092"/>
      <c r="DK100" s="1092"/>
      <c r="DL100" s="1092"/>
      <c r="DM100" s="1092"/>
      <c r="DN100" s="1092"/>
      <c r="DO100" s="1092"/>
      <c r="DP100" s="1092"/>
      <c r="DQ100" s="1092"/>
      <c r="DR100" s="1092"/>
      <c r="DS100" s="1092"/>
      <c r="DT100" s="1092"/>
      <c r="DU100" s="1034"/>
    </row>
    <row r="101" spans="2:125" ht="14.25" customHeight="1" thickBot="1" x14ac:dyDescent="0.3">
      <c r="B101" s="2956"/>
      <c r="C101" s="3055"/>
      <c r="D101" s="34"/>
      <c r="E101" s="540"/>
      <c r="F101" s="540"/>
      <c r="G101" s="3024"/>
      <c r="H101" s="34"/>
      <c r="I101" s="34"/>
      <c r="J101" s="34"/>
      <c r="K101" s="34"/>
      <c r="L101" s="34"/>
      <c r="M101" s="34"/>
      <c r="N101" s="3024"/>
      <c r="O101" s="3019"/>
      <c r="P101" s="34"/>
      <c r="Q101" s="34"/>
      <c r="R101" s="34"/>
      <c r="S101" s="34"/>
      <c r="T101" s="34"/>
      <c r="U101" s="34"/>
      <c r="V101" s="34"/>
      <c r="W101" s="34"/>
      <c r="X101" s="34"/>
      <c r="Y101" s="34"/>
      <c r="Z101" s="34"/>
      <c r="AA101" s="34"/>
      <c r="AB101" s="34"/>
      <c r="AC101" s="34"/>
      <c r="AD101" s="34"/>
      <c r="AE101" s="34"/>
      <c r="AF101" s="34"/>
      <c r="AG101" s="3019"/>
      <c r="AH101" s="3056"/>
      <c r="AI101" s="3056"/>
      <c r="AK101" s="43"/>
      <c r="AL101" s="651"/>
      <c r="BT101" s="1050"/>
      <c r="BU101" s="1050"/>
      <c r="BV101" s="1050"/>
      <c r="BW101" s="1050"/>
      <c r="BX101" s="1050"/>
      <c r="BY101" s="1050"/>
      <c r="BZ101" s="1050"/>
      <c r="CA101" s="1050"/>
      <c r="CB101" s="1050"/>
      <c r="CC101" s="1050"/>
      <c r="CD101" s="1050"/>
      <c r="CE101" s="1050"/>
      <c r="CF101" s="1050"/>
      <c r="CG101" s="1050"/>
      <c r="CH101" s="1050"/>
      <c r="CI101" s="1050"/>
      <c r="CJ101" s="1050"/>
      <c r="CK101" s="1050"/>
      <c r="CL101" s="1050"/>
      <c r="CM101" s="1050"/>
      <c r="CN101" s="1050"/>
      <c r="CO101" s="1050"/>
      <c r="CP101" s="1050"/>
      <c r="CQ101" s="1050"/>
      <c r="CR101" s="1050"/>
      <c r="CU101" s="1034"/>
      <c r="CV101" s="1092"/>
      <c r="CW101" s="1092"/>
      <c r="CX101" s="1092"/>
      <c r="CY101" s="1092"/>
      <c r="CZ101" s="1092"/>
      <c r="DA101" s="1092"/>
      <c r="DB101" s="1092"/>
      <c r="DC101" s="1050"/>
      <c r="DD101" s="1092"/>
      <c r="DE101" s="1092"/>
      <c r="DF101" s="1092"/>
      <c r="DG101" s="1092"/>
      <c r="DH101" s="1092"/>
      <c r="DI101" s="1092"/>
      <c r="DJ101" s="1092"/>
      <c r="DK101" s="1092"/>
      <c r="DL101" s="1092"/>
      <c r="DM101" s="1092"/>
      <c r="DN101" s="1092"/>
      <c r="DO101" s="1092"/>
      <c r="DP101" s="1092"/>
      <c r="DQ101" s="1092"/>
      <c r="DR101" s="1092"/>
      <c r="DS101" s="1092"/>
      <c r="DT101" s="1092"/>
      <c r="DU101" s="1034"/>
    </row>
    <row r="102" spans="2:125" ht="14.25" customHeight="1" thickBot="1" x14ac:dyDescent="0.25">
      <c r="B102" s="40" t="s">
        <v>290</v>
      </c>
      <c r="C102" s="41" t="s">
        <v>7695</v>
      </c>
      <c r="D102" s="2951"/>
      <c r="E102" s="2952"/>
      <c r="F102" s="2951"/>
      <c r="G102" s="2951"/>
      <c r="H102" s="2951"/>
      <c r="I102" s="2951"/>
      <c r="J102" s="2951"/>
      <c r="K102" s="2951"/>
      <c r="L102" s="2951"/>
      <c r="M102" s="2951"/>
      <c r="N102" s="2951"/>
      <c r="O102" s="2951"/>
      <c r="P102" s="2956"/>
      <c r="Q102" s="2956"/>
      <c r="R102" s="2956"/>
      <c r="S102" s="2956"/>
      <c r="T102" s="2956"/>
      <c r="U102" s="2995"/>
      <c r="V102" s="2995"/>
      <c r="W102" s="2995"/>
      <c r="X102" s="2995"/>
      <c r="Y102" s="2995"/>
      <c r="Z102" s="2995"/>
      <c r="AA102" s="2995"/>
      <c r="AB102" s="2995"/>
      <c r="AC102" s="2995"/>
      <c r="AD102" s="2995"/>
      <c r="AE102" s="2995"/>
      <c r="AF102" s="2995"/>
      <c r="AG102" s="3018"/>
      <c r="AH102" s="3060"/>
      <c r="AI102" s="3060"/>
      <c r="AK102" s="43"/>
      <c r="AL102" s="651"/>
      <c r="BT102" s="1050"/>
      <c r="BU102" s="1050"/>
      <c r="BV102" s="1050"/>
      <c r="BW102" s="1050"/>
      <c r="BX102" s="1050"/>
      <c r="BY102" s="1050"/>
      <c r="BZ102" s="1050"/>
      <c r="CA102" s="1050"/>
      <c r="CB102" s="1050"/>
      <c r="CC102" s="1050"/>
      <c r="CD102" s="1050"/>
      <c r="CE102" s="1050"/>
      <c r="CF102" s="1050"/>
      <c r="CG102" s="1050"/>
      <c r="CH102" s="1050"/>
      <c r="CI102" s="1050"/>
      <c r="CJ102" s="1050"/>
      <c r="CK102" s="1050"/>
      <c r="CL102" s="1050"/>
      <c r="CM102" s="1050"/>
      <c r="CN102" s="1050"/>
      <c r="CO102" s="1050"/>
      <c r="CP102" s="1050"/>
      <c r="CQ102" s="1050"/>
      <c r="CR102" s="1050"/>
      <c r="CU102" s="1034"/>
      <c r="CV102" s="1092"/>
      <c r="CW102" s="1092"/>
      <c r="CX102" s="1092"/>
      <c r="CY102" s="1092"/>
      <c r="CZ102" s="1092"/>
      <c r="DA102" s="1092"/>
      <c r="DB102" s="1092"/>
      <c r="DC102" s="1050"/>
      <c r="DD102" s="1092"/>
      <c r="DE102" s="1092"/>
      <c r="DF102" s="1092"/>
      <c r="DG102" s="1092"/>
      <c r="DH102" s="1092"/>
      <c r="DI102" s="1092"/>
      <c r="DJ102" s="1092"/>
      <c r="DK102" s="1092"/>
      <c r="DL102" s="1092"/>
      <c r="DM102" s="1092"/>
      <c r="DN102" s="1092"/>
      <c r="DO102" s="1092"/>
      <c r="DP102" s="1092"/>
      <c r="DQ102" s="1092"/>
      <c r="DR102" s="1092"/>
      <c r="DS102" s="1092"/>
      <c r="DT102" s="1092"/>
      <c r="DU102" s="1034"/>
    </row>
    <row r="103" spans="2:125" ht="14.25" customHeight="1" x14ac:dyDescent="0.25">
      <c r="B103" s="44">
        <v>1</v>
      </c>
      <c r="C103" s="45" t="s">
        <v>7314</v>
      </c>
      <c r="D103" s="46"/>
      <c r="E103" s="46" t="s">
        <v>7315</v>
      </c>
      <c r="F103" s="500">
        <v>0</v>
      </c>
      <c r="G103" s="3025">
        <v>66</v>
      </c>
      <c r="H103" s="3026">
        <v>349</v>
      </c>
      <c r="I103" s="3026">
        <v>1141</v>
      </c>
      <c r="J103" s="3027">
        <v>47</v>
      </c>
      <c r="K103" s="3027">
        <v>0</v>
      </c>
      <c r="L103" s="3026">
        <v>50</v>
      </c>
      <c r="M103" s="3027">
        <v>0</v>
      </c>
      <c r="N103" s="3028">
        <v>1653</v>
      </c>
      <c r="O103" s="3069"/>
      <c r="P103" s="3025">
        <v>0</v>
      </c>
      <c r="Q103" s="3027">
        <v>0</v>
      </c>
      <c r="R103" s="3027">
        <v>0</v>
      </c>
      <c r="S103" s="3026">
        <v>1653</v>
      </c>
      <c r="T103" s="3028">
        <v>1653</v>
      </c>
      <c r="U103" s="3025">
        <v>0</v>
      </c>
      <c r="V103" s="3027">
        <v>0</v>
      </c>
      <c r="W103" s="3027">
        <v>11</v>
      </c>
      <c r="X103" s="3026">
        <v>118</v>
      </c>
      <c r="Y103" s="3026">
        <v>1524</v>
      </c>
      <c r="Z103" s="3028">
        <v>1653</v>
      </c>
      <c r="AA103" s="3025">
        <v>0</v>
      </c>
      <c r="AB103" s="3027">
        <v>0</v>
      </c>
      <c r="AC103" s="3027">
        <v>11</v>
      </c>
      <c r="AD103" s="3026">
        <v>190</v>
      </c>
      <c r="AE103" s="3026">
        <v>1452</v>
      </c>
      <c r="AF103" s="3028">
        <v>1653</v>
      </c>
      <c r="AG103" s="3018"/>
      <c r="AH103" s="2963"/>
      <c r="AI103" s="53" t="s">
        <v>7316</v>
      </c>
      <c r="AK103" s="43">
        <f t="shared" ref="AK103:AK108" si="30" xml:space="preserve"> IF( SUM( BT103:CR103 ) = 0, 0, $BT$5 )</f>
        <v>0</v>
      </c>
      <c r="AL103" s="43">
        <f t="shared" ref="AL103:AL109" si="31" xml:space="preserve"> IF( DB103 = 0, 0, AI103)</f>
        <v>0</v>
      </c>
      <c r="BT103" s="1061">
        <f>IF('[2]Validation flags'!$H$3=1,0, IF( ISNUMBER(G103), 0, 1 ))</f>
        <v>0</v>
      </c>
      <c r="BU103" s="1061">
        <f>IF('[2]Validation flags'!$H$3=1,0, IF( ISNUMBER(H103), 0, 1 ))</f>
        <v>0</v>
      </c>
      <c r="BV103" s="1061">
        <f>IF('[2]Validation flags'!$H$3=1,0, IF( ISNUMBER(I103), 0, 1 ))</f>
        <v>0</v>
      </c>
      <c r="BW103" s="1061">
        <f>IF('[2]Validation flags'!$H$3=1,0, IF( ISNUMBER(J103), 0, 1 ))</f>
        <v>0</v>
      </c>
      <c r="BX103" s="1061">
        <f>IF('[2]Validation flags'!$H$3=1,0, IF( ISNUMBER(K103), 0, 1 ))</f>
        <v>0</v>
      </c>
      <c r="BY103" s="1061">
        <f>IF('[2]Validation flags'!$H$3=1,0, IF( ISNUMBER(L103), 0, 1 ))</f>
        <v>0</v>
      </c>
      <c r="BZ103" s="1061">
        <f>IF('[2]Validation flags'!$H$3=1,0, IF( ISNUMBER(M103), 0, 1 ))</f>
        <v>0</v>
      </c>
      <c r="CA103" s="1050"/>
      <c r="CB103" s="1050"/>
      <c r="CC103" s="1061">
        <f>IF('[2]Validation flags'!$H$3=1,0, IF( ISNUMBER(P103), 0, 1 ))</f>
        <v>0</v>
      </c>
      <c r="CD103" s="1061">
        <f>IF('[2]Validation flags'!$H$3=1,0, IF( ISNUMBER(Q103), 0, 1 ))</f>
        <v>0</v>
      </c>
      <c r="CE103" s="1061">
        <f>IF('[2]Validation flags'!$H$3=1,0, IF( ISNUMBER(R103), 0, 1 ))</f>
        <v>0</v>
      </c>
      <c r="CF103" s="1061">
        <f>IF('[2]Validation flags'!$H$3=1,0, IF( ISNUMBER(S103), 0, 1 ))</f>
        <v>0</v>
      </c>
      <c r="CG103" s="1050"/>
      <c r="CH103" s="1061">
        <f>IF('[2]Validation flags'!$H$3=1,0, IF( ISNUMBER(U103), 0, 1 ))</f>
        <v>0</v>
      </c>
      <c r="CI103" s="1061">
        <f>IF('[2]Validation flags'!$H$3=1,0, IF( ISNUMBER(V103), 0, 1 ))</f>
        <v>0</v>
      </c>
      <c r="CJ103" s="1061">
        <f>IF('[2]Validation flags'!$H$3=1,0, IF( ISNUMBER(W103), 0, 1 ))</f>
        <v>0</v>
      </c>
      <c r="CK103" s="1061">
        <f>IF('[2]Validation flags'!$H$3=1,0, IF( ISNUMBER(X103), 0, 1 ))</f>
        <v>0</v>
      </c>
      <c r="CL103" s="1061">
        <f>IF('[2]Validation flags'!$H$3=1,0, IF( ISNUMBER(Y103), 0, 1 ))</f>
        <v>0</v>
      </c>
      <c r="CM103" s="1050"/>
      <c r="CN103" s="1061">
        <f>IF('[2]Validation flags'!$H$3=1,0, IF( ISNUMBER(AA103), 0, 1 ))</f>
        <v>0</v>
      </c>
      <c r="CO103" s="1061">
        <f>IF('[2]Validation flags'!$H$3=1,0, IF( ISNUMBER(AB103), 0, 1 ))</f>
        <v>0</v>
      </c>
      <c r="CP103" s="1061">
        <f>IF('[2]Validation flags'!$H$3=1,0, IF( ISNUMBER(AC103), 0, 1 ))</f>
        <v>0</v>
      </c>
      <c r="CQ103" s="1061">
        <f>IF('[2]Validation flags'!$H$3=1,0, IF( ISNUMBER(AD103), 0, 1 ))</f>
        <v>0</v>
      </c>
      <c r="CR103" s="1061">
        <f>IF('[2]Validation flags'!$H$3=1,0, IF( ISNUMBER(AE103), 0, 1 ))</f>
        <v>0</v>
      </c>
      <c r="CU103" s="1034"/>
      <c r="CV103" s="1092"/>
      <c r="CW103" s="1092"/>
      <c r="CX103" s="1092"/>
      <c r="CY103" s="1092"/>
      <c r="CZ103" s="1092"/>
      <c r="DA103" s="1092"/>
      <c r="DB103" s="1061">
        <f t="shared" ref="DB103:DB109" si="32">IF(AND(N103=AF103,Z103=AF103,T103=AF103),0,1)</f>
        <v>0</v>
      </c>
      <c r="DC103" s="1050"/>
      <c r="DD103" s="1092"/>
      <c r="DE103" s="1092"/>
      <c r="DF103" s="1092"/>
      <c r="DG103" s="1092"/>
      <c r="DH103" s="1092"/>
      <c r="DI103" s="1092"/>
      <c r="DJ103" s="1092"/>
      <c r="DK103" s="1092"/>
      <c r="DL103" s="1092"/>
      <c r="DM103" s="1092"/>
      <c r="DN103" s="1092"/>
      <c r="DO103" s="1092"/>
      <c r="DP103" s="1092"/>
      <c r="DQ103" s="1092"/>
      <c r="DR103" s="1092"/>
      <c r="DS103" s="1092"/>
      <c r="DT103" s="1092"/>
      <c r="DU103" s="1034"/>
    </row>
    <row r="104" spans="2:125" ht="14.25" customHeight="1" x14ac:dyDescent="0.25">
      <c r="B104" s="62">
        <v>2</v>
      </c>
      <c r="C104" s="63" t="s">
        <v>7342</v>
      </c>
      <c r="D104" s="64"/>
      <c r="E104" s="64" t="s">
        <v>7315</v>
      </c>
      <c r="F104" s="79">
        <v>0</v>
      </c>
      <c r="G104" s="3034">
        <v>20</v>
      </c>
      <c r="H104" s="3035">
        <v>272</v>
      </c>
      <c r="I104" s="3034">
        <v>949</v>
      </c>
      <c r="J104" s="3035">
        <v>22</v>
      </c>
      <c r="K104" s="3035">
        <v>24</v>
      </c>
      <c r="L104" s="3034">
        <v>177</v>
      </c>
      <c r="M104" s="3035">
        <v>62</v>
      </c>
      <c r="N104" s="3036">
        <v>1526</v>
      </c>
      <c r="O104" s="3069"/>
      <c r="P104" s="3038">
        <v>0</v>
      </c>
      <c r="Q104" s="3034">
        <v>22</v>
      </c>
      <c r="R104" s="3035">
        <v>0</v>
      </c>
      <c r="S104" s="3034">
        <v>1504</v>
      </c>
      <c r="T104" s="3036">
        <v>1526</v>
      </c>
      <c r="U104" s="3038">
        <v>0</v>
      </c>
      <c r="V104" s="3035">
        <v>0</v>
      </c>
      <c r="W104" s="3034">
        <v>252</v>
      </c>
      <c r="X104" s="3034">
        <v>724</v>
      </c>
      <c r="Y104" s="3034">
        <v>550</v>
      </c>
      <c r="Z104" s="3036">
        <v>1526</v>
      </c>
      <c r="AA104" s="3038">
        <v>0</v>
      </c>
      <c r="AB104" s="3034">
        <v>26</v>
      </c>
      <c r="AC104" s="3034">
        <v>255</v>
      </c>
      <c r="AD104" s="3034">
        <v>728</v>
      </c>
      <c r="AE104" s="3034">
        <v>517</v>
      </c>
      <c r="AF104" s="3036">
        <v>1526</v>
      </c>
      <c r="AG104" s="3018"/>
      <c r="AH104" s="2970"/>
      <c r="AI104" s="1068" t="s">
        <v>7316</v>
      </c>
      <c r="AK104" s="43">
        <f t="shared" si="30"/>
        <v>0</v>
      </c>
      <c r="AL104" s="43">
        <f t="shared" si="31"/>
        <v>0</v>
      </c>
      <c r="BT104" s="1061">
        <f>IF('[2]Validation flags'!$H$3=1,0, IF( ISNUMBER(G104), 0, 1 ))</f>
        <v>0</v>
      </c>
      <c r="BU104" s="1061">
        <f>IF('[2]Validation flags'!$H$3=1,0, IF( ISNUMBER(H104), 0, 1 ))</f>
        <v>0</v>
      </c>
      <c r="BV104" s="1061">
        <f>IF('[2]Validation flags'!$H$3=1,0, IF( ISNUMBER(I104), 0, 1 ))</f>
        <v>0</v>
      </c>
      <c r="BW104" s="1061">
        <f>IF('[2]Validation flags'!$H$3=1,0, IF( ISNUMBER(J104), 0, 1 ))</f>
        <v>0</v>
      </c>
      <c r="BX104" s="1061">
        <f>IF('[2]Validation flags'!$H$3=1,0, IF( ISNUMBER(K104), 0, 1 ))</f>
        <v>0</v>
      </c>
      <c r="BY104" s="1061">
        <f>IF('[2]Validation flags'!$H$3=1,0, IF( ISNUMBER(L104), 0, 1 ))</f>
        <v>0</v>
      </c>
      <c r="BZ104" s="1061">
        <f>IF('[2]Validation flags'!$H$3=1,0, IF( ISNUMBER(M104), 0, 1 ))</f>
        <v>0</v>
      </c>
      <c r="CA104" s="1050"/>
      <c r="CB104" s="1050"/>
      <c r="CC104" s="1061">
        <f>IF('[2]Validation flags'!$H$3=1,0, IF( ISNUMBER(P104), 0, 1 ))</f>
        <v>0</v>
      </c>
      <c r="CD104" s="1061">
        <f>IF('[2]Validation flags'!$H$3=1,0, IF( ISNUMBER(Q104), 0, 1 ))</f>
        <v>0</v>
      </c>
      <c r="CE104" s="1061">
        <f>IF('[2]Validation flags'!$H$3=1,0, IF( ISNUMBER(R104), 0, 1 ))</f>
        <v>0</v>
      </c>
      <c r="CF104" s="1061">
        <f>IF('[2]Validation flags'!$H$3=1,0, IF( ISNUMBER(S104), 0, 1 ))</f>
        <v>0</v>
      </c>
      <c r="CG104" s="1050"/>
      <c r="CH104" s="1061">
        <f>IF('[2]Validation flags'!$H$3=1,0, IF( ISNUMBER(U104), 0, 1 ))</f>
        <v>0</v>
      </c>
      <c r="CI104" s="1061">
        <f>IF('[2]Validation flags'!$H$3=1,0, IF( ISNUMBER(V104), 0, 1 ))</f>
        <v>0</v>
      </c>
      <c r="CJ104" s="1061">
        <f>IF('[2]Validation flags'!$H$3=1,0, IF( ISNUMBER(W104), 0, 1 ))</f>
        <v>0</v>
      </c>
      <c r="CK104" s="1061">
        <f>IF('[2]Validation flags'!$H$3=1,0, IF( ISNUMBER(X104), 0, 1 ))</f>
        <v>0</v>
      </c>
      <c r="CL104" s="1061">
        <f>IF('[2]Validation flags'!$H$3=1,0, IF( ISNUMBER(Y104), 0, 1 ))</f>
        <v>0</v>
      </c>
      <c r="CM104" s="1050"/>
      <c r="CN104" s="1061">
        <f>IF('[2]Validation flags'!$H$3=1,0, IF( ISNUMBER(AA104), 0, 1 ))</f>
        <v>0</v>
      </c>
      <c r="CO104" s="1061">
        <f>IF('[2]Validation flags'!$H$3=1,0, IF( ISNUMBER(AB104), 0, 1 ))</f>
        <v>0</v>
      </c>
      <c r="CP104" s="1061">
        <f>IF('[2]Validation flags'!$H$3=1,0, IF( ISNUMBER(AC104), 0, 1 ))</f>
        <v>0</v>
      </c>
      <c r="CQ104" s="1061">
        <f>IF('[2]Validation flags'!$H$3=1,0, IF( ISNUMBER(AD104), 0, 1 ))</f>
        <v>0</v>
      </c>
      <c r="CR104" s="1061">
        <f>IF('[2]Validation flags'!$H$3=1,0, IF( ISNUMBER(AE104), 0, 1 ))</f>
        <v>0</v>
      </c>
      <c r="CU104" s="1034"/>
      <c r="CV104" s="1092"/>
      <c r="CW104" s="1092"/>
      <c r="CX104" s="1092"/>
      <c r="CY104" s="1092"/>
      <c r="CZ104" s="1092"/>
      <c r="DA104" s="1092"/>
      <c r="DB104" s="1061">
        <f t="shared" si="32"/>
        <v>0</v>
      </c>
      <c r="DC104" s="1050"/>
      <c r="DD104" s="1092"/>
      <c r="DE104" s="1092"/>
      <c r="DF104" s="1092"/>
      <c r="DG104" s="1092"/>
      <c r="DH104" s="1092"/>
      <c r="DI104" s="1092"/>
      <c r="DJ104" s="1092"/>
      <c r="DK104" s="1092"/>
      <c r="DL104" s="1092"/>
      <c r="DM104" s="1092"/>
      <c r="DN104" s="1092"/>
      <c r="DO104" s="1092"/>
      <c r="DP104" s="1092"/>
      <c r="DQ104" s="1092"/>
      <c r="DR104" s="1092"/>
      <c r="DS104" s="1092"/>
      <c r="DT104" s="1092"/>
      <c r="DU104" s="1034"/>
    </row>
    <row r="105" spans="2:125" ht="14.25" customHeight="1" x14ac:dyDescent="0.25">
      <c r="B105" s="62">
        <v>3</v>
      </c>
      <c r="C105" s="63" t="s">
        <v>7368</v>
      </c>
      <c r="D105" s="64"/>
      <c r="E105" s="64" t="s">
        <v>7315</v>
      </c>
      <c r="F105" s="79">
        <v>0</v>
      </c>
      <c r="G105" s="3034">
        <v>157</v>
      </c>
      <c r="H105" s="3034">
        <v>943</v>
      </c>
      <c r="I105" s="3034">
        <v>2765</v>
      </c>
      <c r="J105" s="3035">
        <v>169</v>
      </c>
      <c r="K105" s="3034">
        <v>145</v>
      </c>
      <c r="L105" s="3034">
        <v>766</v>
      </c>
      <c r="M105" s="3034">
        <v>490</v>
      </c>
      <c r="N105" s="3036">
        <v>5435</v>
      </c>
      <c r="O105" s="3069"/>
      <c r="P105" s="3037">
        <v>259</v>
      </c>
      <c r="Q105" s="3035">
        <v>0</v>
      </c>
      <c r="R105" s="3034">
        <v>197</v>
      </c>
      <c r="S105" s="3034">
        <v>4979</v>
      </c>
      <c r="T105" s="3036">
        <v>5435</v>
      </c>
      <c r="U105" s="3038">
        <v>0</v>
      </c>
      <c r="V105" s="3035">
        <v>161</v>
      </c>
      <c r="W105" s="3034">
        <v>1740</v>
      </c>
      <c r="X105" s="3034">
        <v>3214</v>
      </c>
      <c r="Y105" s="3034">
        <v>320</v>
      </c>
      <c r="Z105" s="3036">
        <v>5435</v>
      </c>
      <c r="AA105" s="3038">
        <v>0</v>
      </c>
      <c r="AB105" s="3035">
        <v>107</v>
      </c>
      <c r="AC105" s="3034">
        <v>2004</v>
      </c>
      <c r="AD105" s="3034">
        <v>2698</v>
      </c>
      <c r="AE105" s="3034">
        <v>626</v>
      </c>
      <c r="AF105" s="3036">
        <v>5435</v>
      </c>
      <c r="AG105" s="3018"/>
      <c r="AH105" s="2970"/>
      <c r="AI105" s="1068" t="s">
        <v>7316</v>
      </c>
      <c r="AK105" s="43">
        <f t="shared" si="30"/>
        <v>0</v>
      </c>
      <c r="AL105" s="43">
        <f t="shared" si="31"/>
        <v>0</v>
      </c>
      <c r="BT105" s="1061">
        <f>IF('[2]Validation flags'!$H$3=1,0, IF( ISNUMBER(G105), 0, 1 ))</f>
        <v>0</v>
      </c>
      <c r="BU105" s="1061">
        <f>IF('[2]Validation flags'!$H$3=1,0, IF( ISNUMBER(H105), 0, 1 ))</f>
        <v>0</v>
      </c>
      <c r="BV105" s="1061">
        <f>IF('[2]Validation flags'!$H$3=1,0, IF( ISNUMBER(I105), 0, 1 ))</f>
        <v>0</v>
      </c>
      <c r="BW105" s="1061">
        <f>IF('[2]Validation flags'!$H$3=1,0, IF( ISNUMBER(J105), 0, 1 ))</f>
        <v>0</v>
      </c>
      <c r="BX105" s="1061">
        <f>IF('[2]Validation flags'!$H$3=1,0, IF( ISNUMBER(K105), 0, 1 ))</f>
        <v>0</v>
      </c>
      <c r="BY105" s="1061">
        <f>IF('[2]Validation flags'!$H$3=1,0, IF( ISNUMBER(L105), 0, 1 ))</f>
        <v>0</v>
      </c>
      <c r="BZ105" s="1061">
        <f>IF('[2]Validation flags'!$H$3=1,0, IF( ISNUMBER(M105), 0, 1 ))</f>
        <v>0</v>
      </c>
      <c r="CA105" s="1050"/>
      <c r="CB105" s="1050"/>
      <c r="CC105" s="1061">
        <f>IF('[2]Validation flags'!$H$3=1,0, IF( ISNUMBER(P105), 0, 1 ))</f>
        <v>0</v>
      </c>
      <c r="CD105" s="1061">
        <f>IF('[2]Validation flags'!$H$3=1,0, IF( ISNUMBER(Q105), 0, 1 ))</f>
        <v>0</v>
      </c>
      <c r="CE105" s="1061">
        <f>IF('[2]Validation flags'!$H$3=1,0, IF( ISNUMBER(R105), 0, 1 ))</f>
        <v>0</v>
      </c>
      <c r="CF105" s="1061">
        <f>IF('[2]Validation flags'!$H$3=1,0, IF( ISNUMBER(S105), 0, 1 ))</f>
        <v>0</v>
      </c>
      <c r="CG105" s="1050"/>
      <c r="CH105" s="1061">
        <f>IF('[2]Validation flags'!$H$3=1,0, IF( ISNUMBER(U105), 0, 1 ))</f>
        <v>0</v>
      </c>
      <c r="CI105" s="1061">
        <f>IF('[2]Validation flags'!$H$3=1,0, IF( ISNUMBER(V105), 0, 1 ))</f>
        <v>0</v>
      </c>
      <c r="CJ105" s="1061">
        <f>IF('[2]Validation flags'!$H$3=1,0, IF( ISNUMBER(W105), 0, 1 ))</f>
        <v>0</v>
      </c>
      <c r="CK105" s="1061">
        <f>IF('[2]Validation flags'!$H$3=1,0, IF( ISNUMBER(X105), 0, 1 ))</f>
        <v>0</v>
      </c>
      <c r="CL105" s="1061">
        <f>IF('[2]Validation flags'!$H$3=1,0, IF( ISNUMBER(Y105), 0, 1 ))</f>
        <v>0</v>
      </c>
      <c r="CM105" s="1050"/>
      <c r="CN105" s="1061">
        <f>IF('[2]Validation flags'!$H$3=1,0, IF( ISNUMBER(AA105), 0, 1 ))</f>
        <v>0</v>
      </c>
      <c r="CO105" s="1061">
        <f>IF('[2]Validation flags'!$H$3=1,0, IF( ISNUMBER(AB105), 0, 1 ))</f>
        <v>0</v>
      </c>
      <c r="CP105" s="1061">
        <f>IF('[2]Validation flags'!$H$3=1,0, IF( ISNUMBER(AC105), 0, 1 ))</f>
        <v>0</v>
      </c>
      <c r="CQ105" s="1061">
        <f>IF('[2]Validation flags'!$H$3=1,0, IF( ISNUMBER(AD105), 0, 1 ))</f>
        <v>0</v>
      </c>
      <c r="CR105" s="1061">
        <f>IF('[2]Validation flags'!$H$3=1,0, IF( ISNUMBER(AE105), 0, 1 ))</f>
        <v>0</v>
      </c>
      <c r="CU105" s="1034"/>
      <c r="CV105" s="1092"/>
      <c r="CW105" s="1092"/>
      <c r="CX105" s="1092"/>
      <c r="CY105" s="1092"/>
      <c r="CZ105" s="1092"/>
      <c r="DA105" s="1092"/>
      <c r="DB105" s="1061">
        <f t="shared" si="32"/>
        <v>0</v>
      </c>
      <c r="DC105" s="1050"/>
      <c r="DD105" s="1092"/>
      <c r="DE105" s="1092"/>
      <c r="DF105" s="1092"/>
      <c r="DG105" s="1092"/>
      <c r="DH105" s="1092"/>
      <c r="DI105" s="1092"/>
      <c r="DJ105" s="1092"/>
      <c r="DK105" s="1092"/>
      <c r="DL105" s="1092"/>
      <c r="DM105" s="1092"/>
      <c r="DN105" s="1092"/>
      <c r="DO105" s="1092"/>
      <c r="DP105" s="1092"/>
      <c r="DQ105" s="1092"/>
      <c r="DR105" s="1092"/>
      <c r="DS105" s="1092"/>
      <c r="DT105" s="1092"/>
      <c r="DU105" s="1034"/>
    </row>
    <row r="106" spans="2:125" ht="14.25" customHeight="1" x14ac:dyDescent="0.25">
      <c r="B106" s="62">
        <v>4</v>
      </c>
      <c r="C106" s="63" t="s">
        <v>7394</v>
      </c>
      <c r="D106" s="64"/>
      <c r="E106" s="64" t="s">
        <v>7315</v>
      </c>
      <c r="F106" s="79">
        <v>0</v>
      </c>
      <c r="G106" s="3035">
        <v>0</v>
      </c>
      <c r="H106" s="3034">
        <v>4438</v>
      </c>
      <c r="I106" s="3034">
        <v>9973</v>
      </c>
      <c r="J106" s="3034">
        <v>912</v>
      </c>
      <c r="K106" s="3034">
        <v>2802</v>
      </c>
      <c r="L106" s="3034">
        <v>1534</v>
      </c>
      <c r="M106" s="3034">
        <v>2859</v>
      </c>
      <c r="N106" s="3036">
        <v>22518</v>
      </c>
      <c r="O106" s="3069"/>
      <c r="P106" s="3037">
        <v>1458</v>
      </c>
      <c r="Q106" s="3034">
        <v>952</v>
      </c>
      <c r="R106" s="3034">
        <v>340</v>
      </c>
      <c r="S106" s="3034">
        <v>19768</v>
      </c>
      <c r="T106" s="3036">
        <v>22518</v>
      </c>
      <c r="U106" s="3038">
        <v>0</v>
      </c>
      <c r="V106" s="3035">
        <v>1498</v>
      </c>
      <c r="W106" s="3034">
        <v>5264</v>
      </c>
      <c r="X106" s="3034">
        <v>11523</v>
      </c>
      <c r="Y106" s="3034">
        <v>4233</v>
      </c>
      <c r="Z106" s="3036">
        <v>22518</v>
      </c>
      <c r="AA106" s="3038">
        <v>0</v>
      </c>
      <c r="AB106" s="3034">
        <v>2591</v>
      </c>
      <c r="AC106" s="3034">
        <v>7115</v>
      </c>
      <c r="AD106" s="3034">
        <v>7061</v>
      </c>
      <c r="AE106" s="3034">
        <v>5751</v>
      </c>
      <c r="AF106" s="3036">
        <v>22518</v>
      </c>
      <c r="AG106" s="3018"/>
      <c r="AH106" s="2970"/>
      <c r="AI106" s="1068" t="s">
        <v>7316</v>
      </c>
      <c r="AK106" s="43">
        <f t="shared" si="30"/>
        <v>0</v>
      </c>
      <c r="AL106" s="43">
        <f t="shared" si="31"/>
        <v>0</v>
      </c>
      <c r="BT106" s="1061">
        <f>IF('[2]Validation flags'!$H$3=1,0, IF( ISNUMBER(G106), 0, 1 ))</f>
        <v>0</v>
      </c>
      <c r="BU106" s="1061">
        <f>IF('[2]Validation flags'!$H$3=1,0, IF( ISNUMBER(H106), 0, 1 ))</f>
        <v>0</v>
      </c>
      <c r="BV106" s="1061">
        <f>IF('[2]Validation flags'!$H$3=1,0, IF( ISNUMBER(I106), 0, 1 ))</f>
        <v>0</v>
      </c>
      <c r="BW106" s="1061">
        <f>IF('[2]Validation flags'!$H$3=1,0, IF( ISNUMBER(J106), 0, 1 ))</f>
        <v>0</v>
      </c>
      <c r="BX106" s="1061">
        <f>IF('[2]Validation flags'!$H$3=1,0, IF( ISNUMBER(K106), 0, 1 ))</f>
        <v>0</v>
      </c>
      <c r="BY106" s="1061">
        <f>IF('[2]Validation flags'!$H$3=1,0, IF( ISNUMBER(L106), 0, 1 ))</f>
        <v>0</v>
      </c>
      <c r="BZ106" s="1061">
        <f>IF('[2]Validation flags'!$H$3=1,0, IF( ISNUMBER(M106), 0, 1 ))</f>
        <v>0</v>
      </c>
      <c r="CA106" s="1050"/>
      <c r="CB106" s="1050"/>
      <c r="CC106" s="1061">
        <f>IF('[2]Validation flags'!$H$3=1,0, IF( ISNUMBER(P106), 0, 1 ))</f>
        <v>0</v>
      </c>
      <c r="CD106" s="1061">
        <f>IF('[2]Validation flags'!$H$3=1,0, IF( ISNUMBER(Q106), 0, 1 ))</f>
        <v>0</v>
      </c>
      <c r="CE106" s="1061">
        <f>IF('[2]Validation flags'!$H$3=1,0, IF( ISNUMBER(R106), 0, 1 ))</f>
        <v>0</v>
      </c>
      <c r="CF106" s="1061">
        <f>IF('[2]Validation flags'!$H$3=1,0, IF( ISNUMBER(S106), 0, 1 ))</f>
        <v>0</v>
      </c>
      <c r="CG106" s="1050"/>
      <c r="CH106" s="1061">
        <f>IF('[2]Validation flags'!$H$3=1,0, IF( ISNUMBER(U106), 0, 1 ))</f>
        <v>0</v>
      </c>
      <c r="CI106" s="1061">
        <f>IF('[2]Validation flags'!$H$3=1,0, IF( ISNUMBER(V106), 0, 1 ))</f>
        <v>0</v>
      </c>
      <c r="CJ106" s="1061">
        <f>IF('[2]Validation flags'!$H$3=1,0, IF( ISNUMBER(W106), 0, 1 ))</f>
        <v>0</v>
      </c>
      <c r="CK106" s="1061">
        <f>IF('[2]Validation flags'!$H$3=1,0, IF( ISNUMBER(X106), 0, 1 ))</f>
        <v>0</v>
      </c>
      <c r="CL106" s="1061">
        <f>IF('[2]Validation flags'!$H$3=1,0, IF( ISNUMBER(Y106), 0, 1 ))</f>
        <v>0</v>
      </c>
      <c r="CM106" s="1050"/>
      <c r="CN106" s="1061">
        <f>IF('[2]Validation flags'!$H$3=1,0, IF( ISNUMBER(AA106), 0, 1 ))</f>
        <v>0</v>
      </c>
      <c r="CO106" s="1061">
        <f>IF('[2]Validation flags'!$H$3=1,0, IF( ISNUMBER(AB106), 0, 1 ))</f>
        <v>0</v>
      </c>
      <c r="CP106" s="1061">
        <f>IF('[2]Validation flags'!$H$3=1,0, IF( ISNUMBER(AC106), 0, 1 ))</f>
        <v>0</v>
      </c>
      <c r="CQ106" s="1061">
        <f>IF('[2]Validation flags'!$H$3=1,0, IF( ISNUMBER(AD106), 0, 1 ))</f>
        <v>0</v>
      </c>
      <c r="CR106" s="1061">
        <f>IF('[2]Validation flags'!$H$3=1,0, IF( ISNUMBER(AE106), 0, 1 ))</f>
        <v>0</v>
      </c>
      <c r="CU106" s="1034"/>
      <c r="CV106" s="1092"/>
      <c r="CW106" s="1092"/>
      <c r="CX106" s="1092"/>
      <c r="CY106" s="1092"/>
      <c r="CZ106" s="1092"/>
      <c r="DA106" s="1092"/>
      <c r="DB106" s="1061">
        <f t="shared" si="32"/>
        <v>0</v>
      </c>
      <c r="DC106" s="1050"/>
      <c r="DD106" s="1092"/>
      <c r="DE106" s="1092"/>
      <c r="DF106" s="1092"/>
      <c r="DG106" s="1092"/>
      <c r="DH106" s="1092"/>
      <c r="DI106" s="1092"/>
      <c r="DJ106" s="1092"/>
      <c r="DK106" s="1092"/>
      <c r="DL106" s="1092"/>
      <c r="DM106" s="1092"/>
      <c r="DN106" s="1092"/>
      <c r="DO106" s="1092"/>
      <c r="DP106" s="1092"/>
      <c r="DQ106" s="1092"/>
      <c r="DR106" s="1092"/>
      <c r="DS106" s="1092"/>
      <c r="DT106" s="1092"/>
      <c r="DU106" s="1034"/>
    </row>
    <row r="107" spans="2:125" ht="14.25" customHeight="1" x14ac:dyDescent="0.25">
      <c r="B107" s="85">
        <v>5</v>
      </c>
      <c r="C107" s="86" t="s">
        <v>7421</v>
      </c>
      <c r="D107" s="88"/>
      <c r="E107" s="88" t="s">
        <v>7315</v>
      </c>
      <c r="F107" s="520">
        <v>0</v>
      </c>
      <c r="G107" s="3035">
        <v>0</v>
      </c>
      <c r="H107" s="3034">
        <v>8820</v>
      </c>
      <c r="I107" s="3034">
        <v>17434</v>
      </c>
      <c r="J107" s="3034">
        <v>5711</v>
      </c>
      <c r="K107" s="3034">
        <v>1874</v>
      </c>
      <c r="L107" s="3034">
        <v>4910</v>
      </c>
      <c r="M107" s="3034">
        <v>3753</v>
      </c>
      <c r="N107" s="3036">
        <v>42502</v>
      </c>
      <c r="O107" s="3069"/>
      <c r="P107" s="3037">
        <v>4130</v>
      </c>
      <c r="Q107" s="3034">
        <v>2850</v>
      </c>
      <c r="R107" s="3034">
        <v>3977</v>
      </c>
      <c r="S107" s="3034">
        <v>31545</v>
      </c>
      <c r="T107" s="3036">
        <v>42502</v>
      </c>
      <c r="U107" s="3038">
        <v>0</v>
      </c>
      <c r="V107" s="3034">
        <v>5780</v>
      </c>
      <c r="W107" s="3034">
        <v>13341</v>
      </c>
      <c r="X107" s="3034">
        <v>20590</v>
      </c>
      <c r="Y107" s="3034">
        <v>2791</v>
      </c>
      <c r="Z107" s="3036">
        <v>42502</v>
      </c>
      <c r="AA107" s="3038">
        <v>0</v>
      </c>
      <c r="AB107" s="3034">
        <v>5897</v>
      </c>
      <c r="AC107" s="3034">
        <v>21745</v>
      </c>
      <c r="AD107" s="3034">
        <v>7048</v>
      </c>
      <c r="AE107" s="3034">
        <v>7812</v>
      </c>
      <c r="AF107" s="3036">
        <v>42502</v>
      </c>
      <c r="AG107" s="3018"/>
      <c r="AH107" s="2970"/>
      <c r="AI107" s="1068" t="s">
        <v>7316</v>
      </c>
      <c r="AK107" s="43">
        <f t="shared" si="30"/>
        <v>0</v>
      </c>
      <c r="AL107" s="43">
        <f t="shared" si="31"/>
        <v>0</v>
      </c>
      <c r="BT107" s="1061">
        <f>IF('[2]Validation flags'!$H$3=1,0, IF( ISNUMBER(G107), 0, 1 ))</f>
        <v>0</v>
      </c>
      <c r="BU107" s="1061">
        <f>IF('[2]Validation flags'!$H$3=1,0, IF( ISNUMBER(H107), 0, 1 ))</f>
        <v>0</v>
      </c>
      <c r="BV107" s="1061">
        <f>IF('[2]Validation flags'!$H$3=1,0, IF( ISNUMBER(I107), 0, 1 ))</f>
        <v>0</v>
      </c>
      <c r="BW107" s="1061">
        <f>IF('[2]Validation flags'!$H$3=1,0, IF( ISNUMBER(J107), 0, 1 ))</f>
        <v>0</v>
      </c>
      <c r="BX107" s="1061">
        <f>IF('[2]Validation flags'!$H$3=1,0, IF( ISNUMBER(K107), 0, 1 ))</f>
        <v>0</v>
      </c>
      <c r="BY107" s="1061">
        <f>IF('[2]Validation flags'!$H$3=1,0, IF( ISNUMBER(L107), 0, 1 ))</f>
        <v>0</v>
      </c>
      <c r="BZ107" s="1061">
        <f>IF('[2]Validation flags'!$H$3=1,0, IF( ISNUMBER(M107), 0, 1 ))</f>
        <v>0</v>
      </c>
      <c r="CA107" s="1050"/>
      <c r="CB107" s="1050"/>
      <c r="CC107" s="1061">
        <f>IF('[2]Validation flags'!$H$3=1,0, IF( ISNUMBER(P107), 0, 1 ))</f>
        <v>0</v>
      </c>
      <c r="CD107" s="1061">
        <f>IF('[2]Validation flags'!$H$3=1,0, IF( ISNUMBER(Q107), 0, 1 ))</f>
        <v>0</v>
      </c>
      <c r="CE107" s="1061">
        <f>IF('[2]Validation flags'!$H$3=1,0, IF( ISNUMBER(R107), 0, 1 ))</f>
        <v>0</v>
      </c>
      <c r="CF107" s="1061">
        <f>IF('[2]Validation flags'!$H$3=1,0, IF( ISNUMBER(S107), 0, 1 ))</f>
        <v>0</v>
      </c>
      <c r="CG107" s="1050"/>
      <c r="CH107" s="1061">
        <f>IF('[2]Validation flags'!$H$3=1,0, IF( ISNUMBER(U107), 0, 1 ))</f>
        <v>0</v>
      </c>
      <c r="CI107" s="1061">
        <f>IF('[2]Validation flags'!$H$3=1,0, IF( ISNUMBER(V107), 0, 1 ))</f>
        <v>0</v>
      </c>
      <c r="CJ107" s="1061">
        <f>IF('[2]Validation flags'!$H$3=1,0, IF( ISNUMBER(W107), 0, 1 ))</f>
        <v>0</v>
      </c>
      <c r="CK107" s="1061">
        <f>IF('[2]Validation flags'!$H$3=1,0, IF( ISNUMBER(X107), 0, 1 ))</f>
        <v>0</v>
      </c>
      <c r="CL107" s="1061">
        <f>IF('[2]Validation flags'!$H$3=1,0, IF( ISNUMBER(Y107), 0, 1 ))</f>
        <v>0</v>
      </c>
      <c r="CM107" s="1050"/>
      <c r="CN107" s="1061">
        <f>IF('[2]Validation flags'!$H$3=1,0, IF( ISNUMBER(AA107), 0, 1 ))</f>
        <v>0</v>
      </c>
      <c r="CO107" s="1061">
        <f>IF('[2]Validation flags'!$H$3=1,0, IF( ISNUMBER(AB107), 0, 1 ))</f>
        <v>0</v>
      </c>
      <c r="CP107" s="1061">
        <f>IF('[2]Validation flags'!$H$3=1,0, IF( ISNUMBER(AC107), 0, 1 ))</f>
        <v>0</v>
      </c>
      <c r="CQ107" s="1061">
        <f>IF('[2]Validation flags'!$H$3=1,0, IF( ISNUMBER(AD107), 0, 1 ))</f>
        <v>0</v>
      </c>
      <c r="CR107" s="1061">
        <f>IF('[2]Validation flags'!$H$3=1,0, IF( ISNUMBER(AE107), 0, 1 ))</f>
        <v>0</v>
      </c>
      <c r="CU107" s="1034"/>
      <c r="CV107" s="1092"/>
      <c r="CW107" s="1092"/>
      <c r="CX107" s="1092"/>
      <c r="CY107" s="1092"/>
      <c r="CZ107" s="1092"/>
      <c r="DA107" s="1092"/>
      <c r="DB107" s="1061">
        <f t="shared" si="32"/>
        <v>0</v>
      </c>
      <c r="DC107" s="1050"/>
      <c r="DD107" s="1092"/>
      <c r="DE107" s="1092"/>
      <c r="DF107" s="1092"/>
      <c r="DG107" s="1092"/>
      <c r="DH107" s="1092"/>
      <c r="DI107" s="1092"/>
      <c r="DJ107" s="1092"/>
      <c r="DK107" s="1092"/>
      <c r="DL107" s="1092"/>
      <c r="DM107" s="1092"/>
      <c r="DN107" s="1092"/>
      <c r="DO107" s="1092"/>
      <c r="DP107" s="1092"/>
      <c r="DQ107" s="1092"/>
      <c r="DR107" s="1092"/>
      <c r="DS107" s="1092"/>
      <c r="DT107" s="1092"/>
      <c r="DU107" s="1034"/>
    </row>
    <row r="108" spans="2:125" ht="14.25" customHeight="1" x14ac:dyDescent="0.25">
      <c r="B108" s="62">
        <v>6</v>
      </c>
      <c r="C108" s="63" t="s">
        <v>7447</v>
      </c>
      <c r="D108" s="64"/>
      <c r="E108" s="64" t="s">
        <v>7315</v>
      </c>
      <c r="F108" s="79">
        <v>0</v>
      </c>
      <c r="G108" s="3035">
        <v>0</v>
      </c>
      <c r="H108" s="3034">
        <v>124204</v>
      </c>
      <c r="I108" s="3034">
        <v>39961</v>
      </c>
      <c r="J108" s="3034">
        <v>49369</v>
      </c>
      <c r="K108" s="3034">
        <v>59685</v>
      </c>
      <c r="L108" s="3034">
        <v>2327</v>
      </c>
      <c r="M108" s="3034">
        <v>7021</v>
      </c>
      <c r="N108" s="3036">
        <v>282567</v>
      </c>
      <c r="O108" s="3069"/>
      <c r="P108" s="3038">
        <v>0</v>
      </c>
      <c r="Q108" s="3034">
        <v>1603</v>
      </c>
      <c r="R108" s="3035">
        <v>0</v>
      </c>
      <c r="S108" s="3034">
        <v>280964</v>
      </c>
      <c r="T108" s="3036">
        <v>282567</v>
      </c>
      <c r="U108" s="3038">
        <v>0</v>
      </c>
      <c r="V108" s="3034">
        <v>29568</v>
      </c>
      <c r="W108" s="3034">
        <v>117357</v>
      </c>
      <c r="X108" s="3034">
        <v>85738</v>
      </c>
      <c r="Y108" s="3034">
        <v>49904</v>
      </c>
      <c r="Z108" s="3036">
        <v>282567</v>
      </c>
      <c r="AA108" s="3038">
        <v>0</v>
      </c>
      <c r="AB108" s="3034">
        <v>116886</v>
      </c>
      <c r="AC108" s="3034">
        <v>70892</v>
      </c>
      <c r="AD108" s="3034">
        <v>13686</v>
      </c>
      <c r="AE108" s="3034">
        <v>81103</v>
      </c>
      <c r="AF108" s="3036">
        <v>282567</v>
      </c>
      <c r="AG108" s="3018"/>
      <c r="AH108" s="2970"/>
      <c r="AI108" s="1068" t="s">
        <v>7316</v>
      </c>
      <c r="AK108" s="43">
        <f t="shared" si="30"/>
        <v>0</v>
      </c>
      <c r="AL108" s="43">
        <f t="shared" si="31"/>
        <v>0</v>
      </c>
      <c r="BT108" s="1061">
        <f>IF('[2]Validation flags'!$H$3=1,0, IF( ISNUMBER(G108), 0, 1 ))</f>
        <v>0</v>
      </c>
      <c r="BU108" s="1061">
        <f>IF('[2]Validation flags'!$H$3=1,0, IF( ISNUMBER(H108), 0, 1 ))</f>
        <v>0</v>
      </c>
      <c r="BV108" s="1061">
        <f>IF('[2]Validation flags'!$H$3=1,0, IF( ISNUMBER(I108), 0, 1 ))</f>
        <v>0</v>
      </c>
      <c r="BW108" s="1061">
        <f>IF('[2]Validation flags'!$H$3=1,0, IF( ISNUMBER(J108), 0, 1 ))</f>
        <v>0</v>
      </c>
      <c r="BX108" s="1061">
        <f>IF('[2]Validation flags'!$H$3=1,0, IF( ISNUMBER(K108), 0, 1 ))</f>
        <v>0</v>
      </c>
      <c r="BY108" s="1061">
        <f>IF('[2]Validation flags'!$H$3=1,0, IF( ISNUMBER(L108), 0, 1 ))</f>
        <v>0</v>
      </c>
      <c r="BZ108" s="1061">
        <f>IF('[2]Validation flags'!$H$3=1,0, IF( ISNUMBER(M108), 0, 1 ))</f>
        <v>0</v>
      </c>
      <c r="CA108" s="1050"/>
      <c r="CB108" s="1050"/>
      <c r="CC108" s="1061">
        <f>IF('[2]Validation flags'!$H$3=1,0, IF( ISNUMBER(P108), 0, 1 ))</f>
        <v>0</v>
      </c>
      <c r="CD108" s="1061">
        <f>IF('[2]Validation flags'!$H$3=1,0, IF( ISNUMBER(Q108), 0, 1 ))</f>
        <v>0</v>
      </c>
      <c r="CE108" s="1061">
        <f>IF('[2]Validation flags'!$H$3=1,0, IF( ISNUMBER(R108), 0, 1 ))</f>
        <v>0</v>
      </c>
      <c r="CF108" s="1061">
        <f>IF('[2]Validation flags'!$H$3=1,0, IF( ISNUMBER(S108), 0, 1 ))</f>
        <v>0</v>
      </c>
      <c r="CG108" s="1050"/>
      <c r="CH108" s="1061">
        <f>IF('[2]Validation flags'!$H$3=1,0, IF( ISNUMBER(U108), 0, 1 ))</f>
        <v>0</v>
      </c>
      <c r="CI108" s="1061">
        <f>IF('[2]Validation flags'!$H$3=1,0, IF( ISNUMBER(V108), 0, 1 ))</f>
        <v>0</v>
      </c>
      <c r="CJ108" s="1061">
        <f>IF('[2]Validation flags'!$H$3=1,0, IF( ISNUMBER(W108), 0, 1 ))</f>
        <v>0</v>
      </c>
      <c r="CK108" s="1061">
        <f>IF('[2]Validation flags'!$H$3=1,0, IF( ISNUMBER(X108), 0, 1 ))</f>
        <v>0</v>
      </c>
      <c r="CL108" s="1061">
        <f>IF('[2]Validation flags'!$H$3=1,0, IF( ISNUMBER(Y108), 0, 1 ))</f>
        <v>0</v>
      </c>
      <c r="CM108" s="1050"/>
      <c r="CN108" s="1061">
        <f>IF('[2]Validation flags'!$H$3=1,0, IF( ISNUMBER(AA108), 0, 1 ))</f>
        <v>0</v>
      </c>
      <c r="CO108" s="1061">
        <f>IF('[2]Validation flags'!$H$3=1,0, IF( ISNUMBER(AB108), 0, 1 ))</f>
        <v>0</v>
      </c>
      <c r="CP108" s="1061">
        <f>IF('[2]Validation flags'!$H$3=1,0, IF( ISNUMBER(AC108), 0, 1 ))</f>
        <v>0</v>
      </c>
      <c r="CQ108" s="1061">
        <f>IF('[2]Validation flags'!$H$3=1,0, IF( ISNUMBER(AD108), 0, 1 ))</f>
        <v>0</v>
      </c>
      <c r="CR108" s="1061">
        <f>IF('[2]Validation flags'!$H$3=1,0, IF( ISNUMBER(AE108), 0, 1 ))</f>
        <v>0</v>
      </c>
      <c r="CU108" s="1034"/>
      <c r="CV108" s="1092"/>
      <c r="CW108" s="1092"/>
      <c r="CX108" s="1092"/>
      <c r="CY108" s="1092"/>
      <c r="CZ108" s="1092"/>
      <c r="DA108" s="1092"/>
      <c r="DB108" s="1061">
        <f t="shared" si="32"/>
        <v>0</v>
      </c>
      <c r="DC108" s="1050"/>
      <c r="DD108" s="1092"/>
      <c r="DE108" s="1092"/>
      <c r="DF108" s="1092"/>
      <c r="DG108" s="1092"/>
      <c r="DH108" s="1092"/>
      <c r="DI108" s="1092"/>
      <c r="DJ108" s="1092"/>
      <c r="DK108" s="1092"/>
      <c r="DL108" s="1092"/>
      <c r="DM108" s="1092"/>
      <c r="DN108" s="1092"/>
      <c r="DO108" s="1092"/>
      <c r="DP108" s="1092"/>
      <c r="DQ108" s="1092"/>
      <c r="DR108" s="1092"/>
      <c r="DS108" s="1092"/>
      <c r="DT108" s="1092"/>
      <c r="DU108" s="1034"/>
    </row>
    <row r="109" spans="2:125" ht="14.25" customHeight="1" thickBot="1" x14ac:dyDescent="0.25">
      <c r="B109" s="62">
        <v>7</v>
      </c>
      <c r="C109" s="63" t="s">
        <v>7473</v>
      </c>
      <c r="D109" s="64"/>
      <c r="E109" s="64" t="s">
        <v>7315</v>
      </c>
      <c r="F109" s="79">
        <v>0</v>
      </c>
      <c r="G109" s="3042">
        <v>243</v>
      </c>
      <c r="H109" s="3043">
        <v>139026</v>
      </c>
      <c r="I109" s="3043">
        <v>72223</v>
      </c>
      <c r="J109" s="3043">
        <v>56230</v>
      </c>
      <c r="K109" s="3043">
        <v>64530</v>
      </c>
      <c r="L109" s="3043">
        <v>9764</v>
      </c>
      <c r="M109" s="3043">
        <v>14185</v>
      </c>
      <c r="N109" s="3036">
        <v>356201</v>
      </c>
      <c r="O109" s="3069"/>
      <c r="P109" s="3042">
        <v>5847</v>
      </c>
      <c r="Q109" s="3043">
        <v>5427</v>
      </c>
      <c r="R109" s="3043">
        <v>4514</v>
      </c>
      <c r="S109" s="3043">
        <v>340413</v>
      </c>
      <c r="T109" s="3045">
        <v>356201</v>
      </c>
      <c r="U109" s="3044">
        <v>0</v>
      </c>
      <c r="V109" s="3043">
        <v>37007</v>
      </c>
      <c r="W109" s="3043">
        <v>137965</v>
      </c>
      <c r="X109" s="3043">
        <v>121907</v>
      </c>
      <c r="Y109" s="3043">
        <v>59322</v>
      </c>
      <c r="Z109" s="3045">
        <v>356201</v>
      </c>
      <c r="AA109" s="3044">
        <v>0</v>
      </c>
      <c r="AB109" s="3043">
        <v>125507</v>
      </c>
      <c r="AC109" s="3043">
        <v>102022</v>
      </c>
      <c r="AD109" s="3043">
        <v>31411</v>
      </c>
      <c r="AE109" s="3043">
        <v>97261</v>
      </c>
      <c r="AF109" s="3045">
        <v>356201</v>
      </c>
      <c r="AG109" s="3018"/>
      <c r="AH109" s="3046" t="s">
        <v>7474</v>
      </c>
      <c r="AI109" s="3047" t="s">
        <v>7316</v>
      </c>
      <c r="AK109" s="43"/>
      <c r="AL109" s="43">
        <f t="shared" si="31"/>
        <v>0</v>
      </c>
      <c r="CU109" s="1034"/>
      <c r="DB109" s="1061">
        <f t="shared" si="32"/>
        <v>0</v>
      </c>
      <c r="DC109" s="1097"/>
      <c r="DU109" s="1034"/>
    </row>
    <row r="110" spans="2:125" ht="14.25" customHeight="1" thickBot="1" x14ac:dyDescent="0.25">
      <c r="B110" s="98">
        <v>8</v>
      </c>
      <c r="C110" s="99" t="s">
        <v>7500</v>
      </c>
      <c r="D110" s="100"/>
      <c r="E110" s="100" t="s">
        <v>7315</v>
      </c>
      <c r="F110" s="526">
        <v>0</v>
      </c>
      <c r="G110" s="3051"/>
      <c r="H110" s="3051"/>
      <c r="I110" s="3051"/>
      <c r="J110" s="3051"/>
      <c r="K110" s="3051"/>
      <c r="L110" s="3051"/>
      <c r="M110" s="3051"/>
      <c r="N110" s="3052">
        <v>36011</v>
      </c>
      <c r="O110" s="3051"/>
      <c r="P110" s="3051"/>
      <c r="Q110" s="3051"/>
      <c r="R110" s="3051"/>
      <c r="S110" s="3051"/>
      <c r="T110" s="3051"/>
      <c r="U110" s="3033"/>
      <c r="V110" s="3033"/>
      <c r="W110" s="3033"/>
      <c r="X110" s="3033"/>
      <c r="Y110" s="3033"/>
      <c r="Z110" s="3033"/>
      <c r="AA110" s="3033"/>
      <c r="AB110" s="3033"/>
      <c r="AC110" s="3033"/>
      <c r="AD110" s="3033"/>
      <c r="AE110" s="3033"/>
      <c r="AF110" s="3033"/>
      <c r="AG110" s="2956"/>
      <c r="AH110" s="3068"/>
      <c r="AI110" s="3053" t="s">
        <v>7501</v>
      </c>
      <c r="AK110" s="43"/>
      <c r="AL110" s="43">
        <f xml:space="preserve"> IF( DB110 = 0, 0, AI110)</f>
        <v>0</v>
      </c>
      <c r="CU110" s="1034"/>
      <c r="DB110" s="1061">
        <f>IF(N110&gt;0.23*N109,1,0)</f>
        <v>0</v>
      </c>
      <c r="DC110" s="1097"/>
      <c r="DU110" s="1034"/>
    </row>
    <row r="111" spans="2:125" ht="14.25" customHeight="1" thickBot="1" x14ac:dyDescent="0.3">
      <c r="B111" s="2956"/>
      <c r="C111" s="3055"/>
      <c r="D111" s="34"/>
      <c r="E111" s="540"/>
      <c r="F111" s="540"/>
      <c r="G111" s="3024"/>
      <c r="H111" s="34"/>
      <c r="I111" s="34"/>
      <c r="J111" s="34"/>
      <c r="K111" s="34"/>
      <c r="L111" s="34"/>
      <c r="M111" s="34"/>
      <c r="N111" s="3024"/>
      <c r="O111" s="3019"/>
      <c r="P111" s="34"/>
      <c r="Q111" s="34"/>
      <c r="R111" s="34"/>
      <c r="S111" s="34"/>
      <c r="T111" s="34"/>
      <c r="U111" s="34"/>
      <c r="V111" s="34"/>
      <c r="W111" s="34"/>
      <c r="X111" s="34"/>
      <c r="Y111" s="34"/>
      <c r="Z111" s="34"/>
      <c r="AA111" s="34"/>
      <c r="AB111" s="34"/>
      <c r="AC111" s="34"/>
      <c r="AD111" s="34"/>
      <c r="AE111" s="34"/>
      <c r="AF111" s="34"/>
      <c r="AG111" s="3019"/>
      <c r="AH111" s="3056"/>
      <c r="AI111" s="3056"/>
      <c r="AK111" s="43"/>
      <c r="AL111" s="651"/>
      <c r="CU111" s="1034"/>
      <c r="DB111" s="1092"/>
      <c r="DC111" s="1097"/>
      <c r="DU111" s="1034"/>
    </row>
    <row r="112" spans="2:125" ht="14.25" customHeight="1" thickBot="1" x14ac:dyDescent="0.25">
      <c r="B112" s="40" t="s">
        <v>2492</v>
      </c>
      <c r="C112" s="41" t="s">
        <v>7696</v>
      </c>
      <c r="D112" s="2951"/>
      <c r="E112" s="2952"/>
      <c r="F112" s="2951"/>
      <c r="G112" s="2951"/>
      <c r="H112" s="2951"/>
      <c r="I112" s="2951"/>
      <c r="J112" s="2951"/>
      <c r="K112" s="2951"/>
      <c r="L112" s="2951"/>
      <c r="M112" s="2951"/>
      <c r="N112" s="2951"/>
      <c r="O112" s="2951"/>
      <c r="P112" s="2956"/>
      <c r="Q112" s="2956"/>
      <c r="R112" s="2956"/>
      <c r="S112" s="2956"/>
      <c r="T112" s="2956"/>
      <c r="U112" s="2995"/>
      <c r="V112" s="2995"/>
      <c r="W112" s="2995"/>
      <c r="X112" s="2995"/>
      <c r="Y112" s="2995"/>
      <c r="Z112" s="2995"/>
      <c r="AA112" s="2995"/>
      <c r="AB112" s="2995"/>
      <c r="AC112" s="2995"/>
      <c r="AD112" s="2995"/>
      <c r="AE112" s="2995"/>
      <c r="AF112" s="2995"/>
      <c r="AG112" s="3018"/>
      <c r="AH112" s="3060"/>
      <c r="AI112" s="3060"/>
      <c r="AK112" s="43"/>
      <c r="AL112" s="651"/>
      <c r="CU112" s="1034"/>
      <c r="DC112" s="1097"/>
      <c r="DU112" s="1034"/>
    </row>
    <row r="113" spans="2:125" ht="14.25" customHeight="1" x14ac:dyDescent="0.25">
      <c r="B113" s="44">
        <v>9</v>
      </c>
      <c r="C113" s="45" t="s">
        <v>7504</v>
      </c>
      <c r="D113" s="46"/>
      <c r="E113" s="46" t="s">
        <v>1923</v>
      </c>
      <c r="F113" s="500">
        <v>0</v>
      </c>
      <c r="G113" s="3025">
        <v>32</v>
      </c>
      <c r="H113" s="3027">
        <v>70</v>
      </c>
      <c r="I113" s="3026">
        <v>197</v>
      </c>
      <c r="J113" s="3027">
        <v>3</v>
      </c>
      <c r="K113" s="3027">
        <v>0</v>
      </c>
      <c r="L113" s="3026">
        <v>6</v>
      </c>
      <c r="M113" s="3027">
        <v>0</v>
      </c>
      <c r="N113" s="3028">
        <v>308</v>
      </c>
      <c r="O113" s="3069"/>
      <c r="P113" s="3025">
        <v>0</v>
      </c>
      <c r="Q113" s="3027">
        <v>0</v>
      </c>
      <c r="R113" s="3027">
        <v>0</v>
      </c>
      <c r="S113" s="3026">
        <v>308</v>
      </c>
      <c r="T113" s="3028">
        <v>308</v>
      </c>
      <c r="U113" s="3025">
        <v>0</v>
      </c>
      <c r="V113" s="3027">
        <v>0</v>
      </c>
      <c r="W113" s="3027">
        <v>1</v>
      </c>
      <c r="X113" s="3026">
        <v>9</v>
      </c>
      <c r="Y113" s="3026">
        <v>298</v>
      </c>
      <c r="Z113" s="3028">
        <v>308</v>
      </c>
      <c r="AA113" s="3025">
        <v>0</v>
      </c>
      <c r="AB113" s="3027">
        <v>0</v>
      </c>
      <c r="AC113" s="3027">
        <v>1</v>
      </c>
      <c r="AD113" s="3026">
        <v>14</v>
      </c>
      <c r="AE113" s="3026">
        <v>293</v>
      </c>
      <c r="AF113" s="3028">
        <v>308</v>
      </c>
      <c r="AG113" s="3018"/>
      <c r="AH113" s="2963"/>
      <c r="AI113" s="53" t="s">
        <v>7316</v>
      </c>
      <c r="AK113" s="43">
        <f t="shared" ref="AK113:AK118" si="33" xml:space="preserve"> IF( SUM( BT113:CR113 ) = 0, 0, $BT$5 )</f>
        <v>0</v>
      </c>
      <c r="AL113" s="43">
        <f t="shared" ref="AL113:AL119" si="34" xml:space="preserve"> IF( DB113 = 0, 0, AI113)</f>
        <v>0</v>
      </c>
      <c r="BT113" s="1061">
        <f>IF('[2]Validation flags'!$H$3=1,0, IF( ISNUMBER(G113), 0, 1 ))</f>
        <v>0</v>
      </c>
      <c r="BU113" s="1061">
        <f>IF('[2]Validation flags'!$H$3=1,0, IF( ISNUMBER(H113), 0, 1 ))</f>
        <v>0</v>
      </c>
      <c r="BV113" s="1061">
        <f>IF('[2]Validation flags'!$H$3=1,0, IF( ISNUMBER(I113), 0, 1 ))</f>
        <v>0</v>
      </c>
      <c r="BW113" s="1061">
        <f>IF('[2]Validation flags'!$H$3=1,0, IF( ISNUMBER(J113), 0, 1 ))</f>
        <v>0</v>
      </c>
      <c r="BX113" s="1061">
        <f>IF('[2]Validation flags'!$H$3=1,0, IF( ISNUMBER(K113), 0, 1 ))</f>
        <v>0</v>
      </c>
      <c r="BY113" s="1061">
        <f>IF('[2]Validation flags'!$H$3=1,0, IF( ISNUMBER(L113), 0, 1 ))</f>
        <v>0</v>
      </c>
      <c r="BZ113" s="1061">
        <f>IF('[2]Validation flags'!$H$3=1,0, IF( ISNUMBER(M113), 0, 1 ))</f>
        <v>0</v>
      </c>
      <c r="CA113" s="1050"/>
      <c r="CB113" s="1050"/>
      <c r="CC113" s="1061">
        <f>IF('[2]Validation flags'!$H$3=1,0, IF( ISNUMBER(P113), 0, 1 ))</f>
        <v>0</v>
      </c>
      <c r="CD113" s="1061">
        <f>IF('[2]Validation flags'!$H$3=1,0, IF( ISNUMBER(Q113), 0, 1 ))</f>
        <v>0</v>
      </c>
      <c r="CE113" s="1061">
        <f>IF('[2]Validation flags'!$H$3=1,0, IF( ISNUMBER(R113), 0, 1 ))</f>
        <v>0</v>
      </c>
      <c r="CF113" s="1061">
        <f>IF('[2]Validation flags'!$H$3=1,0, IF( ISNUMBER(S113), 0, 1 ))</f>
        <v>0</v>
      </c>
      <c r="CG113" s="1050"/>
      <c r="CH113" s="1061">
        <f>IF('[2]Validation flags'!$H$3=1,0, IF( ISNUMBER(U113), 0, 1 ))</f>
        <v>0</v>
      </c>
      <c r="CI113" s="1061">
        <f>IF('[2]Validation flags'!$H$3=1,0, IF( ISNUMBER(V113), 0, 1 ))</f>
        <v>0</v>
      </c>
      <c r="CJ113" s="1061">
        <f>IF('[2]Validation flags'!$H$3=1,0, IF( ISNUMBER(W113), 0, 1 ))</f>
        <v>0</v>
      </c>
      <c r="CK113" s="1061">
        <f>IF('[2]Validation flags'!$H$3=1,0, IF( ISNUMBER(X113), 0, 1 ))</f>
        <v>0</v>
      </c>
      <c r="CL113" s="1061">
        <f>IF('[2]Validation flags'!$H$3=1,0, IF( ISNUMBER(Y113), 0, 1 ))</f>
        <v>0</v>
      </c>
      <c r="CM113" s="1050"/>
      <c r="CN113" s="1061">
        <f>IF('[2]Validation flags'!$H$3=1,0, IF( ISNUMBER(AA113), 0, 1 ))</f>
        <v>0</v>
      </c>
      <c r="CO113" s="1061">
        <f>IF('[2]Validation flags'!$H$3=1,0, IF( ISNUMBER(AB113), 0, 1 ))</f>
        <v>0</v>
      </c>
      <c r="CP113" s="1061">
        <f>IF('[2]Validation flags'!$H$3=1,0, IF( ISNUMBER(AC113), 0, 1 ))</f>
        <v>0</v>
      </c>
      <c r="CQ113" s="1061">
        <f>IF('[2]Validation flags'!$H$3=1,0, IF( ISNUMBER(AD113), 0, 1 ))</f>
        <v>0</v>
      </c>
      <c r="CR113" s="1061">
        <f>IF('[2]Validation flags'!$H$3=1,0, IF( ISNUMBER(AE113), 0, 1 ))</f>
        <v>0</v>
      </c>
      <c r="CU113" s="1034"/>
      <c r="CV113" s="1092"/>
      <c r="CW113" s="1092"/>
      <c r="CX113" s="1092"/>
      <c r="CY113" s="1092"/>
      <c r="CZ113" s="1092"/>
      <c r="DA113" s="1092"/>
      <c r="DB113" s="1061">
        <f t="shared" ref="DB113:DB119" si="35">IF(AND(N113=AF113,Z113=AF113,T113=AF113),0,1)</f>
        <v>0</v>
      </c>
      <c r="DC113" s="1050"/>
      <c r="DD113" s="1092"/>
      <c r="DE113" s="1092"/>
      <c r="DF113" s="1092"/>
      <c r="DG113" s="1092"/>
      <c r="DH113" s="1092"/>
      <c r="DI113" s="1092"/>
      <c r="DJ113" s="1092"/>
      <c r="DK113" s="1092"/>
      <c r="DL113" s="1092"/>
      <c r="DM113" s="1092"/>
      <c r="DN113" s="1092"/>
      <c r="DO113" s="1092"/>
      <c r="DP113" s="1092"/>
      <c r="DQ113" s="1092"/>
      <c r="DR113" s="1092"/>
      <c r="DS113" s="1092"/>
      <c r="DT113" s="1092"/>
      <c r="DU113" s="1034"/>
    </row>
    <row r="114" spans="2:125" ht="14.25" customHeight="1" x14ac:dyDescent="0.25">
      <c r="B114" s="62">
        <v>10</v>
      </c>
      <c r="C114" s="63" t="s">
        <v>7530</v>
      </c>
      <c r="D114" s="64"/>
      <c r="E114" s="64" t="s">
        <v>1923</v>
      </c>
      <c r="F114" s="79">
        <v>0</v>
      </c>
      <c r="G114" s="3034">
        <v>1</v>
      </c>
      <c r="H114" s="3035">
        <v>12</v>
      </c>
      <c r="I114" s="3035">
        <v>42</v>
      </c>
      <c r="J114" s="3035">
        <v>1</v>
      </c>
      <c r="K114" s="3035">
        <v>1</v>
      </c>
      <c r="L114" s="3034">
        <v>8</v>
      </c>
      <c r="M114" s="3035">
        <v>3</v>
      </c>
      <c r="N114" s="3036">
        <v>68</v>
      </c>
      <c r="O114" s="3069"/>
      <c r="P114" s="3038">
        <v>0</v>
      </c>
      <c r="Q114" s="3035">
        <v>1</v>
      </c>
      <c r="R114" s="3035">
        <v>0</v>
      </c>
      <c r="S114" s="3034">
        <v>67</v>
      </c>
      <c r="T114" s="3036">
        <v>68</v>
      </c>
      <c r="U114" s="3038">
        <v>0</v>
      </c>
      <c r="V114" s="3035">
        <v>0</v>
      </c>
      <c r="W114" s="3035">
        <v>11</v>
      </c>
      <c r="X114" s="3035">
        <v>30</v>
      </c>
      <c r="Y114" s="3034">
        <v>27</v>
      </c>
      <c r="Z114" s="3036">
        <v>68</v>
      </c>
      <c r="AA114" s="3038">
        <v>0</v>
      </c>
      <c r="AB114" s="3035">
        <v>1</v>
      </c>
      <c r="AC114" s="3035">
        <v>11</v>
      </c>
      <c r="AD114" s="3035">
        <v>31</v>
      </c>
      <c r="AE114" s="3034">
        <v>25</v>
      </c>
      <c r="AF114" s="3036">
        <v>68</v>
      </c>
      <c r="AG114" s="3018"/>
      <c r="AH114" s="2970"/>
      <c r="AI114" s="1068" t="s">
        <v>7316</v>
      </c>
      <c r="AK114" s="43">
        <f t="shared" si="33"/>
        <v>0</v>
      </c>
      <c r="AL114" s="43">
        <f t="shared" si="34"/>
        <v>0</v>
      </c>
      <c r="BT114" s="1061">
        <f>IF('[2]Validation flags'!$H$3=1,0, IF( ISNUMBER(G114), 0, 1 ))</f>
        <v>0</v>
      </c>
      <c r="BU114" s="1061">
        <f>IF('[2]Validation flags'!$H$3=1,0, IF( ISNUMBER(H114), 0, 1 ))</f>
        <v>0</v>
      </c>
      <c r="BV114" s="1061">
        <f>IF('[2]Validation flags'!$H$3=1,0, IF( ISNUMBER(I114), 0, 1 ))</f>
        <v>0</v>
      </c>
      <c r="BW114" s="1061">
        <f>IF('[2]Validation flags'!$H$3=1,0, IF( ISNUMBER(J114), 0, 1 ))</f>
        <v>0</v>
      </c>
      <c r="BX114" s="1061">
        <f>IF('[2]Validation flags'!$H$3=1,0, IF( ISNUMBER(K114), 0, 1 ))</f>
        <v>0</v>
      </c>
      <c r="BY114" s="1061">
        <f>IF('[2]Validation flags'!$H$3=1,0, IF( ISNUMBER(L114), 0, 1 ))</f>
        <v>0</v>
      </c>
      <c r="BZ114" s="1061">
        <f>IF('[2]Validation flags'!$H$3=1,0, IF( ISNUMBER(M114), 0, 1 ))</f>
        <v>0</v>
      </c>
      <c r="CA114" s="1050"/>
      <c r="CB114" s="1050"/>
      <c r="CC114" s="1061">
        <f>IF('[2]Validation flags'!$H$3=1,0, IF( ISNUMBER(P114), 0, 1 ))</f>
        <v>0</v>
      </c>
      <c r="CD114" s="1061">
        <f>IF('[2]Validation flags'!$H$3=1,0, IF( ISNUMBER(Q114), 0, 1 ))</f>
        <v>0</v>
      </c>
      <c r="CE114" s="1061">
        <f>IF('[2]Validation flags'!$H$3=1,0, IF( ISNUMBER(R114), 0, 1 ))</f>
        <v>0</v>
      </c>
      <c r="CF114" s="1061">
        <f>IF('[2]Validation flags'!$H$3=1,0, IF( ISNUMBER(S114), 0, 1 ))</f>
        <v>0</v>
      </c>
      <c r="CG114" s="1050"/>
      <c r="CH114" s="1061">
        <f>IF('[2]Validation flags'!$H$3=1,0, IF( ISNUMBER(U114), 0, 1 ))</f>
        <v>0</v>
      </c>
      <c r="CI114" s="1061">
        <f>IF('[2]Validation flags'!$H$3=1,0, IF( ISNUMBER(V114), 0, 1 ))</f>
        <v>0</v>
      </c>
      <c r="CJ114" s="1061">
        <f>IF('[2]Validation flags'!$H$3=1,0, IF( ISNUMBER(W114), 0, 1 ))</f>
        <v>0</v>
      </c>
      <c r="CK114" s="1061">
        <f>IF('[2]Validation flags'!$H$3=1,0, IF( ISNUMBER(X114), 0, 1 ))</f>
        <v>0</v>
      </c>
      <c r="CL114" s="1061">
        <f>IF('[2]Validation flags'!$H$3=1,0, IF( ISNUMBER(Y114), 0, 1 ))</f>
        <v>0</v>
      </c>
      <c r="CM114" s="1050"/>
      <c r="CN114" s="1061">
        <f>IF('[2]Validation flags'!$H$3=1,0, IF( ISNUMBER(AA114), 0, 1 ))</f>
        <v>0</v>
      </c>
      <c r="CO114" s="1061">
        <f>IF('[2]Validation flags'!$H$3=1,0, IF( ISNUMBER(AB114), 0, 1 ))</f>
        <v>0</v>
      </c>
      <c r="CP114" s="1061">
        <f>IF('[2]Validation flags'!$H$3=1,0, IF( ISNUMBER(AC114), 0, 1 ))</f>
        <v>0</v>
      </c>
      <c r="CQ114" s="1061">
        <f>IF('[2]Validation flags'!$H$3=1,0, IF( ISNUMBER(AD114), 0, 1 ))</f>
        <v>0</v>
      </c>
      <c r="CR114" s="1061">
        <f>IF('[2]Validation flags'!$H$3=1,0, IF( ISNUMBER(AE114), 0, 1 ))</f>
        <v>0</v>
      </c>
      <c r="CU114" s="1034"/>
      <c r="CV114" s="1092"/>
      <c r="CW114" s="1092"/>
      <c r="CX114" s="1092"/>
      <c r="CY114" s="1092"/>
      <c r="CZ114" s="1092"/>
      <c r="DA114" s="1092"/>
      <c r="DB114" s="1061">
        <f t="shared" si="35"/>
        <v>0</v>
      </c>
      <c r="DC114" s="1050"/>
      <c r="DD114" s="1092"/>
      <c r="DE114" s="1092"/>
      <c r="DF114" s="1092"/>
      <c r="DG114" s="1092"/>
      <c r="DH114" s="1092"/>
      <c r="DI114" s="1092"/>
      <c r="DJ114" s="1092"/>
      <c r="DK114" s="1092"/>
      <c r="DL114" s="1092"/>
      <c r="DM114" s="1092"/>
      <c r="DN114" s="1092"/>
      <c r="DO114" s="1092"/>
      <c r="DP114" s="1092"/>
      <c r="DQ114" s="1092"/>
      <c r="DR114" s="1092"/>
      <c r="DS114" s="1092"/>
      <c r="DT114" s="1092"/>
      <c r="DU114" s="1034"/>
    </row>
    <row r="115" spans="2:125" ht="14.25" customHeight="1" x14ac:dyDescent="0.25">
      <c r="B115" s="62">
        <v>11</v>
      </c>
      <c r="C115" s="63" t="s">
        <v>7556</v>
      </c>
      <c r="D115" s="64"/>
      <c r="E115" s="64" t="s">
        <v>1923</v>
      </c>
      <c r="F115" s="79">
        <v>0</v>
      </c>
      <c r="G115" s="3034">
        <v>3</v>
      </c>
      <c r="H115" s="3035">
        <v>13</v>
      </c>
      <c r="I115" s="3034">
        <v>43</v>
      </c>
      <c r="J115" s="3035">
        <v>2</v>
      </c>
      <c r="K115" s="3035">
        <v>2</v>
      </c>
      <c r="L115" s="3034">
        <v>13</v>
      </c>
      <c r="M115" s="3035">
        <v>5</v>
      </c>
      <c r="N115" s="3036">
        <v>81</v>
      </c>
      <c r="O115" s="3069"/>
      <c r="P115" s="3038">
        <v>4</v>
      </c>
      <c r="Q115" s="3035">
        <v>0</v>
      </c>
      <c r="R115" s="3035">
        <v>3</v>
      </c>
      <c r="S115" s="3034">
        <v>74</v>
      </c>
      <c r="T115" s="3036">
        <v>81</v>
      </c>
      <c r="U115" s="3038">
        <v>0</v>
      </c>
      <c r="V115" s="3035">
        <v>2</v>
      </c>
      <c r="W115" s="3035">
        <v>22</v>
      </c>
      <c r="X115" s="3034">
        <v>50</v>
      </c>
      <c r="Y115" s="3034">
        <v>7</v>
      </c>
      <c r="Z115" s="3036">
        <v>81</v>
      </c>
      <c r="AA115" s="3038">
        <v>0</v>
      </c>
      <c r="AB115" s="3035">
        <v>1</v>
      </c>
      <c r="AC115" s="3034">
        <v>26</v>
      </c>
      <c r="AD115" s="3034">
        <v>43</v>
      </c>
      <c r="AE115" s="3034">
        <v>11</v>
      </c>
      <c r="AF115" s="3036">
        <v>81</v>
      </c>
      <c r="AG115" s="3018"/>
      <c r="AH115" s="2970"/>
      <c r="AI115" s="1068" t="s">
        <v>7316</v>
      </c>
      <c r="AK115" s="43">
        <f t="shared" si="33"/>
        <v>0</v>
      </c>
      <c r="AL115" s="43">
        <f t="shared" si="34"/>
        <v>0</v>
      </c>
      <c r="BT115" s="1061">
        <f>IF('[2]Validation flags'!$H$3=1,0, IF( ISNUMBER(G115), 0, 1 ))</f>
        <v>0</v>
      </c>
      <c r="BU115" s="1061">
        <f>IF('[2]Validation flags'!$H$3=1,0, IF( ISNUMBER(H115), 0, 1 ))</f>
        <v>0</v>
      </c>
      <c r="BV115" s="1061">
        <f>IF('[2]Validation flags'!$H$3=1,0, IF( ISNUMBER(I115), 0, 1 ))</f>
        <v>0</v>
      </c>
      <c r="BW115" s="1061">
        <f>IF('[2]Validation flags'!$H$3=1,0, IF( ISNUMBER(J115), 0, 1 ))</f>
        <v>0</v>
      </c>
      <c r="BX115" s="1061">
        <f>IF('[2]Validation flags'!$H$3=1,0, IF( ISNUMBER(K115), 0, 1 ))</f>
        <v>0</v>
      </c>
      <c r="BY115" s="1061">
        <f>IF('[2]Validation flags'!$H$3=1,0, IF( ISNUMBER(L115), 0, 1 ))</f>
        <v>0</v>
      </c>
      <c r="BZ115" s="1061">
        <f>IF('[2]Validation flags'!$H$3=1,0, IF( ISNUMBER(M115), 0, 1 ))</f>
        <v>0</v>
      </c>
      <c r="CA115" s="1050"/>
      <c r="CB115" s="1050"/>
      <c r="CC115" s="1061">
        <f>IF('[2]Validation flags'!$H$3=1,0, IF( ISNUMBER(P115), 0, 1 ))</f>
        <v>0</v>
      </c>
      <c r="CD115" s="1061">
        <f>IF('[2]Validation flags'!$H$3=1,0, IF( ISNUMBER(Q115), 0, 1 ))</f>
        <v>0</v>
      </c>
      <c r="CE115" s="1061">
        <f>IF('[2]Validation flags'!$H$3=1,0, IF( ISNUMBER(R115), 0, 1 ))</f>
        <v>0</v>
      </c>
      <c r="CF115" s="1061">
        <f>IF('[2]Validation flags'!$H$3=1,0, IF( ISNUMBER(S115), 0, 1 ))</f>
        <v>0</v>
      </c>
      <c r="CG115" s="1050"/>
      <c r="CH115" s="1061">
        <f>IF('[2]Validation flags'!$H$3=1,0, IF( ISNUMBER(U115), 0, 1 ))</f>
        <v>0</v>
      </c>
      <c r="CI115" s="1061">
        <f>IF('[2]Validation flags'!$H$3=1,0, IF( ISNUMBER(V115), 0, 1 ))</f>
        <v>0</v>
      </c>
      <c r="CJ115" s="1061">
        <f>IF('[2]Validation flags'!$H$3=1,0, IF( ISNUMBER(W115), 0, 1 ))</f>
        <v>0</v>
      </c>
      <c r="CK115" s="1061">
        <f>IF('[2]Validation flags'!$H$3=1,0, IF( ISNUMBER(X115), 0, 1 ))</f>
        <v>0</v>
      </c>
      <c r="CL115" s="1061">
        <f>IF('[2]Validation flags'!$H$3=1,0, IF( ISNUMBER(Y115), 0, 1 ))</f>
        <v>0</v>
      </c>
      <c r="CM115" s="1050"/>
      <c r="CN115" s="1061">
        <f>IF('[2]Validation flags'!$H$3=1,0, IF( ISNUMBER(AA115), 0, 1 ))</f>
        <v>0</v>
      </c>
      <c r="CO115" s="1061">
        <f>IF('[2]Validation flags'!$H$3=1,0, IF( ISNUMBER(AB115), 0, 1 ))</f>
        <v>0</v>
      </c>
      <c r="CP115" s="1061">
        <f>IF('[2]Validation flags'!$H$3=1,0, IF( ISNUMBER(AC115), 0, 1 ))</f>
        <v>0</v>
      </c>
      <c r="CQ115" s="1061">
        <f>IF('[2]Validation flags'!$H$3=1,0, IF( ISNUMBER(AD115), 0, 1 ))</f>
        <v>0</v>
      </c>
      <c r="CR115" s="1061">
        <f>IF('[2]Validation flags'!$H$3=1,0, IF( ISNUMBER(AE115), 0, 1 ))</f>
        <v>0</v>
      </c>
      <c r="CU115" s="1034"/>
      <c r="CV115" s="1092"/>
      <c r="CW115" s="1092"/>
      <c r="CX115" s="1092"/>
      <c r="CY115" s="1092"/>
      <c r="CZ115" s="1092"/>
      <c r="DA115" s="1092"/>
      <c r="DB115" s="1061">
        <f t="shared" si="35"/>
        <v>0</v>
      </c>
      <c r="DC115" s="1050"/>
      <c r="DD115" s="1092"/>
      <c r="DE115" s="1092"/>
      <c r="DF115" s="1092"/>
      <c r="DG115" s="1092"/>
      <c r="DH115" s="1092"/>
      <c r="DI115" s="1092"/>
      <c r="DJ115" s="1092"/>
      <c r="DK115" s="1092"/>
      <c r="DL115" s="1092"/>
      <c r="DM115" s="1092"/>
      <c r="DN115" s="1092"/>
      <c r="DO115" s="1092"/>
      <c r="DP115" s="1092"/>
      <c r="DQ115" s="1092"/>
      <c r="DR115" s="1092"/>
      <c r="DS115" s="1092"/>
      <c r="DT115" s="1092"/>
      <c r="DU115" s="1034"/>
    </row>
    <row r="116" spans="2:125" ht="14.25" customHeight="1" x14ac:dyDescent="0.25">
      <c r="B116" s="62">
        <v>12</v>
      </c>
      <c r="C116" s="63" t="s">
        <v>7582</v>
      </c>
      <c r="D116" s="64"/>
      <c r="E116" s="64" t="s">
        <v>1923</v>
      </c>
      <c r="F116" s="79">
        <v>0</v>
      </c>
      <c r="G116" s="3035">
        <v>0</v>
      </c>
      <c r="H116" s="3035">
        <v>13</v>
      </c>
      <c r="I116" s="3034">
        <v>36</v>
      </c>
      <c r="J116" s="3035">
        <v>2</v>
      </c>
      <c r="K116" s="3035">
        <v>8</v>
      </c>
      <c r="L116" s="3035">
        <v>7</v>
      </c>
      <c r="M116" s="3035">
        <v>10</v>
      </c>
      <c r="N116" s="3036">
        <v>76</v>
      </c>
      <c r="O116" s="3069"/>
      <c r="P116" s="3037">
        <v>5</v>
      </c>
      <c r="Q116" s="3035">
        <v>3</v>
      </c>
      <c r="R116" s="3035">
        <v>2</v>
      </c>
      <c r="S116" s="3034">
        <v>66</v>
      </c>
      <c r="T116" s="3036">
        <v>76</v>
      </c>
      <c r="U116" s="3038">
        <v>0</v>
      </c>
      <c r="V116" s="3035">
        <v>5</v>
      </c>
      <c r="W116" s="3035">
        <v>18</v>
      </c>
      <c r="X116" s="3034">
        <v>42</v>
      </c>
      <c r="Y116" s="3035">
        <v>11</v>
      </c>
      <c r="Z116" s="3036">
        <v>76</v>
      </c>
      <c r="AA116" s="3038">
        <v>0</v>
      </c>
      <c r="AB116" s="3035">
        <v>6</v>
      </c>
      <c r="AC116" s="3034">
        <v>27</v>
      </c>
      <c r="AD116" s="3034">
        <v>26</v>
      </c>
      <c r="AE116" s="3034">
        <v>17</v>
      </c>
      <c r="AF116" s="3036">
        <v>76</v>
      </c>
      <c r="AG116" s="3018"/>
      <c r="AH116" s="2970"/>
      <c r="AI116" s="1068" t="s">
        <v>7316</v>
      </c>
      <c r="AK116" s="43">
        <f t="shared" si="33"/>
        <v>0</v>
      </c>
      <c r="AL116" s="43">
        <f t="shared" si="34"/>
        <v>0</v>
      </c>
      <c r="BT116" s="1061">
        <f>IF('[2]Validation flags'!$H$3=1,0, IF( ISNUMBER(G116), 0, 1 ))</f>
        <v>0</v>
      </c>
      <c r="BU116" s="1061">
        <f>IF('[2]Validation flags'!$H$3=1,0, IF( ISNUMBER(H116), 0, 1 ))</f>
        <v>0</v>
      </c>
      <c r="BV116" s="1061">
        <f>IF('[2]Validation flags'!$H$3=1,0, IF( ISNUMBER(I116), 0, 1 ))</f>
        <v>0</v>
      </c>
      <c r="BW116" s="1061">
        <f>IF('[2]Validation flags'!$H$3=1,0, IF( ISNUMBER(J116), 0, 1 ))</f>
        <v>0</v>
      </c>
      <c r="BX116" s="1061">
        <f>IF('[2]Validation flags'!$H$3=1,0, IF( ISNUMBER(K116), 0, 1 ))</f>
        <v>0</v>
      </c>
      <c r="BY116" s="1061">
        <f>IF('[2]Validation flags'!$H$3=1,0, IF( ISNUMBER(L116), 0, 1 ))</f>
        <v>0</v>
      </c>
      <c r="BZ116" s="1061">
        <f>IF('[2]Validation flags'!$H$3=1,0, IF( ISNUMBER(M116), 0, 1 ))</f>
        <v>0</v>
      </c>
      <c r="CA116" s="1050"/>
      <c r="CB116" s="1050"/>
      <c r="CC116" s="1061">
        <f>IF('[2]Validation flags'!$H$3=1,0, IF( ISNUMBER(P116), 0, 1 ))</f>
        <v>0</v>
      </c>
      <c r="CD116" s="1061">
        <f>IF('[2]Validation flags'!$H$3=1,0, IF( ISNUMBER(Q116), 0, 1 ))</f>
        <v>0</v>
      </c>
      <c r="CE116" s="1061">
        <f>IF('[2]Validation flags'!$H$3=1,0, IF( ISNUMBER(R116), 0, 1 ))</f>
        <v>0</v>
      </c>
      <c r="CF116" s="1061">
        <f>IF('[2]Validation flags'!$H$3=1,0, IF( ISNUMBER(S116), 0, 1 ))</f>
        <v>0</v>
      </c>
      <c r="CG116" s="1050"/>
      <c r="CH116" s="1061">
        <f>IF('[2]Validation flags'!$H$3=1,0, IF( ISNUMBER(U116), 0, 1 ))</f>
        <v>0</v>
      </c>
      <c r="CI116" s="1061">
        <f>IF('[2]Validation flags'!$H$3=1,0, IF( ISNUMBER(V116), 0, 1 ))</f>
        <v>0</v>
      </c>
      <c r="CJ116" s="1061">
        <f>IF('[2]Validation flags'!$H$3=1,0, IF( ISNUMBER(W116), 0, 1 ))</f>
        <v>0</v>
      </c>
      <c r="CK116" s="1061">
        <f>IF('[2]Validation flags'!$H$3=1,0, IF( ISNUMBER(X116), 0, 1 ))</f>
        <v>0</v>
      </c>
      <c r="CL116" s="1061">
        <f>IF('[2]Validation flags'!$H$3=1,0, IF( ISNUMBER(Y116), 0, 1 ))</f>
        <v>0</v>
      </c>
      <c r="CM116" s="1050"/>
      <c r="CN116" s="1061">
        <f>IF('[2]Validation flags'!$H$3=1,0, IF( ISNUMBER(AA116), 0, 1 ))</f>
        <v>0</v>
      </c>
      <c r="CO116" s="1061">
        <f>IF('[2]Validation flags'!$H$3=1,0, IF( ISNUMBER(AB116), 0, 1 ))</f>
        <v>0</v>
      </c>
      <c r="CP116" s="1061">
        <f>IF('[2]Validation flags'!$H$3=1,0, IF( ISNUMBER(AC116), 0, 1 ))</f>
        <v>0</v>
      </c>
      <c r="CQ116" s="1061">
        <f>IF('[2]Validation flags'!$H$3=1,0, IF( ISNUMBER(AD116), 0, 1 ))</f>
        <v>0</v>
      </c>
      <c r="CR116" s="1061">
        <f>IF('[2]Validation flags'!$H$3=1,0, IF( ISNUMBER(AE116), 0, 1 ))</f>
        <v>0</v>
      </c>
      <c r="CU116" s="1034"/>
      <c r="CV116" s="1092"/>
      <c r="CW116" s="1092"/>
      <c r="CX116" s="1092"/>
      <c r="CY116" s="1092"/>
      <c r="CZ116" s="1092"/>
      <c r="DA116" s="1092"/>
      <c r="DB116" s="1061">
        <f t="shared" si="35"/>
        <v>0</v>
      </c>
      <c r="DC116" s="1050"/>
      <c r="DD116" s="1092"/>
      <c r="DE116" s="1092"/>
      <c r="DF116" s="1092"/>
      <c r="DG116" s="1092"/>
      <c r="DH116" s="1092"/>
      <c r="DI116" s="1092"/>
      <c r="DJ116" s="1092"/>
      <c r="DK116" s="1092"/>
      <c r="DL116" s="1092"/>
      <c r="DM116" s="1092"/>
      <c r="DN116" s="1092"/>
      <c r="DO116" s="1092"/>
      <c r="DP116" s="1092"/>
      <c r="DQ116" s="1092"/>
      <c r="DR116" s="1092"/>
      <c r="DS116" s="1092"/>
      <c r="DT116" s="1092"/>
      <c r="DU116" s="1034"/>
    </row>
    <row r="117" spans="2:125" ht="14.25" customHeight="1" x14ac:dyDescent="0.25">
      <c r="B117" s="85">
        <v>13</v>
      </c>
      <c r="C117" s="86" t="s">
        <v>7608</v>
      </c>
      <c r="D117" s="88"/>
      <c r="E117" s="88" t="s">
        <v>1923</v>
      </c>
      <c r="F117" s="520">
        <v>0</v>
      </c>
      <c r="G117" s="3035">
        <v>0</v>
      </c>
      <c r="H117" s="3035">
        <v>8</v>
      </c>
      <c r="I117" s="3034">
        <v>18</v>
      </c>
      <c r="J117" s="3035">
        <v>5</v>
      </c>
      <c r="K117" s="3035">
        <v>2</v>
      </c>
      <c r="L117" s="3034">
        <v>5</v>
      </c>
      <c r="M117" s="3035">
        <v>3</v>
      </c>
      <c r="N117" s="3036">
        <v>41</v>
      </c>
      <c r="O117" s="3069"/>
      <c r="P117" s="3037">
        <v>4</v>
      </c>
      <c r="Q117" s="3035">
        <v>3</v>
      </c>
      <c r="R117" s="3035">
        <v>4</v>
      </c>
      <c r="S117" s="3034">
        <v>30</v>
      </c>
      <c r="T117" s="3036">
        <v>41</v>
      </c>
      <c r="U117" s="3038">
        <v>0</v>
      </c>
      <c r="V117" s="3035">
        <v>5</v>
      </c>
      <c r="W117" s="3035">
        <v>14</v>
      </c>
      <c r="X117" s="3034">
        <v>19</v>
      </c>
      <c r="Y117" s="3034">
        <v>3</v>
      </c>
      <c r="Z117" s="3036">
        <v>41</v>
      </c>
      <c r="AA117" s="3038">
        <v>0</v>
      </c>
      <c r="AB117" s="3035">
        <v>5</v>
      </c>
      <c r="AC117" s="3035">
        <v>22</v>
      </c>
      <c r="AD117" s="3034">
        <v>7</v>
      </c>
      <c r="AE117" s="3034">
        <v>7</v>
      </c>
      <c r="AF117" s="3036">
        <v>41</v>
      </c>
      <c r="AG117" s="3018"/>
      <c r="AH117" s="2970"/>
      <c r="AI117" s="1068" t="s">
        <v>7316</v>
      </c>
      <c r="AK117" s="43">
        <f t="shared" si="33"/>
        <v>0</v>
      </c>
      <c r="AL117" s="43">
        <f t="shared" si="34"/>
        <v>0</v>
      </c>
      <c r="BT117" s="1061">
        <f>IF('[2]Validation flags'!$H$3=1,0, IF( ISNUMBER(G117), 0, 1 ))</f>
        <v>0</v>
      </c>
      <c r="BU117" s="1061">
        <f>IF('[2]Validation flags'!$H$3=1,0, IF( ISNUMBER(H117), 0, 1 ))</f>
        <v>0</v>
      </c>
      <c r="BV117" s="1061">
        <f>IF('[2]Validation flags'!$H$3=1,0, IF( ISNUMBER(I117), 0, 1 ))</f>
        <v>0</v>
      </c>
      <c r="BW117" s="1061">
        <f>IF('[2]Validation flags'!$H$3=1,0, IF( ISNUMBER(J117), 0, 1 ))</f>
        <v>0</v>
      </c>
      <c r="BX117" s="1061">
        <f>IF('[2]Validation flags'!$H$3=1,0, IF( ISNUMBER(K117), 0, 1 ))</f>
        <v>0</v>
      </c>
      <c r="BY117" s="1061">
        <f>IF('[2]Validation flags'!$H$3=1,0, IF( ISNUMBER(L117), 0, 1 ))</f>
        <v>0</v>
      </c>
      <c r="BZ117" s="1061">
        <f>IF('[2]Validation flags'!$H$3=1,0, IF( ISNUMBER(M117), 0, 1 ))</f>
        <v>0</v>
      </c>
      <c r="CA117" s="1050"/>
      <c r="CB117" s="1050"/>
      <c r="CC117" s="1061">
        <f>IF('[2]Validation flags'!$H$3=1,0, IF( ISNUMBER(P117), 0, 1 ))</f>
        <v>0</v>
      </c>
      <c r="CD117" s="1061">
        <f>IF('[2]Validation flags'!$H$3=1,0, IF( ISNUMBER(Q117), 0, 1 ))</f>
        <v>0</v>
      </c>
      <c r="CE117" s="1061">
        <f>IF('[2]Validation flags'!$H$3=1,0, IF( ISNUMBER(R117), 0, 1 ))</f>
        <v>0</v>
      </c>
      <c r="CF117" s="1061">
        <f>IF('[2]Validation flags'!$H$3=1,0, IF( ISNUMBER(S117), 0, 1 ))</f>
        <v>0</v>
      </c>
      <c r="CG117" s="1050"/>
      <c r="CH117" s="1061">
        <f>IF('[2]Validation flags'!$H$3=1,0, IF( ISNUMBER(U117), 0, 1 ))</f>
        <v>0</v>
      </c>
      <c r="CI117" s="1061">
        <f>IF('[2]Validation flags'!$H$3=1,0, IF( ISNUMBER(V117), 0, 1 ))</f>
        <v>0</v>
      </c>
      <c r="CJ117" s="1061">
        <f>IF('[2]Validation flags'!$H$3=1,0, IF( ISNUMBER(W117), 0, 1 ))</f>
        <v>0</v>
      </c>
      <c r="CK117" s="1061">
        <f>IF('[2]Validation flags'!$H$3=1,0, IF( ISNUMBER(X117), 0, 1 ))</f>
        <v>0</v>
      </c>
      <c r="CL117" s="1061">
        <f>IF('[2]Validation flags'!$H$3=1,0, IF( ISNUMBER(Y117), 0, 1 ))</f>
        <v>0</v>
      </c>
      <c r="CM117" s="1050"/>
      <c r="CN117" s="1061">
        <f>IF('[2]Validation flags'!$H$3=1,0, IF( ISNUMBER(AA117), 0, 1 ))</f>
        <v>0</v>
      </c>
      <c r="CO117" s="1061">
        <f>IF('[2]Validation flags'!$H$3=1,0, IF( ISNUMBER(AB117), 0, 1 ))</f>
        <v>0</v>
      </c>
      <c r="CP117" s="1061">
        <f>IF('[2]Validation flags'!$H$3=1,0, IF( ISNUMBER(AC117), 0, 1 ))</f>
        <v>0</v>
      </c>
      <c r="CQ117" s="1061">
        <f>IF('[2]Validation flags'!$H$3=1,0, IF( ISNUMBER(AD117), 0, 1 ))</f>
        <v>0</v>
      </c>
      <c r="CR117" s="1061">
        <f>IF('[2]Validation flags'!$H$3=1,0, IF( ISNUMBER(AE117), 0, 1 ))</f>
        <v>0</v>
      </c>
      <c r="CU117" s="1034"/>
      <c r="CV117" s="1092"/>
      <c r="CW117" s="1092"/>
      <c r="CX117" s="1092"/>
      <c r="CY117" s="1092"/>
      <c r="CZ117" s="1092"/>
      <c r="DA117" s="1092"/>
      <c r="DB117" s="1061">
        <f t="shared" si="35"/>
        <v>0</v>
      </c>
      <c r="DC117" s="1050"/>
      <c r="DD117" s="1092"/>
      <c r="DE117" s="1092"/>
      <c r="DF117" s="1092"/>
      <c r="DG117" s="1092"/>
      <c r="DH117" s="1092"/>
      <c r="DI117" s="1092"/>
      <c r="DJ117" s="1092"/>
      <c r="DK117" s="1092"/>
      <c r="DL117" s="1092"/>
      <c r="DM117" s="1092"/>
      <c r="DN117" s="1092"/>
      <c r="DO117" s="1092"/>
      <c r="DP117" s="1092"/>
      <c r="DQ117" s="1092"/>
      <c r="DR117" s="1092"/>
      <c r="DS117" s="1092"/>
      <c r="DT117" s="1092"/>
      <c r="DU117" s="1034"/>
    </row>
    <row r="118" spans="2:125" ht="14.25" customHeight="1" x14ac:dyDescent="0.25">
      <c r="B118" s="62">
        <v>14</v>
      </c>
      <c r="C118" s="63" t="s">
        <v>7634</v>
      </c>
      <c r="D118" s="64"/>
      <c r="E118" s="64" t="s">
        <v>1923</v>
      </c>
      <c r="F118" s="79">
        <v>0</v>
      </c>
      <c r="G118" s="3035">
        <v>0</v>
      </c>
      <c r="H118" s="3035">
        <v>17</v>
      </c>
      <c r="I118" s="3035">
        <v>7</v>
      </c>
      <c r="J118" s="3035">
        <v>4</v>
      </c>
      <c r="K118" s="3035">
        <v>5</v>
      </c>
      <c r="L118" s="3035">
        <v>1</v>
      </c>
      <c r="M118" s="3035">
        <v>2</v>
      </c>
      <c r="N118" s="3062">
        <v>36</v>
      </c>
      <c r="O118" s="3069"/>
      <c r="P118" s="3038">
        <v>0</v>
      </c>
      <c r="Q118" s="3035">
        <v>1</v>
      </c>
      <c r="R118" s="3035">
        <v>0</v>
      </c>
      <c r="S118" s="3035">
        <v>35</v>
      </c>
      <c r="T118" s="3062">
        <v>36</v>
      </c>
      <c r="U118" s="3038">
        <v>0</v>
      </c>
      <c r="V118" s="3035">
        <v>1</v>
      </c>
      <c r="W118" s="3035">
        <v>12</v>
      </c>
      <c r="X118" s="3035">
        <v>18</v>
      </c>
      <c r="Y118" s="3035">
        <v>5</v>
      </c>
      <c r="Z118" s="3062">
        <v>36</v>
      </c>
      <c r="AA118" s="3038">
        <v>0</v>
      </c>
      <c r="AB118" s="3035">
        <v>10</v>
      </c>
      <c r="AC118" s="3035">
        <v>14</v>
      </c>
      <c r="AD118" s="3035">
        <v>5</v>
      </c>
      <c r="AE118" s="3035">
        <v>7</v>
      </c>
      <c r="AF118" s="3062">
        <v>36</v>
      </c>
      <c r="AG118" s="3018"/>
      <c r="AH118" s="2970"/>
      <c r="AI118" s="1068" t="s">
        <v>7316</v>
      </c>
      <c r="AK118" s="43">
        <f t="shared" si="33"/>
        <v>0</v>
      </c>
      <c r="AL118" s="43">
        <f t="shared" si="34"/>
        <v>0</v>
      </c>
      <c r="BT118" s="1061">
        <f>IF('[2]Validation flags'!$H$3=1,0, IF( ISNUMBER(G118), 0, 1 ))</f>
        <v>0</v>
      </c>
      <c r="BU118" s="1061">
        <f>IF('[2]Validation flags'!$H$3=1,0, IF( ISNUMBER(H118), 0, 1 ))</f>
        <v>0</v>
      </c>
      <c r="BV118" s="1061">
        <f>IF('[2]Validation flags'!$H$3=1,0, IF( ISNUMBER(I118), 0, 1 ))</f>
        <v>0</v>
      </c>
      <c r="BW118" s="1061">
        <f>IF('[2]Validation flags'!$H$3=1,0, IF( ISNUMBER(J118), 0, 1 ))</f>
        <v>0</v>
      </c>
      <c r="BX118" s="1061">
        <f>IF('[2]Validation flags'!$H$3=1,0, IF( ISNUMBER(K118), 0, 1 ))</f>
        <v>0</v>
      </c>
      <c r="BY118" s="1061">
        <f>IF('[2]Validation flags'!$H$3=1,0, IF( ISNUMBER(L118), 0, 1 ))</f>
        <v>0</v>
      </c>
      <c r="BZ118" s="1061">
        <f>IF('[2]Validation flags'!$H$3=1,0, IF( ISNUMBER(M118), 0, 1 ))</f>
        <v>0</v>
      </c>
      <c r="CA118" s="1050"/>
      <c r="CB118" s="1050"/>
      <c r="CC118" s="1061">
        <f>IF('[2]Validation flags'!$H$3=1,0, IF( ISNUMBER(P118), 0, 1 ))</f>
        <v>0</v>
      </c>
      <c r="CD118" s="1061">
        <f>IF('[2]Validation flags'!$H$3=1,0, IF( ISNUMBER(Q118), 0, 1 ))</f>
        <v>0</v>
      </c>
      <c r="CE118" s="1061">
        <f>IF('[2]Validation flags'!$H$3=1,0, IF( ISNUMBER(R118), 0, 1 ))</f>
        <v>0</v>
      </c>
      <c r="CF118" s="1061">
        <f>IF('[2]Validation flags'!$H$3=1,0, IF( ISNUMBER(S118), 0, 1 ))</f>
        <v>0</v>
      </c>
      <c r="CG118" s="1050"/>
      <c r="CH118" s="1061">
        <f>IF('[2]Validation flags'!$H$3=1,0, IF( ISNUMBER(U118), 0, 1 ))</f>
        <v>0</v>
      </c>
      <c r="CI118" s="1061">
        <f>IF('[2]Validation flags'!$H$3=1,0, IF( ISNUMBER(V118), 0, 1 ))</f>
        <v>0</v>
      </c>
      <c r="CJ118" s="1061">
        <f>IF('[2]Validation flags'!$H$3=1,0, IF( ISNUMBER(W118), 0, 1 ))</f>
        <v>0</v>
      </c>
      <c r="CK118" s="1061">
        <f>IF('[2]Validation flags'!$H$3=1,0, IF( ISNUMBER(X118), 0, 1 ))</f>
        <v>0</v>
      </c>
      <c r="CL118" s="1061">
        <f>IF('[2]Validation flags'!$H$3=1,0, IF( ISNUMBER(Y118), 0, 1 ))</f>
        <v>0</v>
      </c>
      <c r="CM118" s="1050"/>
      <c r="CN118" s="1061">
        <f>IF('[2]Validation flags'!$H$3=1,0, IF( ISNUMBER(AA118), 0, 1 ))</f>
        <v>0</v>
      </c>
      <c r="CO118" s="1061">
        <f>IF('[2]Validation flags'!$H$3=1,0, IF( ISNUMBER(AB118), 0, 1 ))</f>
        <v>0</v>
      </c>
      <c r="CP118" s="1061">
        <f>IF('[2]Validation flags'!$H$3=1,0, IF( ISNUMBER(AC118), 0, 1 ))</f>
        <v>0</v>
      </c>
      <c r="CQ118" s="1061">
        <f>IF('[2]Validation flags'!$H$3=1,0, IF( ISNUMBER(AD118), 0, 1 ))</f>
        <v>0</v>
      </c>
      <c r="CR118" s="1061">
        <f>IF('[2]Validation flags'!$H$3=1,0, IF( ISNUMBER(AE118), 0, 1 ))</f>
        <v>0</v>
      </c>
      <c r="CU118" s="1034"/>
      <c r="CV118" s="1092"/>
      <c r="CW118" s="1092"/>
      <c r="CX118" s="1092"/>
      <c r="CY118" s="1092"/>
      <c r="CZ118" s="1092"/>
      <c r="DA118" s="1092"/>
      <c r="DB118" s="1061">
        <f t="shared" si="35"/>
        <v>0</v>
      </c>
      <c r="DC118" s="1050"/>
      <c r="DD118" s="1092"/>
      <c r="DE118" s="1092"/>
      <c r="DF118" s="1092"/>
      <c r="DG118" s="1092"/>
      <c r="DH118" s="1092"/>
      <c r="DI118" s="1092"/>
      <c r="DJ118" s="1092"/>
      <c r="DK118" s="1092"/>
      <c r="DL118" s="1092"/>
      <c r="DM118" s="1092"/>
      <c r="DN118" s="1092"/>
      <c r="DO118" s="1092"/>
      <c r="DP118" s="1092"/>
      <c r="DQ118" s="1092"/>
      <c r="DR118" s="1092"/>
      <c r="DS118" s="1092"/>
      <c r="DT118" s="1092"/>
      <c r="DU118" s="1034"/>
    </row>
    <row r="119" spans="2:125" ht="14.25" customHeight="1" thickBot="1" x14ac:dyDescent="0.25">
      <c r="B119" s="98">
        <v>15</v>
      </c>
      <c r="C119" s="99" t="s">
        <v>7660</v>
      </c>
      <c r="D119" s="100"/>
      <c r="E119" s="100" t="s">
        <v>1923</v>
      </c>
      <c r="F119" s="526">
        <v>0</v>
      </c>
      <c r="G119" s="3044">
        <v>36</v>
      </c>
      <c r="H119" s="3063">
        <v>133</v>
      </c>
      <c r="I119" s="3063">
        <v>343</v>
      </c>
      <c r="J119" s="3063">
        <v>17</v>
      </c>
      <c r="K119" s="3063">
        <v>18</v>
      </c>
      <c r="L119" s="3063">
        <v>40</v>
      </c>
      <c r="M119" s="3063">
        <v>23</v>
      </c>
      <c r="N119" s="3070">
        <v>610</v>
      </c>
      <c r="O119" s="3069"/>
      <c r="P119" s="3044">
        <v>13</v>
      </c>
      <c r="Q119" s="3063">
        <v>8</v>
      </c>
      <c r="R119" s="3063">
        <v>9</v>
      </c>
      <c r="S119" s="3063">
        <v>580</v>
      </c>
      <c r="T119" s="3065">
        <v>610</v>
      </c>
      <c r="U119" s="3044">
        <v>0</v>
      </c>
      <c r="V119" s="3063">
        <v>13</v>
      </c>
      <c r="W119" s="3063">
        <v>78</v>
      </c>
      <c r="X119" s="3063">
        <v>168</v>
      </c>
      <c r="Y119" s="3063">
        <v>351</v>
      </c>
      <c r="Z119" s="3065">
        <v>610</v>
      </c>
      <c r="AA119" s="3044">
        <v>0</v>
      </c>
      <c r="AB119" s="3063">
        <v>23</v>
      </c>
      <c r="AC119" s="3063">
        <v>101</v>
      </c>
      <c r="AD119" s="3063">
        <v>126</v>
      </c>
      <c r="AE119" s="3063">
        <v>360</v>
      </c>
      <c r="AF119" s="3065">
        <v>610</v>
      </c>
      <c r="AG119" s="3018"/>
      <c r="AH119" s="3046" t="s">
        <v>7661</v>
      </c>
      <c r="AI119" s="3066" t="s">
        <v>7316</v>
      </c>
      <c r="AK119" s="43"/>
      <c r="AL119" s="43">
        <f t="shared" si="34"/>
        <v>0</v>
      </c>
      <c r="CU119" s="1034"/>
      <c r="DB119" s="1061">
        <f t="shared" si="35"/>
        <v>0</v>
      </c>
      <c r="DC119" s="1097"/>
      <c r="DU119" s="1034"/>
    </row>
    <row r="120" spans="2:125" ht="14.25" customHeight="1" thickBot="1" x14ac:dyDescent="0.3">
      <c r="B120" s="2956"/>
      <c r="C120" s="3055"/>
      <c r="D120" s="34"/>
      <c r="E120" s="540"/>
      <c r="F120" s="540"/>
      <c r="G120" s="3024"/>
      <c r="H120" s="34"/>
      <c r="I120" s="34"/>
      <c r="J120" s="34"/>
      <c r="K120" s="34"/>
      <c r="L120" s="34"/>
      <c r="M120" s="34"/>
      <c r="N120" s="3024"/>
      <c r="O120" s="3019"/>
      <c r="P120" s="34"/>
      <c r="Q120" s="34"/>
      <c r="R120" s="34"/>
      <c r="S120" s="34"/>
      <c r="T120" s="34"/>
      <c r="U120" s="34"/>
      <c r="V120" s="34"/>
      <c r="W120" s="34"/>
      <c r="X120" s="34"/>
      <c r="Y120" s="34"/>
      <c r="Z120" s="34"/>
      <c r="AA120" s="34"/>
      <c r="AB120" s="34"/>
      <c r="AC120" s="34"/>
      <c r="AD120" s="34"/>
      <c r="AE120" s="34"/>
      <c r="AF120" s="34"/>
      <c r="AG120" s="3019"/>
      <c r="AH120" s="3056"/>
      <c r="AI120" s="3056"/>
      <c r="AK120" s="43"/>
      <c r="AL120" s="651"/>
      <c r="CU120" s="1034"/>
      <c r="DB120" s="1092"/>
      <c r="DC120" s="1097"/>
      <c r="DU120" s="1034"/>
    </row>
    <row r="121" spans="2:125" ht="14.25" customHeight="1" thickBot="1" x14ac:dyDescent="0.25">
      <c r="B121" s="40" t="s">
        <v>1955</v>
      </c>
      <c r="C121" s="41" t="s">
        <v>7697</v>
      </c>
      <c r="D121" s="2951"/>
      <c r="E121" s="2952"/>
      <c r="F121" s="2951"/>
      <c r="G121" s="2951"/>
      <c r="H121" s="2951"/>
      <c r="I121" s="2951"/>
      <c r="J121" s="2951"/>
      <c r="K121" s="2951"/>
      <c r="L121" s="2951"/>
      <c r="M121" s="2951"/>
      <c r="N121" s="2951"/>
      <c r="O121" s="2951"/>
      <c r="P121" s="2956"/>
      <c r="Q121" s="2956"/>
      <c r="R121" s="2956"/>
      <c r="S121" s="2956"/>
      <c r="T121" s="2956"/>
      <c r="U121" s="2995"/>
      <c r="V121" s="2995"/>
      <c r="W121" s="2995"/>
      <c r="X121" s="2995"/>
      <c r="Y121" s="2995"/>
      <c r="Z121" s="2995"/>
      <c r="AA121" s="2995"/>
      <c r="AB121" s="2995"/>
      <c r="AC121" s="2995"/>
      <c r="AD121" s="2995"/>
      <c r="AE121" s="2995"/>
      <c r="AF121" s="2995"/>
      <c r="AG121" s="3018"/>
      <c r="AH121" s="3060"/>
      <c r="AI121" s="3060"/>
      <c r="AK121" s="43"/>
      <c r="AL121" s="651"/>
      <c r="CU121" s="1034"/>
      <c r="DB121" s="1092"/>
      <c r="DC121" s="1097"/>
      <c r="DU121" s="1034"/>
    </row>
    <row r="122" spans="2:125" ht="14.25" customHeight="1" x14ac:dyDescent="0.25">
      <c r="B122" s="44">
        <v>1</v>
      </c>
      <c r="C122" s="45" t="s">
        <v>7314</v>
      </c>
      <c r="D122" s="46"/>
      <c r="E122" s="46" t="s">
        <v>7315</v>
      </c>
      <c r="F122" s="500">
        <v>0</v>
      </c>
      <c r="G122" s="3072">
        <v>66</v>
      </c>
      <c r="H122" s="3026">
        <v>363</v>
      </c>
      <c r="I122" s="3026">
        <v>1154</v>
      </c>
      <c r="J122" s="3026">
        <v>48</v>
      </c>
      <c r="K122" s="3027">
        <v>0</v>
      </c>
      <c r="L122" s="3026">
        <v>64</v>
      </c>
      <c r="M122" s="3027">
        <v>0</v>
      </c>
      <c r="N122" s="3028">
        <v>1695</v>
      </c>
      <c r="O122" s="3069"/>
      <c r="P122" s="3025">
        <v>0</v>
      </c>
      <c r="Q122" s="3027">
        <v>0</v>
      </c>
      <c r="R122" s="3027">
        <v>0</v>
      </c>
      <c r="S122" s="3026">
        <v>1695</v>
      </c>
      <c r="T122" s="3028">
        <v>1695</v>
      </c>
      <c r="U122" s="3025">
        <v>0</v>
      </c>
      <c r="V122" s="3027">
        <v>0</v>
      </c>
      <c r="W122" s="3026">
        <v>25</v>
      </c>
      <c r="X122" s="3026">
        <v>123</v>
      </c>
      <c r="Y122" s="3026">
        <v>1547</v>
      </c>
      <c r="Z122" s="3028">
        <v>1695</v>
      </c>
      <c r="AA122" s="3025">
        <v>0</v>
      </c>
      <c r="AB122" s="3027">
        <v>0</v>
      </c>
      <c r="AC122" s="3027">
        <v>11</v>
      </c>
      <c r="AD122" s="3026">
        <v>210</v>
      </c>
      <c r="AE122" s="3026">
        <v>1474</v>
      </c>
      <c r="AF122" s="3028">
        <v>1695</v>
      </c>
      <c r="AG122" s="3018"/>
      <c r="AH122" s="2963"/>
      <c r="AI122" s="53" t="s">
        <v>7316</v>
      </c>
      <c r="AK122" s="43">
        <f t="shared" ref="AK122:AK127" si="36" xml:space="preserve"> IF( SUM( BT122:CR122 ) = 0, 0, $BT$5 )</f>
        <v>0</v>
      </c>
      <c r="AL122" s="43">
        <f t="shared" ref="AL122:AL128" si="37" xml:space="preserve"> IF( DB122 = 0, 0, AI122)</f>
        <v>0</v>
      </c>
      <c r="BT122" s="1061">
        <f>IF('[2]Validation flags'!$H$3=1,0, IF( ISNUMBER(G122), 0, 1 ))</f>
        <v>0</v>
      </c>
      <c r="BU122" s="1061">
        <f>IF('[2]Validation flags'!$H$3=1,0, IF( ISNUMBER(H122), 0, 1 ))</f>
        <v>0</v>
      </c>
      <c r="BV122" s="1061">
        <f>IF('[2]Validation flags'!$H$3=1,0, IF( ISNUMBER(I122), 0, 1 ))</f>
        <v>0</v>
      </c>
      <c r="BW122" s="1061">
        <f>IF('[2]Validation flags'!$H$3=1,0, IF( ISNUMBER(J122), 0, 1 ))</f>
        <v>0</v>
      </c>
      <c r="BX122" s="1061">
        <f>IF('[2]Validation flags'!$H$3=1,0, IF( ISNUMBER(K122), 0, 1 ))</f>
        <v>0</v>
      </c>
      <c r="BY122" s="1061">
        <f>IF('[2]Validation flags'!$H$3=1,0, IF( ISNUMBER(L122), 0, 1 ))</f>
        <v>0</v>
      </c>
      <c r="BZ122" s="1061">
        <f>IF('[2]Validation flags'!$H$3=1,0, IF( ISNUMBER(M122), 0, 1 ))</f>
        <v>0</v>
      </c>
      <c r="CA122" s="1050"/>
      <c r="CB122" s="1050"/>
      <c r="CC122" s="1061">
        <f>IF('[2]Validation flags'!$H$3=1,0, IF( ISNUMBER(P122), 0, 1 ))</f>
        <v>0</v>
      </c>
      <c r="CD122" s="1061">
        <f>IF('[2]Validation flags'!$H$3=1,0, IF( ISNUMBER(Q122), 0, 1 ))</f>
        <v>0</v>
      </c>
      <c r="CE122" s="1061">
        <f>IF('[2]Validation flags'!$H$3=1,0, IF( ISNUMBER(R122), 0, 1 ))</f>
        <v>0</v>
      </c>
      <c r="CF122" s="1061">
        <f>IF('[2]Validation flags'!$H$3=1,0, IF( ISNUMBER(S122), 0, 1 ))</f>
        <v>0</v>
      </c>
      <c r="CG122" s="1050"/>
      <c r="CH122" s="1061">
        <f>IF('[2]Validation flags'!$H$3=1,0, IF( ISNUMBER(U122), 0, 1 ))</f>
        <v>0</v>
      </c>
      <c r="CI122" s="1061">
        <f>IF('[2]Validation flags'!$H$3=1,0, IF( ISNUMBER(V122), 0, 1 ))</f>
        <v>0</v>
      </c>
      <c r="CJ122" s="1061">
        <f>IF('[2]Validation flags'!$H$3=1,0, IF( ISNUMBER(W122), 0, 1 ))</f>
        <v>0</v>
      </c>
      <c r="CK122" s="1061">
        <f>IF('[2]Validation flags'!$H$3=1,0, IF( ISNUMBER(X122), 0, 1 ))</f>
        <v>0</v>
      </c>
      <c r="CL122" s="1061">
        <f>IF('[2]Validation flags'!$H$3=1,0, IF( ISNUMBER(Y122), 0, 1 ))</f>
        <v>0</v>
      </c>
      <c r="CM122" s="1050"/>
      <c r="CN122" s="1061">
        <f>IF('[2]Validation flags'!$H$3=1,0, IF( ISNUMBER(AA122), 0, 1 ))</f>
        <v>0</v>
      </c>
      <c r="CO122" s="1061">
        <f>IF('[2]Validation flags'!$H$3=1,0, IF( ISNUMBER(AB122), 0, 1 ))</f>
        <v>0</v>
      </c>
      <c r="CP122" s="1061">
        <f>IF('[2]Validation flags'!$H$3=1,0, IF( ISNUMBER(AC122), 0, 1 ))</f>
        <v>0</v>
      </c>
      <c r="CQ122" s="1061">
        <f>IF('[2]Validation flags'!$H$3=1,0, IF( ISNUMBER(AD122), 0, 1 ))</f>
        <v>0</v>
      </c>
      <c r="CR122" s="1061">
        <f>IF('[2]Validation flags'!$H$3=1,0, IF( ISNUMBER(AE122), 0, 1 ))</f>
        <v>0</v>
      </c>
      <c r="CU122" s="1034"/>
      <c r="CV122" s="1092"/>
      <c r="CW122" s="1092"/>
      <c r="CX122" s="1092"/>
      <c r="CY122" s="1092"/>
      <c r="CZ122" s="1092"/>
      <c r="DA122" s="1092"/>
      <c r="DB122" s="1061">
        <f t="shared" ref="DB122:DB128" si="38">IF(AND(N122=AF122,Z122=AF122,T122=AF122),0,1)</f>
        <v>0</v>
      </c>
      <c r="DC122" s="1050"/>
      <c r="DD122" s="1092"/>
      <c r="DE122" s="1092"/>
      <c r="DF122" s="1092"/>
      <c r="DG122" s="1092"/>
      <c r="DH122" s="1092"/>
      <c r="DI122" s="1092"/>
      <c r="DJ122" s="1092"/>
      <c r="DK122" s="1092"/>
      <c r="DL122" s="1092"/>
      <c r="DM122" s="1092"/>
      <c r="DN122" s="1092"/>
      <c r="DO122" s="1092"/>
      <c r="DP122" s="1092"/>
      <c r="DQ122" s="1092"/>
      <c r="DR122" s="1092"/>
      <c r="DS122" s="1092"/>
      <c r="DT122" s="1092"/>
      <c r="DU122" s="1034"/>
    </row>
    <row r="123" spans="2:125" ht="14.25" customHeight="1" x14ac:dyDescent="0.25">
      <c r="B123" s="62">
        <v>2</v>
      </c>
      <c r="C123" s="63" t="s">
        <v>7342</v>
      </c>
      <c r="D123" s="64"/>
      <c r="E123" s="64" t="s">
        <v>7315</v>
      </c>
      <c r="F123" s="79">
        <v>0</v>
      </c>
      <c r="G123" s="3034">
        <v>19</v>
      </c>
      <c r="H123" s="3034">
        <v>275</v>
      </c>
      <c r="I123" s="3034">
        <v>900</v>
      </c>
      <c r="J123" s="3034">
        <v>22</v>
      </c>
      <c r="K123" s="3034">
        <v>25</v>
      </c>
      <c r="L123" s="3034">
        <v>174</v>
      </c>
      <c r="M123" s="3034">
        <v>65</v>
      </c>
      <c r="N123" s="3036">
        <v>1480</v>
      </c>
      <c r="O123" s="3069"/>
      <c r="P123" s="3038">
        <v>0</v>
      </c>
      <c r="Q123" s="3035">
        <v>0</v>
      </c>
      <c r="R123" s="3035">
        <v>0</v>
      </c>
      <c r="S123" s="3034">
        <v>1479</v>
      </c>
      <c r="T123" s="3036">
        <v>1479</v>
      </c>
      <c r="U123" s="3038">
        <v>0</v>
      </c>
      <c r="V123" s="3035">
        <v>0</v>
      </c>
      <c r="W123" s="3034">
        <v>207</v>
      </c>
      <c r="X123" s="3034">
        <v>733</v>
      </c>
      <c r="Y123" s="3034">
        <v>540</v>
      </c>
      <c r="Z123" s="3036">
        <v>1480</v>
      </c>
      <c r="AA123" s="3038">
        <v>0</v>
      </c>
      <c r="AB123" s="3034">
        <v>0</v>
      </c>
      <c r="AC123" s="3034">
        <v>281</v>
      </c>
      <c r="AD123" s="3034">
        <v>722</v>
      </c>
      <c r="AE123" s="3034">
        <v>476</v>
      </c>
      <c r="AF123" s="3036">
        <v>1479</v>
      </c>
      <c r="AG123" s="3018"/>
      <c r="AH123" s="2970"/>
      <c r="AI123" s="1068" t="s">
        <v>7316</v>
      </c>
      <c r="AK123" s="43">
        <f t="shared" si="36"/>
        <v>0</v>
      </c>
      <c r="AL123" s="43" t="str">
        <f t="shared" si="37"/>
        <v>Column N,T, Z &amp; AF should all be equal</v>
      </c>
      <c r="BT123" s="1061">
        <f>IF('[2]Validation flags'!$H$3=1,0, IF( ISNUMBER(G123), 0, 1 ))</f>
        <v>0</v>
      </c>
      <c r="BU123" s="1061">
        <f>IF('[2]Validation flags'!$H$3=1,0, IF( ISNUMBER(H123), 0, 1 ))</f>
        <v>0</v>
      </c>
      <c r="BV123" s="1061">
        <f>IF('[2]Validation flags'!$H$3=1,0, IF( ISNUMBER(I123), 0, 1 ))</f>
        <v>0</v>
      </c>
      <c r="BW123" s="1061">
        <f>IF('[2]Validation flags'!$H$3=1,0, IF( ISNUMBER(J123), 0, 1 ))</f>
        <v>0</v>
      </c>
      <c r="BX123" s="1061">
        <f>IF('[2]Validation flags'!$H$3=1,0, IF( ISNUMBER(K123), 0, 1 ))</f>
        <v>0</v>
      </c>
      <c r="BY123" s="1061">
        <f>IF('[2]Validation flags'!$H$3=1,0, IF( ISNUMBER(L123), 0, 1 ))</f>
        <v>0</v>
      </c>
      <c r="BZ123" s="1061">
        <f>IF('[2]Validation flags'!$H$3=1,0, IF( ISNUMBER(M123), 0, 1 ))</f>
        <v>0</v>
      </c>
      <c r="CA123" s="1050"/>
      <c r="CB123" s="1050"/>
      <c r="CC123" s="1061">
        <f>IF('[2]Validation flags'!$H$3=1,0, IF( ISNUMBER(P123), 0, 1 ))</f>
        <v>0</v>
      </c>
      <c r="CD123" s="1061">
        <f>IF('[2]Validation flags'!$H$3=1,0, IF( ISNUMBER(Q123), 0, 1 ))</f>
        <v>0</v>
      </c>
      <c r="CE123" s="1061">
        <f>IF('[2]Validation flags'!$H$3=1,0, IF( ISNUMBER(R123), 0, 1 ))</f>
        <v>0</v>
      </c>
      <c r="CF123" s="1061">
        <f>IF('[2]Validation flags'!$H$3=1,0, IF( ISNUMBER(S123), 0, 1 ))</f>
        <v>0</v>
      </c>
      <c r="CG123" s="1050"/>
      <c r="CH123" s="1061">
        <f>IF('[2]Validation flags'!$H$3=1,0, IF( ISNUMBER(U123), 0, 1 ))</f>
        <v>0</v>
      </c>
      <c r="CI123" s="1061">
        <f>IF('[2]Validation flags'!$H$3=1,0, IF( ISNUMBER(V123), 0, 1 ))</f>
        <v>0</v>
      </c>
      <c r="CJ123" s="1061">
        <f>IF('[2]Validation flags'!$H$3=1,0, IF( ISNUMBER(W123), 0, 1 ))</f>
        <v>0</v>
      </c>
      <c r="CK123" s="1061">
        <f>IF('[2]Validation flags'!$H$3=1,0, IF( ISNUMBER(X123), 0, 1 ))</f>
        <v>0</v>
      </c>
      <c r="CL123" s="1061">
        <f>IF('[2]Validation flags'!$H$3=1,0, IF( ISNUMBER(Y123), 0, 1 ))</f>
        <v>0</v>
      </c>
      <c r="CM123" s="1050"/>
      <c r="CN123" s="1061">
        <f>IF('[2]Validation flags'!$H$3=1,0, IF( ISNUMBER(AA123), 0, 1 ))</f>
        <v>0</v>
      </c>
      <c r="CO123" s="1061">
        <f>IF('[2]Validation flags'!$H$3=1,0, IF( ISNUMBER(AB123), 0, 1 ))</f>
        <v>0</v>
      </c>
      <c r="CP123" s="1061">
        <f>IF('[2]Validation flags'!$H$3=1,0, IF( ISNUMBER(AC123), 0, 1 ))</f>
        <v>0</v>
      </c>
      <c r="CQ123" s="1061">
        <f>IF('[2]Validation flags'!$H$3=1,0, IF( ISNUMBER(AD123), 0, 1 ))</f>
        <v>0</v>
      </c>
      <c r="CR123" s="1061">
        <f>IF('[2]Validation flags'!$H$3=1,0, IF( ISNUMBER(AE123), 0, 1 ))</f>
        <v>0</v>
      </c>
      <c r="CU123" s="1034"/>
      <c r="CV123" s="1092"/>
      <c r="CW123" s="1092"/>
      <c r="CX123" s="1092"/>
      <c r="CY123" s="1092"/>
      <c r="CZ123" s="1092"/>
      <c r="DA123" s="1092"/>
      <c r="DB123" s="1061">
        <f t="shared" si="38"/>
        <v>1</v>
      </c>
      <c r="DC123" s="1050"/>
      <c r="DD123" s="1092"/>
      <c r="DE123" s="1092"/>
      <c r="DF123" s="1092"/>
      <c r="DG123" s="1092"/>
      <c r="DH123" s="1092"/>
      <c r="DI123" s="1092"/>
      <c r="DJ123" s="1092"/>
      <c r="DK123" s="1092"/>
      <c r="DL123" s="1092"/>
      <c r="DM123" s="1092"/>
      <c r="DN123" s="1092"/>
      <c r="DO123" s="1092"/>
      <c r="DP123" s="1092"/>
      <c r="DQ123" s="1092"/>
      <c r="DR123" s="1092"/>
      <c r="DS123" s="1092"/>
      <c r="DT123" s="1092"/>
      <c r="DU123" s="1034"/>
    </row>
    <row r="124" spans="2:125" ht="14.25" customHeight="1" x14ac:dyDescent="0.25">
      <c r="B124" s="62">
        <v>3</v>
      </c>
      <c r="C124" s="63" t="s">
        <v>7368</v>
      </c>
      <c r="D124" s="64"/>
      <c r="E124" s="64" t="s">
        <v>7315</v>
      </c>
      <c r="F124" s="79">
        <v>0</v>
      </c>
      <c r="G124" s="3034">
        <v>151</v>
      </c>
      <c r="H124" s="3034">
        <v>921</v>
      </c>
      <c r="I124" s="3034">
        <v>2894</v>
      </c>
      <c r="J124" s="3034">
        <v>298</v>
      </c>
      <c r="K124" s="3034">
        <v>135</v>
      </c>
      <c r="L124" s="3034">
        <v>704</v>
      </c>
      <c r="M124" s="3034">
        <v>600</v>
      </c>
      <c r="N124" s="3036">
        <v>5703</v>
      </c>
      <c r="O124" s="3069"/>
      <c r="P124" s="3038">
        <v>0</v>
      </c>
      <c r="Q124" s="3035">
        <v>0</v>
      </c>
      <c r="R124" s="3034">
        <v>365</v>
      </c>
      <c r="S124" s="3034">
        <v>5338</v>
      </c>
      <c r="T124" s="3036">
        <v>5703</v>
      </c>
      <c r="U124" s="3038">
        <v>0</v>
      </c>
      <c r="V124" s="3034">
        <v>158</v>
      </c>
      <c r="W124" s="3034">
        <v>1724</v>
      </c>
      <c r="X124" s="3034">
        <v>3507</v>
      </c>
      <c r="Y124" s="3034">
        <v>313</v>
      </c>
      <c r="Z124" s="3036">
        <v>5702</v>
      </c>
      <c r="AA124" s="3038">
        <v>0</v>
      </c>
      <c r="AB124" s="3034">
        <v>104</v>
      </c>
      <c r="AC124" s="3034">
        <v>2198</v>
      </c>
      <c r="AD124" s="3034">
        <v>2794</v>
      </c>
      <c r="AE124" s="3034">
        <v>607</v>
      </c>
      <c r="AF124" s="3036">
        <v>5703</v>
      </c>
      <c r="AG124" s="3018"/>
      <c r="AH124" s="2970"/>
      <c r="AI124" s="1068" t="s">
        <v>7316</v>
      </c>
      <c r="AK124" s="43">
        <f t="shared" si="36"/>
        <v>0</v>
      </c>
      <c r="AL124" s="43" t="str">
        <f t="shared" si="37"/>
        <v>Column N,T, Z &amp; AF should all be equal</v>
      </c>
      <c r="BT124" s="1061">
        <f>IF('[2]Validation flags'!$H$3=1,0, IF( ISNUMBER(G124), 0, 1 ))</f>
        <v>0</v>
      </c>
      <c r="BU124" s="1061">
        <f>IF('[2]Validation flags'!$H$3=1,0, IF( ISNUMBER(H124), 0, 1 ))</f>
        <v>0</v>
      </c>
      <c r="BV124" s="1061">
        <f>IF('[2]Validation flags'!$H$3=1,0, IF( ISNUMBER(I124), 0, 1 ))</f>
        <v>0</v>
      </c>
      <c r="BW124" s="1061">
        <f>IF('[2]Validation flags'!$H$3=1,0, IF( ISNUMBER(J124), 0, 1 ))</f>
        <v>0</v>
      </c>
      <c r="BX124" s="1061">
        <f>IF('[2]Validation flags'!$H$3=1,0, IF( ISNUMBER(K124), 0, 1 ))</f>
        <v>0</v>
      </c>
      <c r="BY124" s="1061">
        <f>IF('[2]Validation flags'!$H$3=1,0, IF( ISNUMBER(L124), 0, 1 ))</f>
        <v>0</v>
      </c>
      <c r="BZ124" s="1061">
        <f>IF('[2]Validation flags'!$H$3=1,0, IF( ISNUMBER(M124), 0, 1 ))</f>
        <v>0</v>
      </c>
      <c r="CA124" s="1050"/>
      <c r="CB124" s="1050"/>
      <c r="CC124" s="1061">
        <f>IF('[2]Validation flags'!$H$3=1,0, IF( ISNUMBER(P124), 0, 1 ))</f>
        <v>0</v>
      </c>
      <c r="CD124" s="1061">
        <f>IF('[2]Validation flags'!$H$3=1,0, IF( ISNUMBER(Q124), 0, 1 ))</f>
        <v>0</v>
      </c>
      <c r="CE124" s="1061">
        <f>IF('[2]Validation flags'!$H$3=1,0, IF( ISNUMBER(R124), 0, 1 ))</f>
        <v>0</v>
      </c>
      <c r="CF124" s="1061">
        <f>IF('[2]Validation flags'!$H$3=1,0, IF( ISNUMBER(S124), 0, 1 ))</f>
        <v>0</v>
      </c>
      <c r="CG124" s="1050"/>
      <c r="CH124" s="1061">
        <f>IF('[2]Validation flags'!$H$3=1,0, IF( ISNUMBER(U124), 0, 1 ))</f>
        <v>0</v>
      </c>
      <c r="CI124" s="1061">
        <f>IF('[2]Validation flags'!$H$3=1,0, IF( ISNUMBER(V124), 0, 1 ))</f>
        <v>0</v>
      </c>
      <c r="CJ124" s="1061">
        <f>IF('[2]Validation flags'!$H$3=1,0, IF( ISNUMBER(W124), 0, 1 ))</f>
        <v>0</v>
      </c>
      <c r="CK124" s="1061">
        <f>IF('[2]Validation flags'!$H$3=1,0, IF( ISNUMBER(X124), 0, 1 ))</f>
        <v>0</v>
      </c>
      <c r="CL124" s="1061">
        <f>IF('[2]Validation flags'!$H$3=1,0, IF( ISNUMBER(Y124), 0, 1 ))</f>
        <v>0</v>
      </c>
      <c r="CM124" s="1050"/>
      <c r="CN124" s="1061">
        <f>IF('[2]Validation flags'!$H$3=1,0, IF( ISNUMBER(AA124), 0, 1 ))</f>
        <v>0</v>
      </c>
      <c r="CO124" s="1061">
        <f>IF('[2]Validation flags'!$H$3=1,0, IF( ISNUMBER(AB124), 0, 1 ))</f>
        <v>0</v>
      </c>
      <c r="CP124" s="1061">
        <f>IF('[2]Validation flags'!$H$3=1,0, IF( ISNUMBER(AC124), 0, 1 ))</f>
        <v>0</v>
      </c>
      <c r="CQ124" s="1061">
        <f>IF('[2]Validation flags'!$H$3=1,0, IF( ISNUMBER(AD124), 0, 1 ))</f>
        <v>0</v>
      </c>
      <c r="CR124" s="1061">
        <f>IF('[2]Validation flags'!$H$3=1,0, IF( ISNUMBER(AE124), 0, 1 ))</f>
        <v>0</v>
      </c>
      <c r="CU124" s="1034"/>
      <c r="CV124" s="1092"/>
      <c r="CW124" s="1092"/>
      <c r="CX124" s="1092"/>
      <c r="CY124" s="1092"/>
      <c r="CZ124" s="1092"/>
      <c r="DA124" s="1092"/>
      <c r="DB124" s="1061">
        <f t="shared" si="38"/>
        <v>1</v>
      </c>
      <c r="DC124" s="1050"/>
      <c r="DD124" s="1092"/>
      <c r="DE124" s="1092"/>
      <c r="DF124" s="1092"/>
      <c r="DG124" s="1092"/>
      <c r="DH124" s="1092"/>
      <c r="DI124" s="1092"/>
      <c r="DJ124" s="1092"/>
      <c r="DK124" s="1092"/>
      <c r="DL124" s="1092"/>
      <c r="DM124" s="1092"/>
      <c r="DN124" s="1092"/>
      <c r="DO124" s="1092"/>
      <c r="DP124" s="1092"/>
      <c r="DQ124" s="1092"/>
      <c r="DR124" s="1092"/>
      <c r="DS124" s="1092"/>
      <c r="DT124" s="1092"/>
      <c r="DU124" s="1034"/>
    </row>
    <row r="125" spans="2:125" ht="14.25" customHeight="1" x14ac:dyDescent="0.25">
      <c r="B125" s="62">
        <v>4</v>
      </c>
      <c r="C125" s="63" t="s">
        <v>7394</v>
      </c>
      <c r="D125" s="64"/>
      <c r="E125" s="64" t="s">
        <v>7315</v>
      </c>
      <c r="F125" s="79">
        <v>0</v>
      </c>
      <c r="G125" s="3035">
        <v>0</v>
      </c>
      <c r="H125" s="3034">
        <v>4246</v>
      </c>
      <c r="I125" s="3034">
        <v>9904</v>
      </c>
      <c r="J125" s="3034">
        <v>878</v>
      </c>
      <c r="K125" s="3034">
        <v>2758</v>
      </c>
      <c r="L125" s="3034">
        <v>2070</v>
      </c>
      <c r="M125" s="3034">
        <v>2811</v>
      </c>
      <c r="N125" s="3036">
        <v>22667</v>
      </c>
      <c r="O125" s="3069"/>
      <c r="P125" s="3037">
        <v>0</v>
      </c>
      <c r="Q125" s="3034">
        <v>941</v>
      </c>
      <c r="R125" s="3034">
        <v>189</v>
      </c>
      <c r="S125" s="3034">
        <v>21538</v>
      </c>
      <c r="T125" s="3036">
        <v>22668</v>
      </c>
      <c r="U125" s="3038">
        <v>0</v>
      </c>
      <c r="V125" s="3034">
        <v>1457</v>
      </c>
      <c r="W125" s="3034">
        <v>5151</v>
      </c>
      <c r="X125" s="3034">
        <v>11888</v>
      </c>
      <c r="Y125" s="3034">
        <v>4172</v>
      </c>
      <c r="Z125" s="3036">
        <v>22668</v>
      </c>
      <c r="AA125" s="3038">
        <v>0</v>
      </c>
      <c r="AB125" s="3034">
        <v>2522</v>
      </c>
      <c r="AC125" s="3034">
        <v>6343</v>
      </c>
      <c r="AD125" s="3034">
        <v>7825</v>
      </c>
      <c r="AE125" s="3034">
        <v>5977</v>
      </c>
      <c r="AF125" s="3036">
        <v>22667</v>
      </c>
      <c r="AG125" s="3018"/>
      <c r="AH125" s="2970"/>
      <c r="AI125" s="1068" t="s">
        <v>7316</v>
      </c>
      <c r="AK125" s="43">
        <f t="shared" si="36"/>
        <v>0</v>
      </c>
      <c r="AL125" s="43" t="str">
        <f t="shared" si="37"/>
        <v>Column N,T, Z &amp; AF should all be equal</v>
      </c>
      <c r="BT125" s="1061">
        <f>IF('[2]Validation flags'!$H$3=1,0, IF( ISNUMBER(G125), 0, 1 ))</f>
        <v>0</v>
      </c>
      <c r="BU125" s="1061">
        <f>IF('[2]Validation flags'!$H$3=1,0, IF( ISNUMBER(H125), 0, 1 ))</f>
        <v>0</v>
      </c>
      <c r="BV125" s="1061">
        <f>IF('[2]Validation flags'!$H$3=1,0, IF( ISNUMBER(I125), 0, 1 ))</f>
        <v>0</v>
      </c>
      <c r="BW125" s="1061">
        <f>IF('[2]Validation flags'!$H$3=1,0, IF( ISNUMBER(J125), 0, 1 ))</f>
        <v>0</v>
      </c>
      <c r="BX125" s="1061">
        <f>IF('[2]Validation flags'!$H$3=1,0, IF( ISNUMBER(K125), 0, 1 ))</f>
        <v>0</v>
      </c>
      <c r="BY125" s="1061">
        <f>IF('[2]Validation flags'!$H$3=1,0, IF( ISNUMBER(L125), 0, 1 ))</f>
        <v>0</v>
      </c>
      <c r="BZ125" s="1061">
        <f>IF('[2]Validation flags'!$H$3=1,0, IF( ISNUMBER(M125), 0, 1 ))</f>
        <v>0</v>
      </c>
      <c r="CA125" s="1050"/>
      <c r="CB125" s="1050"/>
      <c r="CC125" s="1061">
        <f>IF('[2]Validation flags'!$H$3=1,0, IF( ISNUMBER(P125), 0, 1 ))</f>
        <v>0</v>
      </c>
      <c r="CD125" s="1061">
        <f>IF('[2]Validation flags'!$H$3=1,0, IF( ISNUMBER(Q125), 0, 1 ))</f>
        <v>0</v>
      </c>
      <c r="CE125" s="1061">
        <f>IF('[2]Validation flags'!$H$3=1,0, IF( ISNUMBER(R125), 0, 1 ))</f>
        <v>0</v>
      </c>
      <c r="CF125" s="1061">
        <f>IF('[2]Validation flags'!$H$3=1,0, IF( ISNUMBER(S125), 0, 1 ))</f>
        <v>0</v>
      </c>
      <c r="CG125" s="1050"/>
      <c r="CH125" s="1061">
        <f>IF('[2]Validation flags'!$H$3=1,0, IF( ISNUMBER(U125), 0, 1 ))</f>
        <v>0</v>
      </c>
      <c r="CI125" s="1061">
        <f>IF('[2]Validation flags'!$H$3=1,0, IF( ISNUMBER(V125), 0, 1 ))</f>
        <v>0</v>
      </c>
      <c r="CJ125" s="1061">
        <f>IF('[2]Validation flags'!$H$3=1,0, IF( ISNUMBER(W125), 0, 1 ))</f>
        <v>0</v>
      </c>
      <c r="CK125" s="1061">
        <f>IF('[2]Validation flags'!$H$3=1,0, IF( ISNUMBER(X125), 0, 1 ))</f>
        <v>0</v>
      </c>
      <c r="CL125" s="1061">
        <f>IF('[2]Validation flags'!$H$3=1,0, IF( ISNUMBER(Y125), 0, 1 ))</f>
        <v>0</v>
      </c>
      <c r="CM125" s="1050"/>
      <c r="CN125" s="1061">
        <f>IF('[2]Validation flags'!$H$3=1,0, IF( ISNUMBER(AA125), 0, 1 ))</f>
        <v>0</v>
      </c>
      <c r="CO125" s="1061">
        <f>IF('[2]Validation flags'!$H$3=1,0, IF( ISNUMBER(AB125), 0, 1 ))</f>
        <v>0</v>
      </c>
      <c r="CP125" s="1061">
        <f>IF('[2]Validation flags'!$H$3=1,0, IF( ISNUMBER(AC125), 0, 1 ))</f>
        <v>0</v>
      </c>
      <c r="CQ125" s="1061">
        <f>IF('[2]Validation flags'!$H$3=1,0, IF( ISNUMBER(AD125), 0, 1 ))</f>
        <v>0</v>
      </c>
      <c r="CR125" s="1061">
        <f>IF('[2]Validation flags'!$H$3=1,0, IF( ISNUMBER(AE125), 0, 1 ))</f>
        <v>0</v>
      </c>
      <c r="CU125" s="1034"/>
      <c r="CV125" s="1092"/>
      <c r="CW125" s="1092"/>
      <c r="CX125" s="1092"/>
      <c r="CY125" s="1092"/>
      <c r="CZ125" s="1092"/>
      <c r="DA125" s="1092"/>
      <c r="DB125" s="1061">
        <f t="shared" si="38"/>
        <v>1</v>
      </c>
      <c r="DC125" s="1050"/>
      <c r="DD125" s="1092"/>
      <c r="DE125" s="1092"/>
      <c r="DF125" s="1092"/>
      <c r="DG125" s="1092"/>
      <c r="DH125" s="1092"/>
      <c r="DI125" s="1092"/>
      <c r="DJ125" s="1092"/>
      <c r="DK125" s="1092"/>
      <c r="DL125" s="1092"/>
      <c r="DM125" s="1092"/>
      <c r="DN125" s="1092"/>
      <c r="DO125" s="1092"/>
      <c r="DP125" s="1092"/>
      <c r="DQ125" s="1092"/>
      <c r="DR125" s="1092"/>
      <c r="DS125" s="1092"/>
      <c r="DT125" s="1092"/>
      <c r="DU125" s="1034"/>
    </row>
    <row r="126" spans="2:125" ht="14.25" customHeight="1" x14ac:dyDescent="0.25">
      <c r="B126" s="85">
        <v>5</v>
      </c>
      <c r="C126" s="86" t="s">
        <v>7421</v>
      </c>
      <c r="D126" s="88"/>
      <c r="E126" s="88" t="s">
        <v>7315</v>
      </c>
      <c r="F126" s="520">
        <v>0</v>
      </c>
      <c r="G126" s="3035">
        <v>0</v>
      </c>
      <c r="H126" s="3034">
        <v>9928</v>
      </c>
      <c r="I126" s="3034">
        <v>16965</v>
      </c>
      <c r="J126" s="3034">
        <v>5641</v>
      </c>
      <c r="K126" s="3034">
        <v>2991</v>
      </c>
      <c r="L126" s="3034">
        <v>4261</v>
      </c>
      <c r="M126" s="3034">
        <v>2546</v>
      </c>
      <c r="N126" s="3036">
        <v>42332</v>
      </c>
      <c r="O126" s="3069"/>
      <c r="P126" s="3038">
        <v>0</v>
      </c>
      <c r="Q126" s="3034">
        <v>2057</v>
      </c>
      <c r="R126" s="3034">
        <v>4655</v>
      </c>
      <c r="S126" s="3034">
        <v>35620</v>
      </c>
      <c r="T126" s="3036">
        <v>42332</v>
      </c>
      <c r="U126" s="3038">
        <v>0</v>
      </c>
      <c r="V126" s="3034">
        <v>4548</v>
      </c>
      <c r="W126" s="3034">
        <v>14168</v>
      </c>
      <c r="X126" s="3034">
        <v>20841</v>
      </c>
      <c r="Y126" s="3034">
        <v>2775</v>
      </c>
      <c r="Z126" s="3036">
        <v>42332</v>
      </c>
      <c r="AA126" s="3038">
        <v>0</v>
      </c>
      <c r="AB126" s="3034">
        <v>3132</v>
      </c>
      <c r="AC126" s="3034">
        <v>22581</v>
      </c>
      <c r="AD126" s="3034">
        <v>6084</v>
      </c>
      <c r="AE126" s="3034">
        <v>10534</v>
      </c>
      <c r="AF126" s="3036">
        <v>42331</v>
      </c>
      <c r="AG126" s="3018"/>
      <c r="AH126" s="2970"/>
      <c r="AI126" s="1068" t="s">
        <v>7316</v>
      </c>
      <c r="AK126" s="43">
        <f t="shared" si="36"/>
        <v>0</v>
      </c>
      <c r="AL126" s="43" t="str">
        <f t="shared" si="37"/>
        <v>Column N,T, Z &amp; AF should all be equal</v>
      </c>
      <c r="BT126" s="1061">
        <f>IF('[2]Validation flags'!$H$3=1,0, IF( ISNUMBER(G126), 0, 1 ))</f>
        <v>0</v>
      </c>
      <c r="BU126" s="1061">
        <f>IF('[2]Validation flags'!$H$3=1,0, IF( ISNUMBER(H126), 0, 1 ))</f>
        <v>0</v>
      </c>
      <c r="BV126" s="1061">
        <f>IF('[2]Validation flags'!$H$3=1,0, IF( ISNUMBER(I126), 0, 1 ))</f>
        <v>0</v>
      </c>
      <c r="BW126" s="1061">
        <f>IF('[2]Validation flags'!$H$3=1,0, IF( ISNUMBER(J126), 0, 1 ))</f>
        <v>0</v>
      </c>
      <c r="BX126" s="1061">
        <f>IF('[2]Validation flags'!$H$3=1,0, IF( ISNUMBER(K126), 0, 1 ))</f>
        <v>0</v>
      </c>
      <c r="BY126" s="1061">
        <f>IF('[2]Validation flags'!$H$3=1,0, IF( ISNUMBER(L126), 0, 1 ))</f>
        <v>0</v>
      </c>
      <c r="BZ126" s="1061">
        <f>IF('[2]Validation flags'!$H$3=1,0, IF( ISNUMBER(M126), 0, 1 ))</f>
        <v>0</v>
      </c>
      <c r="CA126" s="1050"/>
      <c r="CB126" s="1050"/>
      <c r="CC126" s="1061">
        <f>IF('[2]Validation flags'!$H$3=1,0, IF( ISNUMBER(P126), 0, 1 ))</f>
        <v>0</v>
      </c>
      <c r="CD126" s="1061">
        <f>IF('[2]Validation flags'!$H$3=1,0, IF( ISNUMBER(Q126), 0, 1 ))</f>
        <v>0</v>
      </c>
      <c r="CE126" s="1061">
        <f>IF('[2]Validation flags'!$H$3=1,0, IF( ISNUMBER(R126), 0, 1 ))</f>
        <v>0</v>
      </c>
      <c r="CF126" s="1061">
        <f>IF('[2]Validation flags'!$H$3=1,0, IF( ISNUMBER(S126), 0, 1 ))</f>
        <v>0</v>
      </c>
      <c r="CG126" s="1050"/>
      <c r="CH126" s="1061">
        <f>IF('[2]Validation flags'!$H$3=1,0, IF( ISNUMBER(U126), 0, 1 ))</f>
        <v>0</v>
      </c>
      <c r="CI126" s="1061">
        <f>IF('[2]Validation flags'!$H$3=1,0, IF( ISNUMBER(V126), 0, 1 ))</f>
        <v>0</v>
      </c>
      <c r="CJ126" s="1061">
        <f>IF('[2]Validation flags'!$H$3=1,0, IF( ISNUMBER(W126), 0, 1 ))</f>
        <v>0</v>
      </c>
      <c r="CK126" s="1061">
        <f>IF('[2]Validation flags'!$H$3=1,0, IF( ISNUMBER(X126), 0, 1 ))</f>
        <v>0</v>
      </c>
      <c r="CL126" s="1061">
        <f>IF('[2]Validation flags'!$H$3=1,0, IF( ISNUMBER(Y126), 0, 1 ))</f>
        <v>0</v>
      </c>
      <c r="CM126" s="1050"/>
      <c r="CN126" s="1061">
        <f>IF('[2]Validation flags'!$H$3=1,0, IF( ISNUMBER(AA126), 0, 1 ))</f>
        <v>0</v>
      </c>
      <c r="CO126" s="1061">
        <f>IF('[2]Validation flags'!$H$3=1,0, IF( ISNUMBER(AB126), 0, 1 ))</f>
        <v>0</v>
      </c>
      <c r="CP126" s="1061">
        <f>IF('[2]Validation flags'!$H$3=1,0, IF( ISNUMBER(AC126), 0, 1 ))</f>
        <v>0</v>
      </c>
      <c r="CQ126" s="1061">
        <f>IF('[2]Validation flags'!$H$3=1,0, IF( ISNUMBER(AD126), 0, 1 ))</f>
        <v>0</v>
      </c>
      <c r="CR126" s="1061">
        <f>IF('[2]Validation flags'!$H$3=1,0, IF( ISNUMBER(AE126), 0, 1 ))</f>
        <v>0</v>
      </c>
      <c r="CU126" s="1034"/>
      <c r="CV126" s="1092"/>
      <c r="CW126" s="1092"/>
      <c r="CX126" s="1092"/>
      <c r="CY126" s="1092"/>
      <c r="CZ126" s="1092"/>
      <c r="DA126" s="1092"/>
      <c r="DB126" s="1061">
        <f t="shared" si="38"/>
        <v>1</v>
      </c>
      <c r="DC126" s="1050"/>
      <c r="DD126" s="1092"/>
      <c r="DE126" s="1092"/>
      <c r="DF126" s="1092"/>
      <c r="DG126" s="1092"/>
      <c r="DH126" s="1092"/>
      <c r="DI126" s="1092"/>
      <c r="DJ126" s="1092"/>
      <c r="DK126" s="1092"/>
      <c r="DL126" s="1092"/>
      <c r="DM126" s="1092"/>
      <c r="DN126" s="1092"/>
      <c r="DO126" s="1092"/>
      <c r="DP126" s="1092"/>
      <c r="DQ126" s="1092"/>
      <c r="DR126" s="1092"/>
      <c r="DS126" s="1092"/>
      <c r="DT126" s="1092"/>
      <c r="DU126" s="1034"/>
    </row>
    <row r="127" spans="2:125" ht="14.25" customHeight="1" x14ac:dyDescent="0.25">
      <c r="B127" s="62">
        <v>6</v>
      </c>
      <c r="C127" s="63" t="s">
        <v>7447</v>
      </c>
      <c r="D127" s="64"/>
      <c r="E127" s="64" t="s">
        <v>7315</v>
      </c>
      <c r="F127" s="79">
        <v>0</v>
      </c>
      <c r="G127" s="3035">
        <v>0</v>
      </c>
      <c r="H127" s="3034">
        <v>188115</v>
      </c>
      <c r="I127" s="3034">
        <v>19148</v>
      </c>
      <c r="J127" s="3034">
        <v>6037</v>
      </c>
      <c r="K127" s="3034">
        <v>53475</v>
      </c>
      <c r="L127" s="3034">
        <v>2271</v>
      </c>
      <c r="M127" s="3034">
        <v>6944</v>
      </c>
      <c r="N127" s="3036">
        <v>275990</v>
      </c>
      <c r="O127" s="3069"/>
      <c r="P127" s="3038">
        <v>0</v>
      </c>
      <c r="Q127" s="3034">
        <v>1684</v>
      </c>
      <c r="R127" s="3035">
        <v>0</v>
      </c>
      <c r="S127" s="3034">
        <v>274304</v>
      </c>
      <c r="T127" s="3036">
        <v>275988</v>
      </c>
      <c r="U127" s="3038">
        <v>0</v>
      </c>
      <c r="V127" s="3034">
        <v>24233</v>
      </c>
      <c r="W127" s="3034">
        <v>129523</v>
      </c>
      <c r="X127" s="3034">
        <v>83380</v>
      </c>
      <c r="Y127" s="3034">
        <v>38852</v>
      </c>
      <c r="Z127" s="3036">
        <v>275988</v>
      </c>
      <c r="AA127" s="3038">
        <v>0</v>
      </c>
      <c r="AB127" s="3034">
        <v>134582</v>
      </c>
      <c r="AC127" s="3034">
        <v>88816</v>
      </c>
      <c r="AD127" s="3034">
        <v>13739</v>
      </c>
      <c r="AE127" s="3034">
        <v>38852</v>
      </c>
      <c r="AF127" s="3036">
        <v>275989</v>
      </c>
      <c r="AG127" s="3018"/>
      <c r="AH127" s="2970"/>
      <c r="AI127" s="1068" t="s">
        <v>7316</v>
      </c>
      <c r="AK127" s="43">
        <f t="shared" si="36"/>
        <v>0</v>
      </c>
      <c r="AL127" s="43" t="str">
        <f t="shared" si="37"/>
        <v>Column N,T, Z &amp; AF should all be equal</v>
      </c>
      <c r="BT127" s="1061">
        <f>IF('[2]Validation flags'!$H$3=1,0, IF( ISNUMBER(G127), 0, 1 ))</f>
        <v>0</v>
      </c>
      <c r="BU127" s="1061">
        <f>IF('[2]Validation flags'!$H$3=1,0, IF( ISNUMBER(H127), 0, 1 ))</f>
        <v>0</v>
      </c>
      <c r="BV127" s="1061">
        <f>IF('[2]Validation flags'!$H$3=1,0, IF( ISNUMBER(I127), 0, 1 ))</f>
        <v>0</v>
      </c>
      <c r="BW127" s="1061">
        <f>IF('[2]Validation flags'!$H$3=1,0, IF( ISNUMBER(J127), 0, 1 ))</f>
        <v>0</v>
      </c>
      <c r="BX127" s="1061">
        <f>IF('[2]Validation flags'!$H$3=1,0, IF( ISNUMBER(K127), 0, 1 ))</f>
        <v>0</v>
      </c>
      <c r="BY127" s="1061">
        <f>IF('[2]Validation flags'!$H$3=1,0, IF( ISNUMBER(L127), 0, 1 ))</f>
        <v>0</v>
      </c>
      <c r="BZ127" s="1061">
        <f>IF('[2]Validation flags'!$H$3=1,0, IF( ISNUMBER(M127), 0, 1 ))</f>
        <v>0</v>
      </c>
      <c r="CA127" s="1050"/>
      <c r="CB127" s="1050"/>
      <c r="CC127" s="1061">
        <f>IF('[2]Validation flags'!$H$3=1,0, IF( ISNUMBER(P127), 0, 1 ))</f>
        <v>0</v>
      </c>
      <c r="CD127" s="1061">
        <f>IF('[2]Validation flags'!$H$3=1,0, IF( ISNUMBER(Q127), 0, 1 ))</f>
        <v>0</v>
      </c>
      <c r="CE127" s="1061">
        <f>IF('[2]Validation flags'!$H$3=1,0, IF( ISNUMBER(R127), 0, 1 ))</f>
        <v>0</v>
      </c>
      <c r="CF127" s="1061">
        <f>IF('[2]Validation flags'!$H$3=1,0, IF( ISNUMBER(S127), 0, 1 ))</f>
        <v>0</v>
      </c>
      <c r="CG127" s="1050"/>
      <c r="CH127" s="1061">
        <f>IF('[2]Validation flags'!$H$3=1,0, IF( ISNUMBER(U127), 0, 1 ))</f>
        <v>0</v>
      </c>
      <c r="CI127" s="1061">
        <f>IF('[2]Validation flags'!$H$3=1,0, IF( ISNUMBER(V127), 0, 1 ))</f>
        <v>0</v>
      </c>
      <c r="CJ127" s="1061">
        <f>IF('[2]Validation flags'!$H$3=1,0, IF( ISNUMBER(W127), 0, 1 ))</f>
        <v>0</v>
      </c>
      <c r="CK127" s="1061">
        <f>IF('[2]Validation flags'!$H$3=1,0, IF( ISNUMBER(X127), 0, 1 ))</f>
        <v>0</v>
      </c>
      <c r="CL127" s="1061">
        <f>IF('[2]Validation flags'!$H$3=1,0, IF( ISNUMBER(Y127), 0, 1 ))</f>
        <v>0</v>
      </c>
      <c r="CM127" s="1050"/>
      <c r="CN127" s="1061">
        <f>IF('[2]Validation flags'!$H$3=1,0, IF( ISNUMBER(AA127), 0, 1 ))</f>
        <v>0</v>
      </c>
      <c r="CO127" s="1061">
        <f>IF('[2]Validation flags'!$H$3=1,0, IF( ISNUMBER(AB127), 0, 1 ))</f>
        <v>0</v>
      </c>
      <c r="CP127" s="1061">
        <f>IF('[2]Validation flags'!$H$3=1,0, IF( ISNUMBER(AC127), 0, 1 ))</f>
        <v>0</v>
      </c>
      <c r="CQ127" s="1061">
        <f>IF('[2]Validation flags'!$H$3=1,0, IF( ISNUMBER(AD127), 0, 1 ))</f>
        <v>0</v>
      </c>
      <c r="CR127" s="1061">
        <f>IF('[2]Validation flags'!$H$3=1,0, IF( ISNUMBER(AE127), 0, 1 ))</f>
        <v>0</v>
      </c>
      <c r="CU127" s="1034"/>
      <c r="CV127" s="1092"/>
      <c r="CW127" s="1092"/>
      <c r="CX127" s="1092"/>
      <c r="CY127" s="1092"/>
      <c r="CZ127" s="1092"/>
      <c r="DA127" s="1092"/>
      <c r="DB127" s="1061">
        <f t="shared" si="38"/>
        <v>1</v>
      </c>
      <c r="DC127" s="1050"/>
      <c r="DD127" s="1092"/>
      <c r="DE127" s="1092"/>
      <c r="DF127" s="1092"/>
      <c r="DG127" s="1092"/>
      <c r="DH127" s="1092"/>
      <c r="DI127" s="1092"/>
      <c r="DJ127" s="1092"/>
      <c r="DK127" s="1092"/>
      <c r="DL127" s="1092"/>
      <c r="DM127" s="1092"/>
      <c r="DN127" s="1092"/>
      <c r="DO127" s="1092"/>
      <c r="DP127" s="1092"/>
      <c r="DQ127" s="1092"/>
      <c r="DR127" s="1092"/>
      <c r="DS127" s="1092"/>
      <c r="DT127" s="1092"/>
      <c r="DU127" s="1034"/>
    </row>
    <row r="128" spans="2:125" ht="14.25" customHeight="1" thickBot="1" x14ac:dyDescent="0.25">
      <c r="B128" s="62">
        <v>7</v>
      </c>
      <c r="C128" s="63" t="s">
        <v>7473</v>
      </c>
      <c r="D128" s="64"/>
      <c r="E128" s="64" t="s">
        <v>7315</v>
      </c>
      <c r="F128" s="79">
        <v>0</v>
      </c>
      <c r="G128" s="3042">
        <v>236</v>
      </c>
      <c r="H128" s="3043">
        <v>203848</v>
      </c>
      <c r="I128" s="3043">
        <v>50965</v>
      </c>
      <c r="J128" s="3043">
        <v>12924</v>
      </c>
      <c r="K128" s="3043">
        <v>59384</v>
      </c>
      <c r="L128" s="3043">
        <v>9544</v>
      </c>
      <c r="M128" s="3043">
        <v>12966</v>
      </c>
      <c r="N128" s="3036">
        <v>349867</v>
      </c>
      <c r="O128" s="3069"/>
      <c r="P128" s="3042">
        <v>0</v>
      </c>
      <c r="Q128" s="3043">
        <v>4682</v>
      </c>
      <c r="R128" s="3043">
        <v>5209</v>
      </c>
      <c r="S128" s="3043">
        <v>339974</v>
      </c>
      <c r="T128" s="3045">
        <v>349865</v>
      </c>
      <c r="U128" s="3044">
        <v>0</v>
      </c>
      <c r="V128" s="3043">
        <v>30396</v>
      </c>
      <c r="W128" s="3043">
        <v>150798</v>
      </c>
      <c r="X128" s="3063">
        <v>120472</v>
      </c>
      <c r="Y128" s="3063">
        <v>48199</v>
      </c>
      <c r="Z128" s="3045">
        <v>349865</v>
      </c>
      <c r="AA128" s="3044">
        <v>0</v>
      </c>
      <c r="AB128" s="3043">
        <v>140340</v>
      </c>
      <c r="AC128" s="3043">
        <v>120230</v>
      </c>
      <c r="AD128" s="3043">
        <v>31374</v>
      </c>
      <c r="AE128" s="3043">
        <v>57920</v>
      </c>
      <c r="AF128" s="3045">
        <v>349864</v>
      </c>
      <c r="AG128" s="3018"/>
      <c r="AH128" s="3046" t="s">
        <v>7474</v>
      </c>
      <c r="AI128" s="3047" t="s">
        <v>7316</v>
      </c>
      <c r="AK128" s="43"/>
      <c r="AL128" s="43" t="str">
        <f t="shared" si="37"/>
        <v>Column N,T, Z &amp; AF should all be equal</v>
      </c>
      <c r="CU128" s="1034"/>
      <c r="DB128" s="1061">
        <f t="shared" si="38"/>
        <v>1</v>
      </c>
      <c r="DC128" s="1097"/>
      <c r="DU128" s="1034"/>
    </row>
    <row r="129" spans="2:125" ht="14.25" customHeight="1" thickBot="1" x14ac:dyDescent="0.25">
      <c r="B129" s="98">
        <v>8</v>
      </c>
      <c r="C129" s="99" t="s">
        <v>7500</v>
      </c>
      <c r="D129" s="100"/>
      <c r="E129" s="100" t="s">
        <v>7315</v>
      </c>
      <c r="F129" s="526">
        <v>0</v>
      </c>
      <c r="G129" s="3051"/>
      <c r="H129" s="3051"/>
      <c r="I129" s="3051"/>
      <c r="J129" s="3051"/>
      <c r="K129" s="3051"/>
      <c r="L129" s="3051"/>
      <c r="M129" s="3051"/>
      <c r="N129" s="3052">
        <v>36011</v>
      </c>
      <c r="O129" s="3051"/>
      <c r="P129" s="3051"/>
      <c r="Q129" s="3051"/>
      <c r="R129" s="3051"/>
      <c r="S129" s="3051"/>
      <c r="T129" s="3051"/>
      <c r="U129" s="3033"/>
      <c r="V129" s="3033"/>
      <c r="W129" s="3033"/>
      <c r="X129" s="3033"/>
      <c r="Y129" s="3033"/>
      <c r="Z129" s="3033"/>
      <c r="AA129" s="3033"/>
      <c r="AB129" s="3033"/>
      <c r="AC129" s="3033"/>
      <c r="AD129" s="3033"/>
      <c r="AE129" s="3033"/>
      <c r="AF129" s="3033"/>
      <c r="AG129" s="2956"/>
      <c r="AH129" s="3068"/>
      <c r="AI129" s="3053" t="s">
        <v>7501</v>
      </c>
      <c r="AK129" s="43"/>
      <c r="AL129" s="43">
        <f xml:space="preserve"> IF( DB129 = 0, 0, AI129)</f>
        <v>0</v>
      </c>
      <c r="CU129" s="1034"/>
      <c r="DB129" s="1061">
        <f>IF(N129&gt;0.23*N128,1,0)</f>
        <v>0</v>
      </c>
      <c r="DC129" s="1097"/>
      <c r="DU129" s="1034"/>
    </row>
    <row r="130" spans="2:125" ht="14.25" customHeight="1" thickBot="1" x14ac:dyDescent="0.3">
      <c r="B130" s="2956"/>
      <c r="C130" s="3055"/>
      <c r="D130" s="34"/>
      <c r="E130" s="540"/>
      <c r="F130" s="540"/>
      <c r="G130" s="3024"/>
      <c r="H130" s="34"/>
      <c r="I130" s="34"/>
      <c r="J130" s="34"/>
      <c r="K130" s="34"/>
      <c r="L130" s="34"/>
      <c r="M130" s="34"/>
      <c r="N130" s="3024"/>
      <c r="O130" s="3019"/>
      <c r="P130" s="34"/>
      <c r="Q130" s="34"/>
      <c r="R130" s="34"/>
      <c r="S130" s="34"/>
      <c r="T130" s="34"/>
      <c r="U130" s="34"/>
      <c r="V130" s="34"/>
      <c r="W130" s="34"/>
      <c r="X130" s="34"/>
      <c r="Y130" s="34"/>
      <c r="Z130" s="34"/>
      <c r="AA130" s="34"/>
      <c r="AB130" s="34"/>
      <c r="AC130" s="34"/>
      <c r="AD130" s="34"/>
      <c r="AE130" s="34"/>
      <c r="AF130" s="34"/>
      <c r="AG130" s="3019"/>
      <c r="AH130" s="3056"/>
      <c r="AI130" s="3056"/>
      <c r="AK130" s="43"/>
      <c r="AL130" s="651"/>
      <c r="CU130" s="1034"/>
      <c r="DB130" s="1092"/>
      <c r="DC130" s="1097"/>
      <c r="DU130" s="1034"/>
    </row>
    <row r="131" spans="2:125" ht="14.25" customHeight="1" thickBot="1" x14ac:dyDescent="0.25">
      <c r="B131" s="40" t="s">
        <v>2502</v>
      </c>
      <c r="C131" s="41" t="s">
        <v>7698</v>
      </c>
      <c r="D131" s="2951"/>
      <c r="E131" s="2952"/>
      <c r="F131" s="2951"/>
      <c r="G131" s="2951"/>
      <c r="H131" s="2951"/>
      <c r="I131" s="2951"/>
      <c r="J131" s="2951"/>
      <c r="K131" s="2951"/>
      <c r="L131" s="2951"/>
      <c r="M131" s="2951"/>
      <c r="N131" s="2951"/>
      <c r="O131" s="2951"/>
      <c r="P131" s="2956"/>
      <c r="Q131" s="2956"/>
      <c r="R131" s="2956"/>
      <c r="S131" s="2956"/>
      <c r="T131" s="2956"/>
      <c r="U131" s="2995"/>
      <c r="V131" s="2995"/>
      <c r="W131" s="2995"/>
      <c r="X131" s="2995"/>
      <c r="Y131" s="2995"/>
      <c r="Z131" s="2995"/>
      <c r="AA131" s="2995"/>
      <c r="AB131" s="2995"/>
      <c r="AC131" s="2995"/>
      <c r="AD131" s="2995"/>
      <c r="AE131" s="2995"/>
      <c r="AF131" s="2995"/>
      <c r="AG131" s="3018"/>
      <c r="AH131" s="3060"/>
      <c r="AI131" s="3060"/>
      <c r="AK131" s="43"/>
      <c r="AL131" s="651"/>
      <c r="CU131" s="1034"/>
      <c r="DC131" s="1097"/>
      <c r="DU131" s="1034"/>
    </row>
    <row r="132" spans="2:125" ht="14.25" customHeight="1" x14ac:dyDescent="0.25">
      <c r="B132" s="44">
        <v>9</v>
      </c>
      <c r="C132" s="45" t="s">
        <v>7504</v>
      </c>
      <c r="D132" s="46"/>
      <c r="E132" s="46" t="s">
        <v>1923</v>
      </c>
      <c r="F132" s="500">
        <v>0</v>
      </c>
      <c r="G132" s="3025">
        <v>32</v>
      </c>
      <c r="H132" s="3026">
        <v>68</v>
      </c>
      <c r="I132" s="3026">
        <v>201</v>
      </c>
      <c r="J132" s="3027">
        <v>3</v>
      </c>
      <c r="K132" s="3027">
        <v>0</v>
      </c>
      <c r="L132" s="3026">
        <v>7</v>
      </c>
      <c r="M132" s="3027">
        <v>0</v>
      </c>
      <c r="N132" s="3028">
        <v>311</v>
      </c>
      <c r="O132" s="3069"/>
      <c r="P132" s="3025">
        <v>0</v>
      </c>
      <c r="Q132" s="3027">
        <v>0</v>
      </c>
      <c r="R132" s="3027">
        <v>0</v>
      </c>
      <c r="S132" s="3026">
        <v>311</v>
      </c>
      <c r="T132" s="3028">
        <v>311</v>
      </c>
      <c r="U132" s="3025">
        <v>0</v>
      </c>
      <c r="V132" s="3027">
        <v>0</v>
      </c>
      <c r="W132" s="3027">
        <v>2</v>
      </c>
      <c r="X132" s="3026">
        <v>9</v>
      </c>
      <c r="Y132" s="3026">
        <v>300</v>
      </c>
      <c r="Z132" s="3028">
        <v>311</v>
      </c>
      <c r="AA132" s="3025">
        <v>0</v>
      </c>
      <c r="AB132" s="3027">
        <v>0</v>
      </c>
      <c r="AC132" s="3027">
        <v>1</v>
      </c>
      <c r="AD132" s="3026">
        <v>15</v>
      </c>
      <c r="AE132" s="3026">
        <v>295</v>
      </c>
      <c r="AF132" s="3028">
        <v>311</v>
      </c>
      <c r="AG132" s="3018"/>
      <c r="AH132" s="2963"/>
      <c r="AI132" s="53" t="s">
        <v>7316</v>
      </c>
      <c r="AK132" s="43">
        <f t="shared" ref="AK132:AK137" si="39" xml:space="preserve"> IF( SUM( BT132:CR132 ) = 0, 0, $BT$5 )</f>
        <v>0</v>
      </c>
      <c r="AL132" s="43">
        <f t="shared" ref="AL132:AL138" si="40" xml:space="preserve"> IF( DB132 = 0, 0, AI132)</f>
        <v>0</v>
      </c>
      <c r="BT132" s="1061">
        <f>IF('[2]Validation flags'!$H$3=1,0, IF( ISNUMBER(G132), 0, 1 ))</f>
        <v>0</v>
      </c>
      <c r="BU132" s="1061">
        <f>IF('[2]Validation flags'!$H$3=1,0, IF( ISNUMBER(H132), 0, 1 ))</f>
        <v>0</v>
      </c>
      <c r="BV132" s="1061">
        <f>IF('[2]Validation flags'!$H$3=1,0, IF( ISNUMBER(I132), 0, 1 ))</f>
        <v>0</v>
      </c>
      <c r="BW132" s="1061">
        <f>IF('[2]Validation flags'!$H$3=1,0, IF( ISNUMBER(J132), 0, 1 ))</f>
        <v>0</v>
      </c>
      <c r="BX132" s="1061">
        <f>IF('[2]Validation flags'!$H$3=1,0, IF( ISNUMBER(K132), 0, 1 ))</f>
        <v>0</v>
      </c>
      <c r="BY132" s="1061">
        <f>IF('[2]Validation flags'!$H$3=1,0, IF( ISNUMBER(L132), 0, 1 ))</f>
        <v>0</v>
      </c>
      <c r="BZ132" s="1061">
        <f>IF('[2]Validation flags'!$H$3=1,0, IF( ISNUMBER(M132), 0, 1 ))</f>
        <v>0</v>
      </c>
      <c r="CA132" s="1050"/>
      <c r="CB132" s="1050"/>
      <c r="CC132" s="1061">
        <f>IF('[2]Validation flags'!$H$3=1,0, IF( ISNUMBER(P132), 0, 1 ))</f>
        <v>0</v>
      </c>
      <c r="CD132" s="1061">
        <f>IF('[2]Validation flags'!$H$3=1,0, IF( ISNUMBER(Q132), 0, 1 ))</f>
        <v>0</v>
      </c>
      <c r="CE132" s="1061">
        <f>IF('[2]Validation flags'!$H$3=1,0, IF( ISNUMBER(R132), 0, 1 ))</f>
        <v>0</v>
      </c>
      <c r="CF132" s="1061">
        <f>IF('[2]Validation flags'!$H$3=1,0, IF( ISNUMBER(S132), 0, 1 ))</f>
        <v>0</v>
      </c>
      <c r="CG132" s="1050"/>
      <c r="CH132" s="1061">
        <f>IF('[2]Validation flags'!$H$3=1,0, IF( ISNUMBER(U132), 0, 1 ))</f>
        <v>0</v>
      </c>
      <c r="CI132" s="1061">
        <f>IF('[2]Validation flags'!$H$3=1,0, IF( ISNUMBER(V132), 0, 1 ))</f>
        <v>0</v>
      </c>
      <c r="CJ132" s="1061">
        <f>IF('[2]Validation flags'!$H$3=1,0, IF( ISNUMBER(W132), 0, 1 ))</f>
        <v>0</v>
      </c>
      <c r="CK132" s="1061">
        <f>IF('[2]Validation flags'!$H$3=1,0, IF( ISNUMBER(X132), 0, 1 ))</f>
        <v>0</v>
      </c>
      <c r="CL132" s="1061">
        <f>IF('[2]Validation flags'!$H$3=1,0, IF( ISNUMBER(Y132), 0, 1 ))</f>
        <v>0</v>
      </c>
      <c r="CM132" s="1050"/>
      <c r="CN132" s="1061">
        <f>IF('[2]Validation flags'!$H$3=1,0, IF( ISNUMBER(AA132), 0, 1 ))</f>
        <v>0</v>
      </c>
      <c r="CO132" s="1061">
        <f>IF('[2]Validation flags'!$H$3=1,0, IF( ISNUMBER(AB132), 0, 1 ))</f>
        <v>0</v>
      </c>
      <c r="CP132" s="1061">
        <f>IF('[2]Validation flags'!$H$3=1,0, IF( ISNUMBER(AC132), 0, 1 ))</f>
        <v>0</v>
      </c>
      <c r="CQ132" s="1061">
        <f>IF('[2]Validation flags'!$H$3=1,0, IF( ISNUMBER(AD132), 0, 1 ))</f>
        <v>0</v>
      </c>
      <c r="CR132" s="1061">
        <f>IF('[2]Validation flags'!$H$3=1,0, IF( ISNUMBER(AE132), 0, 1 ))</f>
        <v>0</v>
      </c>
      <c r="CU132" s="1034"/>
      <c r="CV132" s="1092"/>
      <c r="CW132" s="1092"/>
      <c r="CX132" s="1092"/>
      <c r="CY132" s="1092"/>
      <c r="CZ132" s="1092"/>
      <c r="DA132" s="1092"/>
      <c r="DB132" s="1061">
        <f t="shared" ref="DB132:DB138" si="41">IF(AND(N132=AF132,Z132=AF132,T132=AF132),0,1)</f>
        <v>0</v>
      </c>
      <c r="DC132" s="1050"/>
      <c r="DD132" s="1092"/>
      <c r="DE132" s="1092"/>
      <c r="DF132" s="1092"/>
      <c r="DG132" s="1092"/>
      <c r="DH132" s="1092"/>
      <c r="DI132" s="1092"/>
      <c r="DJ132" s="1092"/>
      <c r="DK132" s="1092"/>
      <c r="DL132" s="1092"/>
      <c r="DM132" s="1092"/>
      <c r="DN132" s="1092"/>
      <c r="DO132" s="1092"/>
      <c r="DP132" s="1092"/>
      <c r="DQ132" s="1092"/>
      <c r="DR132" s="1092"/>
      <c r="DS132" s="1092"/>
      <c r="DT132" s="1092"/>
      <c r="DU132" s="1034"/>
    </row>
    <row r="133" spans="2:125" ht="14.25" customHeight="1" x14ac:dyDescent="0.25">
      <c r="B133" s="62">
        <v>10</v>
      </c>
      <c r="C133" s="63" t="s">
        <v>7530</v>
      </c>
      <c r="D133" s="64"/>
      <c r="E133" s="64" t="s">
        <v>1923</v>
      </c>
      <c r="F133" s="79">
        <v>0</v>
      </c>
      <c r="G133" s="3034">
        <v>1</v>
      </c>
      <c r="H133" s="3035">
        <v>12</v>
      </c>
      <c r="I133" s="3034">
        <v>40</v>
      </c>
      <c r="J133" s="3035">
        <v>1</v>
      </c>
      <c r="K133" s="3035">
        <v>1</v>
      </c>
      <c r="L133" s="3034">
        <v>7</v>
      </c>
      <c r="M133" s="3035">
        <v>3</v>
      </c>
      <c r="N133" s="3036">
        <v>65</v>
      </c>
      <c r="O133" s="3069"/>
      <c r="P133" s="3038">
        <v>0</v>
      </c>
      <c r="Q133" s="3035">
        <v>0</v>
      </c>
      <c r="R133" s="3035">
        <v>0</v>
      </c>
      <c r="S133" s="3034">
        <v>65</v>
      </c>
      <c r="T133" s="3036">
        <v>65</v>
      </c>
      <c r="U133" s="3038">
        <v>0</v>
      </c>
      <c r="V133" s="3035">
        <v>0</v>
      </c>
      <c r="W133" s="3034">
        <v>9</v>
      </c>
      <c r="X133" s="3034">
        <v>30</v>
      </c>
      <c r="Y133" s="3034">
        <v>26</v>
      </c>
      <c r="Z133" s="3036">
        <v>65</v>
      </c>
      <c r="AA133" s="3038">
        <v>0</v>
      </c>
      <c r="AB133" s="3035">
        <v>0</v>
      </c>
      <c r="AC133" s="3034">
        <v>12</v>
      </c>
      <c r="AD133" s="3034">
        <v>30</v>
      </c>
      <c r="AE133" s="3034">
        <v>23</v>
      </c>
      <c r="AF133" s="3036">
        <v>65</v>
      </c>
      <c r="AG133" s="3018"/>
      <c r="AH133" s="2970"/>
      <c r="AI133" s="1068" t="s">
        <v>7316</v>
      </c>
      <c r="AK133" s="43">
        <f t="shared" si="39"/>
        <v>0</v>
      </c>
      <c r="AL133" s="43">
        <f t="shared" si="40"/>
        <v>0</v>
      </c>
      <c r="BT133" s="1061">
        <f>IF('[2]Validation flags'!$H$3=1,0, IF( ISNUMBER(G133), 0, 1 ))</f>
        <v>0</v>
      </c>
      <c r="BU133" s="1061">
        <f>IF('[2]Validation flags'!$H$3=1,0, IF( ISNUMBER(H133), 0, 1 ))</f>
        <v>0</v>
      </c>
      <c r="BV133" s="1061">
        <f>IF('[2]Validation flags'!$H$3=1,0, IF( ISNUMBER(I133), 0, 1 ))</f>
        <v>0</v>
      </c>
      <c r="BW133" s="1061">
        <f>IF('[2]Validation flags'!$H$3=1,0, IF( ISNUMBER(J133), 0, 1 ))</f>
        <v>0</v>
      </c>
      <c r="BX133" s="1061">
        <f>IF('[2]Validation flags'!$H$3=1,0, IF( ISNUMBER(K133), 0, 1 ))</f>
        <v>0</v>
      </c>
      <c r="BY133" s="1061">
        <f>IF('[2]Validation flags'!$H$3=1,0, IF( ISNUMBER(L133), 0, 1 ))</f>
        <v>0</v>
      </c>
      <c r="BZ133" s="1061">
        <f>IF('[2]Validation flags'!$H$3=1,0, IF( ISNUMBER(M133), 0, 1 ))</f>
        <v>0</v>
      </c>
      <c r="CA133" s="1050"/>
      <c r="CB133" s="1050"/>
      <c r="CC133" s="1061">
        <f>IF('[2]Validation flags'!$H$3=1,0, IF( ISNUMBER(P133), 0, 1 ))</f>
        <v>0</v>
      </c>
      <c r="CD133" s="1061">
        <f>IF('[2]Validation flags'!$H$3=1,0, IF( ISNUMBER(Q133), 0, 1 ))</f>
        <v>0</v>
      </c>
      <c r="CE133" s="1061">
        <f>IF('[2]Validation flags'!$H$3=1,0, IF( ISNUMBER(R133), 0, 1 ))</f>
        <v>0</v>
      </c>
      <c r="CF133" s="1061">
        <f>IF('[2]Validation flags'!$H$3=1,0, IF( ISNUMBER(S133), 0, 1 ))</f>
        <v>0</v>
      </c>
      <c r="CG133" s="1050"/>
      <c r="CH133" s="1061">
        <f>IF('[2]Validation flags'!$H$3=1,0, IF( ISNUMBER(U133), 0, 1 ))</f>
        <v>0</v>
      </c>
      <c r="CI133" s="1061">
        <f>IF('[2]Validation flags'!$H$3=1,0, IF( ISNUMBER(V133), 0, 1 ))</f>
        <v>0</v>
      </c>
      <c r="CJ133" s="1061">
        <f>IF('[2]Validation flags'!$H$3=1,0, IF( ISNUMBER(W133), 0, 1 ))</f>
        <v>0</v>
      </c>
      <c r="CK133" s="1061">
        <f>IF('[2]Validation flags'!$H$3=1,0, IF( ISNUMBER(X133), 0, 1 ))</f>
        <v>0</v>
      </c>
      <c r="CL133" s="1061">
        <f>IF('[2]Validation flags'!$H$3=1,0, IF( ISNUMBER(Y133), 0, 1 ))</f>
        <v>0</v>
      </c>
      <c r="CM133" s="1050"/>
      <c r="CN133" s="1061">
        <f>IF('[2]Validation flags'!$H$3=1,0, IF( ISNUMBER(AA133), 0, 1 ))</f>
        <v>0</v>
      </c>
      <c r="CO133" s="1061">
        <f>IF('[2]Validation flags'!$H$3=1,0, IF( ISNUMBER(AB133), 0, 1 ))</f>
        <v>0</v>
      </c>
      <c r="CP133" s="1061">
        <f>IF('[2]Validation flags'!$H$3=1,0, IF( ISNUMBER(AC133), 0, 1 ))</f>
        <v>0</v>
      </c>
      <c r="CQ133" s="1061">
        <f>IF('[2]Validation flags'!$H$3=1,0, IF( ISNUMBER(AD133), 0, 1 ))</f>
        <v>0</v>
      </c>
      <c r="CR133" s="1061">
        <f>IF('[2]Validation flags'!$H$3=1,0, IF( ISNUMBER(AE133), 0, 1 ))</f>
        <v>0</v>
      </c>
      <c r="CU133" s="1034"/>
      <c r="CV133" s="1092"/>
      <c r="CW133" s="1092"/>
      <c r="CX133" s="1092"/>
      <c r="CY133" s="1092"/>
      <c r="CZ133" s="1092"/>
      <c r="DA133" s="1092"/>
      <c r="DB133" s="1061">
        <f t="shared" si="41"/>
        <v>0</v>
      </c>
      <c r="DC133" s="1050"/>
      <c r="DD133" s="1092"/>
      <c r="DE133" s="1092"/>
      <c r="DF133" s="1092"/>
      <c r="DG133" s="1092"/>
      <c r="DH133" s="1092"/>
      <c r="DI133" s="1092"/>
      <c r="DJ133" s="1092"/>
      <c r="DK133" s="1092"/>
      <c r="DL133" s="1092"/>
      <c r="DM133" s="1092"/>
      <c r="DN133" s="1092"/>
      <c r="DO133" s="1092"/>
      <c r="DP133" s="1092"/>
      <c r="DQ133" s="1092"/>
      <c r="DR133" s="1092"/>
      <c r="DS133" s="1092"/>
      <c r="DT133" s="1092"/>
      <c r="DU133" s="1034"/>
    </row>
    <row r="134" spans="2:125" ht="14.25" customHeight="1" x14ac:dyDescent="0.25">
      <c r="B134" s="62">
        <v>11</v>
      </c>
      <c r="C134" s="63" t="s">
        <v>7556</v>
      </c>
      <c r="D134" s="64"/>
      <c r="E134" s="64" t="s">
        <v>1923</v>
      </c>
      <c r="F134" s="79">
        <v>0</v>
      </c>
      <c r="G134" s="3034">
        <v>3</v>
      </c>
      <c r="H134" s="3034">
        <v>12</v>
      </c>
      <c r="I134" s="3034">
        <v>45</v>
      </c>
      <c r="J134" s="3034">
        <v>3</v>
      </c>
      <c r="K134" s="3035">
        <v>2</v>
      </c>
      <c r="L134" s="3034">
        <v>12</v>
      </c>
      <c r="M134" s="3034">
        <v>6</v>
      </c>
      <c r="N134" s="3036">
        <v>83</v>
      </c>
      <c r="O134" s="3069"/>
      <c r="P134" s="3038">
        <v>0</v>
      </c>
      <c r="Q134" s="3035">
        <v>0</v>
      </c>
      <c r="R134" s="3034">
        <v>4</v>
      </c>
      <c r="S134" s="3035">
        <v>79</v>
      </c>
      <c r="T134" s="3036">
        <v>83</v>
      </c>
      <c r="U134" s="3038">
        <v>0</v>
      </c>
      <c r="V134" s="3035">
        <v>2</v>
      </c>
      <c r="W134" s="3035">
        <v>22</v>
      </c>
      <c r="X134" s="3035">
        <v>52</v>
      </c>
      <c r="Y134" s="3034">
        <v>7</v>
      </c>
      <c r="Z134" s="3036">
        <v>83</v>
      </c>
      <c r="AA134" s="3038">
        <v>0</v>
      </c>
      <c r="AB134" s="3035">
        <v>1</v>
      </c>
      <c r="AC134" s="3034">
        <v>27</v>
      </c>
      <c r="AD134" s="3034">
        <v>44</v>
      </c>
      <c r="AE134" s="3034">
        <v>11</v>
      </c>
      <c r="AF134" s="3036">
        <v>83</v>
      </c>
      <c r="AG134" s="3018"/>
      <c r="AH134" s="2970"/>
      <c r="AI134" s="1068" t="s">
        <v>7316</v>
      </c>
      <c r="AK134" s="43">
        <f t="shared" si="39"/>
        <v>0</v>
      </c>
      <c r="AL134" s="43">
        <f t="shared" si="40"/>
        <v>0</v>
      </c>
      <c r="BT134" s="1061">
        <f>IF('[2]Validation flags'!$H$3=1,0, IF( ISNUMBER(G134), 0, 1 ))</f>
        <v>0</v>
      </c>
      <c r="BU134" s="1061">
        <f>IF('[2]Validation flags'!$H$3=1,0, IF( ISNUMBER(H134), 0, 1 ))</f>
        <v>0</v>
      </c>
      <c r="BV134" s="1061">
        <f>IF('[2]Validation flags'!$H$3=1,0, IF( ISNUMBER(I134), 0, 1 ))</f>
        <v>0</v>
      </c>
      <c r="BW134" s="1061">
        <f>IF('[2]Validation flags'!$H$3=1,0, IF( ISNUMBER(J134), 0, 1 ))</f>
        <v>0</v>
      </c>
      <c r="BX134" s="1061">
        <f>IF('[2]Validation flags'!$H$3=1,0, IF( ISNUMBER(K134), 0, 1 ))</f>
        <v>0</v>
      </c>
      <c r="BY134" s="1061">
        <f>IF('[2]Validation flags'!$H$3=1,0, IF( ISNUMBER(L134), 0, 1 ))</f>
        <v>0</v>
      </c>
      <c r="BZ134" s="1061">
        <f>IF('[2]Validation flags'!$H$3=1,0, IF( ISNUMBER(M134), 0, 1 ))</f>
        <v>0</v>
      </c>
      <c r="CA134" s="1050"/>
      <c r="CB134" s="1050"/>
      <c r="CC134" s="1061">
        <f>IF('[2]Validation flags'!$H$3=1,0, IF( ISNUMBER(P134), 0, 1 ))</f>
        <v>0</v>
      </c>
      <c r="CD134" s="1061">
        <f>IF('[2]Validation flags'!$H$3=1,0, IF( ISNUMBER(Q134), 0, 1 ))</f>
        <v>0</v>
      </c>
      <c r="CE134" s="1061">
        <f>IF('[2]Validation flags'!$H$3=1,0, IF( ISNUMBER(R134), 0, 1 ))</f>
        <v>0</v>
      </c>
      <c r="CF134" s="1061">
        <f>IF('[2]Validation flags'!$H$3=1,0, IF( ISNUMBER(S134), 0, 1 ))</f>
        <v>0</v>
      </c>
      <c r="CG134" s="1050"/>
      <c r="CH134" s="1061">
        <f>IF('[2]Validation flags'!$H$3=1,0, IF( ISNUMBER(U134), 0, 1 ))</f>
        <v>0</v>
      </c>
      <c r="CI134" s="1061">
        <f>IF('[2]Validation flags'!$H$3=1,0, IF( ISNUMBER(V134), 0, 1 ))</f>
        <v>0</v>
      </c>
      <c r="CJ134" s="1061">
        <f>IF('[2]Validation flags'!$H$3=1,0, IF( ISNUMBER(W134), 0, 1 ))</f>
        <v>0</v>
      </c>
      <c r="CK134" s="1061">
        <f>IF('[2]Validation flags'!$H$3=1,0, IF( ISNUMBER(X134), 0, 1 ))</f>
        <v>0</v>
      </c>
      <c r="CL134" s="1061">
        <f>IF('[2]Validation flags'!$H$3=1,0, IF( ISNUMBER(Y134), 0, 1 ))</f>
        <v>0</v>
      </c>
      <c r="CM134" s="1050"/>
      <c r="CN134" s="1061">
        <f>IF('[2]Validation flags'!$H$3=1,0, IF( ISNUMBER(AA134), 0, 1 ))</f>
        <v>0</v>
      </c>
      <c r="CO134" s="1061">
        <f>IF('[2]Validation flags'!$H$3=1,0, IF( ISNUMBER(AB134), 0, 1 ))</f>
        <v>0</v>
      </c>
      <c r="CP134" s="1061">
        <f>IF('[2]Validation flags'!$H$3=1,0, IF( ISNUMBER(AC134), 0, 1 ))</f>
        <v>0</v>
      </c>
      <c r="CQ134" s="1061">
        <f>IF('[2]Validation flags'!$H$3=1,0, IF( ISNUMBER(AD134), 0, 1 ))</f>
        <v>0</v>
      </c>
      <c r="CR134" s="1061">
        <f>IF('[2]Validation flags'!$H$3=1,0, IF( ISNUMBER(AE134), 0, 1 ))</f>
        <v>0</v>
      </c>
      <c r="CU134" s="1034"/>
      <c r="CV134" s="1092"/>
      <c r="CW134" s="1092"/>
      <c r="CX134" s="1092"/>
      <c r="CY134" s="1092"/>
      <c r="CZ134" s="1092"/>
      <c r="DA134" s="1092"/>
      <c r="DB134" s="1061">
        <f t="shared" si="41"/>
        <v>0</v>
      </c>
      <c r="DC134" s="1050"/>
      <c r="DD134" s="1092"/>
      <c r="DE134" s="1092"/>
      <c r="DF134" s="1092"/>
      <c r="DG134" s="1092"/>
      <c r="DH134" s="1092"/>
      <c r="DI134" s="1092"/>
      <c r="DJ134" s="1092"/>
      <c r="DK134" s="1092"/>
      <c r="DL134" s="1092"/>
      <c r="DM134" s="1092"/>
      <c r="DN134" s="1092"/>
      <c r="DO134" s="1092"/>
      <c r="DP134" s="1092"/>
      <c r="DQ134" s="1092"/>
      <c r="DR134" s="1092"/>
      <c r="DS134" s="1092"/>
      <c r="DT134" s="1092"/>
      <c r="DU134" s="1034"/>
    </row>
    <row r="135" spans="2:125" ht="14.25" customHeight="1" x14ac:dyDescent="0.25">
      <c r="B135" s="62">
        <v>12</v>
      </c>
      <c r="C135" s="63" t="s">
        <v>7582</v>
      </c>
      <c r="D135" s="64"/>
      <c r="E135" s="64" t="s">
        <v>1923</v>
      </c>
      <c r="F135" s="79">
        <v>0</v>
      </c>
      <c r="G135" s="3035">
        <v>0</v>
      </c>
      <c r="H135" s="3035">
        <v>13</v>
      </c>
      <c r="I135" s="3034">
        <v>34</v>
      </c>
      <c r="J135" s="3035">
        <v>2</v>
      </c>
      <c r="K135" s="3035">
        <v>8</v>
      </c>
      <c r="L135" s="3034">
        <v>8</v>
      </c>
      <c r="M135" s="3035">
        <v>10</v>
      </c>
      <c r="N135" s="3036">
        <v>75</v>
      </c>
      <c r="O135" s="3069"/>
      <c r="P135" s="3037">
        <v>0</v>
      </c>
      <c r="Q135" s="3035">
        <v>3</v>
      </c>
      <c r="R135" s="3035">
        <v>1</v>
      </c>
      <c r="S135" s="3034">
        <v>71</v>
      </c>
      <c r="T135" s="3036">
        <v>75</v>
      </c>
      <c r="U135" s="3038">
        <v>0</v>
      </c>
      <c r="V135" s="3035">
        <v>5</v>
      </c>
      <c r="W135" s="3035">
        <v>18</v>
      </c>
      <c r="X135" s="3034">
        <v>41</v>
      </c>
      <c r="Y135" s="3035">
        <v>11</v>
      </c>
      <c r="Z135" s="3036">
        <v>75</v>
      </c>
      <c r="AA135" s="3038">
        <v>0</v>
      </c>
      <c r="AB135" s="3035">
        <v>6</v>
      </c>
      <c r="AC135" s="3035">
        <v>23</v>
      </c>
      <c r="AD135" s="3034">
        <v>27</v>
      </c>
      <c r="AE135" s="3034">
        <v>19</v>
      </c>
      <c r="AF135" s="3036">
        <v>75</v>
      </c>
      <c r="AG135" s="3018"/>
      <c r="AH135" s="2970"/>
      <c r="AI135" s="1068" t="s">
        <v>7316</v>
      </c>
      <c r="AK135" s="43">
        <f t="shared" si="39"/>
        <v>0</v>
      </c>
      <c r="AL135" s="43">
        <f t="shared" si="40"/>
        <v>0</v>
      </c>
      <c r="BT135" s="1061">
        <f>IF('[2]Validation flags'!$H$3=1,0, IF( ISNUMBER(G135), 0, 1 ))</f>
        <v>0</v>
      </c>
      <c r="BU135" s="1061">
        <f>IF('[2]Validation flags'!$H$3=1,0, IF( ISNUMBER(H135), 0, 1 ))</f>
        <v>0</v>
      </c>
      <c r="BV135" s="1061">
        <f>IF('[2]Validation flags'!$H$3=1,0, IF( ISNUMBER(I135), 0, 1 ))</f>
        <v>0</v>
      </c>
      <c r="BW135" s="1061">
        <f>IF('[2]Validation flags'!$H$3=1,0, IF( ISNUMBER(J135), 0, 1 ))</f>
        <v>0</v>
      </c>
      <c r="BX135" s="1061">
        <f>IF('[2]Validation flags'!$H$3=1,0, IF( ISNUMBER(K135), 0, 1 ))</f>
        <v>0</v>
      </c>
      <c r="BY135" s="1061">
        <f>IF('[2]Validation flags'!$H$3=1,0, IF( ISNUMBER(L135), 0, 1 ))</f>
        <v>0</v>
      </c>
      <c r="BZ135" s="1061">
        <f>IF('[2]Validation flags'!$H$3=1,0, IF( ISNUMBER(M135), 0, 1 ))</f>
        <v>0</v>
      </c>
      <c r="CA135" s="1050"/>
      <c r="CB135" s="1050"/>
      <c r="CC135" s="1061">
        <f>IF('[2]Validation flags'!$H$3=1,0, IF( ISNUMBER(P135), 0, 1 ))</f>
        <v>0</v>
      </c>
      <c r="CD135" s="1061">
        <f>IF('[2]Validation flags'!$H$3=1,0, IF( ISNUMBER(Q135), 0, 1 ))</f>
        <v>0</v>
      </c>
      <c r="CE135" s="1061">
        <f>IF('[2]Validation flags'!$H$3=1,0, IF( ISNUMBER(R135), 0, 1 ))</f>
        <v>0</v>
      </c>
      <c r="CF135" s="1061">
        <f>IF('[2]Validation flags'!$H$3=1,0, IF( ISNUMBER(S135), 0, 1 ))</f>
        <v>0</v>
      </c>
      <c r="CG135" s="1050"/>
      <c r="CH135" s="1061">
        <f>IF('[2]Validation flags'!$H$3=1,0, IF( ISNUMBER(U135), 0, 1 ))</f>
        <v>0</v>
      </c>
      <c r="CI135" s="1061">
        <f>IF('[2]Validation flags'!$H$3=1,0, IF( ISNUMBER(V135), 0, 1 ))</f>
        <v>0</v>
      </c>
      <c r="CJ135" s="1061">
        <f>IF('[2]Validation flags'!$H$3=1,0, IF( ISNUMBER(W135), 0, 1 ))</f>
        <v>0</v>
      </c>
      <c r="CK135" s="1061">
        <f>IF('[2]Validation flags'!$H$3=1,0, IF( ISNUMBER(X135), 0, 1 ))</f>
        <v>0</v>
      </c>
      <c r="CL135" s="1061">
        <f>IF('[2]Validation flags'!$H$3=1,0, IF( ISNUMBER(Y135), 0, 1 ))</f>
        <v>0</v>
      </c>
      <c r="CM135" s="1050"/>
      <c r="CN135" s="1061">
        <f>IF('[2]Validation flags'!$H$3=1,0, IF( ISNUMBER(AA135), 0, 1 ))</f>
        <v>0</v>
      </c>
      <c r="CO135" s="1061">
        <f>IF('[2]Validation flags'!$H$3=1,0, IF( ISNUMBER(AB135), 0, 1 ))</f>
        <v>0</v>
      </c>
      <c r="CP135" s="1061">
        <f>IF('[2]Validation flags'!$H$3=1,0, IF( ISNUMBER(AC135), 0, 1 ))</f>
        <v>0</v>
      </c>
      <c r="CQ135" s="1061">
        <f>IF('[2]Validation flags'!$H$3=1,0, IF( ISNUMBER(AD135), 0, 1 ))</f>
        <v>0</v>
      </c>
      <c r="CR135" s="1061">
        <f>IF('[2]Validation flags'!$H$3=1,0, IF( ISNUMBER(AE135), 0, 1 ))</f>
        <v>0</v>
      </c>
      <c r="CU135" s="1034"/>
      <c r="CV135" s="1092"/>
      <c r="CW135" s="1092"/>
      <c r="CX135" s="1092"/>
      <c r="CY135" s="1092"/>
      <c r="CZ135" s="1092"/>
      <c r="DA135" s="1092"/>
      <c r="DB135" s="1061">
        <f t="shared" si="41"/>
        <v>0</v>
      </c>
      <c r="DC135" s="1050"/>
      <c r="DD135" s="1092"/>
      <c r="DE135" s="1092"/>
      <c r="DF135" s="1092"/>
      <c r="DG135" s="1092"/>
      <c r="DH135" s="1092"/>
      <c r="DI135" s="1092"/>
      <c r="DJ135" s="1092"/>
      <c r="DK135" s="1092"/>
      <c r="DL135" s="1092"/>
      <c r="DM135" s="1092"/>
      <c r="DN135" s="1092"/>
      <c r="DO135" s="1092"/>
      <c r="DP135" s="1092"/>
      <c r="DQ135" s="1092"/>
      <c r="DR135" s="1092"/>
      <c r="DS135" s="1092"/>
      <c r="DT135" s="1092"/>
      <c r="DU135" s="1034"/>
    </row>
    <row r="136" spans="2:125" ht="14.25" customHeight="1" x14ac:dyDescent="0.25">
      <c r="B136" s="85">
        <v>13</v>
      </c>
      <c r="C136" s="86" t="s">
        <v>7608</v>
      </c>
      <c r="D136" s="88"/>
      <c r="E136" s="88" t="s">
        <v>1923</v>
      </c>
      <c r="F136" s="520">
        <v>0</v>
      </c>
      <c r="G136" s="3035">
        <v>0</v>
      </c>
      <c r="H136" s="3034">
        <v>9</v>
      </c>
      <c r="I136" s="3034">
        <v>18</v>
      </c>
      <c r="J136" s="3035">
        <v>5</v>
      </c>
      <c r="K136" s="3034">
        <v>3</v>
      </c>
      <c r="L136" s="3035">
        <v>4</v>
      </c>
      <c r="M136" s="3034">
        <v>2</v>
      </c>
      <c r="N136" s="3036">
        <v>41</v>
      </c>
      <c r="O136" s="3069"/>
      <c r="P136" s="3038">
        <v>0</v>
      </c>
      <c r="Q136" s="3035">
        <v>2</v>
      </c>
      <c r="R136" s="3034">
        <v>5</v>
      </c>
      <c r="S136" s="3034">
        <v>34</v>
      </c>
      <c r="T136" s="3036">
        <v>41</v>
      </c>
      <c r="U136" s="3038">
        <v>0</v>
      </c>
      <c r="V136" s="3035">
        <v>4</v>
      </c>
      <c r="W136" s="3035">
        <v>15</v>
      </c>
      <c r="X136" s="3034">
        <v>19</v>
      </c>
      <c r="Y136" s="3034">
        <v>3</v>
      </c>
      <c r="Z136" s="3036">
        <v>41</v>
      </c>
      <c r="AA136" s="3038">
        <v>0</v>
      </c>
      <c r="AB136" s="3034">
        <v>3</v>
      </c>
      <c r="AC136" s="3034">
        <v>23</v>
      </c>
      <c r="AD136" s="3035">
        <v>6</v>
      </c>
      <c r="AE136" s="3034">
        <v>9</v>
      </c>
      <c r="AF136" s="3036">
        <v>41</v>
      </c>
      <c r="AG136" s="3018"/>
      <c r="AH136" s="2970"/>
      <c r="AI136" s="1068" t="s">
        <v>7316</v>
      </c>
      <c r="AK136" s="43">
        <f t="shared" si="39"/>
        <v>0</v>
      </c>
      <c r="AL136" s="43">
        <f t="shared" si="40"/>
        <v>0</v>
      </c>
      <c r="BT136" s="1061">
        <f>IF('[2]Validation flags'!$H$3=1,0, IF( ISNUMBER(G136), 0, 1 ))</f>
        <v>0</v>
      </c>
      <c r="BU136" s="1061">
        <f>IF('[2]Validation flags'!$H$3=1,0, IF( ISNUMBER(H136), 0, 1 ))</f>
        <v>0</v>
      </c>
      <c r="BV136" s="1061">
        <f>IF('[2]Validation flags'!$H$3=1,0, IF( ISNUMBER(I136), 0, 1 ))</f>
        <v>0</v>
      </c>
      <c r="BW136" s="1061">
        <f>IF('[2]Validation flags'!$H$3=1,0, IF( ISNUMBER(J136), 0, 1 ))</f>
        <v>0</v>
      </c>
      <c r="BX136" s="1061">
        <f>IF('[2]Validation flags'!$H$3=1,0, IF( ISNUMBER(K136), 0, 1 ))</f>
        <v>0</v>
      </c>
      <c r="BY136" s="1061">
        <f>IF('[2]Validation flags'!$H$3=1,0, IF( ISNUMBER(L136), 0, 1 ))</f>
        <v>0</v>
      </c>
      <c r="BZ136" s="1061">
        <f>IF('[2]Validation flags'!$H$3=1,0, IF( ISNUMBER(M136), 0, 1 ))</f>
        <v>0</v>
      </c>
      <c r="CA136" s="1050"/>
      <c r="CB136" s="1050"/>
      <c r="CC136" s="1061">
        <f>IF('[2]Validation flags'!$H$3=1,0, IF( ISNUMBER(P136), 0, 1 ))</f>
        <v>0</v>
      </c>
      <c r="CD136" s="1061">
        <f>IF('[2]Validation flags'!$H$3=1,0, IF( ISNUMBER(Q136), 0, 1 ))</f>
        <v>0</v>
      </c>
      <c r="CE136" s="1061">
        <f>IF('[2]Validation flags'!$H$3=1,0, IF( ISNUMBER(R136), 0, 1 ))</f>
        <v>0</v>
      </c>
      <c r="CF136" s="1061">
        <f>IF('[2]Validation flags'!$H$3=1,0, IF( ISNUMBER(S136), 0, 1 ))</f>
        <v>0</v>
      </c>
      <c r="CG136" s="1050"/>
      <c r="CH136" s="1061">
        <f>IF('[2]Validation flags'!$H$3=1,0, IF( ISNUMBER(U136), 0, 1 ))</f>
        <v>0</v>
      </c>
      <c r="CI136" s="1061">
        <f>IF('[2]Validation flags'!$H$3=1,0, IF( ISNUMBER(V136), 0, 1 ))</f>
        <v>0</v>
      </c>
      <c r="CJ136" s="1061">
        <f>IF('[2]Validation flags'!$H$3=1,0, IF( ISNUMBER(W136), 0, 1 ))</f>
        <v>0</v>
      </c>
      <c r="CK136" s="1061">
        <f>IF('[2]Validation flags'!$H$3=1,0, IF( ISNUMBER(X136), 0, 1 ))</f>
        <v>0</v>
      </c>
      <c r="CL136" s="1061">
        <f>IF('[2]Validation flags'!$H$3=1,0, IF( ISNUMBER(Y136), 0, 1 ))</f>
        <v>0</v>
      </c>
      <c r="CM136" s="1050"/>
      <c r="CN136" s="1061">
        <f>IF('[2]Validation flags'!$H$3=1,0, IF( ISNUMBER(AA136), 0, 1 ))</f>
        <v>0</v>
      </c>
      <c r="CO136" s="1061">
        <f>IF('[2]Validation flags'!$H$3=1,0, IF( ISNUMBER(AB136), 0, 1 ))</f>
        <v>0</v>
      </c>
      <c r="CP136" s="1061">
        <f>IF('[2]Validation flags'!$H$3=1,0, IF( ISNUMBER(AC136), 0, 1 ))</f>
        <v>0</v>
      </c>
      <c r="CQ136" s="1061">
        <f>IF('[2]Validation flags'!$H$3=1,0, IF( ISNUMBER(AD136), 0, 1 ))</f>
        <v>0</v>
      </c>
      <c r="CR136" s="1061">
        <f>IF('[2]Validation flags'!$H$3=1,0, IF( ISNUMBER(AE136), 0, 1 ))</f>
        <v>0</v>
      </c>
      <c r="CU136" s="1034"/>
      <c r="CV136" s="1092"/>
      <c r="CW136" s="1092"/>
      <c r="CX136" s="1092"/>
      <c r="CY136" s="1092"/>
      <c r="CZ136" s="1092"/>
      <c r="DA136" s="1092"/>
      <c r="DB136" s="1061">
        <f t="shared" si="41"/>
        <v>0</v>
      </c>
      <c r="DC136" s="1050"/>
      <c r="DD136" s="1092"/>
      <c r="DE136" s="1092"/>
      <c r="DF136" s="1092"/>
      <c r="DG136" s="1092"/>
      <c r="DH136" s="1092"/>
      <c r="DI136" s="1092"/>
      <c r="DJ136" s="1092"/>
      <c r="DK136" s="1092"/>
      <c r="DL136" s="1092"/>
      <c r="DM136" s="1092"/>
      <c r="DN136" s="1092"/>
      <c r="DO136" s="1092"/>
      <c r="DP136" s="1092"/>
      <c r="DQ136" s="1092"/>
      <c r="DR136" s="1092"/>
      <c r="DS136" s="1092"/>
      <c r="DT136" s="1092"/>
      <c r="DU136" s="1034"/>
    </row>
    <row r="137" spans="2:125" ht="14.25" customHeight="1" x14ac:dyDescent="0.25">
      <c r="B137" s="62">
        <v>14</v>
      </c>
      <c r="C137" s="63" t="s">
        <v>7634</v>
      </c>
      <c r="D137" s="64"/>
      <c r="E137" s="64" t="s">
        <v>1923</v>
      </c>
      <c r="F137" s="79">
        <v>0</v>
      </c>
      <c r="G137" s="3035">
        <v>0</v>
      </c>
      <c r="H137" s="3034">
        <v>18</v>
      </c>
      <c r="I137" s="3034">
        <v>6</v>
      </c>
      <c r="J137" s="3034">
        <v>3</v>
      </c>
      <c r="K137" s="3035">
        <v>5</v>
      </c>
      <c r="L137" s="3035">
        <v>1</v>
      </c>
      <c r="M137" s="3035">
        <v>2</v>
      </c>
      <c r="N137" s="3036">
        <v>35</v>
      </c>
      <c r="O137" s="3069"/>
      <c r="P137" s="3038">
        <v>0</v>
      </c>
      <c r="Q137" s="3035">
        <v>1</v>
      </c>
      <c r="R137" s="3035">
        <v>0</v>
      </c>
      <c r="S137" s="3034">
        <v>34</v>
      </c>
      <c r="T137" s="3036">
        <v>35</v>
      </c>
      <c r="U137" s="3038">
        <v>0</v>
      </c>
      <c r="V137" s="3035">
        <v>1</v>
      </c>
      <c r="W137" s="3034">
        <v>13</v>
      </c>
      <c r="X137" s="3034">
        <v>17</v>
      </c>
      <c r="Y137" s="3034">
        <v>4</v>
      </c>
      <c r="Z137" s="3036">
        <v>35</v>
      </c>
      <c r="AA137" s="3038">
        <v>0</v>
      </c>
      <c r="AB137" s="3035">
        <v>10</v>
      </c>
      <c r="AC137" s="3034">
        <v>16</v>
      </c>
      <c r="AD137" s="3035">
        <v>5</v>
      </c>
      <c r="AE137" s="3034">
        <v>4</v>
      </c>
      <c r="AF137" s="3036">
        <v>35</v>
      </c>
      <c r="AG137" s="3018"/>
      <c r="AH137" s="2970"/>
      <c r="AI137" s="1068" t="s">
        <v>7316</v>
      </c>
      <c r="AK137" s="43">
        <f t="shared" si="39"/>
        <v>0</v>
      </c>
      <c r="AL137" s="43">
        <f t="shared" si="40"/>
        <v>0</v>
      </c>
      <c r="BT137" s="1061">
        <f>IF('[2]Validation flags'!$H$3=1,0, IF( ISNUMBER(G137), 0, 1 ))</f>
        <v>0</v>
      </c>
      <c r="BU137" s="1061">
        <f>IF('[2]Validation flags'!$H$3=1,0, IF( ISNUMBER(H137), 0, 1 ))</f>
        <v>0</v>
      </c>
      <c r="BV137" s="1061">
        <f>IF('[2]Validation flags'!$H$3=1,0, IF( ISNUMBER(I137), 0, 1 ))</f>
        <v>0</v>
      </c>
      <c r="BW137" s="1061">
        <f>IF('[2]Validation flags'!$H$3=1,0, IF( ISNUMBER(J137), 0, 1 ))</f>
        <v>0</v>
      </c>
      <c r="BX137" s="1061">
        <f>IF('[2]Validation flags'!$H$3=1,0, IF( ISNUMBER(K137), 0, 1 ))</f>
        <v>0</v>
      </c>
      <c r="BY137" s="1061">
        <f>IF('[2]Validation flags'!$H$3=1,0, IF( ISNUMBER(L137), 0, 1 ))</f>
        <v>0</v>
      </c>
      <c r="BZ137" s="1061">
        <f>IF('[2]Validation flags'!$H$3=1,0, IF( ISNUMBER(M137), 0, 1 ))</f>
        <v>0</v>
      </c>
      <c r="CA137" s="1050"/>
      <c r="CB137" s="1050"/>
      <c r="CC137" s="1061">
        <f>IF('[2]Validation flags'!$H$3=1,0, IF( ISNUMBER(P137), 0, 1 ))</f>
        <v>0</v>
      </c>
      <c r="CD137" s="1061">
        <f>IF('[2]Validation flags'!$H$3=1,0, IF( ISNUMBER(Q137), 0, 1 ))</f>
        <v>0</v>
      </c>
      <c r="CE137" s="1061">
        <f>IF('[2]Validation flags'!$H$3=1,0, IF( ISNUMBER(R137), 0, 1 ))</f>
        <v>0</v>
      </c>
      <c r="CF137" s="1061">
        <f>IF('[2]Validation flags'!$H$3=1,0, IF( ISNUMBER(S137), 0, 1 ))</f>
        <v>0</v>
      </c>
      <c r="CG137" s="1050"/>
      <c r="CH137" s="1061">
        <f>IF('[2]Validation flags'!$H$3=1,0, IF( ISNUMBER(U137), 0, 1 ))</f>
        <v>0</v>
      </c>
      <c r="CI137" s="1061">
        <f>IF('[2]Validation flags'!$H$3=1,0, IF( ISNUMBER(V137), 0, 1 ))</f>
        <v>0</v>
      </c>
      <c r="CJ137" s="1061">
        <f>IF('[2]Validation flags'!$H$3=1,0, IF( ISNUMBER(W137), 0, 1 ))</f>
        <v>0</v>
      </c>
      <c r="CK137" s="1061">
        <f>IF('[2]Validation flags'!$H$3=1,0, IF( ISNUMBER(X137), 0, 1 ))</f>
        <v>0</v>
      </c>
      <c r="CL137" s="1061">
        <f>IF('[2]Validation flags'!$H$3=1,0, IF( ISNUMBER(Y137), 0, 1 ))</f>
        <v>0</v>
      </c>
      <c r="CM137" s="1050"/>
      <c r="CN137" s="1061">
        <f>IF('[2]Validation flags'!$H$3=1,0, IF( ISNUMBER(AA137), 0, 1 ))</f>
        <v>0</v>
      </c>
      <c r="CO137" s="1061">
        <f>IF('[2]Validation flags'!$H$3=1,0, IF( ISNUMBER(AB137), 0, 1 ))</f>
        <v>0</v>
      </c>
      <c r="CP137" s="1061">
        <f>IF('[2]Validation flags'!$H$3=1,0, IF( ISNUMBER(AC137), 0, 1 ))</f>
        <v>0</v>
      </c>
      <c r="CQ137" s="1061">
        <f>IF('[2]Validation flags'!$H$3=1,0, IF( ISNUMBER(AD137), 0, 1 ))</f>
        <v>0</v>
      </c>
      <c r="CR137" s="1061">
        <f>IF('[2]Validation flags'!$H$3=1,0, IF( ISNUMBER(AE137), 0, 1 ))</f>
        <v>0</v>
      </c>
      <c r="CU137" s="1034"/>
      <c r="CV137" s="1092"/>
      <c r="CW137" s="1092"/>
      <c r="CX137" s="1092"/>
      <c r="CY137" s="1092"/>
      <c r="CZ137" s="1092"/>
      <c r="DA137" s="1092"/>
      <c r="DB137" s="1061">
        <f t="shared" si="41"/>
        <v>0</v>
      </c>
      <c r="DC137" s="1050"/>
      <c r="DD137" s="1092"/>
      <c r="DE137" s="1092"/>
      <c r="DF137" s="1092"/>
      <c r="DG137" s="1092"/>
      <c r="DH137" s="1092"/>
      <c r="DI137" s="1092"/>
      <c r="DJ137" s="1092"/>
      <c r="DK137" s="1092"/>
      <c r="DL137" s="1092"/>
      <c r="DM137" s="1092"/>
      <c r="DN137" s="1092"/>
      <c r="DO137" s="1092"/>
      <c r="DP137" s="1092"/>
      <c r="DQ137" s="1092"/>
      <c r="DR137" s="1092"/>
      <c r="DS137" s="1092"/>
      <c r="DT137" s="1092"/>
      <c r="DU137" s="1034"/>
    </row>
    <row r="138" spans="2:125" ht="14.25" customHeight="1" thickBot="1" x14ac:dyDescent="0.25">
      <c r="B138" s="98">
        <v>15</v>
      </c>
      <c r="C138" s="99" t="s">
        <v>7660</v>
      </c>
      <c r="D138" s="100"/>
      <c r="E138" s="100" t="s">
        <v>1923</v>
      </c>
      <c r="F138" s="526">
        <v>0</v>
      </c>
      <c r="G138" s="3044">
        <v>36</v>
      </c>
      <c r="H138" s="3043">
        <v>132</v>
      </c>
      <c r="I138" s="3043">
        <v>344</v>
      </c>
      <c r="J138" s="3063">
        <v>17</v>
      </c>
      <c r="K138" s="3043">
        <v>19</v>
      </c>
      <c r="L138" s="3043">
        <v>39</v>
      </c>
      <c r="M138" s="3063">
        <v>23</v>
      </c>
      <c r="N138" s="3070">
        <v>610</v>
      </c>
      <c r="O138" s="3069"/>
      <c r="P138" s="3042">
        <v>0</v>
      </c>
      <c r="Q138" s="3063">
        <v>6</v>
      </c>
      <c r="R138" s="3043">
        <v>10</v>
      </c>
      <c r="S138" s="3043">
        <v>594</v>
      </c>
      <c r="T138" s="3065">
        <v>610</v>
      </c>
      <c r="U138" s="3044">
        <v>0</v>
      </c>
      <c r="V138" s="3063">
        <v>12</v>
      </c>
      <c r="W138" s="3063">
        <v>79</v>
      </c>
      <c r="X138" s="3063">
        <v>168</v>
      </c>
      <c r="Y138" s="3063">
        <v>351</v>
      </c>
      <c r="Z138" s="3065">
        <v>610</v>
      </c>
      <c r="AA138" s="3044">
        <v>0</v>
      </c>
      <c r="AB138" s="3063">
        <v>20</v>
      </c>
      <c r="AC138" s="3063">
        <v>102</v>
      </c>
      <c r="AD138" s="3063">
        <v>127</v>
      </c>
      <c r="AE138" s="3063">
        <v>361</v>
      </c>
      <c r="AF138" s="3065">
        <v>610</v>
      </c>
      <c r="AG138" s="3018"/>
      <c r="AH138" s="3046" t="s">
        <v>7661</v>
      </c>
      <c r="AI138" s="3066" t="s">
        <v>7316</v>
      </c>
      <c r="AK138" s="43"/>
      <c r="AL138" s="43">
        <f t="shared" si="40"/>
        <v>0</v>
      </c>
      <c r="CU138" s="1034"/>
      <c r="DB138" s="1061">
        <f t="shared" si="41"/>
        <v>0</v>
      </c>
      <c r="DC138" s="1097"/>
      <c r="DU138" s="1034"/>
    </row>
    <row r="139" spans="2:125" ht="14.25" customHeight="1" thickBot="1" x14ac:dyDescent="0.3">
      <c r="B139" s="2956"/>
      <c r="C139" s="3055"/>
      <c r="D139" s="34"/>
      <c r="E139" s="540"/>
      <c r="F139" s="540"/>
      <c r="G139" s="3024"/>
      <c r="H139" s="34"/>
      <c r="I139" s="34"/>
      <c r="J139" s="34"/>
      <c r="K139" s="34"/>
      <c r="L139" s="34"/>
      <c r="M139" s="34"/>
      <c r="N139" s="3024"/>
      <c r="O139" s="3019"/>
      <c r="P139" s="34"/>
      <c r="Q139" s="34"/>
      <c r="R139" s="34"/>
      <c r="S139" s="34"/>
      <c r="T139" s="34"/>
      <c r="U139" s="34"/>
      <c r="V139" s="34"/>
      <c r="W139" s="34"/>
      <c r="X139" s="34"/>
      <c r="Y139" s="34"/>
      <c r="Z139" s="34"/>
      <c r="AA139" s="34"/>
      <c r="AB139" s="34"/>
      <c r="AC139" s="34"/>
      <c r="AD139" s="34"/>
      <c r="AE139" s="34"/>
      <c r="AF139" s="34"/>
      <c r="AG139" s="3019"/>
      <c r="AH139" s="3056"/>
      <c r="AI139" s="3056"/>
      <c r="AK139" s="43"/>
      <c r="AL139" s="651"/>
      <c r="CU139" s="1034"/>
      <c r="DB139" s="1092"/>
      <c r="DC139" s="1097"/>
      <c r="DU139" s="1034"/>
    </row>
    <row r="140" spans="2:125" ht="14.25" customHeight="1" thickBot="1" x14ac:dyDescent="0.25">
      <c r="B140" s="40" t="s">
        <v>1977</v>
      </c>
      <c r="C140" s="41" t="s">
        <v>7699</v>
      </c>
      <c r="D140" s="2951"/>
      <c r="E140" s="2952"/>
      <c r="F140" s="2951"/>
      <c r="G140" s="2951"/>
      <c r="H140" s="2951"/>
      <c r="I140" s="2951"/>
      <c r="J140" s="2951"/>
      <c r="K140" s="2951"/>
      <c r="L140" s="2951"/>
      <c r="M140" s="2951"/>
      <c r="N140" s="2951"/>
      <c r="O140" s="2951"/>
      <c r="P140" s="2956"/>
      <c r="Q140" s="2956"/>
      <c r="R140" s="2956"/>
      <c r="S140" s="2956"/>
      <c r="T140" s="2956"/>
      <c r="U140" s="2995"/>
      <c r="V140" s="2995"/>
      <c r="W140" s="2995"/>
      <c r="X140" s="2995"/>
      <c r="Y140" s="2995"/>
      <c r="Z140" s="2995"/>
      <c r="AA140" s="2995"/>
      <c r="AB140" s="2995"/>
      <c r="AC140" s="2995"/>
      <c r="AD140" s="2995"/>
      <c r="AE140" s="2995"/>
      <c r="AF140" s="2995"/>
      <c r="AG140" s="3018"/>
      <c r="AH140" s="3060"/>
      <c r="AI140" s="3060"/>
      <c r="AK140" s="43"/>
      <c r="AL140" s="651"/>
      <c r="CU140" s="1034"/>
      <c r="DB140" s="1092"/>
      <c r="DC140" s="1097"/>
      <c r="DU140" s="1034"/>
    </row>
    <row r="141" spans="2:125" ht="14.25" customHeight="1" x14ac:dyDescent="0.25">
      <c r="B141" s="44">
        <v>1</v>
      </c>
      <c r="C141" s="45" t="s">
        <v>7314</v>
      </c>
      <c r="D141" s="46"/>
      <c r="E141" s="46" t="s">
        <v>7315</v>
      </c>
      <c r="F141" s="500">
        <v>0</v>
      </c>
      <c r="G141" s="2960">
        <v>60</v>
      </c>
      <c r="H141" s="2961">
        <v>349</v>
      </c>
      <c r="I141" s="2961">
        <v>1062</v>
      </c>
      <c r="J141" s="2961">
        <v>29</v>
      </c>
      <c r="K141" s="2961">
        <v>0</v>
      </c>
      <c r="L141" s="2961">
        <v>61</v>
      </c>
      <c r="M141" s="2961">
        <v>0</v>
      </c>
      <c r="N141" s="3073">
        <f>SUM(G141:M141)</f>
        <v>1561</v>
      </c>
      <c r="O141" s="3051"/>
      <c r="P141" s="2960">
        <v>0</v>
      </c>
      <c r="Q141" s="2961">
        <v>0</v>
      </c>
      <c r="R141" s="2961">
        <v>0</v>
      </c>
      <c r="S141" s="2961">
        <v>1561</v>
      </c>
      <c r="T141" s="3073">
        <f t="shared" ref="T141:T146" si="42">+SUM(P141:S141)</f>
        <v>1561</v>
      </c>
      <c r="U141" s="2960">
        <v>0</v>
      </c>
      <c r="V141" s="2961">
        <v>0</v>
      </c>
      <c r="W141" s="2961">
        <v>25</v>
      </c>
      <c r="X141" s="2961">
        <v>76</v>
      </c>
      <c r="Y141" s="2961">
        <v>1460</v>
      </c>
      <c r="Z141" s="3074">
        <f t="shared" ref="Z141:Z146" si="43">+SUM(U141:Y141)</f>
        <v>1561</v>
      </c>
      <c r="AA141" s="2960">
        <v>0</v>
      </c>
      <c r="AB141" s="2961">
        <v>0</v>
      </c>
      <c r="AC141" s="2961">
        <v>11</v>
      </c>
      <c r="AD141" s="2961">
        <v>161</v>
      </c>
      <c r="AE141" s="2961">
        <v>1389</v>
      </c>
      <c r="AF141" s="3074">
        <f t="shared" ref="AF141:AF146" si="44">+SUM(AA141:AE141)</f>
        <v>1561</v>
      </c>
      <c r="AG141" s="3018"/>
      <c r="AH141" s="2963"/>
      <c r="AI141" s="53" t="s">
        <v>7316</v>
      </c>
      <c r="AK141" s="43">
        <f t="shared" ref="AK141:AK146" si="45" xml:space="preserve"> IF( SUM( BT141:CR141 ) = 0, 0, $BT$5 )</f>
        <v>0</v>
      </c>
      <c r="AL141" s="43">
        <f t="shared" ref="AL141:AL147" si="46" xml:space="preserve"> IF( DB141 = 0, 0, AI141)</f>
        <v>0</v>
      </c>
      <c r="BT141" s="1061">
        <f>IF('[2]Validation flags'!$H$3=1,0, IF( ISNUMBER(G141), 0, 1 ))</f>
        <v>0</v>
      </c>
      <c r="BU141" s="1061">
        <f>IF('[2]Validation flags'!$H$3=1,0, IF( ISNUMBER(H141), 0, 1 ))</f>
        <v>0</v>
      </c>
      <c r="BV141" s="1061">
        <f>IF('[2]Validation flags'!$H$3=1,0, IF( ISNUMBER(I141), 0, 1 ))</f>
        <v>0</v>
      </c>
      <c r="BW141" s="1061">
        <f>IF('[2]Validation flags'!$H$3=1,0, IF( ISNUMBER(J141), 0, 1 ))</f>
        <v>0</v>
      </c>
      <c r="BX141" s="1061">
        <f>IF('[2]Validation flags'!$H$3=1,0, IF( ISNUMBER(K141), 0, 1 ))</f>
        <v>0</v>
      </c>
      <c r="BY141" s="1061">
        <f>IF('[2]Validation flags'!$H$3=1,0, IF( ISNUMBER(L141), 0, 1 ))</f>
        <v>0</v>
      </c>
      <c r="BZ141" s="1061">
        <f>IF('[2]Validation flags'!$H$3=1,0, IF( ISNUMBER(M141), 0, 1 ))</f>
        <v>0</v>
      </c>
      <c r="CA141" s="1050"/>
      <c r="CB141" s="1050"/>
      <c r="CC141" s="1061">
        <f>IF('[2]Validation flags'!$H$3=1,0, IF( ISNUMBER(P141), 0, 1 ))</f>
        <v>0</v>
      </c>
      <c r="CD141" s="1061">
        <f>IF('[2]Validation flags'!$H$3=1,0, IF( ISNUMBER(Q141), 0, 1 ))</f>
        <v>0</v>
      </c>
      <c r="CE141" s="1061">
        <f>IF('[2]Validation flags'!$H$3=1,0, IF( ISNUMBER(R141), 0, 1 ))</f>
        <v>0</v>
      </c>
      <c r="CF141" s="1061">
        <f>IF('[2]Validation flags'!$H$3=1,0, IF( ISNUMBER(S141), 0, 1 ))</f>
        <v>0</v>
      </c>
      <c r="CG141" s="1050"/>
      <c r="CH141" s="1061">
        <f>IF('[2]Validation flags'!$H$3=1,0, IF( ISNUMBER(U141), 0, 1 ))</f>
        <v>0</v>
      </c>
      <c r="CI141" s="1061">
        <f>IF('[2]Validation flags'!$H$3=1,0, IF( ISNUMBER(V141), 0, 1 ))</f>
        <v>0</v>
      </c>
      <c r="CJ141" s="1061">
        <f>IF('[2]Validation flags'!$H$3=1,0, IF( ISNUMBER(W141), 0, 1 ))</f>
        <v>0</v>
      </c>
      <c r="CK141" s="1061">
        <f>IF('[2]Validation flags'!$H$3=1,0, IF( ISNUMBER(X141), 0, 1 ))</f>
        <v>0</v>
      </c>
      <c r="CL141" s="1061">
        <f>IF('[2]Validation flags'!$H$3=1,0, IF( ISNUMBER(Y141), 0, 1 ))</f>
        <v>0</v>
      </c>
      <c r="CM141" s="1050"/>
      <c r="CN141" s="1061">
        <f>IF('[2]Validation flags'!$H$3=1,0, IF( ISNUMBER(AA141), 0, 1 ))</f>
        <v>0</v>
      </c>
      <c r="CO141" s="1061">
        <f>IF('[2]Validation flags'!$H$3=1,0, IF( ISNUMBER(AB141), 0, 1 ))</f>
        <v>0</v>
      </c>
      <c r="CP141" s="1061">
        <f>IF('[2]Validation flags'!$H$3=1,0, IF( ISNUMBER(AC141), 0, 1 ))</f>
        <v>0</v>
      </c>
      <c r="CQ141" s="1061">
        <f>IF('[2]Validation flags'!$H$3=1,0, IF( ISNUMBER(AD141), 0, 1 ))</f>
        <v>0</v>
      </c>
      <c r="CR141" s="1061">
        <f>IF('[2]Validation flags'!$H$3=1,0, IF( ISNUMBER(AE141), 0, 1 ))</f>
        <v>0</v>
      </c>
      <c r="CU141" s="1034"/>
      <c r="CV141" s="1092"/>
      <c r="CW141" s="1092"/>
      <c r="CX141" s="1092"/>
      <c r="CY141" s="1092"/>
      <c r="CZ141" s="1092"/>
      <c r="DA141" s="1092"/>
      <c r="DB141" s="1061">
        <f t="shared" ref="DB141:DB147" si="47">IF(AND(N141=AF141,Z141=AF141,T141=AF141),0,1)</f>
        <v>0</v>
      </c>
      <c r="DC141" s="1050"/>
      <c r="DD141" s="1092"/>
      <c r="DE141" s="1092"/>
      <c r="DF141" s="1092"/>
      <c r="DG141" s="1092"/>
      <c r="DH141" s="1092"/>
      <c r="DI141" s="1092"/>
      <c r="DJ141" s="1092"/>
      <c r="DK141" s="1092"/>
      <c r="DL141" s="1092"/>
      <c r="DM141" s="1092"/>
      <c r="DN141" s="1092"/>
      <c r="DO141" s="1092"/>
      <c r="DP141" s="1092"/>
      <c r="DQ141" s="1092"/>
      <c r="DR141" s="1092"/>
      <c r="DS141" s="1092"/>
      <c r="DT141" s="1092"/>
      <c r="DU141" s="1034"/>
    </row>
    <row r="142" spans="2:125" ht="14.25" customHeight="1" x14ac:dyDescent="0.25">
      <c r="B142" s="62">
        <v>2</v>
      </c>
      <c r="C142" s="63" t="s">
        <v>7342</v>
      </c>
      <c r="D142" s="64"/>
      <c r="E142" s="64" t="s">
        <v>7315</v>
      </c>
      <c r="F142" s="79">
        <v>0</v>
      </c>
      <c r="G142" s="2967">
        <v>19</v>
      </c>
      <c r="H142" s="2967">
        <v>270</v>
      </c>
      <c r="I142" s="2967">
        <v>868</v>
      </c>
      <c r="J142" s="2967">
        <v>21</v>
      </c>
      <c r="K142" s="2967">
        <v>18</v>
      </c>
      <c r="L142" s="2967">
        <v>184</v>
      </c>
      <c r="M142" s="2967">
        <v>61</v>
      </c>
      <c r="N142" s="3075">
        <f t="shared" ref="N142:N147" si="48">SUM(G142:M142)</f>
        <v>1441</v>
      </c>
      <c r="O142" s="3051"/>
      <c r="P142" s="2966">
        <v>0</v>
      </c>
      <c r="Q142" s="2967">
        <v>0</v>
      </c>
      <c r="R142" s="2967">
        <v>0</v>
      </c>
      <c r="S142" s="2967">
        <v>1441</v>
      </c>
      <c r="T142" s="3075">
        <f t="shared" si="42"/>
        <v>1441</v>
      </c>
      <c r="U142" s="2966">
        <v>0</v>
      </c>
      <c r="V142" s="2967">
        <v>0</v>
      </c>
      <c r="W142" s="2967">
        <v>194</v>
      </c>
      <c r="X142" s="2967">
        <v>728</v>
      </c>
      <c r="Y142" s="2967">
        <v>519</v>
      </c>
      <c r="Z142" s="3062">
        <f t="shared" si="43"/>
        <v>1441</v>
      </c>
      <c r="AA142" s="2966">
        <v>0</v>
      </c>
      <c r="AB142" s="2967">
        <v>0</v>
      </c>
      <c r="AC142" s="2967">
        <v>270</v>
      </c>
      <c r="AD142" s="2967">
        <v>713</v>
      </c>
      <c r="AE142" s="2967">
        <v>458</v>
      </c>
      <c r="AF142" s="3062">
        <f t="shared" si="44"/>
        <v>1441</v>
      </c>
      <c r="AG142" s="3018"/>
      <c r="AH142" s="2970"/>
      <c r="AI142" s="1068" t="s">
        <v>7316</v>
      </c>
      <c r="AK142" s="43">
        <f t="shared" si="45"/>
        <v>0</v>
      </c>
      <c r="AL142" s="43">
        <f t="shared" si="46"/>
        <v>0</v>
      </c>
      <c r="BT142" s="1061">
        <f>IF('[2]Validation flags'!$H$3=1,0, IF( ISNUMBER(G142), 0, 1 ))</f>
        <v>0</v>
      </c>
      <c r="BU142" s="1061">
        <f>IF('[2]Validation flags'!$H$3=1,0, IF( ISNUMBER(H142), 0, 1 ))</f>
        <v>0</v>
      </c>
      <c r="BV142" s="1061">
        <f>IF('[2]Validation flags'!$H$3=1,0, IF( ISNUMBER(I142), 0, 1 ))</f>
        <v>0</v>
      </c>
      <c r="BW142" s="1061">
        <f>IF('[2]Validation flags'!$H$3=1,0, IF( ISNUMBER(J142), 0, 1 ))</f>
        <v>0</v>
      </c>
      <c r="BX142" s="1061">
        <f>IF('[2]Validation flags'!$H$3=1,0, IF( ISNUMBER(K142), 0, 1 ))</f>
        <v>0</v>
      </c>
      <c r="BY142" s="1061">
        <f>IF('[2]Validation flags'!$H$3=1,0, IF( ISNUMBER(L142), 0, 1 ))</f>
        <v>0</v>
      </c>
      <c r="BZ142" s="1061">
        <f>IF('[2]Validation flags'!$H$3=1,0, IF( ISNUMBER(M142), 0, 1 ))</f>
        <v>0</v>
      </c>
      <c r="CA142" s="1050"/>
      <c r="CB142" s="1050"/>
      <c r="CC142" s="1061">
        <f>IF('[2]Validation flags'!$H$3=1,0, IF( ISNUMBER(P142), 0, 1 ))</f>
        <v>0</v>
      </c>
      <c r="CD142" s="1061">
        <f>IF('[2]Validation flags'!$H$3=1,0, IF( ISNUMBER(Q142), 0, 1 ))</f>
        <v>0</v>
      </c>
      <c r="CE142" s="1061">
        <f>IF('[2]Validation flags'!$H$3=1,0, IF( ISNUMBER(R142), 0, 1 ))</f>
        <v>0</v>
      </c>
      <c r="CF142" s="1061">
        <f>IF('[2]Validation flags'!$H$3=1,0, IF( ISNUMBER(S142), 0, 1 ))</f>
        <v>0</v>
      </c>
      <c r="CG142" s="1050"/>
      <c r="CH142" s="1061">
        <f>IF('[2]Validation flags'!$H$3=1,0, IF( ISNUMBER(U142), 0, 1 ))</f>
        <v>0</v>
      </c>
      <c r="CI142" s="1061">
        <f>IF('[2]Validation flags'!$H$3=1,0, IF( ISNUMBER(V142), 0, 1 ))</f>
        <v>0</v>
      </c>
      <c r="CJ142" s="1061">
        <f>IF('[2]Validation flags'!$H$3=1,0, IF( ISNUMBER(W142), 0, 1 ))</f>
        <v>0</v>
      </c>
      <c r="CK142" s="1061">
        <f>IF('[2]Validation flags'!$H$3=1,0, IF( ISNUMBER(X142), 0, 1 ))</f>
        <v>0</v>
      </c>
      <c r="CL142" s="1061">
        <f>IF('[2]Validation flags'!$H$3=1,0, IF( ISNUMBER(Y142), 0, 1 ))</f>
        <v>0</v>
      </c>
      <c r="CM142" s="1050"/>
      <c r="CN142" s="1061">
        <f>IF('[2]Validation flags'!$H$3=1,0, IF( ISNUMBER(AA142), 0, 1 ))</f>
        <v>0</v>
      </c>
      <c r="CO142" s="1061">
        <f>IF('[2]Validation flags'!$H$3=1,0, IF( ISNUMBER(AB142), 0, 1 ))</f>
        <v>0</v>
      </c>
      <c r="CP142" s="1061">
        <f>IF('[2]Validation flags'!$H$3=1,0, IF( ISNUMBER(AC142), 0, 1 ))</f>
        <v>0</v>
      </c>
      <c r="CQ142" s="1061">
        <f>IF('[2]Validation flags'!$H$3=1,0, IF( ISNUMBER(AD142), 0, 1 ))</f>
        <v>0</v>
      </c>
      <c r="CR142" s="1061">
        <f>IF('[2]Validation flags'!$H$3=1,0, IF( ISNUMBER(AE142), 0, 1 ))</f>
        <v>0</v>
      </c>
      <c r="CU142" s="1034"/>
      <c r="CV142" s="1092"/>
      <c r="CW142" s="1092"/>
      <c r="CX142" s="1092"/>
      <c r="CY142" s="1092"/>
      <c r="CZ142" s="1092"/>
      <c r="DA142" s="1092"/>
      <c r="DB142" s="1061">
        <f t="shared" si="47"/>
        <v>0</v>
      </c>
      <c r="DC142" s="1050"/>
      <c r="DD142" s="1092"/>
      <c r="DE142" s="1092"/>
      <c r="DF142" s="1092"/>
      <c r="DG142" s="1092"/>
      <c r="DH142" s="1092"/>
      <c r="DI142" s="1092"/>
      <c r="DJ142" s="1092"/>
      <c r="DK142" s="1092"/>
      <c r="DL142" s="1092"/>
      <c r="DM142" s="1092"/>
      <c r="DN142" s="1092"/>
      <c r="DO142" s="1092"/>
      <c r="DP142" s="1092"/>
      <c r="DQ142" s="1092"/>
      <c r="DR142" s="1092"/>
      <c r="DS142" s="1092"/>
      <c r="DT142" s="1092"/>
      <c r="DU142" s="1034"/>
    </row>
    <row r="143" spans="2:125" ht="14.25" customHeight="1" x14ac:dyDescent="0.25">
      <c r="B143" s="62">
        <v>3</v>
      </c>
      <c r="C143" s="63" t="s">
        <v>7368</v>
      </c>
      <c r="D143" s="64"/>
      <c r="E143" s="64" t="s">
        <v>7315</v>
      </c>
      <c r="F143" s="79">
        <v>0</v>
      </c>
      <c r="G143" s="2967">
        <v>150</v>
      </c>
      <c r="H143" s="2967">
        <v>772</v>
      </c>
      <c r="I143" s="2967">
        <v>2784</v>
      </c>
      <c r="J143" s="2967">
        <v>160</v>
      </c>
      <c r="K143" s="2967">
        <v>134</v>
      </c>
      <c r="L143" s="2967">
        <v>702</v>
      </c>
      <c r="M143" s="2967">
        <v>489</v>
      </c>
      <c r="N143" s="3075">
        <f t="shared" si="48"/>
        <v>5191</v>
      </c>
      <c r="O143" s="3051"/>
      <c r="P143" s="2966">
        <v>0</v>
      </c>
      <c r="Q143" s="2967">
        <v>0</v>
      </c>
      <c r="R143" s="2967">
        <v>280</v>
      </c>
      <c r="S143" s="2967">
        <v>4911</v>
      </c>
      <c r="T143" s="3075">
        <f t="shared" si="42"/>
        <v>5191</v>
      </c>
      <c r="U143" s="2966">
        <v>0</v>
      </c>
      <c r="V143" s="2967">
        <v>157</v>
      </c>
      <c r="W143" s="2967">
        <v>1722</v>
      </c>
      <c r="X143" s="2967">
        <v>3001</v>
      </c>
      <c r="Y143" s="2967">
        <v>311</v>
      </c>
      <c r="Z143" s="3062">
        <f t="shared" si="43"/>
        <v>5191</v>
      </c>
      <c r="AA143" s="2966">
        <v>0</v>
      </c>
      <c r="AB143" s="2967">
        <v>98</v>
      </c>
      <c r="AC143" s="2967">
        <v>1988</v>
      </c>
      <c r="AD143" s="2967">
        <v>2516</v>
      </c>
      <c r="AE143" s="2967">
        <v>589</v>
      </c>
      <c r="AF143" s="3062">
        <f t="shared" si="44"/>
        <v>5191</v>
      </c>
      <c r="AG143" s="3018"/>
      <c r="AH143" s="2970"/>
      <c r="AI143" s="1068" t="s">
        <v>7316</v>
      </c>
      <c r="AK143" s="43">
        <f t="shared" si="45"/>
        <v>0</v>
      </c>
      <c r="AL143" s="43">
        <f t="shared" si="46"/>
        <v>0</v>
      </c>
      <c r="BT143" s="1061">
        <f>IF('[2]Validation flags'!$H$3=1,0, IF( ISNUMBER(G143), 0, 1 ))</f>
        <v>0</v>
      </c>
      <c r="BU143" s="1061">
        <f>IF('[2]Validation flags'!$H$3=1,0, IF( ISNUMBER(H143), 0, 1 ))</f>
        <v>0</v>
      </c>
      <c r="BV143" s="1061">
        <f>IF('[2]Validation flags'!$H$3=1,0, IF( ISNUMBER(I143), 0, 1 ))</f>
        <v>0</v>
      </c>
      <c r="BW143" s="1061">
        <f>IF('[2]Validation flags'!$H$3=1,0, IF( ISNUMBER(J143), 0, 1 ))</f>
        <v>0</v>
      </c>
      <c r="BX143" s="1061">
        <f>IF('[2]Validation flags'!$H$3=1,0, IF( ISNUMBER(K143), 0, 1 ))</f>
        <v>0</v>
      </c>
      <c r="BY143" s="1061">
        <f>IF('[2]Validation flags'!$H$3=1,0, IF( ISNUMBER(L143), 0, 1 ))</f>
        <v>0</v>
      </c>
      <c r="BZ143" s="1061">
        <f>IF('[2]Validation flags'!$H$3=1,0, IF( ISNUMBER(M143), 0, 1 ))</f>
        <v>0</v>
      </c>
      <c r="CA143" s="1050"/>
      <c r="CB143" s="1050"/>
      <c r="CC143" s="1061">
        <f>IF('[2]Validation flags'!$H$3=1,0, IF( ISNUMBER(P143), 0, 1 ))</f>
        <v>0</v>
      </c>
      <c r="CD143" s="1061">
        <f>IF('[2]Validation flags'!$H$3=1,0, IF( ISNUMBER(Q143), 0, 1 ))</f>
        <v>0</v>
      </c>
      <c r="CE143" s="1061">
        <f>IF('[2]Validation flags'!$H$3=1,0, IF( ISNUMBER(R143), 0, 1 ))</f>
        <v>0</v>
      </c>
      <c r="CF143" s="1061">
        <f>IF('[2]Validation flags'!$H$3=1,0, IF( ISNUMBER(S143), 0, 1 ))</f>
        <v>0</v>
      </c>
      <c r="CG143" s="1050"/>
      <c r="CH143" s="1061">
        <f>IF('[2]Validation flags'!$H$3=1,0, IF( ISNUMBER(U143), 0, 1 ))</f>
        <v>0</v>
      </c>
      <c r="CI143" s="1061">
        <f>IF('[2]Validation flags'!$H$3=1,0, IF( ISNUMBER(V143), 0, 1 ))</f>
        <v>0</v>
      </c>
      <c r="CJ143" s="1061">
        <f>IF('[2]Validation flags'!$H$3=1,0, IF( ISNUMBER(W143), 0, 1 ))</f>
        <v>0</v>
      </c>
      <c r="CK143" s="1061">
        <f>IF('[2]Validation flags'!$H$3=1,0, IF( ISNUMBER(X143), 0, 1 ))</f>
        <v>0</v>
      </c>
      <c r="CL143" s="1061">
        <f>IF('[2]Validation flags'!$H$3=1,0, IF( ISNUMBER(Y143), 0, 1 ))</f>
        <v>0</v>
      </c>
      <c r="CM143" s="1050"/>
      <c r="CN143" s="1061">
        <f>IF('[2]Validation flags'!$H$3=1,0, IF( ISNUMBER(AA143), 0, 1 ))</f>
        <v>0</v>
      </c>
      <c r="CO143" s="1061">
        <f>IF('[2]Validation flags'!$H$3=1,0, IF( ISNUMBER(AB143), 0, 1 ))</f>
        <v>0</v>
      </c>
      <c r="CP143" s="1061">
        <f>IF('[2]Validation flags'!$H$3=1,0, IF( ISNUMBER(AC143), 0, 1 ))</f>
        <v>0</v>
      </c>
      <c r="CQ143" s="1061">
        <f>IF('[2]Validation flags'!$H$3=1,0, IF( ISNUMBER(AD143), 0, 1 ))</f>
        <v>0</v>
      </c>
      <c r="CR143" s="1061">
        <f>IF('[2]Validation flags'!$H$3=1,0, IF( ISNUMBER(AE143), 0, 1 ))</f>
        <v>0</v>
      </c>
      <c r="CU143" s="1034"/>
      <c r="CV143" s="1092"/>
      <c r="CW143" s="1092"/>
      <c r="CX143" s="1092"/>
      <c r="CY143" s="1092"/>
      <c r="CZ143" s="1092"/>
      <c r="DA143" s="1092"/>
      <c r="DB143" s="1061">
        <f t="shared" si="47"/>
        <v>0</v>
      </c>
      <c r="DC143" s="1050"/>
      <c r="DD143" s="1092"/>
      <c r="DE143" s="1092"/>
      <c r="DF143" s="1092"/>
      <c r="DG143" s="1092"/>
      <c r="DH143" s="1092"/>
      <c r="DI143" s="1092"/>
      <c r="DJ143" s="1092"/>
      <c r="DK143" s="1092"/>
      <c r="DL143" s="1092"/>
      <c r="DM143" s="1092"/>
      <c r="DN143" s="1092"/>
      <c r="DO143" s="1092"/>
      <c r="DP143" s="1092"/>
      <c r="DQ143" s="1092"/>
      <c r="DR143" s="1092"/>
      <c r="DS143" s="1092"/>
      <c r="DT143" s="1092"/>
      <c r="DU143" s="1034"/>
    </row>
    <row r="144" spans="2:125" ht="14.25" customHeight="1" x14ac:dyDescent="0.25">
      <c r="B144" s="62">
        <v>4</v>
      </c>
      <c r="C144" s="63" t="s">
        <v>7394</v>
      </c>
      <c r="D144" s="64"/>
      <c r="E144" s="64" t="s">
        <v>7315</v>
      </c>
      <c r="F144" s="79">
        <v>0</v>
      </c>
      <c r="G144" s="2967">
        <v>0</v>
      </c>
      <c r="H144" s="2967">
        <v>4301</v>
      </c>
      <c r="I144" s="2967">
        <v>9503</v>
      </c>
      <c r="J144" s="2967">
        <v>872</v>
      </c>
      <c r="K144" s="2967">
        <v>2267</v>
      </c>
      <c r="L144" s="2967">
        <v>2032</v>
      </c>
      <c r="M144" s="2967">
        <v>2722</v>
      </c>
      <c r="N144" s="3075">
        <f t="shared" si="48"/>
        <v>21697</v>
      </c>
      <c r="O144" s="3051"/>
      <c r="P144" s="2966">
        <v>0</v>
      </c>
      <c r="Q144" s="2967">
        <v>900</v>
      </c>
      <c r="R144" s="2967">
        <v>188</v>
      </c>
      <c r="S144" s="2967">
        <v>20609</v>
      </c>
      <c r="T144" s="3075">
        <f t="shared" si="42"/>
        <v>21697</v>
      </c>
      <c r="U144" s="2966">
        <v>0</v>
      </c>
      <c r="V144" s="2967">
        <v>1424</v>
      </c>
      <c r="W144" s="2967">
        <v>5039</v>
      </c>
      <c r="X144" s="2967">
        <v>11607</v>
      </c>
      <c r="Y144" s="2967">
        <v>3627</v>
      </c>
      <c r="Z144" s="3062">
        <f t="shared" si="43"/>
        <v>21697</v>
      </c>
      <c r="AA144" s="2966">
        <v>0</v>
      </c>
      <c r="AB144" s="2967">
        <v>2489</v>
      </c>
      <c r="AC144" s="2967">
        <v>6410</v>
      </c>
      <c r="AD144" s="2967">
        <v>7428</v>
      </c>
      <c r="AE144" s="2967">
        <v>5370</v>
      </c>
      <c r="AF144" s="3062">
        <f t="shared" si="44"/>
        <v>21697</v>
      </c>
      <c r="AG144" s="3018"/>
      <c r="AH144" s="2970"/>
      <c r="AI144" s="1068" t="s">
        <v>7316</v>
      </c>
      <c r="AK144" s="43">
        <f t="shared" si="45"/>
        <v>0</v>
      </c>
      <c r="AL144" s="43">
        <f t="shared" si="46"/>
        <v>0</v>
      </c>
      <c r="BT144" s="1061">
        <f>IF('[2]Validation flags'!$H$3=1,0, IF( ISNUMBER(G144), 0, 1 ))</f>
        <v>0</v>
      </c>
      <c r="BU144" s="1061">
        <f>IF('[2]Validation flags'!$H$3=1,0, IF( ISNUMBER(H144), 0, 1 ))</f>
        <v>0</v>
      </c>
      <c r="BV144" s="1061">
        <f>IF('[2]Validation flags'!$H$3=1,0, IF( ISNUMBER(I144), 0, 1 ))</f>
        <v>0</v>
      </c>
      <c r="BW144" s="1061">
        <f>IF('[2]Validation flags'!$H$3=1,0, IF( ISNUMBER(J144), 0, 1 ))</f>
        <v>0</v>
      </c>
      <c r="BX144" s="1061">
        <f>IF('[2]Validation flags'!$H$3=1,0, IF( ISNUMBER(K144), 0, 1 ))</f>
        <v>0</v>
      </c>
      <c r="BY144" s="1061">
        <f>IF('[2]Validation flags'!$H$3=1,0, IF( ISNUMBER(L144), 0, 1 ))</f>
        <v>0</v>
      </c>
      <c r="BZ144" s="1061">
        <f>IF('[2]Validation flags'!$H$3=1,0, IF( ISNUMBER(M144), 0, 1 ))</f>
        <v>0</v>
      </c>
      <c r="CA144" s="1050"/>
      <c r="CB144" s="1050"/>
      <c r="CC144" s="1061">
        <f>IF('[2]Validation flags'!$H$3=1,0, IF( ISNUMBER(P144), 0, 1 ))</f>
        <v>0</v>
      </c>
      <c r="CD144" s="1061">
        <f>IF('[2]Validation flags'!$H$3=1,0, IF( ISNUMBER(Q144), 0, 1 ))</f>
        <v>0</v>
      </c>
      <c r="CE144" s="1061">
        <f>IF('[2]Validation flags'!$H$3=1,0, IF( ISNUMBER(R144), 0, 1 ))</f>
        <v>0</v>
      </c>
      <c r="CF144" s="1061">
        <f>IF('[2]Validation flags'!$H$3=1,0, IF( ISNUMBER(S144), 0, 1 ))</f>
        <v>0</v>
      </c>
      <c r="CG144" s="1050"/>
      <c r="CH144" s="1061">
        <f>IF('[2]Validation flags'!$H$3=1,0, IF( ISNUMBER(U144), 0, 1 ))</f>
        <v>0</v>
      </c>
      <c r="CI144" s="1061">
        <f>IF('[2]Validation flags'!$H$3=1,0, IF( ISNUMBER(V144), 0, 1 ))</f>
        <v>0</v>
      </c>
      <c r="CJ144" s="1061">
        <f>IF('[2]Validation flags'!$H$3=1,0, IF( ISNUMBER(W144), 0, 1 ))</f>
        <v>0</v>
      </c>
      <c r="CK144" s="1061">
        <f>IF('[2]Validation flags'!$H$3=1,0, IF( ISNUMBER(X144), 0, 1 ))</f>
        <v>0</v>
      </c>
      <c r="CL144" s="1061">
        <f>IF('[2]Validation flags'!$H$3=1,0, IF( ISNUMBER(Y144), 0, 1 ))</f>
        <v>0</v>
      </c>
      <c r="CM144" s="1050"/>
      <c r="CN144" s="1061">
        <f>IF('[2]Validation flags'!$H$3=1,0, IF( ISNUMBER(AA144), 0, 1 ))</f>
        <v>0</v>
      </c>
      <c r="CO144" s="1061">
        <f>IF('[2]Validation flags'!$H$3=1,0, IF( ISNUMBER(AB144), 0, 1 ))</f>
        <v>0</v>
      </c>
      <c r="CP144" s="1061">
        <f>IF('[2]Validation flags'!$H$3=1,0, IF( ISNUMBER(AC144), 0, 1 ))</f>
        <v>0</v>
      </c>
      <c r="CQ144" s="1061">
        <f>IF('[2]Validation flags'!$H$3=1,0, IF( ISNUMBER(AD144), 0, 1 ))</f>
        <v>0</v>
      </c>
      <c r="CR144" s="1061">
        <f>IF('[2]Validation flags'!$H$3=1,0, IF( ISNUMBER(AE144), 0, 1 ))</f>
        <v>0</v>
      </c>
      <c r="CU144" s="1034"/>
      <c r="CV144" s="1092"/>
      <c r="CW144" s="1092"/>
      <c r="CX144" s="1092"/>
      <c r="CY144" s="1092"/>
      <c r="CZ144" s="1092"/>
      <c r="DA144" s="1092"/>
      <c r="DB144" s="1061">
        <f t="shared" si="47"/>
        <v>0</v>
      </c>
      <c r="DC144" s="1050"/>
      <c r="DD144" s="1092"/>
      <c r="DE144" s="1092"/>
      <c r="DF144" s="1092"/>
      <c r="DG144" s="1092"/>
      <c r="DH144" s="1092"/>
      <c r="DI144" s="1092"/>
      <c r="DJ144" s="1092"/>
      <c r="DK144" s="1092"/>
      <c r="DL144" s="1092"/>
      <c r="DM144" s="1092"/>
      <c r="DN144" s="1092"/>
      <c r="DO144" s="1092"/>
      <c r="DP144" s="1092"/>
      <c r="DQ144" s="1092"/>
      <c r="DR144" s="1092"/>
      <c r="DS144" s="1092"/>
      <c r="DT144" s="1092"/>
      <c r="DU144" s="1034"/>
    </row>
    <row r="145" spans="2:125" ht="14.25" customHeight="1" x14ac:dyDescent="0.25">
      <c r="B145" s="85">
        <v>5</v>
      </c>
      <c r="C145" s="86" t="s">
        <v>7421</v>
      </c>
      <c r="D145" s="88"/>
      <c r="E145" s="88" t="s">
        <v>7315</v>
      </c>
      <c r="F145" s="520">
        <v>0</v>
      </c>
      <c r="G145" s="2967">
        <v>0</v>
      </c>
      <c r="H145" s="2967">
        <v>8389</v>
      </c>
      <c r="I145" s="2967">
        <v>16922</v>
      </c>
      <c r="J145" s="2967">
        <v>5644</v>
      </c>
      <c r="K145" s="2967">
        <v>2910</v>
      </c>
      <c r="L145" s="2967">
        <v>4213</v>
      </c>
      <c r="M145" s="2967">
        <v>2315</v>
      </c>
      <c r="N145" s="3075">
        <f t="shared" si="48"/>
        <v>40393</v>
      </c>
      <c r="O145" s="3051"/>
      <c r="P145" s="2966">
        <v>0</v>
      </c>
      <c r="Q145" s="2967">
        <v>1859</v>
      </c>
      <c r="R145" s="2967">
        <v>5769</v>
      </c>
      <c r="S145" s="2967">
        <v>32765</v>
      </c>
      <c r="T145" s="3075">
        <f t="shared" si="42"/>
        <v>40393</v>
      </c>
      <c r="U145" s="2966">
        <v>0</v>
      </c>
      <c r="V145" s="2967">
        <v>4308</v>
      </c>
      <c r="W145" s="2967">
        <v>12928</v>
      </c>
      <c r="X145" s="2967">
        <v>20526</v>
      </c>
      <c r="Y145" s="2967">
        <v>2631</v>
      </c>
      <c r="Z145" s="3062">
        <f t="shared" si="43"/>
        <v>40393</v>
      </c>
      <c r="AA145" s="2966">
        <v>0</v>
      </c>
      <c r="AB145" s="2967">
        <v>2107</v>
      </c>
      <c r="AC145" s="2967">
        <v>22211</v>
      </c>
      <c r="AD145" s="2967">
        <v>7122</v>
      </c>
      <c r="AE145" s="2967">
        <v>8953</v>
      </c>
      <c r="AF145" s="3062">
        <f t="shared" si="44"/>
        <v>40393</v>
      </c>
      <c r="AG145" s="3018"/>
      <c r="AH145" s="2970"/>
      <c r="AI145" s="1068" t="s">
        <v>7316</v>
      </c>
      <c r="AK145" s="43">
        <f t="shared" si="45"/>
        <v>0</v>
      </c>
      <c r="AL145" s="43">
        <f t="shared" si="46"/>
        <v>0</v>
      </c>
      <c r="BT145" s="1061">
        <f>IF('[2]Validation flags'!$H$3=1,0, IF( ISNUMBER(G145), 0, 1 ))</f>
        <v>0</v>
      </c>
      <c r="BU145" s="1061">
        <f>IF('[2]Validation flags'!$H$3=1,0, IF( ISNUMBER(H145), 0, 1 ))</f>
        <v>0</v>
      </c>
      <c r="BV145" s="1061">
        <f>IF('[2]Validation flags'!$H$3=1,0, IF( ISNUMBER(I145), 0, 1 ))</f>
        <v>0</v>
      </c>
      <c r="BW145" s="1061">
        <f>IF('[2]Validation flags'!$H$3=1,0, IF( ISNUMBER(J145), 0, 1 ))</f>
        <v>0</v>
      </c>
      <c r="BX145" s="1061">
        <f>IF('[2]Validation flags'!$H$3=1,0, IF( ISNUMBER(K145), 0, 1 ))</f>
        <v>0</v>
      </c>
      <c r="BY145" s="1061">
        <f>IF('[2]Validation flags'!$H$3=1,0, IF( ISNUMBER(L145), 0, 1 ))</f>
        <v>0</v>
      </c>
      <c r="BZ145" s="1061">
        <f>IF('[2]Validation flags'!$H$3=1,0, IF( ISNUMBER(M145), 0, 1 ))</f>
        <v>0</v>
      </c>
      <c r="CA145" s="1050"/>
      <c r="CB145" s="1050"/>
      <c r="CC145" s="1061">
        <f>IF('[2]Validation flags'!$H$3=1,0, IF( ISNUMBER(P145), 0, 1 ))</f>
        <v>0</v>
      </c>
      <c r="CD145" s="1061">
        <f>IF('[2]Validation flags'!$H$3=1,0, IF( ISNUMBER(Q145), 0, 1 ))</f>
        <v>0</v>
      </c>
      <c r="CE145" s="1061">
        <f>IF('[2]Validation flags'!$H$3=1,0, IF( ISNUMBER(R145), 0, 1 ))</f>
        <v>0</v>
      </c>
      <c r="CF145" s="1061">
        <f>IF('[2]Validation flags'!$H$3=1,0, IF( ISNUMBER(S145), 0, 1 ))</f>
        <v>0</v>
      </c>
      <c r="CG145" s="1050"/>
      <c r="CH145" s="1061">
        <f>IF('[2]Validation flags'!$H$3=1,0, IF( ISNUMBER(U145), 0, 1 ))</f>
        <v>0</v>
      </c>
      <c r="CI145" s="1061">
        <f>IF('[2]Validation flags'!$H$3=1,0, IF( ISNUMBER(V145), 0, 1 ))</f>
        <v>0</v>
      </c>
      <c r="CJ145" s="1061">
        <f>IF('[2]Validation flags'!$H$3=1,0, IF( ISNUMBER(W145), 0, 1 ))</f>
        <v>0</v>
      </c>
      <c r="CK145" s="1061">
        <f>IF('[2]Validation flags'!$H$3=1,0, IF( ISNUMBER(X145), 0, 1 ))</f>
        <v>0</v>
      </c>
      <c r="CL145" s="1061">
        <f>IF('[2]Validation flags'!$H$3=1,0, IF( ISNUMBER(Y145), 0, 1 ))</f>
        <v>0</v>
      </c>
      <c r="CM145" s="1050"/>
      <c r="CN145" s="1061">
        <f>IF('[2]Validation flags'!$H$3=1,0, IF( ISNUMBER(AA145), 0, 1 ))</f>
        <v>0</v>
      </c>
      <c r="CO145" s="1061">
        <f>IF('[2]Validation flags'!$H$3=1,0, IF( ISNUMBER(AB145), 0, 1 ))</f>
        <v>0</v>
      </c>
      <c r="CP145" s="1061">
        <f>IF('[2]Validation flags'!$H$3=1,0, IF( ISNUMBER(AC145), 0, 1 ))</f>
        <v>0</v>
      </c>
      <c r="CQ145" s="1061">
        <f>IF('[2]Validation flags'!$H$3=1,0, IF( ISNUMBER(AD145), 0, 1 ))</f>
        <v>0</v>
      </c>
      <c r="CR145" s="1061">
        <f>IF('[2]Validation flags'!$H$3=1,0, IF( ISNUMBER(AE145), 0, 1 ))</f>
        <v>0</v>
      </c>
      <c r="CU145" s="1034"/>
      <c r="CV145" s="1092"/>
      <c r="CW145" s="1092"/>
      <c r="CX145" s="1092"/>
      <c r="CY145" s="1092"/>
      <c r="CZ145" s="1092"/>
      <c r="DA145" s="1092"/>
      <c r="DB145" s="1061">
        <f t="shared" si="47"/>
        <v>0</v>
      </c>
      <c r="DC145" s="1050"/>
      <c r="DD145" s="1092"/>
      <c r="DE145" s="1092"/>
      <c r="DF145" s="1092"/>
      <c r="DG145" s="1092"/>
      <c r="DH145" s="1092"/>
      <c r="DI145" s="1092"/>
      <c r="DJ145" s="1092"/>
      <c r="DK145" s="1092"/>
      <c r="DL145" s="1092"/>
      <c r="DM145" s="1092"/>
      <c r="DN145" s="1092"/>
      <c r="DO145" s="1092"/>
      <c r="DP145" s="1092"/>
      <c r="DQ145" s="1092"/>
      <c r="DR145" s="1092"/>
      <c r="DS145" s="1092"/>
      <c r="DT145" s="1092"/>
      <c r="DU145" s="1034"/>
    </row>
    <row r="146" spans="2:125" ht="14.25" customHeight="1" x14ac:dyDescent="0.25">
      <c r="B146" s="62">
        <v>6</v>
      </c>
      <c r="C146" s="63" t="s">
        <v>7447</v>
      </c>
      <c r="D146" s="64"/>
      <c r="E146" s="64" t="s">
        <v>7315</v>
      </c>
      <c r="F146" s="79">
        <v>0</v>
      </c>
      <c r="G146" s="2967">
        <v>0</v>
      </c>
      <c r="H146" s="2967">
        <v>120661</v>
      </c>
      <c r="I146" s="2967">
        <v>38789</v>
      </c>
      <c r="J146" s="2967">
        <v>47012</v>
      </c>
      <c r="K146" s="2967">
        <v>58036</v>
      </c>
      <c r="L146" s="2967">
        <v>2271</v>
      </c>
      <c r="M146" s="2967">
        <v>6714</v>
      </c>
      <c r="N146" s="3075">
        <f t="shared" si="48"/>
        <v>273483</v>
      </c>
      <c r="O146" s="3051"/>
      <c r="P146" s="2966">
        <v>0</v>
      </c>
      <c r="Q146" s="2967">
        <v>1544</v>
      </c>
      <c r="R146" s="2967">
        <v>0</v>
      </c>
      <c r="S146" s="2967">
        <v>271939</v>
      </c>
      <c r="T146" s="3075">
        <f t="shared" si="42"/>
        <v>273483</v>
      </c>
      <c r="U146" s="2966">
        <v>0</v>
      </c>
      <c r="V146" s="2967">
        <v>28901</v>
      </c>
      <c r="W146" s="2967">
        <v>127032</v>
      </c>
      <c r="X146" s="2967">
        <v>83026</v>
      </c>
      <c r="Y146" s="2967">
        <v>34524</v>
      </c>
      <c r="Z146" s="3062">
        <f t="shared" si="43"/>
        <v>273483</v>
      </c>
      <c r="AA146" s="2966">
        <v>0</v>
      </c>
      <c r="AB146" s="2967">
        <v>136112</v>
      </c>
      <c r="AC146" s="2967">
        <v>88016</v>
      </c>
      <c r="AD146" s="2967">
        <v>13258</v>
      </c>
      <c r="AE146" s="2967">
        <v>36097</v>
      </c>
      <c r="AF146" s="3062">
        <f t="shared" si="44"/>
        <v>273483</v>
      </c>
      <c r="AG146" s="3018"/>
      <c r="AH146" s="2970"/>
      <c r="AI146" s="1068" t="s">
        <v>7316</v>
      </c>
      <c r="AK146" s="43">
        <f t="shared" si="45"/>
        <v>0</v>
      </c>
      <c r="AL146" s="43">
        <f t="shared" si="46"/>
        <v>0</v>
      </c>
      <c r="BT146" s="1061">
        <f>IF('[2]Validation flags'!$H$3=1,0, IF( ISNUMBER(G146), 0, 1 ))</f>
        <v>0</v>
      </c>
      <c r="BU146" s="1061">
        <f>IF('[2]Validation flags'!$H$3=1,0, IF( ISNUMBER(H146), 0, 1 ))</f>
        <v>0</v>
      </c>
      <c r="BV146" s="1061">
        <f>IF('[2]Validation flags'!$H$3=1,0, IF( ISNUMBER(I146), 0, 1 ))</f>
        <v>0</v>
      </c>
      <c r="BW146" s="1061">
        <f>IF('[2]Validation flags'!$H$3=1,0, IF( ISNUMBER(J146), 0, 1 ))</f>
        <v>0</v>
      </c>
      <c r="BX146" s="1061">
        <f>IF('[2]Validation flags'!$H$3=1,0, IF( ISNUMBER(K146), 0, 1 ))</f>
        <v>0</v>
      </c>
      <c r="BY146" s="1061">
        <f>IF('[2]Validation flags'!$H$3=1,0, IF( ISNUMBER(L146), 0, 1 ))</f>
        <v>0</v>
      </c>
      <c r="BZ146" s="1061">
        <f>IF('[2]Validation flags'!$H$3=1,0, IF( ISNUMBER(M146), 0, 1 ))</f>
        <v>0</v>
      </c>
      <c r="CA146" s="1050"/>
      <c r="CB146" s="1050"/>
      <c r="CC146" s="1061">
        <f>IF('[2]Validation flags'!$H$3=1,0, IF( ISNUMBER(P146), 0, 1 ))</f>
        <v>0</v>
      </c>
      <c r="CD146" s="1061">
        <f>IF('[2]Validation flags'!$H$3=1,0, IF( ISNUMBER(Q146), 0, 1 ))</f>
        <v>0</v>
      </c>
      <c r="CE146" s="1061">
        <f>IF('[2]Validation flags'!$H$3=1,0, IF( ISNUMBER(R146), 0, 1 ))</f>
        <v>0</v>
      </c>
      <c r="CF146" s="1061">
        <f>IF('[2]Validation flags'!$H$3=1,0, IF( ISNUMBER(S146), 0, 1 ))</f>
        <v>0</v>
      </c>
      <c r="CG146" s="1050"/>
      <c r="CH146" s="1061">
        <f>IF('[2]Validation flags'!$H$3=1,0, IF( ISNUMBER(U146), 0, 1 ))</f>
        <v>0</v>
      </c>
      <c r="CI146" s="1061">
        <f>IF('[2]Validation flags'!$H$3=1,0, IF( ISNUMBER(V146), 0, 1 ))</f>
        <v>0</v>
      </c>
      <c r="CJ146" s="1061">
        <f>IF('[2]Validation flags'!$H$3=1,0, IF( ISNUMBER(W146), 0, 1 ))</f>
        <v>0</v>
      </c>
      <c r="CK146" s="1061">
        <f>IF('[2]Validation flags'!$H$3=1,0, IF( ISNUMBER(X146), 0, 1 ))</f>
        <v>0</v>
      </c>
      <c r="CL146" s="1061">
        <f>IF('[2]Validation flags'!$H$3=1,0, IF( ISNUMBER(Y146), 0, 1 ))</f>
        <v>0</v>
      </c>
      <c r="CM146" s="1050"/>
      <c r="CN146" s="1061">
        <f>IF('[2]Validation flags'!$H$3=1,0, IF( ISNUMBER(AA146), 0, 1 ))</f>
        <v>0</v>
      </c>
      <c r="CO146" s="1061">
        <f>IF('[2]Validation flags'!$H$3=1,0, IF( ISNUMBER(AB146), 0, 1 ))</f>
        <v>0</v>
      </c>
      <c r="CP146" s="1061">
        <f>IF('[2]Validation flags'!$H$3=1,0, IF( ISNUMBER(AC146), 0, 1 ))</f>
        <v>0</v>
      </c>
      <c r="CQ146" s="1061">
        <f>IF('[2]Validation flags'!$H$3=1,0, IF( ISNUMBER(AD146), 0, 1 ))</f>
        <v>0</v>
      </c>
      <c r="CR146" s="1061">
        <f>IF('[2]Validation flags'!$H$3=1,0, IF( ISNUMBER(AE146), 0, 1 ))</f>
        <v>0</v>
      </c>
      <c r="CU146" s="1034"/>
      <c r="CV146" s="1092"/>
      <c r="CW146" s="1092"/>
      <c r="CX146" s="1092"/>
      <c r="CY146" s="1092"/>
      <c r="CZ146" s="1092"/>
      <c r="DA146" s="1092"/>
      <c r="DB146" s="1061">
        <f t="shared" si="47"/>
        <v>0</v>
      </c>
      <c r="DC146" s="1050"/>
      <c r="DD146" s="1092"/>
      <c r="DE146" s="1092"/>
      <c r="DF146" s="1092"/>
      <c r="DG146" s="1092"/>
      <c r="DH146" s="1092"/>
      <c r="DI146" s="1092"/>
      <c r="DJ146" s="1092"/>
      <c r="DK146" s="1092"/>
      <c r="DL146" s="1092"/>
      <c r="DM146" s="1092"/>
      <c r="DN146" s="1092"/>
      <c r="DO146" s="1092"/>
      <c r="DP146" s="1092"/>
      <c r="DQ146" s="1092"/>
      <c r="DR146" s="1092"/>
      <c r="DS146" s="1092"/>
      <c r="DT146" s="1092"/>
      <c r="DU146" s="1034"/>
    </row>
    <row r="147" spans="2:125" ht="14.25" customHeight="1" thickBot="1" x14ac:dyDescent="0.25">
      <c r="B147" s="62">
        <v>7</v>
      </c>
      <c r="C147" s="63" t="s">
        <v>7473</v>
      </c>
      <c r="D147" s="64"/>
      <c r="E147" s="64" t="s">
        <v>7315</v>
      </c>
      <c r="F147" s="79">
        <v>0</v>
      </c>
      <c r="G147" s="3076">
        <f t="shared" ref="G147:M147" si="49">+SUM(G141:G146)</f>
        <v>229</v>
      </c>
      <c r="H147" s="3077">
        <f t="shared" si="49"/>
        <v>134742</v>
      </c>
      <c r="I147" s="3077">
        <f t="shared" si="49"/>
        <v>69928</v>
      </c>
      <c r="J147" s="3077">
        <f t="shared" si="49"/>
        <v>53738</v>
      </c>
      <c r="K147" s="3077">
        <f t="shared" si="49"/>
        <v>63365</v>
      </c>
      <c r="L147" s="3077">
        <f t="shared" si="49"/>
        <v>9463</v>
      </c>
      <c r="M147" s="3077">
        <f t="shared" si="49"/>
        <v>12301</v>
      </c>
      <c r="N147" s="3075">
        <f t="shared" si="48"/>
        <v>343766</v>
      </c>
      <c r="O147" s="3051"/>
      <c r="P147" s="3076">
        <f t="shared" ref="P147:AF147" si="50">+SUM(P141:P146)</f>
        <v>0</v>
      </c>
      <c r="Q147" s="3077">
        <f t="shared" si="50"/>
        <v>4303</v>
      </c>
      <c r="R147" s="3077">
        <f t="shared" si="50"/>
        <v>6237</v>
      </c>
      <c r="S147" s="3077">
        <f t="shared" si="50"/>
        <v>333226</v>
      </c>
      <c r="T147" s="3078">
        <f t="shared" si="50"/>
        <v>343766</v>
      </c>
      <c r="U147" s="3044">
        <f t="shared" si="50"/>
        <v>0</v>
      </c>
      <c r="V147" s="3063">
        <f t="shared" si="50"/>
        <v>34790</v>
      </c>
      <c r="W147" s="3063">
        <f t="shared" si="50"/>
        <v>146940</v>
      </c>
      <c r="X147" s="3063">
        <f t="shared" si="50"/>
        <v>118964</v>
      </c>
      <c r="Y147" s="3063">
        <f t="shared" si="50"/>
        <v>43072</v>
      </c>
      <c r="Z147" s="3065">
        <f t="shared" si="50"/>
        <v>343766</v>
      </c>
      <c r="AA147" s="3044">
        <f t="shared" si="50"/>
        <v>0</v>
      </c>
      <c r="AB147" s="3063">
        <f t="shared" si="50"/>
        <v>140806</v>
      </c>
      <c r="AC147" s="3063">
        <f t="shared" si="50"/>
        <v>118906</v>
      </c>
      <c r="AD147" s="3063">
        <f t="shared" si="50"/>
        <v>31198</v>
      </c>
      <c r="AE147" s="3063">
        <f t="shared" si="50"/>
        <v>52856</v>
      </c>
      <c r="AF147" s="3065">
        <f t="shared" si="50"/>
        <v>343766</v>
      </c>
      <c r="AG147" s="3018"/>
      <c r="AH147" s="3046" t="s">
        <v>7474</v>
      </c>
      <c r="AI147" s="3047" t="s">
        <v>7316</v>
      </c>
      <c r="AK147" s="43"/>
      <c r="AL147" s="43">
        <f t="shared" si="46"/>
        <v>0</v>
      </c>
      <c r="CU147" s="1034"/>
      <c r="DB147" s="1061">
        <f t="shared" si="47"/>
        <v>0</v>
      </c>
      <c r="DC147" s="1097"/>
      <c r="DU147" s="1034"/>
    </row>
    <row r="148" spans="2:125" ht="14.25" customHeight="1" thickBot="1" x14ac:dyDescent="0.25">
      <c r="B148" s="98">
        <v>8</v>
      </c>
      <c r="C148" s="99" t="s">
        <v>7500</v>
      </c>
      <c r="D148" s="100"/>
      <c r="E148" s="100" t="s">
        <v>7315</v>
      </c>
      <c r="F148" s="526">
        <v>0</v>
      </c>
      <c r="G148" s="3051"/>
      <c r="H148" s="3051"/>
      <c r="I148" s="3051"/>
      <c r="J148" s="3051"/>
      <c r="K148" s="3051"/>
      <c r="L148" s="3051"/>
      <c r="M148" s="3051"/>
      <c r="N148" s="3052">
        <v>36011</v>
      </c>
      <c r="O148" s="3051"/>
      <c r="P148" s="3051"/>
      <c r="Q148" s="3051"/>
      <c r="R148" s="3051"/>
      <c r="S148" s="3051"/>
      <c r="T148" s="3051"/>
      <c r="U148" s="3033"/>
      <c r="V148" s="3033"/>
      <c r="W148" s="3033"/>
      <c r="X148" s="3033"/>
      <c r="Y148" s="3033"/>
      <c r="Z148" s="3033"/>
      <c r="AA148" s="3033"/>
      <c r="AB148" s="3033"/>
      <c r="AC148" s="3033"/>
      <c r="AD148" s="3033"/>
      <c r="AE148" s="3033"/>
      <c r="AF148" s="3033"/>
      <c r="AG148" s="2956"/>
      <c r="AH148" s="3068"/>
      <c r="AI148" s="3053" t="s">
        <v>7501</v>
      </c>
      <c r="AK148" s="43"/>
      <c r="AL148" s="43">
        <f xml:space="preserve"> IF( DB148 = 0, 0, AI148)</f>
        <v>0</v>
      </c>
      <c r="CU148" s="1034"/>
      <c r="DB148" s="1061">
        <f>IF(N148&gt;0.23*N147,1,0)</f>
        <v>0</v>
      </c>
      <c r="DC148" s="1097"/>
      <c r="DU148" s="1034"/>
    </row>
    <row r="149" spans="2:125" ht="14.25" customHeight="1" thickBot="1" x14ac:dyDescent="0.3">
      <c r="B149" s="2956"/>
      <c r="C149" s="3055"/>
      <c r="D149" s="34"/>
      <c r="E149" s="540"/>
      <c r="F149" s="540"/>
      <c r="G149" s="3024"/>
      <c r="H149" s="34"/>
      <c r="I149" s="34"/>
      <c r="J149" s="34"/>
      <c r="K149" s="34"/>
      <c r="L149" s="34"/>
      <c r="M149" s="34"/>
      <c r="N149" s="3024"/>
      <c r="O149" s="3019"/>
      <c r="P149" s="34"/>
      <c r="Q149" s="34"/>
      <c r="R149" s="34"/>
      <c r="S149" s="34"/>
      <c r="T149" s="34"/>
      <c r="U149" s="34"/>
      <c r="V149" s="34"/>
      <c r="W149" s="34"/>
      <c r="X149" s="34"/>
      <c r="Y149" s="34"/>
      <c r="Z149" s="34"/>
      <c r="AA149" s="34"/>
      <c r="AB149" s="34"/>
      <c r="AC149" s="34"/>
      <c r="AD149" s="34"/>
      <c r="AE149" s="34"/>
      <c r="AF149" s="34"/>
      <c r="AG149" s="3019"/>
      <c r="AH149" s="3056"/>
      <c r="AI149" s="3056"/>
      <c r="AK149" s="43"/>
      <c r="AL149" s="651"/>
      <c r="CU149" s="1034"/>
      <c r="DB149" s="1092"/>
      <c r="DC149" s="1097"/>
      <c r="DU149" s="1034"/>
    </row>
    <row r="150" spans="2:125" ht="14.25" customHeight="1" thickBot="1" x14ac:dyDescent="0.25">
      <c r="B150" s="40" t="s">
        <v>2507</v>
      </c>
      <c r="C150" s="41" t="s">
        <v>7700</v>
      </c>
      <c r="D150" s="2951"/>
      <c r="E150" s="2952"/>
      <c r="F150" s="2951"/>
      <c r="G150" s="2951"/>
      <c r="H150" s="2951"/>
      <c r="I150" s="2951"/>
      <c r="J150" s="2951"/>
      <c r="K150" s="2951"/>
      <c r="L150" s="2951"/>
      <c r="M150" s="2951"/>
      <c r="N150" s="2951"/>
      <c r="O150" s="2951"/>
      <c r="P150" s="2956"/>
      <c r="Q150" s="2956"/>
      <c r="R150" s="2956"/>
      <c r="S150" s="2956"/>
      <c r="T150" s="2956"/>
      <c r="U150" s="2995"/>
      <c r="V150" s="2995"/>
      <c r="W150" s="2995"/>
      <c r="X150" s="2995"/>
      <c r="Y150" s="2995"/>
      <c r="Z150" s="2995"/>
      <c r="AA150" s="2995"/>
      <c r="AB150" s="2995"/>
      <c r="AC150" s="2995"/>
      <c r="AD150" s="2995"/>
      <c r="AE150" s="2995"/>
      <c r="AF150" s="2995"/>
      <c r="AG150" s="3018"/>
      <c r="AH150" s="3060"/>
      <c r="AI150" s="3060"/>
      <c r="AK150" s="43"/>
      <c r="AL150" s="651"/>
      <c r="CU150" s="1034"/>
      <c r="DC150" s="1097"/>
      <c r="DU150" s="1034"/>
    </row>
    <row r="151" spans="2:125" ht="14.25" customHeight="1" x14ac:dyDescent="0.25">
      <c r="B151" s="44">
        <v>9</v>
      </c>
      <c r="C151" s="45" t="s">
        <v>7504</v>
      </c>
      <c r="D151" s="46"/>
      <c r="E151" s="46" t="s">
        <v>1923</v>
      </c>
      <c r="F151" s="500">
        <v>0</v>
      </c>
      <c r="G151" s="2960">
        <v>33</v>
      </c>
      <c r="H151" s="2961">
        <v>68</v>
      </c>
      <c r="I151" s="2961">
        <v>201</v>
      </c>
      <c r="J151" s="2961">
        <v>3</v>
      </c>
      <c r="K151" s="2961">
        <v>0</v>
      </c>
      <c r="L151" s="2961">
        <v>7</v>
      </c>
      <c r="M151" s="2961">
        <v>0</v>
      </c>
      <c r="N151" s="3073">
        <f t="shared" ref="N151:N157" si="51">SUM(G151:M151)</f>
        <v>312</v>
      </c>
      <c r="O151" s="3051"/>
      <c r="P151" s="2960">
        <v>0</v>
      </c>
      <c r="Q151" s="2961">
        <v>0</v>
      </c>
      <c r="R151" s="2961">
        <v>0</v>
      </c>
      <c r="S151" s="2961">
        <v>312</v>
      </c>
      <c r="T151" s="3073">
        <f t="shared" ref="T151:T156" si="52">+SUM(P151:S151)</f>
        <v>312</v>
      </c>
      <c r="U151" s="2960">
        <v>0</v>
      </c>
      <c r="V151" s="2961">
        <v>0</v>
      </c>
      <c r="W151" s="2961">
        <v>2</v>
      </c>
      <c r="X151" s="2961">
        <v>9</v>
      </c>
      <c r="Y151" s="2961">
        <v>301</v>
      </c>
      <c r="Z151" s="3074">
        <f t="shared" ref="Z151:Z156" si="53">+SUM(U151:Y151)</f>
        <v>312</v>
      </c>
      <c r="AA151" s="2960">
        <v>0</v>
      </c>
      <c r="AB151" s="2961">
        <v>0</v>
      </c>
      <c r="AC151" s="2961">
        <v>1</v>
      </c>
      <c r="AD151" s="2961">
        <v>15</v>
      </c>
      <c r="AE151" s="2961">
        <v>296</v>
      </c>
      <c r="AF151" s="3074">
        <f t="shared" ref="AF151:AF156" si="54">+SUM(AA151:AE151)</f>
        <v>312</v>
      </c>
      <c r="AG151" s="3018"/>
      <c r="AH151" s="2963"/>
      <c r="AI151" s="53" t="s">
        <v>7316</v>
      </c>
      <c r="AK151" s="43">
        <f t="shared" ref="AK151:AK156" si="55" xml:space="preserve"> IF( SUM( BT151:CR151 ) = 0, 0, $BT$5 )</f>
        <v>0</v>
      </c>
      <c r="AL151" s="43">
        <f t="shared" ref="AL151:AL157" si="56" xml:space="preserve"> IF( DB151 = 0, 0, AI151)</f>
        <v>0</v>
      </c>
      <c r="BT151" s="1061">
        <f>IF('[2]Validation flags'!$H$3=1,0, IF( ISNUMBER(G151), 0, 1 ))</f>
        <v>0</v>
      </c>
      <c r="BU151" s="1061">
        <f>IF('[2]Validation flags'!$H$3=1,0, IF( ISNUMBER(H151), 0, 1 ))</f>
        <v>0</v>
      </c>
      <c r="BV151" s="1061">
        <f>IF('[2]Validation flags'!$H$3=1,0, IF( ISNUMBER(I151), 0, 1 ))</f>
        <v>0</v>
      </c>
      <c r="BW151" s="1061">
        <f>IF('[2]Validation flags'!$H$3=1,0, IF( ISNUMBER(J151), 0, 1 ))</f>
        <v>0</v>
      </c>
      <c r="BX151" s="1061">
        <f>IF('[2]Validation flags'!$H$3=1,0, IF( ISNUMBER(K151), 0, 1 ))</f>
        <v>0</v>
      </c>
      <c r="BY151" s="1061">
        <f>IF('[2]Validation flags'!$H$3=1,0, IF( ISNUMBER(L151), 0, 1 ))</f>
        <v>0</v>
      </c>
      <c r="BZ151" s="1061">
        <f>IF('[2]Validation flags'!$H$3=1,0, IF( ISNUMBER(M151), 0, 1 ))</f>
        <v>0</v>
      </c>
      <c r="CA151" s="1050"/>
      <c r="CB151" s="1050"/>
      <c r="CC151" s="1061">
        <f>IF('[2]Validation flags'!$H$3=1,0, IF( ISNUMBER(P151), 0, 1 ))</f>
        <v>0</v>
      </c>
      <c r="CD151" s="1061">
        <f>IF('[2]Validation flags'!$H$3=1,0, IF( ISNUMBER(Q151), 0, 1 ))</f>
        <v>0</v>
      </c>
      <c r="CE151" s="1061">
        <f>IF('[2]Validation flags'!$H$3=1,0, IF( ISNUMBER(R151), 0, 1 ))</f>
        <v>0</v>
      </c>
      <c r="CF151" s="1061">
        <f>IF('[2]Validation flags'!$H$3=1,0, IF( ISNUMBER(S151), 0, 1 ))</f>
        <v>0</v>
      </c>
      <c r="CG151" s="1050"/>
      <c r="CH151" s="1061">
        <f>IF('[2]Validation flags'!$H$3=1,0, IF( ISNUMBER(U151), 0, 1 ))</f>
        <v>0</v>
      </c>
      <c r="CI151" s="1061">
        <f>IF('[2]Validation flags'!$H$3=1,0, IF( ISNUMBER(V151), 0, 1 ))</f>
        <v>0</v>
      </c>
      <c r="CJ151" s="1061">
        <f>IF('[2]Validation flags'!$H$3=1,0, IF( ISNUMBER(W151), 0, 1 ))</f>
        <v>0</v>
      </c>
      <c r="CK151" s="1061">
        <f>IF('[2]Validation flags'!$H$3=1,0, IF( ISNUMBER(X151), 0, 1 ))</f>
        <v>0</v>
      </c>
      <c r="CL151" s="1061">
        <f>IF('[2]Validation flags'!$H$3=1,0, IF( ISNUMBER(Y151), 0, 1 ))</f>
        <v>0</v>
      </c>
      <c r="CM151" s="1050"/>
      <c r="CN151" s="1061">
        <f>IF('[2]Validation flags'!$H$3=1,0, IF( ISNUMBER(AA151), 0, 1 ))</f>
        <v>0</v>
      </c>
      <c r="CO151" s="1061">
        <f>IF('[2]Validation flags'!$H$3=1,0, IF( ISNUMBER(AB151), 0, 1 ))</f>
        <v>0</v>
      </c>
      <c r="CP151" s="1061">
        <f>IF('[2]Validation flags'!$H$3=1,0, IF( ISNUMBER(AC151), 0, 1 ))</f>
        <v>0</v>
      </c>
      <c r="CQ151" s="1061">
        <f>IF('[2]Validation flags'!$H$3=1,0, IF( ISNUMBER(AD151), 0, 1 ))</f>
        <v>0</v>
      </c>
      <c r="CR151" s="1061">
        <f>IF('[2]Validation flags'!$H$3=1,0, IF( ISNUMBER(AE151), 0, 1 ))</f>
        <v>0</v>
      </c>
      <c r="CU151" s="1034"/>
      <c r="CV151" s="1092"/>
      <c r="CW151" s="1092"/>
      <c r="CX151" s="1092"/>
      <c r="CY151" s="1092"/>
      <c r="CZ151" s="1092"/>
      <c r="DA151" s="1092"/>
      <c r="DB151" s="1061">
        <f t="shared" ref="DB151:DB156" si="57">IF(AND(N151=AF151,Z151=AF151,T151=AF151),0,1)</f>
        <v>0</v>
      </c>
      <c r="DC151" s="1050"/>
      <c r="DD151" s="1092"/>
      <c r="DE151" s="1092"/>
      <c r="DF151" s="1092"/>
      <c r="DG151" s="1092"/>
      <c r="DH151" s="1092"/>
      <c r="DI151" s="1092"/>
      <c r="DJ151" s="1092"/>
      <c r="DK151" s="1092"/>
      <c r="DL151" s="1092"/>
      <c r="DM151" s="1092"/>
      <c r="DN151" s="1092"/>
      <c r="DO151" s="1092"/>
      <c r="DP151" s="1092"/>
      <c r="DQ151" s="1092"/>
      <c r="DR151" s="1092"/>
      <c r="DS151" s="1092"/>
      <c r="DT151" s="1092"/>
      <c r="DU151" s="1034"/>
    </row>
    <row r="152" spans="2:125" ht="14.25" customHeight="1" x14ac:dyDescent="0.25">
      <c r="B152" s="62">
        <v>10</v>
      </c>
      <c r="C152" s="63" t="s">
        <v>7530</v>
      </c>
      <c r="D152" s="64"/>
      <c r="E152" s="64" t="s">
        <v>1923</v>
      </c>
      <c r="F152" s="79">
        <v>0</v>
      </c>
      <c r="G152" s="2967">
        <v>1</v>
      </c>
      <c r="H152" s="2967">
        <v>12</v>
      </c>
      <c r="I152" s="2967">
        <v>40</v>
      </c>
      <c r="J152" s="2967">
        <v>1</v>
      </c>
      <c r="K152" s="2967">
        <v>1</v>
      </c>
      <c r="L152" s="2967">
        <v>8</v>
      </c>
      <c r="M152" s="2967">
        <v>3</v>
      </c>
      <c r="N152" s="3075">
        <f t="shared" si="51"/>
        <v>66</v>
      </c>
      <c r="O152" s="3051"/>
      <c r="P152" s="2966">
        <v>0</v>
      </c>
      <c r="Q152" s="2967">
        <v>0</v>
      </c>
      <c r="R152" s="2967">
        <v>0</v>
      </c>
      <c r="S152" s="2967">
        <v>66</v>
      </c>
      <c r="T152" s="3075">
        <f t="shared" si="52"/>
        <v>66</v>
      </c>
      <c r="U152" s="2966">
        <v>0</v>
      </c>
      <c r="V152" s="2967">
        <v>0</v>
      </c>
      <c r="W152" s="2967">
        <v>9</v>
      </c>
      <c r="X152" s="2967">
        <v>31</v>
      </c>
      <c r="Y152" s="2967">
        <v>26</v>
      </c>
      <c r="Z152" s="3062">
        <f t="shared" si="53"/>
        <v>66</v>
      </c>
      <c r="AA152" s="2966">
        <v>0</v>
      </c>
      <c r="AB152" s="2967">
        <v>0</v>
      </c>
      <c r="AC152" s="2967">
        <v>12</v>
      </c>
      <c r="AD152" s="2967">
        <v>31</v>
      </c>
      <c r="AE152" s="2967">
        <v>23</v>
      </c>
      <c r="AF152" s="3062">
        <f t="shared" si="54"/>
        <v>66</v>
      </c>
      <c r="AG152" s="3018"/>
      <c r="AH152" s="2970"/>
      <c r="AI152" s="1068" t="s">
        <v>7316</v>
      </c>
      <c r="AK152" s="43">
        <f t="shared" si="55"/>
        <v>0</v>
      </c>
      <c r="AL152" s="43">
        <f t="shared" si="56"/>
        <v>0</v>
      </c>
      <c r="BT152" s="1061">
        <f>IF('[2]Validation flags'!$H$3=1,0, IF( ISNUMBER(G152), 0, 1 ))</f>
        <v>0</v>
      </c>
      <c r="BU152" s="1061">
        <f>IF('[2]Validation flags'!$H$3=1,0, IF( ISNUMBER(H152), 0, 1 ))</f>
        <v>0</v>
      </c>
      <c r="BV152" s="1061">
        <f>IF('[2]Validation flags'!$H$3=1,0, IF( ISNUMBER(I152), 0, 1 ))</f>
        <v>0</v>
      </c>
      <c r="BW152" s="1061">
        <f>IF('[2]Validation flags'!$H$3=1,0, IF( ISNUMBER(J152), 0, 1 ))</f>
        <v>0</v>
      </c>
      <c r="BX152" s="1061">
        <f>IF('[2]Validation flags'!$H$3=1,0, IF( ISNUMBER(K152), 0, 1 ))</f>
        <v>0</v>
      </c>
      <c r="BY152" s="1061">
        <f>IF('[2]Validation flags'!$H$3=1,0, IF( ISNUMBER(L152), 0, 1 ))</f>
        <v>0</v>
      </c>
      <c r="BZ152" s="1061">
        <f>IF('[2]Validation flags'!$H$3=1,0, IF( ISNUMBER(M152), 0, 1 ))</f>
        <v>0</v>
      </c>
      <c r="CA152" s="1050"/>
      <c r="CB152" s="1050"/>
      <c r="CC152" s="1061">
        <f>IF('[2]Validation flags'!$H$3=1,0, IF( ISNUMBER(P152), 0, 1 ))</f>
        <v>0</v>
      </c>
      <c r="CD152" s="1061">
        <f>IF('[2]Validation flags'!$H$3=1,0, IF( ISNUMBER(Q152), 0, 1 ))</f>
        <v>0</v>
      </c>
      <c r="CE152" s="1061">
        <f>IF('[2]Validation flags'!$H$3=1,0, IF( ISNUMBER(R152), 0, 1 ))</f>
        <v>0</v>
      </c>
      <c r="CF152" s="1061">
        <f>IF('[2]Validation flags'!$H$3=1,0, IF( ISNUMBER(S152), 0, 1 ))</f>
        <v>0</v>
      </c>
      <c r="CG152" s="1050"/>
      <c r="CH152" s="1061">
        <f>IF('[2]Validation flags'!$H$3=1,0, IF( ISNUMBER(U152), 0, 1 ))</f>
        <v>0</v>
      </c>
      <c r="CI152" s="1061">
        <f>IF('[2]Validation flags'!$H$3=1,0, IF( ISNUMBER(V152), 0, 1 ))</f>
        <v>0</v>
      </c>
      <c r="CJ152" s="1061">
        <f>IF('[2]Validation flags'!$H$3=1,0, IF( ISNUMBER(W152), 0, 1 ))</f>
        <v>0</v>
      </c>
      <c r="CK152" s="1061">
        <f>IF('[2]Validation flags'!$H$3=1,0, IF( ISNUMBER(X152), 0, 1 ))</f>
        <v>0</v>
      </c>
      <c r="CL152" s="1061">
        <f>IF('[2]Validation flags'!$H$3=1,0, IF( ISNUMBER(Y152), 0, 1 ))</f>
        <v>0</v>
      </c>
      <c r="CM152" s="1050"/>
      <c r="CN152" s="1061">
        <f>IF('[2]Validation flags'!$H$3=1,0, IF( ISNUMBER(AA152), 0, 1 ))</f>
        <v>0</v>
      </c>
      <c r="CO152" s="1061">
        <f>IF('[2]Validation flags'!$H$3=1,0, IF( ISNUMBER(AB152), 0, 1 ))</f>
        <v>0</v>
      </c>
      <c r="CP152" s="1061">
        <f>IF('[2]Validation flags'!$H$3=1,0, IF( ISNUMBER(AC152), 0, 1 ))</f>
        <v>0</v>
      </c>
      <c r="CQ152" s="1061">
        <f>IF('[2]Validation flags'!$H$3=1,0, IF( ISNUMBER(AD152), 0, 1 ))</f>
        <v>0</v>
      </c>
      <c r="CR152" s="1061">
        <f>IF('[2]Validation flags'!$H$3=1,0, IF( ISNUMBER(AE152), 0, 1 ))</f>
        <v>0</v>
      </c>
      <c r="CU152" s="1034"/>
      <c r="CV152" s="1092"/>
      <c r="CW152" s="1092"/>
      <c r="CX152" s="1092"/>
      <c r="CY152" s="1092"/>
      <c r="CZ152" s="1092"/>
      <c r="DA152" s="1092"/>
      <c r="DB152" s="1061">
        <f t="shared" si="57"/>
        <v>0</v>
      </c>
      <c r="DC152" s="1050"/>
      <c r="DD152" s="1092"/>
      <c r="DE152" s="1092"/>
      <c r="DF152" s="1092"/>
      <c r="DG152" s="1092"/>
      <c r="DH152" s="1092"/>
      <c r="DI152" s="1092"/>
      <c r="DJ152" s="1092"/>
      <c r="DK152" s="1092"/>
      <c r="DL152" s="1092"/>
      <c r="DM152" s="1092"/>
      <c r="DN152" s="1092"/>
      <c r="DO152" s="1092"/>
      <c r="DP152" s="1092"/>
      <c r="DQ152" s="1092"/>
      <c r="DR152" s="1092"/>
      <c r="DS152" s="1092"/>
      <c r="DT152" s="1092"/>
      <c r="DU152" s="1034"/>
    </row>
    <row r="153" spans="2:125" ht="14.25" customHeight="1" x14ac:dyDescent="0.25">
      <c r="B153" s="62">
        <v>11</v>
      </c>
      <c r="C153" s="63" t="s">
        <v>7556</v>
      </c>
      <c r="D153" s="64"/>
      <c r="E153" s="64" t="s">
        <v>1923</v>
      </c>
      <c r="F153" s="79">
        <v>0</v>
      </c>
      <c r="G153" s="2967">
        <v>3</v>
      </c>
      <c r="H153" s="2967">
        <v>12</v>
      </c>
      <c r="I153" s="2967">
        <v>45</v>
      </c>
      <c r="J153" s="2967">
        <v>2</v>
      </c>
      <c r="K153" s="2967">
        <v>2</v>
      </c>
      <c r="L153" s="2967">
        <v>12</v>
      </c>
      <c r="M153" s="2967">
        <v>5</v>
      </c>
      <c r="N153" s="3075">
        <f t="shared" si="51"/>
        <v>81</v>
      </c>
      <c r="O153" s="3051"/>
      <c r="P153" s="2966">
        <v>0</v>
      </c>
      <c r="Q153" s="2967">
        <v>0</v>
      </c>
      <c r="R153" s="2967">
        <v>3</v>
      </c>
      <c r="S153" s="2967">
        <v>78</v>
      </c>
      <c r="T153" s="3075">
        <f t="shared" si="52"/>
        <v>81</v>
      </c>
      <c r="U153" s="2966">
        <v>0</v>
      </c>
      <c r="V153" s="2967">
        <v>2</v>
      </c>
      <c r="W153" s="2967">
        <v>23</v>
      </c>
      <c r="X153" s="2967">
        <v>49</v>
      </c>
      <c r="Y153" s="2967">
        <v>7</v>
      </c>
      <c r="Z153" s="3062">
        <f t="shared" si="53"/>
        <v>81</v>
      </c>
      <c r="AA153" s="2966">
        <v>0</v>
      </c>
      <c r="AB153" s="2967">
        <v>1</v>
      </c>
      <c r="AC153" s="2967">
        <v>26</v>
      </c>
      <c r="AD153" s="2967">
        <v>43</v>
      </c>
      <c r="AE153" s="2967">
        <v>11</v>
      </c>
      <c r="AF153" s="3062">
        <f t="shared" si="54"/>
        <v>81</v>
      </c>
      <c r="AG153" s="3018"/>
      <c r="AH153" s="2970"/>
      <c r="AI153" s="1068" t="s">
        <v>7316</v>
      </c>
      <c r="AK153" s="43">
        <f t="shared" si="55"/>
        <v>0</v>
      </c>
      <c r="AL153" s="43">
        <f t="shared" si="56"/>
        <v>0</v>
      </c>
      <c r="BT153" s="1061">
        <f>IF('[2]Validation flags'!$H$3=1,0, IF( ISNUMBER(G153), 0, 1 ))</f>
        <v>0</v>
      </c>
      <c r="BU153" s="1061">
        <f>IF('[2]Validation flags'!$H$3=1,0, IF( ISNUMBER(H153), 0, 1 ))</f>
        <v>0</v>
      </c>
      <c r="BV153" s="1061">
        <f>IF('[2]Validation flags'!$H$3=1,0, IF( ISNUMBER(I153), 0, 1 ))</f>
        <v>0</v>
      </c>
      <c r="BW153" s="1061">
        <f>IF('[2]Validation flags'!$H$3=1,0, IF( ISNUMBER(J153), 0, 1 ))</f>
        <v>0</v>
      </c>
      <c r="BX153" s="1061">
        <f>IF('[2]Validation flags'!$H$3=1,0, IF( ISNUMBER(K153), 0, 1 ))</f>
        <v>0</v>
      </c>
      <c r="BY153" s="1061">
        <f>IF('[2]Validation flags'!$H$3=1,0, IF( ISNUMBER(L153), 0, 1 ))</f>
        <v>0</v>
      </c>
      <c r="BZ153" s="1061">
        <f>IF('[2]Validation flags'!$H$3=1,0, IF( ISNUMBER(M153), 0, 1 ))</f>
        <v>0</v>
      </c>
      <c r="CA153" s="1050"/>
      <c r="CB153" s="1050"/>
      <c r="CC153" s="1061">
        <f>IF('[2]Validation flags'!$H$3=1,0, IF( ISNUMBER(P153), 0, 1 ))</f>
        <v>0</v>
      </c>
      <c r="CD153" s="1061">
        <f>IF('[2]Validation flags'!$H$3=1,0, IF( ISNUMBER(Q153), 0, 1 ))</f>
        <v>0</v>
      </c>
      <c r="CE153" s="1061">
        <f>IF('[2]Validation flags'!$H$3=1,0, IF( ISNUMBER(R153), 0, 1 ))</f>
        <v>0</v>
      </c>
      <c r="CF153" s="1061">
        <f>IF('[2]Validation flags'!$H$3=1,0, IF( ISNUMBER(S153), 0, 1 ))</f>
        <v>0</v>
      </c>
      <c r="CG153" s="1050"/>
      <c r="CH153" s="1061">
        <f>IF('[2]Validation flags'!$H$3=1,0, IF( ISNUMBER(U153), 0, 1 ))</f>
        <v>0</v>
      </c>
      <c r="CI153" s="1061">
        <f>IF('[2]Validation flags'!$H$3=1,0, IF( ISNUMBER(V153), 0, 1 ))</f>
        <v>0</v>
      </c>
      <c r="CJ153" s="1061">
        <f>IF('[2]Validation flags'!$H$3=1,0, IF( ISNUMBER(W153), 0, 1 ))</f>
        <v>0</v>
      </c>
      <c r="CK153" s="1061">
        <f>IF('[2]Validation flags'!$H$3=1,0, IF( ISNUMBER(X153), 0, 1 ))</f>
        <v>0</v>
      </c>
      <c r="CL153" s="1061">
        <f>IF('[2]Validation flags'!$H$3=1,0, IF( ISNUMBER(Y153), 0, 1 ))</f>
        <v>0</v>
      </c>
      <c r="CM153" s="1050"/>
      <c r="CN153" s="1061">
        <f>IF('[2]Validation flags'!$H$3=1,0, IF( ISNUMBER(AA153), 0, 1 ))</f>
        <v>0</v>
      </c>
      <c r="CO153" s="1061">
        <f>IF('[2]Validation flags'!$H$3=1,0, IF( ISNUMBER(AB153), 0, 1 ))</f>
        <v>0</v>
      </c>
      <c r="CP153" s="1061">
        <f>IF('[2]Validation flags'!$H$3=1,0, IF( ISNUMBER(AC153), 0, 1 ))</f>
        <v>0</v>
      </c>
      <c r="CQ153" s="1061">
        <f>IF('[2]Validation flags'!$H$3=1,0, IF( ISNUMBER(AD153), 0, 1 ))</f>
        <v>0</v>
      </c>
      <c r="CR153" s="1061">
        <f>IF('[2]Validation flags'!$H$3=1,0, IF( ISNUMBER(AE153), 0, 1 ))</f>
        <v>0</v>
      </c>
      <c r="CU153" s="1034"/>
      <c r="CV153" s="1092"/>
      <c r="CW153" s="1092"/>
      <c r="CX153" s="1092"/>
      <c r="CY153" s="1092"/>
      <c r="CZ153" s="1092"/>
      <c r="DA153" s="1092"/>
      <c r="DB153" s="1061">
        <f t="shared" si="57"/>
        <v>0</v>
      </c>
      <c r="DC153" s="1050"/>
      <c r="DD153" s="1092"/>
      <c r="DE153" s="1092"/>
      <c r="DF153" s="1092"/>
      <c r="DG153" s="1092"/>
      <c r="DH153" s="1092"/>
      <c r="DI153" s="1092"/>
      <c r="DJ153" s="1092"/>
      <c r="DK153" s="1092"/>
      <c r="DL153" s="1092"/>
      <c r="DM153" s="1092"/>
      <c r="DN153" s="1092"/>
      <c r="DO153" s="1092"/>
      <c r="DP153" s="1092"/>
      <c r="DQ153" s="1092"/>
      <c r="DR153" s="1092"/>
      <c r="DS153" s="1092"/>
      <c r="DT153" s="1092"/>
      <c r="DU153" s="1034"/>
    </row>
    <row r="154" spans="2:125" ht="14.25" customHeight="1" x14ac:dyDescent="0.25">
      <c r="B154" s="62">
        <v>12</v>
      </c>
      <c r="C154" s="63" t="s">
        <v>7582</v>
      </c>
      <c r="D154" s="64"/>
      <c r="E154" s="64" t="s">
        <v>1923</v>
      </c>
      <c r="F154" s="79">
        <v>0</v>
      </c>
      <c r="G154" s="2967">
        <v>0</v>
      </c>
      <c r="H154" s="2967">
        <v>13</v>
      </c>
      <c r="I154" s="2967">
        <v>35</v>
      </c>
      <c r="J154" s="2967">
        <v>2</v>
      </c>
      <c r="K154" s="2967">
        <v>8</v>
      </c>
      <c r="L154" s="2967">
        <v>8</v>
      </c>
      <c r="M154" s="2967">
        <v>10</v>
      </c>
      <c r="N154" s="3075">
        <f t="shared" si="51"/>
        <v>76</v>
      </c>
      <c r="O154" s="3051"/>
      <c r="P154" s="2966">
        <v>0</v>
      </c>
      <c r="Q154" s="2967">
        <v>3</v>
      </c>
      <c r="R154" s="2967">
        <v>1</v>
      </c>
      <c r="S154" s="2967">
        <v>72</v>
      </c>
      <c r="T154" s="3075">
        <f t="shared" si="52"/>
        <v>76</v>
      </c>
      <c r="U154" s="2966">
        <v>0</v>
      </c>
      <c r="V154" s="2967">
        <v>5</v>
      </c>
      <c r="W154" s="2967">
        <v>18</v>
      </c>
      <c r="X154" s="2967">
        <v>42</v>
      </c>
      <c r="Y154" s="2967">
        <v>11</v>
      </c>
      <c r="Z154" s="3062">
        <f t="shared" si="53"/>
        <v>76</v>
      </c>
      <c r="AA154" s="2966">
        <v>0</v>
      </c>
      <c r="AB154" s="2967">
        <v>6</v>
      </c>
      <c r="AC154" s="2967">
        <v>24</v>
      </c>
      <c r="AD154" s="2967">
        <v>27</v>
      </c>
      <c r="AE154" s="2967">
        <v>19</v>
      </c>
      <c r="AF154" s="3062">
        <f t="shared" si="54"/>
        <v>76</v>
      </c>
      <c r="AG154" s="3018"/>
      <c r="AH154" s="2970"/>
      <c r="AI154" s="1068" t="s">
        <v>7316</v>
      </c>
      <c r="AK154" s="43">
        <f t="shared" si="55"/>
        <v>0</v>
      </c>
      <c r="AL154" s="43">
        <f t="shared" si="56"/>
        <v>0</v>
      </c>
      <c r="BT154" s="1061">
        <f>IF('[2]Validation flags'!$H$3=1,0, IF( ISNUMBER(G154), 0, 1 ))</f>
        <v>0</v>
      </c>
      <c r="BU154" s="1061">
        <f>IF('[2]Validation flags'!$H$3=1,0, IF( ISNUMBER(H154), 0, 1 ))</f>
        <v>0</v>
      </c>
      <c r="BV154" s="1061">
        <f>IF('[2]Validation flags'!$H$3=1,0, IF( ISNUMBER(I154), 0, 1 ))</f>
        <v>0</v>
      </c>
      <c r="BW154" s="1061">
        <f>IF('[2]Validation flags'!$H$3=1,0, IF( ISNUMBER(J154), 0, 1 ))</f>
        <v>0</v>
      </c>
      <c r="BX154" s="1061">
        <f>IF('[2]Validation flags'!$H$3=1,0, IF( ISNUMBER(K154), 0, 1 ))</f>
        <v>0</v>
      </c>
      <c r="BY154" s="1061">
        <f>IF('[2]Validation flags'!$H$3=1,0, IF( ISNUMBER(L154), 0, 1 ))</f>
        <v>0</v>
      </c>
      <c r="BZ154" s="1061">
        <f>IF('[2]Validation flags'!$H$3=1,0, IF( ISNUMBER(M154), 0, 1 ))</f>
        <v>0</v>
      </c>
      <c r="CA154" s="1050"/>
      <c r="CB154" s="1050"/>
      <c r="CC154" s="1061">
        <f>IF('[2]Validation flags'!$H$3=1,0, IF( ISNUMBER(P154), 0, 1 ))</f>
        <v>0</v>
      </c>
      <c r="CD154" s="1061">
        <f>IF('[2]Validation flags'!$H$3=1,0, IF( ISNUMBER(Q154), 0, 1 ))</f>
        <v>0</v>
      </c>
      <c r="CE154" s="1061">
        <f>IF('[2]Validation flags'!$H$3=1,0, IF( ISNUMBER(R154), 0, 1 ))</f>
        <v>0</v>
      </c>
      <c r="CF154" s="1061">
        <f>IF('[2]Validation flags'!$H$3=1,0, IF( ISNUMBER(S154), 0, 1 ))</f>
        <v>0</v>
      </c>
      <c r="CG154" s="1050"/>
      <c r="CH154" s="1061">
        <f>IF('[2]Validation flags'!$H$3=1,0, IF( ISNUMBER(U154), 0, 1 ))</f>
        <v>0</v>
      </c>
      <c r="CI154" s="1061">
        <f>IF('[2]Validation flags'!$H$3=1,0, IF( ISNUMBER(V154), 0, 1 ))</f>
        <v>0</v>
      </c>
      <c r="CJ154" s="1061">
        <f>IF('[2]Validation flags'!$H$3=1,0, IF( ISNUMBER(W154), 0, 1 ))</f>
        <v>0</v>
      </c>
      <c r="CK154" s="1061">
        <f>IF('[2]Validation flags'!$H$3=1,0, IF( ISNUMBER(X154), 0, 1 ))</f>
        <v>0</v>
      </c>
      <c r="CL154" s="1061">
        <f>IF('[2]Validation flags'!$H$3=1,0, IF( ISNUMBER(Y154), 0, 1 ))</f>
        <v>0</v>
      </c>
      <c r="CM154" s="1050"/>
      <c r="CN154" s="1061">
        <f>IF('[2]Validation flags'!$H$3=1,0, IF( ISNUMBER(AA154), 0, 1 ))</f>
        <v>0</v>
      </c>
      <c r="CO154" s="1061">
        <f>IF('[2]Validation flags'!$H$3=1,0, IF( ISNUMBER(AB154), 0, 1 ))</f>
        <v>0</v>
      </c>
      <c r="CP154" s="1061">
        <f>IF('[2]Validation flags'!$H$3=1,0, IF( ISNUMBER(AC154), 0, 1 ))</f>
        <v>0</v>
      </c>
      <c r="CQ154" s="1061">
        <f>IF('[2]Validation flags'!$H$3=1,0, IF( ISNUMBER(AD154), 0, 1 ))</f>
        <v>0</v>
      </c>
      <c r="CR154" s="1061">
        <f>IF('[2]Validation flags'!$H$3=1,0, IF( ISNUMBER(AE154), 0, 1 ))</f>
        <v>0</v>
      </c>
      <c r="CU154" s="1034"/>
      <c r="CV154" s="1092"/>
      <c r="CW154" s="1092"/>
      <c r="CX154" s="1092"/>
      <c r="CY154" s="1092"/>
      <c r="CZ154" s="1092"/>
      <c r="DA154" s="1092"/>
      <c r="DB154" s="1061">
        <f t="shared" si="57"/>
        <v>0</v>
      </c>
      <c r="DC154" s="1050"/>
      <c r="DD154" s="1092"/>
      <c r="DE154" s="1092"/>
      <c r="DF154" s="1092"/>
      <c r="DG154" s="1092"/>
      <c r="DH154" s="1092"/>
      <c r="DI154" s="1092"/>
      <c r="DJ154" s="1092"/>
      <c r="DK154" s="1092"/>
      <c r="DL154" s="1092"/>
      <c r="DM154" s="1092"/>
      <c r="DN154" s="1092"/>
      <c r="DO154" s="1092"/>
      <c r="DP154" s="1092"/>
      <c r="DQ154" s="1092"/>
      <c r="DR154" s="1092"/>
      <c r="DS154" s="1092"/>
      <c r="DT154" s="1092"/>
      <c r="DU154" s="1034"/>
    </row>
    <row r="155" spans="2:125" ht="14.25" customHeight="1" x14ac:dyDescent="0.25">
      <c r="B155" s="85">
        <v>13</v>
      </c>
      <c r="C155" s="86" t="s">
        <v>7608</v>
      </c>
      <c r="D155" s="88"/>
      <c r="E155" s="88" t="s">
        <v>1923</v>
      </c>
      <c r="F155" s="520">
        <v>0</v>
      </c>
      <c r="G155" s="2967">
        <v>0</v>
      </c>
      <c r="H155" s="2967">
        <v>8</v>
      </c>
      <c r="I155" s="2967">
        <v>18</v>
      </c>
      <c r="J155" s="2967">
        <v>5</v>
      </c>
      <c r="K155" s="2967">
        <v>3</v>
      </c>
      <c r="L155" s="2967">
        <v>4</v>
      </c>
      <c r="M155" s="2967">
        <v>2</v>
      </c>
      <c r="N155" s="3075">
        <f t="shared" si="51"/>
        <v>40</v>
      </c>
      <c r="O155" s="3051"/>
      <c r="P155" s="2966">
        <v>0</v>
      </c>
      <c r="Q155" s="2967">
        <v>2</v>
      </c>
      <c r="R155" s="2967">
        <v>6</v>
      </c>
      <c r="S155" s="2967">
        <v>32</v>
      </c>
      <c r="T155" s="3075">
        <f t="shared" si="52"/>
        <v>40</v>
      </c>
      <c r="U155" s="2966">
        <v>0</v>
      </c>
      <c r="V155" s="2967">
        <v>4</v>
      </c>
      <c r="W155" s="2967">
        <v>14</v>
      </c>
      <c r="X155" s="2967">
        <v>19</v>
      </c>
      <c r="Y155" s="2967">
        <v>3</v>
      </c>
      <c r="Z155" s="3062">
        <f t="shared" si="53"/>
        <v>40</v>
      </c>
      <c r="AA155" s="2966">
        <v>0</v>
      </c>
      <c r="AB155" s="2967">
        <v>2</v>
      </c>
      <c r="AC155" s="2967">
        <v>23</v>
      </c>
      <c r="AD155" s="2967">
        <v>7</v>
      </c>
      <c r="AE155" s="2967">
        <v>8</v>
      </c>
      <c r="AF155" s="3062">
        <f t="shared" si="54"/>
        <v>40</v>
      </c>
      <c r="AG155" s="3018"/>
      <c r="AH155" s="2970"/>
      <c r="AI155" s="1068" t="s">
        <v>7316</v>
      </c>
      <c r="AK155" s="43">
        <f t="shared" si="55"/>
        <v>0</v>
      </c>
      <c r="AL155" s="43">
        <f t="shared" si="56"/>
        <v>0</v>
      </c>
      <c r="BT155" s="1061">
        <f>IF('[2]Validation flags'!$H$3=1,0, IF( ISNUMBER(G155), 0, 1 ))</f>
        <v>0</v>
      </c>
      <c r="BU155" s="1061">
        <f>IF('[2]Validation flags'!$H$3=1,0, IF( ISNUMBER(H155), 0, 1 ))</f>
        <v>0</v>
      </c>
      <c r="BV155" s="1061">
        <f>IF('[2]Validation flags'!$H$3=1,0, IF( ISNUMBER(I155), 0, 1 ))</f>
        <v>0</v>
      </c>
      <c r="BW155" s="1061">
        <f>IF('[2]Validation flags'!$H$3=1,0, IF( ISNUMBER(J155), 0, 1 ))</f>
        <v>0</v>
      </c>
      <c r="BX155" s="1061">
        <f>IF('[2]Validation flags'!$H$3=1,0, IF( ISNUMBER(K155), 0, 1 ))</f>
        <v>0</v>
      </c>
      <c r="BY155" s="1061">
        <f>IF('[2]Validation flags'!$H$3=1,0, IF( ISNUMBER(L155), 0, 1 ))</f>
        <v>0</v>
      </c>
      <c r="BZ155" s="1061">
        <f>IF('[2]Validation flags'!$H$3=1,0, IF( ISNUMBER(M155), 0, 1 ))</f>
        <v>0</v>
      </c>
      <c r="CA155" s="1050"/>
      <c r="CB155" s="1050"/>
      <c r="CC155" s="1061">
        <f>IF('[2]Validation flags'!$H$3=1,0, IF( ISNUMBER(P155), 0, 1 ))</f>
        <v>0</v>
      </c>
      <c r="CD155" s="1061">
        <f>IF('[2]Validation flags'!$H$3=1,0, IF( ISNUMBER(Q155), 0, 1 ))</f>
        <v>0</v>
      </c>
      <c r="CE155" s="1061">
        <f>IF('[2]Validation flags'!$H$3=1,0, IF( ISNUMBER(R155), 0, 1 ))</f>
        <v>0</v>
      </c>
      <c r="CF155" s="1061">
        <f>IF('[2]Validation flags'!$H$3=1,0, IF( ISNUMBER(S155), 0, 1 ))</f>
        <v>0</v>
      </c>
      <c r="CG155" s="1050"/>
      <c r="CH155" s="1061">
        <f>IF('[2]Validation flags'!$H$3=1,0, IF( ISNUMBER(U155), 0, 1 ))</f>
        <v>0</v>
      </c>
      <c r="CI155" s="1061">
        <f>IF('[2]Validation flags'!$H$3=1,0, IF( ISNUMBER(V155), 0, 1 ))</f>
        <v>0</v>
      </c>
      <c r="CJ155" s="1061">
        <f>IF('[2]Validation flags'!$H$3=1,0, IF( ISNUMBER(W155), 0, 1 ))</f>
        <v>0</v>
      </c>
      <c r="CK155" s="1061">
        <f>IF('[2]Validation flags'!$H$3=1,0, IF( ISNUMBER(X155), 0, 1 ))</f>
        <v>0</v>
      </c>
      <c r="CL155" s="1061">
        <f>IF('[2]Validation flags'!$H$3=1,0, IF( ISNUMBER(Y155), 0, 1 ))</f>
        <v>0</v>
      </c>
      <c r="CM155" s="1050"/>
      <c r="CN155" s="1061">
        <f>IF('[2]Validation flags'!$H$3=1,0, IF( ISNUMBER(AA155), 0, 1 ))</f>
        <v>0</v>
      </c>
      <c r="CO155" s="1061">
        <f>IF('[2]Validation flags'!$H$3=1,0, IF( ISNUMBER(AB155), 0, 1 ))</f>
        <v>0</v>
      </c>
      <c r="CP155" s="1061">
        <f>IF('[2]Validation flags'!$H$3=1,0, IF( ISNUMBER(AC155), 0, 1 ))</f>
        <v>0</v>
      </c>
      <c r="CQ155" s="1061">
        <f>IF('[2]Validation flags'!$H$3=1,0, IF( ISNUMBER(AD155), 0, 1 ))</f>
        <v>0</v>
      </c>
      <c r="CR155" s="1061">
        <f>IF('[2]Validation flags'!$H$3=1,0, IF( ISNUMBER(AE155), 0, 1 ))</f>
        <v>0</v>
      </c>
      <c r="CU155" s="1034"/>
      <c r="CV155" s="1092"/>
      <c r="CW155" s="1092"/>
      <c r="CX155" s="1092"/>
      <c r="CY155" s="1092"/>
      <c r="CZ155" s="1092"/>
      <c r="DA155" s="1092"/>
      <c r="DB155" s="1061">
        <f t="shared" si="57"/>
        <v>0</v>
      </c>
      <c r="DC155" s="1050"/>
      <c r="DD155" s="1092"/>
      <c r="DE155" s="1092"/>
      <c r="DF155" s="1092"/>
      <c r="DG155" s="1092"/>
      <c r="DH155" s="1092"/>
      <c r="DI155" s="1092"/>
      <c r="DJ155" s="1092"/>
      <c r="DK155" s="1092"/>
      <c r="DL155" s="1092"/>
      <c r="DM155" s="1092"/>
      <c r="DN155" s="1092"/>
      <c r="DO155" s="1092"/>
      <c r="DP155" s="1092"/>
      <c r="DQ155" s="1092"/>
      <c r="DR155" s="1092"/>
      <c r="DS155" s="1092"/>
      <c r="DT155" s="1092"/>
      <c r="DU155" s="1034"/>
    </row>
    <row r="156" spans="2:125" ht="14.25" customHeight="1" x14ac:dyDescent="0.25">
      <c r="B156" s="62">
        <v>14</v>
      </c>
      <c r="C156" s="63" t="s">
        <v>7634</v>
      </c>
      <c r="D156" s="64"/>
      <c r="E156" s="64" t="s">
        <v>1923</v>
      </c>
      <c r="F156" s="79">
        <v>0</v>
      </c>
      <c r="G156" s="2967">
        <v>0</v>
      </c>
      <c r="H156" s="2967">
        <v>17</v>
      </c>
      <c r="I156" s="2967">
        <v>7</v>
      </c>
      <c r="J156" s="2967">
        <v>4</v>
      </c>
      <c r="K156" s="2967">
        <v>5</v>
      </c>
      <c r="L156" s="2967">
        <v>1</v>
      </c>
      <c r="M156" s="2967">
        <v>2</v>
      </c>
      <c r="N156" s="3075">
        <f t="shared" si="51"/>
        <v>36</v>
      </c>
      <c r="O156" s="3051"/>
      <c r="P156" s="2966">
        <v>0</v>
      </c>
      <c r="Q156" s="2967">
        <v>1</v>
      </c>
      <c r="R156" s="2967">
        <v>0</v>
      </c>
      <c r="S156" s="2967">
        <v>35</v>
      </c>
      <c r="T156" s="3075">
        <f t="shared" si="52"/>
        <v>36</v>
      </c>
      <c r="U156" s="2966">
        <v>0</v>
      </c>
      <c r="V156" s="2967">
        <v>1</v>
      </c>
      <c r="W156" s="2967">
        <v>13</v>
      </c>
      <c r="X156" s="2967">
        <v>18</v>
      </c>
      <c r="Y156" s="2967">
        <v>4</v>
      </c>
      <c r="Z156" s="3062">
        <f t="shared" si="53"/>
        <v>36</v>
      </c>
      <c r="AA156" s="2966">
        <v>0</v>
      </c>
      <c r="AB156" s="2967">
        <v>10</v>
      </c>
      <c r="AC156" s="2967">
        <v>16</v>
      </c>
      <c r="AD156" s="2967">
        <v>5</v>
      </c>
      <c r="AE156" s="2967">
        <v>5</v>
      </c>
      <c r="AF156" s="3062">
        <f t="shared" si="54"/>
        <v>36</v>
      </c>
      <c r="AG156" s="3018"/>
      <c r="AH156" s="2970"/>
      <c r="AI156" s="1068" t="s">
        <v>7316</v>
      </c>
      <c r="AK156" s="43">
        <f t="shared" si="55"/>
        <v>0</v>
      </c>
      <c r="AL156" s="43">
        <f t="shared" si="56"/>
        <v>0</v>
      </c>
      <c r="BT156" s="1061">
        <f>IF('[2]Validation flags'!$H$3=1,0, IF( ISNUMBER(G156), 0, 1 ))</f>
        <v>0</v>
      </c>
      <c r="BU156" s="1061">
        <f>IF('[2]Validation flags'!$H$3=1,0, IF( ISNUMBER(H156), 0, 1 ))</f>
        <v>0</v>
      </c>
      <c r="BV156" s="1061">
        <f>IF('[2]Validation flags'!$H$3=1,0, IF( ISNUMBER(I156), 0, 1 ))</f>
        <v>0</v>
      </c>
      <c r="BW156" s="1061">
        <f>IF('[2]Validation flags'!$H$3=1,0, IF( ISNUMBER(J156), 0, 1 ))</f>
        <v>0</v>
      </c>
      <c r="BX156" s="1061">
        <f>IF('[2]Validation flags'!$H$3=1,0, IF( ISNUMBER(K156), 0, 1 ))</f>
        <v>0</v>
      </c>
      <c r="BY156" s="1061">
        <f>IF('[2]Validation flags'!$H$3=1,0, IF( ISNUMBER(L156), 0, 1 ))</f>
        <v>0</v>
      </c>
      <c r="BZ156" s="1061">
        <f>IF('[2]Validation flags'!$H$3=1,0, IF( ISNUMBER(M156), 0, 1 ))</f>
        <v>0</v>
      </c>
      <c r="CA156" s="1050"/>
      <c r="CB156" s="1050"/>
      <c r="CC156" s="1061">
        <f>IF('[2]Validation flags'!$H$3=1,0, IF( ISNUMBER(P156), 0, 1 ))</f>
        <v>0</v>
      </c>
      <c r="CD156" s="1061">
        <f>IF('[2]Validation flags'!$H$3=1,0, IF( ISNUMBER(Q156), 0, 1 ))</f>
        <v>0</v>
      </c>
      <c r="CE156" s="1061">
        <f>IF('[2]Validation flags'!$H$3=1,0, IF( ISNUMBER(R156), 0, 1 ))</f>
        <v>0</v>
      </c>
      <c r="CF156" s="1061">
        <f>IF('[2]Validation flags'!$H$3=1,0, IF( ISNUMBER(S156), 0, 1 ))</f>
        <v>0</v>
      </c>
      <c r="CG156" s="1050"/>
      <c r="CH156" s="1061">
        <f>IF('[2]Validation flags'!$H$3=1,0, IF( ISNUMBER(U156), 0, 1 ))</f>
        <v>0</v>
      </c>
      <c r="CI156" s="1061">
        <f>IF('[2]Validation flags'!$H$3=1,0, IF( ISNUMBER(V156), 0, 1 ))</f>
        <v>0</v>
      </c>
      <c r="CJ156" s="1061">
        <f>IF('[2]Validation flags'!$H$3=1,0, IF( ISNUMBER(W156), 0, 1 ))</f>
        <v>0</v>
      </c>
      <c r="CK156" s="1061">
        <f>IF('[2]Validation flags'!$H$3=1,0, IF( ISNUMBER(X156), 0, 1 ))</f>
        <v>0</v>
      </c>
      <c r="CL156" s="1061">
        <f>IF('[2]Validation flags'!$H$3=1,0, IF( ISNUMBER(Y156), 0, 1 ))</f>
        <v>0</v>
      </c>
      <c r="CM156" s="1050"/>
      <c r="CN156" s="1061">
        <f>IF('[2]Validation flags'!$H$3=1,0, IF( ISNUMBER(AA156), 0, 1 ))</f>
        <v>0</v>
      </c>
      <c r="CO156" s="1061">
        <f>IF('[2]Validation flags'!$H$3=1,0, IF( ISNUMBER(AB156), 0, 1 ))</f>
        <v>0</v>
      </c>
      <c r="CP156" s="1061">
        <f>IF('[2]Validation flags'!$H$3=1,0, IF( ISNUMBER(AC156), 0, 1 ))</f>
        <v>0</v>
      </c>
      <c r="CQ156" s="1061">
        <f>IF('[2]Validation flags'!$H$3=1,0, IF( ISNUMBER(AD156), 0, 1 ))</f>
        <v>0</v>
      </c>
      <c r="CR156" s="1061">
        <f>IF('[2]Validation flags'!$H$3=1,0, IF( ISNUMBER(AE156), 0, 1 ))</f>
        <v>0</v>
      </c>
      <c r="CU156" s="1034"/>
      <c r="CV156" s="1092"/>
      <c r="CW156" s="1092"/>
      <c r="CX156" s="1092"/>
      <c r="CY156" s="1092"/>
      <c r="CZ156" s="1092"/>
      <c r="DA156" s="1092"/>
      <c r="DB156" s="1061">
        <f t="shared" si="57"/>
        <v>0</v>
      </c>
      <c r="DC156" s="1050"/>
      <c r="DD156" s="1092"/>
      <c r="DE156" s="1092"/>
      <c r="DF156" s="1092"/>
      <c r="DG156" s="1092"/>
      <c r="DH156" s="1092"/>
      <c r="DI156" s="1092"/>
      <c r="DJ156" s="1092"/>
      <c r="DK156" s="1092"/>
      <c r="DL156" s="1092"/>
      <c r="DM156" s="1092"/>
      <c r="DN156" s="1092"/>
      <c r="DO156" s="1092"/>
      <c r="DP156" s="1092"/>
      <c r="DQ156" s="1092"/>
      <c r="DR156" s="1092"/>
      <c r="DS156" s="1092"/>
      <c r="DT156" s="1092"/>
      <c r="DU156" s="1034"/>
    </row>
    <row r="157" spans="2:125" ht="14.25" customHeight="1" thickBot="1" x14ac:dyDescent="0.25">
      <c r="B157" s="98">
        <v>15</v>
      </c>
      <c r="C157" s="99" t="s">
        <v>7660</v>
      </c>
      <c r="D157" s="100"/>
      <c r="E157" s="100" t="s">
        <v>1923</v>
      </c>
      <c r="F157" s="526">
        <v>0</v>
      </c>
      <c r="G157" s="3076">
        <f t="shared" ref="G157:M157" si="58">+SUM(G151:G156)</f>
        <v>37</v>
      </c>
      <c r="H157" s="3077">
        <f t="shared" si="58"/>
        <v>130</v>
      </c>
      <c r="I157" s="3077">
        <f t="shared" si="58"/>
        <v>346</v>
      </c>
      <c r="J157" s="3077">
        <f t="shared" si="58"/>
        <v>17</v>
      </c>
      <c r="K157" s="3077">
        <f t="shared" si="58"/>
        <v>19</v>
      </c>
      <c r="L157" s="3077">
        <f t="shared" si="58"/>
        <v>40</v>
      </c>
      <c r="M157" s="3077">
        <f t="shared" si="58"/>
        <v>22</v>
      </c>
      <c r="N157" s="3079">
        <f t="shared" si="51"/>
        <v>611</v>
      </c>
      <c r="O157" s="3051"/>
      <c r="P157" s="3076">
        <f t="shared" ref="P157:AF157" si="59">+SUM(P151:P156)</f>
        <v>0</v>
      </c>
      <c r="Q157" s="3077">
        <f t="shared" si="59"/>
        <v>6</v>
      </c>
      <c r="R157" s="3077">
        <f t="shared" si="59"/>
        <v>10</v>
      </c>
      <c r="S157" s="3077">
        <f t="shared" si="59"/>
        <v>595</v>
      </c>
      <c r="T157" s="3078">
        <f t="shared" si="59"/>
        <v>611</v>
      </c>
      <c r="U157" s="3044">
        <f t="shared" si="59"/>
        <v>0</v>
      </c>
      <c r="V157" s="3063">
        <f t="shared" si="59"/>
        <v>12</v>
      </c>
      <c r="W157" s="3063">
        <f t="shared" si="59"/>
        <v>79</v>
      </c>
      <c r="X157" s="3063">
        <f t="shared" si="59"/>
        <v>168</v>
      </c>
      <c r="Y157" s="3063">
        <f t="shared" si="59"/>
        <v>352</v>
      </c>
      <c r="Z157" s="3065">
        <f t="shared" si="59"/>
        <v>611</v>
      </c>
      <c r="AA157" s="3044">
        <f t="shared" si="59"/>
        <v>0</v>
      </c>
      <c r="AB157" s="3063">
        <f t="shared" si="59"/>
        <v>19</v>
      </c>
      <c r="AC157" s="3063">
        <f t="shared" si="59"/>
        <v>102</v>
      </c>
      <c r="AD157" s="3063">
        <f t="shared" si="59"/>
        <v>128</v>
      </c>
      <c r="AE157" s="3063">
        <f t="shared" si="59"/>
        <v>362</v>
      </c>
      <c r="AF157" s="3065">
        <f t="shared" si="59"/>
        <v>611</v>
      </c>
      <c r="AG157" s="3018"/>
      <c r="AH157" s="3046" t="s">
        <v>7661</v>
      </c>
      <c r="AI157" s="3066" t="s">
        <v>7316</v>
      </c>
      <c r="AK157" s="43"/>
      <c r="AL157" s="43">
        <f t="shared" si="56"/>
        <v>0</v>
      </c>
      <c r="CU157" s="1034"/>
      <c r="DB157" s="1061">
        <f>IF(AND(N157=AF157,Z157=AF157,T157=AF157),0,1)</f>
        <v>0</v>
      </c>
      <c r="DC157" s="1097"/>
      <c r="DD157" s="1097"/>
      <c r="DE157" s="1097"/>
      <c r="DF157" s="1097"/>
      <c r="DG157" s="1097"/>
      <c r="DH157" s="1097"/>
      <c r="DI157" s="1097"/>
      <c r="DJ157" s="1097"/>
      <c r="DK157" s="1097"/>
      <c r="DL157" s="1097"/>
      <c r="DM157" s="1097"/>
      <c r="DN157" s="1097"/>
      <c r="DO157" s="1097"/>
      <c r="DP157" s="1097"/>
      <c r="DQ157" s="1097"/>
      <c r="DR157" s="1097"/>
      <c r="DS157" s="1097"/>
      <c r="DT157" s="1097"/>
      <c r="DU157" s="1034"/>
    </row>
    <row r="158" spans="2:125" ht="14.25" customHeight="1" thickBot="1" x14ac:dyDescent="0.25">
      <c r="B158" s="3018"/>
      <c r="C158" s="3055"/>
      <c r="D158" s="3055"/>
      <c r="E158" s="3080"/>
      <c r="F158" s="2951"/>
      <c r="G158" s="2951"/>
      <c r="H158" s="2951"/>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51"/>
      <c r="AD158" s="2951"/>
      <c r="AE158" s="2951"/>
      <c r="AF158" s="2951"/>
      <c r="AG158" s="2951"/>
      <c r="AH158" s="3060"/>
      <c r="AI158" s="3060"/>
      <c r="AK158" s="43"/>
      <c r="AL158" s="651"/>
      <c r="CU158" s="1034"/>
      <c r="CV158" s="1097"/>
      <c r="CW158" s="1097"/>
      <c r="CX158" s="1097"/>
      <c r="CY158" s="1097"/>
      <c r="CZ158" s="1097"/>
      <c r="DA158" s="1097"/>
      <c r="DB158" s="1097"/>
      <c r="DC158" s="1097"/>
      <c r="DD158" s="1097"/>
      <c r="DE158" s="1097"/>
      <c r="DF158" s="1097"/>
      <c r="DG158" s="1097"/>
      <c r="DH158" s="1097"/>
      <c r="DI158" s="1097"/>
      <c r="DJ158" s="1097"/>
      <c r="DK158" s="1097"/>
      <c r="DL158" s="1097"/>
      <c r="DM158" s="1097"/>
      <c r="DN158" s="1097"/>
      <c r="DO158" s="1097"/>
      <c r="DP158" s="1097"/>
      <c r="DQ158" s="1097"/>
      <c r="DR158" s="1097"/>
      <c r="DS158" s="1097"/>
      <c r="DT158" s="1097"/>
      <c r="DU158" s="1034"/>
    </row>
    <row r="159" spans="2:125" ht="27.75" thickBot="1" x14ac:dyDescent="0.25">
      <c r="B159" s="3486" t="s">
        <v>14</v>
      </c>
      <c r="C159" s="3487"/>
      <c r="D159" s="20" t="s">
        <v>15</v>
      </c>
      <c r="E159" s="21" t="s">
        <v>3782</v>
      </c>
      <c r="F159" s="3022" t="s">
        <v>17</v>
      </c>
      <c r="G159" s="3081" t="s">
        <v>870</v>
      </c>
      <c r="H159" s="642" t="s">
        <v>869</v>
      </c>
      <c r="I159" s="642" t="s">
        <v>868</v>
      </c>
      <c r="J159" s="642" t="s">
        <v>867</v>
      </c>
      <c r="K159" s="642" t="s">
        <v>866</v>
      </c>
      <c r="L159" s="642" t="s">
        <v>865</v>
      </c>
      <c r="M159" s="642" t="s">
        <v>864</v>
      </c>
      <c r="N159" s="2954" t="s">
        <v>863</v>
      </c>
      <c r="O159" s="2951"/>
      <c r="P159" s="2951"/>
      <c r="Q159" s="2951"/>
      <c r="R159" s="2951"/>
      <c r="S159" s="2951"/>
      <c r="T159" s="2951"/>
      <c r="U159" s="2951"/>
      <c r="V159" s="2951"/>
      <c r="W159" s="2951"/>
      <c r="X159" s="2951"/>
      <c r="Y159" s="2951"/>
      <c r="Z159" s="2951"/>
      <c r="AA159" s="2951"/>
      <c r="AB159" s="2951"/>
      <c r="AC159" s="2951"/>
      <c r="AD159" s="2951"/>
      <c r="AE159" s="2951"/>
      <c r="AF159" s="2951"/>
      <c r="AG159" s="2951"/>
      <c r="AH159" s="3060"/>
      <c r="AI159" s="3060"/>
      <c r="AK159" s="43"/>
      <c r="AL159" s="651"/>
      <c r="CU159" s="1034"/>
      <c r="CV159" s="1097"/>
      <c r="CW159" s="1097"/>
      <c r="CX159" s="1097"/>
      <c r="CY159" s="1097"/>
      <c r="CZ159" s="1097"/>
      <c r="DA159" s="1097"/>
      <c r="DB159" s="1097"/>
      <c r="DC159" s="1097"/>
      <c r="DD159" s="1097"/>
      <c r="DE159" s="1097"/>
      <c r="DF159" s="1097"/>
      <c r="DG159" s="1097"/>
      <c r="DH159" s="1097"/>
      <c r="DI159" s="1097"/>
      <c r="DJ159" s="1097"/>
      <c r="DK159" s="1097"/>
      <c r="DL159" s="1097"/>
      <c r="DM159" s="1097"/>
      <c r="DN159" s="1097"/>
      <c r="DO159" s="1097"/>
      <c r="DP159" s="1097"/>
      <c r="DQ159" s="1097"/>
      <c r="DR159" s="1097"/>
      <c r="DS159" s="1097"/>
      <c r="DT159" s="1097"/>
      <c r="DU159" s="1034"/>
    </row>
    <row r="160" spans="2:125" ht="14.25" customHeight="1" thickBot="1" x14ac:dyDescent="0.3">
      <c r="B160" s="3018"/>
      <c r="C160" s="3055"/>
      <c r="D160" s="34"/>
      <c r="E160" s="540"/>
      <c r="F160" s="540"/>
      <c r="G160" s="3024"/>
      <c r="H160" s="34"/>
      <c r="I160" s="34"/>
      <c r="J160" s="34"/>
      <c r="K160" s="34"/>
      <c r="L160" s="34"/>
      <c r="M160" s="34"/>
      <c r="N160" s="3024"/>
      <c r="O160" s="3019"/>
      <c r="P160" s="34"/>
      <c r="Q160" s="34"/>
      <c r="R160" s="34"/>
      <c r="S160" s="34"/>
      <c r="T160" s="34"/>
      <c r="U160" s="34"/>
      <c r="V160" s="34"/>
      <c r="W160" s="34"/>
      <c r="X160" s="34"/>
      <c r="Y160" s="34"/>
      <c r="Z160" s="34"/>
      <c r="AA160" s="34"/>
      <c r="AB160" s="34"/>
      <c r="AC160" s="34"/>
      <c r="AD160" s="34"/>
      <c r="AE160" s="34"/>
      <c r="AF160" s="34"/>
      <c r="AG160" s="3019"/>
      <c r="AH160" s="3056"/>
      <c r="AI160" s="3056"/>
      <c r="AK160" s="43"/>
      <c r="AL160" s="651"/>
      <c r="CU160" s="1034"/>
      <c r="CV160" s="1097"/>
      <c r="CW160" s="1097"/>
      <c r="CX160" s="1097"/>
      <c r="CY160" s="1097"/>
      <c r="CZ160" s="1097"/>
      <c r="DA160" s="1097"/>
      <c r="DB160" s="1097"/>
      <c r="DC160" s="1097"/>
      <c r="DD160" s="1097"/>
      <c r="DE160" s="1097"/>
      <c r="DF160" s="1097"/>
      <c r="DG160" s="1097"/>
      <c r="DH160" s="1097"/>
      <c r="DI160" s="1097"/>
      <c r="DJ160" s="1097"/>
      <c r="DK160" s="1097"/>
      <c r="DL160" s="1097"/>
      <c r="DM160" s="1097"/>
      <c r="DN160" s="1097"/>
      <c r="DO160" s="1097"/>
      <c r="DP160" s="1097"/>
      <c r="DQ160" s="1097"/>
      <c r="DR160" s="1097"/>
      <c r="DS160" s="1097"/>
      <c r="DT160" s="1097"/>
      <c r="DU160" s="1034"/>
    </row>
    <row r="161" spans="2:125" ht="14.25" customHeight="1" thickBot="1" x14ac:dyDescent="0.25">
      <c r="B161" s="40" t="s">
        <v>1998</v>
      </c>
      <c r="C161" s="41" t="s">
        <v>7701</v>
      </c>
      <c r="D161" s="2951"/>
      <c r="E161" s="2952"/>
      <c r="F161" s="2951"/>
      <c r="G161" s="2951"/>
      <c r="H161" s="2951"/>
      <c r="I161" s="2951"/>
      <c r="J161" s="2951"/>
      <c r="K161" s="2951"/>
      <c r="L161" s="2951"/>
      <c r="M161" s="2951"/>
      <c r="N161" s="2951"/>
      <c r="O161" s="2951"/>
      <c r="P161" s="2956"/>
      <c r="Q161" s="2956"/>
      <c r="R161" s="2956"/>
      <c r="S161" s="2956"/>
      <c r="T161" s="2956"/>
      <c r="U161" s="2995"/>
      <c r="V161" s="2995"/>
      <c r="W161" s="2995"/>
      <c r="X161" s="2995"/>
      <c r="Y161" s="2995"/>
      <c r="Z161" s="2995"/>
      <c r="AA161" s="2995"/>
      <c r="AB161" s="2995"/>
      <c r="AC161" s="2995"/>
      <c r="AD161" s="2995"/>
      <c r="AE161" s="2995"/>
      <c r="AF161" s="2995"/>
      <c r="AG161" s="3018"/>
      <c r="AH161" s="3060"/>
      <c r="AI161" s="3060"/>
      <c r="AK161" s="43"/>
      <c r="AL161" s="651"/>
      <c r="CU161" s="1034"/>
      <c r="CV161" s="1097"/>
      <c r="CW161" s="1097"/>
      <c r="CX161" s="1097"/>
      <c r="CY161" s="1097"/>
      <c r="CZ161" s="1097"/>
      <c r="DA161" s="1097"/>
      <c r="DB161" s="1097"/>
      <c r="DC161" s="1097"/>
      <c r="DD161" s="1097"/>
      <c r="DE161" s="1097"/>
      <c r="DF161" s="1097"/>
      <c r="DG161" s="1097"/>
      <c r="DH161" s="1097"/>
      <c r="DI161" s="1097"/>
      <c r="DJ161" s="1097"/>
      <c r="DK161" s="1097"/>
      <c r="DL161" s="1097"/>
      <c r="DM161" s="1097"/>
      <c r="DN161" s="1097"/>
      <c r="DO161" s="1097"/>
      <c r="DP161" s="1097"/>
      <c r="DQ161" s="1097"/>
      <c r="DR161" s="1097"/>
      <c r="DS161" s="1097"/>
      <c r="DT161" s="1097"/>
      <c r="DU161" s="1034"/>
    </row>
    <row r="162" spans="2:125" ht="14.25" customHeight="1" x14ac:dyDescent="0.2">
      <c r="B162" s="44">
        <v>16</v>
      </c>
      <c r="C162" s="45" t="s">
        <v>7702</v>
      </c>
      <c r="D162" s="46" t="s">
        <v>7703</v>
      </c>
      <c r="E162" s="3082" t="s">
        <v>7704</v>
      </c>
      <c r="F162" s="500">
        <v>3</v>
      </c>
      <c r="G162" s="3083">
        <v>5729.451</v>
      </c>
      <c r="H162" s="3084">
        <v>5814.5039999999999</v>
      </c>
      <c r="I162" s="3084">
        <v>5889.9670373835661</v>
      </c>
      <c r="J162" s="3084">
        <v>5932.2711802922367</v>
      </c>
      <c r="K162" s="3084">
        <v>5972.7091182922395</v>
      </c>
      <c r="L162" s="3084">
        <v>6014.0495362922411</v>
      </c>
      <c r="M162" s="3084">
        <v>6054.7582132922371</v>
      </c>
      <c r="N162" s="3085">
        <v>6096.4356502922419</v>
      </c>
      <c r="O162" s="2951"/>
      <c r="P162" s="3086"/>
      <c r="Q162" s="2951"/>
      <c r="R162" s="2951"/>
      <c r="S162" s="2951"/>
      <c r="T162" s="2951"/>
      <c r="U162" s="2951"/>
      <c r="V162" s="2951"/>
      <c r="W162" s="2951"/>
      <c r="X162" s="2951"/>
      <c r="Y162" s="2951"/>
      <c r="Z162" s="2951"/>
      <c r="AA162" s="2951"/>
      <c r="AB162" s="2951"/>
      <c r="AC162" s="2951"/>
      <c r="AD162" s="2951"/>
      <c r="AE162" s="2951"/>
      <c r="AF162" s="2951"/>
      <c r="AG162" s="2951"/>
      <c r="AH162" s="3087"/>
      <c r="AI162" s="3088" t="s">
        <v>7705</v>
      </c>
      <c r="AK162" s="43">
        <f t="shared" ref="AK162:AK171" si="60" xml:space="preserve"> IF( SUM( BT162:CR162 ) = 0, 0, $BT$5 )</f>
        <v>0</v>
      </c>
      <c r="AL162" s="43" t="str">
        <f xml:space="preserve"> IF( SUM(CV162:DC162)=0, 0, DD162)</f>
        <v>Unexpectedly low value given the resident population reported in Table WWS3 and the trade effluent load.</v>
      </c>
      <c r="BT162" s="1061">
        <f>IF('[2]Validation flags'!$H$3=1,0, IF( ISNUMBER(G162), 0, 1 ))</f>
        <v>0</v>
      </c>
      <c r="BU162" s="1061">
        <f>IF('[2]Validation flags'!$H$3=1,0, IF( ISNUMBER(H162), 0, 1 ))</f>
        <v>0</v>
      </c>
      <c r="BV162" s="1061">
        <f>IF('[2]Validation flags'!$H$3=1,0, IF( ISNUMBER(I162), 0, 1 ))</f>
        <v>0</v>
      </c>
      <c r="BW162" s="1061">
        <f>IF('[2]Validation flags'!$H$3=1,0, IF( ISNUMBER(J162), 0, 1 ))</f>
        <v>0</v>
      </c>
      <c r="BX162" s="1061">
        <f>IF('[2]Validation flags'!$H$3=1,0, IF( ISNUMBER(K162), 0, 1 ))</f>
        <v>0</v>
      </c>
      <c r="BY162" s="1061">
        <f>IF('[2]Validation flags'!$H$3=1,0, IF( ISNUMBER(L162), 0, 1 ))</f>
        <v>0</v>
      </c>
      <c r="BZ162" s="1061">
        <f>IF('[2]Validation flags'!$H$3=1,0, IF( ISNUMBER(M162), 0, 1 ))</f>
        <v>0</v>
      </c>
      <c r="CA162" s="1061">
        <f>IF('[2]Validation flags'!$H$3=1,0, IF( ISNUMBER(N162), 0, 1 ))</f>
        <v>0</v>
      </c>
      <c r="CU162" s="1034"/>
      <c r="CV162" s="1061">
        <f>IF(  (ROUND(G162,3))  &lt;(($N$148/0.06)+(ROUND([2]WWS3!G16,3))),   1,0)</f>
        <v>1</v>
      </c>
      <c r="CW162" s="1061">
        <f>IF(  (ROUND(H162,3))  &lt;(($N$129/0.06)+(ROUND([2]WWS3!H16,3))),   1,0)</f>
        <v>1</v>
      </c>
      <c r="CX162" s="1061">
        <f>IF(  (ROUND(I162,3))  &lt;(($N$110/0.06)+(ROUND([2]WWS3!I16,3))),   1,0)</f>
        <v>1</v>
      </c>
      <c r="CY162" s="1061">
        <f>IF(  (ROUND(J162,3))  &lt;(($N$91/0.06)+(ROUND([2]WWS3!J16,3))),   1,0)</f>
        <v>1</v>
      </c>
      <c r="CZ162" s="1061">
        <f>IF(  (ROUND(K162,3))  &lt;(($N$72/0.06)+(ROUND([2]WWS3!K16,3))),   1,0)</f>
        <v>1</v>
      </c>
      <c r="DA162" s="1061">
        <f>IF(  (ROUND(L162,3))  &lt;(($N$53/0.06)+(ROUND([2]WWS3!L16,3))),   1,0)</f>
        <v>1</v>
      </c>
      <c r="DB162" s="1061">
        <f>IF(  (ROUND(M162,3))  &lt;(($N$34/0.06)+(ROUND([2]WWS3!M16,3))),   1,0)</f>
        <v>1</v>
      </c>
      <c r="DC162" s="1061">
        <f>IF(  (ROUND(N162,3))  &lt;(($N$15/0.06)+(ROUND([2]WWS3!N16,3))),   1,0)</f>
        <v>1</v>
      </c>
      <c r="DD162" s="3089" t="s">
        <v>7706</v>
      </c>
      <c r="DE162" s="1097"/>
      <c r="DF162" s="1097"/>
      <c r="DG162" s="1097"/>
      <c r="DH162" s="1097"/>
      <c r="DI162" s="1097"/>
      <c r="DJ162" s="1097"/>
      <c r="DK162" s="1097"/>
      <c r="DL162" s="1097"/>
      <c r="DM162" s="1097"/>
      <c r="DN162" s="1097"/>
      <c r="DO162" s="1097"/>
      <c r="DP162" s="1097"/>
      <c r="DQ162" s="1097"/>
      <c r="DR162" s="1097"/>
      <c r="DS162" s="1097"/>
      <c r="DT162" s="1097"/>
      <c r="DU162" s="1034"/>
    </row>
    <row r="163" spans="2:125" ht="14.25" customHeight="1" x14ac:dyDescent="0.2">
      <c r="B163" s="62">
        <f>B162+1</f>
        <v>17</v>
      </c>
      <c r="C163" s="63" t="s">
        <v>7707</v>
      </c>
      <c r="D163" s="64" t="s">
        <v>7708</v>
      </c>
      <c r="E163" s="64" t="s">
        <v>1884</v>
      </c>
      <c r="F163" s="79">
        <v>3</v>
      </c>
      <c r="G163" s="509">
        <v>0</v>
      </c>
      <c r="H163" s="509">
        <v>0</v>
      </c>
      <c r="I163" s="509">
        <v>0</v>
      </c>
      <c r="J163" s="509">
        <v>0</v>
      </c>
      <c r="K163" s="509">
        <v>0</v>
      </c>
      <c r="L163" s="509">
        <v>0</v>
      </c>
      <c r="M163" s="509">
        <v>0.91300000000000003</v>
      </c>
      <c r="N163" s="666">
        <v>0.61399999999999999</v>
      </c>
      <c r="O163" s="2951"/>
      <c r="P163" s="2951"/>
      <c r="Q163" s="2951"/>
      <c r="R163" s="2951"/>
      <c r="S163" s="2951"/>
      <c r="T163" s="2951"/>
      <c r="U163" s="2951"/>
      <c r="V163" s="2951"/>
      <c r="W163" s="2951"/>
      <c r="X163" s="2951"/>
      <c r="Y163" s="2951"/>
      <c r="Z163" s="2951"/>
      <c r="AA163" s="2951"/>
      <c r="AB163" s="2951"/>
      <c r="AC163" s="2951"/>
      <c r="AD163" s="2951"/>
      <c r="AE163" s="2951"/>
      <c r="AF163" s="2951"/>
      <c r="AG163" s="2951"/>
      <c r="AH163" s="3090"/>
      <c r="AI163" s="3047" t="s">
        <v>7709</v>
      </c>
      <c r="AK163" s="43">
        <f t="shared" si="60"/>
        <v>0</v>
      </c>
      <c r="AL163" s="43">
        <f t="shared" ref="AL163:AL171" si="61" xml:space="preserve"> IF( SUM(CV163:DC163)=0, 0, AI163)</f>
        <v>0</v>
      </c>
      <c r="BT163" s="1061">
        <f>IF('[2]Validation flags'!$H$3=1,0, IF( ISNUMBER(G163), 0, 1 ))</f>
        <v>0</v>
      </c>
      <c r="BU163" s="1061">
        <f>IF('[2]Validation flags'!$H$3=1,0, IF( ISNUMBER(H163), 0, 1 ))</f>
        <v>0</v>
      </c>
      <c r="BV163" s="1061">
        <f>IF('[2]Validation flags'!$H$3=1,0, IF( ISNUMBER(I163), 0, 1 ))</f>
        <v>0</v>
      </c>
      <c r="BW163" s="1061">
        <f>IF('[2]Validation flags'!$H$3=1,0, IF( ISNUMBER(J163), 0, 1 ))</f>
        <v>0</v>
      </c>
      <c r="BX163" s="1061">
        <f>IF('[2]Validation flags'!$H$3=1,0, IF( ISNUMBER(K163), 0, 1 ))</f>
        <v>0</v>
      </c>
      <c r="BY163" s="1061">
        <f>IF('[2]Validation flags'!$H$3=1,0, IF( ISNUMBER(L163), 0, 1 ))</f>
        <v>0</v>
      </c>
      <c r="BZ163" s="1061">
        <f>IF('[2]Validation flags'!$H$3=1,0, IF( ISNUMBER(M163), 0, 1 ))</f>
        <v>0</v>
      </c>
      <c r="CA163" s="1061">
        <f>IF('[2]Validation flags'!$H$3=1,0, IF( ISNUMBER(N163), 0, 1 ))</f>
        <v>0</v>
      </c>
      <c r="CU163" s="1034"/>
      <c r="CV163" s="1061">
        <f>IF(  AND(   ROUND([2]WWS2!$L$31,3)=0,  ROUND(G163,3)&gt;0),    1,0)</f>
        <v>0</v>
      </c>
      <c r="CW163" s="1061">
        <f>IF(  AND(   ROUND([2]WWS2!$R$31,3)=0,  ROUND(H163,3)&gt;0),    1,0)</f>
        <v>0</v>
      </c>
      <c r="CX163" s="1061">
        <f>IF(  AND(   ROUND([2]WWS2!$X$31,3)=0,  ROUND(I163,3)&gt;0),    1,0)</f>
        <v>0</v>
      </c>
      <c r="CY163" s="1061">
        <f>IF(  AND(   ROUND([2]WWS2!$AD$31,3)=0,  ROUND(J163,3)&gt;0),    1,0)</f>
        <v>0</v>
      </c>
      <c r="CZ163" s="1061">
        <f>IF(  AND(   ROUND([2]WWS2!$AJ$31,3)=0,  ROUND(K163,3)&gt;0),    1,0)</f>
        <v>0</v>
      </c>
      <c r="DA163" s="1061">
        <f>IF(  AND(   ROUND([2]WWS2!$AP$31,3)=0,  ROUND(L163,3)&gt;0),    1,0)</f>
        <v>0</v>
      </c>
      <c r="DB163" s="1061">
        <f>IF(  AND(   ROUND([2]WWS2!$AV$31,3)=0,  ROUND(M163,3)&gt;0),    1,0)</f>
        <v>0</v>
      </c>
      <c r="DC163" s="1061">
        <f>IF(  AND(   ROUND([2]WWS2!$BB$31,3)=0,  ROUND(N163,3)&gt;0),    1,0)</f>
        <v>0</v>
      </c>
      <c r="DD163" s="1097"/>
      <c r="DE163" s="1097"/>
      <c r="DF163" s="1097"/>
      <c r="DG163" s="1097"/>
      <c r="DH163" s="1097"/>
      <c r="DI163" s="1097"/>
      <c r="DJ163" s="1097"/>
      <c r="DK163" s="1097"/>
      <c r="DL163" s="1097"/>
      <c r="DM163" s="1097"/>
      <c r="DN163" s="1097"/>
      <c r="DO163" s="1097"/>
      <c r="DP163" s="1097"/>
      <c r="DQ163" s="1097"/>
      <c r="DR163" s="1097"/>
      <c r="DS163" s="1097"/>
      <c r="DT163" s="1097"/>
      <c r="DU163" s="1034"/>
    </row>
    <row r="164" spans="2:125" ht="14.25" customHeight="1" x14ac:dyDescent="0.2">
      <c r="B164" s="62">
        <f t="shared" ref="B164:B171" si="62">B163+1</f>
        <v>18</v>
      </c>
      <c r="C164" s="63" t="s">
        <v>7710</v>
      </c>
      <c r="D164" s="64" t="s">
        <v>7711</v>
      </c>
      <c r="E164" s="64" t="s">
        <v>1884</v>
      </c>
      <c r="F164" s="79">
        <v>3</v>
      </c>
      <c r="G164" s="509">
        <v>160.893</v>
      </c>
      <c r="H164" s="509">
        <v>0</v>
      </c>
      <c r="I164" s="524">
        <v>66.917000000000002</v>
      </c>
      <c r="J164" s="509">
        <v>0</v>
      </c>
      <c r="K164" s="524">
        <v>27.792999999999999</v>
      </c>
      <c r="L164" s="524">
        <v>408.685</v>
      </c>
      <c r="M164" s="524">
        <v>105.59699999999999</v>
      </c>
      <c r="N164" s="666">
        <v>0.51700000000000002</v>
      </c>
      <c r="O164" s="2951"/>
      <c r="P164" s="3086"/>
      <c r="Q164" s="2951"/>
      <c r="R164" s="2951"/>
      <c r="S164" s="2951"/>
      <c r="T164" s="2951"/>
      <c r="U164" s="2951"/>
      <c r="V164" s="2951"/>
      <c r="W164" s="2951"/>
      <c r="X164" s="2951"/>
      <c r="Y164" s="2951"/>
      <c r="Z164" s="2951"/>
      <c r="AA164" s="2951"/>
      <c r="AB164" s="2951"/>
      <c r="AC164" s="2951"/>
      <c r="AD164" s="2951"/>
      <c r="AE164" s="2951"/>
      <c r="AF164" s="2951"/>
      <c r="AG164" s="2951"/>
      <c r="AH164" s="3090"/>
      <c r="AI164" s="3047" t="s">
        <v>7709</v>
      </c>
      <c r="AK164" s="43">
        <f t="shared" si="60"/>
        <v>0</v>
      </c>
      <c r="AL164" s="43">
        <f t="shared" si="61"/>
        <v>0</v>
      </c>
      <c r="BT164" s="1061">
        <f>IF('[2]Validation flags'!$H$3=1,0, IF( ISNUMBER(G164), 0, 1 ))</f>
        <v>0</v>
      </c>
      <c r="BU164" s="1061">
        <f>IF('[2]Validation flags'!$H$3=1,0, IF( ISNUMBER(H164), 0, 1 ))</f>
        <v>0</v>
      </c>
      <c r="BV164" s="1061">
        <f>IF('[2]Validation flags'!$H$3=1,0, IF( ISNUMBER(I164), 0, 1 ))</f>
        <v>0</v>
      </c>
      <c r="BW164" s="1061">
        <f>IF('[2]Validation flags'!$H$3=1,0, IF( ISNUMBER(J164), 0, 1 ))</f>
        <v>0</v>
      </c>
      <c r="BX164" s="1061">
        <f>IF('[2]Validation flags'!$H$3=1,0, IF( ISNUMBER(K164), 0, 1 ))</f>
        <v>0</v>
      </c>
      <c r="BY164" s="1061">
        <f>IF('[2]Validation flags'!$H$3=1,0, IF( ISNUMBER(L164), 0, 1 ))</f>
        <v>0</v>
      </c>
      <c r="BZ164" s="1061">
        <f>IF('[2]Validation flags'!$H$3=1,0, IF( ISNUMBER(M164), 0, 1 ))</f>
        <v>0</v>
      </c>
      <c r="CA164" s="1061">
        <f>IF('[2]Validation flags'!$H$3=1,0, IF( ISNUMBER(N164), 0, 1 ))</f>
        <v>0</v>
      </c>
      <c r="CU164" s="1034"/>
      <c r="CV164" s="1061">
        <f>IF(  AND(   ROUND([2]WWS2!$L$28,3)=0,  ROUND(G164,3)&gt;0),    1,0)</f>
        <v>0</v>
      </c>
      <c r="CW164" s="1061">
        <f>IF(  AND(   ROUND([2]WWS2!$R$28,3)=0,  ROUND(H164,3)&gt;0),    1,0)</f>
        <v>0</v>
      </c>
      <c r="CX164" s="1061">
        <f>IF(  AND(   ROUND([2]WWS2!$X$28,3)=0,  ROUND(I164,3)&gt;0),    1,0)</f>
        <v>0</v>
      </c>
      <c r="CY164" s="1061">
        <f>IF(  AND(   ROUND([2]WWS2!$AD$28,3)=0,  ROUND(J164,3)&gt;0),    1,0)</f>
        <v>0</v>
      </c>
      <c r="CZ164" s="1061">
        <f>IF(  AND(   ROUND([2]WWS2!$AJ$28,3)=0,  ROUND(K164,3)&gt;0),    1,0)</f>
        <v>0</v>
      </c>
      <c r="DA164" s="1061">
        <f>IF(  AND(   ROUND([2]WWS2!$AP$28,3)=0,  ROUND(L164,3)&gt;0),    1,0)</f>
        <v>0</v>
      </c>
      <c r="DB164" s="1061">
        <f>IF(  AND(   ROUND([2]WWS2!$AV$28,3)=0,  ROUND(M164,3)&gt;0),    1,0)</f>
        <v>0</v>
      </c>
      <c r="DC164" s="1061">
        <f>IF(  AND(   ROUND([2]WWS2!$BB$28,3)=0,  ROUND(N164,3)&gt;0),    1,0)</f>
        <v>0</v>
      </c>
      <c r="DD164" s="1097"/>
      <c r="DE164" s="1097"/>
      <c r="DF164" s="1097"/>
      <c r="DG164" s="1097"/>
      <c r="DH164" s="1097"/>
      <c r="DI164" s="1097"/>
      <c r="DJ164" s="1097"/>
      <c r="DK164" s="1097"/>
      <c r="DL164" s="1097"/>
      <c r="DM164" s="1097"/>
      <c r="DN164" s="1097"/>
      <c r="DO164" s="1097"/>
      <c r="DP164" s="1097"/>
      <c r="DQ164" s="1097"/>
      <c r="DR164" s="1097"/>
      <c r="DS164" s="1097"/>
      <c r="DT164" s="1097"/>
      <c r="DU164" s="1034"/>
    </row>
    <row r="165" spans="2:125" ht="14.25" customHeight="1" x14ac:dyDescent="0.2">
      <c r="B165" s="62">
        <f t="shared" si="62"/>
        <v>19</v>
      </c>
      <c r="C165" s="63" t="s">
        <v>7712</v>
      </c>
      <c r="D165" s="64" t="s">
        <v>7713</v>
      </c>
      <c r="E165" s="64" t="s">
        <v>1884</v>
      </c>
      <c r="F165" s="79">
        <v>3</v>
      </c>
      <c r="G165" s="3091">
        <v>0</v>
      </c>
      <c r="H165" s="3091">
        <v>0</v>
      </c>
      <c r="I165" s="3092">
        <v>38.616</v>
      </c>
      <c r="J165" s="3091">
        <v>0</v>
      </c>
      <c r="K165" s="3092">
        <v>18.614999999999998</v>
      </c>
      <c r="L165" s="3092">
        <v>249.44499999999999</v>
      </c>
      <c r="M165" s="3092">
        <v>381.26799999999997</v>
      </c>
      <c r="N165" s="3093">
        <v>3018.2779999999998</v>
      </c>
      <c r="O165" s="2951"/>
      <c r="P165" s="3086"/>
      <c r="Q165" s="2951"/>
      <c r="R165" s="2951"/>
      <c r="S165" s="2951"/>
      <c r="T165" s="2951"/>
      <c r="U165" s="2951"/>
      <c r="V165" s="2951"/>
      <c r="W165" s="2951"/>
      <c r="X165" s="2951"/>
      <c r="Y165" s="2951"/>
      <c r="Z165" s="2951"/>
      <c r="AA165" s="2951"/>
      <c r="AB165" s="2951"/>
      <c r="AC165" s="2951"/>
      <c r="AD165" s="2951"/>
      <c r="AE165" s="2951"/>
      <c r="AF165" s="2951"/>
      <c r="AG165" s="2951"/>
      <c r="AH165" s="3090"/>
      <c r="AI165" s="3047" t="s">
        <v>7709</v>
      </c>
      <c r="AK165" s="43">
        <f t="shared" si="60"/>
        <v>0</v>
      </c>
      <c r="AL165" s="43">
        <f t="shared" si="61"/>
        <v>0</v>
      </c>
      <c r="BT165" s="1061">
        <f>IF('[2]Validation flags'!$H$3=1,0, IF( ISNUMBER(G165), 0, 1 ))</f>
        <v>0</v>
      </c>
      <c r="BU165" s="1061">
        <f>IF('[2]Validation flags'!$H$3=1,0, IF( ISNUMBER(H165), 0, 1 ))</f>
        <v>0</v>
      </c>
      <c r="BV165" s="1061">
        <f>IF('[2]Validation flags'!$H$3=1,0, IF( ISNUMBER(I165), 0, 1 ))</f>
        <v>0</v>
      </c>
      <c r="BW165" s="1061">
        <f>IF('[2]Validation flags'!$H$3=1,0, IF( ISNUMBER(J165), 0, 1 ))</f>
        <v>0</v>
      </c>
      <c r="BX165" s="1061">
        <f>IF('[2]Validation flags'!$H$3=1,0, IF( ISNUMBER(K165), 0, 1 ))</f>
        <v>0</v>
      </c>
      <c r="BY165" s="1061">
        <f>IF('[2]Validation flags'!$H$3=1,0, IF( ISNUMBER(L165), 0, 1 ))</f>
        <v>0</v>
      </c>
      <c r="BZ165" s="1061">
        <f>IF('[2]Validation flags'!$H$3=1,0, IF( ISNUMBER(M165), 0, 1 ))</f>
        <v>0</v>
      </c>
      <c r="CA165" s="1061">
        <f>IF('[2]Validation flags'!$H$3=1,0, IF( ISNUMBER(N165), 0, 1 ))</f>
        <v>0</v>
      </c>
      <c r="CU165" s="1034"/>
      <c r="CV165" s="1061">
        <f>IF(  AND(   ROUND([2]WWS2!$L$27,3)=0,  ROUND(G165,3)&gt;0),    1,0)</f>
        <v>0</v>
      </c>
      <c r="CW165" s="1061">
        <f>IF(  AND(   ROUND([2]WWS2!$R$27,3)=0,  ROUND(H165,3)&gt;0),    1,0)</f>
        <v>0</v>
      </c>
      <c r="CX165" s="1061">
        <f>IF(  AND(   ROUND([2]WWS2!$X$27,3)=0,  ROUND(I165,3)&gt;0),    1,0)</f>
        <v>0</v>
      </c>
      <c r="CY165" s="1061">
        <f>IF(  AND(   ROUND([2]WWS2!$AD$27,3)=0,  ROUND(J165,3)&gt;0),    1,0)</f>
        <v>0</v>
      </c>
      <c r="CZ165" s="1061">
        <f>IF(  AND(   ROUND([2]WWS2!$AJ$27,3)=0,  ROUND(K165,3)&gt;0),    1,0)</f>
        <v>0</v>
      </c>
      <c r="DA165" s="1061">
        <f>IF(  AND(   ROUND([2]WWS2!$AP$27,3)=0,  ROUND(L165,3)&gt;0),    1,0)</f>
        <v>0</v>
      </c>
      <c r="DB165" s="1061">
        <f>IF(  AND(   ROUND([2]WWS2!$AV$27,3)=0,  ROUND(M165,3)&gt;0),    1,0)</f>
        <v>0</v>
      </c>
      <c r="DC165" s="1061">
        <f>IF(  AND(   ROUND([2]WWS2!$BB$27,3)=0,  ROUND(N165,3)&gt;0),    1,0)</f>
        <v>0</v>
      </c>
      <c r="DD165" s="1097"/>
      <c r="DE165" s="1097"/>
      <c r="DF165" s="1097"/>
      <c r="DG165" s="1097"/>
      <c r="DH165" s="1097"/>
      <c r="DI165" s="1097"/>
      <c r="DJ165" s="1097"/>
      <c r="DK165" s="1097"/>
      <c r="DL165" s="1097"/>
      <c r="DM165" s="1097"/>
      <c r="DN165" s="1097"/>
      <c r="DO165" s="1097"/>
      <c r="DP165" s="1097"/>
      <c r="DQ165" s="1097"/>
      <c r="DR165" s="1097"/>
      <c r="DS165" s="1097"/>
      <c r="DT165" s="1097"/>
      <c r="DU165" s="1034"/>
    </row>
    <row r="166" spans="2:125" ht="14.25" customHeight="1" x14ac:dyDescent="0.2">
      <c r="B166" s="85">
        <f t="shared" si="62"/>
        <v>20</v>
      </c>
      <c r="C166" s="86" t="s">
        <v>7714</v>
      </c>
      <c r="D166" s="88" t="s">
        <v>7715</v>
      </c>
      <c r="E166" s="88" t="s">
        <v>1884</v>
      </c>
      <c r="F166" s="520">
        <v>3</v>
      </c>
      <c r="G166" s="509">
        <v>0</v>
      </c>
      <c r="H166" s="509">
        <v>0</v>
      </c>
      <c r="I166" s="509">
        <v>0</v>
      </c>
      <c r="J166" s="509">
        <v>0</v>
      </c>
      <c r="K166" s="509">
        <v>0</v>
      </c>
      <c r="L166" s="509">
        <v>0</v>
      </c>
      <c r="M166" s="509">
        <v>0</v>
      </c>
      <c r="N166" s="666">
        <v>0</v>
      </c>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3090"/>
      <c r="AI166" s="3047" t="s">
        <v>7709</v>
      </c>
      <c r="AK166" s="43">
        <f t="shared" si="60"/>
        <v>0</v>
      </c>
      <c r="AL166" s="43">
        <f t="shared" si="61"/>
        <v>0</v>
      </c>
      <c r="BT166" s="1061">
        <f>IF('[2]Validation flags'!$H$3=1,0, IF( ISNUMBER(G166), 0, 1 ))</f>
        <v>0</v>
      </c>
      <c r="BU166" s="1061">
        <f>IF('[2]Validation flags'!$H$3=1,0, IF( ISNUMBER(H166), 0, 1 ))</f>
        <v>0</v>
      </c>
      <c r="BV166" s="1061">
        <f>IF('[2]Validation flags'!$H$3=1,0, IF( ISNUMBER(I166), 0, 1 ))</f>
        <v>0</v>
      </c>
      <c r="BW166" s="1061">
        <f>IF('[2]Validation flags'!$H$3=1,0, IF( ISNUMBER(J166), 0, 1 ))</f>
        <v>0</v>
      </c>
      <c r="BX166" s="1061">
        <f>IF('[2]Validation flags'!$H$3=1,0, IF( ISNUMBER(K166), 0, 1 ))</f>
        <v>0</v>
      </c>
      <c r="BY166" s="1061">
        <f>IF('[2]Validation flags'!$H$3=1,0, IF( ISNUMBER(L166), 0, 1 ))</f>
        <v>0</v>
      </c>
      <c r="BZ166" s="1061">
        <f>IF('[2]Validation flags'!$H$3=1,0, IF( ISNUMBER(M166), 0, 1 ))</f>
        <v>0</v>
      </c>
      <c r="CA166" s="1061">
        <f>IF('[2]Validation flags'!$H$3=1,0, IF( ISNUMBER(N166), 0, 1 ))</f>
        <v>0</v>
      </c>
      <c r="CU166" s="1034"/>
      <c r="CV166" s="1061">
        <f>IF(  AND(   ROUND([2]WWS2!$L$24,3)=0,  ROUND(G166,3)&gt;0),    1,0)</f>
        <v>0</v>
      </c>
      <c r="CW166" s="1061">
        <f>IF(  AND(   ROUND([2]WWS2!$R$24,3)=0,  ROUND(H166,3)&gt;0),    1,0)</f>
        <v>0</v>
      </c>
      <c r="CX166" s="1061">
        <f>IF(  AND(   ROUND([2]WWS2!$X$24,3)=0,  ROUND(I166,3)&gt;0),    1,0)</f>
        <v>0</v>
      </c>
      <c r="CY166" s="1061">
        <f>IF(  AND(   ROUND([2]WWS2!$AD$24,3)=0,  ROUND(J166,3)&gt;0),    1,0)</f>
        <v>0</v>
      </c>
      <c r="CZ166" s="1061">
        <f>IF(  AND(   ROUND([2]WWS2!$AJ$24,3)=0,  ROUND(K166,3)&gt;0),    1,0)</f>
        <v>0</v>
      </c>
      <c r="DA166" s="1061">
        <f>IF(  AND(   ROUND([2]WWS2!$AP$24,3)=0,  ROUND(L166,3)&gt;0),    1,0)</f>
        <v>0</v>
      </c>
      <c r="DB166" s="1061">
        <f>IF(  AND(   ROUND([2]WWS2!$AV$24,3)=0,  ROUND(M166,3)&gt;0),    1,0)</f>
        <v>0</v>
      </c>
      <c r="DC166" s="1061">
        <f>IF(  AND(   ROUND([2]WWS2!$BB$24,3)=0,  ROUND(N166,3)&gt;0),    1,0)</f>
        <v>0</v>
      </c>
      <c r="DD166" s="1097"/>
      <c r="DE166" s="1097"/>
      <c r="DF166" s="1097"/>
      <c r="DG166" s="1097"/>
      <c r="DH166" s="1097"/>
      <c r="DI166" s="1097"/>
      <c r="DJ166" s="1097"/>
      <c r="DK166" s="1097"/>
      <c r="DL166" s="1097"/>
      <c r="DM166" s="1097"/>
      <c r="DN166" s="1097"/>
      <c r="DO166" s="1097"/>
      <c r="DP166" s="1097"/>
      <c r="DQ166" s="1097"/>
      <c r="DR166" s="1097"/>
      <c r="DS166" s="1097"/>
      <c r="DT166" s="1097"/>
      <c r="DU166" s="1034"/>
    </row>
    <row r="167" spans="2:125" ht="14.25" customHeight="1" x14ac:dyDescent="0.2">
      <c r="B167" s="62">
        <f t="shared" si="62"/>
        <v>21</v>
      </c>
      <c r="C167" s="63" t="s">
        <v>7716</v>
      </c>
      <c r="D167" s="64" t="s">
        <v>7717</v>
      </c>
      <c r="E167" s="64" t="s">
        <v>1884</v>
      </c>
      <c r="F167" s="79">
        <v>3</v>
      </c>
      <c r="G167" s="509">
        <v>0</v>
      </c>
      <c r="H167" s="509">
        <v>0</v>
      </c>
      <c r="I167" s="509">
        <v>0</v>
      </c>
      <c r="J167" s="509">
        <v>0</v>
      </c>
      <c r="K167" s="509">
        <v>0</v>
      </c>
      <c r="L167" s="509">
        <v>0</v>
      </c>
      <c r="M167" s="509">
        <v>0</v>
      </c>
      <c r="N167" s="666">
        <v>0</v>
      </c>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3090"/>
      <c r="AI167" s="3047" t="s">
        <v>7709</v>
      </c>
      <c r="AK167" s="43">
        <f t="shared" si="60"/>
        <v>0</v>
      </c>
      <c r="AL167" s="43">
        <f t="shared" si="61"/>
        <v>0</v>
      </c>
      <c r="BT167" s="1061">
        <f>IF('[2]Validation flags'!$H$3=1,0, IF( ISNUMBER(G167), 0, 1 ))</f>
        <v>0</v>
      </c>
      <c r="BU167" s="1061">
        <f>IF('[2]Validation flags'!$H$3=1,0, IF( ISNUMBER(H167), 0, 1 ))</f>
        <v>0</v>
      </c>
      <c r="BV167" s="1061">
        <f>IF('[2]Validation flags'!$H$3=1,0, IF( ISNUMBER(I167), 0, 1 ))</f>
        <v>0</v>
      </c>
      <c r="BW167" s="1061">
        <f>IF('[2]Validation flags'!$H$3=1,0, IF( ISNUMBER(J167), 0, 1 ))</f>
        <v>0</v>
      </c>
      <c r="BX167" s="1061">
        <f>IF('[2]Validation flags'!$H$3=1,0, IF( ISNUMBER(K167), 0, 1 ))</f>
        <v>0</v>
      </c>
      <c r="BY167" s="1061">
        <f>IF('[2]Validation flags'!$H$3=1,0, IF( ISNUMBER(L167), 0, 1 ))</f>
        <v>0</v>
      </c>
      <c r="BZ167" s="1061">
        <f>IF('[2]Validation flags'!$H$3=1,0, IF( ISNUMBER(M167), 0, 1 ))</f>
        <v>0</v>
      </c>
      <c r="CA167" s="1061">
        <f>IF('[2]Validation flags'!$H$3=1,0, IF( ISNUMBER(N167), 0, 1 ))</f>
        <v>0</v>
      </c>
      <c r="CU167" s="1034"/>
      <c r="CV167" s="1061">
        <f>IF(  AND(   ROUND([2]WWS2!$L$32,3)=0,  ROUND(G167,3)&gt;0),    1,0)</f>
        <v>0</v>
      </c>
      <c r="CW167" s="1061">
        <f>IF(  AND(   ROUND([2]WWS2!$R$32,3)=0,  ROUND(H167,3)&gt;0),    1,0)</f>
        <v>0</v>
      </c>
      <c r="CX167" s="1061">
        <f>IF(  AND(   ROUND([2]WWS2!$X$32,3)=0,  ROUND(I167,3)&gt;0),    1,0)</f>
        <v>0</v>
      </c>
      <c r="CY167" s="1061">
        <f>IF(  AND(   ROUND([2]WWS2!$AD$32,3)=0,  ROUND(J167,3)&gt;0),    1,0)</f>
        <v>0</v>
      </c>
      <c r="CZ167" s="1061">
        <f>IF(  AND(   ROUND([2]WWS2!$AJ$32,3)=0,  ROUND(K167,3)&gt;0),    1,0)</f>
        <v>0</v>
      </c>
      <c r="DA167" s="1061">
        <f>IF(  AND(   ROUND([2]WWS2!$AP$32,3)=0,  ROUND(L167,3)&gt;0),    1,0)</f>
        <v>0</v>
      </c>
      <c r="DB167" s="1061">
        <f>IF(  AND(   ROUND([2]WWS2!$AV$32,3)=0,  ROUND(M167,3)&gt;0),    1,0)</f>
        <v>0</v>
      </c>
      <c r="DC167" s="1061">
        <f>IF(  AND(   ROUND([2]WWS2!$BB$32,3)=0,  ROUND(N167,3)&gt;0),    1,0)</f>
        <v>0</v>
      </c>
      <c r="DD167" s="1097"/>
      <c r="DE167" s="1097"/>
      <c r="DF167" s="1097"/>
      <c r="DG167" s="1097"/>
      <c r="DH167" s="1097"/>
      <c r="DI167" s="1097"/>
      <c r="DJ167" s="1097"/>
      <c r="DK167" s="1097"/>
      <c r="DL167" s="1097"/>
      <c r="DM167" s="1097"/>
      <c r="DN167" s="1097"/>
      <c r="DO167" s="1097"/>
      <c r="DP167" s="1097"/>
      <c r="DQ167" s="1097"/>
      <c r="DR167" s="1097"/>
      <c r="DS167" s="1097"/>
      <c r="DT167" s="1097"/>
      <c r="DU167" s="1034"/>
    </row>
    <row r="168" spans="2:125" ht="14.25" customHeight="1" x14ac:dyDescent="0.2">
      <c r="B168" s="62">
        <f t="shared" si="62"/>
        <v>22</v>
      </c>
      <c r="C168" s="63" t="s">
        <v>7718</v>
      </c>
      <c r="D168" s="64" t="s">
        <v>7719</v>
      </c>
      <c r="E168" s="64" t="s">
        <v>1884</v>
      </c>
      <c r="F168" s="79">
        <v>3</v>
      </c>
      <c r="G168" s="509">
        <v>0</v>
      </c>
      <c r="H168" s="509">
        <v>0</v>
      </c>
      <c r="I168" s="509">
        <v>0</v>
      </c>
      <c r="J168" s="509">
        <v>0</v>
      </c>
      <c r="K168" s="509">
        <v>0</v>
      </c>
      <c r="L168" s="509">
        <v>0</v>
      </c>
      <c r="M168" s="509">
        <v>0</v>
      </c>
      <c r="N168" s="666">
        <v>0</v>
      </c>
      <c r="O168" s="2951"/>
      <c r="P168" s="2951"/>
      <c r="Q168" s="2951"/>
      <c r="R168" s="2951"/>
      <c r="S168" s="2951"/>
      <c r="T168" s="2951"/>
      <c r="U168" s="2951"/>
      <c r="V168" s="2951"/>
      <c r="W168" s="2951"/>
      <c r="X168" s="2951"/>
      <c r="Y168" s="2951"/>
      <c r="Z168" s="2951"/>
      <c r="AA168" s="2951"/>
      <c r="AB168" s="2951"/>
      <c r="AC168" s="2951"/>
      <c r="AD168" s="2951"/>
      <c r="AE168" s="2951"/>
      <c r="AF168" s="2951"/>
      <c r="AG168" s="2951"/>
      <c r="AH168" s="3090"/>
      <c r="AI168" s="3047" t="s">
        <v>7709</v>
      </c>
      <c r="AK168" s="43">
        <f t="shared" si="60"/>
        <v>0</v>
      </c>
      <c r="AL168" s="43">
        <f t="shared" si="61"/>
        <v>0</v>
      </c>
      <c r="BT168" s="1061">
        <f>IF('[2]Validation flags'!$H$3=1,0, IF( ISNUMBER(G168), 0, 1 ))</f>
        <v>0</v>
      </c>
      <c r="BU168" s="1061">
        <f>IF('[2]Validation flags'!$H$3=1,0, IF( ISNUMBER(H168), 0, 1 ))</f>
        <v>0</v>
      </c>
      <c r="BV168" s="1061">
        <f>IF('[2]Validation flags'!$H$3=1,0, IF( ISNUMBER(I168), 0, 1 ))</f>
        <v>0</v>
      </c>
      <c r="BW168" s="1061">
        <f>IF('[2]Validation flags'!$H$3=1,0, IF( ISNUMBER(J168), 0, 1 ))</f>
        <v>0</v>
      </c>
      <c r="BX168" s="1061">
        <f>IF('[2]Validation flags'!$H$3=1,0, IF( ISNUMBER(K168), 0, 1 ))</f>
        <v>0</v>
      </c>
      <c r="BY168" s="1061">
        <f>IF('[2]Validation flags'!$H$3=1,0, IF( ISNUMBER(L168), 0, 1 ))</f>
        <v>0</v>
      </c>
      <c r="BZ168" s="1061">
        <f>IF('[2]Validation flags'!$H$3=1,0, IF( ISNUMBER(M168), 0, 1 ))</f>
        <v>0</v>
      </c>
      <c r="CA168" s="1061">
        <f>IF('[2]Validation flags'!$H$3=1,0, IF( ISNUMBER(N168), 0, 1 ))</f>
        <v>0</v>
      </c>
      <c r="CU168" s="1034"/>
      <c r="CV168" s="1061">
        <f>IF(  AND(   ROUND([2]WWS2!$L$26,3)=0,  ROUND(G168,3)&gt;0),    1,0)</f>
        <v>0</v>
      </c>
      <c r="CW168" s="1061">
        <f>IF(  AND(   ROUND([2]WWS2!$R$26,3)=0,  ROUND(H168,3)&gt;0),    1,0)</f>
        <v>0</v>
      </c>
      <c r="CX168" s="1061">
        <f>IF(  AND(   ROUND([2]WWS2!$X$26,3)=0,  ROUND(I168,3)&gt;0),    1,0)</f>
        <v>0</v>
      </c>
      <c r="CY168" s="1061">
        <f>IF(  AND(   ROUND([2]WWS2!$AD$26,3)=0,  ROUND(J168,3)&gt;0),    1,0)</f>
        <v>0</v>
      </c>
      <c r="CZ168" s="1061">
        <f>IF(  AND(   ROUND([2]WWS2!$AJ$26,3)=0,  ROUND(K168,3)&gt;0),    1,0)</f>
        <v>0</v>
      </c>
      <c r="DA168" s="1061">
        <f>IF(  AND(   ROUND([2]WWS2!$AP$26,3)=0,  ROUND(L168,3)&gt;0),    1,0)</f>
        <v>0</v>
      </c>
      <c r="DB168" s="1061">
        <f>IF(  AND(   ROUND([2]WWS2!$AV$26,3)=0,  ROUND(M168,3)&gt;0),    1,0)</f>
        <v>0</v>
      </c>
      <c r="DC168" s="1061">
        <f>IF(  AND(   ROUND([2]WWS2!$BB$26,3)=0,  ROUND(N168,3)&gt;0),    1,0)</f>
        <v>0</v>
      </c>
      <c r="DD168" s="1097"/>
      <c r="DE168" s="1097"/>
      <c r="DF168" s="1097"/>
      <c r="DG168" s="1097"/>
      <c r="DH168" s="1097"/>
      <c r="DI168" s="1097"/>
      <c r="DJ168" s="1097"/>
      <c r="DK168" s="1097"/>
      <c r="DL168" s="1097"/>
      <c r="DM168" s="1097"/>
      <c r="DN168" s="1097"/>
      <c r="DO168" s="1097"/>
      <c r="DP168" s="1097"/>
      <c r="DQ168" s="1097"/>
      <c r="DR168" s="1097"/>
      <c r="DS168" s="1097"/>
      <c r="DT168" s="1097"/>
      <c r="DU168" s="1034"/>
    </row>
    <row r="169" spans="2:125" ht="14.25" customHeight="1" x14ac:dyDescent="0.2">
      <c r="B169" s="62">
        <f t="shared" si="62"/>
        <v>23</v>
      </c>
      <c r="C169" s="63" t="s">
        <v>7720</v>
      </c>
      <c r="D169" s="64" t="s">
        <v>7721</v>
      </c>
      <c r="E169" s="64" t="s">
        <v>1884</v>
      </c>
      <c r="F169" s="79">
        <v>3</v>
      </c>
      <c r="G169" s="509">
        <v>16.048999999999999</v>
      </c>
      <c r="H169" s="524">
        <v>50.201000000000001</v>
      </c>
      <c r="I169" s="524">
        <v>111.88300000000001</v>
      </c>
      <c r="J169" s="509">
        <v>0</v>
      </c>
      <c r="K169" s="524">
        <v>2.6280000000000001</v>
      </c>
      <c r="L169" s="524">
        <v>23.670999999999999</v>
      </c>
      <c r="M169" s="509">
        <v>0</v>
      </c>
      <c r="N169" s="675">
        <v>24.896999999999998</v>
      </c>
      <c r="O169" s="2951"/>
      <c r="P169" s="3086"/>
      <c r="Q169" s="2951"/>
      <c r="R169" s="2951"/>
      <c r="S169" s="2951"/>
      <c r="T169" s="2951"/>
      <c r="U169" s="2951"/>
      <c r="V169" s="2951"/>
      <c r="W169" s="2951"/>
      <c r="X169" s="2951"/>
      <c r="Y169" s="2951"/>
      <c r="Z169" s="2951"/>
      <c r="AA169" s="2951"/>
      <c r="AB169" s="2951"/>
      <c r="AC169" s="2951"/>
      <c r="AD169" s="2951"/>
      <c r="AE169" s="2951"/>
      <c r="AF169" s="2951"/>
      <c r="AG169" s="2951"/>
      <c r="AH169" s="3090"/>
      <c r="AI169" s="3047" t="s">
        <v>7709</v>
      </c>
      <c r="AK169" s="43">
        <f t="shared" si="60"/>
        <v>0</v>
      </c>
      <c r="AL169" s="43" t="str">
        <f t="shared" si="61"/>
        <v>Entry should be consistent with capex reported in Table WWS2</v>
      </c>
      <c r="BT169" s="1061">
        <f>IF('[2]Validation flags'!$H$3=1,0, IF( ISNUMBER(G169), 0, 1 ))</f>
        <v>0</v>
      </c>
      <c r="BU169" s="1061">
        <f>IF('[2]Validation flags'!$H$3=1,0, IF( ISNUMBER(H169), 0, 1 ))</f>
        <v>0</v>
      </c>
      <c r="BV169" s="1061">
        <f>IF('[2]Validation flags'!$H$3=1,0, IF( ISNUMBER(I169), 0, 1 ))</f>
        <v>0</v>
      </c>
      <c r="BW169" s="1061">
        <f>IF('[2]Validation flags'!$H$3=1,0, IF( ISNUMBER(J169), 0, 1 ))</f>
        <v>0</v>
      </c>
      <c r="BX169" s="1061">
        <f>IF('[2]Validation flags'!$H$3=1,0, IF( ISNUMBER(K169), 0, 1 ))</f>
        <v>0</v>
      </c>
      <c r="BY169" s="1061">
        <f>IF('[2]Validation flags'!$H$3=1,0, IF( ISNUMBER(L169), 0, 1 ))</f>
        <v>0</v>
      </c>
      <c r="BZ169" s="1061">
        <f>IF('[2]Validation flags'!$H$3=1,0, IF( ISNUMBER(M169), 0, 1 ))</f>
        <v>0</v>
      </c>
      <c r="CA169" s="1061">
        <f>IF('[2]Validation flags'!$H$3=1,0, IF( ISNUMBER(N169), 0, 1 ))</f>
        <v>0</v>
      </c>
      <c r="CU169" s="1034"/>
      <c r="CV169" s="1061">
        <f>IF(  AND(   ROUND([2]WWS2!$L$29,3)=0,  ROUND(G169,3)&gt;0),    1,0)</f>
        <v>0</v>
      </c>
      <c r="CW169" s="1061">
        <f>IF(  AND(   ROUND([2]WWS2!$R$29,3)=0,  ROUND(H169,3)&gt;0),    1,0)</f>
        <v>0</v>
      </c>
      <c r="CX169" s="1061">
        <f>IF(  AND(   ROUND([2]WWS2!$X$29,3)=0,  ROUND(I169,3)&gt;0),    1,0)</f>
        <v>0</v>
      </c>
      <c r="CY169" s="1061">
        <f>IF(  AND(   ROUND([2]WWS2!$AD$29,3)=0,  ROUND(J169,3)&gt;0),    1,0)</f>
        <v>0</v>
      </c>
      <c r="CZ169" s="1061">
        <f>IF(  AND(   ROUND([2]WWS2!$AJ$29,3)=0,  ROUND(K169,3)&gt;0),    1,0)</f>
        <v>0</v>
      </c>
      <c r="DA169" s="1061">
        <f>IF(  AND(   ROUND([2]WWS2!$AP$29,3)=0,  ROUND(L169,3)&gt;0),    1,0)</f>
        <v>0</v>
      </c>
      <c r="DB169" s="1061">
        <f>IF(  AND(   ROUND([2]WWS2!$AV$29,3)=0,  ROUND(M169,3)&gt;0),    1,0)</f>
        <v>0</v>
      </c>
      <c r="DC169" s="1061">
        <f>IF(  AND(   ROUND([2]WWS2!$BB$29,3)=0,  ROUND(N169,3)&gt;0),    1,0)</f>
        <v>1</v>
      </c>
      <c r="DD169" s="1097"/>
      <c r="DE169" s="1097"/>
      <c r="DF169" s="1097"/>
      <c r="DG169" s="1097"/>
      <c r="DH169" s="1097"/>
      <c r="DI169" s="1097"/>
      <c r="DJ169" s="1097"/>
      <c r="DK169" s="1097"/>
      <c r="DL169" s="1097"/>
      <c r="DM169" s="1097"/>
      <c r="DN169" s="1097"/>
      <c r="DO169" s="1097"/>
      <c r="DP169" s="1097"/>
      <c r="DQ169" s="1097"/>
      <c r="DR169" s="1097"/>
      <c r="DS169" s="1097"/>
      <c r="DT169" s="1097"/>
      <c r="DU169" s="1034"/>
    </row>
    <row r="170" spans="2:125" ht="14.25" customHeight="1" x14ac:dyDescent="0.2">
      <c r="B170" s="62">
        <f t="shared" si="62"/>
        <v>24</v>
      </c>
      <c r="C170" s="63" t="s">
        <v>7722</v>
      </c>
      <c r="D170" s="64" t="s">
        <v>7723</v>
      </c>
      <c r="E170" s="64" t="s">
        <v>1884</v>
      </c>
      <c r="F170" s="79">
        <v>3</v>
      </c>
      <c r="G170" s="509">
        <v>0</v>
      </c>
      <c r="H170" s="509">
        <v>0</v>
      </c>
      <c r="I170" s="509">
        <v>0</v>
      </c>
      <c r="J170" s="509">
        <v>0</v>
      </c>
      <c r="K170" s="509">
        <v>0</v>
      </c>
      <c r="L170" s="509">
        <v>0</v>
      </c>
      <c r="M170" s="509">
        <v>0</v>
      </c>
      <c r="N170" s="666">
        <v>0</v>
      </c>
      <c r="O170" s="2951"/>
      <c r="P170" s="2951"/>
      <c r="Q170" s="2951"/>
      <c r="R170" s="2951"/>
      <c r="S170" s="2951"/>
      <c r="T170" s="2951"/>
      <c r="U170" s="2951"/>
      <c r="V170" s="2951"/>
      <c r="W170" s="2951"/>
      <c r="X170" s="2951"/>
      <c r="Y170" s="2951"/>
      <c r="Z170" s="2951"/>
      <c r="AA170" s="2951"/>
      <c r="AB170" s="2951"/>
      <c r="AC170" s="2951"/>
      <c r="AD170" s="2951"/>
      <c r="AE170" s="2951"/>
      <c r="AF170" s="2951"/>
      <c r="AG170" s="2951"/>
      <c r="AH170" s="3090"/>
      <c r="AI170" s="3047" t="s">
        <v>7709</v>
      </c>
      <c r="AK170" s="43">
        <f t="shared" si="60"/>
        <v>0</v>
      </c>
      <c r="AL170" s="43">
        <f t="shared" si="61"/>
        <v>0</v>
      </c>
      <c r="BT170" s="1061">
        <f>IF('[2]Validation flags'!$H$3=1,0, IF( ISNUMBER(G170), 0, 1 ))</f>
        <v>0</v>
      </c>
      <c r="BU170" s="1061">
        <f>IF('[2]Validation flags'!$H$3=1,0, IF( ISNUMBER(H170), 0, 1 ))</f>
        <v>0</v>
      </c>
      <c r="BV170" s="1061">
        <f>IF('[2]Validation flags'!$H$3=1,0, IF( ISNUMBER(I170), 0, 1 ))</f>
        <v>0</v>
      </c>
      <c r="BW170" s="1061">
        <f>IF('[2]Validation flags'!$H$3=1,0, IF( ISNUMBER(J170), 0, 1 ))</f>
        <v>0</v>
      </c>
      <c r="BX170" s="1061">
        <f>IF('[2]Validation flags'!$H$3=1,0, IF( ISNUMBER(K170), 0, 1 ))</f>
        <v>0</v>
      </c>
      <c r="BY170" s="1061">
        <f>IF('[2]Validation flags'!$H$3=1,0, IF( ISNUMBER(L170), 0, 1 ))</f>
        <v>0</v>
      </c>
      <c r="BZ170" s="1061">
        <f>IF('[2]Validation flags'!$H$3=1,0, IF( ISNUMBER(M170), 0, 1 ))</f>
        <v>0</v>
      </c>
      <c r="CA170" s="1061">
        <f>IF('[2]Validation flags'!$H$3=1,0, IF( ISNUMBER(N170), 0, 1 ))</f>
        <v>0</v>
      </c>
      <c r="CU170" s="1034"/>
      <c r="CV170" s="1061">
        <f>IF(  AND(   ROUND([2]WWS2!$L$30,3)=0,  ROUND(G170,3)&gt;0),    1,0)</f>
        <v>0</v>
      </c>
      <c r="CW170" s="1061">
        <f>IF(  AND(   ROUND([2]WWS2!$R$30,3)=0,  ROUND(H170,3)&gt;0),    1,0)</f>
        <v>0</v>
      </c>
      <c r="CX170" s="1061">
        <f>IF(  AND(   ROUND([2]WWS2!$X$30,3)=0,  ROUND(I170,3)&gt;0),    1,0)</f>
        <v>0</v>
      </c>
      <c r="CY170" s="1061">
        <f>IF(  AND(   ROUND([2]WWS2!$AD$30,3)=0,  ROUND(J170,3)&gt;0),    1,0)</f>
        <v>0</v>
      </c>
      <c r="CZ170" s="1061">
        <f>IF(  AND(   ROUND([2]WWS2!$AJ$30,3)=0,  ROUND(K170,3)&gt;0),    1,0)</f>
        <v>0</v>
      </c>
      <c r="DA170" s="1061">
        <f>IF(  AND(   ROUND([2]WWS2!$AP$30,3)=0,  ROUND(L170,3)&gt;0),    1,0)</f>
        <v>0</v>
      </c>
      <c r="DB170" s="1061">
        <f>IF(  AND(   ROUND([2]WWS2!$AV$30,3)=0,  ROUND(M170,3)&gt;0),    1,0)</f>
        <v>0</v>
      </c>
      <c r="DC170" s="1061">
        <f>IF(  AND(   ROUND([2]WWS2!$BB$30,3)=0,  ROUND(N170,3)&gt;0),    1,0)</f>
        <v>0</v>
      </c>
      <c r="DD170" s="1097"/>
      <c r="DE170" s="1097"/>
      <c r="DF170" s="1097"/>
      <c r="DG170" s="1097"/>
      <c r="DH170" s="1097"/>
      <c r="DI170" s="1097"/>
      <c r="DJ170" s="1097"/>
      <c r="DK170" s="1097"/>
      <c r="DL170" s="1097"/>
      <c r="DM170" s="1097"/>
      <c r="DN170" s="1097"/>
      <c r="DO170" s="1097"/>
      <c r="DP170" s="1097"/>
      <c r="DQ170" s="1097"/>
      <c r="DR170" s="1097"/>
      <c r="DS170" s="1097"/>
      <c r="DT170" s="1097"/>
      <c r="DU170" s="1034"/>
    </row>
    <row r="171" spans="2:125" ht="14.25" customHeight="1" thickBot="1" x14ac:dyDescent="0.25">
      <c r="B171" s="3094">
        <f t="shared" si="62"/>
        <v>25</v>
      </c>
      <c r="C171" s="99" t="s">
        <v>7724</v>
      </c>
      <c r="D171" s="100" t="s">
        <v>7725</v>
      </c>
      <c r="E171" s="100" t="s">
        <v>1884</v>
      </c>
      <c r="F171" s="526">
        <v>3</v>
      </c>
      <c r="G171" s="695">
        <v>0</v>
      </c>
      <c r="H171" s="2926">
        <v>0</v>
      </c>
      <c r="I171" s="2926">
        <v>36.802</v>
      </c>
      <c r="J171" s="696">
        <v>0</v>
      </c>
      <c r="K171" s="696">
        <v>4.5670000000000002</v>
      </c>
      <c r="L171" s="696">
        <v>58.511000000000003</v>
      </c>
      <c r="M171" s="696">
        <v>34.404000000000003</v>
      </c>
      <c r="N171" s="697">
        <v>240.08199999999999</v>
      </c>
      <c r="O171" s="2951"/>
      <c r="P171" s="3086"/>
      <c r="Q171" s="2951"/>
      <c r="R171" s="2951"/>
      <c r="S171" s="2951"/>
      <c r="T171" s="2951"/>
      <c r="U171" s="2951"/>
      <c r="V171" s="2951"/>
      <c r="W171" s="2951"/>
      <c r="X171" s="2951"/>
      <c r="Y171" s="2951"/>
      <c r="Z171" s="2951"/>
      <c r="AA171" s="2951"/>
      <c r="AB171" s="2951"/>
      <c r="AC171" s="2951"/>
      <c r="AD171" s="2951"/>
      <c r="AE171" s="2951"/>
      <c r="AF171" s="2951"/>
      <c r="AG171" s="2951"/>
      <c r="AH171" s="3046"/>
      <c r="AI171" s="3066"/>
      <c r="AK171" s="43">
        <f t="shared" si="60"/>
        <v>0</v>
      </c>
      <c r="AL171" s="43">
        <f t="shared" si="61"/>
        <v>0</v>
      </c>
      <c r="BT171" s="1061">
        <f>IF('[2]Validation flags'!$H$3=1,0, IF( ISNUMBER(G171), 0, 1 ))</f>
        <v>0</v>
      </c>
      <c r="BU171" s="1061">
        <f>IF('[2]Validation flags'!$H$3=1,0, IF( ISNUMBER(H171), 0, 1 ))</f>
        <v>0</v>
      </c>
      <c r="BV171" s="1061">
        <f>IF('[2]Validation flags'!$H$3=1,0, IF( ISNUMBER(I171), 0, 1 ))</f>
        <v>0</v>
      </c>
      <c r="BW171" s="1061">
        <f>IF('[2]Validation flags'!$H$3=1,0, IF( ISNUMBER(J171), 0, 1 ))</f>
        <v>0</v>
      </c>
      <c r="BX171" s="1061">
        <f>IF('[2]Validation flags'!$H$3=1,0, IF( ISNUMBER(K171), 0, 1 ))</f>
        <v>0</v>
      </c>
      <c r="BY171" s="1061">
        <f>IF('[2]Validation flags'!$H$3=1,0, IF( ISNUMBER(L171), 0, 1 ))</f>
        <v>0</v>
      </c>
      <c r="BZ171" s="1061">
        <f>IF('[2]Validation flags'!$H$3=1,0, IF( ISNUMBER(M171), 0, 1 ))</f>
        <v>0</v>
      </c>
      <c r="CA171" s="1061">
        <f>IF('[2]Validation flags'!$H$3=1,0, IF( ISNUMBER(N171), 0, 1 ))</f>
        <v>0</v>
      </c>
      <c r="CU171" s="1034"/>
      <c r="CV171" s="1061"/>
      <c r="CW171" s="1061"/>
      <c r="CX171" s="1061"/>
      <c r="CY171" s="1061"/>
      <c r="CZ171" s="1061"/>
      <c r="DA171" s="1061"/>
      <c r="DB171" s="1061"/>
      <c r="DC171" s="1061"/>
      <c r="DD171" s="1097"/>
      <c r="DE171" s="1097"/>
      <c r="DF171" s="1097"/>
      <c r="DG171" s="1097"/>
      <c r="DH171" s="1097"/>
      <c r="DI171" s="1097"/>
      <c r="DJ171" s="1097"/>
      <c r="DK171" s="1097"/>
      <c r="DL171" s="1097"/>
      <c r="DM171" s="1097"/>
      <c r="DN171" s="1097"/>
      <c r="DO171" s="1097"/>
      <c r="DP171" s="1097"/>
      <c r="DQ171" s="1097"/>
      <c r="DR171" s="1097"/>
      <c r="DS171" s="1097"/>
      <c r="DT171" s="1097"/>
      <c r="DU171" s="1034"/>
    </row>
    <row r="172" spans="2:125" ht="14.25" customHeight="1" x14ac:dyDescent="0.2">
      <c r="B172" s="3095"/>
      <c r="C172" s="203"/>
      <c r="D172" s="2100"/>
      <c r="E172" s="2100"/>
      <c r="F172" s="2100"/>
      <c r="G172" s="3096"/>
      <c r="H172" s="3096"/>
      <c r="I172" s="3096"/>
      <c r="J172" s="3096"/>
      <c r="K172" s="3096"/>
      <c r="L172" s="3096"/>
      <c r="M172" s="3097"/>
      <c r="N172" s="2998"/>
      <c r="O172" s="2998"/>
      <c r="P172" s="2998"/>
      <c r="Q172" s="2998"/>
      <c r="R172" s="2998"/>
      <c r="S172" s="2998"/>
      <c r="T172" s="2951"/>
      <c r="U172" s="2951"/>
      <c r="V172" s="2951"/>
      <c r="W172" s="2951"/>
      <c r="X172" s="2951"/>
      <c r="Y172" s="2951"/>
      <c r="Z172" s="2951"/>
      <c r="AA172" s="2951"/>
      <c r="AB172" s="2951"/>
      <c r="AC172" s="2951"/>
      <c r="AD172" s="2951"/>
      <c r="AE172" s="2951"/>
      <c r="AF172" s="2951"/>
      <c r="AG172" s="2951"/>
      <c r="AH172" s="3016"/>
      <c r="AI172" s="3016"/>
      <c r="AK172" s="43"/>
      <c r="AL172" s="651"/>
      <c r="CU172" s="1034"/>
      <c r="CV172" s="1097"/>
      <c r="CW172" s="1097"/>
      <c r="CX172" s="1097"/>
      <c r="CY172" s="1097"/>
      <c r="CZ172" s="1097"/>
      <c r="DA172" s="1097"/>
      <c r="DB172" s="1097"/>
      <c r="DC172" s="1097"/>
      <c r="DD172" s="1097"/>
      <c r="DE172" s="1097"/>
      <c r="DF172" s="1097"/>
      <c r="DG172" s="1097"/>
      <c r="DH172" s="1097"/>
      <c r="DI172" s="1097"/>
      <c r="DJ172" s="1097"/>
      <c r="DK172" s="1097"/>
      <c r="DL172" s="1097"/>
      <c r="DM172" s="1097"/>
      <c r="DN172" s="1097"/>
      <c r="DO172" s="1097"/>
      <c r="DP172" s="1097"/>
      <c r="DQ172" s="1097"/>
      <c r="DR172" s="1097"/>
      <c r="DS172" s="1097"/>
      <c r="DT172" s="1097"/>
      <c r="DU172" s="1034"/>
    </row>
    <row r="173" spans="2:125" ht="14.25" customHeight="1" x14ac:dyDescent="0.2">
      <c r="B173" s="277" t="s">
        <v>300</v>
      </c>
      <c r="C173" s="278"/>
      <c r="D173" s="3098"/>
      <c r="E173" s="321"/>
      <c r="F173" s="320"/>
      <c r="G173" s="320"/>
      <c r="H173" s="320"/>
      <c r="I173" s="2999"/>
      <c r="J173" s="2999"/>
      <c r="K173" s="2999"/>
      <c r="L173" s="2999"/>
      <c r="M173" s="332"/>
      <c r="N173" s="332"/>
      <c r="O173" s="332"/>
      <c r="P173" s="332"/>
      <c r="Q173" s="332"/>
      <c r="R173" s="332"/>
      <c r="S173" s="332"/>
      <c r="T173" s="332"/>
      <c r="U173" s="2951"/>
      <c r="V173" s="2951"/>
      <c r="W173" s="2951"/>
      <c r="X173" s="2951"/>
      <c r="Y173" s="2951"/>
      <c r="Z173" s="2951"/>
      <c r="AA173" s="2951"/>
      <c r="AB173" s="2951"/>
      <c r="AC173" s="2951"/>
      <c r="AD173" s="2951"/>
      <c r="AE173" s="2951"/>
      <c r="AF173" s="2951"/>
      <c r="AG173" s="2951"/>
      <c r="AH173" s="3016"/>
      <c r="AI173" s="3016"/>
      <c r="AK173" s="1033"/>
      <c r="AL173" s="1033"/>
      <c r="CU173" s="1034"/>
      <c r="CV173" s="1097"/>
      <c r="CW173" s="1097"/>
      <c r="CX173" s="1097"/>
      <c r="CY173" s="1097"/>
      <c r="CZ173" s="1097"/>
      <c r="DA173" s="1097"/>
      <c r="DB173" s="1097"/>
      <c r="DC173" s="1097"/>
      <c r="DD173" s="1097"/>
      <c r="DE173" s="1097"/>
      <c r="DF173" s="1097"/>
      <c r="DG173" s="1097"/>
      <c r="DH173" s="1097"/>
      <c r="DI173" s="1097"/>
      <c r="DJ173" s="1097"/>
      <c r="DK173" s="1097"/>
      <c r="DL173" s="1097"/>
      <c r="DM173" s="1097"/>
      <c r="DN173" s="1097"/>
      <c r="DO173" s="1097"/>
      <c r="DP173" s="1097"/>
      <c r="DQ173" s="1097"/>
      <c r="DR173" s="1097"/>
      <c r="DS173" s="1097"/>
      <c r="DT173" s="1097"/>
      <c r="DU173" s="1034"/>
    </row>
    <row r="174" spans="2:125" ht="15" x14ac:dyDescent="0.2">
      <c r="B174" s="1187"/>
      <c r="C174" s="1310" t="s">
        <v>301</v>
      </c>
      <c r="D174" s="3098"/>
      <c r="E174" s="321"/>
      <c r="F174" s="320"/>
      <c r="G174" s="320"/>
      <c r="H174" s="320"/>
      <c r="I174" s="2999"/>
      <c r="J174" s="2999"/>
      <c r="K174" s="2999"/>
      <c r="L174" s="2999"/>
      <c r="M174" s="332"/>
      <c r="N174" s="332"/>
      <c r="O174" s="332"/>
      <c r="P174" s="332"/>
      <c r="Q174" s="332"/>
      <c r="R174" s="332"/>
      <c r="S174" s="332"/>
      <c r="T174" s="332"/>
      <c r="U174" s="2951"/>
      <c r="V174" s="2951"/>
      <c r="W174" s="2951"/>
      <c r="X174" s="2951"/>
      <c r="Y174" s="2951"/>
      <c r="Z174" s="2951"/>
      <c r="AA174" s="2951"/>
      <c r="AB174" s="2951"/>
      <c r="AC174" s="2951"/>
      <c r="AD174" s="2951"/>
      <c r="AE174" s="2951"/>
      <c r="AF174" s="2951"/>
      <c r="AG174" s="2951"/>
      <c r="AH174" s="3016"/>
      <c r="AI174" s="3016"/>
      <c r="AK174" s="1033"/>
      <c r="AL174" s="1033"/>
      <c r="CU174" s="1034"/>
      <c r="CV174" s="3099">
        <f>SUM(CV8:DT171)</f>
        <v>15</v>
      </c>
      <c r="CW174" s="1097"/>
      <c r="CX174" s="1097"/>
      <c r="CY174" s="1097"/>
      <c r="CZ174" s="1097"/>
      <c r="DA174" s="1097"/>
      <c r="DB174" s="1097"/>
      <c r="DC174" s="1097"/>
      <c r="DD174" s="1097"/>
      <c r="DE174" s="1097"/>
      <c r="DF174" s="1097"/>
      <c r="DG174" s="1097"/>
      <c r="DH174" s="1097"/>
      <c r="DI174" s="1097"/>
      <c r="DJ174" s="1097"/>
      <c r="DK174" s="1097"/>
      <c r="DL174" s="1097"/>
      <c r="DM174" s="1097"/>
      <c r="DN174" s="1097"/>
      <c r="DO174" s="1097"/>
      <c r="DP174" s="1097"/>
      <c r="DQ174" s="1097"/>
      <c r="DR174" s="1097"/>
      <c r="DS174" s="1097"/>
      <c r="DT174" s="1097"/>
      <c r="DU174" s="1034"/>
    </row>
    <row r="175" spans="2:125" ht="15" x14ac:dyDescent="0.2">
      <c r="B175" s="1188"/>
      <c r="C175" s="1310" t="s">
        <v>302</v>
      </c>
      <c r="D175" s="3001"/>
      <c r="E175" s="3002"/>
      <c r="F175" s="3002"/>
      <c r="G175" s="280"/>
      <c r="H175" s="280"/>
      <c r="I175" s="280"/>
      <c r="J175" s="280"/>
      <c r="K175" s="280"/>
      <c r="L175" s="280"/>
      <c r="M175" s="272"/>
      <c r="N175" s="280"/>
      <c r="O175" s="280"/>
      <c r="P175" s="280"/>
      <c r="Q175" s="280"/>
      <c r="R175" s="280"/>
      <c r="S175" s="280"/>
      <c r="T175" s="280"/>
      <c r="U175" s="2951"/>
      <c r="V175" s="2951"/>
      <c r="W175" s="2951"/>
      <c r="X175" s="2951"/>
      <c r="Y175" s="2951"/>
      <c r="Z175" s="2951"/>
      <c r="AA175" s="2951"/>
      <c r="AB175" s="2951"/>
      <c r="AC175" s="2951"/>
      <c r="AD175" s="2951"/>
      <c r="AE175" s="2951"/>
      <c r="AF175" s="2951"/>
      <c r="AG175" s="2951"/>
      <c r="AH175" s="3016"/>
      <c r="AI175" s="3016"/>
      <c r="AK175" s="1033"/>
      <c r="AL175" s="1033"/>
      <c r="CU175" s="1034"/>
      <c r="CV175" s="1097"/>
      <c r="CW175" s="1097"/>
      <c r="CX175" s="1097"/>
      <c r="CY175" s="1097"/>
      <c r="CZ175" s="1097"/>
      <c r="DA175" s="1097"/>
      <c r="DB175" s="1097"/>
      <c r="DC175" s="1097"/>
      <c r="DD175" s="1097"/>
      <c r="DE175" s="1097"/>
      <c r="DF175" s="1097"/>
      <c r="DG175" s="1097"/>
      <c r="DH175" s="1097"/>
      <c r="DI175" s="1097"/>
      <c r="DJ175" s="1097"/>
      <c r="DK175" s="1097"/>
      <c r="DL175" s="1097"/>
      <c r="DM175" s="1097"/>
      <c r="DN175" s="1097"/>
      <c r="DO175" s="1097"/>
      <c r="DP175" s="1097"/>
      <c r="DQ175" s="1097"/>
      <c r="DR175" s="1097"/>
      <c r="DS175" s="1097"/>
      <c r="DT175" s="1097"/>
      <c r="DU175" s="1034"/>
    </row>
    <row r="176" spans="2:125" ht="15" x14ac:dyDescent="0.2">
      <c r="B176" s="1189"/>
      <c r="C176" s="1310" t="s">
        <v>303</v>
      </c>
      <c r="D176" s="3003"/>
      <c r="E176" s="3002"/>
      <c r="F176" s="3002"/>
      <c r="G176" s="280"/>
      <c r="H176" s="280"/>
      <c r="I176" s="280"/>
      <c r="J176" s="280"/>
      <c r="K176" s="280"/>
      <c r="L176" s="280"/>
      <c r="M176" s="272"/>
      <c r="N176" s="280"/>
      <c r="O176" s="280"/>
      <c r="P176" s="280"/>
      <c r="Q176" s="280"/>
      <c r="R176" s="280"/>
      <c r="S176" s="280"/>
      <c r="T176" s="280"/>
      <c r="U176" s="2951"/>
      <c r="V176" s="2951"/>
      <c r="W176" s="2951"/>
      <c r="X176" s="2951"/>
      <c r="Y176" s="2951"/>
      <c r="Z176" s="2951"/>
      <c r="AA176" s="2951"/>
      <c r="AB176" s="2951"/>
      <c r="AC176" s="2951"/>
      <c r="AD176" s="2951"/>
      <c r="AE176" s="2951"/>
      <c r="AF176" s="2951"/>
      <c r="AG176" s="2951"/>
      <c r="AH176" s="3016"/>
      <c r="AI176" s="3016"/>
      <c r="AK176" s="1033"/>
      <c r="AL176" s="1033"/>
      <c r="CU176" s="1034"/>
      <c r="CV176" s="1097"/>
      <c r="CW176" s="1097"/>
      <c r="CX176" s="1097"/>
      <c r="CY176" s="1097"/>
      <c r="CZ176" s="1097"/>
      <c r="DA176" s="1097"/>
      <c r="DB176" s="1097"/>
      <c r="DC176" s="1097"/>
      <c r="DD176" s="1097"/>
      <c r="DE176" s="1097"/>
      <c r="DF176" s="1097"/>
      <c r="DG176" s="1097"/>
      <c r="DH176" s="1097"/>
      <c r="DI176" s="1097"/>
      <c r="DJ176" s="1097"/>
      <c r="DK176" s="1097"/>
      <c r="DL176" s="1097"/>
      <c r="DM176" s="1097"/>
      <c r="DN176" s="1097"/>
      <c r="DO176" s="1097"/>
      <c r="DP176" s="1097"/>
      <c r="DQ176" s="1097"/>
      <c r="DR176" s="1097"/>
      <c r="DS176" s="1097"/>
      <c r="DT176" s="1097"/>
      <c r="DU176" s="1034"/>
    </row>
    <row r="177" spans="2:38" ht="15" x14ac:dyDescent="0.2">
      <c r="B177" s="1190"/>
      <c r="C177" s="1310" t="s">
        <v>304</v>
      </c>
      <c r="D177" s="3001"/>
      <c r="E177" s="3002"/>
      <c r="F177" s="3002"/>
      <c r="G177" s="280"/>
      <c r="H177" s="280"/>
      <c r="I177" s="280"/>
      <c r="J177" s="280"/>
      <c r="K177" s="280"/>
      <c r="L177" s="280"/>
      <c r="M177" s="272"/>
      <c r="N177" s="280"/>
      <c r="O177" s="280"/>
      <c r="P177" s="280"/>
      <c r="Q177" s="280"/>
      <c r="R177" s="280"/>
      <c r="S177" s="280"/>
      <c r="T177" s="280"/>
      <c r="U177" s="2951"/>
      <c r="V177" s="2951"/>
      <c r="W177" s="2951"/>
      <c r="X177" s="2951"/>
      <c r="Y177" s="2951"/>
      <c r="Z177" s="2951"/>
      <c r="AA177" s="2951"/>
      <c r="AB177" s="2951"/>
      <c r="AC177" s="2951"/>
      <c r="AD177" s="2951"/>
      <c r="AE177" s="2951"/>
      <c r="AF177" s="2951"/>
      <c r="AG177" s="2951"/>
      <c r="AH177" s="3016"/>
      <c r="AI177" s="3016"/>
      <c r="AK177" s="1033"/>
      <c r="AL177" s="1033"/>
    </row>
    <row r="178" spans="2:38" ht="14.25" customHeight="1" thickBot="1" x14ac:dyDescent="0.25">
      <c r="B178" s="406"/>
      <c r="C178" s="3004"/>
      <c r="D178" s="3004"/>
      <c r="E178" s="406"/>
      <c r="F178" s="406"/>
      <c r="G178" s="406"/>
      <c r="H178" s="406"/>
      <c r="I178" s="406"/>
      <c r="J178" s="406"/>
      <c r="K178" s="406"/>
      <c r="L178" s="406"/>
      <c r="M178" s="272"/>
      <c r="N178" s="406"/>
      <c r="O178" s="406"/>
      <c r="P178" s="406"/>
      <c r="Q178" s="406"/>
      <c r="R178" s="406"/>
      <c r="S178" s="406"/>
      <c r="T178" s="406"/>
      <c r="U178" s="2951"/>
      <c r="V178" s="2951"/>
      <c r="W178" s="2951"/>
      <c r="X178" s="2951"/>
      <c r="Y178" s="2951"/>
      <c r="Z178" s="2951"/>
      <c r="AA178" s="2951"/>
      <c r="AB178" s="2951"/>
      <c r="AC178" s="2951"/>
      <c r="AD178" s="2951"/>
      <c r="AE178" s="2951"/>
      <c r="AF178" s="2951"/>
      <c r="AG178" s="2951"/>
      <c r="AH178" s="3016"/>
      <c r="AI178" s="3016"/>
      <c r="AK178" s="1033"/>
      <c r="AL178" s="1033"/>
    </row>
    <row r="179" spans="2:38" ht="16.5" thickBot="1" x14ac:dyDescent="0.25">
      <c r="B179" s="3494" t="s">
        <v>7726</v>
      </c>
      <c r="C179" s="3495"/>
      <c r="D179" s="3495"/>
      <c r="E179" s="3495"/>
      <c r="F179" s="3495"/>
      <c r="G179" s="3495"/>
      <c r="H179" s="3495"/>
      <c r="I179" s="3495"/>
      <c r="J179" s="3495"/>
      <c r="K179" s="3495"/>
      <c r="L179" s="3495"/>
      <c r="M179" s="3495"/>
      <c r="N179" s="3495"/>
      <c r="O179" s="3495"/>
      <c r="P179" s="3495"/>
      <c r="Q179" s="3495"/>
      <c r="R179" s="3496"/>
      <c r="S179" s="288"/>
      <c r="T179" s="288"/>
      <c r="U179" s="2951"/>
      <c r="V179" s="2951"/>
      <c r="W179" s="2951"/>
      <c r="X179" s="2951"/>
      <c r="Y179" s="2951"/>
      <c r="Z179" s="2951"/>
      <c r="AA179" s="2951"/>
      <c r="AB179" s="2951"/>
      <c r="AC179" s="2951"/>
      <c r="AD179" s="2951"/>
      <c r="AE179" s="2951"/>
      <c r="AF179" s="2951"/>
      <c r="AG179" s="2951"/>
      <c r="AH179" s="3016"/>
      <c r="AI179" s="3016"/>
      <c r="AK179" s="1033"/>
      <c r="AL179" s="1033"/>
    </row>
    <row r="180" spans="2:38" ht="14.25" customHeight="1" thickBot="1" x14ac:dyDescent="0.25">
      <c r="B180" s="305"/>
      <c r="C180" s="1170"/>
      <c r="D180" s="1170"/>
      <c r="E180" s="305"/>
      <c r="F180" s="305"/>
      <c r="G180" s="305"/>
      <c r="H180" s="305"/>
      <c r="I180" s="305"/>
      <c r="J180" s="406"/>
      <c r="K180" s="305"/>
      <c r="L180" s="305"/>
      <c r="M180" s="305"/>
      <c r="N180" s="406"/>
      <c r="O180" s="406"/>
      <c r="P180" s="406"/>
      <c r="Q180" s="406"/>
      <c r="R180" s="406"/>
      <c r="S180" s="3005"/>
      <c r="T180" s="3005"/>
      <c r="U180" s="2951"/>
      <c r="V180" s="2951"/>
      <c r="W180" s="2951"/>
      <c r="X180" s="2951"/>
      <c r="Y180" s="2951"/>
      <c r="Z180" s="2951"/>
      <c r="AA180" s="2951"/>
      <c r="AB180" s="2951"/>
      <c r="AC180" s="2951"/>
      <c r="AD180" s="2951"/>
      <c r="AE180" s="2951"/>
      <c r="AF180" s="2951"/>
      <c r="AG180" s="2951"/>
      <c r="AH180" s="3016"/>
      <c r="AI180" s="3016"/>
      <c r="AK180" s="1033"/>
      <c r="AL180" s="1033"/>
    </row>
    <row r="181" spans="2:38" ht="30" customHeight="1" thickBot="1" x14ac:dyDescent="0.25">
      <c r="B181" s="3866" t="s">
        <v>7727</v>
      </c>
      <c r="C181" s="3867"/>
      <c r="D181" s="3867"/>
      <c r="E181" s="3867"/>
      <c r="F181" s="3867"/>
      <c r="G181" s="3867"/>
      <c r="H181" s="3867"/>
      <c r="I181" s="3867"/>
      <c r="J181" s="3867"/>
      <c r="K181" s="3867"/>
      <c r="L181" s="3867"/>
      <c r="M181" s="3867"/>
      <c r="N181" s="3867"/>
      <c r="O181" s="3867"/>
      <c r="P181" s="3867"/>
      <c r="Q181" s="3867"/>
      <c r="R181" s="3868"/>
      <c r="S181" s="630"/>
      <c r="T181" s="630"/>
      <c r="U181" s="2951"/>
      <c r="V181" s="2951"/>
      <c r="W181" s="2951"/>
      <c r="X181" s="2951"/>
      <c r="Y181" s="2951"/>
      <c r="Z181" s="2951"/>
      <c r="AA181" s="2951"/>
      <c r="AB181" s="2951"/>
      <c r="AC181" s="2951"/>
      <c r="AD181" s="2951"/>
      <c r="AE181" s="2951"/>
      <c r="AF181" s="2951"/>
      <c r="AG181" s="2951"/>
      <c r="AH181" s="3016"/>
      <c r="AI181" s="3016"/>
      <c r="AK181" s="1033"/>
      <c r="AL181" s="1033"/>
    </row>
    <row r="182" spans="2:38" ht="14.25" customHeight="1" thickBot="1" x14ac:dyDescent="0.25">
      <c r="B182" s="3100"/>
      <c r="C182" s="2993"/>
      <c r="D182" s="2993"/>
      <c r="E182" s="2994"/>
      <c r="F182" s="2995"/>
      <c r="G182" s="3006"/>
      <c r="H182" s="3007"/>
      <c r="I182" s="3007"/>
      <c r="J182" s="3007"/>
      <c r="K182" s="3007"/>
      <c r="L182" s="3007"/>
      <c r="M182" s="2951"/>
      <c r="N182" s="2951"/>
      <c r="O182" s="2951"/>
      <c r="P182" s="2951"/>
      <c r="Q182" s="2951"/>
      <c r="R182" s="2951"/>
      <c r="S182" s="2956"/>
      <c r="T182" s="2956"/>
      <c r="U182" s="2951"/>
      <c r="V182" s="2951"/>
      <c r="W182" s="2951"/>
      <c r="X182" s="2951"/>
      <c r="Y182" s="2951"/>
      <c r="Z182" s="2951"/>
      <c r="AA182" s="2951"/>
      <c r="AB182" s="2951"/>
      <c r="AC182" s="2951"/>
      <c r="AD182" s="2951"/>
      <c r="AE182" s="2951"/>
      <c r="AF182" s="2951"/>
      <c r="AG182" s="2951"/>
      <c r="AH182" s="3016"/>
      <c r="AI182" s="3016"/>
      <c r="AK182" s="1033"/>
      <c r="AL182" s="1033"/>
    </row>
    <row r="183" spans="2:38" ht="16.5" thickBot="1" x14ac:dyDescent="0.25">
      <c r="B183" s="3878" t="s">
        <v>7728</v>
      </c>
      <c r="C183" s="3879"/>
      <c r="D183" s="3879"/>
      <c r="E183" s="3879"/>
      <c r="F183" s="3879"/>
      <c r="G183" s="3879"/>
      <c r="H183" s="3879"/>
      <c r="I183" s="3879"/>
      <c r="J183" s="3879"/>
      <c r="K183" s="3879"/>
      <c r="L183" s="3879"/>
      <c r="M183" s="3879"/>
      <c r="N183" s="3879"/>
      <c r="O183" s="3879"/>
      <c r="P183" s="3879"/>
      <c r="Q183" s="3879"/>
      <c r="R183" s="3880"/>
      <c r="S183" s="3101"/>
      <c r="T183" s="3101"/>
      <c r="U183" s="2951"/>
      <c r="V183" s="2951"/>
      <c r="W183" s="2951"/>
      <c r="X183" s="2951"/>
      <c r="Y183" s="2951"/>
      <c r="Z183" s="2951"/>
      <c r="AA183" s="2951"/>
      <c r="AB183" s="2951"/>
      <c r="AC183" s="2951"/>
      <c r="AD183" s="2951"/>
      <c r="AE183" s="2951"/>
      <c r="AF183" s="2951"/>
      <c r="AG183" s="2951"/>
      <c r="AH183" s="3016"/>
      <c r="AI183" s="3016"/>
      <c r="AK183" s="1033"/>
      <c r="AL183" s="1033"/>
    </row>
    <row r="184" spans="2:38" ht="14.25" customHeight="1" thickBot="1" x14ac:dyDescent="0.25">
      <c r="B184" s="2992"/>
      <c r="C184" s="3019"/>
      <c r="D184" s="2951"/>
      <c r="E184" s="3015"/>
      <c r="F184" s="2951"/>
      <c r="G184" s="2951"/>
      <c r="H184" s="2951"/>
      <c r="I184" s="2951"/>
      <c r="J184" s="2951"/>
      <c r="K184" s="2951"/>
      <c r="L184" s="2951"/>
      <c r="M184" s="2951"/>
      <c r="N184" s="2951"/>
      <c r="O184" s="2951"/>
      <c r="P184" s="2951"/>
      <c r="Q184" s="2951"/>
      <c r="R184" s="2951"/>
      <c r="S184" s="2956"/>
      <c r="T184" s="2956"/>
      <c r="U184" s="2951"/>
      <c r="V184" s="2951"/>
      <c r="W184" s="2951"/>
      <c r="X184" s="2951"/>
      <c r="Y184" s="2951"/>
      <c r="Z184" s="2951"/>
      <c r="AA184" s="2951"/>
      <c r="AB184" s="2951"/>
      <c r="AC184" s="2951"/>
      <c r="AD184" s="2951"/>
      <c r="AE184" s="2951"/>
      <c r="AF184" s="2951"/>
      <c r="AG184" s="2951"/>
      <c r="AH184" s="3016"/>
      <c r="AI184" s="3016"/>
      <c r="AK184" s="1033"/>
      <c r="AL184" s="1033"/>
    </row>
    <row r="185" spans="2:38" ht="30" customHeight="1" x14ac:dyDescent="0.2">
      <c r="B185" s="2992"/>
      <c r="C185" s="3881" t="s">
        <v>7729</v>
      </c>
      <c r="D185" s="3882"/>
      <c r="E185" s="3882"/>
      <c r="F185" s="3882"/>
      <c r="G185" s="3882"/>
      <c r="H185" s="3882"/>
      <c r="I185" s="3882"/>
      <c r="J185" s="3882"/>
      <c r="K185" s="3882"/>
      <c r="L185" s="3882"/>
      <c r="M185" s="3882"/>
      <c r="N185" s="3882"/>
      <c r="O185" s="3882"/>
      <c r="P185" s="3882"/>
      <c r="Q185" s="3882"/>
      <c r="R185" s="3883"/>
      <c r="S185" s="3102"/>
      <c r="T185" s="3102"/>
      <c r="U185" s="3061"/>
      <c r="V185" s="2951"/>
      <c r="W185" s="2951"/>
      <c r="X185" s="2951"/>
      <c r="Y185" s="2951"/>
      <c r="Z185" s="2951"/>
      <c r="AA185" s="2951"/>
      <c r="AB185" s="2951"/>
      <c r="AC185" s="2951"/>
      <c r="AD185" s="2951"/>
      <c r="AE185" s="2951"/>
      <c r="AF185" s="2951"/>
      <c r="AG185" s="2951"/>
      <c r="AH185" s="3016"/>
      <c r="AI185" s="3016"/>
      <c r="AK185" s="1033"/>
      <c r="AL185" s="1033"/>
    </row>
    <row r="186" spans="2:38" ht="30" customHeight="1" x14ac:dyDescent="0.2">
      <c r="B186" s="2992"/>
      <c r="C186" s="3103" t="s">
        <v>7730</v>
      </c>
      <c r="D186" s="3869" t="s">
        <v>7731</v>
      </c>
      <c r="E186" s="3870"/>
      <c r="F186" s="3870"/>
      <c r="G186" s="3870"/>
      <c r="H186" s="3870"/>
      <c r="I186" s="3870"/>
      <c r="J186" s="3870"/>
      <c r="K186" s="3870"/>
      <c r="L186" s="3870"/>
      <c r="M186" s="3870"/>
      <c r="N186" s="3870"/>
      <c r="O186" s="3870"/>
      <c r="P186" s="3870"/>
      <c r="Q186" s="3870"/>
      <c r="R186" s="3871"/>
      <c r="S186" s="3102"/>
      <c r="T186" s="3102"/>
      <c r="U186" s="3061"/>
      <c r="V186" s="2951"/>
      <c r="W186" s="2951"/>
      <c r="X186" s="2951"/>
      <c r="Y186" s="2951"/>
      <c r="Z186" s="2951"/>
      <c r="AA186" s="2951"/>
      <c r="AB186" s="2951"/>
      <c r="AC186" s="2951"/>
      <c r="AD186" s="2951"/>
      <c r="AE186" s="2951"/>
      <c r="AF186" s="2951"/>
      <c r="AG186" s="2951"/>
      <c r="AH186" s="3016"/>
      <c r="AI186" s="3016"/>
      <c r="AK186" s="1033"/>
      <c r="AL186" s="1033"/>
    </row>
    <row r="187" spans="2:38" ht="45" customHeight="1" x14ac:dyDescent="0.2">
      <c r="B187" s="2992"/>
      <c r="C187" s="3104" t="s">
        <v>7732</v>
      </c>
      <c r="D187" s="3869" t="s">
        <v>7733</v>
      </c>
      <c r="E187" s="3870"/>
      <c r="F187" s="3870"/>
      <c r="G187" s="3870"/>
      <c r="H187" s="3870"/>
      <c r="I187" s="3870"/>
      <c r="J187" s="3870"/>
      <c r="K187" s="3870"/>
      <c r="L187" s="3870"/>
      <c r="M187" s="3870"/>
      <c r="N187" s="3870"/>
      <c r="O187" s="3870"/>
      <c r="P187" s="3870"/>
      <c r="Q187" s="3870"/>
      <c r="R187" s="3871"/>
      <c r="S187" s="3102"/>
      <c r="T187" s="3102"/>
      <c r="U187" s="2951"/>
      <c r="V187" s="2951"/>
      <c r="W187" s="2951"/>
      <c r="X187" s="2951"/>
      <c r="Y187" s="2951"/>
      <c r="Z187" s="2951"/>
      <c r="AA187" s="2951"/>
      <c r="AB187" s="2951"/>
      <c r="AC187" s="2951"/>
      <c r="AD187" s="2951"/>
      <c r="AE187" s="2951"/>
      <c r="AF187" s="2951"/>
      <c r="AG187" s="2951"/>
      <c r="AH187" s="3016"/>
      <c r="AI187" s="3016"/>
      <c r="AK187" s="1033"/>
      <c r="AL187" s="1033"/>
    </row>
    <row r="188" spans="2:38" ht="45" customHeight="1" x14ac:dyDescent="0.2">
      <c r="B188" s="2992"/>
      <c r="C188" s="3104" t="s">
        <v>7734</v>
      </c>
      <c r="D188" s="3869" t="s">
        <v>7735</v>
      </c>
      <c r="E188" s="3870"/>
      <c r="F188" s="3870"/>
      <c r="G188" s="3870"/>
      <c r="H188" s="3870"/>
      <c r="I188" s="3870"/>
      <c r="J188" s="3870"/>
      <c r="K188" s="3870"/>
      <c r="L188" s="3870"/>
      <c r="M188" s="3870"/>
      <c r="N188" s="3870"/>
      <c r="O188" s="3870"/>
      <c r="P188" s="3870"/>
      <c r="Q188" s="3870"/>
      <c r="R188" s="3871"/>
      <c r="S188" s="3102"/>
      <c r="T188" s="3102"/>
      <c r="U188" s="2951"/>
      <c r="V188" s="2951"/>
      <c r="W188" s="2951"/>
      <c r="X188" s="2951"/>
      <c r="Y188" s="2951"/>
      <c r="Z188" s="2951"/>
      <c r="AA188" s="2951"/>
      <c r="AB188" s="2951"/>
      <c r="AC188" s="2951"/>
      <c r="AD188" s="2951"/>
      <c r="AE188" s="2951"/>
      <c r="AF188" s="2951"/>
      <c r="AG188" s="2951"/>
      <c r="AH188" s="3016"/>
      <c r="AI188" s="3016"/>
      <c r="AK188" s="1033"/>
      <c r="AL188" s="1033"/>
    </row>
    <row r="189" spans="2:38" ht="75" customHeight="1" x14ac:dyDescent="0.2">
      <c r="B189" s="2992"/>
      <c r="C189" s="3104" t="s">
        <v>7736</v>
      </c>
      <c r="D189" s="3869" t="s">
        <v>7737</v>
      </c>
      <c r="E189" s="3870"/>
      <c r="F189" s="3870"/>
      <c r="G189" s="3870"/>
      <c r="H189" s="3870"/>
      <c r="I189" s="3870"/>
      <c r="J189" s="3870"/>
      <c r="K189" s="3870"/>
      <c r="L189" s="3870"/>
      <c r="M189" s="3870"/>
      <c r="N189" s="3870"/>
      <c r="O189" s="3870"/>
      <c r="P189" s="3870"/>
      <c r="Q189" s="3870"/>
      <c r="R189" s="3871"/>
      <c r="S189" s="3102"/>
      <c r="T189" s="3102"/>
      <c r="U189" s="2951"/>
      <c r="V189" s="2951"/>
      <c r="W189" s="2951"/>
      <c r="X189" s="2951"/>
      <c r="Y189" s="2951"/>
      <c r="Z189" s="2951"/>
      <c r="AA189" s="2951"/>
      <c r="AB189" s="2951"/>
      <c r="AC189" s="2951"/>
      <c r="AD189" s="2951"/>
      <c r="AE189" s="2951"/>
      <c r="AF189" s="2951"/>
      <c r="AG189" s="2951"/>
      <c r="AH189" s="3016"/>
      <c r="AI189" s="3016"/>
      <c r="AK189" s="1033"/>
      <c r="AL189" s="1033"/>
    </row>
    <row r="190" spans="2:38" ht="75" customHeight="1" thickBot="1" x14ac:dyDescent="0.25">
      <c r="B190" s="2992"/>
      <c r="C190" s="3105" t="s">
        <v>7738</v>
      </c>
      <c r="D190" s="3872" t="s">
        <v>7739</v>
      </c>
      <c r="E190" s="3873"/>
      <c r="F190" s="3873"/>
      <c r="G190" s="3873"/>
      <c r="H190" s="3873"/>
      <c r="I190" s="3873"/>
      <c r="J190" s="3873"/>
      <c r="K190" s="3873"/>
      <c r="L190" s="3873"/>
      <c r="M190" s="3873"/>
      <c r="N190" s="3873"/>
      <c r="O190" s="3873"/>
      <c r="P190" s="3873"/>
      <c r="Q190" s="3873"/>
      <c r="R190" s="3874"/>
      <c r="S190" s="3102"/>
      <c r="T190" s="3102"/>
      <c r="U190" s="2951"/>
      <c r="V190" s="2951"/>
      <c r="W190" s="2951"/>
      <c r="X190" s="2951"/>
      <c r="Y190" s="2951"/>
      <c r="Z190" s="2951"/>
      <c r="AA190" s="2951"/>
      <c r="AB190" s="2951"/>
      <c r="AC190" s="2951"/>
      <c r="AD190" s="2951"/>
      <c r="AE190" s="2951"/>
      <c r="AF190" s="2951"/>
      <c r="AG190" s="2951"/>
      <c r="AH190" s="3016"/>
      <c r="AI190" s="3016"/>
      <c r="AK190" s="1033"/>
      <c r="AL190" s="1033"/>
    </row>
    <row r="191" spans="2:38" ht="14.25" customHeight="1" thickBot="1" x14ac:dyDescent="0.25">
      <c r="B191" s="2992"/>
      <c r="C191" s="2951"/>
      <c r="D191" s="3015"/>
      <c r="E191" s="2951"/>
      <c r="F191" s="2951"/>
      <c r="G191" s="2951"/>
      <c r="H191" s="2951"/>
      <c r="I191" s="2951"/>
      <c r="J191" s="2951"/>
      <c r="K191" s="2951"/>
      <c r="L191" s="2951"/>
      <c r="M191" s="2951"/>
      <c r="N191" s="2951"/>
      <c r="O191" s="2951"/>
      <c r="P191" s="2951"/>
      <c r="Q191" s="2951"/>
      <c r="R191" s="2951"/>
      <c r="S191" s="2956"/>
      <c r="T191" s="2956"/>
      <c r="U191" s="2951"/>
      <c r="V191" s="2951"/>
      <c r="W191" s="2951"/>
      <c r="X191" s="2951"/>
      <c r="Y191" s="2951"/>
      <c r="Z191" s="2951"/>
      <c r="AA191" s="2951"/>
      <c r="AB191" s="2951"/>
      <c r="AC191" s="2951"/>
      <c r="AD191" s="2951"/>
      <c r="AE191" s="2951"/>
      <c r="AF191" s="2951"/>
      <c r="AG191" s="2951"/>
      <c r="AH191" s="3016"/>
      <c r="AI191" s="3016"/>
      <c r="AK191" s="1033"/>
      <c r="AL191" s="1033"/>
    </row>
    <row r="192" spans="2:38" ht="45" customHeight="1" x14ac:dyDescent="0.2">
      <c r="B192" s="2992"/>
      <c r="C192" s="3106" t="s">
        <v>7314</v>
      </c>
      <c r="D192" s="3875" t="s">
        <v>7740</v>
      </c>
      <c r="E192" s="3876"/>
      <c r="F192" s="3876"/>
      <c r="G192" s="3876"/>
      <c r="H192" s="3876"/>
      <c r="I192" s="3876"/>
      <c r="J192" s="3876"/>
      <c r="K192" s="3876"/>
      <c r="L192" s="3876"/>
      <c r="M192" s="3876"/>
      <c r="N192" s="3876"/>
      <c r="O192" s="3876"/>
      <c r="P192" s="3876"/>
      <c r="Q192" s="3876"/>
      <c r="R192" s="3877"/>
      <c r="S192" s="3102"/>
      <c r="T192" s="3102"/>
      <c r="U192" s="2951"/>
      <c r="V192" s="2951"/>
      <c r="W192" s="2951"/>
      <c r="X192" s="2951"/>
      <c r="Y192" s="2951"/>
      <c r="Z192" s="2951"/>
      <c r="AA192" s="2951"/>
      <c r="AB192" s="2951"/>
      <c r="AC192" s="2951"/>
      <c r="AD192" s="2951"/>
      <c r="AE192" s="2951"/>
      <c r="AF192" s="2951"/>
      <c r="AG192" s="2951"/>
      <c r="AH192" s="3016"/>
      <c r="AI192" s="3016"/>
      <c r="AK192" s="1033"/>
      <c r="AL192" s="1033"/>
    </row>
    <row r="193" spans="2:38" ht="45" customHeight="1" x14ac:dyDescent="0.2">
      <c r="B193" s="2992"/>
      <c r="C193" s="3107" t="s">
        <v>7342</v>
      </c>
      <c r="D193" s="3869" t="s">
        <v>7741</v>
      </c>
      <c r="E193" s="3870"/>
      <c r="F193" s="3870"/>
      <c r="G193" s="3870"/>
      <c r="H193" s="3870"/>
      <c r="I193" s="3870"/>
      <c r="J193" s="3870"/>
      <c r="K193" s="3870"/>
      <c r="L193" s="3870"/>
      <c r="M193" s="3870"/>
      <c r="N193" s="3870"/>
      <c r="O193" s="3870"/>
      <c r="P193" s="3870"/>
      <c r="Q193" s="3870"/>
      <c r="R193" s="3871"/>
      <c r="S193" s="3102"/>
      <c r="T193" s="3102"/>
      <c r="U193" s="2951"/>
      <c r="V193" s="2951"/>
      <c r="W193" s="2951"/>
      <c r="X193" s="2951"/>
      <c r="Y193" s="2951"/>
      <c r="Z193" s="2951"/>
      <c r="AA193" s="2951"/>
      <c r="AB193" s="2951"/>
      <c r="AC193" s="2951"/>
      <c r="AD193" s="2951"/>
      <c r="AE193" s="2951"/>
      <c r="AF193" s="2951"/>
      <c r="AG193" s="2951"/>
      <c r="AH193" s="3016"/>
      <c r="AI193" s="3016"/>
      <c r="AK193" s="1033"/>
      <c r="AL193" s="1033"/>
    </row>
    <row r="194" spans="2:38" ht="45" customHeight="1" x14ac:dyDescent="0.2">
      <c r="B194" s="2992"/>
      <c r="C194" s="3107" t="s">
        <v>7368</v>
      </c>
      <c r="D194" s="3869" t="s">
        <v>7742</v>
      </c>
      <c r="E194" s="3870"/>
      <c r="F194" s="3870"/>
      <c r="G194" s="3870"/>
      <c r="H194" s="3870"/>
      <c r="I194" s="3870"/>
      <c r="J194" s="3870"/>
      <c r="K194" s="3870"/>
      <c r="L194" s="3870"/>
      <c r="M194" s="3870"/>
      <c r="N194" s="3870"/>
      <c r="O194" s="3870"/>
      <c r="P194" s="3870"/>
      <c r="Q194" s="3870"/>
      <c r="R194" s="3871"/>
      <c r="S194" s="3102"/>
      <c r="T194" s="3102"/>
      <c r="U194" s="2951"/>
      <c r="V194" s="2951"/>
      <c r="W194" s="2951"/>
      <c r="X194" s="2951"/>
      <c r="Y194" s="2951"/>
      <c r="Z194" s="2951"/>
      <c r="AA194" s="2951"/>
      <c r="AB194" s="2951"/>
      <c r="AC194" s="2951"/>
      <c r="AD194" s="2951"/>
      <c r="AE194" s="2951"/>
      <c r="AF194" s="2951"/>
      <c r="AG194" s="2951"/>
      <c r="AH194" s="3016"/>
      <c r="AI194" s="3016"/>
      <c r="AK194" s="1033"/>
      <c r="AL194" s="1033"/>
    </row>
    <row r="195" spans="2:38" ht="45" customHeight="1" x14ac:dyDescent="0.2">
      <c r="B195" s="2992"/>
      <c r="C195" s="3107" t="s">
        <v>7394</v>
      </c>
      <c r="D195" s="3869" t="s">
        <v>7743</v>
      </c>
      <c r="E195" s="3870"/>
      <c r="F195" s="3870"/>
      <c r="G195" s="3870"/>
      <c r="H195" s="3870"/>
      <c r="I195" s="3870"/>
      <c r="J195" s="3870"/>
      <c r="K195" s="3870"/>
      <c r="L195" s="3870"/>
      <c r="M195" s="3870"/>
      <c r="N195" s="3870"/>
      <c r="O195" s="3870"/>
      <c r="P195" s="3870"/>
      <c r="Q195" s="3870"/>
      <c r="R195" s="3871"/>
      <c r="S195" s="3102"/>
      <c r="T195" s="3102"/>
      <c r="U195" s="2951"/>
      <c r="V195" s="2951"/>
      <c r="W195" s="2951"/>
      <c r="X195" s="2951"/>
      <c r="Y195" s="2951"/>
      <c r="Z195" s="2951"/>
      <c r="AA195" s="2951"/>
      <c r="AB195" s="2951"/>
      <c r="AC195" s="2951"/>
      <c r="AD195" s="2951"/>
      <c r="AE195" s="2951"/>
      <c r="AF195" s="2951"/>
      <c r="AG195" s="2951"/>
      <c r="AH195" s="3016"/>
      <c r="AI195" s="3016"/>
      <c r="AK195" s="1033"/>
      <c r="AL195" s="1033"/>
    </row>
    <row r="196" spans="2:38" ht="45" customHeight="1" x14ac:dyDescent="0.2">
      <c r="B196" s="2992"/>
      <c r="C196" s="3107" t="s">
        <v>7421</v>
      </c>
      <c r="D196" s="3869" t="s">
        <v>7744</v>
      </c>
      <c r="E196" s="3870"/>
      <c r="F196" s="3870"/>
      <c r="G196" s="3870"/>
      <c r="H196" s="3870"/>
      <c r="I196" s="3870"/>
      <c r="J196" s="3870"/>
      <c r="K196" s="3870"/>
      <c r="L196" s="3870"/>
      <c r="M196" s="3870"/>
      <c r="N196" s="3870"/>
      <c r="O196" s="3870"/>
      <c r="P196" s="3870"/>
      <c r="Q196" s="3870"/>
      <c r="R196" s="3871"/>
      <c r="S196" s="3102"/>
      <c r="T196" s="3102"/>
      <c r="U196" s="2951"/>
      <c r="V196" s="2951"/>
      <c r="W196" s="2951"/>
      <c r="X196" s="2951"/>
      <c r="Y196" s="2951"/>
      <c r="Z196" s="2951"/>
      <c r="AA196" s="2951"/>
      <c r="AB196" s="2951"/>
      <c r="AC196" s="2951"/>
      <c r="AD196" s="2951"/>
      <c r="AE196" s="2951"/>
      <c r="AF196" s="2951"/>
      <c r="AG196" s="2951"/>
      <c r="AH196" s="3016"/>
      <c r="AK196" s="1033"/>
      <c r="AL196" s="1033"/>
    </row>
    <row r="197" spans="2:38" ht="45" customHeight="1" thickBot="1" x14ac:dyDescent="0.25">
      <c r="B197" s="2992"/>
      <c r="C197" s="3108" t="s">
        <v>7447</v>
      </c>
      <c r="D197" s="3872" t="s">
        <v>7745</v>
      </c>
      <c r="E197" s="3873"/>
      <c r="F197" s="3873"/>
      <c r="G197" s="3873"/>
      <c r="H197" s="3873"/>
      <c r="I197" s="3873"/>
      <c r="J197" s="3873"/>
      <c r="K197" s="3873"/>
      <c r="L197" s="3873"/>
      <c r="M197" s="3873"/>
      <c r="N197" s="3873"/>
      <c r="O197" s="3873"/>
      <c r="P197" s="3873"/>
      <c r="Q197" s="3873"/>
      <c r="R197" s="3874"/>
      <c r="S197" s="3102"/>
      <c r="T197" s="3102"/>
      <c r="U197" s="2951"/>
      <c r="V197" s="2951"/>
      <c r="W197" s="2951"/>
      <c r="X197" s="2951"/>
      <c r="Y197" s="2951"/>
      <c r="Z197" s="2951"/>
      <c r="AA197" s="2951"/>
      <c r="AB197" s="2951"/>
      <c r="AC197" s="2951"/>
      <c r="AD197" s="2951"/>
      <c r="AE197" s="2951"/>
      <c r="AF197" s="2951"/>
      <c r="AG197" s="2951"/>
      <c r="AH197" s="3016"/>
      <c r="AK197" s="1033"/>
      <c r="AL197" s="1033"/>
    </row>
    <row r="198" spans="2:38" ht="14.25" customHeight="1" thickBot="1" x14ac:dyDescent="0.25">
      <c r="B198" s="2992"/>
      <c r="C198" s="2993"/>
      <c r="D198" s="2993"/>
      <c r="E198" s="2994"/>
      <c r="F198" s="2995"/>
      <c r="G198" s="3006"/>
      <c r="H198" s="3007"/>
      <c r="I198" s="3007"/>
      <c r="J198" s="3007"/>
      <c r="K198" s="3007"/>
      <c r="L198" s="3007"/>
      <c r="M198" s="2951"/>
      <c r="N198" s="2951"/>
      <c r="O198" s="2951"/>
      <c r="P198" s="2951"/>
      <c r="Q198" s="2951"/>
      <c r="R198" s="2951"/>
      <c r="S198" s="2956"/>
      <c r="T198" s="2956"/>
      <c r="U198" s="2951"/>
      <c r="V198" s="2951"/>
      <c r="W198" s="2951"/>
      <c r="X198" s="2951"/>
      <c r="Y198" s="2951"/>
      <c r="Z198" s="2951"/>
      <c r="AA198" s="2951"/>
      <c r="AB198" s="2951"/>
      <c r="AC198" s="2951"/>
      <c r="AD198" s="2951"/>
      <c r="AE198" s="2951"/>
      <c r="AF198" s="2951"/>
      <c r="AG198" s="2951"/>
      <c r="AH198" s="3016"/>
      <c r="AK198" s="1033"/>
      <c r="AL198" s="1033"/>
    </row>
    <row r="199" spans="2:38" ht="15" customHeight="1" x14ac:dyDescent="0.2">
      <c r="B199" s="3008" t="s">
        <v>307</v>
      </c>
      <c r="C199" s="3566" t="s">
        <v>308</v>
      </c>
      <c r="D199" s="3567"/>
      <c r="E199" s="3567"/>
      <c r="F199" s="3567"/>
      <c r="G199" s="3567"/>
      <c r="H199" s="3567"/>
      <c r="I199" s="3567"/>
      <c r="J199" s="3567"/>
      <c r="K199" s="3567"/>
      <c r="L199" s="3567"/>
      <c r="M199" s="3567"/>
      <c r="N199" s="3567"/>
      <c r="O199" s="3567"/>
      <c r="P199" s="3567"/>
      <c r="Q199" s="3567"/>
      <c r="R199" s="3568"/>
      <c r="S199" s="733"/>
      <c r="T199" s="733"/>
      <c r="U199" s="2951"/>
      <c r="V199" s="2951"/>
      <c r="W199" s="2951"/>
      <c r="X199" s="2951"/>
      <c r="Y199" s="2951"/>
      <c r="Z199" s="2951"/>
      <c r="AA199" s="2951"/>
      <c r="AB199" s="2951"/>
      <c r="AC199" s="2951"/>
      <c r="AD199" s="2951"/>
      <c r="AE199" s="2951"/>
      <c r="AF199" s="2951"/>
      <c r="AG199" s="2951"/>
      <c r="AH199" s="3016"/>
      <c r="AK199" s="1033"/>
      <c r="AL199" s="1033"/>
    </row>
    <row r="200" spans="2:38" ht="15" customHeight="1" x14ac:dyDescent="0.25">
      <c r="B200" s="3109" t="s">
        <v>7746</v>
      </c>
      <c r="C200" s="3110"/>
      <c r="D200" s="3110"/>
      <c r="E200" s="3110"/>
      <c r="F200" s="3110"/>
      <c r="G200" s="3110"/>
      <c r="H200" s="3110"/>
      <c r="I200" s="3110"/>
      <c r="J200" s="3110"/>
      <c r="K200" s="3110"/>
      <c r="L200" s="3110"/>
      <c r="M200" s="3110"/>
      <c r="N200" s="3110"/>
      <c r="O200" s="3110"/>
      <c r="P200" s="3110"/>
      <c r="Q200" s="3110"/>
      <c r="R200" s="3111"/>
      <c r="S200" s="733"/>
      <c r="T200" s="733"/>
      <c r="U200" s="2951"/>
      <c r="V200" s="2951"/>
      <c r="W200" s="2951"/>
      <c r="X200" s="2951"/>
      <c r="Y200" s="2951"/>
      <c r="Z200" s="2951"/>
      <c r="AA200" s="2951"/>
      <c r="AB200" s="2951"/>
      <c r="AC200" s="2951"/>
      <c r="AD200" s="2951"/>
      <c r="AE200" s="2951"/>
      <c r="AF200" s="2951"/>
      <c r="AG200" s="2951"/>
      <c r="AH200" s="3016"/>
      <c r="AK200" s="1033"/>
      <c r="AL200" s="1033"/>
    </row>
    <row r="201" spans="2:38" ht="15" customHeight="1" x14ac:dyDescent="0.2">
      <c r="B201" s="3112">
        <v>1</v>
      </c>
      <c r="C201" s="3860" t="s">
        <v>7747</v>
      </c>
      <c r="D201" s="3861"/>
      <c r="E201" s="3861"/>
      <c r="F201" s="3861"/>
      <c r="G201" s="3861"/>
      <c r="H201" s="3861"/>
      <c r="I201" s="3861"/>
      <c r="J201" s="3861"/>
      <c r="K201" s="3861"/>
      <c r="L201" s="3861"/>
      <c r="M201" s="3861"/>
      <c r="N201" s="3861"/>
      <c r="O201" s="3861"/>
      <c r="P201" s="3861"/>
      <c r="Q201" s="3861"/>
      <c r="R201" s="3862"/>
      <c r="S201" s="3010"/>
      <c r="T201" s="3010"/>
      <c r="U201" s="2951"/>
      <c r="V201" s="2951"/>
      <c r="W201" s="2951"/>
      <c r="X201" s="2951"/>
      <c r="Y201" s="2951"/>
      <c r="Z201" s="2951"/>
      <c r="AA201" s="2951"/>
      <c r="AB201" s="2951"/>
      <c r="AC201" s="2951"/>
      <c r="AD201" s="2951"/>
      <c r="AE201" s="2951"/>
      <c r="AF201" s="2951"/>
      <c r="AG201" s="2951"/>
      <c r="AH201" s="3016"/>
      <c r="AK201" s="1033"/>
      <c r="AL201" s="1033"/>
    </row>
    <row r="202" spans="2:38" ht="15" customHeight="1" x14ac:dyDescent="0.2">
      <c r="B202" s="3112">
        <v>2</v>
      </c>
      <c r="C202" s="3860" t="s">
        <v>7748</v>
      </c>
      <c r="D202" s="3861"/>
      <c r="E202" s="3861"/>
      <c r="F202" s="3861"/>
      <c r="G202" s="3861"/>
      <c r="H202" s="3861"/>
      <c r="I202" s="3861"/>
      <c r="J202" s="3861"/>
      <c r="K202" s="3861"/>
      <c r="L202" s="3861"/>
      <c r="M202" s="3861"/>
      <c r="N202" s="3861"/>
      <c r="O202" s="3861"/>
      <c r="P202" s="3861"/>
      <c r="Q202" s="3861"/>
      <c r="R202" s="3862"/>
      <c r="S202" s="3010"/>
      <c r="T202" s="3010"/>
      <c r="U202" s="2951"/>
      <c r="V202" s="2951"/>
      <c r="W202" s="2951"/>
      <c r="X202" s="2951"/>
      <c r="Y202" s="2951"/>
      <c r="Z202" s="2951"/>
      <c r="AA202" s="2951"/>
      <c r="AB202" s="2951"/>
      <c r="AC202" s="2951"/>
      <c r="AD202" s="2951"/>
      <c r="AE202" s="2951"/>
      <c r="AF202" s="2951"/>
      <c r="AG202" s="2951"/>
      <c r="AH202" s="3016"/>
      <c r="AK202" s="1033"/>
      <c r="AL202" s="1033"/>
    </row>
    <row r="203" spans="2:38" ht="15" customHeight="1" x14ac:dyDescent="0.2">
      <c r="B203" s="3112">
        <v>3</v>
      </c>
      <c r="C203" s="3860" t="s">
        <v>7749</v>
      </c>
      <c r="D203" s="3861"/>
      <c r="E203" s="3861"/>
      <c r="F203" s="3861"/>
      <c r="G203" s="3861"/>
      <c r="H203" s="3861"/>
      <c r="I203" s="3861"/>
      <c r="J203" s="3861"/>
      <c r="K203" s="3861"/>
      <c r="L203" s="3861"/>
      <c r="M203" s="3861"/>
      <c r="N203" s="3861"/>
      <c r="O203" s="3861"/>
      <c r="P203" s="3861"/>
      <c r="Q203" s="3861"/>
      <c r="R203" s="3862"/>
      <c r="S203" s="3010"/>
      <c r="T203" s="3010"/>
      <c r="U203" s="2951"/>
      <c r="V203" s="2951"/>
      <c r="W203" s="2951"/>
      <c r="X203" s="2951"/>
      <c r="Y203" s="2951"/>
      <c r="Z203" s="2951"/>
      <c r="AA203" s="2951"/>
      <c r="AB203" s="2951"/>
      <c r="AC203" s="2951"/>
      <c r="AD203" s="2951"/>
      <c r="AE203" s="2951"/>
      <c r="AF203" s="2951"/>
      <c r="AG203" s="2951"/>
      <c r="AH203" s="3016"/>
      <c r="AK203" s="1033"/>
      <c r="AL203" s="1033"/>
    </row>
    <row r="204" spans="2:38" ht="15" customHeight="1" x14ac:dyDescent="0.2">
      <c r="B204" s="3112">
        <v>4</v>
      </c>
      <c r="C204" s="3860" t="s">
        <v>7750</v>
      </c>
      <c r="D204" s="3861"/>
      <c r="E204" s="3861"/>
      <c r="F204" s="3861"/>
      <c r="G204" s="3861"/>
      <c r="H204" s="3861"/>
      <c r="I204" s="3861"/>
      <c r="J204" s="3861"/>
      <c r="K204" s="3861"/>
      <c r="L204" s="3861"/>
      <c r="M204" s="3861"/>
      <c r="N204" s="3861"/>
      <c r="O204" s="3861"/>
      <c r="P204" s="3861"/>
      <c r="Q204" s="3861"/>
      <c r="R204" s="3862"/>
      <c r="S204" s="3010"/>
      <c r="T204" s="3010"/>
      <c r="U204" s="2951"/>
      <c r="V204" s="2951"/>
      <c r="W204" s="2951"/>
      <c r="X204" s="2951"/>
      <c r="Y204" s="2951"/>
      <c r="Z204" s="2951"/>
      <c r="AA204" s="2951"/>
      <c r="AB204" s="2951"/>
      <c r="AC204" s="2951"/>
      <c r="AD204" s="2951"/>
      <c r="AE204" s="2951"/>
      <c r="AF204" s="2951"/>
      <c r="AG204" s="2951"/>
      <c r="AH204" s="3016"/>
      <c r="AK204" s="1033"/>
      <c r="AL204" s="1033"/>
    </row>
    <row r="205" spans="2:38" ht="15" customHeight="1" x14ac:dyDescent="0.2">
      <c r="B205" s="3112">
        <v>5</v>
      </c>
      <c r="C205" s="3860" t="s">
        <v>7751</v>
      </c>
      <c r="D205" s="3861"/>
      <c r="E205" s="3861"/>
      <c r="F205" s="3861"/>
      <c r="G205" s="3861"/>
      <c r="H205" s="3861"/>
      <c r="I205" s="3861"/>
      <c r="J205" s="3861"/>
      <c r="K205" s="3861"/>
      <c r="L205" s="3861"/>
      <c r="M205" s="3861"/>
      <c r="N205" s="3861"/>
      <c r="O205" s="3861"/>
      <c r="P205" s="3861"/>
      <c r="Q205" s="3861"/>
      <c r="R205" s="3862"/>
      <c r="S205" s="3010"/>
      <c r="T205" s="3010"/>
      <c r="U205" s="2951"/>
      <c r="V205" s="2951"/>
      <c r="W205" s="2951"/>
      <c r="X205" s="2951"/>
      <c r="Y205" s="2951"/>
      <c r="Z205" s="2951"/>
      <c r="AA205" s="2951"/>
      <c r="AB205" s="2951"/>
      <c r="AC205" s="2951"/>
      <c r="AD205" s="2951"/>
      <c r="AE205" s="2951"/>
      <c r="AF205" s="2951"/>
      <c r="AG205" s="2951"/>
      <c r="AH205" s="3016"/>
      <c r="AK205" s="1033"/>
      <c r="AL205" s="1033"/>
    </row>
    <row r="206" spans="2:38" ht="15" customHeight="1" x14ac:dyDescent="0.2">
      <c r="B206" s="3112">
        <v>6</v>
      </c>
      <c r="C206" s="3860" t="s">
        <v>7752</v>
      </c>
      <c r="D206" s="3861"/>
      <c r="E206" s="3861"/>
      <c r="F206" s="3861"/>
      <c r="G206" s="3861"/>
      <c r="H206" s="3861"/>
      <c r="I206" s="3861"/>
      <c r="J206" s="3861"/>
      <c r="K206" s="3861"/>
      <c r="L206" s="3861"/>
      <c r="M206" s="3861"/>
      <c r="N206" s="3861"/>
      <c r="O206" s="3861"/>
      <c r="P206" s="3861"/>
      <c r="Q206" s="3861"/>
      <c r="R206" s="3862"/>
      <c r="S206" s="3010"/>
      <c r="T206" s="3010"/>
      <c r="U206" s="2951"/>
      <c r="V206" s="2951"/>
      <c r="W206" s="2951"/>
      <c r="X206" s="2951"/>
      <c r="Y206" s="2951"/>
      <c r="Z206" s="2951"/>
      <c r="AA206" s="2951"/>
      <c r="AB206" s="2951"/>
      <c r="AC206" s="2951"/>
      <c r="AD206" s="2951"/>
      <c r="AE206" s="2951"/>
      <c r="AF206" s="2951"/>
      <c r="AG206" s="2951"/>
      <c r="AH206" s="3016"/>
      <c r="AK206" s="1033"/>
      <c r="AL206" s="1033"/>
    </row>
    <row r="207" spans="2:38" ht="15" customHeight="1" x14ac:dyDescent="0.2">
      <c r="B207" s="3112">
        <v>7</v>
      </c>
      <c r="C207" s="3860" t="s">
        <v>7753</v>
      </c>
      <c r="D207" s="3861"/>
      <c r="E207" s="3861"/>
      <c r="F207" s="3861"/>
      <c r="G207" s="3861"/>
      <c r="H207" s="3861"/>
      <c r="I207" s="3861"/>
      <c r="J207" s="3861"/>
      <c r="K207" s="3861"/>
      <c r="L207" s="3861"/>
      <c r="M207" s="3861"/>
      <c r="N207" s="3861"/>
      <c r="O207" s="3861"/>
      <c r="P207" s="3861"/>
      <c r="Q207" s="3861"/>
      <c r="R207" s="3862"/>
      <c r="S207" s="3010"/>
      <c r="T207" s="3010"/>
      <c r="U207" s="2951"/>
      <c r="V207" s="2951"/>
      <c r="W207" s="2951"/>
      <c r="X207" s="2951"/>
      <c r="Y207" s="2951"/>
      <c r="Z207" s="2951"/>
      <c r="AA207" s="2951"/>
      <c r="AB207" s="2951"/>
      <c r="AC207" s="2951"/>
      <c r="AD207" s="2951"/>
      <c r="AE207" s="2951"/>
      <c r="AF207" s="2951"/>
      <c r="AG207" s="2951"/>
      <c r="AH207" s="3016"/>
      <c r="AK207" s="1033"/>
      <c r="AL207" s="1033"/>
    </row>
    <row r="208" spans="2:38" ht="15" customHeight="1" x14ac:dyDescent="0.2">
      <c r="B208" s="3112">
        <v>8</v>
      </c>
      <c r="C208" s="3860" t="s">
        <v>7754</v>
      </c>
      <c r="D208" s="3861"/>
      <c r="E208" s="3861"/>
      <c r="F208" s="3861"/>
      <c r="G208" s="3861"/>
      <c r="H208" s="3861"/>
      <c r="I208" s="3861"/>
      <c r="J208" s="3861"/>
      <c r="K208" s="3861"/>
      <c r="L208" s="3861"/>
      <c r="M208" s="3861"/>
      <c r="N208" s="3861"/>
      <c r="O208" s="3861"/>
      <c r="P208" s="3861"/>
      <c r="Q208" s="3861"/>
      <c r="R208" s="3862"/>
      <c r="S208" s="3010"/>
      <c r="T208" s="3010"/>
      <c r="U208" s="2951"/>
      <c r="V208" s="2951"/>
      <c r="W208" s="2951"/>
      <c r="X208" s="2951"/>
      <c r="Y208" s="2951"/>
      <c r="Z208" s="2951"/>
      <c r="AA208" s="2951"/>
      <c r="AB208" s="2951"/>
      <c r="AC208" s="2951"/>
      <c r="AD208" s="2951"/>
      <c r="AE208" s="2951"/>
      <c r="AF208" s="2951"/>
      <c r="AG208" s="2951"/>
      <c r="AH208" s="3016"/>
      <c r="AK208" s="1033"/>
      <c r="AL208" s="1033"/>
    </row>
    <row r="209" spans="2:38" ht="15" customHeight="1" x14ac:dyDescent="0.2">
      <c r="B209" s="3113" t="s">
        <v>7755</v>
      </c>
      <c r="C209" s="3114"/>
      <c r="D209" s="3114"/>
      <c r="E209" s="3114"/>
      <c r="F209" s="3114"/>
      <c r="G209" s="3114"/>
      <c r="H209" s="3114"/>
      <c r="I209" s="3114"/>
      <c r="J209" s="3114"/>
      <c r="K209" s="3114"/>
      <c r="L209" s="3114"/>
      <c r="M209" s="3114"/>
      <c r="N209" s="3114"/>
      <c r="O209" s="3114"/>
      <c r="P209" s="3114"/>
      <c r="Q209" s="3114"/>
      <c r="R209" s="3115"/>
      <c r="S209" s="3010"/>
      <c r="T209" s="3010"/>
      <c r="U209" s="2951"/>
      <c r="V209" s="2951"/>
      <c r="W209" s="2951"/>
      <c r="X209" s="2951"/>
      <c r="Y209" s="2951"/>
      <c r="Z209" s="2951"/>
      <c r="AA209" s="2951"/>
      <c r="AB209" s="2951"/>
      <c r="AC209" s="2951"/>
      <c r="AD209" s="2951"/>
      <c r="AE209" s="2951"/>
      <c r="AF209" s="2951"/>
      <c r="AG209" s="2951"/>
      <c r="AH209" s="3016"/>
      <c r="AK209" s="1033"/>
      <c r="AL209" s="1033"/>
    </row>
    <row r="210" spans="2:38" ht="15" customHeight="1" x14ac:dyDescent="0.2">
      <c r="B210" s="3112">
        <v>9</v>
      </c>
      <c r="C210" s="3860" t="s">
        <v>7756</v>
      </c>
      <c r="D210" s="3861"/>
      <c r="E210" s="3861"/>
      <c r="F210" s="3861"/>
      <c r="G210" s="3861"/>
      <c r="H210" s="3861"/>
      <c r="I210" s="3861"/>
      <c r="J210" s="3861"/>
      <c r="K210" s="3861"/>
      <c r="L210" s="3861"/>
      <c r="M210" s="3861"/>
      <c r="N210" s="3861"/>
      <c r="O210" s="3861"/>
      <c r="P210" s="3861"/>
      <c r="Q210" s="3861"/>
      <c r="R210" s="3862"/>
      <c r="S210" s="3010"/>
      <c r="T210" s="3010"/>
      <c r="U210" s="2951"/>
      <c r="V210" s="2951"/>
      <c r="W210" s="2951"/>
      <c r="X210" s="2951"/>
      <c r="Y210" s="2951"/>
      <c r="Z210" s="2951"/>
      <c r="AA210" s="2951"/>
      <c r="AB210" s="2951"/>
      <c r="AC210" s="2951"/>
      <c r="AD210" s="2951"/>
      <c r="AE210" s="2951"/>
      <c r="AF210" s="2951"/>
      <c r="AG210" s="2951"/>
      <c r="AH210" s="3016"/>
      <c r="AK210" s="1033"/>
      <c r="AL210" s="1033"/>
    </row>
    <row r="211" spans="2:38" ht="15" customHeight="1" x14ac:dyDescent="0.2">
      <c r="B211" s="3112">
        <v>10</v>
      </c>
      <c r="C211" s="3860" t="s">
        <v>7757</v>
      </c>
      <c r="D211" s="3861"/>
      <c r="E211" s="3861"/>
      <c r="F211" s="3861"/>
      <c r="G211" s="3861"/>
      <c r="H211" s="3861"/>
      <c r="I211" s="3861"/>
      <c r="J211" s="3861"/>
      <c r="K211" s="3861"/>
      <c r="L211" s="3861"/>
      <c r="M211" s="3861"/>
      <c r="N211" s="3861"/>
      <c r="O211" s="3861"/>
      <c r="P211" s="3861"/>
      <c r="Q211" s="3861"/>
      <c r="R211" s="3862"/>
      <c r="S211" s="3010"/>
      <c r="T211" s="3010"/>
      <c r="U211" s="2951"/>
      <c r="V211" s="2951"/>
      <c r="W211" s="2951"/>
      <c r="X211" s="2951"/>
      <c r="Y211" s="2951"/>
      <c r="Z211" s="2951"/>
      <c r="AA211" s="2951"/>
      <c r="AB211" s="2951"/>
      <c r="AC211" s="2951"/>
      <c r="AD211" s="2951"/>
      <c r="AE211" s="2951"/>
      <c r="AF211" s="2951"/>
      <c r="AG211" s="2951"/>
      <c r="AH211" s="3016"/>
      <c r="AK211" s="1033"/>
      <c r="AL211" s="1033"/>
    </row>
    <row r="212" spans="2:38" ht="15" customHeight="1" x14ac:dyDescent="0.2">
      <c r="B212" s="3112">
        <v>11</v>
      </c>
      <c r="C212" s="3860" t="s">
        <v>7758</v>
      </c>
      <c r="D212" s="3861"/>
      <c r="E212" s="3861"/>
      <c r="F212" s="3861"/>
      <c r="G212" s="3861"/>
      <c r="H212" s="3861"/>
      <c r="I212" s="3861"/>
      <c r="J212" s="3861"/>
      <c r="K212" s="3861"/>
      <c r="L212" s="3861"/>
      <c r="M212" s="3861"/>
      <c r="N212" s="3861"/>
      <c r="O212" s="3861"/>
      <c r="P212" s="3861"/>
      <c r="Q212" s="3861"/>
      <c r="R212" s="3862"/>
      <c r="S212" s="3010"/>
      <c r="T212" s="3010"/>
      <c r="U212" s="2951"/>
      <c r="V212" s="2951"/>
      <c r="W212" s="2951"/>
      <c r="X212" s="2951"/>
      <c r="Y212" s="2951"/>
      <c r="Z212" s="2951"/>
      <c r="AA212" s="2951"/>
      <c r="AB212" s="2951"/>
      <c r="AC212" s="2951"/>
      <c r="AD212" s="2951"/>
      <c r="AE212" s="2951"/>
      <c r="AF212" s="2951"/>
      <c r="AG212" s="2951"/>
      <c r="AH212" s="3016"/>
      <c r="AK212" s="1033"/>
      <c r="AL212" s="1033"/>
    </row>
    <row r="213" spans="2:38" ht="15" customHeight="1" x14ac:dyDescent="0.2">
      <c r="B213" s="3112">
        <v>12</v>
      </c>
      <c r="C213" s="3860" t="s">
        <v>7759</v>
      </c>
      <c r="D213" s="3861"/>
      <c r="E213" s="3861"/>
      <c r="F213" s="3861"/>
      <c r="G213" s="3861"/>
      <c r="H213" s="3861"/>
      <c r="I213" s="3861"/>
      <c r="J213" s="3861"/>
      <c r="K213" s="3861"/>
      <c r="L213" s="3861"/>
      <c r="M213" s="3861"/>
      <c r="N213" s="3861"/>
      <c r="O213" s="3861"/>
      <c r="P213" s="3861"/>
      <c r="Q213" s="3861"/>
      <c r="R213" s="3862"/>
      <c r="S213" s="3010"/>
      <c r="T213" s="3010"/>
      <c r="U213" s="2951"/>
      <c r="V213" s="2951"/>
      <c r="W213" s="2951"/>
      <c r="X213" s="2951"/>
      <c r="Y213" s="2951"/>
      <c r="Z213" s="2951"/>
      <c r="AA213" s="2951"/>
      <c r="AB213" s="2951"/>
      <c r="AC213" s="2951"/>
      <c r="AD213" s="2951"/>
      <c r="AE213" s="2951"/>
      <c r="AF213" s="2951"/>
      <c r="AG213" s="2951"/>
      <c r="AH213" s="3016"/>
      <c r="AK213" s="1033"/>
      <c r="AL213" s="1033"/>
    </row>
    <row r="214" spans="2:38" ht="15" customHeight="1" x14ac:dyDescent="0.2">
      <c r="B214" s="3112">
        <v>13</v>
      </c>
      <c r="C214" s="3860" t="s">
        <v>7760</v>
      </c>
      <c r="D214" s="3861"/>
      <c r="E214" s="3861"/>
      <c r="F214" s="3861"/>
      <c r="G214" s="3861"/>
      <c r="H214" s="3861"/>
      <c r="I214" s="3861"/>
      <c r="J214" s="3861"/>
      <c r="K214" s="3861"/>
      <c r="L214" s="3861"/>
      <c r="M214" s="3861"/>
      <c r="N214" s="3861"/>
      <c r="O214" s="3861"/>
      <c r="P214" s="3861"/>
      <c r="Q214" s="3861"/>
      <c r="R214" s="3862"/>
      <c r="S214" s="3010"/>
      <c r="T214" s="3010"/>
      <c r="U214" s="2951"/>
      <c r="V214" s="2951"/>
      <c r="W214" s="2951"/>
      <c r="X214" s="2951"/>
      <c r="Y214" s="2951"/>
      <c r="Z214" s="2951"/>
      <c r="AA214" s="2951"/>
      <c r="AB214" s="2951"/>
      <c r="AC214" s="2951"/>
      <c r="AD214" s="2951"/>
      <c r="AE214" s="2951"/>
      <c r="AF214" s="2951"/>
      <c r="AG214" s="2951"/>
      <c r="AH214" s="3016"/>
      <c r="AK214" s="1033"/>
      <c r="AL214" s="1033"/>
    </row>
    <row r="215" spans="2:38" ht="15" customHeight="1" x14ac:dyDescent="0.2">
      <c r="B215" s="3112">
        <v>14</v>
      </c>
      <c r="C215" s="3860" t="s">
        <v>7761</v>
      </c>
      <c r="D215" s="3861"/>
      <c r="E215" s="3861"/>
      <c r="F215" s="3861"/>
      <c r="G215" s="3861"/>
      <c r="H215" s="3861"/>
      <c r="I215" s="3861"/>
      <c r="J215" s="3861"/>
      <c r="K215" s="3861"/>
      <c r="L215" s="3861"/>
      <c r="M215" s="3861"/>
      <c r="N215" s="3861"/>
      <c r="O215" s="3861"/>
      <c r="P215" s="3861"/>
      <c r="Q215" s="3861"/>
      <c r="R215" s="3862"/>
      <c r="S215" s="3010"/>
      <c r="T215" s="3010"/>
      <c r="U215" s="2951"/>
      <c r="V215" s="2951"/>
      <c r="W215" s="2951"/>
      <c r="X215" s="2951"/>
      <c r="Y215" s="2951"/>
      <c r="Z215" s="2951"/>
      <c r="AA215" s="2951"/>
      <c r="AB215" s="2951"/>
      <c r="AC215" s="2951"/>
      <c r="AD215" s="2951"/>
      <c r="AE215" s="2951"/>
      <c r="AF215" s="2951"/>
      <c r="AG215" s="2951"/>
      <c r="AH215" s="3016"/>
      <c r="AK215" s="1033"/>
      <c r="AL215" s="1033"/>
    </row>
    <row r="216" spans="2:38" ht="15" customHeight="1" x14ac:dyDescent="0.2">
      <c r="B216" s="3112">
        <v>15</v>
      </c>
      <c r="C216" s="3860" t="s">
        <v>7762</v>
      </c>
      <c r="D216" s="3861"/>
      <c r="E216" s="3861"/>
      <c r="F216" s="3861"/>
      <c r="G216" s="3861"/>
      <c r="H216" s="3861"/>
      <c r="I216" s="3861"/>
      <c r="J216" s="3861"/>
      <c r="K216" s="3861"/>
      <c r="L216" s="3861"/>
      <c r="M216" s="3861"/>
      <c r="N216" s="3861"/>
      <c r="O216" s="3861"/>
      <c r="P216" s="3861"/>
      <c r="Q216" s="3861"/>
      <c r="R216" s="3862"/>
      <c r="S216" s="3010"/>
      <c r="T216" s="3010"/>
      <c r="U216" s="2951"/>
      <c r="V216" s="2951"/>
      <c r="W216" s="2951"/>
      <c r="X216" s="2951"/>
      <c r="Y216" s="2951"/>
      <c r="Z216" s="2951"/>
      <c r="AA216" s="2951"/>
      <c r="AB216" s="2951"/>
      <c r="AC216" s="2951"/>
      <c r="AD216" s="2951"/>
      <c r="AE216" s="2951"/>
      <c r="AF216" s="2951"/>
      <c r="AG216" s="2951"/>
      <c r="AH216" s="3016"/>
      <c r="AK216" s="1033"/>
      <c r="AL216" s="1033"/>
    </row>
    <row r="217" spans="2:38" ht="15" customHeight="1" x14ac:dyDescent="0.2">
      <c r="B217" s="3113" t="s">
        <v>7763</v>
      </c>
      <c r="C217" s="3114"/>
      <c r="D217" s="3114"/>
      <c r="E217" s="3114"/>
      <c r="F217" s="3114"/>
      <c r="G217" s="3114"/>
      <c r="H217" s="3114"/>
      <c r="I217" s="3114"/>
      <c r="J217" s="3114"/>
      <c r="K217" s="3114"/>
      <c r="L217" s="3114"/>
      <c r="M217" s="3114"/>
      <c r="N217" s="3114"/>
      <c r="O217" s="3114"/>
      <c r="P217" s="3114"/>
      <c r="Q217" s="3114"/>
      <c r="R217" s="3115"/>
      <c r="S217" s="3010"/>
      <c r="T217" s="3010"/>
      <c r="U217" s="2951"/>
      <c r="V217" s="2951"/>
      <c r="W217" s="2951"/>
      <c r="X217" s="2951"/>
      <c r="Y217" s="2951"/>
      <c r="Z217" s="2951"/>
      <c r="AA217" s="2951"/>
      <c r="AB217" s="2951"/>
      <c r="AC217" s="2951"/>
      <c r="AD217" s="2951"/>
      <c r="AE217" s="2951"/>
      <c r="AF217" s="2951"/>
      <c r="AG217" s="2951"/>
      <c r="AH217" s="3016"/>
      <c r="AK217" s="1033"/>
      <c r="AL217" s="1033"/>
    </row>
    <row r="218" spans="2:38" ht="15" customHeight="1" x14ac:dyDescent="0.2">
      <c r="B218" s="3112">
        <v>16</v>
      </c>
      <c r="C218" s="3860" t="s">
        <v>7764</v>
      </c>
      <c r="D218" s="3861"/>
      <c r="E218" s="3861"/>
      <c r="F218" s="3861"/>
      <c r="G218" s="3861"/>
      <c r="H218" s="3861"/>
      <c r="I218" s="3861"/>
      <c r="J218" s="3861"/>
      <c r="K218" s="3861"/>
      <c r="L218" s="3861"/>
      <c r="M218" s="3861"/>
      <c r="N218" s="3861"/>
      <c r="O218" s="3861"/>
      <c r="P218" s="3861"/>
      <c r="Q218" s="3861"/>
      <c r="R218" s="3862"/>
      <c r="S218" s="3010"/>
      <c r="T218" s="3010"/>
      <c r="U218" s="2951"/>
      <c r="V218" s="2951"/>
      <c r="W218" s="2951"/>
      <c r="X218" s="2951"/>
      <c r="Y218" s="2951"/>
      <c r="Z218" s="2951"/>
      <c r="AA218" s="2951"/>
      <c r="AB218" s="2951"/>
      <c r="AC218" s="2951"/>
      <c r="AD218" s="2951"/>
      <c r="AE218" s="2951"/>
      <c r="AF218" s="2951"/>
      <c r="AG218" s="2951"/>
      <c r="AH218" s="3016"/>
      <c r="AK218" s="1033"/>
      <c r="AL218" s="1033"/>
    </row>
    <row r="219" spans="2:38" ht="15" customHeight="1" x14ac:dyDescent="0.2">
      <c r="B219" s="3112">
        <v>17</v>
      </c>
      <c r="C219" s="3860" t="s">
        <v>7765</v>
      </c>
      <c r="D219" s="3861"/>
      <c r="E219" s="3861"/>
      <c r="F219" s="3861"/>
      <c r="G219" s="3861"/>
      <c r="H219" s="3861"/>
      <c r="I219" s="3861"/>
      <c r="J219" s="3861"/>
      <c r="K219" s="3861"/>
      <c r="L219" s="3861"/>
      <c r="M219" s="3861"/>
      <c r="N219" s="3861"/>
      <c r="O219" s="3861"/>
      <c r="P219" s="3861"/>
      <c r="Q219" s="3861"/>
      <c r="R219" s="3862"/>
      <c r="S219" s="3010"/>
      <c r="T219" s="3010"/>
      <c r="U219" s="2951"/>
      <c r="V219" s="2951"/>
      <c r="W219" s="2951"/>
      <c r="X219" s="2951"/>
      <c r="Y219" s="2951"/>
      <c r="Z219" s="2951"/>
      <c r="AA219" s="2951"/>
      <c r="AB219" s="2951"/>
      <c r="AC219" s="2951"/>
      <c r="AD219" s="2951"/>
      <c r="AE219" s="2951"/>
      <c r="AF219" s="2951"/>
      <c r="AG219" s="2951"/>
      <c r="AH219" s="3016"/>
      <c r="AK219" s="1033"/>
      <c r="AL219" s="1033"/>
    </row>
    <row r="220" spans="2:38" ht="30" customHeight="1" x14ac:dyDescent="0.2">
      <c r="B220" s="3112">
        <v>18</v>
      </c>
      <c r="C220" s="3860" t="s">
        <v>7766</v>
      </c>
      <c r="D220" s="3861"/>
      <c r="E220" s="3861"/>
      <c r="F220" s="3861"/>
      <c r="G220" s="3861"/>
      <c r="H220" s="3861"/>
      <c r="I220" s="3861"/>
      <c r="J220" s="3861"/>
      <c r="K220" s="3861"/>
      <c r="L220" s="3861"/>
      <c r="M220" s="3861"/>
      <c r="N220" s="3861"/>
      <c r="O220" s="3861"/>
      <c r="P220" s="3861"/>
      <c r="Q220" s="3861"/>
      <c r="R220" s="3862"/>
      <c r="S220" s="3010"/>
      <c r="T220" s="3010"/>
      <c r="U220" s="2951"/>
      <c r="V220" s="2951"/>
      <c r="W220" s="2951"/>
      <c r="X220" s="2951"/>
      <c r="Y220" s="2951"/>
      <c r="Z220" s="2951"/>
      <c r="AA220" s="2951"/>
      <c r="AB220" s="2951"/>
      <c r="AC220" s="2951"/>
      <c r="AD220" s="2951"/>
      <c r="AE220" s="2951"/>
      <c r="AF220" s="2951"/>
      <c r="AG220" s="2951"/>
      <c r="AH220" s="3016"/>
      <c r="AK220" s="1033"/>
      <c r="AL220" s="1033"/>
    </row>
    <row r="221" spans="2:38" ht="30" customHeight="1" x14ac:dyDescent="0.2">
      <c r="B221" s="3112">
        <v>19</v>
      </c>
      <c r="C221" s="3860" t="s">
        <v>7767</v>
      </c>
      <c r="D221" s="3861"/>
      <c r="E221" s="3861"/>
      <c r="F221" s="3861"/>
      <c r="G221" s="3861"/>
      <c r="H221" s="3861"/>
      <c r="I221" s="3861"/>
      <c r="J221" s="3861"/>
      <c r="K221" s="3861"/>
      <c r="L221" s="3861"/>
      <c r="M221" s="3861"/>
      <c r="N221" s="3861"/>
      <c r="O221" s="3861"/>
      <c r="P221" s="3861"/>
      <c r="Q221" s="3861"/>
      <c r="R221" s="3862"/>
      <c r="S221" s="3010"/>
      <c r="T221" s="3010"/>
      <c r="U221" s="2951"/>
      <c r="V221" s="2951"/>
      <c r="W221" s="2951"/>
      <c r="X221" s="2951"/>
      <c r="Y221" s="2951"/>
      <c r="Z221" s="2951"/>
      <c r="AA221" s="2951"/>
      <c r="AB221" s="2951"/>
      <c r="AC221" s="2951"/>
      <c r="AD221" s="2951"/>
      <c r="AE221" s="2951"/>
      <c r="AF221" s="2951"/>
      <c r="AG221" s="2951"/>
      <c r="AH221" s="3016"/>
      <c r="AK221" s="1033"/>
      <c r="AL221" s="1033"/>
    </row>
    <row r="222" spans="2:38" ht="30" customHeight="1" x14ac:dyDescent="0.2">
      <c r="B222" s="3112">
        <v>20</v>
      </c>
      <c r="C222" s="3860" t="s">
        <v>7768</v>
      </c>
      <c r="D222" s="3861"/>
      <c r="E222" s="3861"/>
      <c r="F222" s="3861"/>
      <c r="G222" s="3861"/>
      <c r="H222" s="3861"/>
      <c r="I222" s="3861"/>
      <c r="J222" s="3861"/>
      <c r="K222" s="3861"/>
      <c r="L222" s="3861"/>
      <c r="M222" s="3861"/>
      <c r="N222" s="3861"/>
      <c r="O222" s="3861"/>
      <c r="P222" s="3861"/>
      <c r="Q222" s="3861"/>
      <c r="R222" s="3862"/>
      <c r="S222" s="3010"/>
      <c r="T222" s="3010"/>
      <c r="U222" s="2951"/>
      <c r="V222" s="2951"/>
      <c r="W222" s="2951"/>
      <c r="X222" s="2951"/>
      <c r="Y222" s="2951"/>
      <c r="Z222" s="2951"/>
      <c r="AA222" s="2951"/>
      <c r="AB222" s="2951"/>
      <c r="AC222" s="2951"/>
      <c r="AD222" s="2951"/>
      <c r="AE222" s="2951"/>
      <c r="AF222" s="2951"/>
      <c r="AG222" s="2951"/>
      <c r="AH222" s="3016"/>
      <c r="AK222" s="1033"/>
      <c r="AL222" s="1033"/>
    </row>
    <row r="223" spans="2:38" ht="15" customHeight="1" x14ac:dyDescent="0.2">
      <c r="B223" s="3112">
        <v>21</v>
      </c>
      <c r="C223" s="3860" t="s">
        <v>7769</v>
      </c>
      <c r="D223" s="3861"/>
      <c r="E223" s="3861"/>
      <c r="F223" s="3861"/>
      <c r="G223" s="3861"/>
      <c r="H223" s="3861"/>
      <c r="I223" s="3861"/>
      <c r="J223" s="3861"/>
      <c r="K223" s="3861"/>
      <c r="L223" s="3861"/>
      <c r="M223" s="3861"/>
      <c r="N223" s="3861"/>
      <c r="O223" s="3861"/>
      <c r="P223" s="3861"/>
      <c r="Q223" s="3861"/>
      <c r="R223" s="3862"/>
      <c r="S223" s="3010"/>
      <c r="T223" s="3010"/>
      <c r="U223" s="2951"/>
      <c r="V223" s="2951"/>
      <c r="W223" s="2951"/>
      <c r="X223" s="2951"/>
      <c r="Y223" s="2951"/>
      <c r="Z223" s="2951"/>
      <c r="AA223" s="2951"/>
      <c r="AB223" s="2951"/>
      <c r="AC223" s="2951"/>
      <c r="AD223" s="2951"/>
      <c r="AE223" s="2951"/>
      <c r="AF223" s="2951"/>
      <c r="AG223" s="2951"/>
      <c r="AH223" s="3016"/>
      <c r="AK223" s="1033"/>
      <c r="AL223" s="1033"/>
    </row>
    <row r="224" spans="2:38" ht="30" customHeight="1" x14ac:dyDescent="0.2">
      <c r="B224" s="3112">
        <v>22</v>
      </c>
      <c r="C224" s="3860" t="s">
        <v>7770</v>
      </c>
      <c r="D224" s="3861"/>
      <c r="E224" s="3861"/>
      <c r="F224" s="3861"/>
      <c r="G224" s="3861"/>
      <c r="H224" s="3861"/>
      <c r="I224" s="3861"/>
      <c r="J224" s="3861"/>
      <c r="K224" s="3861"/>
      <c r="L224" s="3861"/>
      <c r="M224" s="3861"/>
      <c r="N224" s="3861"/>
      <c r="O224" s="3861"/>
      <c r="P224" s="3861"/>
      <c r="Q224" s="3861"/>
      <c r="R224" s="3862"/>
      <c r="S224" s="3010"/>
      <c r="T224" s="3010"/>
      <c r="U224" s="2951"/>
      <c r="V224" s="2951"/>
      <c r="W224" s="2951"/>
      <c r="X224" s="2951"/>
      <c r="Y224" s="2951"/>
      <c r="Z224" s="2951"/>
      <c r="AA224" s="2951"/>
      <c r="AB224" s="2951"/>
      <c r="AC224" s="2951"/>
      <c r="AD224" s="2951"/>
      <c r="AE224" s="2951"/>
      <c r="AF224" s="2951"/>
      <c r="AG224" s="2951"/>
      <c r="AH224" s="3016"/>
      <c r="AK224" s="1033"/>
      <c r="AL224" s="1033"/>
    </row>
    <row r="225" spans="2:38" ht="30" customHeight="1" x14ac:dyDescent="0.2">
      <c r="B225" s="3112">
        <v>23</v>
      </c>
      <c r="C225" s="3860" t="s">
        <v>7771</v>
      </c>
      <c r="D225" s="3861"/>
      <c r="E225" s="3861"/>
      <c r="F225" s="3861"/>
      <c r="G225" s="3861"/>
      <c r="H225" s="3861"/>
      <c r="I225" s="3861"/>
      <c r="J225" s="3861"/>
      <c r="K225" s="3861"/>
      <c r="L225" s="3861"/>
      <c r="M225" s="3861"/>
      <c r="N225" s="3861"/>
      <c r="O225" s="3861"/>
      <c r="P225" s="3861"/>
      <c r="Q225" s="3861"/>
      <c r="R225" s="3862"/>
      <c r="S225" s="3010"/>
      <c r="T225" s="3010"/>
      <c r="U225" s="2951"/>
      <c r="V225" s="2951"/>
      <c r="W225" s="2951"/>
      <c r="X225" s="2951"/>
      <c r="Y225" s="2951"/>
      <c r="Z225" s="2951"/>
      <c r="AA225" s="2951"/>
      <c r="AB225" s="2951"/>
      <c r="AC225" s="2951"/>
      <c r="AD225" s="2951"/>
      <c r="AE225" s="2951"/>
      <c r="AF225" s="2951"/>
      <c r="AG225" s="2951"/>
      <c r="AH225" s="3016"/>
      <c r="AK225" s="1033"/>
      <c r="AL225" s="1033"/>
    </row>
    <row r="226" spans="2:38" ht="30" customHeight="1" x14ac:dyDescent="0.2">
      <c r="B226" s="3112">
        <v>24</v>
      </c>
      <c r="C226" s="3860" t="s">
        <v>7772</v>
      </c>
      <c r="D226" s="3861"/>
      <c r="E226" s="3861"/>
      <c r="F226" s="3861"/>
      <c r="G226" s="3861"/>
      <c r="H226" s="3861"/>
      <c r="I226" s="3861"/>
      <c r="J226" s="3861"/>
      <c r="K226" s="3861"/>
      <c r="L226" s="3861"/>
      <c r="M226" s="3861"/>
      <c r="N226" s="3861"/>
      <c r="O226" s="3861"/>
      <c r="P226" s="3861"/>
      <c r="Q226" s="3861"/>
      <c r="R226" s="3862"/>
      <c r="S226" s="3010"/>
      <c r="T226" s="3010"/>
      <c r="U226" s="2951"/>
      <c r="V226" s="2951"/>
      <c r="W226" s="2951"/>
      <c r="X226" s="2951"/>
      <c r="Y226" s="2951"/>
      <c r="Z226" s="2951"/>
      <c r="AA226" s="2951"/>
      <c r="AB226" s="2951"/>
      <c r="AC226" s="2951"/>
      <c r="AD226" s="2951"/>
      <c r="AE226" s="2951"/>
      <c r="AF226" s="2951"/>
      <c r="AG226" s="2951"/>
      <c r="AH226" s="3016"/>
      <c r="AK226" s="1033"/>
      <c r="AL226" s="1033"/>
    </row>
    <row r="227" spans="2:38" ht="30" customHeight="1" thickBot="1" x14ac:dyDescent="0.25">
      <c r="B227" s="3116">
        <v>25</v>
      </c>
      <c r="C227" s="3863" t="s">
        <v>7773</v>
      </c>
      <c r="D227" s="3864"/>
      <c r="E227" s="3864"/>
      <c r="F227" s="3864"/>
      <c r="G227" s="3864"/>
      <c r="H227" s="3864"/>
      <c r="I227" s="3864"/>
      <c r="J227" s="3864"/>
      <c r="K227" s="3864"/>
      <c r="L227" s="3864"/>
      <c r="M227" s="3864"/>
      <c r="N227" s="3864"/>
      <c r="O227" s="3864"/>
      <c r="P227" s="3864"/>
      <c r="Q227" s="3864"/>
      <c r="R227" s="3865"/>
      <c r="S227" s="3010"/>
      <c r="T227" s="3010"/>
      <c r="U227" s="2951"/>
      <c r="V227" s="2951"/>
      <c r="W227" s="2951"/>
      <c r="X227" s="2951"/>
      <c r="Y227" s="2951"/>
      <c r="Z227" s="2951"/>
      <c r="AA227" s="2951"/>
      <c r="AB227" s="2951"/>
      <c r="AC227" s="2951"/>
      <c r="AD227" s="2951"/>
      <c r="AE227" s="2951"/>
      <c r="AF227" s="2951"/>
      <c r="AG227" s="2951"/>
      <c r="AH227" s="3016"/>
      <c r="AK227" s="1033"/>
      <c r="AL227" s="1033"/>
    </row>
    <row r="228" spans="2:38" x14ac:dyDescent="0.25"/>
  </sheetData>
  <sheetProtection autoFilter="0"/>
  <mergeCells count="69">
    <mergeCell ref="AH1:AK1"/>
    <mergeCell ref="G3:N3"/>
    <mergeCell ref="P3:AF3"/>
    <mergeCell ref="AR3:AY3"/>
    <mergeCell ref="BL4:BQ4"/>
    <mergeCell ref="BA3:BQ3"/>
    <mergeCell ref="G4:G5"/>
    <mergeCell ref="H4:I4"/>
    <mergeCell ref="J4:M4"/>
    <mergeCell ref="N4:N5"/>
    <mergeCell ref="P4:T4"/>
    <mergeCell ref="AL4:AL5"/>
    <mergeCell ref="BT4:CR4"/>
    <mergeCell ref="CV4:DT4"/>
    <mergeCell ref="B5:C5"/>
    <mergeCell ref="AN5:AO5"/>
    <mergeCell ref="AR4:AR5"/>
    <mergeCell ref="AS4:AT4"/>
    <mergeCell ref="AU4:AX4"/>
    <mergeCell ref="AY4:AY5"/>
    <mergeCell ref="BA4:BE4"/>
    <mergeCell ref="BF4:BK4"/>
    <mergeCell ref="U4:Z4"/>
    <mergeCell ref="AA4:AF4"/>
    <mergeCell ref="AH4:AH5"/>
    <mergeCell ref="AI4:AI5"/>
    <mergeCell ref="AK4:AK5"/>
    <mergeCell ref="D192:R192"/>
    <mergeCell ref="B159:C159"/>
    <mergeCell ref="B179:R179"/>
    <mergeCell ref="B181:R181"/>
    <mergeCell ref="B183:R183"/>
    <mergeCell ref="C185:R185"/>
    <mergeCell ref="D186:R186"/>
    <mergeCell ref="D187:R187"/>
    <mergeCell ref="D188:R188"/>
    <mergeCell ref="D189:R189"/>
    <mergeCell ref="D190:R190"/>
    <mergeCell ref="C206:R206"/>
    <mergeCell ref="D193:R193"/>
    <mergeCell ref="D194:R194"/>
    <mergeCell ref="D195:R195"/>
    <mergeCell ref="D196:R196"/>
    <mergeCell ref="D197:R197"/>
    <mergeCell ref="C199:R199"/>
    <mergeCell ref="C201:R201"/>
    <mergeCell ref="C202:R202"/>
    <mergeCell ref="C203:R203"/>
    <mergeCell ref="C204:R204"/>
    <mergeCell ref="C205:R205"/>
    <mergeCell ref="C220:R220"/>
    <mergeCell ref="C207:R207"/>
    <mergeCell ref="C208:R208"/>
    <mergeCell ref="C210:R210"/>
    <mergeCell ref="C211:R211"/>
    <mergeCell ref="C212:R212"/>
    <mergeCell ref="C213:R213"/>
    <mergeCell ref="C214:R214"/>
    <mergeCell ref="C215:R215"/>
    <mergeCell ref="C216:R216"/>
    <mergeCell ref="C218:R218"/>
    <mergeCell ref="C219:R219"/>
    <mergeCell ref="C227:R227"/>
    <mergeCell ref="C221:R221"/>
    <mergeCell ref="C222:R222"/>
    <mergeCell ref="C223:R223"/>
    <mergeCell ref="C224:R224"/>
    <mergeCell ref="C225:R225"/>
    <mergeCell ref="C226:R226"/>
  </mergeCells>
  <conditionalFormatting sqref="AK7:AL172">
    <cfRule type="cellIs" dxfId="148" priority="108" operator="equal">
      <formula>0</formula>
    </cfRule>
  </conditionalFormatting>
  <dataValidations count="3">
    <dataValidation type="custom" errorStyle="warning" allowBlank="1" showInputMessage="1" showErrorMessage="1" error="Trade effluent load represents unexpectedly high proportion of load load received. Please check" sqref="N15" xr:uid="{F89CF0B5-516B-4281-B899-26A9AAE47EE8}">
      <formula1>N15&lt;= (N14*0.23)</formula1>
    </dataValidation>
    <dataValidation type="custom" errorStyle="warning" allowBlank="1" showInputMessage="1" showErrorMessage="1" error="Trade effluent load represents unexpectedly high proportion of load load received. Please check" sqref="N148 N34 N53 N72 N91 N110 N129" xr:uid="{15036129-B9F9-47FE-AD9D-B07E7642E304}">
      <formula1>N34&lt;=(N33*0.23)</formula1>
    </dataValidation>
    <dataValidation type="custom" errorStyle="warning" allowBlank="1" showInputMessage="1" showErrorMessage="1" sqref="N14" xr:uid="{5116D717-49AB-4C40-8BD1-39286C347643}">
      <formula1>"'=IF((AF14+Z14+T14) =N14)"</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rowBreaks count="1" manualBreakCount="1">
    <brk id="172" max="16383" man="1"/>
  </rowBreaks>
  <colBreaks count="1" manualBreakCount="1">
    <brk id="20" max="1048575"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107" id="{B322D43D-EFB3-4799-8559-E0632A786324}">
            <xm:f>'https://yorkshirewater.sharepoint.com/sites/yw-147/05 PR19 BP documents/40 Post IAP Assurance/10 Tables/DD August 2019/[yky-pr19-business-plan_august-2019-DD resubmission_v5.xlsb]Validation flags'!#REF!=1</xm:f>
            <x14:dxf>
              <fill>
                <patternFill>
                  <bgColor rgb="FFE0DCD8"/>
                </patternFill>
              </fill>
            </x14:dxf>
          </x14:cfRule>
          <xm:sqref>G141:M146</xm:sqref>
        </x14:conditionalFormatting>
        <x14:conditionalFormatting xmlns:xm="http://schemas.microsoft.com/office/excel/2006/main">
          <x14:cfRule type="expression" priority="106" id="{68852B0E-0711-4DA3-A2A9-330290501D8F}">
            <xm:f>'https://yorkshirewater.sharepoint.com/sites/yw-147/05 PR19 BP documents/40 Post IAP Assurance/10 Tables/DD August 2019/[yky-pr19-business-plan_august-2019-DD resubmission_v5.xlsb]Validation flags'!#REF!=1</xm:f>
            <x14:dxf>
              <fill>
                <patternFill>
                  <bgColor rgb="FFE0DCD8"/>
                </patternFill>
              </fill>
            </x14:dxf>
          </x14:cfRule>
          <xm:sqref>G151:M156</xm:sqref>
        </x14:conditionalFormatting>
        <x14:conditionalFormatting xmlns:xm="http://schemas.microsoft.com/office/excel/2006/main">
          <x14:cfRule type="expression" priority="105" id="{5763055D-1AE8-4A74-BB71-8D539057696D}">
            <xm:f>'https://yorkshirewater.sharepoint.com/sites/yw-147/05 PR19 BP documents/40 Post IAP Assurance/10 Tables/DD August 2019/[yky-pr19-business-plan_august-2019-DD resubmission_v5.xlsb]Validation flags'!#REF!=1</xm:f>
            <x14:dxf>
              <fill>
                <patternFill>
                  <bgColor rgb="FFE0DCD8"/>
                </patternFill>
              </fill>
            </x14:dxf>
          </x14:cfRule>
          <xm:sqref>P151:S156</xm:sqref>
        </x14:conditionalFormatting>
        <x14:conditionalFormatting xmlns:xm="http://schemas.microsoft.com/office/excel/2006/main">
          <x14:cfRule type="expression" priority="104" id="{0A974DD7-CA3D-4A54-A5B6-53797CFBA996}">
            <xm:f>'https://yorkshirewater.sharepoint.com/sites/yw-147/05 PR19 BP documents/40 Post IAP Assurance/10 Tables/DD August 2019/[yky-pr19-business-plan_august-2019-DD resubmission_v5.xlsb]Validation flags'!#REF!=1</xm:f>
            <x14:dxf>
              <fill>
                <patternFill>
                  <bgColor rgb="FFE0DCD8"/>
                </patternFill>
              </fill>
            </x14:dxf>
          </x14:cfRule>
          <xm:sqref>P141:S146</xm:sqref>
        </x14:conditionalFormatting>
        <x14:conditionalFormatting xmlns:xm="http://schemas.microsoft.com/office/excel/2006/main">
          <x14:cfRule type="expression" priority="103" id="{C1D9CE91-A81B-4D35-B469-71056A22B118}">
            <xm:f>'https://yorkshirewater.sharepoint.com/sites/yw-147/05 PR19 BP documents/40 Post IAP Assurance/10 Tables/DD August 2019/[yky-pr19-business-plan_august-2019-DD resubmission_v5.xlsb]Validation flags'!#REF!=1</xm:f>
            <x14:dxf>
              <fill>
                <patternFill>
                  <bgColor rgb="FFE0DCD8"/>
                </patternFill>
              </fill>
            </x14:dxf>
          </x14:cfRule>
          <xm:sqref>U151:X156</xm:sqref>
        </x14:conditionalFormatting>
        <x14:conditionalFormatting xmlns:xm="http://schemas.microsoft.com/office/excel/2006/main">
          <x14:cfRule type="expression" priority="102" id="{D3A1067C-5E9B-4985-AD03-22BDEF08F164}">
            <xm:f>'https://yorkshirewater.sharepoint.com/sites/yw-147/05 PR19 BP documents/40 Post IAP Assurance/10 Tables/DD August 2019/[yky-pr19-business-plan_august-2019-DD resubmission_v5.xlsb]Validation flags'!#REF!=1</xm:f>
            <x14:dxf>
              <fill>
                <patternFill>
                  <bgColor rgb="FFE0DCD8"/>
                </patternFill>
              </fill>
            </x14:dxf>
          </x14:cfRule>
          <xm:sqref>Y151:Y156</xm:sqref>
        </x14:conditionalFormatting>
        <x14:conditionalFormatting xmlns:xm="http://schemas.microsoft.com/office/excel/2006/main">
          <x14:cfRule type="expression" priority="101" id="{110A8380-7450-4BEE-9C99-6FC133B0CDAA}">
            <xm:f>'https://yorkshirewater.sharepoint.com/sites/yw-147/05 PR19 BP documents/40 Post IAP Assurance/10 Tables/DD August 2019/[yky-pr19-business-plan_august-2019-DD resubmission_v5.xlsb]Validation flags'!#REF!=1</xm:f>
            <x14:dxf>
              <fill>
                <patternFill>
                  <bgColor rgb="FFE0DCD8"/>
                </patternFill>
              </fill>
            </x14:dxf>
          </x14:cfRule>
          <xm:sqref>AA151:AD156</xm:sqref>
        </x14:conditionalFormatting>
        <x14:conditionalFormatting xmlns:xm="http://schemas.microsoft.com/office/excel/2006/main">
          <x14:cfRule type="expression" priority="100" id="{7D72DB05-4725-4BCB-923E-283F19AC91E6}">
            <xm:f>'https://yorkshirewater.sharepoint.com/sites/yw-147/05 PR19 BP documents/40 Post IAP Assurance/10 Tables/DD August 2019/[yky-pr19-business-plan_august-2019-DD resubmission_v5.xlsb]Validation flags'!#REF!=1</xm:f>
            <x14:dxf>
              <fill>
                <patternFill>
                  <bgColor rgb="FFE0DCD8"/>
                </patternFill>
              </fill>
            </x14:dxf>
          </x14:cfRule>
          <xm:sqref>AE151:AE156</xm:sqref>
        </x14:conditionalFormatting>
        <x14:conditionalFormatting xmlns:xm="http://schemas.microsoft.com/office/excel/2006/main">
          <x14:cfRule type="expression" priority="99" id="{D53F4700-C00A-42BC-A7E3-F62A19C0BF80}">
            <xm:f>'https://yorkshirewater.sharepoint.com/sites/yw-147/05 PR19 BP documents/40 Post IAP Assurance/10 Tables/DD August 2019/[yky-pr19-business-plan_august-2019-DD resubmission_v5.xlsb]Validation flags'!#REF!=1</xm:f>
            <x14:dxf>
              <fill>
                <patternFill>
                  <bgColor rgb="FFE0DCD8"/>
                </patternFill>
              </fill>
            </x14:dxf>
          </x14:cfRule>
          <xm:sqref>U141:X146</xm:sqref>
        </x14:conditionalFormatting>
        <x14:conditionalFormatting xmlns:xm="http://schemas.microsoft.com/office/excel/2006/main">
          <x14:cfRule type="expression" priority="98" id="{9C0537F7-6A7D-4AEC-9ECB-911C21C1850D}">
            <xm:f>'https://yorkshirewater.sharepoint.com/sites/yw-147/05 PR19 BP documents/40 Post IAP Assurance/10 Tables/DD August 2019/[yky-pr19-business-plan_august-2019-DD resubmission_v5.xlsb]Validation flags'!#REF!=1</xm:f>
            <x14:dxf>
              <fill>
                <patternFill>
                  <bgColor rgb="FFE0DCD8"/>
                </patternFill>
              </fill>
            </x14:dxf>
          </x14:cfRule>
          <xm:sqref>Y141:Y146</xm:sqref>
        </x14:conditionalFormatting>
        <x14:conditionalFormatting xmlns:xm="http://schemas.microsoft.com/office/excel/2006/main">
          <x14:cfRule type="expression" priority="97" id="{B8F3A952-D728-478F-AF4B-34CCAA5D1E55}">
            <xm:f>'https://yorkshirewater.sharepoint.com/sites/yw-147/05 PR19 BP documents/40 Post IAP Assurance/10 Tables/DD August 2019/[yky-pr19-business-plan_august-2019-DD resubmission_v5.xlsb]Validation flags'!#REF!=1</xm:f>
            <x14:dxf>
              <fill>
                <patternFill>
                  <bgColor rgb="FFE0DCD8"/>
                </patternFill>
              </fill>
            </x14:dxf>
          </x14:cfRule>
          <xm:sqref>AA141:AD146</xm:sqref>
        </x14:conditionalFormatting>
        <x14:conditionalFormatting xmlns:xm="http://schemas.microsoft.com/office/excel/2006/main">
          <x14:cfRule type="expression" priority="96" id="{E5DB8820-8D08-4F18-A3CA-AF532C45841F}">
            <xm:f>'https://yorkshirewater.sharepoint.com/sites/yw-147/05 PR19 BP documents/40 Post IAP Assurance/10 Tables/DD August 2019/[yky-pr19-business-plan_august-2019-DD resubmission_v5.xlsb]Validation flags'!#REF!=1</xm:f>
            <x14:dxf>
              <fill>
                <patternFill>
                  <bgColor rgb="FFE0DCD8"/>
                </patternFill>
              </fill>
            </x14:dxf>
          </x14:cfRule>
          <xm:sqref>AE141:AE146</xm:sqref>
        </x14:conditionalFormatting>
        <x14:conditionalFormatting xmlns:xm="http://schemas.microsoft.com/office/excel/2006/main">
          <x14:cfRule type="expression" priority="95" id="{238879C3-306C-43D4-BEFF-57C42613C685}">
            <xm:f>'https://yorkshirewater.sharepoint.com/sites/yw-147/05 PR19 BP documents/40 Post IAP Assurance/10 Tables/DD August 2019/[yky-pr19-business-plan_august-2019-DD resubmission_v5.xlsb]Validation flags'!#REF!=1</xm:f>
            <x14:dxf>
              <fill>
                <patternFill>
                  <bgColor rgb="FFE0DCD8"/>
                </patternFill>
              </fill>
            </x14:dxf>
          </x14:cfRule>
          <xm:sqref>N148</xm:sqref>
        </x14:conditionalFormatting>
        <x14:conditionalFormatting xmlns:xm="http://schemas.microsoft.com/office/excel/2006/main">
          <x14:cfRule type="expression" priority="94" id="{112D3E5D-249E-4D7B-9867-4756532564D4}">
            <xm:f>'https://yorkshirewater.sharepoint.com/sites/yw-147/05 PR19 BP documents/40 Post IAP Assurance/10 Tables/DD August 2019/[yky-pr19-business-plan_august-2019-DD resubmission_v5.xlsb]Validation flags'!#REF!=1</xm:f>
            <x14:dxf>
              <fill>
                <patternFill>
                  <bgColor rgb="FFE0DCD8"/>
                </patternFill>
              </fill>
            </x14:dxf>
          </x14:cfRule>
          <xm:sqref>N129</xm:sqref>
        </x14:conditionalFormatting>
        <x14:conditionalFormatting xmlns:xm="http://schemas.microsoft.com/office/excel/2006/main">
          <x14:cfRule type="expression" priority="93" id="{171ADBEF-8A80-465C-B510-A33770EB38F1}">
            <xm:f>'https://yorkshirewater.sharepoint.com/sites/yw-147/05 PR19 BP documents/40 Post IAP Assurance/10 Tables/DD August 2019/[yky-pr19-business-plan_august-2019-DD resubmission_v5.xlsb]Validation flags'!#REF!=1</xm:f>
            <x14:dxf>
              <fill>
                <patternFill>
                  <bgColor rgb="FFE0DCD8"/>
                </patternFill>
              </fill>
            </x14:dxf>
          </x14:cfRule>
          <xm:sqref>N110</xm:sqref>
        </x14:conditionalFormatting>
        <x14:conditionalFormatting xmlns:xm="http://schemas.microsoft.com/office/excel/2006/main">
          <x14:cfRule type="expression" priority="92" id="{402EA761-6D47-49AD-98A8-5A08CA172F03}">
            <xm:f>'https://yorkshirewater.sharepoint.com/sites/yw-147/05 PR19 BP documents/40 Post IAP Assurance/10 Tables/DD August 2019/[yky-pr19-business-plan_august-2019-DD resubmission_v5.xlsb]Validation flags'!#REF!=1</xm:f>
            <x14:dxf>
              <fill>
                <patternFill>
                  <bgColor rgb="FFE0DCD8"/>
                </patternFill>
              </fill>
            </x14:dxf>
          </x14:cfRule>
          <xm:sqref>N72</xm:sqref>
        </x14:conditionalFormatting>
        <x14:conditionalFormatting xmlns:xm="http://schemas.microsoft.com/office/excel/2006/main">
          <x14:cfRule type="expression" priority="91" id="{BC870C34-8625-49B1-AE74-0C739D53D1EA}">
            <xm:f>'https://yorkshirewater.sharepoint.com/sites/yw-147/05 PR19 BP documents/40 Post IAP Assurance/10 Tables/DD August 2019/[yky-pr19-business-plan_august-2019-DD resubmission_v5.xlsb]Validation flags'!#REF!=1</xm:f>
            <x14:dxf>
              <fill>
                <patternFill>
                  <bgColor rgb="FFE0DCD8"/>
                </patternFill>
              </fill>
            </x14:dxf>
          </x14:cfRule>
          <xm:sqref>N53</xm:sqref>
        </x14:conditionalFormatting>
        <x14:conditionalFormatting xmlns:xm="http://schemas.microsoft.com/office/excel/2006/main">
          <x14:cfRule type="expression" priority="90" id="{BAF8EF68-6259-4EF4-9042-2F7182965C1F}">
            <xm:f>'https://yorkshirewater.sharepoint.com/sites/yw-147/05 PR19 BP documents/40 Post IAP Assurance/10 Tables/DD August 2019/[yky-pr19-business-plan_august-2019-DD resubmission_v5.xlsb]Validation flags'!#REF!=1</xm:f>
            <x14:dxf>
              <fill>
                <patternFill>
                  <bgColor rgb="FFE0DCD8"/>
                </patternFill>
              </fill>
            </x14:dxf>
          </x14:cfRule>
          <xm:sqref>N34</xm:sqref>
        </x14:conditionalFormatting>
        <x14:conditionalFormatting xmlns:xm="http://schemas.microsoft.com/office/excel/2006/main">
          <x14:cfRule type="expression" priority="89" id="{55DD5FC2-4FA3-4A73-A275-1C0ABF18CDD0}">
            <xm:f>'https://yorkshirewater.sharepoint.com/sites/yw-147/05 PR19 BP documents/40 Post IAP Assurance/10 Tables/DD August 2019/[yky-pr19-business-plan_august-2019-DD resubmission_v5.xlsb]Validation flags'!#REF!=1</xm:f>
            <x14:dxf>
              <fill>
                <patternFill>
                  <bgColor rgb="FFE0DCD8"/>
                </patternFill>
              </fill>
            </x14:dxf>
          </x14:cfRule>
          <xm:sqref>N15</xm:sqref>
        </x14:conditionalFormatting>
        <x14:conditionalFormatting xmlns:xm="http://schemas.microsoft.com/office/excel/2006/main">
          <x14:cfRule type="expression" priority="88" id="{94D27831-91F2-4F41-96B5-3C85E6A38090}">
            <xm:f>'https://yorkshirewater.sharepoint.com/sites/yw-147/05 PR19 BP documents/40 Post IAP Assurance/10 Tables/DD August 2019/[yky-pr19-business-plan_august-2019-DD resubmission_v5.xlsb]Validation flags'!#REF!=1</xm:f>
            <x14:dxf>
              <fill>
                <patternFill>
                  <bgColor rgb="FFE0DCD8"/>
                </patternFill>
              </fill>
            </x14:dxf>
          </x14:cfRule>
          <xm:sqref>N91</xm:sqref>
        </x14:conditionalFormatting>
        <x14:conditionalFormatting xmlns:xm="http://schemas.microsoft.com/office/excel/2006/main">
          <x14:cfRule type="expression" priority="87" id="{9AAF9873-B1DB-4CA6-9289-B04CD21886FF}">
            <xm:f>'https://yorkshirewater.sharepoint.com/sites/yw-147/05 PR19 BP documents/Data Tables and Commentary/Master copy - Data tables/[PR19-Business-plan-data-tables-–-June-2018-–-YKY.xlsb]Validation flags'!#REF!=1</xm:f>
            <x14:dxf>
              <fill>
                <patternFill>
                  <bgColor rgb="FFE0DCD8"/>
                </patternFill>
              </fill>
            </x14:dxf>
          </x14:cfRule>
          <xm:sqref>G8:M13</xm:sqref>
        </x14:conditionalFormatting>
        <x14:conditionalFormatting xmlns:xm="http://schemas.microsoft.com/office/excel/2006/main">
          <x14:cfRule type="expression" priority="86" id="{0786AFD2-1F3D-43B8-A3F3-F0C2F19A61F5}">
            <xm:f>'https://yorkshirewater.sharepoint.com/sites/yw-147/05 PR19 BP documents/Data Tables and Commentary/Master copy - Data tables/[PR19-Business-plan-data-tables-–-June-2018-–-YKY.xlsb]Validation flags'!#REF!=1</xm:f>
            <x14:dxf>
              <fill>
                <patternFill>
                  <bgColor rgb="FFE0DCD8"/>
                </patternFill>
              </fill>
            </x14:dxf>
          </x14:cfRule>
          <xm:sqref>P8:S13</xm:sqref>
        </x14:conditionalFormatting>
        <x14:conditionalFormatting xmlns:xm="http://schemas.microsoft.com/office/excel/2006/main">
          <x14:cfRule type="expression" priority="85" id="{93D761EC-83BB-42DB-9A29-EC7A2D204978}">
            <xm:f>'https://yorkshirewater.sharepoint.com/sites/yw-147/05 PR19 BP documents/Data Tables and Commentary/Master copy - Data tables/[PR19-Business-plan-data-tables-–-June-2018-–-YKY.xlsb]Validation flags'!#REF!=1</xm:f>
            <x14:dxf>
              <fill>
                <patternFill>
                  <bgColor rgb="FFE0DCD8"/>
                </patternFill>
              </fill>
            </x14:dxf>
          </x14:cfRule>
          <xm:sqref>U8:X13</xm:sqref>
        </x14:conditionalFormatting>
        <x14:conditionalFormatting xmlns:xm="http://schemas.microsoft.com/office/excel/2006/main">
          <x14:cfRule type="expression" priority="84" id="{9F0CA633-553F-4D68-B885-028FC5200082}">
            <xm:f>'https://yorkshirewater.sharepoint.com/sites/yw-147/05 PR19 BP documents/Data Tables and Commentary/Master copy - Data tables/[PR19-Business-plan-data-tables-–-June-2018-–-YKY.xlsb]Validation flags'!#REF!=1</xm:f>
            <x14:dxf>
              <fill>
                <patternFill>
                  <bgColor rgb="FFE0DCD8"/>
                </patternFill>
              </fill>
            </x14:dxf>
          </x14:cfRule>
          <xm:sqref>Y8:Y13</xm:sqref>
        </x14:conditionalFormatting>
        <x14:conditionalFormatting xmlns:xm="http://schemas.microsoft.com/office/excel/2006/main">
          <x14:cfRule type="expression" priority="83" id="{6C1DD58D-6FE2-4046-9B56-F8AB4801AF9D}">
            <xm:f>'https://yorkshirewater.sharepoint.com/sites/yw-147/05 PR19 BP documents/Data Tables and Commentary/Master copy - Data tables/[PR19-Business-plan-data-tables-–-June-2018-–-YKY.xlsb]Validation flags'!#REF!=1</xm:f>
            <x14:dxf>
              <fill>
                <patternFill>
                  <bgColor rgb="FFE0DCD8"/>
                </patternFill>
              </fill>
            </x14:dxf>
          </x14:cfRule>
          <xm:sqref>AA8:AD13</xm:sqref>
        </x14:conditionalFormatting>
        <x14:conditionalFormatting xmlns:xm="http://schemas.microsoft.com/office/excel/2006/main">
          <x14:cfRule type="expression" priority="82" id="{C2D04A7F-2D09-4066-AB30-513BED028FDE}">
            <xm:f>'https://yorkshirewater.sharepoint.com/sites/yw-147/05 PR19 BP documents/Data Tables and Commentary/Master copy - Data tables/[PR19-Business-plan-data-tables-–-June-2018-–-YKY.xlsb]Validation flags'!#REF!=1</xm:f>
            <x14:dxf>
              <fill>
                <patternFill>
                  <bgColor rgb="FFE0DCD8"/>
                </patternFill>
              </fill>
            </x14:dxf>
          </x14:cfRule>
          <xm:sqref>AE8:AE13</xm:sqref>
        </x14:conditionalFormatting>
        <x14:conditionalFormatting xmlns:xm="http://schemas.microsoft.com/office/excel/2006/main">
          <x14:cfRule type="expression" priority="81" id="{C432828E-FF4C-4C8E-A289-EFA587807EEC}">
            <xm:f>'https://yorkshirewater.sharepoint.com/sites/yw-147/05 PR19 BP documents/Data Tables and Commentary/Master copy - Data tables/[PR19-Business-plan-data-tables-–-June-2018-–-YKY.xlsb]Validation flags'!#REF!=1</xm:f>
            <x14:dxf>
              <fill>
                <patternFill>
                  <bgColor rgb="FFE0DCD8"/>
                </patternFill>
              </fill>
            </x14:dxf>
          </x14:cfRule>
          <xm:sqref>G18:M23</xm:sqref>
        </x14:conditionalFormatting>
        <x14:conditionalFormatting xmlns:xm="http://schemas.microsoft.com/office/excel/2006/main">
          <x14:cfRule type="expression" priority="80" id="{E93CA64E-C385-4C60-BD76-B8C820C5B0A0}">
            <xm:f>'https://yorkshirewater.sharepoint.com/sites/yw-147/05 PR19 BP documents/Data Tables and Commentary/Master copy - Data tables/[PR19-Business-plan-data-tables-–-June-2018-–-YKY.xlsb]Validation flags'!#REF!=1</xm:f>
            <x14:dxf>
              <fill>
                <patternFill>
                  <bgColor rgb="FFE0DCD8"/>
                </patternFill>
              </fill>
            </x14:dxf>
          </x14:cfRule>
          <xm:sqref>P18:S23</xm:sqref>
        </x14:conditionalFormatting>
        <x14:conditionalFormatting xmlns:xm="http://schemas.microsoft.com/office/excel/2006/main">
          <x14:cfRule type="expression" priority="79" id="{81E5DD92-2E27-45FE-88BD-67C0F9B65763}">
            <xm:f>'https://yorkshirewater.sharepoint.com/sites/yw-147/05 PR19 BP documents/Data Tables and Commentary/Master copy - Data tables/[PR19-Business-plan-data-tables-–-June-2018-–-YKY.xlsb]Validation flags'!#REF!=1</xm:f>
            <x14:dxf>
              <fill>
                <patternFill>
                  <bgColor rgb="FFE0DCD8"/>
                </patternFill>
              </fill>
            </x14:dxf>
          </x14:cfRule>
          <xm:sqref>U18:X23</xm:sqref>
        </x14:conditionalFormatting>
        <x14:conditionalFormatting xmlns:xm="http://schemas.microsoft.com/office/excel/2006/main">
          <x14:cfRule type="expression" priority="78" id="{87886737-2A7B-4163-8693-D524E4A20B29}">
            <xm:f>'https://yorkshirewater.sharepoint.com/sites/yw-147/05 PR19 BP documents/Data Tables and Commentary/Master copy - Data tables/[PR19-Business-plan-data-tables-–-June-2018-–-YKY.xlsb]Validation flags'!#REF!=1</xm:f>
            <x14:dxf>
              <fill>
                <patternFill>
                  <bgColor rgb="FFE0DCD8"/>
                </patternFill>
              </fill>
            </x14:dxf>
          </x14:cfRule>
          <xm:sqref>Y18:Y23</xm:sqref>
        </x14:conditionalFormatting>
        <x14:conditionalFormatting xmlns:xm="http://schemas.microsoft.com/office/excel/2006/main">
          <x14:cfRule type="expression" priority="77" id="{5273CFE3-02DD-476F-AF82-5E0FB72C2580}">
            <xm:f>'https://yorkshirewater.sharepoint.com/sites/yw-147/05 PR19 BP documents/Data Tables and Commentary/Master copy - Data tables/[PR19-Business-plan-data-tables-–-June-2018-–-YKY.xlsb]Validation flags'!#REF!=1</xm:f>
            <x14:dxf>
              <fill>
                <patternFill>
                  <bgColor rgb="FFE0DCD8"/>
                </patternFill>
              </fill>
            </x14:dxf>
          </x14:cfRule>
          <xm:sqref>AA18:AD23</xm:sqref>
        </x14:conditionalFormatting>
        <x14:conditionalFormatting xmlns:xm="http://schemas.microsoft.com/office/excel/2006/main">
          <x14:cfRule type="expression" priority="76" id="{7CF80E5B-315D-45B7-AE5A-01C79A19A259}">
            <xm:f>'https://yorkshirewater.sharepoint.com/sites/yw-147/05 PR19 BP documents/Data Tables and Commentary/Master copy - Data tables/[PR19-Business-plan-data-tables-–-June-2018-–-YKY.xlsb]Validation flags'!#REF!=1</xm:f>
            <x14:dxf>
              <fill>
                <patternFill>
                  <bgColor rgb="FFE0DCD8"/>
                </patternFill>
              </fill>
            </x14:dxf>
          </x14:cfRule>
          <xm:sqref>AE18:AE23</xm:sqref>
        </x14:conditionalFormatting>
        <x14:conditionalFormatting xmlns:xm="http://schemas.microsoft.com/office/excel/2006/main">
          <x14:cfRule type="expression" priority="75" id="{A3172E86-D3EC-49DA-B5D8-88BD592BBE10}">
            <xm:f>'https://yorkshirewater.sharepoint.com/sites/yw-147/05 PR19 BP documents/Data Tables and Commentary/Master copy - Data tables/[PR19-Business-plan-data-tables-–-June-2018-–-YKY.xlsb]Validation flags'!#REF!=1</xm:f>
            <x14:dxf>
              <fill>
                <patternFill>
                  <bgColor rgb="FFE0DCD8"/>
                </patternFill>
              </fill>
            </x14:dxf>
          </x14:cfRule>
          <xm:sqref>G27:M32</xm:sqref>
        </x14:conditionalFormatting>
        <x14:conditionalFormatting xmlns:xm="http://schemas.microsoft.com/office/excel/2006/main">
          <x14:cfRule type="expression" priority="74" id="{8B0C76DF-5C2B-4F05-8A5C-D4034103DB33}">
            <xm:f>'https://yorkshirewater.sharepoint.com/sites/yw-147/05 PR19 BP documents/Data Tables and Commentary/Master copy - Data tables/[PR19-Business-plan-data-tables-–-June-2018-–-YKY.xlsb]Validation flags'!#REF!=1</xm:f>
            <x14:dxf>
              <fill>
                <patternFill>
                  <bgColor rgb="FFE0DCD8"/>
                </patternFill>
              </fill>
            </x14:dxf>
          </x14:cfRule>
          <xm:sqref>P27:S32</xm:sqref>
        </x14:conditionalFormatting>
        <x14:conditionalFormatting xmlns:xm="http://schemas.microsoft.com/office/excel/2006/main">
          <x14:cfRule type="expression" priority="73" id="{3C8F4DAD-6351-45E2-80E0-91D836743135}">
            <xm:f>'https://yorkshirewater.sharepoint.com/sites/yw-147/05 PR19 BP documents/Data Tables and Commentary/Master copy - Data tables/[PR19-Business-plan-data-tables-–-June-2018-–-YKY.xlsb]Validation flags'!#REF!=1</xm:f>
            <x14:dxf>
              <fill>
                <patternFill>
                  <bgColor rgb="FFE0DCD8"/>
                </patternFill>
              </fill>
            </x14:dxf>
          </x14:cfRule>
          <xm:sqref>U27:X32</xm:sqref>
        </x14:conditionalFormatting>
        <x14:conditionalFormatting xmlns:xm="http://schemas.microsoft.com/office/excel/2006/main">
          <x14:cfRule type="expression" priority="72" id="{CD34C046-9E27-4F7C-A890-F596BA3CE069}">
            <xm:f>'https://yorkshirewater.sharepoint.com/sites/yw-147/05 PR19 BP documents/Data Tables and Commentary/Master copy - Data tables/[PR19-Business-plan-data-tables-–-June-2018-–-YKY.xlsb]Validation flags'!#REF!=1</xm:f>
            <x14:dxf>
              <fill>
                <patternFill>
                  <bgColor rgb="FFE0DCD8"/>
                </patternFill>
              </fill>
            </x14:dxf>
          </x14:cfRule>
          <xm:sqref>Y27:Y32</xm:sqref>
        </x14:conditionalFormatting>
        <x14:conditionalFormatting xmlns:xm="http://schemas.microsoft.com/office/excel/2006/main">
          <x14:cfRule type="expression" priority="71" id="{C5DD76B6-9BE1-46FF-94F2-ABDFCEFD03FE}">
            <xm:f>'https://yorkshirewater.sharepoint.com/sites/yw-147/05 PR19 BP documents/Data Tables and Commentary/Master copy - Data tables/[PR19-Business-plan-data-tables-–-June-2018-–-YKY.xlsb]Validation flags'!#REF!=1</xm:f>
            <x14:dxf>
              <fill>
                <patternFill>
                  <bgColor rgb="FFE0DCD8"/>
                </patternFill>
              </fill>
            </x14:dxf>
          </x14:cfRule>
          <xm:sqref>AA27:AD32</xm:sqref>
        </x14:conditionalFormatting>
        <x14:conditionalFormatting xmlns:xm="http://schemas.microsoft.com/office/excel/2006/main">
          <x14:cfRule type="expression" priority="70" id="{0090B213-7C77-4E37-B91C-6C7C9390E4EC}">
            <xm:f>'https://yorkshirewater.sharepoint.com/sites/yw-147/05 PR19 BP documents/Data Tables and Commentary/Master copy - Data tables/[PR19-Business-plan-data-tables-–-June-2018-–-YKY.xlsb]Validation flags'!#REF!=1</xm:f>
            <x14:dxf>
              <fill>
                <patternFill>
                  <bgColor rgb="FFE0DCD8"/>
                </patternFill>
              </fill>
            </x14:dxf>
          </x14:cfRule>
          <xm:sqref>AE27:AE32</xm:sqref>
        </x14:conditionalFormatting>
        <x14:conditionalFormatting xmlns:xm="http://schemas.microsoft.com/office/excel/2006/main">
          <x14:cfRule type="expression" priority="69" id="{E12AB6A4-D769-4ECF-A5CD-E9D8BC2EEA85}">
            <xm:f>'https://yorkshirewater.sharepoint.com/sites/yw-147/05 PR19 BP documents/Data Tables and Commentary/Master copy - Data tables/[PR19-Business-plan-data-tables-–-June-2018-–-YKY.xlsb]Validation flags'!#REF!=1</xm:f>
            <x14:dxf>
              <fill>
                <patternFill>
                  <bgColor rgb="FFE0DCD8"/>
                </patternFill>
              </fill>
            </x14:dxf>
          </x14:cfRule>
          <xm:sqref>G37:M42</xm:sqref>
        </x14:conditionalFormatting>
        <x14:conditionalFormatting xmlns:xm="http://schemas.microsoft.com/office/excel/2006/main">
          <x14:cfRule type="expression" priority="68" id="{BFC1BB1C-5A44-4C3A-AC4A-26D83D7CF3E3}">
            <xm:f>'https://yorkshirewater.sharepoint.com/sites/yw-147/05 PR19 BP documents/Data Tables and Commentary/Master copy - Data tables/[PR19-Business-plan-data-tables-–-June-2018-–-YKY.xlsb]Validation flags'!#REF!=1</xm:f>
            <x14:dxf>
              <fill>
                <patternFill>
                  <bgColor rgb="FFE0DCD8"/>
                </patternFill>
              </fill>
            </x14:dxf>
          </x14:cfRule>
          <xm:sqref>P37:S42</xm:sqref>
        </x14:conditionalFormatting>
        <x14:conditionalFormatting xmlns:xm="http://schemas.microsoft.com/office/excel/2006/main">
          <x14:cfRule type="expression" priority="67" id="{753AF5B1-F226-42DE-85E6-848BC8B6142E}">
            <xm:f>'https://yorkshirewater.sharepoint.com/sites/yw-147/05 PR19 BP documents/Data Tables and Commentary/Master copy - Data tables/[PR19-Business-plan-data-tables-–-June-2018-–-YKY.xlsb]Validation flags'!#REF!=1</xm:f>
            <x14:dxf>
              <fill>
                <patternFill>
                  <bgColor rgb="FFE0DCD8"/>
                </patternFill>
              </fill>
            </x14:dxf>
          </x14:cfRule>
          <xm:sqref>U37:X42</xm:sqref>
        </x14:conditionalFormatting>
        <x14:conditionalFormatting xmlns:xm="http://schemas.microsoft.com/office/excel/2006/main">
          <x14:cfRule type="expression" priority="66" id="{AAE02719-D4C4-4A72-A425-1E5135D6EB4E}">
            <xm:f>'https://yorkshirewater.sharepoint.com/sites/yw-147/05 PR19 BP documents/Data Tables and Commentary/Master copy - Data tables/[PR19-Business-plan-data-tables-–-June-2018-–-YKY.xlsb]Validation flags'!#REF!=1</xm:f>
            <x14:dxf>
              <fill>
                <patternFill>
                  <bgColor rgb="FFE0DCD8"/>
                </patternFill>
              </fill>
            </x14:dxf>
          </x14:cfRule>
          <xm:sqref>Y37:Y42</xm:sqref>
        </x14:conditionalFormatting>
        <x14:conditionalFormatting xmlns:xm="http://schemas.microsoft.com/office/excel/2006/main">
          <x14:cfRule type="expression" priority="65" id="{F907A458-B4CF-4F80-9DE5-F777F1E8B7B7}">
            <xm:f>'https://yorkshirewater.sharepoint.com/sites/yw-147/05 PR19 BP documents/Data Tables and Commentary/Master copy - Data tables/[PR19-Business-plan-data-tables-–-June-2018-–-YKY.xlsb]Validation flags'!#REF!=1</xm:f>
            <x14:dxf>
              <fill>
                <patternFill>
                  <bgColor rgb="FFE0DCD8"/>
                </patternFill>
              </fill>
            </x14:dxf>
          </x14:cfRule>
          <xm:sqref>AA37:AD42</xm:sqref>
        </x14:conditionalFormatting>
        <x14:conditionalFormatting xmlns:xm="http://schemas.microsoft.com/office/excel/2006/main">
          <x14:cfRule type="expression" priority="64" id="{3F11CE44-FF88-486E-8DBC-224EDFDCFA91}">
            <xm:f>'https://yorkshirewater.sharepoint.com/sites/yw-147/05 PR19 BP documents/Data Tables and Commentary/Master copy - Data tables/[PR19-Business-plan-data-tables-–-June-2018-–-YKY.xlsb]Validation flags'!#REF!=1</xm:f>
            <x14:dxf>
              <fill>
                <patternFill>
                  <bgColor rgb="FFE0DCD8"/>
                </patternFill>
              </fill>
            </x14:dxf>
          </x14:cfRule>
          <xm:sqref>AE37:AE42</xm:sqref>
        </x14:conditionalFormatting>
        <x14:conditionalFormatting xmlns:xm="http://schemas.microsoft.com/office/excel/2006/main">
          <x14:cfRule type="expression" priority="63" id="{E385F4BF-5947-4143-81EE-5BA729992444}">
            <xm:f>'https://yorkshirewater.sharepoint.com/sites/yw-147/05 PR19 BP documents/Data Tables and Commentary/Master copy - Data tables/[PR19-Business-plan-data-tables-–-June-2018-–-YKY.xlsb]Validation flags'!#REF!=1</xm:f>
            <x14:dxf>
              <fill>
                <patternFill>
                  <bgColor rgb="FFE0DCD8"/>
                </patternFill>
              </fill>
            </x14:dxf>
          </x14:cfRule>
          <xm:sqref>G46:M51</xm:sqref>
        </x14:conditionalFormatting>
        <x14:conditionalFormatting xmlns:xm="http://schemas.microsoft.com/office/excel/2006/main">
          <x14:cfRule type="expression" priority="62" id="{42934950-EFD2-4890-902D-DCF6B9307613}">
            <xm:f>'https://yorkshirewater.sharepoint.com/sites/yw-147/05 PR19 BP documents/Data Tables and Commentary/Master copy - Data tables/[PR19-Business-plan-data-tables-–-June-2018-–-YKY.xlsb]Validation flags'!#REF!=1</xm:f>
            <x14:dxf>
              <fill>
                <patternFill>
                  <bgColor rgb="FFE0DCD8"/>
                </patternFill>
              </fill>
            </x14:dxf>
          </x14:cfRule>
          <xm:sqref>P46:S51</xm:sqref>
        </x14:conditionalFormatting>
        <x14:conditionalFormatting xmlns:xm="http://schemas.microsoft.com/office/excel/2006/main">
          <x14:cfRule type="expression" priority="61" id="{B4991685-93EF-49BE-B699-EC61AE4B22F4}">
            <xm:f>'https://yorkshirewater.sharepoint.com/sites/yw-147/05 PR19 BP documents/Data Tables and Commentary/Master copy - Data tables/[PR19-Business-plan-data-tables-–-June-2018-–-YKY.xlsb]Validation flags'!#REF!=1</xm:f>
            <x14:dxf>
              <fill>
                <patternFill>
                  <bgColor rgb="FFE0DCD8"/>
                </patternFill>
              </fill>
            </x14:dxf>
          </x14:cfRule>
          <xm:sqref>U46:X51</xm:sqref>
        </x14:conditionalFormatting>
        <x14:conditionalFormatting xmlns:xm="http://schemas.microsoft.com/office/excel/2006/main">
          <x14:cfRule type="expression" priority="60" id="{431F168F-60BC-489E-BC10-1467A79033B0}">
            <xm:f>'https://yorkshirewater.sharepoint.com/sites/yw-147/05 PR19 BP documents/Data Tables and Commentary/Master copy - Data tables/[PR19-Business-plan-data-tables-–-June-2018-–-YKY.xlsb]Validation flags'!#REF!=1</xm:f>
            <x14:dxf>
              <fill>
                <patternFill>
                  <bgColor rgb="FFE0DCD8"/>
                </patternFill>
              </fill>
            </x14:dxf>
          </x14:cfRule>
          <xm:sqref>Y46:Y51</xm:sqref>
        </x14:conditionalFormatting>
        <x14:conditionalFormatting xmlns:xm="http://schemas.microsoft.com/office/excel/2006/main">
          <x14:cfRule type="expression" priority="59" id="{BD7FD047-C169-463B-89AB-9DF496C6E9C4}">
            <xm:f>'https://yorkshirewater.sharepoint.com/sites/yw-147/05 PR19 BP documents/Data Tables and Commentary/Master copy - Data tables/[PR19-Business-plan-data-tables-–-June-2018-–-YKY.xlsb]Validation flags'!#REF!=1</xm:f>
            <x14:dxf>
              <fill>
                <patternFill>
                  <bgColor rgb="FFE0DCD8"/>
                </patternFill>
              </fill>
            </x14:dxf>
          </x14:cfRule>
          <xm:sqref>AA46:AD51</xm:sqref>
        </x14:conditionalFormatting>
        <x14:conditionalFormatting xmlns:xm="http://schemas.microsoft.com/office/excel/2006/main">
          <x14:cfRule type="expression" priority="58" id="{C44DB4C1-FC63-41D2-94EF-ABE4E60C0121}">
            <xm:f>'https://yorkshirewater.sharepoint.com/sites/yw-147/05 PR19 BP documents/Data Tables and Commentary/Master copy - Data tables/[PR19-Business-plan-data-tables-–-June-2018-–-YKY.xlsb]Validation flags'!#REF!=1</xm:f>
            <x14:dxf>
              <fill>
                <patternFill>
                  <bgColor rgb="FFE0DCD8"/>
                </patternFill>
              </fill>
            </x14:dxf>
          </x14:cfRule>
          <xm:sqref>AE46:AE51</xm:sqref>
        </x14:conditionalFormatting>
        <x14:conditionalFormatting xmlns:xm="http://schemas.microsoft.com/office/excel/2006/main">
          <x14:cfRule type="expression" priority="57" id="{016C67CF-C846-4853-AFA0-E9586BEFE5FE}">
            <xm:f>'https://yorkshirewater.sharepoint.com/sites/yw-147/05 PR19 BP documents/Data Tables and Commentary/Master copy - Data tables/[PR19-Business-plan-data-tables-–-June-2018-–-YKY.xlsb]Validation flags'!#REF!=1</xm:f>
            <x14:dxf>
              <fill>
                <patternFill>
                  <bgColor rgb="FFE0DCD8"/>
                </patternFill>
              </fill>
            </x14:dxf>
          </x14:cfRule>
          <xm:sqref>G56:M61</xm:sqref>
        </x14:conditionalFormatting>
        <x14:conditionalFormatting xmlns:xm="http://schemas.microsoft.com/office/excel/2006/main">
          <x14:cfRule type="expression" priority="56" id="{29D9FCCF-2B97-4714-8B85-8812C8ACA369}">
            <xm:f>'https://yorkshirewater.sharepoint.com/sites/yw-147/05 PR19 BP documents/Data Tables and Commentary/Master copy - Data tables/[PR19-Business-plan-data-tables-–-June-2018-–-YKY.xlsb]Validation flags'!#REF!=1</xm:f>
            <x14:dxf>
              <fill>
                <patternFill>
                  <bgColor rgb="FFE0DCD8"/>
                </patternFill>
              </fill>
            </x14:dxf>
          </x14:cfRule>
          <xm:sqref>P56:S61</xm:sqref>
        </x14:conditionalFormatting>
        <x14:conditionalFormatting xmlns:xm="http://schemas.microsoft.com/office/excel/2006/main">
          <x14:cfRule type="expression" priority="55" id="{7A631642-6D57-40E0-A60C-D8E308E69629}">
            <xm:f>'https://yorkshirewater.sharepoint.com/sites/yw-147/05 PR19 BP documents/Data Tables and Commentary/Master copy - Data tables/[PR19-Business-plan-data-tables-–-June-2018-–-YKY.xlsb]Validation flags'!#REF!=1</xm:f>
            <x14:dxf>
              <fill>
                <patternFill>
                  <bgColor rgb="FFE0DCD8"/>
                </patternFill>
              </fill>
            </x14:dxf>
          </x14:cfRule>
          <xm:sqref>U56:X61</xm:sqref>
        </x14:conditionalFormatting>
        <x14:conditionalFormatting xmlns:xm="http://schemas.microsoft.com/office/excel/2006/main">
          <x14:cfRule type="expression" priority="54" id="{5B8DDCAA-2E8B-4506-9E41-4FDA9AE65F9A}">
            <xm:f>'https://yorkshirewater.sharepoint.com/sites/yw-147/05 PR19 BP documents/Data Tables and Commentary/Master copy - Data tables/[PR19-Business-plan-data-tables-–-June-2018-–-YKY.xlsb]Validation flags'!#REF!=1</xm:f>
            <x14:dxf>
              <fill>
                <patternFill>
                  <bgColor rgb="FFE0DCD8"/>
                </patternFill>
              </fill>
            </x14:dxf>
          </x14:cfRule>
          <xm:sqref>Y56:Y61</xm:sqref>
        </x14:conditionalFormatting>
        <x14:conditionalFormatting xmlns:xm="http://schemas.microsoft.com/office/excel/2006/main">
          <x14:cfRule type="expression" priority="53" id="{5BB72281-CAA8-4452-97BC-454E85A92D8D}">
            <xm:f>'https://yorkshirewater.sharepoint.com/sites/yw-147/05 PR19 BP documents/Data Tables and Commentary/Master copy - Data tables/[PR19-Business-plan-data-tables-–-June-2018-–-YKY.xlsb]Validation flags'!#REF!=1</xm:f>
            <x14:dxf>
              <fill>
                <patternFill>
                  <bgColor rgb="FFE0DCD8"/>
                </patternFill>
              </fill>
            </x14:dxf>
          </x14:cfRule>
          <xm:sqref>AA56:AD61</xm:sqref>
        </x14:conditionalFormatting>
        <x14:conditionalFormatting xmlns:xm="http://schemas.microsoft.com/office/excel/2006/main">
          <x14:cfRule type="expression" priority="52" id="{14B9DEFA-E79C-4443-B9FA-7AC7757E7540}">
            <xm:f>'https://yorkshirewater.sharepoint.com/sites/yw-147/05 PR19 BP documents/Data Tables and Commentary/Master copy - Data tables/[PR19-Business-plan-data-tables-–-June-2018-–-YKY.xlsb]Validation flags'!#REF!=1</xm:f>
            <x14:dxf>
              <fill>
                <patternFill>
                  <bgColor rgb="FFE0DCD8"/>
                </patternFill>
              </fill>
            </x14:dxf>
          </x14:cfRule>
          <xm:sqref>AE56:AE61</xm:sqref>
        </x14:conditionalFormatting>
        <x14:conditionalFormatting xmlns:xm="http://schemas.microsoft.com/office/excel/2006/main">
          <x14:cfRule type="expression" priority="51" id="{A54D3350-9327-406F-A144-29CABD4CC405}">
            <xm:f>'https://yorkshirewater.sharepoint.com/sites/yw-147/05 PR19 BP documents/Data Tables and Commentary/Master copy - Data tables/[PR19-Business-plan-data-tables-–-June-2018-–-YKY.xlsb]Validation flags'!#REF!=1</xm:f>
            <x14:dxf>
              <fill>
                <patternFill>
                  <bgColor rgb="FFE0DCD8"/>
                </patternFill>
              </fill>
            </x14:dxf>
          </x14:cfRule>
          <xm:sqref>G65:M70</xm:sqref>
        </x14:conditionalFormatting>
        <x14:conditionalFormatting xmlns:xm="http://schemas.microsoft.com/office/excel/2006/main">
          <x14:cfRule type="expression" priority="50" id="{D6596CE0-22B7-4AC8-B88C-5A82605CE38D}">
            <xm:f>'https://yorkshirewater.sharepoint.com/sites/yw-147/05 PR19 BP documents/Data Tables and Commentary/Master copy - Data tables/[PR19-Business-plan-data-tables-–-June-2018-–-YKY.xlsb]Validation flags'!#REF!=1</xm:f>
            <x14:dxf>
              <fill>
                <patternFill>
                  <bgColor rgb="FFE0DCD8"/>
                </patternFill>
              </fill>
            </x14:dxf>
          </x14:cfRule>
          <xm:sqref>P65:S70</xm:sqref>
        </x14:conditionalFormatting>
        <x14:conditionalFormatting xmlns:xm="http://schemas.microsoft.com/office/excel/2006/main">
          <x14:cfRule type="expression" priority="49" id="{00B9DBC4-16FE-4547-9466-D486EA015151}">
            <xm:f>'https://yorkshirewater.sharepoint.com/sites/yw-147/05 PR19 BP documents/Data Tables and Commentary/Master copy - Data tables/[PR19-Business-plan-data-tables-–-June-2018-–-YKY.xlsb]Validation flags'!#REF!=1</xm:f>
            <x14:dxf>
              <fill>
                <patternFill>
                  <bgColor rgb="FFE0DCD8"/>
                </patternFill>
              </fill>
            </x14:dxf>
          </x14:cfRule>
          <xm:sqref>U65:X70</xm:sqref>
        </x14:conditionalFormatting>
        <x14:conditionalFormatting xmlns:xm="http://schemas.microsoft.com/office/excel/2006/main">
          <x14:cfRule type="expression" priority="48" id="{C3720300-5941-467C-9693-C8164E74FB80}">
            <xm:f>'https://yorkshirewater.sharepoint.com/sites/yw-147/05 PR19 BP documents/Data Tables and Commentary/Master copy - Data tables/[PR19-Business-plan-data-tables-–-June-2018-–-YKY.xlsb]Validation flags'!#REF!=1</xm:f>
            <x14:dxf>
              <fill>
                <patternFill>
                  <bgColor rgb="FFE0DCD8"/>
                </patternFill>
              </fill>
            </x14:dxf>
          </x14:cfRule>
          <xm:sqref>Y65:Y70</xm:sqref>
        </x14:conditionalFormatting>
        <x14:conditionalFormatting xmlns:xm="http://schemas.microsoft.com/office/excel/2006/main">
          <x14:cfRule type="expression" priority="47" id="{7E51167B-38EB-40E8-B160-3D08770B7D7B}">
            <xm:f>'https://yorkshirewater.sharepoint.com/sites/yw-147/05 PR19 BP documents/Data Tables and Commentary/Master copy - Data tables/[PR19-Business-plan-data-tables-–-June-2018-–-YKY.xlsb]Validation flags'!#REF!=1</xm:f>
            <x14:dxf>
              <fill>
                <patternFill>
                  <bgColor rgb="FFE0DCD8"/>
                </patternFill>
              </fill>
            </x14:dxf>
          </x14:cfRule>
          <xm:sqref>AA65:AD70</xm:sqref>
        </x14:conditionalFormatting>
        <x14:conditionalFormatting xmlns:xm="http://schemas.microsoft.com/office/excel/2006/main">
          <x14:cfRule type="expression" priority="46" id="{4F3EAF91-5BF3-4B63-975C-A7A83729D5A6}">
            <xm:f>'https://yorkshirewater.sharepoint.com/sites/yw-147/05 PR19 BP documents/Data Tables and Commentary/Master copy - Data tables/[PR19-Business-plan-data-tables-–-June-2018-–-YKY.xlsb]Validation flags'!#REF!=1</xm:f>
            <x14:dxf>
              <fill>
                <patternFill>
                  <bgColor rgb="FFE0DCD8"/>
                </patternFill>
              </fill>
            </x14:dxf>
          </x14:cfRule>
          <xm:sqref>AE65:AE70</xm:sqref>
        </x14:conditionalFormatting>
        <x14:conditionalFormatting xmlns:xm="http://schemas.microsoft.com/office/excel/2006/main">
          <x14:cfRule type="expression" priority="45" id="{600302F8-B2FE-4F98-A3DB-ECAB11AA54B0}">
            <xm:f>'https://yorkshirewater.sharepoint.com/sites/yw-147/05 PR19 BP documents/Data Tables and Commentary/Master copy - Data tables/[PR19-Business-plan-data-tables-–-June-2018-–-YKY.xlsb]Validation flags'!#REF!=1</xm:f>
            <x14:dxf>
              <fill>
                <patternFill>
                  <bgColor rgb="FFE0DCD8"/>
                </patternFill>
              </fill>
            </x14:dxf>
          </x14:cfRule>
          <xm:sqref>G75:M80</xm:sqref>
        </x14:conditionalFormatting>
        <x14:conditionalFormatting xmlns:xm="http://schemas.microsoft.com/office/excel/2006/main">
          <x14:cfRule type="expression" priority="44" id="{CE11E566-8099-409A-9ACA-217F929DFC6E}">
            <xm:f>'https://yorkshirewater.sharepoint.com/sites/yw-147/05 PR19 BP documents/Data Tables and Commentary/Master copy - Data tables/[PR19-Business-plan-data-tables-–-June-2018-–-YKY.xlsb]Validation flags'!#REF!=1</xm:f>
            <x14:dxf>
              <fill>
                <patternFill>
                  <bgColor rgb="FFE0DCD8"/>
                </patternFill>
              </fill>
            </x14:dxf>
          </x14:cfRule>
          <xm:sqref>P75:S80</xm:sqref>
        </x14:conditionalFormatting>
        <x14:conditionalFormatting xmlns:xm="http://schemas.microsoft.com/office/excel/2006/main">
          <x14:cfRule type="expression" priority="43" id="{DD03B76C-4272-46D9-9BB9-2FD7405B0A72}">
            <xm:f>'https://yorkshirewater.sharepoint.com/sites/yw-147/05 PR19 BP documents/Data Tables and Commentary/Master copy - Data tables/[PR19-Business-plan-data-tables-–-June-2018-–-YKY.xlsb]Validation flags'!#REF!=1</xm:f>
            <x14:dxf>
              <fill>
                <patternFill>
                  <bgColor rgb="FFE0DCD8"/>
                </patternFill>
              </fill>
            </x14:dxf>
          </x14:cfRule>
          <xm:sqref>U75:X80</xm:sqref>
        </x14:conditionalFormatting>
        <x14:conditionalFormatting xmlns:xm="http://schemas.microsoft.com/office/excel/2006/main">
          <x14:cfRule type="expression" priority="42" id="{CB3E867B-C362-473D-ACF8-7EC3549755B2}">
            <xm:f>'https://yorkshirewater.sharepoint.com/sites/yw-147/05 PR19 BP documents/Data Tables and Commentary/Master copy - Data tables/[PR19-Business-plan-data-tables-–-June-2018-–-YKY.xlsb]Validation flags'!#REF!=1</xm:f>
            <x14:dxf>
              <fill>
                <patternFill>
                  <bgColor rgb="FFE0DCD8"/>
                </patternFill>
              </fill>
            </x14:dxf>
          </x14:cfRule>
          <xm:sqref>Y75:Y80</xm:sqref>
        </x14:conditionalFormatting>
        <x14:conditionalFormatting xmlns:xm="http://schemas.microsoft.com/office/excel/2006/main">
          <x14:cfRule type="expression" priority="41" id="{2061A615-B922-448D-925A-3A10DA69C3E8}">
            <xm:f>'https://yorkshirewater.sharepoint.com/sites/yw-147/05 PR19 BP documents/Data Tables and Commentary/Master copy - Data tables/[PR19-Business-plan-data-tables-–-June-2018-–-YKY.xlsb]Validation flags'!#REF!=1</xm:f>
            <x14:dxf>
              <fill>
                <patternFill>
                  <bgColor rgb="FFE0DCD8"/>
                </patternFill>
              </fill>
            </x14:dxf>
          </x14:cfRule>
          <xm:sqref>AA75:AD80</xm:sqref>
        </x14:conditionalFormatting>
        <x14:conditionalFormatting xmlns:xm="http://schemas.microsoft.com/office/excel/2006/main">
          <x14:cfRule type="expression" priority="40" id="{ADBFD424-F347-48A8-A60A-A576EEB2105C}">
            <xm:f>'https://yorkshirewater.sharepoint.com/sites/yw-147/05 PR19 BP documents/Data Tables and Commentary/Master copy - Data tables/[PR19-Business-plan-data-tables-–-June-2018-–-YKY.xlsb]Validation flags'!#REF!=1</xm:f>
            <x14:dxf>
              <fill>
                <patternFill>
                  <bgColor rgb="FFE0DCD8"/>
                </patternFill>
              </fill>
            </x14:dxf>
          </x14:cfRule>
          <xm:sqref>AE75:AE80</xm:sqref>
        </x14:conditionalFormatting>
        <x14:conditionalFormatting xmlns:xm="http://schemas.microsoft.com/office/excel/2006/main">
          <x14:cfRule type="expression" priority="39" id="{D644B915-8180-48B5-9996-522CA158384F}">
            <xm:f>'https://yorkshirewater.sharepoint.com/sites/yw-147/05 PR19 BP documents/Data Tables and Commentary/Master copy - Data tables/[PR19-Business-plan-data-tables-–-June-2018-–-YKY.xlsb]Validation flags'!#REF!=1</xm:f>
            <x14:dxf>
              <fill>
                <patternFill>
                  <bgColor rgb="FFE0DCD8"/>
                </patternFill>
              </fill>
            </x14:dxf>
          </x14:cfRule>
          <xm:sqref>G84:M89</xm:sqref>
        </x14:conditionalFormatting>
        <x14:conditionalFormatting xmlns:xm="http://schemas.microsoft.com/office/excel/2006/main">
          <x14:cfRule type="expression" priority="38" id="{C58FF3A9-03A0-40F5-B345-BBA037EAB712}">
            <xm:f>'https://yorkshirewater.sharepoint.com/sites/yw-147/05 PR19 BP documents/Data Tables and Commentary/Master copy - Data tables/[PR19-Business-plan-data-tables-–-June-2018-–-YKY.xlsb]Validation flags'!#REF!=1</xm:f>
            <x14:dxf>
              <fill>
                <patternFill>
                  <bgColor rgb="FFE0DCD8"/>
                </patternFill>
              </fill>
            </x14:dxf>
          </x14:cfRule>
          <xm:sqref>P84:S89</xm:sqref>
        </x14:conditionalFormatting>
        <x14:conditionalFormatting xmlns:xm="http://schemas.microsoft.com/office/excel/2006/main">
          <x14:cfRule type="expression" priority="37" id="{06AA2F9A-93C2-446F-BD02-464A2EFB154D}">
            <xm:f>'https://yorkshirewater.sharepoint.com/sites/yw-147/05 PR19 BP documents/Data Tables and Commentary/Master copy - Data tables/[PR19-Business-plan-data-tables-–-June-2018-–-YKY.xlsb]Validation flags'!#REF!=1</xm:f>
            <x14:dxf>
              <fill>
                <patternFill>
                  <bgColor rgb="FFE0DCD8"/>
                </patternFill>
              </fill>
            </x14:dxf>
          </x14:cfRule>
          <xm:sqref>U84:X89</xm:sqref>
        </x14:conditionalFormatting>
        <x14:conditionalFormatting xmlns:xm="http://schemas.microsoft.com/office/excel/2006/main">
          <x14:cfRule type="expression" priority="36" id="{5ABC2DC2-CB06-43D5-9C8D-57DA096C912F}">
            <xm:f>'https://yorkshirewater.sharepoint.com/sites/yw-147/05 PR19 BP documents/Data Tables and Commentary/Master copy - Data tables/[PR19-Business-plan-data-tables-–-June-2018-–-YKY.xlsb]Validation flags'!#REF!=1</xm:f>
            <x14:dxf>
              <fill>
                <patternFill>
                  <bgColor rgb="FFE0DCD8"/>
                </patternFill>
              </fill>
            </x14:dxf>
          </x14:cfRule>
          <xm:sqref>Y84:Y89</xm:sqref>
        </x14:conditionalFormatting>
        <x14:conditionalFormatting xmlns:xm="http://schemas.microsoft.com/office/excel/2006/main">
          <x14:cfRule type="expression" priority="35" id="{67778B2E-631D-4A90-8469-E58A9A3C19AB}">
            <xm:f>'https://yorkshirewater.sharepoint.com/sites/yw-147/05 PR19 BP documents/Data Tables and Commentary/Master copy - Data tables/[PR19-Business-plan-data-tables-–-June-2018-–-YKY.xlsb]Validation flags'!#REF!=1</xm:f>
            <x14:dxf>
              <fill>
                <patternFill>
                  <bgColor rgb="FFE0DCD8"/>
                </patternFill>
              </fill>
            </x14:dxf>
          </x14:cfRule>
          <xm:sqref>AA84:AD89</xm:sqref>
        </x14:conditionalFormatting>
        <x14:conditionalFormatting xmlns:xm="http://schemas.microsoft.com/office/excel/2006/main">
          <x14:cfRule type="expression" priority="34" id="{4854D438-52E4-4648-B411-6AF748018327}">
            <xm:f>'https://yorkshirewater.sharepoint.com/sites/yw-147/05 PR19 BP documents/Data Tables and Commentary/Master copy - Data tables/[PR19-Business-plan-data-tables-–-June-2018-–-YKY.xlsb]Validation flags'!#REF!=1</xm:f>
            <x14:dxf>
              <fill>
                <patternFill>
                  <bgColor rgb="FFE0DCD8"/>
                </patternFill>
              </fill>
            </x14:dxf>
          </x14:cfRule>
          <xm:sqref>AE84:AE89</xm:sqref>
        </x14:conditionalFormatting>
        <x14:conditionalFormatting xmlns:xm="http://schemas.microsoft.com/office/excel/2006/main">
          <x14:cfRule type="expression" priority="33" id="{6D2AB3F1-83CD-429D-A8BC-DBC313FF893B}">
            <xm:f>'https://yorkshirewater.sharepoint.com/sites/yw-147/05 PR19 BP documents/Data Tables and Commentary/Master copy - Data tables/[PR19-Business-plan-data-tables-–-June-2018-–-YKY.xlsb]Validation flags'!#REF!=1</xm:f>
            <x14:dxf>
              <fill>
                <patternFill>
                  <bgColor rgb="FFE0DCD8"/>
                </patternFill>
              </fill>
            </x14:dxf>
          </x14:cfRule>
          <xm:sqref>G94:M99</xm:sqref>
        </x14:conditionalFormatting>
        <x14:conditionalFormatting xmlns:xm="http://schemas.microsoft.com/office/excel/2006/main">
          <x14:cfRule type="expression" priority="32" id="{4F0580B5-3F77-4D8A-B469-998EF9A64E2B}">
            <xm:f>'https://yorkshirewater.sharepoint.com/sites/yw-147/05 PR19 BP documents/Data Tables and Commentary/Master copy - Data tables/[PR19-Business-plan-data-tables-–-June-2018-–-YKY.xlsb]Validation flags'!#REF!=1</xm:f>
            <x14:dxf>
              <fill>
                <patternFill>
                  <bgColor rgb="FFE0DCD8"/>
                </patternFill>
              </fill>
            </x14:dxf>
          </x14:cfRule>
          <xm:sqref>P94:S99</xm:sqref>
        </x14:conditionalFormatting>
        <x14:conditionalFormatting xmlns:xm="http://schemas.microsoft.com/office/excel/2006/main">
          <x14:cfRule type="expression" priority="31" id="{B2F91BD7-C782-4341-837E-2F5D8C2A2EF8}">
            <xm:f>'https://yorkshirewater.sharepoint.com/sites/yw-147/05 PR19 BP documents/Data Tables and Commentary/Master copy - Data tables/[PR19-Business-plan-data-tables-–-June-2018-–-YKY.xlsb]Validation flags'!#REF!=1</xm:f>
            <x14:dxf>
              <fill>
                <patternFill>
                  <bgColor rgb="FFE0DCD8"/>
                </patternFill>
              </fill>
            </x14:dxf>
          </x14:cfRule>
          <xm:sqref>U94:X99</xm:sqref>
        </x14:conditionalFormatting>
        <x14:conditionalFormatting xmlns:xm="http://schemas.microsoft.com/office/excel/2006/main">
          <x14:cfRule type="expression" priority="30" id="{1E04D90A-3A59-4A06-906F-C909271DD734}">
            <xm:f>'https://yorkshirewater.sharepoint.com/sites/yw-147/05 PR19 BP documents/Data Tables and Commentary/Master copy - Data tables/[PR19-Business-plan-data-tables-–-June-2018-–-YKY.xlsb]Validation flags'!#REF!=1</xm:f>
            <x14:dxf>
              <fill>
                <patternFill>
                  <bgColor rgb="FFE0DCD8"/>
                </patternFill>
              </fill>
            </x14:dxf>
          </x14:cfRule>
          <xm:sqref>Y94:Y99</xm:sqref>
        </x14:conditionalFormatting>
        <x14:conditionalFormatting xmlns:xm="http://schemas.microsoft.com/office/excel/2006/main">
          <x14:cfRule type="expression" priority="29" id="{5C3A5BFD-58E9-4F68-BE7C-F83A48FF736D}">
            <xm:f>'https://yorkshirewater.sharepoint.com/sites/yw-147/05 PR19 BP documents/Data Tables and Commentary/Master copy - Data tables/[PR19-Business-plan-data-tables-–-June-2018-–-YKY.xlsb]Validation flags'!#REF!=1</xm:f>
            <x14:dxf>
              <fill>
                <patternFill>
                  <bgColor rgb="FFE0DCD8"/>
                </patternFill>
              </fill>
            </x14:dxf>
          </x14:cfRule>
          <xm:sqref>AA94:AD99</xm:sqref>
        </x14:conditionalFormatting>
        <x14:conditionalFormatting xmlns:xm="http://schemas.microsoft.com/office/excel/2006/main">
          <x14:cfRule type="expression" priority="28" id="{0B7DBB31-5D7E-4747-8800-09A628D25E71}">
            <xm:f>'https://yorkshirewater.sharepoint.com/sites/yw-147/05 PR19 BP documents/Data Tables and Commentary/Master copy - Data tables/[PR19-Business-plan-data-tables-–-June-2018-–-YKY.xlsb]Validation flags'!#REF!=1</xm:f>
            <x14:dxf>
              <fill>
                <patternFill>
                  <bgColor rgb="FFE0DCD8"/>
                </patternFill>
              </fill>
            </x14:dxf>
          </x14:cfRule>
          <xm:sqref>AE94:AE99</xm:sqref>
        </x14:conditionalFormatting>
        <x14:conditionalFormatting xmlns:xm="http://schemas.microsoft.com/office/excel/2006/main">
          <x14:cfRule type="expression" priority="27" id="{5DA3A157-21C5-4655-8EEE-DB6F1ED00F57}">
            <xm:f>'https://yorkshirewater.sharepoint.com/sites/yw-147/05 PR19 BP documents/Data Tables and Commentary/Master copy - Data tables/[PR19-Business-plan-data-tables-–-June-2018-–-YKY.xlsb]Validation flags'!#REF!=1</xm:f>
            <x14:dxf>
              <fill>
                <patternFill>
                  <bgColor rgb="FFE0DCD8"/>
                </patternFill>
              </fill>
            </x14:dxf>
          </x14:cfRule>
          <xm:sqref>G103:M108</xm:sqref>
        </x14:conditionalFormatting>
        <x14:conditionalFormatting xmlns:xm="http://schemas.microsoft.com/office/excel/2006/main">
          <x14:cfRule type="expression" priority="26" id="{96EF35D9-1F2E-4BF1-8371-CA745B6D3099}">
            <xm:f>'https://yorkshirewater.sharepoint.com/sites/yw-147/05 PR19 BP documents/Data Tables and Commentary/Master copy - Data tables/[PR19-Business-plan-data-tables-–-June-2018-–-YKY.xlsb]Validation flags'!#REF!=1</xm:f>
            <x14:dxf>
              <fill>
                <patternFill>
                  <bgColor rgb="FFE0DCD8"/>
                </patternFill>
              </fill>
            </x14:dxf>
          </x14:cfRule>
          <xm:sqref>P103:S108</xm:sqref>
        </x14:conditionalFormatting>
        <x14:conditionalFormatting xmlns:xm="http://schemas.microsoft.com/office/excel/2006/main">
          <x14:cfRule type="expression" priority="25" id="{DCC54D47-419B-470A-BAD6-73F404A06EAB}">
            <xm:f>'https://yorkshirewater.sharepoint.com/sites/yw-147/05 PR19 BP documents/Data Tables and Commentary/Master copy - Data tables/[PR19-Business-plan-data-tables-–-June-2018-–-YKY.xlsb]Validation flags'!#REF!=1</xm:f>
            <x14:dxf>
              <fill>
                <patternFill>
                  <bgColor rgb="FFE0DCD8"/>
                </patternFill>
              </fill>
            </x14:dxf>
          </x14:cfRule>
          <xm:sqref>U103:X108</xm:sqref>
        </x14:conditionalFormatting>
        <x14:conditionalFormatting xmlns:xm="http://schemas.microsoft.com/office/excel/2006/main">
          <x14:cfRule type="expression" priority="24" id="{0A6C7E7F-AC26-4349-BBDC-07DF0B60BFA4}">
            <xm:f>'https://yorkshirewater.sharepoint.com/sites/yw-147/05 PR19 BP documents/Data Tables and Commentary/Master copy - Data tables/[PR19-Business-plan-data-tables-–-June-2018-–-YKY.xlsb]Validation flags'!#REF!=1</xm:f>
            <x14:dxf>
              <fill>
                <patternFill>
                  <bgColor rgb="FFE0DCD8"/>
                </patternFill>
              </fill>
            </x14:dxf>
          </x14:cfRule>
          <xm:sqref>Y103:Y108</xm:sqref>
        </x14:conditionalFormatting>
        <x14:conditionalFormatting xmlns:xm="http://schemas.microsoft.com/office/excel/2006/main">
          <x14:cfRule type="expression" priority="23" id="{64E8FA2D-83EF-453E-BA79-3F98945B17EA}">
            <xm:f>'https://yorkshirewater.sharepoint.com/sites/yw-147/05 PR19 BP documents/Data Tables and Commentary/Master copy - Data tables/[PR19-Business-plan-data-tables-–-June-2018-–-YKY.xlsb]Validation flags'!#REF!=1</xm:f>
            <x14:dxf>
              <fill>
                <patternFill>
                  <bgColor rgb="FFE0DCD8"/>
                </patternFill>
              </fill>
            </x14:dxf>
          </x14:cfRule>
          <xm:sqref>AA103:AD108</xm:sqref>
        </x14:conditionalFormatting>
        <x14:conditionalFormatting xmlns:xm="http://schemas.microsoft.com/office/excel/2006/main">
          <x14:cfRule type="expression" priority="22" id="{06D9F279-272D-4E4C-8AEE-F6923BCCADF3}">
            <xm:f>'https://yorkshirewater.sharepoint.com/sites/yw-147/05 PR19 BP documents/Data Tables and Commentary/Master copy - Data tables/[PR19-Business-plan-data-tables-–-June-2018-–-YKY.xlsb]Validation flags'!#REF!=1</xm:f>
            <x14:dxf>
              <fill>
                <patternFill>
                  <bgColor rgb="FFE0DCD8"/>
                </patternFill>
              </fill>
            </x14:dxf>
          </x14:cfRule>
          <xm:sqref>AE103:AE108</xm:sqref>
        </x14:conditionalFormatting>
        <x14:conditionalFormatting xmlns:xm="http://schemas.microsoft.com/office/excel/2006/main">
          <x14:cfRule type="expression" priority="21" id="{87EE03B0-68D1-42A1-A390-733FE12FA727}">
            <xm:f>'https://yorkshirewater.sharepoint.com/sites/yw-147/05 PR19 BP documents/Data Tables and Commentary/Master copy - Data tables/[PR19-Business-plan-data-tables-–-June-2018-–-YKY.xlsb]Validation flags'!#REF!=1</xm:f>
            <x14:dxf>
              <fill>
                <patternFill>
                  <bgColor rgb="FFE0DCD8"/>
                </patternFill>
              </fill>
            </x14:dxf>
          </x14:cfRule>
          <xm:sqref>G113:M118</xm:sqref>
        </x14:conditionalFormatting>
        <x14:conditionalFormatting xmlns:xm="http://schemas.microsoft.com/office/excel/2006/main">
          <x14:cfRule type="expression" priority="20" id="{1F6C92D2-54F0-40C1-A246-CF8DB17EDB13}">
            <xm:f>'https://yorkshirewater.sharepoint.com/sites/yw-147/05 PR19 BP documents/Data Tables and Commentary/Master copy - Data tables/[PR19-Business-plan-data-tables-–-June-2018-–-YKY.xlsb]Validation flags'!#REF!=1</xm:f>
            <x14:dxf>
              <fill>
                <patternFill>
                  <bgColor rgb="FFE0DCD8"/>
                </patternFill>
              </fill>
            </x14:dxf>
          </x14:cfRule>
          <xm:sqref>P113:S118</xm:sqref>
        </x14:conditionalFormatting>
        <x14:conditionalFormatting xmlns:xm="http://schemas.microsoft.com/office/excel/2006/main">
          <x14:cfRule type="expression" priority="19" id="{D93B26CD-9F13-46C3-A3A0-BFB442FC05EE}">
            <xm:f>'https://yorkshirewater.sharepoint.com/sites/yw-147/05 PR19 BP documents/Data Tables and Commentary/Master copy - Data tables/[PR19-Business-plan-data-tables-–-June-2018-–-YKY.xlsb]Validation flags'!#REF!=1</xm:f>
            <x14:dxf>
              <fill>
                <patternFill>
                  <bgColor rgb="FFE0DCD8"/>
                </patternFill>
              </fill>
            </x14:dxf>
          </x14:cfRule>
          <xm:sqref>U113:X118</xm:sqref>
        </x14:conditionalFormatting>
        <x14:conditionalFormatting xmlns:xm="http://schemas.microsoft.com/office/excel/2006/main">
          <x14:cfRule type="expression" priority="18" id="{EAC816DF-5B02-4857-AC00-CC4F5777E8B2}">
            <xm:f>'https://yorkshirewater.sharepoint.com/sites/yw-147/05 PR19 BP documents/Data Tables and Commentary/Master copy - Data tables/[PR19-Business-plan-data-tables-–-June-2018-–-YKY.xlsb]Validation flags'!#REF!=1</xm:f>
            <x14:dxf>
              <fill>
                <patternFill>
                  <bgColor rgb="FFE0DCD8"/>
                </patternFill>
              </fill>
            </x14:dxf>
          </x14:cfRule>
          <xm:sqref>Y113:Y118</xm:sqref>
        </x14:conditionalFormatting>
        <x14:conditionalFormatting xmlns:xm="http://schemas.microsoft.com/office/excel/2006/main">
          <x14:cfRule type="expression" priority="17" id="{8D70EB78-BD9C-4C10-A5F5-26BD96AFB193}">
            <xm:f>'https://yorkshirewater.sharepoint.com/sites/yw-147/05 PR19 BP documents/Data Tables and Commentary/Master copy - Data tables/[PR19-Business-plan-data-tables-–-June-2018-–-YKY.xlsb]Validation flags'!#REF!=1</xm:f>
            <x14:dxf>
              <fill>
                <patternFill>
                  <bgColor rgb="FFE0DCD8"/>
                </patternFill>
              </fill>
            </x14:dxf>
          </x14:cfRule>
          <xm:sqref>AA113:AD118</xm:sqref>
        </x14:conditionalFormatting>
        <x14:conditionalFormatting xmlns:xm="http://schemas.microsoft.com/office/excel/2006/main">
          <x14:cfRule type="expression" priority="16" id="{E139C985-3EFA-41A5-97F4-7C3B11FF5EFE}">
            <xm:f>'https://yorkshirewater.sharepoint.com/sites/yw-147/05 PR19 BP documents/Data Tables and Commentary/Master copy - Data tables/[PR19-Business-plan-data-tables-–-June-2018-–-YKY.xlsb]Validation flags'!#REF!=1</xm:f>
            <x14:dxf>
              <fill>
                <patternFill>
                  <bgColor rgb="FFE0DCD8"/>
                </patternFill>
              </fill>
            </x14:dxf>
          </x14:cfRule>
          <xm:sqref>AE113:AE118</xm:sqref>
        </x14:conditionalFormatting>
        <x14:conditionalFormatting xmlns:xm="http://schemas.microsoft.com/office/excel/2006/main">
          <x14:cfRule type="expression" priority="15" id="{94FCBC2E-F1C8-4E9C-BDBC-052B6B48B49C}">
            <xm:f>'https://yorkshirewater.sharepoint.com/sites/yw-147/05 PR19 BP documents/Data Tables and Commentary/Master copy - Data tables/[PR19-Business-plan-data-tables-–-June-2018-–-YKY.xlsb]Validation flags'!#REF!=1</xm:f>
            <x14:dxf>
              <fill>
                <patternFill>
                  <bgColor rgb="FFE0DCD8"/>
                </patternFill>
              </fill>
            </x14:dxf>
          </x14:cfRule>
          <xm:sqref>G122:M127</xm:sqref>
        </x14:conditionalFormatting>
        <x14:conditionalFormatting xmlns:xm="http://schemas.microsoft.com/office/excel/2006/main">
          <x14:cfRule type="expression" priority="14" id="{FF59049F-C8E2-4685-B623-438FDDB1A11C}">
            <xm:f>'https://yorkshirewater.sharepoint.com/sites/yw-147/05 PR19 BP documents/Data Tables and Commentary/Master copy - Data tables/[PR19-Business-plan-data-tables-–-June-2018-–-YKY.xlsb]Validation flags'!#REF!=1</xm:f>
            <x14:dxf>
              <fill>
                <patternFill>
                  <bgColor rgb="FFE0DCD8"/>
                </patternFill>
              </fill>
            </x14:dxf>
          </x14:cfRule>
          <xm:sqref>P122:S127</xm:sqref>
        </x14:conditionalFormatting>
        <x14:conditionalFormatting xmlns:xm="http://schemas.microsoft.com/office/excel/2006/main">
          <x14:cfRule type="expression" priority="13" id="{A4E5EDAB-7AAC-43EA-A2D9-D88C6C3B3ABF}">
            <xm:f>'https://yorkshirewater.sharepoint.com/sites/yw-147/05 PR19 BP documents/Data Tables and Commentary/Master copy - Data tables/[PR19-Business-plan-data-tables-–-June-2018-–-YKY.xlsb]Validation flags'!#REF!=1</xm:f>
            <x14:dxf>
              <fill>
                <patternFill>
                  <bgColor rgb="FFE0DCD8"/>
                </patternFill>
              </fill>
            </x14:dxf>
          </x14:cfRule>
          <xm:sqref>U122:X127</xm:sqref>
        </x14:conditionalFormatting>
        <x14:conditionalFormatting xmlns:xm="http://schemas.microsoft.com/office/excel/2006/main">
          <x14:cfRule type="expression" priority="12" id="{C0906659-26A1-486B-876B-7EBF0AFC1F24}">
            <xm:f>'https://yorkshirewater.sharepoint.com/sites/yw-147/05 PR19 BP documents/Data Tables and Commentary/Master copy - Data tables/[PR19-Business-plan-data-tables-–-June-2018-–-YKY.xlsb]Validation flags'!#REF!=1</xm:f>
            <x14:dxf>
              <fill>
                <patternFill>
                  <bgColor rgb="FFE0DCD8"/>
                </patternFill>
              </fill>
            </x14:dxf>
          </x14:cfRule>
          <xm:sqref>Y122:Y127</xm:sqref>
        </x14:conditionalFormatting>
        <x14:conditionalFormatting xmlns:xm="http://schemas.microsoft.com/office/excel/2006/main">
          <x14:cfRule type="expression" priority="11" id="{970945E0-FB61-4D5C-BC23-A6937F6893C9}">
            <xm:f>'https://yorkshirewater.sharepoint.com/sites/yw-147/05 PR19 BP documents/Data Tables and Commentary/Master copy - Data tables/[PR19-Business-plan-data-tables-–-June-2018-–-YKY.xlsb]Validation flags'!#REF!=1</xm:f>
            <x14:dxf>
              <fill>
                <patternFill>
                  <bgColor rgb="FFE0DCD8"/>
                </patternFill>
              </fill>
            </x14:dxf>
          </x14:cfRule>
          <xm:sqref>AA122:AD127</xm:sqref>
        </x14:conditionalFormatting>
        <x14:conditionalFormatting xmlns:xm="http://schemas.microsoft.com/office/excel/2006/main">
          <x14:cfRule type="expression" priority="10" id="{24FB23F1-DB98-4A66-B36F-755ADB18307E}">
            <xm:f>'https://yorkshirewater.sharepoint.com/sites/yw-147/05 PR19 BP documents/Data Tables and Commentary/Master copy - Data tables/[PR19-Business-plan-data-tables-–-June-2018-–-YKY.xlsb]Validation flags'!#REF!=1</xm:f>
            <x14:dxf>
              <fill>
                <patternFill>
                  <bgColor rgb="FFE0DCD8"/>
                </patternFill>
              </fill>
            </x14:dxf>
          </x14:cfRule>
          <xm:sqref>AE122:AE127</xm:sqref>
        </x14:conditionalFormatting>
        <x14:conditionalFormatting xmlns:xm="http://schemas.microsoft.com/office/excel/2006/main">
          <x14:cfRule type="expression" priority="9" id="{1AAD58AC-9DA1-4AE7-86C8-AE4A97691267}">
            <xm:f>'https://yorkshirewater.sharepoint.com/sites/yw-147/05 PR19 BP documents/Data Tables and Commentary/Master copy - Data tables/[PR19-Business-plan-data-tables-–-June-2018-–-YKY.xlsb]Validation flags'!#REF!=1</xm:f>
            <x14:dxf>
              <fill>
                <patternFill>
                  <bgColor rgb="FFE0DCD8"/>
                </patternFill>
              </fill>
            </x14:dxf>
          </x14:cfRule>
          <xm:sqref>G132:M137</xm:sqref>
        </x14:conditionalFormatting>
        <x14:conditionalFormatting xmlns:xm="http://schemas.microsoft.com/office/excel/2006/main">
          <x14:cfRule type="expression" priority="8" id="{341E7760-2C60-4016-A680-3BD4141BA3FB}">
            <xm:f>'https://yorkshirewater.sharepoint.com/sites/yw-147/05 PR19 BP documents/Data Tables and Commentary/Master copy - Data tables/[PR19-Business-plan-data-tables-–-June-2018-–-YKY.xlsb]Validation flags'!#REF!=1</xm:f>
            <x14:dxf>
              <fill>
                <patternFill>
                  <bgColor rgb="FFE0DCD8"/>
                </patternFill>
              </fill>
            </x14:dxf>
          </x14:cfRule>
          <xm:sqref>P132:S137</xm:sqref>
        </x14:conditionalFormatting>
        <x14:conditionalFormatting xmlns:xm="http://schemas.microsoft.com/office/excel/2006/main">
          <x14:cfRule type="expression" priority="7" id="{DFFA8A40-3A7D-4502-B67D-A960A90E883A}">
            <xm:f>'https://yorkshirewater.sharepoint.com/sites/yw-147/05 PR19 BP documents/Data Tables and Commentary/Master copy - Data tables/[PR19-Business-plan-data-tables-–-June-2018-–-YKY.xlsb]Validation flags'!#REF!=1</xm:f>
            <x14:dxf>
              <fill>
                <patternFill>
                  <bgColor rgb="FFE0DCD8"/>
                </patternFill>
              </fill>
            </x14:dxf>
          </x14:cfRule>
          <xm:sqref>U132:X137</xm:sqref>
        </x14:conditionalFormatting>
        <x14:conditionalFormatting xmlns:xm="http://schemas.microsoft.com/office/excel/2006/main">
          <x14:cfRule type="expression" priority="6" id="{7AA0B690-DE3C-45DF-B257-09F1E3C5CCE8}">
            <xm:f>'https://yorkshirewater.sharepoint.com/sites/yw-147/05 PR19 BP documents/Data Tables and Commentary/Master copy - Data tables/[PR19-Business-plan-data-tables-–-June-2018-–-YKY.xlsb]Validation flags'!#REF!=1</xm:f>
            <x14:dxf>
              <fill>
                <patternFill>
                  <bgColor rgb="FFE0DCD8"/>
                </patternFill>
              </fill>
            </x14:dxf>
          </x14:cfRule>
          <xm:sqref>Y132:Y137</xm:sqref>
        </x14:conditionalFormatting>
        <x14:conditionalFormatting xmlns:xm="http://schemas.microsoft.com/office/excel/2006/main">
          <x14:cfRule type="expression" priority="5" id="{63E46F53-039F-4C19-8AE0-E05BB363A92C}">
            <xm:f>'https://yorkshirewater.sharepoint.com/sites/yw-147/05 PR19 BP documents/Data Tables and Commentary/Master copy - Data tables/[PR19-Business-plan-data-tables-–-June-2018-–-YKY.xlsb]Validation flags'!#REF!=1</xm:f>
            <x14:dxf>
              <fill>
                <patternFill>
                  <bgColor rgb="FFE0DCD8"/>
                </patternFill>
              </fill>
            </x14:dxf>
          </x14:cfRule>
          <xm:sqref>AA132:AD137</xm:sqref>
        </x14:conditionalFormatting>
        <x14:conditionalFormatting xmlns:xm="http://schemas.microsoft.com/office/excel/2006/main">
          <x14:cfRule type="expression" priority="4" id="{7B789CA7-019F-460A-AE99-B66C0DE0CBF8}">
            <xm:f>'https://yorkshirewater.sharepoint.com/sites/yw-147/05 PR19 BP documents/Data Tables and Commentary/Master copy - Data tables/[PR19-Business-plan-data-tables-–-June-2018-–-YKY.xlsb]Validation flags'!#REF!=1</xm:f>
            <x14:dxf>
              <fill>
                <patternFill>
                  <bgColor rgb="FFE0DCD8"/>
                </patternFill>
              </fill>
            </x14:dxf>
          </x14:cfRule>
          <xm:sqref>AE132:AE137</xm:sqref>
        </x14:conditionalFormatting>
        <x14:conditionalFormatting xmlns:xm="http://schemas.microsoft.com/office/excel/2006/main">
          <x14:cfRule type="expression" priority="3" id="{B737DB3F-AEA0-445D-9970-D6991F6F8DAA}">
            <xm:f>'https://yorkshirewater.sharepoint.com/sites/yw-147/05 PR19 BP documents/Data Tables and Commentary/Master copy - Data tables/[PR19-Business-plan-data-tables-–-June-2018-–-YKY.xlsb]Validation flags'!#REF!=1</xm:f>
            <x14:dxf>
              <fill>
                <patternFill>
                  <bgColor rgb="FFE0DCD8"/>
                </patternFill>
              </fill>
            </x14:dxf>
          </x14:cfRule>
          <xm:sqref>G162:M167</xm:sqref>
        </x14:conditionalFormatting>
        <x14:conditionalFormatting xmlns:xm="http://schemas.microsoft.com/office/excel/2006/main">
          <x14:cfRule type="expression" priority="2" id="{44F381D4-1CFC-45D9-A43A-AB452327B5E1}">
            <xm:f>'https://yorkshirewater.sharepoint.com/sites/yw-147/05 PR19 BP documents/Data Tables and Commentary/Master copy - Data tables/[PR19-Business-plan-data-tables-–-June-2018-–-YKY.xlsb]Validation flags'!#REF!=1</xm:f>
            <x14:dxf>
              <fill>
                <patternFill>
                  <bgColor rgb="FFE0DCD8"/>
                </patternFill>
              </fill>
            </x14:dxf>
          </x14:cfRule>
          <xm:sqref>G168:N171</xm:sqref>
        </x14:conditionalFormatting>
        <x14:conditionalFormatting xmlns:xm="http://schemas.microsoft.com/office/excel/2006/main">
          <x14:cfRule type="expression" priority="1" id="{7DD7F5AB-6C68-4FE7-9FC3-D4F0BE1DBCFA}">
            <xm:f>'https://yorkshirewater.sharepoint.com/sites/yw-147/05 PR19 BP documents/Data Tables and Commentary/Master copy - Data tables/[PR19-Business-plan-data-tables-–-June-2018-–-YKY.xlsb]Validation flags'!#REF!=1</xm:f>
            <x14:dxf>
              <fill>
                <patternFill>
                  <bgColor rgb="FFE0DCD8"/>
                </patternFill>
              </fill>
            </x14:dxf>
          </x14:cfRule>
          <xm:sqref>N162:N167</xm:sqref>
        </x14:conditionalFormatting>
      </x14:conditionalFormattings>
    </ext>
    <ext xmlns:x14="http://schemas.microsoft.com/office/spreadsheetml/2009/9/main" uri="{CCE6A557-97BC-4b89-ADB6-D9C93CAAB3DF}">
      <x14:dataValidations xmlns:xm="http://schemas.microsoft.com/office/excel/2006/main" count="9">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8E539F73-D1CC-408A-BBF8-4F1BE7300B2E}">
          <x14:formula1>
            <xm:f>(ROUND(N162,3))&gt;=(($N$15/0.06)+(ROUND('https://yorkshirewater.sharepoint.com/sites/yw-147/05 PR19 BP documents/40 Post IAP Assurance/10 Tables/DD August 2019/[yky-pr19-business-plan_august-2019-DD resubmission_v5.xlsb]WWS3'!#REF!,3)))</xm:f>
          </x14:formula1>
          <xm:sqref>N162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118B22E6-9A62-45DB-A004-349215D99719}">
          <x14:formula1>
            <xm:f>(ROUND(M162,3))&gt;=(($N$34/0.06)+(ROUND('https://yorkshirewater.sharepoint.com/sites/yw-147/05 PR19 BP documents/40 Post IAP Assurance/10 Tables/DD August 2019/[yky-pr19-business-plan_august-2019-DD resubmission_v5.xlsb]WWS3'!#REF!,3)))</xm:f>
          </x14:formula1>
          <xm:sqref>M162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0277B77A-98F1-46E2-BB02-0B4E58DB6C53}">
          <x14:formula1>
            <xm:f>(ROUND(L162,3))&gt;=(($N$53/0.06)+(ROUND('https://yorkshirewater.sharepoint.com/sites/yw-147/05 PR19 BP documents/40 Post IAP Assurance/10 Tables/DD August 2019/[yky-pr19-business-plan_august-2019-DD resubmission_v5.xlsb]WWS3'!#REF!,3)))</xm:f>
          </x14:formula1>
          <xm:sqref>L162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3658C68D-54CE-40CF-88BD-463227BF4B67}">
          <x14:formula1>
            <xm:f>(ROUND(K162,3))&gt;=(($N$72/0.06)+(ROUND('https://yorkshirewater.sharepoint.com/sites/yw-147/05 PR19 BP documents/40 Post IAP Assurance/10 Tables/DD August 2019/[yky-pr19-business-plan_august-2019-DD resubmission_v5.xlsb]WWS3'!#REF!,3)))</xm:f>
          </x14:formula1>
          <xm:sqref>K162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F9038407-B33F-44BF-89B1-288BCFBE7EF8}">
          <x14:formula1>
            <xm:f>(ROUND(J162,3))&gt;=(($N$91/0.06)+(ROUND('https://yorkshirewater.sharepoint.com/sites/yw-147/05 PR19 BP documents/40 Post IAP Assurance/10 Tables/DD August 2019/[yky-pr19-business-plan_august-2019-DD resubmission_v5.xlsb]WWS3'!#REF!,3)))</xm:f>
          </x14:formula1>
          <xm:sqref>J162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17254D9A-199A-43C8-AB17-E02BC79C868E}">
          <x14:formula1>
            <xm:f>(ROUND(I162,3))&gt;=(($N$110/0.06)+(ROUND('https://yorkshirewater.sharepoint.com/sites/yw-147/05 PR19 BP documents/40 Post IAP Assurance/10 Tables/DD August 2019/[yky-pr19-business-plan_august-2019-DD resubmission_v5.xlsb]WWS3'!#REF!,3)))</xm:f>
          </x14:formula1>
          <xm:sqref>I162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15F79975-964A-4C8D-8576-D80FB752889A}">
          <x14:formula1>
            <xm:f>(ROUND(H162,3))&gt;=(($N$129/0.06)+(ROUND('https://yorkshirewater.sharepoint.com/sites/yw-147/05 PR19 BP documents/40 Post IAP Assurance/10 Tables/DD August 2019/[yky-pr19-business-plan_august-2019-DD resubmission_v5.xlsb]WWS3'!#REF!,3)))</xm:f>
          </x14:formula1>
          <xm:sqref>H162</xm:sqref>
        </x14:dataValidation>
        <x14:dataValidation type="custom" errorStyle="warning" allowBlank="1" showInputMessage="1" showErrorMessage="1" error="Unexpectedly low value given the resident population reported in Table WWS3 and the trade effluent load. Value would imply contribution to p.e. of imported effluent would be negative. Please check" xr:uid="{1F19B141-6F73-4AE2-AA5D-AF8B41DE0377}">
          <x14:formula1>
            <xm:f xml:space="preserve"> (ROUND(G162,3))&gt;=(($N$148/0.06)+(ROUND('https://yorkshirewater.sharepoint.com/sites/yw-147/05 PR19 BP documents/40 Post IAP Assurance/10 Tables/DD August 2019/[yky-pr19-business-plan_august-2019-DD resubmission_v5.xlsb]WWS3'!#REF!,3)))</xm:f>
          </x14:formula1>
          <xm:sqref>G162</xm:sqref>
        </x14:dataValidation>
        <x14:dataValidation type="custom" errorStyle="warning" allowBlank="1" showInputMessage="1" showErrorMessage="1" error="Entry is not consistent with zero capex reported in Table WWS2. Please check" xr:uid="{292C43CD-4E85-4A2B-9D6F-0643D0DB28F4}">
          <x14:formula1>
            <xm:f>NOT(AND(ROUND('https://yorkshirewater.sharepoint.com/sites/yw-147/05 PR19 BP documents/40 Post IAP Assurance/10 Tables/DD August 2019/[yky-pr19-business-plan_august-2019-DD resubmission_v5.xlsb]WWS2'!#REF!,3)=0,ROUND(G163,3)&gt;0))</xm:f>
          </x14:formula1>
          <xm:sqref>G163:N170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8DC68-839D-4578-A678-4F6891492DD1}">
  <sheetPr>
    <tabColor theme="5" tint="0.79998168889431442"/>
  </sheetPr>
  <dimension ref="A1:AZ54"/>
  <sheetViews>
    <sheetView workbookViewId="0">
      <selection activeCell="G27" sqref="G27"/>
    </sheetView>
  </sheetViews>
  <sheetFormatPr defaultColWidth="0" defaultRowHeight="14.25" zeroHeight="1" x14ac:dyDescent="0.25"/>
  <cols>
    <col min="1" max="1" width="1.85546875" style="1923" customWidth="1"/>
    <col min="2" max="2" width="7.5703125" style="1923" customWidth="1"/>
    <col min="3" max="3" width="95" style="1923" customWidth="1"/>
    <col min="4" max="4" width="13.28515625" style="1923" customWidth="1"/>
    <col min="5" max="6" width="6.42578125" style="1923" customWidth="1"/>
    <col min="7" max="7" width="14.42578125" style="1923" customWidth="1"/>
    <col min="8" max="12" width="11" style="1923" customWidth="1"/>
    <col min="13" max="13" width="14.42578125" style="1923" bestFit="1" customWidth="1"/>
    <col min="14" max="18" width="11" style="1923" customWidth="1"/>
    <col min="19" max="19" width="3" style="1923" customWidth="1"/>
    <col min="20" max="20" width="30.42578125" style="1923" bestFit="1" customWidth="1"/>
    <col min="21" max="21" width="33.85546875" style="1923" bestFit="1" customWidth="1"/>
    <col min="22" max="22" width="3" style="1923" customWidth="1"/>
    <col min="23" max="23" width="23.5703125" style="1923" bestFit="1" customWidth="1"/>
    <col min="24" max="24" width="29.28515625" style="1923" bestFit="1" customWidth="1"/>
    <col min="25" max="25" width="11" style="1923" customWidth="1"/>
    <col min="26" max="26" width="2.85546875" style="2268" hidden="1" customWidth="1"/>
    <col min="27" max="38" width="4" style="1923" hidden="1" customWidth="1"/>
    <col min="39" max="39" width="4" style="2268" hidden="1" customWidth="1"/>
    <col min="40" max="51" width="4" style="1923" hidden="1" customWidth="1"/>
    <col min="52" max="52" width="4.140625" style="2268" hidden="1" customWidth="1"/>
    <col min="53" max="16384" width="11" style="1923" hidden="1"/>
  </cols>
  <sheetData>
    <row r="1" spans="2:51" ht="20.25" x14ac:dyDescent="0.25">
      <c r="B1" s="2315" t="s">
        <v>7774</v>
      </c>
      <c r="C1" s="2315"/>
      <c r="D1" s="2315"/>
      <c r="E1" s="2315"/>
      <c r="F1" s="2315"/>
      <c r="G1" s="2315"/>
      <c r="H1" s="2315"/>
      <c r="I1" s="2315"/>
      <c r="J1" s="2315"/>
      <c r="K1" s="2315"/>
      <c r="L1" s="2316"/>
      <c r="M1" s="2316"/>
      <c r="N1" s="2316"/>
      <c r="O1" s="2316"/>
      <c r="P1" s="2316"/>
      <c r="Q1" s="2316"/>
      <c r="R1" s="4" t="str">
        <f>[2]AppValidation!$D$2</f>
        <v>Yorkshire Water</v>
      </c>
      <c r="S1" s="2317"/>
      <c r="T1" s="3818" t="s">
        <v>1</v>
      </c>
      <c r="U1" s="3818"/>
      <c r="V1" s="3818"/>
      <c r="W1" s="3818"/>
      <c r="X1" s="2318"/>
      <c r="Y1" s="1545"/>
      <c r="Z1" s="3117"/>
      <c r="AA1" s="1033"/>
      <c r="AB1" s="1033"/>
      <c r="AC1" s="1033"/>
      <c r="AD1" s="1033"/>
      <c r="AE1" s="1033"/>
      <c r="AF1" s="1033"/>
      <c r="AG1" s="1033"/>
      <c r="AH1" s="1033"/>
      <c r="AI1" s="1033"/>
      <c r="AJ1" s="1033"/>
      <c r="AK1" s="1033"/>
      <c r="AL1" s="1033"/>
      <c r="AN1" s="1033"/>
      <c r="AO1" s="1033"/>
      <c r="AP1" s="1033"/>
      <c r="AQ1" s="1033"/>
      <c r="AR1" s="1033"/>
      <c r="AS1" s="1033"/>
      <c r="AT1" s="1033"/>
      <c r="AU1" s="1033"/>
      <c r="AV1" s="1033"/>
      <c r="AW1" s="1033"/>
      <c r="AX1" s="1033"/>
      <c r="AY1" s="1033"/>
    </row>
    <row r="2" spans="2:51" ht="15" customHeight="1" thickBot="1" x14ac:dyDescent="0.3">
      <c r="B2" s="2736"/>
      <c r="C2" s="2736"/>
      <c r="D2" s="2736"/>
      <c r="E2" s="2736"/>
      <c r="F2" s="2736"/>
      <c r="G2" s="2736"/>
      <c r="H2" s="2736"/>
      <c r="I2" s="2736"/>
      <c r="J2" s="2736"/>
      <c r="K2" s="2736"/>
      <c r="L2" s="2736"/>
      <c r="M2" s="2736"/>
      <c r="N2" s="2736"/>
      <c r="O2" s="2736"/>
      <c r="P2" s="2736"/>
      <c r="Q2" s="2736"/>
      <c r="R2" s="2736"/>
      <c r="S2" s="2736"/>
      <c r="T2" s="2736"/>
      <c r="U2" s="2736"/>
      <c r="W2" s="3118"/>
      <c r="X2" s="3118"/>
      <c r="Y2" s="1545"/>
      <c r="Z2" s="3117"/>
      <c r="AA2" s="1033"/>
      <c r="AB2" s="1033"/>
      <c r="AC2" s="1033"/>
      <c r="AD2" s="1033"/>
      <c r="AE2" s="1033"/>
      <c r="AF2" s="1033"/>
      <c r="AG2" s="1033"/>
      <c r="AH2" s="1033"/>
      <c r="AI2" s="1033"/>
      <c r="AJ2" s="1033"/>
      <c r="AK2" s="1033"/>
      <c r="AL2" s="1033"/>
      <c r="AN2" s="1033"/>
      <c r="AO2" s="1033"/>
      <c r="AP2" s="1033"/>
      <c r="AQ2" s="1033"/>
      <c r="AR2" s="1033"/>
      <c r="AS2" s="1033"/>
      <c r="AT2" s="1033"/>
      <c r="AU2" s="1033"/>
      <c r="AV2" s="1033"/>
      <c r="AW2" s="1033"/>
      <c r="AX2" s="1033"/>
      <c r="AY2" s="1033"/>
    </row>
    <row r="3" spans="2:51" ht="28.5" customHeight="1" thickBot="1" x14ac:dyDescent="0.3">
      <c r="B3" s="3844" t="s">
        <v>14</v>
      </c>
      <c r="C3" s="3845"/>
      <c r="D3" s="2738" t="s">
        <v>15</v>
      </c>
      <c r="E3" s="2739" t="s">
        <v>16</v>
      </c>
      <c r="F3" s="2740" t="s">
        <v>17</v>
      </c>
      <c r="G3" s="3119" t="s">
        <v>1851</v>
      </c>
      <c r="H3" s="2739" t="s">
        <v>867</v>
      </c>
      <c r="I3" s="2739" t="s">
        <v>866</v>
      </c>
      <c r="J3" s="2739" t="s">
        <v>865</v>
      </c>
      <c r="K3" s="2739" t="s">
        <v>864</v>
      </c>
      <c r="L3" s="2740" t="s">
        <v>863</v>
      </c>
      <c r="M3" s="2739" t="s">
        <v>6378</v>
      </c>
      <c r="N3" s="2739" t="s">
        <v>2701</v>
      </c>
      <c r="O3" s="2739" t="s">
        <v>2702</v>
      </c>
      <c r="P3" s="2739" t="s">
        <v>2703</v>
      </c>
      <c r="Q3" s="2739" t="s">
        <v>2704</v>
      </c>
      <c r="R3" s="2740" t="s">
        <v>2705</v>
      </c>
      <c r="S3" s="2736"/>
      <c r="T3" s="1551" t="s">
        <v>23</v>
      </c>
      <c r="U3" s="3120" t="s">
        <v>24</v>
      </c>
      <c r="W3" s="1551" t="s">
        <v>25</v>
      </c>
      <c r="X3" s="3120" t="s">
        <v>13</v>
      </c>
      <c r="Y3" s="1545"/>
      <c r="Z3" s="3117"/>
      <c r="AA3" s="1033"/>
      <c r="AB3" s="1033"/>
      <c r="AC3" s="1033"/>
      <c r="AD3" s="1033"/>
      <c r="AE3" s="1033"/>
      <c r="AF3" s="1033"/>
      <c r="AG3" s="1033"/>
      <c r="AH3" s="1033"/>
      <c r="AI3" s="1033"/>
      <c r="AJ3" s="1033"/>
      <c r="AK3" s="1033"/>
      <c r="AL3" s="1033"/>
      <c r="AN3" s="1033"/>
      <c r="AO3" s="1033"/>
      <c r="AP3" s="1033"/>
      <c r="AQ3" s="1033"/>
      <c r="AR3" s="1033"/>
      <c r="AS3" s="1033"/>
      <c r="AT3" s="1033"/>
      <c r="AU3" s="1033"/>
      <c r="AV3" s="1033"/>
      <c r="AW3" s="1033"/>
      <c r="AX3" s="1033"/>
      <c r="AY3" s="1033"/>
    </row>
    <row r="4" spans="2:51" ht="14.25" customHeight="1" thickBot="1" x14ac:dyDescent="0.3">
      <c r="B4" s="2736"/>
      <c r="C4" s="2736"/>
      <c r="D4" s="2736"/>
      <c r="E4" s="2736"/>
      <c r="F4" s="2736"/>
      <c r="G4" s="2736"/>
      <c r="H4" s="2736"/>
      <c r="I4" s="2736"/>
      <c r="J4" s="2736"/>
      <c r="K4" s="2736"/>
      <c r="L4" s="2736"/>
      <c r="M4" s="2736"/>
      <c r="N4" s="2736"/>
      <c r="O4" s="2736"/>
      <c r="P4" s="2736"/>
      <c r="Q4" s="2736"/>
      <c r="R4" s="2736"/>
      <c r="S4" s="2736"/>
      <c r="T4" s="2736"/>
      <c r="U4" s="2736"/>
      <c r="W4" s="2846"/>
      <c r="X4" s="2862"/>
      <c r="Y4" s="1545"/>
      <c r="Z4" s="3117"/>
      <c r="AA4" s="3617" t="s">
        <v>12</v>
      </c>
      <c r="AB4" s="3617"/>
      <c r="AC4" s="3617"/>
      <c r="AD4" s="3617"/>
      <c r="AE4" s="3617"/>
      <c r="AF4" s="3617"/>
      <c r="AG4" s="3617"/>
      <c r="AH4" s="3617"/>
      <c r="AI4" s="3617"/>
      <c r="AJ4" s="3617"/>
      <c r="AK4" s="3617"/>
      <c r="AL4" s="3617"/>
      <c r="AN4" s="3617" t="s">
        <v>6220</v>
      </c>
      <c r="AO4" s="3617"/>
      <c r="AP4" s="3617"/>
      <c r="AQ4" s="3617"/>
      <c r="AR4" s="3617"/>
      <c r="AS4" s="3617"/>
      <c r="AT4" s="3617"/>
      <c r="AU4" s="3617"/>
      <c r="AV4" s="3617"/>
      <c r="AW4" s="3617"/>
      <c r="AX4" s="3617"/>
      <c r="AY4" s="3617"/>
    </row>
    <row r="5" spans="2:51" ht="15" thickBot="1" x14ac:dyDescent="0.3">
      <c r="B5" s="2741" t="s">
        <v>36</v>
      </c>
      <c r="C5" s="2742" t="s">
        <v>7775</v>
      </c>
      <c r="D5" s="2736"/>
      <c r="E5" s="2736"/>
      <c r="F5" s="2736"/>
      <c r="G5" s="2736"/>
      <c r="H5" s="2736"/>
      <c r="I5" s="2736"/>
      <c r="J5" s="2736"/>
      <c r="K5" s="2736"/>
      <c r="L5" s="2736"/>
      <c r="M5" s="2736"/>
      <c r="N5" s="2736"/>
      <c r="O5" s="2736"/>
      <c r="P5" s="2736"/>
      <c r="Q5" s="2736"/>
      <c r="R5" s="2736"/>
      <c r="S5" s="2736"/>
      <c r="T5" s="2736"/>
      <c r="U5" s="2736"/>
      <c r="W5" s="43"/>
      <c r="X5" s="651"/>
      <c r="Y5" s="1545"/>
      <c r="Z5" s="3117"/>
      <c r="AA5" s="2845" t="s">
        <v>27</v>
      </c>
      <c r="AB5" s="1092"/>
      <c r="AC5" s="1092"/>
      <c r="AD5" s="1092"/>
      <c r="AE5" s="1092"/>
      <c r="AF5" s="1092"/>
      <c r="AG5" s="1092"/>
      <c r="AH5" s="1092"/>
      <c r="AI5" s="1092"/>
      <c r="AJ5" s="1092"/>
      <c r="AK5" s="1092"/>
      <c r="AL5" s="1092"/>
      <c r="AN5" s="2845"/>
      <c r="AO5" s="1092"/>
      <c r="AP5" s="1092"/>
      <c r="AQ5" s="1092"/>
      <c r="AR5" s="1092"/>
      <c r="AS5" s="1092"/>
      <c r="AT5" s="1092"/>
      <c r="AU5" s="1092"/>
      <c r="AV5" s="1092"/>
      <c r="AW5" s="1092"/>
      <c r="AX5" s="1092"/>
      <c r="AY5" s="1092"/>
    </row>
    <row r="6" spans="2:51" x14ac:dyDescent="0.25">
      <c r="B6" s="2745">
        <v>1</v>
      </c>
      <c r="C6" s="2746" t="s">
        <v>7776</v>
      </c>
      <c r="D6" s="2747" t="s">
        <v>7777</v>
      </c>
      <c r="E6" s="2748" t="s">
        <v>1880</v>
      </c>
      <c r="F6" s="2749">
        <v>2</v>
      </c>
      <c r="G6" s="2736"/>
      <c r="H6" s="3121">
        <v>3.6799999999999999E-2</v>
      </c>
      <c r="I6" s="3122">
        <v>3.6799999999999999E-2</v>
      </c>
      <c r="J6" s="3122">
        <v>3.6799999999999999E-2</v>
      </c>
      <c r="K6" s="3122">
        <v>3.6799999999999999E-2</v>
      </c>
      <c r="L6" s="3123">
        <v>3.6799999999999999E-2</v>
      </c>
      <c r="M6" s="2812"/>
      <c r="N6" s="3121">
        <v>3.6799999999999999E-2</v>
      </c>
      <c r="O6" s="3122">
        <v>3.6799999999999999E-2</v>
      </c>
      <c r="P6" s="3122">
        <v>3.6799999999999999E-2</v>
      </c>
      <c r="Q6" s="3122">
        <v>3.6799999999999999E-2</v>
      </c>
      <c r="R6" s="3123">
        <v>3.6799999999999999E-2</v>
      </c>
      <c r="S6" s="2736"/>
      <c r="T6" s="3124"/>
      <c r="U6" s="3125"/>
      <c r="W6" s="43">
        <f xml:space="preserve"> IF( SUM( AA6:AL6 ) = 0, 0, $AA$5 )</f>
        <v>0</v>
      </c>
      <c r="X6" s="651"/>
      <c r="Y6" s="1545"/>
      <c r="Z6" s="3117"/>
      <c r="AA6" s="1092"/>
      <c r="AB6" s="1061">
        <f>IF('[2]Validation flags'!$H$3=1,0, IF( ISNUMBER(H6), 0, 1 ))</f>
        <v>0</v>
      </c>
      <c r="AC6" s="1061">
        <f>IF('[2]Validation flags'!$H$3=1,0, IF( ISNUMBER(I6), 0, 1 ))</f>
        <v>0</v>
      </c>
      <c r="AD6" s="1061">
        <f>IF('[2]Validation flags'!$H$3=1,0, IF( ISNUMBER(J6), 0, 1 ))</f>
        <v>0</v>
      </c>
      <c r="AE6" s="1061">
        <f>IF('[2]Validation flags'!$H$3=1,0, IF( ISNUMBER(K6), 0, 1 ))</f>
        <v>0</v>
      </c>
      <c r="AF6" s="1061">
        <f>IF('[2]Validation flags'!$H$3=1,0, IF( ISNUMBER(L6), 0, 1 ))</f>
        <v>0</v>
      </c>
      <c r="AG6" s="1092"/>
      <c r="AH6" s="1061">
        <f>IF('[2]Validation flags'!$H$3=1,0, IF( ISNUMBER(N6), 0, 1 ))</f>
        <v>0</v>
      </c>
      <c r="AI6" s="1061">
        <f>IF('[2]Validation flags'!$H$3=1,0, IF( ISNUMBER(O6), 0, 1 ))</f>
        <v>0</v>
      </c>
      <c r="AJ6" s="1061">
        <f>IF('[2]Validation flags'!$H$3=1,0, IF( ISNUMBER(P6), 0, 1 ))</f>
        <v>0</v>
      </c>
      <c r="AK6" s="1061">
        <f>IF('[2]Validation flags'!$H$3=1,0, IF( ISNUMBER(Q6), 0, 1 ))</f>
        <v>0</v>
      </c>
      <c r="AL6" s="1061">
        <f>IF('[2]Validation flags'!$H$3=1,0, IF( ISNUMBER(R6), 0, 1 ))</f>
        <v>0</v>
      </c>
      <c r="AN6" s="1092"/>
      <c r="AO6" s="1092"/>
      <c r="AP6" s="1092"/>
      <c r="AQ6" s="1092"/>
      <c r="AR6" s="1092"/>
      <c r="AS6" s="1092"/>
      <c r="AT6" s="1092"/>
      <c r="AU6" s="1092"/>
      <c r="AV6" s="1092"/>
      <c r="AW6" s="1092"/>
      <c r="AX6" s="1092"/>
      <c r="AY6" s="1092"/>
    </row>
    <row r="7" spans="2:51" x14ac:dyDescent="0.25">
      <c r="B7" s="2745">
        <v>2</v>
      </c>
      <c r="C7" s="2746" t="s">
        <v>7778</v>
      </c>
      <c r="D7" s="2813" t="s">
        <v>7779</v>
      </c>
      <c r="E7" s="2762" t="s">
        <v>1880</v>
      </c>
      <c r="F7" s="2763">
        <v>2</v>
      </c>
      <c r="G7" s="2736"/>
      <c r="H7" s="2192">
        <v>0</v>
      </c>
      <c r="I7" s="2193">
        <v>0</v>
      </c>
      <c r="J7" s="2193">
        <v>0</v>
      </c>
      <c r="K7" s="2193">
        <v>0</v>
      </c>
      <c r="L7" s="2194">
        <v>0</v>
      </c>
      <c r="M7" s="2812"/>
      <c r="N7" s="2192">
        <v>0</v>
      </c>
      <c r="O7" s="2193">
        <v>0</v>
      </c>
      <c r="P7" s="2193">
        <v>0</v>
      </c>
      <c r="Q7" s="2193">
        <v>0</v>
      </c>
      <c r="R7" s="2194">
        <v>0</v>
      </c>
      <c r="S7" s="2736"/>
      <c r="T7" s="3126"/>
      <c r="U7" s="3127"/>
      <c r="W7" s="43">
        <f xml:space="preserve"> IF( SUM( AA7:AL7 ) = 0, 0, $AA$5 )</f>
        <v>0</v>
      </c>
      <c r="X7" s="651"/>
      <c r="Y7" s="1545"/>
      <c r="Z7" s="3117"/>
      <c r="AA7" s="1033"/>
      <c r="AB7" s="1061">
        <f>IF('[2]Validation flags'!$H$3=1,0, IF( ISNUMBER(H7), 0, 1 ))</f>
        <v>0</v>
      </c>
      <c r="AC7" s="1061">
        <f>IF('[2]Validation flags'!$H$3=1,0, IF( ISNUMBER(I7), 0, 1 ))</f>
        <v>0</v>
      </c>
      <c r="AD7" s="1061">
        <f>IF('[2]Validation flags'!$H$3=1,0, IF( ISNUMBER(J7), 0, 1 ))</f>
        <v>0</v>
      </c>
      <c r="AE7" s="1061">
        <f>IF('[2]Validation flags'!$H$3=1,0, IF( ISNUMBER(K7), 0, 1 ))</f>
        <v>0</v>
      </c>
      <c r="AF7" s="1061">
        <f>IF('[2]Validation flags'!$H$3=1,0, IF( ISNUMBER(L7), 0, 1 ))</f>
        <v>0</v>
      </c>
      <c r="AG7" s="1092"/>
      <c r="AH7" s="1061">
        <f>IF('[2]Validation flags'!$H$3=1,0, IF( ISNUMBER(N7), 0, 1 ))</f>
        <v>0</v>
      </c>
      <c r="AI7" s="1061">
        <f>IF('[2]Validation flags'!$H$3=1,0, IF( ISNUMBER(O7), 0, 1 ))</f>
        <v>0</v>
      </c>
      <c r="AJ7" s="1061">
        <f>IF('[2]Validation flags'!$H$3=1,0, IF( ISNUMBER(P7), 0, 1 ))</f>
        <v>0</v>
      </c>
      <c r="AK7" s="1061">
        <f>IF('[2]Validation flags'!$H$3=1,0, IF( ISNUMBER(Q7), 0, 1 ))</f>
        <v>0</v>
      </c>
      <c r="AL7" s="1061">
        <f>IF('[2]Validation flags'!$H$3=1,0, IF( ISNUMBER(R7), 0, 1 ))</f>
        <v>0</v>
      </c>
      <c r="AN7" s="1033"/>
      <c r="AO7" s="1092"/>
      <c r="AP7" s="1092"/>
      <c r="AQ7" s="1092"/>
      <c r="AR7" s="1092"/>
      <c r="AS7" s="1092"/>
      <c r="AT7" s="1092"/>
      <c r="AU7" s="1092"/>
      <c r="AV7" s="1092"/>
      <c r="AW7" s="1092"/>
      <c r="AX7" s="1092"/>
      <c r="AY7" s="1092"/>
    </row>
    <row r="8" spans="2:51" x14ac:dyDescent="0.25">
      <c r="B8" s="2745">
        <v>3</v>
      </c>
      <c r="C8" s="2746" t="s">
        <v>7780</v>
      </c>
      <c r="D8" s="2813" t="s">
        <v>7781</v>
      </c>
      <c r="E8" s="2762" t="s">
        <v>1880</v>
      </c>
      <c r="F8" s="2763">
        <v>2</v>
      </c>
      <c r="G8" s="2736"/>
      <c r="H8" s="2192">
        <v>0</v>
      </c>
      <c r="I8" s="2193">
        <v>0</v>
      </c>
      <c r="J8" s="2193">
        <v>0</v>
      </c>
      <c r="K8" s="2193">
        <v>0</v>
      </c>
      <c r="L8" s="2194">
        <v>0</v>
      </c>
      <c r="M8" s="2812"/>
      <c r="N8" s="2192">
        <v>0</v>
      </c>
      <c r="O8" s="2193">
        <v>0</v>
      </c>
      <c r="P8" s="2193">
        <v>0</v>
      </c>
      <c r="Q8" s="2193">
        <v>0</v>
      </c>
      <c r="R8" s="2194">
        <v>0</v>
      </c>
      <c r="S8" s="2736"/>
      <c r="T8" s="3126"/>
      <c r="U8" s="3127"/>
      <c r="W8" s="43">
        <f xml:space="preserve"> IF( SUM( AA8:AL8 ) = 0, 0, $AA$5 )</f>
        <v>0</v>
      </c>
      <c r="X8" s="651"/>
      <c r="Y8" s="1545"/>
      <c r="Z8" s="3117"/>
      <c r="AA8" s="1092"/>
      <c r="AB8" s="1061">
        <f>IF('[2]Validation flags'!$H$3=1,0, IF( ISNUMBER(H8), 0, 1 ))</f>
        <v>0</v>
      </c>
      <c r="AC8" s="1061">
        <f>IF('[2]Validation flags'!$H$3=1,0, IF( ISNUMBER(I8), 0, 1 ))</f>
        <v>0</v>
      </c>
      <c r="AD8" s="1061">
        <f>IF('[2]Validation flags'!$H$3=1,0, IF( ISNUMBER(J8), 0, 1 ))</f>
        <v>0</v>
      </c>
      <c r="AE8" s="1061">
        <f>IF('[2]Validation flags'!$H$3=1,0, IF( ISNUMBER(K8), 0, 1 ))</f>
        <v>0</v>
      </c>
      <c r="AF8" s="1061">
        <f>IF('[2]Validation flags'!$H$3=1,0, IF( ISNUMBER(L8), 0, 1 ))</f>
        <v>0</v>
      </c>
      <c r="AG8" s="1092"/>
      <c r="AH8" s="1061">
        <f>IF('[2]Validation flags'!$H$3=1,0, IF( ISNUMBER(N8), 0, 1 ))</f>
        <v>0</v>
      </c>
      <c r="AI8" s="1061">
        <f>IF('[2]Validation flags'!$H$3=1,0, IF( ISNUMBER(O8), 0, 1 ))</f>
        <v>0</v>
      </c>
      <c r="AJ8" s="1061">
        <f>IF('[2]Validation flags'!$H$3=1,0, IF( ISNUMBER(P8), 0, 1 ))</f>
        <v>0</v>
      </c>
      <c r="AK8" s="1061">
        <f>IF('[2]Validation flags'!$H$3=1,0, IF( ISNUMBER(Q8), 0, 1 ))</f>
        <v>0</v>
      </c>
      <c r="AL8" s="1061">
        <f>IF('[2]Validation flags'!$H$3=1,0, IF( ISNUMBER(R8), 0, 1 ))</f>
        <v>0</v>
      </c>
      <c r="AN8" s="1092"/>
      <c r="AO8" s="1092"/>
      <c r="AP8" s="1092"/>
      <c r="AQ8" s="1092"/>
      <c r="AR8" s="1092"/>
      <c r="AS8" s="1092"/>
      <c r="AT8" s="1092"/>
      <c r="AU8" s="1092"/>
      <c r="AV8" s="1092"/>
      <c r="AW8" s="1092"/>
      <c r="AX8" s="1092"/>
      <c r="AY8" s="1092"/>
    </row>
    <row r="9" spans="2:51" ht="15" thickBot="1" x14ac:dyDescent="0.3">
      <c r="B9" s="2745">
        <v>4</v>
      </c>
      <c r="C9" s="2746" t="s">
        <v>7782</v>
      </c>
      <c r="D9" s="2813" t="s">
        <v>7783</v>
      </c>
      <c r="E9" s="2762" t="s">
        <v>1880</v>
      </c>
      <c r="F9" s="2763">
        <v>2</v>
      </c>
      <c r="G9" s="2736"/>
      <c r="H9" s="2770">
        <f>SUM(H6:H8)</f>
        <v>3.6799999999999999E-2</v>
      </c>
      <c r="I9" s="2771">
        <f>SUM(I6:I8)</f>
        <v>3.6799999999999999E-2</v>
      </c>
      <c r="J9" s="2771">
        <f>SUM(J6:J8)</f>
        <v>3.6799999999999999E-2</v>
      </c>
      <c r="K9" s="2771">
        <f>SUM(K6:K8)</f>
        <v>3.6799999999999999E-2</v>
      </c>
      <c r="L9" s="2772">
        <f>SUM(L6:L8)</f>
        <v>3.6799999999999999E-2</v>
      </c>
      <c r="M9" s="2812"/>
      <c r="N9" s="2770">
        <f>SUM(N6:N8)</f>
        <v>3.6799999999999999E-2</v>
      </c>
      <c r="O9" s="2771">
        <f>SUM(O6:O8)</f>
        <v>3.6799999999999999E-2</v>
      </c>
      <c r="P9" s="2771">
        <f>SUM(P6:P8)</f>
        <v>3.6799999999999999E-2</v>
      </c>
      <c r="Q9" s="2771">
        <f>SUM(Q6:Q8)</f>
        <v>3.6799999999999999E-2</v>
      </c>
      <c r="R9" s="2772">
        <f>SUM(R6:R8)</f>
        <v>3.6799999999999999E-2</v>
      </c>
      <c r="S9" s="2736"/>
      <c r="T9" s="2387" t="s">
        <v>7784</v>
      </c>
      <c r="U9" s="2971"/>
      <c r="W9" s="43"/>
      <c r="X9" s="651"/>
      <c r="Y9" s="1545"/>
      <c r="Z9" s="3117"/>
      <c r="AA9" s="1092"/>
      <c r="AB9" s="1092"/>
      <c r="AC9" s="1092"/>
      <c r="AD9" s="1092"/>
      <c r="AE9" s="1092"/>
      <c r="AF9" s="1092"/>
      <c r="AG9" s="1092"/>
      <c r="AH9" s="1092"/>
      <c r="AI9" s="1092"/>
      <c r="AJ9" s="1092"/>
      <c r="AK9" s="1092"/>
      <c r="AL9" s="1092"/>
      <c r="AN9" s="1092"/>
      <c r="AO9" s="1092"/>
      <c r="AP9" s="1092"/>
      <c r="AQ9" s="1092"/>
      <c r="AR9" s="1092"/>
      <c r="AS9" s="1092"/>
      <c r="AT9" s="1092"/>
      <c r="AU9" s="1092"/>
      <c r="AV9" s="1092"/>
      <c r="AW9" s="1092"/>
      <c r="AX9" s="1092"/>
      <c r="AY9" s="1092"/>
    </row>
    <row r="10" spans="2:51" ht="15" thickBot="1" x14ac:dyDescent="0.3">
      <c r="B10" s="2776">
        <v>5</v>
      </c>
      <c r="C10" s="2777" t="s">
        <v>7785</v>
      </c>
      <c r="D10" s="2816" t="s">
        <v>7786</v>
      </c>
      <c r="E10" s="2779" t="s">
        <v>1912</v>
      </c>
      <c r="F10" s="3128">
        <v>0</v>
      </c>
      <c r="G10" s="3129" t="s">
        <v>7787</v>
      </c>
      <c r="H10" s="2736"/>
      <c r="I10" s="2736"/>
      <c r="J10" s="2736"/>
      <c r="K10" s="2736"/>
      <c r="L10" s="2736"/>
      <c r="M10" s="3129" t="s">
        <v>7787</v>
      </c>
      <c r="N10" s="2736"/>
      <c r="O10" s="2736"/>
      <c r="P10" s="2736"/>
      <c r="Q10" s="2736"/>
      <c r="R10" s="2736"/>
      <c r="S10" s="2736"/>
      <c r="T10" s="3130"/>
      <c r="U10" s="3131" t="s">
        <v>6392</v>
      </c>
      <c r="W10" s="43">
        <f xml:space="preserve"> IF( SUM( AA10:AL10 ) = 0, 0, $AA$5 )</f>
        <v>0</v>
      </c>
      <c r="X10" s="43">
        <f>IF(SUM(AN10:AY10)=0,0,U10)</f>
        <v>0</v>
      </c>
      <c r="Y10" s="1545"/>
      <c r="Z10" s="3117"/>
      <c r="AA10" s="1061">
        <f>IF('[2]Validation flags'!$H$3=1,0, IF( ISTEXT(G10), 0, 1 ))</f>
        <v>0</v>
      </c>
      <c r="AB10" s="1092"/>
      <c r="AC10" s="1092"/>
      <c r="AD10" s="1092"/>
      <c r="AE10" s="1092"/>
      <c r="AF10" s="1092"/>
      <c r="AG10" s="1061">
        <f>IF('[2]Validation flags'!$H$3=1,0, IF( ISTEXT(M10), 0, 1 ))</f>
        <v>0</v>
      </c>
      <c r="AH10" s="1092"/>
      <c r="AI10" s="1092"/>
      <c r="AJ10" s="1092"/>
      <c r="AK10" s="1092"/>
      <c r="AL10" s="1092"/>
      <c r="AN10" s="1092"/>
      <c r="AO10" s="1092"/>
      <c r="AP10" s="1092"/>
      <c r="AQ10" s="1092"/>
      <c r="AR10" s="1092"/>
      <c r="AS10" s="1092"/>
      <c r="AT10" s="3132">
        <f>IF(M10=G10,0,1)</f>
        <v>0</v>
      </c>
      <c r="AU10" s="1092"/>
      <c r="AV10" s="1092"/>
      <c r="AW10" s="1092"/>
      <c r="AX10" s="1092"/>
      <c r="AY10" s="1092"/>
    </row>
    <row r="11" spans="2:51" ht="14.25" customHeight="1" thickBot="1" x14ac:dyDescent="0.3">
      <c r="B11" s="2786"/>
      <c r="C11" s="2787"/>
      <c r="D11" s="2736"/>
      <c r="E11" s="2736"/>
      <c r="F11" s="2736"/>
      <c r="G11" s="2736"/>
      <c r="H11" s="2736"/>
      <c r="I11" s="2736"/>
      <c r="J11" s="2736"/>
      <c r="K11" s="2736"/>
      <c r="L11" s="2736"/>
      <c r="M11" s="2736"/>
      <c r="N11" s="2736"/>
      <c r="O11" s="2736"/>
      <c r="P11" s="2736"/>
      <c r="Q11" s="2736"/>
      <c r="R11" s="2736"/>
      <c r="S11" s="2736"/>
      <c r="T11" s="3133"/>
      <c r="U11" s="3133"/>
      <c r="W11" s="43"/>
      <c r="X11" s="651"/>
      <c r="Y11" s="1545"/>
      <c r="Z11" s="3117"/>
      <c r="AA11" s="1092"/>
      <c r="AB11" s="1092"/>
      <c r="AC11" s="1092"/>
      <c r="AD11" s="1092"/>
      <c r="AE11" s="1092"/>
      <c r="AF11" s="1092"/>
      <c r="AG11" s="1092"/>
      <c r="AH11" s="1092"/>
      <c r="AI11" s="1092"/>
      <c r="AJ11" s="1092"/>
      <c r="AK11" s="1092"/>
      <c r="AL11" s="1092"/>
      <c r="AN11" s="1092"/>
      <c r="AO11" s="1092"/>
      <c r="AP11" s="1092"/>
      <c r="AQ11" s="1092"/>
      <c r="AR11" s="1092"/>
      <c r="AS11" s="1092"/>
      <c r="AT11" s="1092"/>
      <c r="AU11" s="1092"/>
      <c r="AV11" s="1092"/>
      <c r="AW11" s="1092"/>
      <c r="AX11" s="1092"/>
      <c r="AY11" s="1092"/>
    </row>
    <row r="12" spans="2:51" ht="15" thickBot="1" x14ac:dyDescent="0.3">
      <c r="B12" s="2741" t="s">
        <v>116</v>
      </c>
      <c r="C12" s="2742" t="s">
        <v>7788</v>
      </c>
      <c r="D12" s="2736"/>
      <c r="E12" s="2736"/>
      <c r="F12" s="2736"/>
      <c r="G12" s="2736"/>
      <c r="H12" s="2736"/>
      <c r="I12" s="2736"/>
      <c r="J12" s="2736"/>
      <c r="K12" s="2736"/>
      <c r="L12" s="2736"/>
      <c r="M12" s="2736"/>
      <c r="N12" s="2736"/>
      <c r="O12" s="2736"/>
      <c r="P12" s="2736"/>
      <c r="Q12" s="2736"/>
      <c r="R12" s="2736"/>
      <c r="S12" s="2736"/>
      <c r="T12" s="3133"/>
      <c r="U12" s="3133"/>
      <c r="W12" s="43"/>
      <c r="X12" s="651"/>
      <c r="Y12" s="1545"/>
      <c r="Z12" s="3117"/>
      <c r="AA12" s="1092"/>
      <c r="AB12" s="1092"/>
      <c r="AC12" s="1092"/>
      <c r="AD12" s="1092"/>
      <c r="AE12" s="1092"/>
      <c r="AF12" s="1092"/>
      <c r="AG12" s="1092"/>
      <c r="AH12" s="1092"/>
      <c r="AI12" s="1092"/>
      <c r="AJ12" s="1092"/>
      <c r="AK12" s="1092"/>
      <c r="AL12" s="1092"/>
      <c r="AN12" s="1092"/>
      <c r="AO12" s="1092"/>
      <c r="AP12" s="1092"/>
      <c r="AQ12" s="1092"/>
      <c r="AR12" s="1092"/>
      <c r="AS12" s="1092"/>
      <c r="AT12" s="1092"/>
      <c r="AU12" s="1092"/>
      <c r="AV12" s="1092"/>
      <c r="AW12" s="1092"/>
      <c r="AX12" s="1092"/>
      <c r="AY12" s="1092"/>
    </row>
    <row r="13" spans="2:51" x14ac:dyDescent="0.25">
      <c r="B13" s="2745">
        <v>6</v>
      </c>
      <c r="C13" s="2746" t="s">
        <v>7776</v>
      </c>
      <c r="D13" s="2747" t="s">
        <v>7789</v>
      </c>
      <c r="E13" s="2748" t="s">
        <v>1880</v>
      </c>
      <c r="F13" s="2749">
        <v>2</v>
      </c>
      <c r="G13" s="2736"/>
      <c r="H13" s="3121">
        <v>3.6799999999999999E-2</v>
      </c>
      <c r="I13" s="3122">
        <v>3.6799999999999999E-2</v>
      </c>
      <c r="J13" s="3122">
        <v>3.6799999999999999E-2</v>
      </c>
      <c r="K13" s="3122">
        <v>3.6799999999999999E-2</v>
      </c>
      <c r="L13" s="3123">
        <v>3.6799999999999999E-2</v>
      </c>
      <c r="M13" s="2812"/>
      <c r="N13" s="3121">
        <v>3.6799999999999999E-2</v>
      </c>
      <c r="O13" s="3122">
        <v>3.6799999999999999E-2</v>
      </c>
      <c r="P13" s="3122">
        <v>3.6799999999999999E-2</v>
      </c>
      <c r="Q13" s="3122">
        <v>3.6799999999999999E-2</v>
      </c>
      <c r="R13" s="3123">
        <v>3.6799999999999999E-2</v>
      </c>
      <c r="S13" s="2736"/>
      <c r="T13" s="3124"/>
      <c r="U13" s="3125"/>
      <c r="W13" s="43">
        <f xml:space="preserve"> IF( SUM( AA13:AL13 ) = 0, 0, $AA$5 )</f>
        <v>0</v>
      </c>
      <c r="X13" s="651"/>
      <c r="Y13" s="1545"/>
      <c r="Z13" s="3117"/>
      <c r="AA13" s="1092"/>
      <c r="AB13" s="1061">
        <f>IF('[2]Validation flags'!$H$3=1,0, IF( ISNUMBER(H13), 0, 1 ))</f>
        <v>0</v>
      </c>
      <c r="AC13" s="1061">
        <f>IF('[2]Validation flags'!$H$3=1,0, IF( ISNUMBER(I13), 0, 1 ))</f>
        <v>0</v>
      </c>
      <c r="AD13" s="1061">
        <f>IF('[2]Validation flags'!$H$3=1,0, IF( ISNUMBER(J13), 0, 1 ))</f>
        <v>0</v>
      </c>
      <c r="AE13" s="1061">
        <f>IF('[2]Validation flags'!$H$3=1,0, IF( ISNUMBER(K13), 0, 1 ))</f>
        <v>0</v>
      </c>
      <c r="AF13" s="1061">
        <f>IF('[2]Validation flags'!$H$3=1,0, IF( ISNUMBER(L13), 0, 1 ))</f>
        <v>0</v>
      </c>
      <c r="AG13" s="1092"/>
      <c r="AH13" s="1061">
        <f>IF('[2]Validation flags'!$H$3=1,0, IF( ISNUMBER(N13), 0, 1 ))</f>
        <v>0</v>
      </c>
      <c r="AI13" s="1061">
        <f>IF('[2]Validation flags'!$H$3=1,0, IF( ISNUMBER(O13), 0, 1 ))</f>
        <v>0</v>
      </c>
      <c r="AJ13" s="1061">
        <f>IF('[2]Validation flags'!$H$3=1,0, IF( ISNUMBER(P13), 0, 1 ))</f>
        <v>0</v>
      </c>
      <c r="AK13" s="1061">
        <f>IF('[2]Validation flags'!$H$3=1,0, IF( ISNUMBER(Q13), 0, 1 ))</f>
        <v>0</v>
      </c>
      <c r="AL13" s="1061">
        <f>IF('[2]Validation flags'!$H$3=1,0, IF( ISNUMBER(R13), 0, 1 ))</f>
        <v>0</v>
      </c>
      <c r="AN13" s="1092"/>
      <c r="AO13" s="1092"/>
      <c r="AP13" s="1092"/>
      <c r="AQ13" s="1092"/>
      <c r="AR13" s="1092"/>
      <c r="AS13" s="1092"/>
      <c r="AT13" s="1092"/>
      <c r="AU13" s="1092"/>
      <c r="AV13" s="1092"/>
      <c r="AW13" s="1092"/>
      <c r="AX13" s="1092"/>
      <c r="AY13" s="1092"/>
    </row>
    <row r="14" spans="2:51" x14ac:dyDescent="0.25">
      <c r="B14" s="2745">
        <v>7</v>
      </c>
      <c r="C14" s="2746" t="s">
        <v>7778</v>
      </c>
      <c r="D14" s="2813" t="s">
        <v>7790</v>
      </c>
      <c r="E14" s="2762" t="s">
        <v>1880</v>
      </c>
      <c r="F14" s="2763">
        <v>2</v>
      </c>
      <c r="G14" s="2736"/>
      <c r="H14" s="2192">
        <v>0</v>
      </c>
      <c r="I14" s="2193">
        <v>0</v>
      </c>
      <c r="J14" s="2193">
        <v>0</v>
      </c>
      <c r="K14" s="2193">
        <v>0</v>
      </c>
      <c r="L14" s="2194">
        <v>0</v>
      </c>
      <c r="M14" s="2812"/>
      <c r="N14" s="2192">
        <v>0</v>
      </c>
      <c r="O14" s="2193">
        <v>0</v>
      </c>
      <c r="P14" s="2193">
        <v>0</v>
      </c>
      <c r="Q14" s="2193">
        <v>0</v>
      </c>
      <c r="R14" s="2194">
        <v>0</v>
      </c>
      <c r="S14" s="2736"/>
      <c r="T14" s="3126"/>
      <c r="U14" s="3127"/>
      <c r="W14" s="43">
        <f xml:space="preserve"> IF( SUM( AA14:AL14 ) = 0, 0, $AA$5 )</f>
        <v>0</v>
      </c>
      <c r="X14" s="651"/>
      <c r="Y14" s="1545"/>
      <c r="Z14" s="3117"/>
      <c r="AA14" s="1033"/>
      <c r="AB14" s="1061">
        <f>IF('[2]Validation flags'!$H$3=1,0, IF( ISNUMBER(H14), 0, 1 ))</f>
        <v>0</v>
      </c>
      <c r="AC14" s="1061">
        <f>IF('[2]Validation flags'!$H$3=1,0, IF( ISNUMBER(I14), 0, 1 ))</f>
        <v>0</v>
      </c>
      <c r="AD14" s="1061">
        <f>IF('[2]Validation flags'!$H$3=1,0, IF( ISNUMBER(J14), 0, 1 ))</f>
        <v>0</v>
      </c>
      <c r="AE14" s="1061">
        <f>IF('[2]Validation flags'!$H$3=1,0, IF( ISNUMBER(K14), 0, 1 ))</f>
        <v>0</v>
      </c>
      <c r="AF14" s="1061">
        <f>IF('[2]Validation flags'!$H$3=1,0, IF( ISNUMBER(L14), 0, 1 ))</f>
        <v>0</v>
      </c>
      <c r="AG14" s="1092"/>
      <c r="AH14" s="1061">
        <f>IF('[2]Validation flags'!$H$3=1,0, IF( ISNUMBER(N14), 0, 1 ))</f>
        <v>0</v>
      </c>
      <c r="AI14" s="1061">
        <f>IF('[2]Validation flags'!$H$3=1,0, IF( ISNUMBER(O14), 0, 1 ))</f>
        <v>0</v>
      </c>
      <c r="AJ14" s="1061">
        <f>IF('[2]Validation flags'!$H$3=1,0, IF( ISNUMBER(P14), 0, 1 ))</f>
        <v>0</v>
      </c>
      <c r="AK14" s="1061">
        <f>IF('[2]Validation flags'!$H$3=1,0, IF( ISNUMBER(Q14), 0, 1 ))</f>
        <v>0</v>
      </c>
      <c r="AL14" s="1061">
        <f>IF('[2]Validation flags'!$H$3=1,0, IF( ISNUMBER(R14), 0, 1 ))</f>
        <v>0</v>
      </c>
      <c r="AN14" s="1033"/>
      <c r="AO14" s="1092"/>
      <c r="AP14" s="1092"/>
      <c r="AQ14" s="1092"/>
      <c r="AR14" s="1092"/>
      <c r="AS14" s="1092"/>
      <c r="AT14" s="1092"/>
      <c r="AU14" s="1092"/>
      <c r="AV14" s="1092"/>
      <c r="AW14" s="1092"/>
      <c r="AX14" s="1092"/>
      <c r="AY14" s="1092"/>
    </row>
    <row r="15" spans="2:51" x14ac:dyDescent="0.25">
      <c r="B15" s="2745">
        <v>8</v>
      </c>
      <c r="C15" s="2746" t="s">
        <v>7791</v>
      </c>
      <c r="D15" s="2813" t="s">
        <v>7792</v>
      </c>
      <c r="E15" s="2762" t="s">
        <v>1880</v>
      </c>
      <c r="F15" s="2763">
        <v>2</v>
      </c>
      <c r="G15" s="2736"/>
      <c r="H15" s="2192">
        <v>0</v>
      </c>
      <c r="I15" s="2193">
        <v>0</v>
      </c>
      <c r="J15" s="2193">
        <v>0</v>
      </c>
      <c r="K15" s="2193">
        <v>0</v>
      </c>
      <c r="L15" s="2194">
        <v>0</v>
      </c>
      <c r="M15" s="2812"/>
      <c r="N15" s="2192">
        <v>0</v>
      </c>
      <c r="O15" s="2193">
        <v>0</v>
      </c>
      <c r="P15" s="2193">
        <v>0</v>
      </c>
      <c r="Q15" s="2193">
        <v>0</v>
      </c>
      <c r="R15" s="2194">
        <v>0</v>
      </c>
      <c r="S15" s="2736"/>
      <c r="T15" s="3126"/>
      <c r="U15" s="3127"/>
      <c r="W15" s="43">
        <f xml:space="preserve"> IF( SUM( AA15:AL15 ) = 0, 0, $AA$5 )</f>
        <v>0</v>
      </c>
      <c r="X15" s="651"/>
      <c r="Y15" s="1545"/>
      <c r="Z15" s="3117"/>
      <c r="AA15" s="1092"/>
      <c r="AB15" s="1061">
        <f>IF('[2]Validation flags'!$H$3=1,0, IF( ISNUMBER(H15), 0, 1 ))</f>
        <v>0</v>
      </c>
      <c r="AC15" s="1061">
        <f>IF('[2]Validation flags'!$H$3=1,0, IF( ISNUMBER(I15), 0, 1 ))</f>
        <v>0</v>
      </c>
      <c r="AD15" s="1061">
        <f>IF('[2]Validation flags'!$H$3=1,0, IF( ISNUMBER(J15), 0, 1 ))</f>
        <v>0</v>
      </c>
      <c r="AE15" s="1061">
        <f>IF('[2]Validation flags'!$H$3=1,0, IF( ISNUMBER(K15), 0, 1 ))</f>
        <v>0</v>
      </c>
      <c r="AF15" s="1061">
        <f>IF('[2]Validation flags'!$H$3=1,0, IF( ISNUMBER(L15), 0, 1 ))</f>
        <v>0</v>
      </c>
      <c r="AG15" s="1092"/>
      <c r="AH15" s="1061">
        <f>IF('[2]Validation flags'!$H$3=1,0, IF( ISNUMBER(N15), 0, 1 ))</f>
        <v>0</v>
      </c>
      <c r="AI15" s="1061">
        <f>IF('[2]Validation flags'!$H$3=1,0, IF( ISNUMBER(O15), 0, 1 ))</f>
        <v>0</v>
      </c>
      <c r="AJ15" s="1061">
        <f>IF('[2]Validation flags'!$H$3=1,0, IF( ISNUMBER(P15), 0, 1 ))</f>
        <v>0</v>
      </c>
      <c r="AK15" s="1061">
        <f>IF('[2]Validation flags'!$H$3=1,0, IF( ISNUMBER(Q15), 0, 1 ))</f>
        <v>0</v>
      </c>
      <c r="AL15" s="1061">
        <f>IF('[2]Validation flags'!$H$3=1,0, IF( ISNUMBER(R15), 0, 1 ))</f>
        <v>0</v>
      </c>
      <c r="AN15" s="1092"/>
      <c r="AO15" s="1092"/>
      <c r="AP15" s="1092"/>
      <c r="AQ15" s="1092"/>
      <c r="AR15" s="1092"/>
      <c r="AS15" s="1092"/>
      <c r="AT15" s="1092"/>
      <c r="AU15" s="1092"/>
      <c r="AV15" s="1092"/>
      <c r="AW15" s="1092"/>
      <c r="AX15" s="1092"/>
      <c r="AY15" s="1092"/>
    </row>
    <row r="16" spans="2:51" ht="15" thickBot="1" x14ac:dyDescent="0.3">
      <c r="B16" s="2745">
        <v>9</v>
      </c>
      <c r="C16" s="2746" t="s">
        <v>7793</v>
      </c>
      <c r="D16" s="2813" t="s">
        <v>7794</v>
      </c>
      <c r="E16" s="2762" t="s">
        <v>1880</v>
      </c>
      <c r="F16" s="2763">
        <v>2</v>
      </c>
      <c r="G16" s="2736"/>
      <c r="H16" s="2770">
        <f>SUM(H13:H15)</f>
        <v>3.6799999999999999E-2</v>
      </c>
      <c r="I16" s="2771">
        <f>SUM(I13:I15)</f>
        <v>3.6799999999999999E-2</v>
      </c>
      <c r="J16" s="2771">
        <f>SUM(J13:J15)</f>
        <v>3.6799999999999999E-2</v>
      </c>
      <c r="K16" s="2771">
        <f>SUM(K13:K15)</f>
        <v>3.6799999999999999E-2</v>
      </c>
      <c r="L16" s="2772">
        <f>SUM(L13:L15)</f>
        <v>3.6799999999999999E-2</v>
      </c>
      <c r="M16" s="2812"/>
      <c r="N16" s="2770">
        <f>SUM(N13:N15)</f>
        <v>3.6799999999999999E-2</v>
      </c>
      <c r="O16" s="2771">
        <f>SUM(O13:O15)</f>
        <v>3.6799999999999999E-2</v>
      </c>
      <c r="P16" s="2771">
        <f>SUM(P13:P15)</f>
        <v>3.6799999999999999E-2</v>
      </c>
      <c r="Q16" s="2771">
        <f>SUM(Q13:Q15)</f>
        <v>3.6799999999999999E-2</v>
      </c>
      <c r="R16" s="2772">
        <f>SUM(R13:R15)</f>
        <v>3.6799999999999999E-2</v>
      </c>
      <c r="S16" s="2736"/>
      <c r="T16" s="2387" t="s">
        <v>7795</v>
      </c>
      <c r="U16" s="2971"/>
      <c r="W16" s="43"/>
      <c r="X16" s="651"/>
      <c r="Y16" s="1545"/>
      <c r="Z16" s="3117"/>
      <c r="AA16" s="1092"/>
      <c r="AB16" s="1092"/>
      <c r="AC16" s="1092"/>
      <c r="AD16" s="1092"/>
      <c r="AE16" s="1092"/>
      <c r="AF16" s="1092"/>
      <c r="AG16" s="1092"/>
      <c r="AH16" s="1092"/>
      <c r="AI16" s="1092"/>
      <c r="AJ16" s="1092"/>
      <c r="AK16" s="1092"/>
      <c r="AL16" s="1092"/>
      <c r="AN16" s="1092"/>
      <c r="AO16" s="1092"/>
      <c r="AP16" s="1092"/>
      <c r="AQ16" s="1092"/>
      <c r="AR16" s="1092"/>
      <c r="AS16" s="1092"/>
      <c r="AT16" s="1092"/>
      <c r="AU16" s="1092"/>
      <c r="AV16" s="1092"/>
      <c r="AW16" s="1092"/>
      <c r="AX16" s="1092"/>
      <c r="AY16" s="1092"/>
    </row>
    <row r="17" spans="2:51" ht="15" thickBot="1" x14ac:dyDescent="0.3">
      <c r="B17" s="2776">
        <v>10</v>
      </c>
      <c r="C17" s="2777" t="s">
        <v>7796</v>
      </c>
      <c r="D17" s="2816" t="s">
        <v>7797</v>
      </c>
      <c r="E17" s="2779" t="s">
        <v>1912</v>
      </c>
      <c r="F17" s="3128">
        <v>0</v>
      </c>
      <c r="G17" s="3129" t="s">
        <v>7787</v>
      </c>
      <c r="H17" s="2736"/>
      <c r="I17" s="2736"/>
      <c r="J17" s="2736"/>
      <c r="K17" s="2736"/>
      <c r="L17" s="2736"/>
      <c r="M17" s="3129" t="s">
        <v>7787</v>
      </c>
      <c r="N17" s="2736"/>
      <c r="O17" s="2736"/>
      <c r="P17" s="2736"/>
      <c r="Q17" s="2736"/>
      <c r="R17" s="2736"/>
      <c r="S17" s="2736"/>
      <c r="T17" s="3130"/>
      <c r="U17" s="3131" t="s">
        <v>6392</v>
      </c>
      <c r="W17" s="43">
        <f xml:space="preserve"> IF( SUM( AA17:AL17 ) = 0, 0, $AA$5 )</f>
        <v>0</v>
      </c>
      <c r="X17" s="43">
        <f>IF(SUM(AN17:AY17)=0,0,U17)</f>
        <v>0</v>
      </c>
      <c r="Y17" s="1545"/>
      <c r="Z17" s="3117"/>
      <c r="AA17" s="1061">
        <f>IF('[2]Validation flags'!$H$3=1,0, IF( ISTEXT(G17), 0, 1 ))</f>
        <v>0</v>
      </c>
      <c r="AB17" s="1092"/>
      <c r="AC17" s="1092"/>
      <c r="AD17" s="1092"/>
      <c r="AE17" s="1092"/>
      <c r="AF17" s="1092"/>
      <c r="AG17" s="1061">
        <f>IF('[2]Validation flags'!$H$3=1,0, IF( ISTEXT(M17), 0, 1 ))</f>
        <v>0</v>
      </c>
      <c r="AH17" s="1092"/>
      <c r="AI17" s="1092"/>
      <c r="AJ17" s="1092"/>
      <c r="AK17" s="1092"/>
      <c r="AL17" s="1092"/>
      <c r="AN17" s="1092"/>
      <c r="AO17" s="1092"/>
      <c r="AP17" s="1092"/>
      <c r="AQ17" s="1092"/>
      <c r="AR17" s="1092"/>
      <c r="AS17" s="1092"/>
      <c r="AT17" s="1061">
        <f>IF(M17=G17,0,1)</f>
        <v>0</v>
      </c>
      <c r="AU17" s="1092"/>
      <c r="AV17" s="1092"/>
      <c r="AW17" s="1092"/>
      <c r="AX17" s="1092"/>
      <c r="AY17" s="1092"/>
    </row>
    <row r="18" spans="2:51" ht="14.25" customHeight="1" thickBot="1" x14ac:dyDescent="0.3">
      <c r="B18" s="2786"/>
      <c r="C18" s="2787"/>
      <c r="D18" s="2736"/>
      <c r="E18" s="2736"/>
      <c r="F18" s="2736"/>
      <c r="G18" s="2736"/>
      <c r="H18" s="2736"/>
      <c r="I18" s="2736"/>
      <c r="J18" s="2736"/>
      <c r="K18" s="2736"/>
      <c r="L18" s="2736"/>
      <c r="M18" s="2736"/>
      <c r="N18" s="2736"/>
      <c r="O18" s="2736"/>
      <c r="P18" s="2736"/>
      <c r="Q18" s="2736"/>
      <c r="R18" s="2736"/>
      <c r="S18" s="2736"/>
      <c r="T18" s="3133"/>
      <c r="U18" s="3133"/>
      <c r="W18" s="43"/>
      <c r="X18" s="651"/>
      <c r="Y18" s="1545"/>
      <c r="Z18" s="3117"/>
      <c r="AA18" s="1092"/>
      <c r="AB18" s="1092"/>
      <c r="AC18" s="1092"/>
      <c r="AD18" s="1092"/>
      <c r="AE18" s="1092"/>
      <c r="AF18" s="1092"/>
      <c r="AG18" s="1092"/>
      <c r="AH18" s="1092"/>
      <c r="AI18" s="1092"/>
      <c r="AJ18" s="1092"/>
      <c r="AK18" s="1092"/>
      <c r="AL18" s="1092"/>
      <c r="AN18" s="1092"/>
      <c r="AO18" s="1092"/>
      <c r="AP18" s="1092"/>
      <c r="AQ18" s="1092"/>
      <c r="AR18" s="1092"/>
      <c r="AS18" s="1092"/>
      <c r="AT18" s="1092"/>
      <c r="AU18" s="1092"/>
      <c r="AV18" s="1092"/>
      <c r="AW18" s="1092"/>
      <c r="AX18" s="1092"/>
      <c r="AY18" s="1092"/>
    </row>
    <row r="19" spans="2:51" ht="15" thickBot="1" x14ac:dyDescent="0.3">
      <c r="B19" s="2741" t="s">
        <v>167</v>
      </c>
      <c r="C19" s="2742" t="s">
        <v>7798</v>
      </c>
      <c r="D19" s="2736"/>
      <c r="E19" s="2736"/>
      <c r="F19" s="2736"/>
      <c r="G19" s="2736"/>
      <c r="H19" s="2736"/>
      <c r="I19" s="2736"/>
      <c r="J19" s="2736"/>
      <c r="K19" s="2736"/>
      <c r="L19" s="2736"/>
      <c r="M19" s="2736"/>
      <c r="N19" s="2736"/>
      <c r="O19" s="2736"/>
      <c r="P19" s="2736"/>
      <c r="Q19" s="2736"/>
      <c r="R19" s="2736"/>
      <c r="S19" s="2736"/>
      <c r="T19" s="3133"/>
      <c r="U19" s="3133"/>
      <c r="W19" s="43"/>
      <c r="X19" s="651"/>
      <c r="Y19" s="1545"/>
      <c r="Z19" s="3117"/>
      <c r="AA19" s="1092"/>
      <c r="AB19" s="1092"/>
      <c r="AC19" s="1092"/>
      <c r="AD19" s="1092"/>
      <c r="AE19" s="1092"/>
      <c r="AF19" s="1092"/>
      <c r="AG19" s="1092"/>
      <c r="AH19" s="1092"/>
      <c r="AI19" s="1092"/>
      <c r="AJ19" s="1092"/>
      <c r="AK19" s="1092"/>
      <c r="AL19" s="1092"/>
      <c r="AN19" s="1092"/>
      <c r="AO19" s="1092"/>
      <c r="AP19" s="1092"/>
      <c r="AQ19" s="1092"/>
      <c r="AR19" s="1092"/>
      <c r="AS19" s="1092"/>
      <c r="AT19" s="1092"/>
      <c r="AU19" s="1092"/>
      <c r="AV19" s="1092"/>
      <c r="AW19" s="1092"/>
      <c r="AX19" s="1092"/>
      <c r="AY19" s="1092"/>
    </row>
    <row r="20" spans="2:51" x14ac:dyDescent="0.25">
      <c r="B20" s="2745">
        <v>11</v>
      </c>
      <c r="C20" s="2746" t="s">
        <v>7799</v>
      </c>
      <c r="D20" s="2747" t="s">
        <v>7800</v>
      </c>
      <c r="E20" s="2748" t="s">
        <v>1880</v>
      </c>
      <c r="F20" s="2749">
        <v>2</v>
      </c>
      <c r="G20" s="2736"/>
      <c r="H20" s="2792">
        <v>0.33250000000000002</v>
      </c>
      <c r="I20" s="2793">
        <v>0.33189999999999997</v>
      </c>
      <c r="J20" s="2793">
        <v>0.39169999999999999</v>
      </c>
      <c r="K20" s="2793">
        <v>0.51629999999999998</v>
      </c>
      <c r="L20" s="2794">
        <v>0.69669999999999999</v>
      </c>
      <c r="M20" s="2812"/>
      <c r="N20" s="2792">
        <v>0.33250000000000002</v>
      </c>
      <c r="O20" s="2793">
        <v>0.33189999999999997</v>
      </c>
      <c r="P20" s="2793">
        <v>0.39169999999999999</v>
      </c>
      <c r="Q20" s="2793">
        <v>0.51629999999999998</v>
      </c>
      <c r="R20" s="2794">
        <v>0.69669999999999999</v>
      </c>
      <c r="S20" s="2736"/>
      <c r="T20" s="2795"/>
      <c r="U20" s="3125"/>
      <c r="W20" s="43">
        <f xml:space="preserve"> IF( SUM( AA20:AL20 ) = 0, 0, $AA$5 )</f>
        <v>0</v>
      </c>
      <c r="X20" s="651"/>
      <c r="Y20" s="1545"/>
      <c r="Z20" s="3117"/>
      <c r="AA20" s="1092"/>
      <c r="AB20" s="1061">
        <f>IF('[2]Validation flags'!$H$3=1,0, IF( ISNUMBER(H20), 0, 1 ))</f>
        <v>0</v>
      </c>
      <c r="AC20" s="1061">
        <f>IF('[2]Validation flags'!$H$3=1,0, IF( ISNUMBER(I20), 0, 1 ))</f>
        <v>0</v>
      </c>
      <c r="AD20" s="1061">
        <f>IF('[2]Validation flags'!$H$3=1,0, IF( ISNUMBER(J20), 0, 1 ))</f>
        <v>0</v>
      </c>
      <c r="AE20" s="1061">
        <f>IF('[2]Validation flags'!$H$3=1,0, IF( ISNUMBER(K20), 0, 1 ))</f>
        <v>0</v>
      </c>
      <c r="AF20" s="1061">
        <f>IF('[2]Validation flags'!$H$3=1,0, IF( ISNUMBER(L20), 0, 1 ))</f>
        <v>0</v>
      </c>
      <c r="AG20" s="1092"/>
      <c r="AH20" s="1061">
        <f>IF('[2]Validation flags'!$H$3=1,0, IF( ISNUMBER(N20), 0, 1 ))</f>
        <v>0</v>
      </c>
      <c r="AI20" s="1061">
        <f>IF('[2]Validation flags'!$H$3=1,0, IF( ISNUMBER(O20), 0, 1 ))</f>
        <v>0</v>
      </c>
      <c r="AJ20" s="1061">
        <f>IF('[2]Validation flags'!$H$3=1,0, IF( ISNUMBER(P20), 0, 1 ))</f>
        <v>0</v>
      </c>
      <c r="AK20" s="1061">
        <f>IF('[2]Validation flags'!$H$3=1,0, IF( ISNUMBER(Q20), 0, 1 ))</f>
        <v>0</v>
      </c>
      <c r="AL20" s="1061">
        <f>IF('[2]Validation flags'!$H$3=1,0, IF( ISNUMBER(R20), 0, 1 ))</f>
        <v>0</v>
      </c>
      <c r="AN20" s="1092"/>
      <c r="AO20" s="1092"/>
      <c r="AP20" s="1092"/>
      <c r="AQ20" s="1092"/>
      <c r="AR20" s="1092"/>
      <c r="AS20" s="1092"/>
      <c r="AT20" s="1092"/>
      <c r="AU20" s="1092"/>
      <c r="AV20" s="1092"/>
      <c r="AW20" s="1092"/>
      <c r="AX20" s="1092"/>
      <c r="AY20" s="1092"/>
    </row>
    <row r="21" spans="2:51" x14ac:dyDescent="0.25">
      <c r="B21" s="2745">
        <v>12</v>
      </c>
      <c r="C21" s="2746" t="s">
        <v>7801</v>
      </c>
      <c r="D21" s="2813" t="s">
        <v>7802</v>
      </c>
      <c r="E21" s="2762" t="s">
        <v>1880</v>
      </c>
      <c r="F21" s="2763">
        <v>2</v>
      </c>
      <c r="G21" s="2736"/>
      <c r="H21" s="2796">
        <v>0</v>
      </c>
      <c r="I21" s="2797">
        <v>0</v>
      </c>
      <c r="J21" s="2797">
        <v>0</v>
      </c>
      <c r="K21" s="2797">
        <v>0</v>
      </c>
      <c r="L21" s="2798">
        <v>0</v>
      </c>
      <c r="M21" s="2812"/>
      <c r="N21" s="2796">
        <v>0</v>
      </c>
      <c r="O21" s="2797">
        <v>0</v>
      </c>
      <c r="P21" s="2797">
        <v>0</v>
      </c>
      <c r="Q21" s="2797">
        <v>0</v>
      </c>
      <c r="R21" s="2798">
        <v>0</v>
      </c>
      <c r="S21" s="2736"/>
      <c r="T21" s="2799"/>
      <c r="U21" s="3127"/>
      <c r="W21" s="43">
        <f xml:space="preserve"> IF( SUM( AA21:AL21 ) = 0, 0, $AA$5 )</f>
        <v>0</v>
      </c>
      <c r="X21" s="651"/>
      <c r="Y21" s="1545"/>
      <c r="Z21" s="3117"/>
      <c r="AA21" s="1033"/>
      <c r="AB21" s="1061">
        <f>IF('[2]Validation flags'!$H$3=1,0, IF( ISNUMBER(H21), 0, 1 ))</f>
        <v>0</v>
      </c>
      <c r="AC21" s="1061">
        <f>IF('[2]Validation flags'!$H$3=1,0, IF( ISNUMBER(I21), 0, 1 ))</f>
        <v>0</v>
      </c>
      <c r="AD21" s="1061">
        <f>IF('[2]Validation flags'!$H$3=1,0, IF( ISNUMBER(J21), 0, 1 ))</f>
        <v>0</v>
      </c>
      <c r="AE21" s="1061">
        <f>IF('[2]Validation flags'!$H$3=1,0, IF( ISNUMBER(K21), 0, 1 ))</f>
        <v>0</v>
      </c>
      <c r="AF21" s="1061">
        <f>IF('[2]Validation flags'!$H$3=1,0, IF( ISNUMBER(L21), 0, 1 ))</f>
        <v>0</v>
      </c>
      <c r="AG21" s="1092"/>
      <c r="AH21" s="1061">
        <f>IF('[2]Validation flags'!$H$3=1,0, IF( ISNUMBER(N21), 0, 1 ))</f>
        <v>0</v>
      </c>
      <c r="AI21" s="1061">
        <f>IF('[2]Validation flags'!$H$3=1,0, IF( ISNUMBER(O21), 0, 1 ))</f>
        <v>0</v>
      </c>
      <c r="AJ21" s="1061">
        <f>IF('[2]Validation flags'!$H$3=1,0, IF( ISNUMBER(P21), 0, 1 ))</f>
        <v>0</v>
      </c>
      <c r="AK21" s="1061">
        <f>IF('[2]Validation flags'!$H$3=1,0, IF( ISNUMBER(Q21), 0, 1 ))</f>
        <v>0</v>
      </c>
      <c r="AL21" s="1061">
        <f>IF('[2]Validation flags'!$H$3=1,0, IF( ISNUMBER(R21), 0, 1 ))</f>
        <v>0</v>
      </c>
      <c r="AN21" s="1033"/>
      <c r="AO21" s="1092"/>
      <c r="AP21" s="1092"/>
      <c r="AQ21" s="1092"/>
      <c r="AR21" s="1092"/>
      <c r="AS21" s="1092"/>
      <c r="AT21" s="1092"/>
      <c r="AU21" s="1092"/>
      <c r="AV21" s="1092"/>
      <c r="AW21" s="1092"/>
      <c r="AX21" s="1092"/>
      <c r="AY21" s="1092"/>
    </row>
    <row r="22" spans="2:51" x14ac:dyDescent="0.25">
      <c r="B22" s="2745">
        <v>13</v>
      </c>
      <c r="C22" s="2746" t="s">
        <v>7803</v>
      </c>
      <c r="D22" s="2813" t="s">
        <v>7804</v>
      </c>
      <c r="E22" s="2762" t="s">
        <v>1880</v>
      </c>
      <c r="F22" s="2763">
        <v>2</v>
      </c>
      <c r="G22" s="2736"/>
      <c r="H22" s="2796">
        <v>3.5000000000000031E-3</v>
      </c>
      <c r="I22" s="2797">
        <v>-9.9999999999994538E-4</v>
      </c>
      <c r="J22" s="2797">
        <v>1.3900000000000023E-2</v>
      </c>
      <c r="K22" s="2797">
        <v>-9.9000000000000199E-3</v>
      </c>
      <c r="L22" s="2798">
        <v>-3.9999999999995595E-4</v>
      </c>
      <c r="M22" s="2812"/>
      <c r="N22" s="2796">
        <v>3.5000000000000031E-3</v>
      </c>
      <c r="O22" s="2797">
        <v>-9.9999999999994538E-4</v>
      </c>
      <c r="P22" s="2797">
        <v>1.3900000000000023E-2</v>
      </c>
      <c r="Q22" s="2797">
        <v>-9.9000000000000199E-3</v>
      </c>
      <c r="R22" s="2798">
        <v>-3.9999999999995595E-4</v>
      </c>
      <c r="S22" s="2736"/>
      <c r="T22" s="2800"/>
      <c r="U22" s="3127"/>
      <c r="W22" s="43">
        <f xml:space="preserve"> IF( SUM( AA22:AL22 ) = 0, 0, $AA$5 )</f>
        <v>0</v>
      </c>
      <c r="X22" s="651"/>
      <c r="Y22" s="1545"/>
      <c r="Z22" s="3117"/>
      <c r="AA22" s="1092"/>
      <c r="AB22" s="1061">
        <f>IF('[2]Validation flags'!$H$3=1,0, IF( ISNUMBER(H22), 0, 1 ))</f>
        <v>0</v>
      </c>
      <c r="AC22" s="1061">
        <f>IF('[2]Validation flags'!$H$3=1,0, IF( ISNUMBER(I22), 0, 1 ))</f>
        <v>0</v>
      </c>
      <c r="AD22" s="1061">
        <f>IF('[2]Validation flags'!$H$3=1,0, IF( ISNUMBER(J22), 0, 1 ))</f>
        <v>0</v>
      </c>
      <c r="AE22" s="1061">
        <f>IF('[2]Validation flags'!$H$3=1,0, IF( ISNUMBER(K22), 0, 1 ))</f>
        <v>0</v>
      </c>
      <c r="AF22" s="1061">
        <f>IF('[2]Validation flags'!$H$3=1,0, IF( ISNUMBER(L22), 0, 1 ))</f>
        <v>0</v>
      </c>
      <c r="AG22" s="1092"/>
      <c r="AH22" s="1061">
        <f>IF('[2]Validation flags'!$H$3=1,0, IF( ISNUMBER(N22), 0, 1 ))</f>
        <v>0</v>
      </c>
      <c r="AI22" s="1061">
        <f>IF('[2]Validation flags'!$H$3=1,0, IF( ISNUMBER(O22), 0, 1 ))</f>
        <v>0</v>
      </c>
      <c r="AJ22" s="1061">
        <f>IF('[2]Validation flags'!$H$3=1,0, IF( ISNUMBER(P22), 0, 1 ))</f>
        <v>0</v>
      </c>
      <c r="AK22" s="1061">
        <f>IF('[2]Validation flags'!$H$3=1,0, IF( ISNUMBER(Q22), 0, 1 ))</f>
        <v>0</v>
      </c>
      <c r="AL22" s="1061">
        <f>IF('[2]Validation flags'!$H$3=1,0, IF( ISNUMBER(R22), 0, 1 ))</f>
        <v>0</v>
      </c>
      <c r="AN22" s="1092"/>
      <c r="AO22" s="1092"/>
      <c r="AP22" s="1092"/>
      <c r="AQ22" s="1092"/>
      <c r="AR22" s="1092"/>
      <c r="AS22" s="1092"/>
      <c r="AT22" s="1092"/>
      <c r="AU22" s="1092"/>
      <c r="AV22" s="1092"/>
      <c r="AW22" s="1092"/>
      <c r="AX22" s="1092"/>
      <c r="AY22" s="1092"/>
    </row>
    <row r="23" spans="2:51" ht="15" thickBot="1" x14ac:dyDescent="0.3">
      <c r="B23" s="2801">
        <v>14</v>
      </c>
      <c r="C23" s="2802" t="s">
        <v>7805</v>
      </c>
      <c r="D23" s="2778" t="s">
        <v>7806</v>
      </c>
      <c r="E23" s="2803" t="s">
        <v>1880</v>
      </c>
      <c r="F23" s="2804">
        <v>2</v>
      </c>
      <c r="G23" s="2736"/>
      <c r="H23" s="2770">
        <f>SUM(H20:H22)</f>
        <v>0.33600000000000002</v>
      </c>
      <c r="I23" s="2771">
        <f>SUM(I20:I22)</f>
        <v>0.33090000000000003</v>
      </c>
      <c r="J23" s="2771">
        <f>SUM(J20:J22)</f>
        <v>0.40560000000000002</v>
      </c>
      <c r="K23" s="2771">
        <f>SUM(K20:K22)</f>
        <v>0.50639999999999996</v>
      </c>
      <c r="L23" s="2772">
        <f>SUM(L20:L22)</f>
        <v>0.69630000000000003</v>
      </c>
      <c r="M23" s="2812"/>
      <c r="N23" s="2770">
        <f>SUM(N20:N22)</f>
        <v>0.33600000000000002</v>
      </c>
      <c r="O23" s="2771">
        <f>SUM(O20:O22)</f>
        <v>0.33090000000000003</v>
      </c>
      <c r="P23" s="2771">
        <f>SUM(P20:P22)</f>
        <v>0.40560000000000002</v>
      </c>
      <c r="Q23" s="2771">
        <f>SUM(Q20:Q22)</f>
        <v>0.50639999999999996</v>
      </c>
      <c r="R23" s="2772">
        <f>SUM(R20:R22)</f>
        <v>0.69630000000000003</v>
      </c>
      <c r="S23" s="2736"/>
      <c r="T23" s="3130" t="s">
        <v>7807</v>
      </c>
      <c r="U23" s="3131"/>
      <c r="W23" s="43"/>
      <c r="X23" s="651"/>
    </row>
    <row r="24" spans="2:51" ht="14.25" customHeight="1" x14ac:dyDescent="0.25">
      <c r="B24" s="2786"/>
      <c r="C24" s="2787"/>
      <c r="D24" s="2807"/>
      <c r="E24" s="2807"/>
      <c r="F24" s="2807"/>
      <c r="G24" s="2736"/>
      <c r="H24" s="2736"/>
      <c r="I24" s="2736"/>
      <c r="J24" s="2736"/>
      <c r="K24" s="2736"/>
      <c r="L24" s="2736"/>
      <c r="M24" s="2736"/>
      <c r="N24" s="2736"/>
      <c r="O24" s="2736"/>
      <c r="P24" s="2736"/>
      <c r="Q24" s="2736"/>
      <c r="R24" s="2736"/>
      <c r="S24" s="2736"/>
      <c r="T24" s="2736"/>
      <c r="W24" s="43"/>
      <c r="X24" s="651"/>
      <c r="AN24" s="1963">
        <f>SUM(AN5:AY23)</f>
        <v>0</v>
      </c>
    </row>
    <row r="25" spans="2:51" ht="14.25" customHeight="1" x14ac:dyDescent="0.25">
      <c r="B25" s="277" t="s">
        <v>300</v>
      </c>
      <c r="C25" s="278"/>
      <c r="D25" s="278"/>
      <c r="E25" s="278"/>
      <c r="F25" s="278"/>
      <c r="G25" s="278"/>
      <c r="H25" s="278"/>
      <c r="I25" s="278"/>
      <c r="J25" s="1168"/>
      <c r="K25" s="1168"/>
      <c r="L25" s="35"/>
      <c r="M25" s="747"/>
      <c r="N25" s="2736"/>
      <c r="O25" s="2736"/>
      <c r="P25" s="2736"/>
      <c r="Q25" s="2736"/>
      <c r="R25" s="2736"/>
      <c r="S25" s="2736"/>
      <c r="T25" s="2736"/>
      <c r="W25" s="43"/>
      <c r="X25" s="651"/>
    </row>
    <row r="26" spans="2:51" x14ac:dyDescent="0.25">
      <c r="B26" s="1187"/>
      <c r="C26" s="1310" t="s">
        <v>301</v>
      </c>
      <c r="D26" s="1310"/>
      <c r="E26" s="278"/>
      <c r="F26" s="278"/>
      <c r="G26" s="278"/>
      <c r="H26" s="278"/>
      <c r="I26" s="278"/>
      <c r="J26" s="278"/>
      <c r="K26" s="278"/>
      <c r="L26" s="35"/>
      <c r="M26" s="747"/>
      <c r="N26" s="2736"/>
      <c r="O26" s="2736"/>
      <c r="P26" s="2736"/>
      <c r="Q26" s="2736"/>
      <c r="R26" s="2736"/>
      <c r="S26" s="2736"/>
      <c r="T26" s="2736"/>
    </row>
    <row r="27" spans="2:51" x14ac:dyDescent="0.25">
      <c r="B27" s="1188"/>
      <c r="C27" s="1310" t="s">
        <v>302</v>
      </c>
      <c r="D27" s="1310"/>
      <c r="E27" s="278"/>
      <c r="F27" s="278"/>
      <c r="G27" s="278"/>
      <c r="H27" s="278"/>
      <c r="I27" s="278"/>
      <c r="J27" s="278"/>
      <c r="K27" s="278"/>
      <c r="L27" s="35"/>
      <c r="M27" s="747"/>
      <c r="N27" s="2736"/>
      <c r="O27" s="2736"/>
      <c r="P27" s="2736"/>
      <c r="Q27" s="2736"/>
      <c r="R27" s="2736"/>
      <c r="S27" s="2736"/>
      <c r="T27" s="2736"/>
    </row>
    <row r="28" spans="2:51" x14ac:dyDescent="0.25">
      <c r="B28" s="1189"/>
      <c r="C28" s="1310" t="s">
        <v>303</v>
      </c>
      <c r="D28" s="1310"/>
      <c r="E28" s="278"/>
      <c r="F28" s="278"/>
      <c r="G28" s="278"/>
      <c r="H28" s="278"/>
      <c r="I28" s="278"/>
      <c r="J28" s="278"/>
      <c r="K28" s="278"/>
      <c r="L28" s="35"/>
      <c r="M28" s="747"/>
      <c r="N28" s="2736"/>
      <c r="O28" s="2736"/>
      <c r="P28" s="2736"/>
      <c r="Q28" s="2736"/>
      <c r="R28" s="2736"/>
      <c r="S28" s="2736"/>
      <c r="T28" s="2736"/>
    </row>
    <row r="29" spans="2:51" x14ac:dyDescent="0.25">
      <c r="B29" s="1190"/>
      <c r="C29" s="1310" t="s">
        <v>304</v>
      </c>
      <c r="D29" s="1310"/>
      <c r="E29" s="278"/>
      <c r="F29" s="278"/>
      <c r="G29" s="278"/>
      <c r="H29" s="278"/>
      <c r="I29" s="278"/>
      <c r="J29" s="278"/>
      <c r="K29" s="278"/>
      <c r="L29" s="35"/>
      <c r="M29" s="747"/>
      <c r="N29" s="2736"/>
      <c r="O29" s="2736"/>
      <c r="P29" s="2736"/>
      <c r="Q29" s="2736"/>
      <c r="R29" s="2736"/>
      <c r="S29" s="2736"/>
      <c r="T29" s="2736"/>
    </row>
    <row r="30" spans="2:51" ht="14.25" customHeight="1" thickBot="1" x14ac:dyDescent="0.3">
      <c r="B30" s="732"/>
      <c r="C30" s="732"/>
      <c r="D30" s="732"/>
      <c r="E30" s="732"/>
      <c r="F30" s="732"/>
      <c r="G30" s="732"/>
      <c r="H30" s="732"/>
      <c r="I30" s="732"/>
      <c r="J30" s="732"/>
      <c r="K30" s="732"/>
      <c r="L30" s="35"/>
      <c r="M30" s="747"/>
      <c r="N30" s="2736"/>
      <c r="O30" s="2736"/>
      <c r="P30" s="2736"/>
      <c r="Q30" s="2736"/>
      <c r="R30" s="2736"/>
      <c r="S30" s="2736"/>
      <c r="T30" s="2736"/>
    </row>
    <row r="31" spans="2:51" ht="16.5" thickBot="1" x14ac:dyDescent="0.3">
      <c r="B31" s="3494" t="s">
        <v>7808</v>
      </c>
      <c r="C31" s="3495"/>
      <c r="D31" s="3495"/>
      <c r="E31" s="3495"/>
      <c r="F31" s="3495"/>
      <c r="G31" s="3495"/>
      <c r="H31" s="3495"/>
      <c r="I31" s="3495"/>
      <c r="J31" s="3495"/>
      <c r="K31" s="3495"/>
      <c r="L31" s="3496"/>
      <c r="M31" s="288"/>
      <c r="N31" s="288"/>
      <c r="O31" s="288"/>
      <c r="P31" s="288"/>
      <c r="Q31" s="288"/>
      <c r="R31" s="288"/>
      <c r="S31" s="2736"/>
      <c r="T31" s="2736"/>
    </row>
    <row r="32" spans="2:51" ht="14.25" customHeight="1" thickBot="1" x14ac:dyDescent="0.3">
      <c r="B32" s="288"/>
      <c r="C32" s="289"/>
      <c r="D32" s="291"/>
      <c r="E32" s="291"/>
      <c r="F32" s="291"/>
      <c r="G32" s="291"/>
      <c r="H32" s="291"/>
      <c r="I32" s="291"/>
      <c r="J32" s="732"/>
      <c r="K32" s="732"/>
      <c r="L32" s="35"/>
      <c r="M32" s="1692"/>
      <c r="N32" s="2736"/>
      <c r="O32" s="2736"/>
      <c r="P32" s="2736"/>
      <c r="Q32" s="2736"/>
      <c r="R32" s="2736"/>
      <c r="S32" s="2736"/>
      <c r="T32" s="2736"/>
    </row>
    <row r="33" spans="2:20" ht="215.25" customHeight="1" thickBot="1" x14ac:dyDescent="0.3">
      <c r="B33" s="3694" t="s">
        <v>7809</v>
      </c>
      <c r="C33" s="3695"/>
      <c r="D33" s="3695"/>
      <c r="E33" s="3695"/>
      <c r="F33" s="3695"/>
      <c r="G33" s="3695"/>
      <c r="H33" s="3695"/>
      <c r="I33" s="3695"/>
      <c r="J33" s="3695"/>
      <c r="K33" s="3695"/>
      <c r="L33" s="3696"/>
      <c r="M33" s="2239"/>
      <c r="N33" s="2239"/>
      <c r="O33" s="2239"/>
      <c r="P33" s="2239"/>
      <c r="Q33" s="2239"/>
      <c r="R33" s="2239"/>
      <c r="S33" s="2736"/>
      <c r="T33" s="2736"/>
    </row>
    <row r="34" spans="2:20" ht="14.25" customHeight="1" thickBot="1" x14ac:dyDescent="0.25">
      <c r="B34" s="305"/>
      <c r="C34" s="1170"/>
      <c r="D34" s="305"/>
      <c r="E34" s="305"/>
      <c r="F34" s="305"/>
      <c r="G34" s="114"/>
      <c r="H34" s="114"/>
      <c r="I34" s="114"/>
      <c r="J34" s="732"/>
      <c r="K34" s="732"/>
      <c r="L34" s="35"/>
      <c r="M34" s="747"/>
      <c r="N34" s="2736"/>
      <c r="O34" s="2736"/>
      <c r="P34" s="2736"/>
      <c r="Q34" s="2736"/>
      <c r="R34" s="2736"/>
      <c r="S34" s="2736"/>
      <c r="T34" s="2736"/>
    </row>
    <row r="35" spans="2:20" x14ac:dyDescent="0.25">
      <c r="B35" s="292" t="s">
        <v>307</v>
      </c>
      <c r="C35" s="3532" t="s">
        <v>308</v>
      </c>
      <c r="D35" s="3533"/>
      <c r="E35" s="3533"/>
      <c r="F35" s="3533"/>
      <c r="G35" s="3533"/>
      <c r="H35" s="3533"/>
      <c r="I35" s="3533"/>
      <c r="J35" s="3533"/>
      <c r="K35" s="3533"/>
      <c r="L35" s="3534"/>
      <c r="M35" s="626"/>
      <c r="N35" s="626"/>
      <c r="O35" s="626"/>
      <c r="P35" s="626"/>
      <c r="Q35" s="626"/>
      <c r="R35" s="626"/>
      <c r="S35" s="2736"/>
      <c r="T35" s="2736"/>
    </row>
    <row r="36" spans="2:20" x14ac:dyDescent="0.25">
      <c r="B36" s="627" t="s">
        <v>309</v>
      </c>
      <c r="C36" s="628" t="str">
        <f>$C$5</f>
        <v>RCV run off rate  ~ RPI linked RCV</v>
      </c>
      <c r="D36" s="628"/>
      <c r="E36" s="628"/>
      <c r="F36" s="628"/>
      <c r="G36" s="628"/>
      <c r="H36" s="628"/>
      <c r="I36" s="628"/>
      <c r="J36" s="628"/>
      <c r="K36" s="628"/>
      <c r="L36" s="629"/>
      <c r="M36" s="1885"/>
      <c r="N36" s="1885"/>
      <c r="O36" s="1885"/>
      <c r="P36" s="1885"/>
      <c r="Q36" s="1885"/>
      <c r="R36" s="1885"/>
      <c r="S36" s="2736"/>
      <c r="T36" s="2736"/>
    </row>
    <row r="37" spans="2:20" ht="30" customHeight="1" x14ac:dyDescent="0.25">
      <c r="B37" s="303">
        <v>1</v>
      </c>
      <c r="C37" s="3677" t="s">
        <v>7810</v>
      </c>
      <c r="D37" s="3678"/>
      <c r="E37" s="3678"/>
      <c r="F37" s="3678"/>
      <c r="G37" s="3678"/>
      <c r="H37" s="3678"/>
      <c r="I37" s="3678"/>
      <c r="J37" s="3678"/>
      <c r="K37" s="3678"/>
      <c r="L37" s="3679"/>
      <c r="M37" s="1885"/>
      <c r="N37" s="1885"/>
      <c r="O37" s="1885"/>
      <c r="P37" s="1885"/>
      <c r="Q37" s="1885"/>
      <c r="R37" s="1885"/>
      <c r="S37" s="2736"/>
      <c r="T37" s="2736"/>
    </row>
    <row r="38" spans="2:20" ht="30" customHeight="1" x14ac:dyDescent="0.25">
      <c r="B38" s="303">
        <v>2</v>
      </c>
      <c r="C38" s="3677" t="s">
        <v>7811</v>
      </c>
      <c r="D38" s="3678"/>
      <c r="E38" s="3678"/>
      <c r="F38" s="3678"/>
      <c r="G38" s="3678"/>
      <c r="H38" s="3678"/>
      <c r="I38" s="3678"/>
      <c r="J38" s="3678"/>
      <c r="K38" s="3678"/>
      <c r="L38" s="3679"/>
      <c r="M38" s="1885"/>
      <c r="N38" s="1885"/>
      <c r="O38" s="1885"/>
      <c r="P38" s="1885"/>
      <c r="Q38" s="1885"/>
      <c r="R38" s="1885"/>
      <c r="S38" s="2736"/>
      <c r="T38" s="2736"/>
    </row>
    <row r="39" spans="2:20" x14ac:dyDescent="0.25">
      <c r="B39" s="303">
        <v>3</v>
      </c>
      <c r="C39" s="3677" t="s">
        <v>7812</v>
      </c>
      <c r="D39" s="3678"/>
      <c r="E39" s="3678"/>
      <c r="F39" s="3678"/>
      <c r="G39" s="3678"/>
      <c r="H39" s="3678"/>
      <c r="I39" s="3678"/>
      <c r="J39" s="3678"/>
      <c r="K39" s="3678"/>
      <c r="L39" s="3679"/>
      <c r="M39" s="1885"/>
      <c r="N39" s="1885"/>
      <c r="O39" s="1885"/>
      <c r="P39" s="1885"/>
      <c r="Q39" s="1885"/>
      <c r="R39" s="1885"/>
      <c r="S39" s="2736"/>
      <c r="T39" s="2736"/>
    </row>
    <row r="40" spans="2:20" x14ac:dyDescent="0.25">
      <c r="B40" s="303">
        <v>4</v>
      </c>
      <c r="C40" s="3677" t="s">
        <v>7813</v>
      </c>
      <c r="D40" s="3678"/>
      <c r="E40" s="3678"/>
      <c r="F40" s="3678"/>
      <c r="G40" s="3678"/>
      <c r="H40" s="3678"/>
      <c r="I40" s="3678"/>
      <c r="J40" s="3678"/>
      <c r="K40" s="3678"/>
      <c r="L40" s="3679"/>
      <c r="M40" s="1885"/>
      <c r="N40" s="1885"/>
      <c r="O40" s="1885"/>
      <c r="P40" s="1885"/>
      <c r="Q40" s="1885"/>
      <c r="R40" s="1885"/>
      <c r="S40" s="2736"/>
      <c r="T40" s="2736"/>
    </row>
    <row r="41" spans="2:20" ht="30" customHeight="1" x14ac:dyDescent="0.25">
      <c r="B41" s="303">
        <v>5</v>
      </c>
      <c r="C41" s="3677" t="s">
        <v>6419</v>
      </c>
      <c r="D41" s="3678"/>
      <c r="E41" s="3678"/>
      <c r="F41" s="3678"/>
      <c r="G41" s="3678"/>
      <c r="H41" s="3678"/>
      <c r="I41" s="3678"/>
      <c r="J41" s="3678"/>
      <c r="K41" s="3678"/>
      <c r="L41" s="3679"/>
      <c r="M41" s="1885"/>
      <c r="N41" s="1885"/>
      <c r="O41" s="1885"/>
      <c r="P41" s="1885"/>
      <c r="Q41" s="1885"/>
      <c r="R41" s="1885"/>
      <c r="S41" s="2736"/>
      <c r="T41" s="2736"/>
    </row>
    <row r="42" spans="2:20" x14ac:dyDescent="0.25">
      <c r="B42" s="627" t="s">
        <v>321</v>
      </c>
      <c r="C42" s="628" t="str">
        <f>$C$12</f>
        <v>RCV run off rate  ~ CPI/CPI(H) linked RCV</v>
      </c>
      <c r="D42" s="628"/>
      <c r="E42" s="628"/>
      <c r="F42" s="628"/>
      <c r="G42" s="628"/>
      <c r="H42" s="628"/>
      <c r="I42" s="628"/>
      <c r="J42" s="628"/>
      <c r="K42" s="628"/>
      <c r="L42" s="629"/>
      <c r="M42" s="1885"/>
      <c r="N42" s="1885"/>
      <c r="O42" s="1885"/>
      <c r="P42" s="1885"/>
      <c r="Q42" s="1885"/>
      <c r="R42" s="1885"/>
      <c r="S42" s="2736"/>
      <c r="T42" s="2736"/>
    </row>
    <row r="43" spans="2:20" ht="30" customHeight="1" x14ac:dyDescent="0.25">
      <c r="B43" s="303">
        <v>6</v>
      </c>
      <c r="C43" s="3677" t="s">
        <v>7814</v>
      </c>
      <c r="D43" s="3678"/>
      <c r="E43" s="3678"/>
      <c r="F43" s="3678"/>
      <c r="G43" s="3678"/>
      <c r="H43" s="3678"/>
      <c r="I43" s="3678"/>
      <c r="J43" s="3678"/>
      <c r="K43" s="3678"/>
      <c r="L43" s="3679"/>
      <c r="M43" s="1885"/>
      <c r="N43" s="1885"/>
      <c r="O43" s="1885"/>
      <c r="P43" s="1885"/>
      <c r="Q43" s="1885"/>
      <c r="R43" s="1885"/>
      <c r="S43" s="2736"/>
      <c r="T43" s="2736"/>
    </row>
    <row r="44" spans="2:20" ht="30" customHeight="1" x14ac:dyDescent="0.25">
      <c r="B44" s="303">
        <v>7</v>
      </c>
      <c r="C44" s="3677" t="s">
        <v>7815</v>
      </c>
      <c r="D44" s="3678"/>
      <c r="E44" s="3678"/>
      <c r="F44" s="3678"/>
      <c r="G44" s="3678"/>
      <c r="H44" s="3678"/>
      <c r="I44" s="3678"/>
      <c r="J44" s="3678"/>
      <c r="K44" s="3678"/>
      <c r="L44" s="3679"/>
      <c r="M44" s="1885"/>
      <c r="N44" s="1885"/>
      <c r="O44" s="1885"/>
      <c r="P44" s="1885"/>
      <c r="Q44" s="1885"/>
      <c r="R44" s="1885"/>
      <c r="S44" s="2736"/>
      <c r="T44" s="2736"/>
    </row>
    <row r="45" spans="2:20" x14ac:dyDescent="0.25">
      <c r="B45" s="303">
        <v>8</v>
      </c>
      <c r="C45" s="3677" t="s">
        <v>7816</v>
      </c>
      <c r="D45" s="3678"/>
      <c r="E45" s="3678"/>
      <c r="F45" s="3678"/>
      <c r="G45" s="3678"/>
      <c r="H45" s="3678"/>
      <c r="I45" s="3678"/>
      <c r="J45" s="3678"/>
      <c r="K45" s="3678"/>
      <c r="L45" s="3679"/>
      <c r="M45" s="1885"/>
      <c r="N45" s="1885"/>
      <c r="O45" s="1885"/>
      <c r="P45" s="1885"/>
      <c r="Q45" s="1885"/>
      <c r="R45" s="1885"/>
      <c r="S45" s="2736"/>
      <c r="T45" s="2736"/>
    </row>
    <row r="46" spans="2:20" ht="15" customHeight="1" x14ac:dyDescent="0.25">
      <c r="B46" s="303">
        <v>9</v>
      </c>
      <c r="C46" s="3677" t="s">
        <v>7817</v>
      </c>
      <c r="D46" s="3678"/>
      <c r="E46" s="3678"/>
      <c r="F46" s="3678"/>
      <c r="G46" s="3678"/>
      <c r="H46" s="3678"/>
      <c r="I46" s="3678"/>
      <c r="J46" s="3678"/>
      <c r="K46" s="3678"/>
      <c r="L46" s="3679"/>
      <c r="M46" s="1885"/>
      <c r="N46" s="1885"/>
      <c r="O46" s="1885"/>
      <c r="P46" s="1885"/>
      <c r="Q46" s="1885"/>
      <c r="R46" s="1885"/>
      <c r="S46" s="2736"/>
      <c r="T46" s="2736"/>
    </row>
    <row r="47" spans="2:20" ht="30" customHeight="1" x14ac:dyDescent="0.25">
      <c r="B47" s="303">
        <v>10</v>
      </c>
      <c r="C47" s="3677" t="s">
        <v>6424</v>
      </c>
      <c r="D47" s="3678"/>
      <c r="E47" s="3678"/>
      <c r="F47" s="3678"/>
      <c r="G47" s="3678"/>
      <c r="H47" s="3678"/>
      <c r="I47" s="3678"/>
      <c r="J47" s="3678"/>
      <c r="K47" s="3678"/>
      <c r="L47" s="3679"/>
      <c r="M47" s="1885"/>
      <c r="N47" s="1885"/>
      <c r="O47" s="1885"/>
      <c r="P47" s="1885"/>
      <c r="Q47" s="1885"/>
      <c r="R47" s="1885"/>
      <c r="S47" s="2736"/>
      <c r="T47" s="2736"/>
    </row>
    <row r="48" spans="2:20" ht="15" customHeight="1" x14ac:dyDescent="0.25">
      <c r="B48" s="627" t="s">
        <v>330</v>
      </c>
      <c r="C48" s="628" t="str">
        <f>$C$19</f>
        <v>PAYG Rate ~ wastewater network plus</v>
      </c>
      <c r="D48" s="628"/>
      <c r="E48" s="628"/>
      <c r="F48" s="628"/>
      <c r="G48" s="628"/>
      <c r="H48" s="628"/>
      <c r="I48" s="628"/>
      <c r="J48" s="628"/>
      <c r="K48" s="628"/>
      <c r="L48" s="629"/>
      <c r="M48" s="1885"/>
      <c r="N48" s="1885"/>
      <c r="O48" s="1885"/>
      <c r="P48" s="1885"/>
      <c r="Q48" s="1885"/>
      <c r="R48" s="1885"/>
      <c r="S48" s="2736"/>
      <c r="T48" s="2736"/>
    </row>
    <row r="49" spans="2:20" ht="30" customHeight="1" x14ac:dyDescent="0.25">
      <c r="B49" s="303">
        <v>11</v>
      </c>
      <c r="C49" s="3677" t="s">
        <v>7818</v>
      </c>
      <c r="D49" s="3678"/>
      <c r="E49" s="3678"/>
      <c r="F49" s="3678"/>
      <c r="G49" s="3678"/>
      <c r="H49" s="3678"/>
      <c r="I49" s="3678"/>
      <c r="J49" s="3678"/>
      <c r="K49" s="3678"/>
      <c r="L49" s="3679"/>
      <c r="M49" s="1885"/>
      <c r="N49" s="1885"/>
      <c r="O49" s="1885"/>
      <c r="P49" s="1885"/>
      <c r="Q49" s="1885"/>
      <c r="R49" s="1885"/>
      <c r="S49" s="2736"/>
      <c r="T49" s="2736"/>
    </row>
    <row r="50" spans="2:20" ht="15" customHeight="1" x14ac:dyDescent="0.25">
      <c r="B50" s="303">
        <v>12</v>
      </c>
      <c r="C50" s="3677" t="s">
        <v>7819</v>
      </c>
      <c r="D50" s="3678"/>
      <c r="E50" s="3678"/>
      <c r="F50" s="3678"/>
      <c r="G50" s="3678"/>
      <c r="H50" s="3678"/>
      <c r="I50" s="3678"/>
      <c r="J50" s="3678"/>
      <c r="K50" s="3678"/>
      <c r="L50" s="3679"/>
      <c r="M50" s="1885"/>
      <c r="N50" s="1885"/>
      <c r="O50" s="1692"/>
      <c r="P50" s="1692"/>
    </row>
    <row r="51" spans="2:20" ht="15" customHeight="1" x14ac:dyDescent="0.25">
      <c r="B51" s="2243">
        <v>13</v>
      </c>
      <c r="C51" s="3677" t="s">
        <v>7820</v>
      </c>
      <c r="D51" s="3678"/>
      <c r="E51" s="3678"/>
      <c r="F51" s="3678"/>
      <c r="G51" s="3678"/>
      <c r="H51" s="3678"/>
      <c r="I51" s="3678"/>
      <c r="J51" s="3678"/>
      <c r="K51" s="3678"/>
      <c r="L51" s="3679"/>
      <c r="M51" s="1885"/>
      <c r="N51" s="1885"/>
      <c r="O51" s="1692"/>
      <c r="P51" s="1692"/>
    </row>
    <row r="52" spans="2:20" ht="15" customHeight="1" thickBot="1" x14ac:dyDescent="0.3">
      <c r="B52" s="304">
        <v>14</v>
      </c>
      <c r="C52" s="3756" t="s">
        <v>7821</v>
      </c>
      <c r="D52" s="3757"/>
      <c r="E52" s="3757"/>
      <c r="F52" s="3757"/>
      <c r="G52" s="3757"/>
      <c r="H52" s="3757"/>
      <c r="I52" s="3757"/>
      <c r="J52" s="3757"/>
      <c r="K52" s="3757"/>
      <c r="L52" s="3758"/>
      <c r="M52" s="1885"/>
      <c r="N52" s="1885"/>
      <c r="O52" s="1692"/>
      <c r="P52" s="1692"/>
    </row>
    <row r="53" spans="2:20" x14ac:dyDescent="0.25"/>
    <row r="54" spans="2:20" x14ac:dyDescent="0.25"/>
  </sheetData>
  <sheetProtection autoFilter="0"/>
  <mergeCells count="21">
    <mergeCell ref="C41:L41"/>
    <mergeCell ref="T1:W1"/>
    <mergeCell ref="B3:C3"/>
    <mergeCell ref="AA4:AL4"/>
    <mergeCell ref="AN4:AY4"/>
    <mergeCell ref="B31:L31"/>
    <mergeCell ref="B33:L33"/>
    <mergeCell ref="C35:L35"/>
    <mergeCell ref="C37:L37"/>
    <mergeCell ref="C38:L38"/>
    <mergeCell ref="C39:L39"/>
    <mergeCell ref="C40:L40"/>
    <mergeCell ref="C50:L50"/>
    <mergeCell ref="C51:L51"/>
    <mergeCell ref="C52:L52"/>
    <mergeCell ref="C43:L43"/>
    <mergeCell ref="C44:L44"/>
    <mergeCell ref="C45:L45"/>
    <mergeCell ref="C46:L46"/>
    <mergeCell ref="C47:L47"/>
    <mergeCell ref="C49:L49"/>
  </mergeCells>
  <conditionalFormatting sqref="W5:X9 W11:X16 W10 W18:X25 W17">
    <cfRule type="cellIs" dxfId="40" priority="11" operator="equal">
      <formula>0</formula>
    </cfRule>
  </conditionalFormatting>
  <conditionalFormatting sqref="X10">
    <cfRule type="cellIs" dxfId="39" priority="2" operator="equal">
      <formula>0</formula>
    </cfRule>
  </conditionalFormatting>
  <conditionalFormatting sqref="X17">
    <cfRule type="cellIs" dxfId="38"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5695A8C0-6F56-4334-B6BC-243FF892B80F}">
            <xm:f>'https://yorkshirewater.sharepoint.com/sites/yw-147/05 PR19 BP documents/40 Post IAP Assurance/10 Tables/DD August 2019/[yky-pr19-business-plan_august-2019-DD resubmission_v5.xlsb]Validation flags'!#REF!=1</xm:f>
            <x14:dxf>
              <fill>
                <patternFill>
                  <bgColor rgb="FFE0DCD8"/>
                </patternFill>
              </fill>
            </x14:dxf>
          </x14:cfRule>
          <xm:sqref>H6:L8</xm:sqref>
        </x14:conditionalFormatting>
        <x14:conditionalFormatting xmlns:xm="http://schemas.microsoft.com/office/excel/2006/main">
          <x14:cfRule type="expression" priority="9" id="{633F0B52-0650-45F7-BFD3-63E84CDF7A8E}">
            <xm:f>'https://yorkshirewater.sharepoint.com/sites/yw-147/05 PR19 BP documents/40 Post IAP Assurance/10 Tables/DD August 2019/[yky-pr19-business-plan_august-2019-DD resubmission_v5.xlsb]Validation flags'!#REF!=1</xm:f>
            <x14:dxf>
              <fill>
                <patternFill>
                  <bgColor rgb="FFE0DCD8"/>
                </patternFill>
              </fill>
            </x14:dxf>
          </x14:cfRule>
          <xm:sqref>H13:L15</xm:sqref>
        </x14:conditionalFormatting>
        <x14:conditionalFormatting xmlns:xm="http://schemas.microsoft.com/office/excel/2006/main">
          <x14:cfRule type="expression" priority="8" id="{FF17542C-F5FE-4304-95A9-2A120B7F05D9}">
            <xm:f>'https://yorkshirewater.sharepoint.com/sites/yw-147/05 PR19 BP documents/40 Post IAP Assurance/10 Tables/DD August 2019/[yky-pr19-business-plan_august-2019-DD resubmission_v5.xlsb]Validation flags'!#REF!=1</xm:f>
            <x14:dxf>
              <fill>
                <patternFill>
                  <bgColor rgb="FFE0DCD8"/>
                </patternFill>
              </fill>
            </x14:dxf>
          </x14:cfRule>
          <xm:sqref>N13:R15</xm:sqref>
        </x14:conditionalFormatting>
        <x14:conditionalFormatting xmlns:xm="http://schemas.microsoft.com/office/excel/2006/main">
          <x14:cfRule type="expression" priority="7" id="{9C19910F-D8ED-4995-B88A-F6CCB24C13B9}">
            <xm:f>'https://yorkshirewater.sharepoint.com/sites/yw-147/05 PR19 BP documents/40 Post IAP Assurance/10 Tables/DD August 2019/[yky-pr19-business-plan_august-2019-DD resubmission_v5.xlsb]Validation flags'!#REF!=1</xm:f>
            <x14:dxf>
              <fill>
                <patternFill>
                  <bgColor rgb="FFE0DCD8"/>
                </patternFill>
              </fill>
            </x14:dxf>
          </x14:cfRule>
          <xm:sqref>N6:R8</xm:sqref>
        </x14:conditionalFormatting>
        <x14:conditionalFormatting xmlns:xm="http://schemas.microsoft.com/office/excel/2006/main">
          <x14:cfRule type="expression" priority="6" id="{21D67889-DDD0-4E9C-8146-3B854768DF6C}">
            <xm:f>'https://yorkshirewater.sharepoint.com/sites/yw-147/05 PR19 BP documents/40 Post IAP Assurance/10 Tables/DD August 2019/[yky-pr19-business-plan_august-2019-DD resubmission_v5.xlsb]Validation flags'!#REF!=1</xm:f>
            <x14:dxf>
              <fill>
                <patternFill>
                  <bgColor rgb="FFE0DCD8"/>
                </patternFill>
              </fill>
            </x14:dxf>
          </x14:cfRule>
          <xm:sqref>G17</xm:sqref>
        </x14:conditionalFormatting>
        <x14:conditionalFormatting xmlns:xm="http://schemas.microsoft.com/office/excel/2006/main">
          <x14:cfRule type="expression" priority="5" id="{69997845-A4D6-4625-B5DE-1771EDFCFBF8}">
            <xm:f>'https://yorkshirewater.sharepoint.com/sites/yw-147/05 PR19 BP documents/40 Post IAP Assurance/10 Tables/DD August 2019/[yky-pr19-business-plan_august-2019-DD resubmission_v5.xlsb]Validation flags'!#REF!=1</xm:f>
            <x14:dxf>
              <fill>
                <patternFill>
                  <bgColor rgb="FFE0DCD8"/>
                </patternFill>
              </fill>
            </x14:dxf>
          </x14:cfRule>
          <xm:sqref>M17</xm:sqref>
        </x14:conditionalFormatting>
        <x14:conditionalFormatting xmlns:xm="http://schemas.microsoft.com/office/excel/2006/main">
          <x14:cfRule type="expression" priority="4" id="{B0213B22-807B-4185-B156-58960CDB6E06}">
            <xm:f>'https://yorkshirewater.sharepoint.com/sites/yw-147/05 PR19 BP documents/40 Post IAP Assurance/10 Tables/DD August 2019/[yky-pr19-business-plan_august-2019-DD resubmission_v5.xlsb]Validation flags'!#REF!=1</xm:f>
            <x14:dxf>
              <fill>
                <patternFill>
                  <bgColor rgb="FFE0DCD8"/>
                </patternFill>
              </fill>
            </x14:dxf>
          </x14:cfRule>
          <xm:sqref>M10</xm:sqref>
        </x14:conditionalFormatting>
        <x14:conditionalFormatting xmlns:xm="http://schemas.microsoft.com/office/excel/2006/main">
          <x14:cfRule type="expression" priority="3" id="{14367B69-20BC-47F0-A7BF-7D092157525C}">
            <xm:f>'https://yorkshirewater.sharepoint.com/sites/yw-147/05 PR19 BP documents/40 Post IAP Assurance/10 Tables/DD August 2019/[yky-pr19-business-plan_august-2019-DD resubmission_v5.xlsb]Validation flags'!#REF!=1</xm:f>
            <x14:dxf>
              <fill>
                <patternFill>
                  <bgColor rgb="FFE0DCD8"/>
                </patternFill>
              </fill>
            </x14:dxf>
          </x14:cfRule>
          <xm:sqref>G10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0898C-3840-4A98-BA4E-702AFD44FB5E}">
  <sheetPr>
    <tabColor rgb="FFFFC000"/>
  </sheetPr>
  <dimension ref="A1:AO66"/>
  <sheetViews>
    <sheetView workbookViewId="0">
      <selection activeCell="R30" sqref="R30"/>
    </sheetView>
  </sheetViews>
  <sheetFormatPr defaultColWidth="0" defaultRowHeight="14.25" zeroHeight="1" x14ac:dyDescent="0.25"/>
  <cols>
    <col min="1" max="1" width="1.85546875" style="1923" customWidth="1"/>
    <col min="2" max="2" width="7.5703125" style="1923" customWidth="1"/>
    <col min="3" max="3" width="87" style="1923" bestFit="1" customWidth="1"/>
    <col min="4" max="4" width="13.28515625" style="1923" customWidth="1"/>
    <col min="5" max="6" width="6.42578125" style="1923" customWidth="1"/>
    <col min="7" max="7" width="14.42578125" style="1923" bestFit="1" customWidth="1"/>
    <col min="8" max="12" width="11" style="1923" customWidth="1"/>
    <col min="13" max="13" width="14.42578125" style="1923" bestFit="1" customWidth="1"/>
    <col min="14" max="18" width="11" style="1923" customWidth="1"/>
    <col min="19" max="19" width="3" style="1923" customWidth="1"/>
    <col min="20" max="20" width="30.42578125" style="1923" bestFit="1" customWidth="1"/>
    <col min="21" max="21" width="33.85546875" style="1923" bestFit="1" customWidth="1"/>
    <col min="22" max="22" width="3" style="1923" customWidth="1"/>
    <col min="23" max="23" width="24.7109375" style="1033" customWidth="1"/>
    <col min="24" max="24" width="29.28515625" style="1033" bestFit="1" customWidth="1"/>
    <col min="25" max="25" width="3.42578125" style="1033" customWidth="1"/>
    <col min="26" max="26" width="3" style="1034" hidden="1" customWidth="1"/>
    <col min="27" max="38" width="9.28515625" style="1097" hidden="1" customWidth="1"/>
    <col min="39" max="39" width="1.85546875" style="1034" hidden="1" customWidth="1"/>
    <col min="40" max="40" width="18.42578125" style="2309" hidden="1" customWidth="1"/>
    <col min="41" max="41" width="1.85546875" style="1034" hidden="1" customWidth="1"/>
    <col min="42" max="16384" width="11" style="1923" hidden="1"/>
  </cols>
  <sheetData>
    <row r="1" spans="2:40" ht="20.25" x14ac:dyDescent="0.25">
      <c r="B1" s="2315" t="s">
        <v>7822</v>
      </c>
      <c r="C1" s="2315"/>
      <c r="D1" s="2315"/>
      <c r="E1" s="2315"/>
      <c r="F1" s="2315"/>
      <c r="G1" s="2315"/>
      <c r="H1" s="2315"/>
      <c r="I1" s="2315"/>
      <c r="J1" s="2315"/>
      <c r="K1" s="2315"/>
      <c r="L1" s="2316"/>
      <c r="M1" s="2316"/>
      <c r="N1" s="2316"/>
      <c r="O1" s="2316"/>
      <c r="P1" s="2316"/>
      <c r="Q1" s="2316"/>
      <c r="R1" s="4" t="str">
        <f>[2]AppValidation!$D$2</f>
        <v>Yorkshire Water</v>
      </c>
      <c r="S1" s="2317"/>
      <c r="T1" s="3818" t="s">
        <v>1</v>
      </c>
      <c r="U1" s="3818"/>
      <c r="V1" s="3818"/>
      <c r="W1" s="3818"/>
      <c r="X1" s="2318"/>
      <c r="AA1" s="1035"/>
      <c r="AB1" s="1035"/>
      <c r="AC1" s="1035"/>
      <c r="AD1" s="1035"/>
      <c r="AE1" s="1035"/>
      <c r="AF1" s="1035"/>
      <c r="AG1" s="1035"/>
      <c r="AH1" s="1035"/>
      <c r="AI1" s="1035"/>
      <c r="AJ1" s="1035"/>
      <c r="AK1" s="1035"/>
      <c r="AL1" s="1035"/>
    </row>
    <row r="2" spans="2:40" ht="15" customHeight="1" thickBot="1" x14ac:dyDescent="0.3">
      <c r="B2" s="2736"/>
      <c r="C2" s="2736"/>
      <c r="D2" s="2736"/>
      <c r="E2" s="2736"/>
      <c r="F2" s="2736"/>
      <c r="G2" s="2736"/>
      <c r="H2" s="2736"/>
      <c r="I2" s="2736"/>
      <c r="J2" s="2736"/>
      <c r="K2" s="2736"/>
      <c r="L2" s="2736"/>
      <c r="M2" s="2736"/>
      <c r="N2" s="2736"/>
      <c r="O2" s="2736"/>
      <c r="P2" s="2736"/>
      <c r="Q2" s="2736"/>
      <c r="R2" s="2736"/>
      <c r="S2" s="2736"/>
      <c r="T2" s="2736"/>
      <c r="U2" s="2736"/>
      <c r="AA2" s="1035"/>
      <c r="AB2" s="1035"/>
      <c r="AC2" s="1035"/>
      <c r="AD2" s="1035"/>
      <c r="AE2" s="1035"/>
      <c r="AF2" s="1035"/>
      <c r="AG2" s="1035"/>
      <c r="AH2" s="1035"/>
      <c r="AI2" s="1035"/>
      <c r="AJ2" s="1035"/>
      <c r="AK2" s="1035"/>
      <c r="AL2" s="1035"/>
    </row>
    <row r="3" spans="2:40" ht="28.5" customHeight="1" thickBot="1" x14ac:dyDescent="0.3">
      <c r="B3" s="3844" t="s">
        <v>14</v>
      </c>
      <c r="C3" s="3845"/>
      <c r="D3" s="2738" t="s">
        <v>15</v>
      </c>
      <c r="E3" s="2739" t="s">
        <v>16</v>
      </c>
      <c r="F3" s="2740" t="s">
        <v>17</v>
      </c>
      <c r="G3" s="2739" t="s">
        <v>1851</v>
      </c>
      <c r="H3" s="2739" t="s">
        <v>867</v>
      </c>
      <c r="I3" s="2739" t="s">
        <v>866</v>
      </c>
      <c r="J3" s="2739" t="s">
        <v>865</v>
      </c>
      <c r="K3" s="2739" t="s">
        <v>864</v>
      </c>
      <c r="L3" s="2740" t="s">
        <v>863</v>
      </c>
      <c r="M3" s="2739" t="s">
        <v>6378</v>
      </c>
      <c r="N3" s="2739" t="s">
        <v>2701</v>
      </c>
      <c r="O3" s="2739" t="s">
        <v>2702</v>
      </c>
      <c r="P3" s="2739" t="s">
        <v>2703</v>
      </c>
      <c r="Q3" s="2739" t="s">
        <v>2704</v>
      </c>
      <c r="R3" s="2740" t="s">
        <v>2705</v>
      </c>
      <c r="S3" s="2736"/>
      <c r="T3" s="1551" t="s">
        <v>23</v>
      </c>
      <c r="U3" s="3120" t="s">
        <v>24</v>
      </c>
      <c r="W3" s="1551" t="s">
        <v>25</v>
      </c>
      <c r="X3" s="3120" t="s">
        <v>7298</v>
      </c>
      <c r="AA3" s="1035"/>
      <c r="AB3" s="1035"/>
      <c r="AC3" s="1035"/>
      <c r="AD3" s="1035"/>
      <c r="AE3" s="1035"/>
      <c r="AF3" s="1035"/>
      <c r="AG3" s="1035"/>
      <c r="AH3" s="1035"/>
      <c r="AI3" s="1035"/>
      <c r="AJ3" s="1035"/>
      <c r="AK3" s="1035"/>
      <c r="AL3" s="1035"/>
    </row>
    <row r="4" spans="2:40" ht="14.25" customHeight="1" thickBot="1" x14ac:dyDescent="0.3">
      <c r="B4" s="2736"/>
      <c r="C4" s="2736"/>
      <c r="D4" s="2736"/>
      <c r="E4" s="2736"/>
      <c r="F4" s="2736"/>
      <c r="G4" s="2736"/>
      <c r="H4" s="2736"/>
      <c r="I4" s="2736"/>
      <c r="J4" s="2736"/>
      <c r="K4" s="2736"/>
      <c r="L4" s="2736"/>
      <c r="M4" s="2736"/>
      <c r="N4" s="2736"/>
      <c r="O4" s="2736"/>
      <c r="P4" s="2736"/>
      <c r="Q4" s="2736"/>
      <c r="R4" s="2736"/>
      <c r="S4" s="2736"/>
      <c r="T4" s="2736"/>
      <c r="U4" s="2736"/>
      <c r="W4" s="2846"/>
      <c r="X4" s="2862"/>
      <c r="AA4" s="3617" t="s">
        <v>12</v>
      </c>
      <c r="AB4" s="3617"/>
      <c r="AC4" s="3617"/>
      <c r="AD4" s="3617"/>
      <c r="AE4" s="3617"/>
      <c r="AF4" s="3617"/>
      <c r="AG4" s="3617"/>
      <c r="AH4" s="3617"/>
      <c r="AI4" s="3617"/>
      <c r="AJ4" s="3617"/>
      <c r="AK4" s="3617"/>
      <c r="AL4" s="3617"/>
      <c r="AN4" s="2309" t="s">
        <v>2133</v>
      </c>
    </row>
    <row r="5" spans="2:40" ht="15" thickBot="1" x14ac:dyDescent="0.3">
      <c r="B5" s="2741" t="s">
        <v>36</v>
      </c>
      <c r="C5" s="2742" t="s">
        <v>7775</v>
      </c>
      <c r="D5" s="2736"/>
      <c r="E5" s="2736"/>
      <c r="F5" s="2736"/>
      <c r="G5" s="2736"/>
      <c r="H5" s="2736"/>
      <c r="I5" s="2736"/>
      <c r="J5" s="2736"/>
      <c r="K5" s="2736"/>
      <c r="L5" s="2736"/>
      <c r="M5" s="2736"/>
      <c r="N5" s="2736"/>
      <c r="O5" s="2736"/>
      <c r="P5" s="2736"/>
      <c r="Q5" s="2736"/>
      <c r="R5" s="2736"/>
      <c r="S5" s="2736"/>
      <c r="T5" s="2736"/>
      <c r="U5" s="2736"/>
      <c r="W5" s="43"/>
      <c r="X5" s="651"/>
      <c r="AA5" s="1049" t="s">
        <v>27</v>
      </c>
      <c r="AB5" s="1050"/>
      <c r="AC5" s="1050"/>
      <c r="AD5" s="1050"/>
      <c r="AE5" s="1050"/>
      <c r="AF5" s="1050"/>
      <c r="AG5" s="1050"/>
      <c r="AH5" s="1050"/>
      <c r="AI5" s="1050"/>
      <c r="AJ5" s="1050"/>
      <c r="AK5" s="1050"/>
      <c r="AL5" s="1050"/>
      <c r="AN5" s="3134"/>
    </row>
    <row r="6" spans="2:40" x14ac:dyDescent="0.25">
      <c r="B6" s="2745">
        <v>1</v>
      </c>
      <c r="C6" s="2746" t="s">
        <v>7823</v>
      </c>
      <c r="D6" s="2747" t="s">
        <v>7824</v>
      </c>
      <c r="E6" s="2748" t="s">
        <v>1880</v>
      </c>
      <c r="F6" s="2749">
        <v>2</v>
      </c>
      <c r="G6" s="2812"/>
      <c r="H6" s="3121">
        <v>9.3899999999999997E-2</v>
      </c>
      <c r="I6" s="3122">
        <v>9.3899999999999997E-2</v>
      </c>
      <c r="J6" s="3122">
        <v>9.3899999999999997E-2</v>
      </c>
      <c r="K6" s="3122">
        <v>9.3899999999999997E-2</v>
      </c>
      <c r="L6" s="3123">
        <v>9.3899999999999997E-2</v>
      </c>
      <c r="M6" s="2812"/>
      <c r="N6" s="3121">
        <v>9.3899999999999997E-2</v>
      </c>
      <c r="O6" s="3122">
        <v>9.3899999999999997E-2</v>
      </c>
      <c r="P6" s="3122">
        <v>9.3899999999999997E-2</v>
      </c>
      <c r="Q6" s="3122">
        <v>9.3899999999999997E-2</v>
      </c>
      <c r="R6" s="3123">
        <v>9.3899999999999997E-2</v>
      </c>
      <c r="S6" s="2736"/>
      <c r="T6" s="3124"/>
      <c r="U6" s="3125"/>
      <c r="W6" s="43">
        <f xml:space="preserve"> IF( SUM( AA6:AL6 ) = 0, 0, $AA$5 )</f>
        <v>0</v>
      </c>
      <c r="X6" s="651"/>
      <c r="AA6" s="1050"/>
      <c r="AB6" s="1061">
        <f>IF('[2]Validation flags'!$H$3=1,0, IF( ISNUMBER(H6), 0, 1 ))</f>
        <v>0</v>
      </c>
      <c r="AC6" s="1061">
        <f>IF('[2]Validation flags'!$H$3=1,0, IF( ISNUMBER(I6), 0, 1 ))</f>
        <v>0</v>
      </c>
      <c r="AD6" s="1061">
        <f>IF('[2]Validation flags'!$H$3=1,0, IF( ISNUMBER(J6), 0, 1 ))</f>
        <v>0</v>
      </c>
      <c r="AE6" s="1061">
        <f>IF('[2]Validation flags'!$H$3=1,0, IF( ISNUMBER(K6), 0, 1 ))</f>
        <v>0</v>
      </c>
      <c r="AF6" s="1061">
        <f>IF('[2]Validation flags'!$H$3=1,0, IF( ISNUMBER(L6), 0, 1 ))</f>
        <v>0</v>
      </c>
      <c r="AG6" s="1050"/>
      <c r="AH6" s="1061">
        <f>IF('[2]Validation flags'!$H$3=1,0, IF( ISNUMBER(N6), 0, 1 ))</f>
        <v>0</v>
      </c>
      <c r="AI6" s="1061">
        <f>IF('[2]Validation flags'!$H$3=1,0, IF( ISNUMBER(O6), 0, 1 ))</f>
        <v>0</v>
      </c>
      <c r="AJ6" s="1061">
        <f>IF('[2]Validation flags'!$H$3=1,0, IF( ISNUMBER(P6), 0, 1 ))</f>
        <v>0</v>
      </c>
      <c r="AK6" s="1061">
        <f>IF('[2]Validation flags'!$H$3=1,0, IF( ISNUMBER(Q6), 0, 1 ))</f>
        <v>0</v>
      </c>
      <c r="AL6" s="1061">
        <f>IF('[2]Validation flags'!$H$3=1,0, IF( ISNUMBER(R6), 0, 1 ))</f>
        <v>0</v>
      </c>
      <c r="AN6" s="3134"/>
    </row>
    <row r="7" spans="2:40" x14ac:dyDescent="0.25">
      <c r="B7" s="2745">
        <v>2</v>
      </c>
      <c r="C7" s="2746" t="s">
        <v>7825</v>
      </c>
      <c r="D7" s="2761" t="s">
        <v>7826</v>
      </c>
      <c r="E7" s="2762" t="s">
        <v>1880</v>
      </c>
      <c r="F7" s="2763">
        <v>2</v>
      </c>
      <c r="G7" s="2812"/>
      <c r="H7" s="2192">
        <v>0</v>
      </c>
      <c r="I7" s="2193">
        <v>0</v>
      </c>
      <c r="J7" s="2193">
        <v>0</v>
      </c>
      <c r="K7" s="2193">
        <v>0</v>
      </c>
      <c r="L7" s="2194">
        <v>0</v>
      </c>
      <c r="M7" s="2812"/>
      <c r="N7" s="2192">
        <v>0</v>
      </c>
      <c r="O7" s="2193">
        <v>0</v>
      </c>
      <c r="P7" s="2193">
        <v>0</v>
      </c>
      <c r="Q7" s="2193">
        <v>0</v>
      </c>
      <c r="R7" s="2194">
        <v>0</v>
      </c>
      <c r="S7" s="2736"/>
      <c r="T7" s="3126"/>
      <c r="U7" s="3127"/>
      <c r="W7" s="43">
        <f xml:space="preserve"> IF( SUM( AA7:AL7 ) = 0, 0, $AA$5 )</f>
        <v>0</v>
      </c>
      <c r="X7" s="651"/>
      <c r="AA7" s="1035"/>
      <c r="AB7" s="1061">
        <f>IF('[2]Validation flags'!$H$3=1,0, IF( ISNUMBER(H7), 0, 1 ))</f>
        <v>0</v>
      </c>
      <c r="AC7" s="1061">
        <f>IF('[2]Validation flags'!$H$3=1,0, IF( ISNUMBER(I7), 0, 1 ))</f>
        <v>0</v>
      </c>
      <c r="AD7" s="1061">
        <f>IF('[2]Validation flags'!$H$3=1,0, IF( ISNUMBER(J7), 0, 1 ))</f>
        <v>0</v>
      </c>
      <c r="AE7" s="1061">
        <f>IF('[2]Validation flags'!$H$3=1,0, IF( ISNUMBER(K7), 0, 1 ))</f>
        <v>0</v>
      </c>
      <c r="AF7" s="1061">
        <f>IF('[2]Validation flags'!$H$3=1,0, IF( ISNUMBER(L7), 0, 1 ))</f>
        <v>0</v>
      </c>
      <c r="AG7" s="1050"/>
      <c r="AH7" s="1061">
        <f>IF('[2]Validation flags'!$H$3=1,0, IF( ISNUMBER(N7), 0, 1 ))</f>
        <v>0</v>
      </c>
      <c r="AI7" s="1061">
        <f>IF('[2]Validation flags'!$H$3=1,0, IF( ISNUMBER(O7), 0, 1 ))</f>
        <v>0</v>
      </c>
      <c r="AJ7" s="1061">
        <f>IF('[2]Validation flags'!$H$3=1,0, IF( ISNUMBER(P7), 0, 1 ))</f>
        <v>0</v>
      </c>
      <c r="AK7" s="1061">
        <f>IF('[2]Validation flags'!$H$3=1,0, IF( ISNUMBER(Q7), 0, 1 ))</f>
        <v>0</v>
      </c>
      <c r="AL7" s="1061">
        <f>IF('[2]Validation flags'!$H$3=1,0, IF( ISNUMBER(R7), 0, 1 ))</f>
        <v>0</v>
      </c>
      <c r="AN7" s="3134"/>
    </row>
    <row r="8" spans="2:40" x14ac:dyDescent="0.25">
      <c r="B8" s="2745">
        <v>3</v>
      </c>
      <c r="C8" s="2746" t="s">
        <v>7827</v>
      </c>
      <c r="D8" s="2761" t="s">
        <v>7828</v>
      </c>
      <c r="E8" s="2762" t="s">
        <v>1880</v>
      </c>
      <c r="F8" s="2763">
        <v>2</v>
      </c>
      <c r="G8" s="2812"/>
      <c r="H8" s="2192">
        <v>0</v>
      </c>
      <c r="I8" s="2193">
        <v>0</v>
      </c>
      <c r="J8" s="2193">
        <v>0</v>
      </c>
      <c r="K8" s="2193">
        <v>0</v>
      </c>
      <c r="L8" s="2194">
        <v>0</v>
      </c>
      <c r="M8" s="2812"/>
      <c r="N8" s="2192">
        <v>0</v>
      </c>
      <c r="O8" s="2193">
        <v>0</v>
      </c>
      <c r="P8" s="2193">
        <v>0</v>
      </c>
      <c r="Q8" s="2193">
        <v>0</v>
      </c>
      <c r="R8" s="2194">
        <v>0</v>
      </c>
      <c r="S8" s="2736"/>
      <c r="T8" s="3126"/>
      <c r="U8" s="3127"/>
      <c r="W8" s="43">
        <f xml:space="preserve"> IF( SUM( AA8:AL8 ) = 0, 0, $AA$5 )</f>
        <v>0</v>
      </c>
      <c r="X8" s="651"/>
      <c r="AA8" s="1050"/>
      <c r="AB8" s="1061">
        <f>IF('[2]Validation flags'!$H$3=1,0, IF( ISNUMBER(H8), 0, 1 ))</f>
        <v>0</v>
      </c>
      <c r="AC8" s="1061">
        <f>IF('[2]Validation flags'!$H$3=1,0, IF( ISNUMBER(I8), 0, 1 ))</f>
        <v>0</v>
      </c>
      <c r="AD8" s="1061">
        <f>IF('[2]Validation flags'!$H$3=1,0, IF( ISNUMBER(J8), 0, 1 ))</f>
        <v>0</v>
      </c>
      <c r="AE8" s="1061">
        <f>IF('[2]Validation flags'!$H$3=1,0, IF( ISNUMBER(K8), 0, 1 ))</f>
        <v>0</v>
      </c>
      <c r="AF8" s="1061">
        <f>IF('[2]Validation flags'!$H$3=1,0, IF( ISNUMBER(L8), 0, 1 ))</f>
        <v>0</v>
      </c>
      <c r="AG8" s="1050"/>
      <c r="AH8" s="1061">
        <f>IF('[2]Validation flags'!$H$3=1,0, IF( ISNUMBER(N8), 0, 1 ))</f>
        <v>0</v>
      </c>
      <c r="AI8" s="1061">
        <f>IF('[2]Validation flags'!$H$3=1,0, IF( ISNUMBER(O8), 0, 1 ))</f>
        <v>0</v>
      </c>
      <c r="AJ8" s="1061">
        <f>IF('[2]Validation flags'!$H$3=1,0, IF( ISNUMBER(P8), 0, 1 ))</f>
        <v>0</v>
      </c>
      <c r="AK8" s="1061">
        <f>IF('[2]Validation flags'!$H$3=1,0, IF( ISNUMBER(Q8), 0, 1 ))</f>
        <v>0</v>
      </c>
      <c r="AL8" s="1061">
        <f>IF('[2]Validation flags'!$H$3=1,0, IF( ISNUMBER(R8), 0, 1 ))</f>
        <v>0</v>
      </c>
      <c r="AN8" s="3134"/>
    </row>
    <row r="9" spans="2:40" ht="15" thickBot="1" x14ac:dyDescent="0.3">
      <c r="B9" s="2745">
        <v>4</v>
      </c>
      <c r="C9" s="2746" t="s">
        <v>7829</v>
      </c>
      <c r="D9" s="2761" t="s">
        <v>7830</v>
      </c>
      <c r="E9" s="2762" t="s">
        <v>1880</v>
      </c>
      <c r="F9" s="2763">
        <v>2</v>
      </c>
      <c r="G9" s="2812"/>
      <c r="H9" s="2770">
        <f>SUM(H6:H8)</f>
        <v>9.3899999999999997E-2</v>
      </c>
      <c r="I9" s="2771">
        <f>SUM(I6:I8)</f>
        <v>9.3899999999999997E-2</v>
      </c>
      <c r="J9" s="2771">
        <f>SUM(J6:J8)</f>
        <v>9.3899999999999997E-2</v>
      </c>
      <c r="K9" s="2771">
        <f>SUM(K6:K8)</f>
        <v>9.3899999999999997E-2</v>
      </c>
      <c r="L9" s="2772">
        <f>SUM(L6:L8)</f>
        <v>9.3899999999999997E-2</v>
      </c>
      <c r="M9" s="2812"/>
      <c r="N9" s="2770">
        <f>SUM(N6:N8)</f>
        <v>9.3899999999999997E-2</v>
      </c>
      <c r="O9" s="2771">
        <f>SUM(O6:O8)</f>
        <v>9.3899999999999997E-2</v>
      </c>
      <c r="P9" s="2771">
        <f>SUM(P6:P8)</f>
        <v>9.3899999999999997E-2</v>
      </c>
      <c r="Q9" s="2771">
        <f>SUM(Q6:Q8)</f>
        <v>9.3899999999999997E-2</v>
      </c>
      <c r="R9" s="2772">
        <f>SUM(R6:R8)</f>
        <v>9.3899999999999997E-2</v>
      </c>
      <c r="S9" s="2736"/>
      <c r="T9" s="2387" t="s">
        <v>7784</v>
      </c>
      <c r="U9" s="2971"/>
      <c r="W9" s="43">
        <f xml:space="preserve"> IF( SUM( AA9:AL9 ) = 0, 0, $AA$5 )</f>
        <v>0</v>
      </c>
      <c r="X9" s="651"/>
      <c r="AA9" s="1050"/>
      <c r="AB9" s="1050"/>
      <c r="AC9" s="1050"/>
      <c r="AD9" s="1050"/>
      <c r="AE9" s="1050"/>
      <c r="AF9" s="1050"/>
      <c r="AG9" s="1050"/>
      <c r="AH9" s="1050"/>
      <c r="AI9" s="1050"/>
      <c r="AJ9" s="1050"/>
      <c r="AK9" s="1050"/>
      <c r="AL9" s="1050"/>
      <c r="AN9" s="3134"/>
    </row>
    <row r="10" spans="2:40" ht="15" thickBot="1" x14ac:dyDescent="0.3">
      <c r="B10" s="2776">
        <v>5</v>
      </c>
      <c r="C10" s="2777" t="s">
        <v>7831</v>
      </c>
      <c r="D10" s="2778" t="s">
        <v>7832</v>
      </c>
      <c r="E10" s="2779" t="s">
        <v>1912</v>
      </c>
      <c r="F10" s="2780">
        <v>0</v>
      </c>
      <c r="G10" s="3129" t="s">
        <v>6391</v>
      </c>
      <c r="H10" s="2753"/>
      <c r="I10" s="2753"/>
      <c r="J10" s="2753"/>
      <c r="K10" s="2753"/>
      <c r="L10" s="2753"/>
      <c r="M10" s="3129" t="s">
        <v>6391</v>
      </c>
      <c r="N10" s="2753"/>
      <c r="O10" s="2753"/>
      <c r="P10" s="2753"/>
      <c r="Q10" s="2753"/>
      <c r="R10" s="2753"/>
      <c r="S10" s="2736"/>
      <c r="T10" s="3130"/>
      <c r="U10" s="3131" t="s">
        <v>6392</v>
      </c>
      <c r="W10" s="43">
        <f xml:space="preserve"> IF( SUM( AA10:AL10 ) = 0, 0, $AA$5 )</f>
        <v>0</v>
      </c>
      <c r="X10" s="651">
        <f>IF(AN10=0,0,U10)</f>
        <v>0</v>
      </c>
      <c r="AA10" s="1061">
        <f>IF('[2]Validation flags'!$H$3=1,0, IF( ISTEXT(G10), 0, 1 ))</f>
        <v>0</v>
      </c>
      <c r="AB10" s="1050"/>
      <c r="AC10" s="1050"/>
      <c r="AD10" s="1050"/>
      <c r="AE10" s="1050"/>
      <c r="AF10" s="1050"/>
      <c r="AG10" s="1061">
        <f>IF('[2]Validation flags'!$H$3=1,0, IF( ISTEXT(M10), 0, 1 ))</f>
        <v>0</v>
      </c>
      <c r="AH10" s="1050"/>
      <c r="AI10" s="1050"/>
      <c r="AJ10" s="1050"/>
      <c r="AK10" s="1050"/>
      <c r="AL10" s="1050"/>
      <c r="AN10" s="3135">
        <f>IF(G10=M10,0,1)</f>
        <v>0</v>
      </c>
    </row>
    <row r="11" spans="2:40" ht="14.25" customHeight="1" thickBot="1" x14ac:dyDescent="0.3">
      <c r="B11" s="2786"/>
      <c r="C11" s="2787"/>
      <c r="D11" s="2736"/>
      <c r="E11" s="2736"/>
      <c r="F11" s="2736"/>
      <c r="G11" s="2753"/>
      <c r="H11" s="2753"/>
      <c r="I11" s="2753"/>
      <c r="J11" s="2753"/>
      <c r="K11" s="2753"/>
      <c r="L11" s="2753"/>
      <c r="M11" s="2753"/>
      <c r="N11" s="2753"/>
      <c r="O11" s="2753"/>
      <c r="P11" s="2753"/>
      <c r="Q11" s="2753"/>
      <c r="R11" s="2753"/>
      <c r="S11" s="2736"/>
      <c r="T11" s="3136"/>
      <c r="U11" s="3136"/>
      <c r="W11" s="43"/>
      <c r="X11" s="651"/>
      <c r="AA11" s="1050"/>
      <c r="AB11" s="1050"/>
      <c r="AC11" s="1050"/>
      <c r="AD11" s="1050"/>
      <c r="AE11" s="1050"/>
      <c r="AF11" s="1050"/>
      <c r="AG11" s="1050"/>
      <c r="AH11" s="1050"/>
      <c r="AI11" s="1050"/>
      <c r="AJ11" s="1050"/>
      <c r="AK11" s="1050"/>
      <c r="AL11" s="1050"/>
      <c r="AN11" s="3134"/>
    </row>
    <row r="12" spans="2:40" ht="15" thickBot="1" x14ac:dyDescent="0.3">
      <c r="B12" s="2741" t="s">
        <v>116</v>
      </c>
      <c r="C12" s="2742" t="s">
        <v>7788</v>
      </c>
      <c r="D12" s="2736"/>
      <c r="E12" s="2736"/>
      <c r="F12" s="2736"/>
      <c r="G12" s="2753"/>
      <c r="H12" s="2753"/>
      <c r="I12" s="2753"/>
      <c r="J12" s="2753"/>
      <c r="K12" s="2753"/>
      <c r="L12" s="2753"/>
      <c r="M12" s="2753"/>
      <c r="N12" s="2753"/>
      <c r="O12" s="2753"/>
      <c r="P12" s="2753"/>
      <c r="Q12" s="2753"/>
      <c r="R12" s="2753"/>
      <c r="S12" s="2736"/>
      <c r="T12" s="3136"/>
      <c r="U12" s="3136"/>
      <c r="W12" s="43"/>
      <c r="X12" s="651"/>
      <c r="AA12" s="1050"/>
      <c r="AB12" s="1050"/>
      <c r="AC12" s="1050"/>
      <c r="AD12" s="1050"/>
      <c r="AE12" s="1050"/>
      <c r="AF12" s="1050"/>
      <c r="AG12" s="1050"/>
      <c r="AH12" s="1050"/>
      <c r="AI12" s="1050"/>
      <c r="AJ12" s="1050"/>
      <c r="AK12" s="1050"/>
      <c r="AL12" s="1050"/>
      <c r="AN12" s="3134"/>
    </row>
    <row r="13" spans="2:40" x14ac:dyDescent="0.25">
      <c r="B13" s="2745">
        <v>6</v>
      </c>
      <c r="C13" s="2746" t="s">
        <v>7823</v>
      </c>
      <c r="D13" s="2747" t="s">
        <v>7833</v>
      </c>
      <c r="E13" s="2748" t="s">
        <v>1880</v>
      </c>
      <c r="F13" s="2749">
        <v>2</v>
      </c>
      <c r="G13" s="2812"/>
      <c r="H13" s="3121">
        <v>9.3899999999999997E-2</v>
      </c>
      <c r="I13" s="3122">
        <v>9.3899999999999997E-2</v>
      </c>
      <c r="J13" s="3122">
        <v>9.3899999999999997E-2</v>
      </c>
      <c r="K13" s="3122">
        <v>9.3899999999999997E-2</v>
      </c>
      <c r="L13" s="3123">
        <v>9.3899999999999997E-2</v>
      </c>
      <c r="M13" s="2812"/>
      <c r="N13" s="3121">
        <v>9.3899999999999997E-2</v>
      </c>
      <c r="O13" s="3122">
        <v>9.3899999999999997E-2</v>
      </c>
      <c r="P13" s="3122">
        <v>9.3899999999999997E-2</v>
      </c>
      <c r="Q13" s="3122">
        <v>9.3899999999999997E-2</v>
      </c>
      <c r="R13" s="3123">
        <v>9.3899999999999997E-2</v>
      </c>
      <c r="S13" s="2736"/>
      <c r="T13" s="3124"/>
      <c r="U13" s="3125"/>
      <c r="W13" s="43">
        <f xml:space="preserve"> IF( SUM( AA13:AL13 ) = 0, 0, $AA$5 )</f>
        <v>0</v>
      </c>
      <c r="X13" s="651"/>
      <c r="AA13" s="1050"/>
      <c r="AB13" s="1061">
        <f>IF('[2]Validation flags'!$H$3=1,0, IF( ISNUMBER(H13), 0, 1 ))</f>
        <v>0</v>
      </c>
      <c r="AC13" s="1061">
        <f>IF('[2]Validation flags'!$H$3=1,0, IF( ISNUMBER(I13), 0, 1 ))</f>
        <v>0</v>
      </c>
      <c r="AD13" s="1061">
        <f>IF('[2]Validation flags'!$H$3=1,0, IF( ISNUMBER(J13), 0, 1 ))</f>
        <v>0</v>
      </c>
      <c r="AE13" s="1061">
        <f>IF('[2]Validation flags'!$H$3=1,0, IF( ISNUMBER(K13), 0, 1 ))</f>
        <v>0</v>
      </c>
      <c r="AF13" s="1061">
        <f>IF('[2]Validation flags'!$H$3=1,0, IF( ISNUMBER(L13), 0, 1 ))</f>
        <v>0</v>
      </c>
      <c r="AG13" s="1050"/>
      <c r="AH13" s="1061">
        <f>IF('[2]Validation flags'!$H$3=1,0, IF( ISNUMBER(N13), 0, 1 ))</f>
        <v>0</v>
      </c>
      <c r="AI13" s="1061">
        <f>IF('[2]Validation flags'!$H$3=1,0, IF( ISNUMBER(O13), 0, 1 ))</f>
        <v>0</v>
      </c>
      <c r="AJ13" s="1061">
        <f>IF('[2]Validation flags'!$H$3=1,0, IF( ISNUMBER(P13), 0, 1 ))</f>
        <v>0</v>
      </c>
      <c r="AK13" s="1061">
        <f>IF('[2]Validation flags'!$H$3=1,0, IF( ISNUMBER(Q13), 0, 1 ))</f>
        <v>0</v>
      </c>
      <c r="AL13" s="1061">
        <f>IF('[2]Validation flags'!$H$3=1,0, IF( ISNUMBER(R13), 0, 1 ))</f>
        <v>0</v>
      </c>
      <c r="AN13" s="3134"/>
    </row>
    <row r="14" spans="2:40" x14ac:dyDescent="0.25">
      <c r="B14" s="2745">
        <v>7</v>
      </c>
      <c r="C14" s="2746" t="s">
        <v>7825</v>
      </c>
      <c r="D14" s="2761" t="s">
        <v>7834</v>
      </c>
      <c r="E14" s="2762" t="s">
        <v>1880</v>
      </c>
      <c r="F14" s="2763">
        <v>2</v>
      </c>
      <c r="G14" s="2812"/>
      <c r="H14" s="2192">
        <v>0</v>
      </c>
      <c r="I14" s="2193">
        <v>0</v>
      </c>
      <c r="J14" s="2193">
        <v>0</v>
      </c>
      <c r="K14" s="2193">
        <v>0</v>
      </c>
      <c r="L14" s="2194">
        <v>0</v>
      </c>
      <c r="M14" s="2812"/>
      <c r="N14" s="2192">
        <v>0</v>
      </c>
      <c r="O14" s="2193">
        <v>0</v>
      </c>
      <c r="P14" s="2193">
        <v>0</v>
      </c>
      <c r="Q14" s="2193">
        <v>0</v>
      </c>
      <c r="R14" s="2194">
        <v>0</v>
      </c>
      <c r="S14" s="2736"/>
      <c r="T14" s="3126"/>
      <c r="U14" s="3127"/>
      <c r="W14" s="43">
        <f xml:space="preserve"> IF( SUM( AA14:AL14 ) = 0, 0, $AA$5 )</f>
        <v>0</v>
      </c>
      <c r="X14" s="651"/>
      <c r="AA14" s="1035"/>
      <c r="AB14" s="1061">
        <f>IF('[2]Validation flags'!$H$3=1,0, IF( ISNUMBER(H14), 0, 1 ))</f>
        <v>0</v>
      </c>
      <c r="AC14" s="1061">
        <f>IF('[2]Validation flags'!$H$3=1,0, IF( ISNUMBER(I14), 0, 1 ))</f>
        <v>0</v>
      </c>
      <c r="AD14" s="1061">
        <f>IF('[2]Validation flags'!$H$3=1,0, IF( ISNUMBER(J14), 0, 1 ))</f>
        <v>0</v>
      </c>
      <c r="AE14" s="1061">
        <f>IF('[2]Validation flags'!$H$3=1,0, IF( ISNUMBER(K14), 0, 1 ))</f>
        <v>0</v>
      </c>
      <c r="AF14" s="1061">
        <f>IF('[2]Validation flags'!$H$3=1,0, IF( ISNUMBER(L14), 0, 1 ))</f>
        <v>0</v>
      </c>
      <c r="AG14" s="1050"/>
      <c r="AH14" s="1061">
        <f>IF('[2]Validation flags'!$H$3=1,0, IF( ISNUMBER(N14), 0, 1 ))</f>
        <v>0</v>
      </c>
      <c r="AI14" s="1061">
        <f>IF('[2]Validation flags'!$H$3=1,0, IF( ISNUMBER(O14), 0, 1 ))</f>
        <v>0</v>
      </c>
      <c r="AJ14" s="1061">
        <f>IF('[2]Validation flags'!$H$3=1,0, IF( ISNUMBER(P14), 0, 1 ))</f>
        <v>0</v>
      </c>
      <c r="AK14" s="1061">
        <f>IF('[2]Validation flags'!$H$3=1,0, IF( ISNUMBER(Q14), 0, 1 ))</f>
        <v>0</v>
      </c>
      <c r="AL14" s="1061">
        <f>IF('[2]Validation flags'!$H$3=1,0, IF( ISNUMBER(R14), 0, 1 ))</f>
        <v>0</v>
      </c>
      <c r="AN14" s="3134"/>
    </row>
    <row r="15" spans="2:40" x14ac:dyDescent="0.25">
      <c r="B15" s="2745">
        <v>8</v>
      </c>
      <c r="C15" s="2746" t="s">
        <v>7835</v>
      </c>
      <c r="D15" s="2761" t="s">
        <v>7836</v>
      </c>
      <c r="E15" s="2762" t="s">
        <v>1880</v>
      </c>
      <c r="F15" s="2763">
        <v>2</v>
      </c>
      <c r="G15" s="2812"/>
      <c r="H15" s="2192">
        <v>0</v>
      </c>
      <c r="I15" s="2193">
        <v>0</v>
      </c>
      <c r="J15" s="2193">
        <v>0</v>
      </c>
      <c r="K15" s="2193">
        <v>0</v>
      </c>
      <c r="L15" s="2194">
        <v>0</v>
      </c>
      <c r="M15" s="2812"/>
      <c r="N15" s="2192">
        <v>0</v>
      </c>
      <c r="O15" s="2193">
        <v>0</v>
      </c>
      <c r="P15" s="2193">
        <v>0</v>
      </c>
      <c r="Q15" s="2193">
        <v>0</v>
      </c>
      <c r="R15" s="2194">
        <v>0</v>
      </c>
      <c r="S15" s="2736"/>
      <c r="T15" s="3126"/>
      <c r="U15" s="3127"/>
      <c r="W15" s="43">
        <f xml:space="preserve"> IF( SUM( AA15:AL15 ) = 0, 0, $AA$5 )</f>
        <v>0</v>
      </c>
      <c r="X15" s="651"/>
      <c r="AA15" s="1050"/>
      <c r="AB15" s="1061">
        <f>IF('[2]Validation flags'!$H$3=1,0, IF( ISNUMBER(H15), 0, 1 ))</f>
        <v>0</v>
      </c>
      <c r="AC15" s="1061">
        <f>IF('[2]Validation flags'!$H$3=1,0, IF( ISNUMBER(I15), 0, 1 ))</f>
        <v>0</v>
      </c>
      <c r="AD15" s="1061">
        <f>IF('[2]Validation flags'!$H$3=1,0, IF( ISNUMBER(J15), 0, 1 ))</f>
        <v>0</v>
      </c>
      <c r="AE15" s="1061">
        <f>IF('[2]Validation flags'!$H$3=1,0, IF( ISNUMBER(K15), 0, 1 ))</f>
        <v>0</v>
      </c>
      <c r="AF15" s="1061">
        <f>IF('[2]Validation flags'!$H$3=1,0, IF( ISNUMBER(L15), 0, 1 ))</f>
        <v>0</v>
      </c>
      <c r="AG15" s="1050"/>
      <c r="AH15" s="1061">
        <f>IF('[2]Validation flags'!$H$3=1,0, IF( ISNUMBER(N15), 0, 1 ))</f>
        <v>0</v>
      </c>
      <c r="AI15" s="1061">
        <f>IF('[2]Validation flags'!$H$3=1,0, IF( ISNUMBER(O15), 0, 1 ))</f>
        <v>0</v>
      </c>
      <c r="AJ15" s="1061">
        <f>IF('[2]Validation flags'!$H$3=1,0, IF( ISNUMBER(P15), 0, 1 ))</f>
        <v>0</v>
      </c>
      <c r="AK15" s="1061">
        <f>IF('[2]Validation flags'!$H$3=1,0, IF( ISNUMBER(Q15), 0, 1 ))</f>
        <v>0</v>
      </c>
      <c r="AL15" s="1061">
        <f>IF('[2]Validation flags'!$H$3=1,0, IF( ISNUMBER(R15), 0, 1 ))</f>
        <v>0</v>
      </c>
      <c r="AN15" s="3134"/>
    </row>
    <row r="16" spans="2:40" ht="15" thickBot="1" x14ac:dyDescent="0.3">
      <c r="B16" s="2745">
        <v>9</v>
      </c>
      <c r="C16" s="2746" t="s">
        <v>7837</v>
      </c>
      <c r="D16" s="2761" t="s">
        <v>7838</v>
      </c>
      <c r="E16" s="2762" t="s">
        <v>1880</v>
      </c>
      <c r="F16" s="2763">
        <v>2</v>
      </c>
      <c r="G16" s="2812"/>
      <c r="H16" s="2770">
        <f>SUM(H13:H15)</f>
        <v>9.3899999999999997E-2</v>
      </c>
      <c r="I16" s="2771">
        <f>SUM(I13:I15)</f>
        <v>9.3899999999999997E-2</v>
      </c>
      <c r="J16" s="2771">
        <f>SUM(J13:J15)</f>
        <v>9.3899999999999997E-2</v>
      </c>
      <c r="K16" s="2771">
        <f>SUM(K13:K15)</f>
        <v>9.3899999999999997E-2</v>
      </c>
      <c r="L16" s="2772">
        <f>SUM(L13:L15)</f>
        <v>9.3899999999999997E-2</v>
      </c>
      <c r="M16" s="2812"/>
      <c r="N16" s="2770">
        <f>SUM(N13:N15)</f>
        <v>9.3899999999999997E-2</v>
      </c>
      <c r="O16" s="2771">
        <f>SUM(O13:O15)</f>
        <v>9.3899999999999997E-2</v>
      </c>
      <c r="P16" s="2771">
        <f>SUM(P13:P15)</f>
        <v>9.3899999999999997E-2</v>
      </c>
      <c r="Q16" s="2771">
        <f>SUM(Q13:Q15)</f>
        <v>9.3899999999999997E-2</v>
      </c>
      <c r="R16" s="2772">
        <f>SUM(R13:R15)</f>
        <v>9.3899999999999997E-2</v>
      </c>
      <c r="S16" s="2736"/>
      <c r="T16" s="2387" t="s">
        <v>7795</v>
      </c>
      <c r="U16" s="2971"/>
      <c r="W16" s="43">
        <f xml:space="preserve"> IF( SUM( AA16:AL16 ) = 0, 0, $AA$5 )</f>
        <v>0</v>
      </c>
      <c r="X16" s="651"/>
      <c r="AA16" s="1050"/>
      <c r="AB16" s="1050"/>
      <c r="AC16" s="1050"/>
      <c r="AD16" s="1050"/>
      <c r="AE16" s="1050"/>
      <c r="AF16" s="1050"/>
      <c r="AG16" s="1050"/>
      <c r="AH16" s="1050"/>
      <c r="AI16" s="1050"/>
      <c r="AJ16" s="1050"/>
      <c r="AK16" s="1050"/>
      <c r="AL16" s="1050"/>
      <c r="AN16" s="3134"/>
    </row>
    <row r="17" spans="2:41" ht="15" thickBot="1" x14ac:dyDescent="0.3">
      <c r="B17" s="2776">
        <v>10</v>
      </c>
      <c r="C17" s="2777" t="s">
        <v>7839</v>
      </c>
      <c r="D17" s="2778" t="s">
        <v>7840</v>
      </c>
      <c r="E17" s="2779" t="s">
        <v>1912</v>
      </c>
      <c r="F17" s="2780">
        <v>0</v>
      </c>
      <c r="G17" s="3129" t="s">
        <v>6391</v>
      </c>
      <c r="H17" s="2753"/>
      <c r="I17" s="2753"/>
      <c r="J17" s="2753"/>
      <c r="K17" s="2753"/>
      <c r="L17" s="2753"/>
      <c r="M17" s="3129" t="s">
        <v>6391</v>
      </c>
      <c r="N17" s="3137"/>
      <c r="O17" s="2753"/>
      <c r="P17" s="2753"/>
      <c r="Q17" s="2753"/>
      <c r="R17" s="2753"/>
      <c r="S17" s="2736"/>
      <c r="T17" s="3130"/>
      <c r="U17" s="3131" t="s">
        <v>6392</v>
      </c>
      <c r="W17" s="43">
        <f xml:space="preserve"> IF( SUM( AA17:AL17 ) = 0, 0, $AA$5 )</f>
        <v>0</v>
      </c>
      <c r="X17" s="651">
        <f>IF(AN17=0,0,U17)</f>
        <v>0</v>
      </c>
      <c r="AA17" s="1061">
        <f>IF('[2]Validation flags'!$H$3=1,0, IF( ISTEXT(G17), 0, 1 ))</f>
        <v>0</v>
      </c>
      <c r="AB17" s="1050"/>
      <c r="AC17" s="1050"/>
      <c r="AD17" s="1050"/>
      <c r="AE17" s="1050"/>
      <c r="AF17" s="1050"/>
      <c r="AG17" s="1061">
        <f>IF('[2]Validation flags'!$H$3=1,0, IF( ISTEXT(M17), 0, 1 ))</f>
        <v>0</v>
      </c>
      <c r="AH17" s="1050"/>
      <c r="AI17" s="1050"/>
      <c r="AJ17" s="1050"/>
      <c r="AK17" s="1050"/>
      <c r="AL17" s="1050"/>
      <c r="AN17" s="3135">
        <f>IF(G17=M17,0,1)</f>
        <v>0</v>
      </c>
    </row>
    <row r="18" spans="2:41" ht="14.25" customHeight="1" thickBot="1" x14ac:dyDescent="0.3">
      <c r="B18" s="2786"/>
      <c r="C18" s="2787"/>
      <c r="D18" s="2736"/>
      <c r="E18" s="2736"/>
      <c r="F18" s="2736"/>
      <c r="G18" s="2753"/>
      <c r="H18" s="2753"/>
      <c r="I18" s="2753"/>
      <c r="J18" s="2753"/>
      <c r="K18" s="2753"/>
      <c r="L18" s="2753"/>
      <c r="M18" s="2753"/>
      <c r="N18" s="2753"/>
      <c r="O18" s="2753"/>
      <c r="P18" s="2753"/>
      <c r="Q18" s="2753"/>
      <c r="R18" s="2753"/>
      <c r="S18" s="2736"/>
      <c r="T18" s="3136"/>
      <c r="U18" s="3136"/>
      <c r="W18" s="43"/>
      <c r="X18" s="651"/>
      <c r="AA18" s="1050"/>
      <c r="AB18" s="1050"/>
      <c r="AC18" s="1050"/>
      <c r="AD18" s="1050"/>
      <c r="AE18" s="1050"/>
      <c r="AF18" s="1050"/>
      <c r="AG18" s="1050"/>
      <c r="AH18" s="1050"/>
      <c r="AI18" s="1050"/>
      <c r="AJ18" s="1050"/>
      <c r="AK18" s="1050"/>
      <c r="AL18" s="1050"/>
      <c r="AN18" s="3134"/>
    </row>
    <row r="19" spans="2:41" ht="15" thickBot="1" x14ac:dyDescent="0.3">
      <c r="B19" s="2741" t="s">
        <v>167</v>
      </c>
      <c r="C19" s="2742" t="s">
        <v>6449</v>
      </c>
      <c r="D19" s="2736"/>
      <c r="E19" s="2736"/>
      <c r="F19" s="2736"/>
      <c r="G19" s="2753"/>
      <c r="H19" s="2753"/>
      <c r="I19" s="2753"/>
      <c r="J19" s="2753"/>
      <c r="K19" s="2753"/>
      <c r="L19" s="2753"/>
      <c r="M19" s="2753"/>
      <c r="N19" s="2753"/>
      <c r="O19" s="2753"/>
      <c r="P19" s="2753"/>
      <c r="Q19" s="2753"/>
      <c r="R19" s="2753"/>
      <c r="S19" s="2736"/>
      <c r="T19" s="3136"/>
      <c r="U19" s="3136"/>
      <c r="W19" s="43"/>
      <c r="X19" s="651"/>
      <c r="AA19" s="1050"/>
      <c r="AB19" s="1050"/>
      <c r="AC19" s="1050"/>
      <c r="AD19" s="1050"/>
      <c r="AE19" s="1050"/>
      <c r="AF19" s="1050"/>
      <c r="AG19" s="1050"/>
      <c r="AH19" s="1050"/>
      <c r="AI19" s="1050"/>
      <c r="AJ19" s="1050"/>
      <c r="AK19" s="1050"/>
      <c r="AL19" s="1050"/>
      <c r="AN19" s="3134"/>
    </row>
    <row r="20" spans="2:41" x14ac:dyDescent="0.25">
      <c r="B20" s="2745">
        <v>11</v>
      </c>
      <c r="C20" s="2746" t="s">
        <v>7841</v>
      </c>
      <c r="D20" s="2747" t="s">
        <v>7842</v>
      </c>
      <c r="E20" s="2748" t="s">
        <v>1880</v>
      </c>
      <c r="F20" s="2749">
        <v>2</v>
      </c>
      <c r="G20" s="2812"/>
      <c r="H20" s="3121">
        <v>9.3899999999999997E-2</v>
      </c>
      <c r="I20" s="3122">
        <v>9.3899999999999997E-2</v>
      </c>
      <c r="J20" s="3122">
        <v>9.3899999999999997E-2</v>
      </c>
      <c r="K20" s="3122">
        <v>9.3899999999999997E-2</v>
      </c>
      <c r="L20" s="3123">
        <v>9.3899999999999997E-2</v>
      </c>
      <c r="M20" s="2812"/>
      <c r="N20" s="3121">
        <v>9.3899999999999997E-2</v>
      </c>
      <c r="O20" s="3122">
        <v>9.3899999999999997E-2</v>
      </c>
      <c r="P20" s="3122">
        <v>9.3899999999999997E-2</v>
      </c>
      <c r="Q20" s="3122">
        <v>9.3899999999999997E-2</v>
      </c>
      <c r="R20" s="3123">
        <v>9.3899999999999997E-2</v>
      </c>
      <c r="S20" s="2736"/>
      <c r="T20" s="3124"/>
      <c r="U20" s="3125"/>
      <c r="W20" s="43">
        <f xml:space="preserve"> IF( SUM( AA20:AL20 ) = 0, 0, $AA$5 )</f>
        <v>0</v>
      </c>
      <c r="X20" s="651"/>
      <c r="AA20" s="1050"/>
      <c r="AB20" s="1061">
        <f>IF('[2]Validation flags'!$H$3=1,0, IF( ISNUMBER(H20), 0, 1 ))</f>
        <v>0</v>
      </c>
      <c r="AC20" s="1061">
        <f>IF('[2]Validation flags'!$H$3=1,0, IF( ISNUMBER(I20), 0, 1 ))</f>
        <v>0</v>
      </c>
      <c r="AD20" s="1061">
        <f>IF('[2]Validation flags'!$H$3=1,0, IF( ISNUMBER(J20), 0, 1 ))</f>
        <v>0</v>
      </c>
      <c r="AE20" s="1061">
        <f>IF('[2]Validation flags'!$H$3=1,0, IF( ISNUMBER(K20), 0, 1 ))</f>
        <v>0</v>
      </c>
      <c r="AF20" s="1061">
        <f>IF('[2]Validation flags'!$H$3=1,0, IF( ISNUMBER(L20), 0, 1 ))</f>
        <v>0</v>
      </c>
      <c r="AG20" s="1050"/>
      <c r="AH20" s="1061">
        <f>IF('[2]Validation flags'!$H$3=1,0, IF( ISNUMBER(N20), 0, 1 ))</f>
        <v>0</v>
      </c>
      <c r="AI20" s="1061">
        <f>IF('[2]Validation flags'!$H$3=1,0, IF( ISNUMBER(O20), 0, 1 ))</f>
        <v>0</v>
      </c>
      <c r="AJ20" s="1061">
        <f>IF('[2]Validation flags'!$H$3=1,0, IF( ISNUMBER(P20), 0, 1 ))</f>
        <v>0</v>
      </c>
      <c r="AK20" s="1061">
        <f>IF('[2]Validation flags'!$H$3=1,0, IF( ISNUMBER(Q20), 0, 1 ))</f>
        <v>0</v>
      </c>
      <c r="AL20" s="1061">
        <f>IF('[2]Validation flags'!$H$3=1,0, IF( ISNUMBER(R20), 0, 1 ))</f>
        <v>0</v>
      </c>
      <c r="AN20" s="3134"/>
    </row>
    <row r="21" spans="2:41" x14ac:dyDescent="0.25">
      <c r="B21" s="2745">
        <v>12</v>
      </c>
      <c r="C21" s="2746" t="s">
        <v>7843</v>
      </c>
      <c r="D21" s="2761" t="s">
        <v>7844</v>
      </c>
      <c r="E21" s="2762" t="s">
        <v>1880</v>
      </c>
      <c r="F21" s="2763">
        <v>2</v>
      </c>
      <c r="G21" s="2812"/>
      <c r="H21" s="2192">
        <v>0</v>
      </c>
      <c r="I21" s="2193">
        <v>0</v>
      </c>
      <c r="J21" s="2193">
        <v>0</v>
      </c>
      <c r="K21" s="2193">
        <v>0</v>
      </c>
      <c r="L21" s="2194">
        <v>0</v>
      </c>
      <c r="M21" s="2812"/>
      <c r="N21" s="2192">
        <v>0</v>
      </c>
      <c r="O21" s="2193">
        <v>0</v>
      </c>
      <c r="P21" s="2193">
        <v>0</v>
      </c>
      <c r="Q21" s="2193">
        <v>0</v>
      </c>
      <c r="R21" s="2194">
        <v>0</v>
      </c>
      <c r="S21" s="2736"/>
      <c r="T21" s="3126"/>
      <c r="U21" s="3127"/>
      <c r="W21" s="43">
        <f xml:space="preserve"> IF( SUM( AA21:AL21 ) = 0, 0, $AA$5 )</f>
        <v>0</v>
      </c>
      <c r="X21" s="651"/>
      <c r="AA21" s="1035"/>
      <c r="AB21" s="1061">
        <f>IF('[2]Validation flags'!$H$3=1,0, IF( ISNUMBER(H21), 0, 1 ))</f>
        <v>0</v>
      </c>
      <c r="AC21" s="1061">
        <f>IF('[2]Validation flags'!$H$3=1,0, IF( ISNUMBER(I21), 0, 1 ))</f>
        <v>0</v>
      </c>
      <c r="AD21" s="1061">
        <f>IF('[2]Validation flags'!$H$3=1,0, IF( ISNUMBER(J21), 0, 1 ))</f>
        <v>0</v>
      </c>
      <c r="AE21" s="1061">
        <f>IF('[2]Validation flags'!$H$3=1,0, IF( ISNUMBER(K21), 0, 1 ))</f>
        <v>0</v>
      </c>
      <c r="AF21" s="1061">
        <f>IF('[2]Validation flags'!$H$3=1,0, IF( ISNUMBER(L21), 0, 1 ))</f>
        <v>0</v>
      </c>
      <c r="AG21" s="1050"/>
      <c r="AH21" s="1061">
        <f>IF('[2]Validation flags'!$H$3=1,0, IF( ISNUMBER(N21), 0, 1 ))</f>
        <v>0</v>
      </c>
      <c r="AI21" s="1061">
        <f>IF('[2]Validation flags'!$H$3=1,0, IF( ISNUMBER(O21), 0, 1 ))</f>
        <v>0</v>
      </c>
      <c r="AJ21" s="1061">
        <f>IF('[2]Validation flags'!$H$3=1,0, IF( ISNUMBER(P21), 0, 1 ))</f>
        <v>0</v>
      </c>
      <c r="AK21" s="1061">
        <f>IF('[2]Validation flags'!$H$3=1,0, IF( ISNUMBER(Q21), 0, 1 ))</f>
        <v>0</v>
      </c>
      <c r="AL21" s="1061">
        <f>IF('[2]Validation flags'!$H$3=1,0, IF( ISNUMBER(R21), 0, 1 ))</f>
        <v>0</v>
      </c>
      <c r="AN21" s="3134"/>
    </row>
    <row r="22" spans="2:41" x14ac:dyDescent="0.25">
      <c r="B22" s="2745">
        <v>13</v>
      </c>
      <c r="C22" s="2746" t="s">
        <v>7845</v>
      </c>
      <c r="D22" s="2761" t="s">
        <v>7846</v>
      </c>
      <c r="E22" s="2762" t="s">
        <v>1880</v>
      </c>
      <c r="F22" s="2763">
        <v>2</v>
      </c>
      <c r="G22" s="2812"/>
      <c r="H22" s="2192">
        <v>0</v>
      </c>
      <c r="I22" s="2193">
        <v>0</v>
      </c>
      <c r="J22" s="2193">
        <v>0</v>
      </c>
      <c r="K22" s="2193">
        <v>0</v>
      </c>
      <c r="L22" s="2194">
        <v>0</v>
      </c>
      <c r="M22" s="2812"/>
      <c r="N22" s="2192">
        <v>0</v>
      </c>
      <c r="O22" s="2193">
        <v>0</v>
      </c>
      <c r="P22" s="2193">
        <v>0</v>
      </c>
      <c r="Q22" s="2193">
        <v>0</v>
      </c>
      <c r="R22" s="2194">
        <v>0</v>
      </c>
      <c r="S22" s="2736"/>
      <c r="T22" s="3126"/>
      <c r="U22" s="3127"/>
      <c r="W22" s="43">
        <f xml:space="preserve"> IF( SUM( AA22:AL22 ) = 0, 0, $AA$5 )</f>
        <v>0</v>
      </c>
      <c r="X22" s="651"/>
      <c r="AA22" s="1050"/>
      <c r="AB22" s="1061">
        <f>IF('[2]Validation flags'!$H$3=1,0, IF( ISNUMBER(H22), 0, 1 ))</f>
        <v>0</v>
      </c>
      <c r="AC22" s="1061">
        <f>IF('[2]Validation flags'!$H$3=1,0, IF( ISNUMBER(I22), 0, 1 ))</f>
        <v>0</v>
      </c>
      <c r="AD22" s="1061">
        <f>IF('[2]Validation flags'!$H$3=1,0, IF( ISNUMBER(J22), 0, 1 ))</f>
        <v>0</v>
      </c>
      <c r="AE22" s="1061">
        <f>IF('[2]Validation flags'!$H$3=1,0, IF( ISNUMBER(K22), 0, 1 ))</f>
        <v>0</v>
      </c>
      <c r="AF22" s="1061">
        <f>IF('[2]Validation flags'!$H$3=1,0, IF( ISNUMBER(L22), 0, 1 ))</f>
        <v>0</v>
      </c>
      <c r="AG22" s="1050"/>
      <c r="AH22" s="1061">
        <f>IF('[2]Validation flags'!$H$3=1,0, IF( ISNUMBER(N22), 0, 1 ))</f>
        <v>0</v>
      </c>
      <c r="AI22" s="1061">
        <f>IF('[2]Validation flags'!$H$3=1,0, IF( ISNUMBER(O22), 0, 1 ))</f>
        <v>0</v>
      </c>
      <c r="AJ22" s="1061">
        <f>IF('[2]Validation flags'!$H$3=1,0, IF( ISNUMBER(P22), 0, 1 ))</f>
        <v>0</v>
      </c>
      <c r="AK22" s="1061">
        <f>IF('[2]Validation flags'!$H$3=1,0, IF( ISNUMBER(Q22), 0, 1 ))</f>
        <v>0</v>
      </c>
      <c r="AL22" s="1061">
        <f>IF('[2]Validation flags'!$H$3=1,0, IF( ISNUMBER(R22), 0, 1 ))</f>
        <v>0</v>
      </c>
      <c r="AN22" s="3134"/>
    </row>
    <row r="23" spans="2:41" ht="15" thickBot="1" x14ac:dyDescent="0.3">
      <c r="B23" s="2745">
        <v>14</v>
      </c>
      <c r="C23" s="2746" t="s">
        <v>7847</v>
      </c>
      <c r="D23" s="2761" t="s">
        <v>7848</v>
      </c>
      <c r="E23" s="2762" t="s">
        <v>1880</v>
      </c>
      <c r="F23" s="2763">
        <v>2</v>
      </c>
      <c r="G23" s="2812"/>
      <c r="H23" s="2770">
        <f>SUM(H20:H22)</f>
        <v>9.3899999999999997E-2</v>
      </c>
      <c r="I23" s="2771">
        <f>SUM(I20:I22)</f>
        <v>9.3899999999999997E-2</v>
      </c>
      <c r="J23" s="2771">
        <f>SUM(J20:J22)</f>
        <v>9.3899999999999997E-2</v>
      </c>
      <c r="K23" s="2771">
        <f>SUM(K20:K22)</f>
        <v>9.3899999999999997E-2</v>
      </c>
      <c r="L23" s="2772">
        <f>SUM(L20:L22)</f>
        <v>9.3899999999999997E-2</v>
      </c>
      <c r="M23" s="2812"/>
      <c r="N23" s="2770">
        <f>SUM(N20:N22)</f>
        <v>9.3899999999999997E-2</v>
      </c>
      <c r="O23" s="2771">
        <f>SUM(O20:O22)</f>
        <v>9.3899999999999997E-2</v>
      </c>
      <c r="P23" s="2771">
        <f>SUM(P20:P22)</f>
        <v>9.3899999999999997E-2</v>
      </c>
      <c r="Q23" s="2771">
        <f>SUM(Q20:Q22)</f>
        <v>9.3899999999999997E-2</v>
      </c>
      <c r="R23" s="2772">
        <f>SUM(R20:R22)</f>
        <v>9.3899999999999997E-2</v>
      </c>
      <c r="S23" s="2736"/>
      <c r="T23" s="3138" t="s">
        <v>7807</v>
      </c>
      <c r="U23" s="3139"/>
      <c r="W23" s="43">
        <f xml:space="preserve"> IF( SUM( AA23:AL23 ) = 0, 0, $AA$5 )</f>
        <v>0</v>
      </c>
      <c r="X23" s="651"/>
      <c r="AA23" s="1050"/>
      <c r="AB23" s="1050"/>
      <c r="AC23" s="1050"/>
      <c r="AD23" s="1050"/>
      <c r="AE23" s="1050"/>
      <c r="AF23" s="1050"/>
      <c r="AG23" s="1050"/>
      <c r="AH23" s="1050"/>
      <c r="AI23" s="1050"/>
      <c r="AJ23" s="1050"/>
      <c r="AK23" s="1050"/>
      <c r="AL23" s="1050"/>
      <c r="AN23" s="3134"/>
    </row>
    <row r="24" spans="2:41" ht="15" thickBot="1" x14ac:dyDescent="0.3">
      <c r="B24" s="2776">
        <v>15</v>
      </c>
      <c r="C24" s="2777" t="s">
        <v>7849</v>
      </c>
      <c r="D24" s="2778" t="s">
        <v>7850</v>
      </c>
      <c r="E24" s="2779" t="s">
        <v>1912</v>
      </c>
      <c r="F24" s="2780">
        <v>0</v>
      </c>
      <c r="G24" s="3129" t="s">
        <v>6391</v>
      </c>
      <c r="H24" s="2753"/>
      <c r="I24" s="2753"/>
      <c r="J24" s="2753"/>
      <c r="K24" s="2753"/>
      <c r="L24" s="2753"/>
      <c r="M24" s="3129" t="s">
        <v>6391</v>
      </c>
      <c r="N24" s="2753"/>
      <c r="O24" s="2753"/>
      <c r="P24" s="2753"/>
      <c r="Q24" s="2753"/>
      <c r="R24" s="2753"/>
      <c r="S24" s="2736"/>
      <c r="T24" s="3130"/>
      <c r="U24" s="3131" t="s">
        <v>6392</v>
      </c>
      <c r="W24" s="43">
        <f xml:space="preserve"> IF( SUM( AA24:AL24 ) = 0, 0, $AA$5 )</f>
        <v>0</v>
      </c>
      <c r="X24" s="651">
        <f>IF(AN24=0,0,U24)</f>
        <v>0</v>
      </c>
      <c r="AA24" s="1061">
        <f>IF('[2]Validation flags'!$H$3=1,0, IF( ISTEXT(G24), 0, 1 ))</f>
        <v>0</v>
      </c>
      <c r="AB24" s="1050"/>
      <c r="AC24" s="1050"/>
      <c r="AD24" s="1050"/>
      <c r="AE24" s="1050"/>
      <c r="AF24" s="1050"/>
      <c r="AG24" s="1061">
        <f>IF('[2]Validation flags'!$H$3=1,0, IF( ISTEXT(M24), 0, 1 ))</f>
        <v>0</v>
      </c>
      <c r="AH24" s="1050"/>
      <c r="AI24" s="1050"/>
      <c r="AJ24" s="1050"/>
      <c r="AK24" s="1050"/>
      <c r="AL24" s="1050"/>
      <c r="AM24" s="200"/>
      <c r="AN24" s="3135">
        <f>IF(G24=M24,0,1)</f>
        <v>0</v>
      </c>
      <c r="AO24" s="200"/>
    </row>
    <row r="25" spans="2:41" ht="14.25" customHeight="1" thickBot="1" x14ac:dyDescent="0.3">
      <c r="B25" s="2786"/>
      <c r="C25" s="2820"/>
      <c r="D25" s="2736"/>
      <c r="E25" s="2736"/>
      <c r="F25" s="2736"/>
      <c r="G25" s="2753"/>
      <c r="H25" s="2753"/>
      <c r="I25" s="2753"/>
      <c r="J25" s="2753"/>
      <c r="K25" s="2753"/>
      <c r="L25" s="2753"/>
      <c r="M25" s="2753"/>
      <c r="N25" s="2753"/>
      <c r="O25" s="2753"/>
      <c r="P25" s="2753"/>
      <c r="Q25" s="2753"/>
      <c r="R25" s="2753"/>
      <c r="S25" s="2736"/>
      <c r="T25" s="3136"/>
      <c r="U25" s="3136"/>
      <c r="W25" s="43"/>
      <c r="X25" s="651"/>
      <c r="Z25" s="200"/>
      <c r="AA25" s="1050"/>
      <c r="AB25" s="1050"/>
      <c r="AC25" s="1050"/>
      <c r="AD25" s="1050"/>
      <c r="AE25" s="1050"/>
      <c r="AF25" s="1050"/>
      <c r="AG25" s="1050"/>
      <c r="AH25" s="1050"/>
      <c r="AI25" s="1050"/>
      <c r="AJ25" s="1050"/>
      <c r="AK25" s="1050"/>
      <c r="AL25" s="1050"/>
      <c r="AM25" s="200"/>
      <c r="AN25" s="3134"/>
      <c r="AO25" s="200"/>
    </row>
    <row r="26" spans="2:41" ht="15" thickBot="1" x14ac:dyDescent="0.3">
      <c r="B26" s="2741" t="s">
        <v>187</v>
      </c>
      <c r="C26" s="2742" t="s">
        <v>7851</v>
      </c>
      <c r="D26" s="2736"/>
      <c r="E26" s="2736"/>
      <c r="F26" s="2736"/>
      <c r="G26" s="2753"/>
      <c r="H26" s="2753"/>
      <c r="I26" s="2753"/>
      <c r="J26" s="2753"/>
      <c r="K26" s="2753"/>
      <c r="L26" s="2753"/>
      <c r="M26" s="2753"/>
      <c r="N26" s="2753"/>
      <c r="O26" s="2753"/>
      <c r="P26" s="2753"/>
      <c r="Q26" s="2753"/>
      <c r="R26" s="2753"/>
      <c r="S26" s="2736"/>
      <c r="T26" s="3136"/>
      <c r="U26" s="3136"/>
      <c r="W26" s="43"/>
      <c r="X26" s="651"/>
      <c r="Z26" s="200"/>
      <c r="AA26" s="1050"/>
      <c r="AB26" s="1050"/>
      <c r="AC26" s="1050"/>
      <c r="AD26" s="1050"/>
      <c r="AE26" s="1050"/>
      <c r="AF26" s="1050"/>
      <c r="AG26" s="1050"/>
      <c r="AH26" s="1050"/>
      <c r="AI26" s="1050"/>
      <c r="AJ26" s="1050"/>
      <c r="AK26" s="1050"/>
      <c r="AL26" s="1050"/>
      <c r="AM26" s="200"/>
      <c r="AN26" s="3134"/>
      <c r="AO26" s="200"/>
    </row>
    <row r="27" spans="2:41" x14ac:dyDescent="0.25">
      <c r="B27" s="2745">
        <v>16</v>
      </c>
      <c r="C27" s="2746" t="s">
        <v>7852</v>
      </c>
      <c r="D27" s="2747" t="s">
        <v>7853</v>
      </c>
      <c r="E27" s="2748" t="s">
        <v>1880</v>
      </c>
      <c r="F27" s="2749">
        <v>2</v>
      </c>
      <c r="G27" s="2812"/>
      <c r="H27" s="2792">
        <v>0.56889999999999996</v>
      </c>
      <c r="I27" s="2793">
        <v>0.56940000000000002</v>
      </c>
      <c r="J27" s="2793">
        <v>0.62809999999999999</v>
      </c>
      <c r="K27" s="2793">
        <v>0.52829999999999999</v>
      </c>
      <c r="L27" s="2794">
        <v>0.68149999999999999</v>
      </c>
      <c r="M27" s="2812"/>
      <c r="N27" s="2792">
        <v>0.56889999999999996</v>
      </c>
      <c r="O27" s="2793">
        <v>0.56940000000000002</v>
      </c>
      <c r="P27" s="2793">
        <v>0.62809999999999999</v>
      </c>
      <c r="Q27" s="2793">
        <v>0.52829999999999999</v>
      </c>
      <c r="R27" s="2794">
        <v>0.68149999999999999</v>
      </c>
      <c r="S27" s="2736"/>
      <c r="T27" s="3124"/>
      <c r="U27" s="3125"/>
      <c r="W27" s="43">
        <f xml:space="preserve"> IF( SUM( AA27:AL27 ) = 0, 0, $AA$5 )</f>
        <v>0</v>
      </c>
      <c r="X27" s="651"/>
      <c r="AA27" s="1050"/>
      <c r="AB27" s="1061">
        <f>IF('[2]Validation flags'!$H$3=1,0, IF( ISNUMBER(H27), 0, 1 ))</f>
        <v>0</v>
      </c>
      <c r="AC27" s="1061">
        <f>IF('[2]Validation flags'!$H$3=1,0, IF( ISNUMBER(I27), 0, 1 ))</f>
        <v>0</v>
      </c>
      <c r="AD27" s="1061">
        <f>IF('[2]Validation flags'!$H$3=1,0, IF( ISNUMBER(J27), 0, 1 ))</f>
        <v>0</v>
      </c>
      <c r="AE27" s="1061">
        <f>IF('[2]Validation flags'!$H$3=1,0, IF( ISNUMBER(K27), 0, 1 ))</f>
        <v>0</v>
      </c>
      <c r="AF27" s="1061">
        <f>IF('[2]Validation flags'!$H$3=1,0, IF( ISNUMBER(L27), 0, 1 ))</f>
        <v>0</v>
      </c>
      <c r="AG27" s="1050"/>
      <c r="AH27" s="1061">
        <f>IF('[2]Validation flags'!$H$3=1,0, IF( ISNUMBER(N27), 0, 1 ))</f>
        <v>0</v>
      </c>
      <c r="AI27" s="1061">
        <f>IF('[2]Validation flags'!$H$3=1,0, IF( ISNUMBER(O27), 0, 1 ))</f>
        <v>0</v>
      </c>
      <c r="AJ27" s="1061">
        <f>IF('[2]Validation flags'!$H$3=1,0, IF( ISNUMBER(P27), 0, 1 ))</f>
        <v>0</v>
      </c>
      <c r="AK27" s="1061">
        <f>IF('[2]Validation flags'!$H$3=1,0, IF( ISNUMBER(Q27), 0, 1 ))</f>
        <v>0</v>
      </c>
      <c r="AL27" s="1061">
        <f>IF('[2]Validation flags'!$H$3=1,0, IF( ISNUMBER(R27), 0, 1 ))</f>
        <v>0</v>
      </c>
      <c r="AN27" s="3134"/>
    </row>
    <row r="28" spans="2:41" x14ac:dyDescent="0.25">
      <c r="B28" s="2745">
        <v>17</v>
      </c>
      <c r="C28" s="2746" t="s">
        <v>7854</v>
      </c>
      <c r="D28" s="2761" t="s">
        <v>7855</v>
      </c>
      <c r="E28" s="2762" t="s">
        <v>1880</v>
      </c>
      <c r="F28" s="2763">
        <v>2</v>
      </c>
      <c r="G28" s="2812"/>
      <c r="H28" s="2796">
        <v>0</v>
      </c>
      <c r="I28" s="2797">
        <v>0</v>
      </c>
      <c r="J28" s="2797">
        <v>0</v>
      </c>
      <c r="K28" s="2797">
        <v>0</v>
      </c>
      <c r="L28" s="2798">
        <v>0</v>
      </c>
      <c r="M28" s="2812"/>
      <c r="N28" s="2796">
        <v>0</v>
      </c>
      <c r="O28" s="2797">
        <v>0</v>
      </c>
      <c r="P28" s="2797">
        <v>0</v>
      </c>
      <c r="Q28" s="2797">
        <v>0</v>
      </c>
      <c r="R28" s="2798">
        <v>0</v>
      </c>
      <c r="S28" s="2736"/>
      <c r="T28" s="3126"/>
      <c r="U28" s="3127"/>
      <c r="W28" s="43">
        <f xml:space="preserve"> IF( SUM( AA28:AL28 ) = 0, 0, $AA$5 )</f>
        <v>0</v>
      </c>
      <c r="X28" s="651"/>
      <c r="AA28" s="1035"/>
      <c r="AB28" s="1061">
        <f>IF('[2]Validation flags'!$H$3=1,0, IF( ISNUMBER(H28), 0, 1 ))</f>
        <v>0</v>
      </c>
      <c r="AC28" s="1061">
        <f>IF('[2]Validation flags'!$H$3=1,0, IF( ISNUMBER(I28), 0, 1 ))</f>
        <v>0</v>
      </c>
      <c r="AD28" s="1061">
        <f>IF('[2]Validation flags'!$H$3=1,0, IF( ISNUMBER(J28), 0, 1 ))</f>
        <v>0</v>
      </c>
      <c r="AE28" s="1061">
        <f>IF('[2]Validation flags'!$H$3=1,0, IF( ISNUMBER(K28), 0, 1 ))</f>
        <v>0</v>
      </c>
      <c r="AF28" s="1061">
        <f>IF('[2]Validation flags'!$H$3=1,0, IF( ISNUMBER(L28), 0, 1 ))</f>
        <v>0</v>
      </c>
      <c r="AG28" s="1050"/>
      <c r="AH28" s="1061">
        <f>IF('[2]Validation flags'!$H$3=1,0, IF( ISNUMBER(N28), 0, 1 ))</f>
        <v>0</v>
      </c>
      <c r="AI28" s="1061">
        <f>IF('[2]Validation flags'!$H$3=1,0, IF( ISNUMBER(O28), 0, 1 ))</f>
        <v>0</v>
      </c>
      <c r="AJ28" s="1061">
        <f>IF('[2]Validation flags'!$H$3=1,0, IF( ISNUMBER(P28), 0, 1 ))</f>
        <v>0</v>
      </c>
      <c r="AK28" s="1061">
        <f>IF('[2]Validation flags'!$H$3=1,0, IF( ISNUMBER(Q28), 0, 1 ))</f>
        <v>0</v>
      </c>
      <c r="AL28" s="1061">
        <f>IF('[2]Validation flags'!$H$3=1,0, IF( ISNUMBER(R28), 0, 1 ))</f>
        <v>0</v>
      </c>
      <c r="AN28" s="3134"/>
    </row>
    <row r="29" spans="2:41" x14ac:dyDescent="0.25">
      <c r="B29" s="2745">
        <v>18</v>
      </c>
      <c r="C29" s="2746" t="s">
        <v>7856</v>
      </c>
      <c r="D29" s="2761" t="s">
        <v>7857</v>
      </c>
      <c r="E29" s="2762" t="s">
        <v>1880</v>
      </c>
      <c r="F29" s="2763">
        <v>2</v>
      </c>
      <c r="G29" s="2812"/>
      <c r="H29" s="2796">
        <v>0</v>
      </c>
      <c r="I29" s="2797">
        <v>0</v>
      </c>
      <c r="J29" s="2797">
        <v>0</v>
      </c>
      <c r="K29" s="2797">
        <v>0</v>
      </c>
      <c r="L29" s="2798">
        <v>0</v>
      </c>
      <c r="M29" s="2812"/>
      <c r="N29" s="2796">
        <v>0</v>
      </c>
      <c r="O29" s="2797">
        <v>0</v>
      </c>
      <c r="P29" s="2797">
        <v>0</v>
      </c>
      <c r="Q29" s="2797">
        <v>0</v>
      </c>
      <c r="R29" s="2798">
        <v>0</v>
      </c>
      <c r="S29" s="2736"/>
      <c r="T29" s="3126"/>
      <c r="U29" s="3127"/>
      <c r="W29" s="43">
        <f xml:space="preserve"> IF( SUM( AA29:AL29 ) = 0, 0, $AA$5 )</f>
        <v>0</v>
      </c>
      <c r="X29" s="651"/>
      <c r="AA29" s="1050"/>
      <c r="AB29" s="1061">
        <f>IF('[2]Validation flags'!$H$3=1,0, IF( ISNUMBER(H29), 0, 1 ))</f>
        <v>0</v>
      </c>
      <c r="AC29" s="1061">
        <f>IF('[2]Validation flags'!$H$3=1,0, IF( ISNUMBER(I29), 0, 1 ))</f>
        <v>0</v>
      </c>
      <c r="AD29" s="1061">
        <f>IF('[2]Validation flags'!$H$3=1,0, IF( ISNUMBER(J29), 0, 1 ))</f>
        <v>0</v>
      </c>
      <c r="AE29" s="1061">
        <f>IF('[2]Validation flags'!$H$3=1,0, IF( ISNUMBER(K29), 0, 1 ))</f>
        <v>0</v>
      </c>
      <c r="AF29" s="1061">
        <f>IF('[2]Validation flags'!$H$3=1,0, IF( ISNUMBER(L29), 0, 1 ))</f>
        <v>0</v>
      </c>
      <c r="AG29" s="1050"/>
      <c r="AH29" s="1061">
        <f>IF('[2]Validation flags'!$H$3=1,0, IF( ISNUMBER(N29), 0, 1 ))</f>
        <v>0</v>
      </c>
      <c r="AI29" s="1061">
        <f>IF('[2]Validation flags'!$H$3=1,0, IF( ISNUMBER(O29), 0, 1 ))</f>
        <v>0</v>
      </c>
      <c r="AJ29" s="1061">
        <f>IF('[2]Validation flags'!$H$3=1,0, IF( ISNUMBER(P29), 0, 1 ))</f>
        <v>0</v>
      </c>
      <c r="AK29" s="1061">
        <f>IF('[2]Validation flags'!$H$3=1,0, IF( ISNUMBER(Q29), 0, 1 ))</f>
        <v>0</v>
      </c>
      <c r="AL29" s="1061">
        <f>IF('[2]Validation flags'!$H$3=1,0, IF( ISNUMBER(R29), 0, 1 ))</f>
        <v>0</v>
      </c>
      <c r="AN29" s="3134"/>
    </row>
    <row r="30" spans="2:41" ht="15" thickBot="1" x14ac:dyDescent="0.3">
      <c r="B30" s="2801">
        <v>19</v>
      </c>
      <c r="C30" s="2802" t="s">
        <v>7858</v>
      </c>
      <c r="D30" s="2778" t="s">
        <v>7859</v>
      </c>
      <c r="E30" s="2803" t="s">
        <v>1880</v>
      </c>
      <c r="F30" s="2804">
        <v>2</v>
      </c>
      <c r="G30" s="2812"/>
      <c r="H30" s="2770">
        <f>SUM(H27:H29)</f>
        <v>0.56889999999999996</v>
      </c>
      <c r="I30" s="2771">
        <f>SUM(I27:I29)</f>
        <v>0.56940000000000002</v>
      </c>
      <c r="J30" s="2771">
        <f>SUM(J27:J29)</f>
        <v>0.62809999999999999</v>
      </c>
      <c r="K30" s="2771">
        <f>SUM(K27:K29)</f>
        <v>0.52829999999999999</v>
      </c>
      <c r="L30" s="2772">
        <f>SUM(L27:L29)</f>
        <v>0.68149999999999999</v>
      </c>
      <c r="M30" s="2812"/>
      <c r="N30" s="2770">
        <f>SUM(N27:N29)</f>
        <v>0.56889999999999996</v>
      </c>
      <c r="O30" s="2771">
        <f>SUM(O27:O29)</f>
        <v>0.56940000000000002</v>
      </c>
      <c r="P30" s="2771">
        <f>SUM(P27:P29)</f>
        <v>0.62809999999999999</v>
      </c>
      <c r="Q30" s="2771">
        <f>SUM(Q27:Q29)</f>
        <v>0.52829999999999999</v>
      </c>
      <c r="R30" s="2772">
        <f>SUM(R27:R29)</f>
        <v>0.68149999999999999</v>
      </c>
      <c r="S30" s="2736"/>
      <c r="T30" s="3130" t="s">
        <v>7860</v>
      </c>
      <c r="U30" s="3131"/>
      <c r="W30" s="43">
        <f xml:space="preserve"> IF( SUM( AA30:AL30 ) = 0, 0, $AA$5 )</f>
        <v>0</v>
      </c>
      <c r="X30" s="651"/>
      <c r="AA30" s="1050"/>
      <c r="AB30" s="1050"/>
      <c r="AC30" s="1050"/>
      <c r="AD30" s="1050"/>
      <c r="AE30" s="1050"/>
      <c r="AF30" s="1050"/>
      <c r="AG30" s="1050"/>
      <c r="AH30" s="1050"/>
      <c r="AI30" s="1050"/>
      <c r="AJ30" s="1050"/>
      <c r="AK30" s="1050"/>
      <c r="AL30" s="1050"/>
      <c r="AN30" s="3134"/>
    </row>
    <row r="31" spans="2:41" ht="14.25" customHeight="1" x14ac:dyDescent="0.25">
      <c r="B31" s="2786"/>
      <c r="C31" s="2787"/>
      <c r="D31" s="2736"/>
      <c r="E31" s="2736"/>
      <c r="F31" s="2736"/>
      <c r="G31" s="2736"/>
      <c r="H31" s="2736"/>
      <c r="I31" s="2736"/>
      <c r="J31" s="2736"/>
      <c r="K31" s="2736"/>
      <c r="L31" s="2736"/>
      <c r="M31" s="2736"/>
      <c r="N31" s="2736"/>
      <c r="O31" s="2736"/>
      <c r="P31" s="2736"/>
      <c r="Q31" s="2736"/>
      <c r="R31" s="2736"/>
      <c r="S31" s="2736"/>
      <c r="T31" s="2736"/>
      <c r="W31" s="43"/>
      <c r="X31" s="651"/>
      <c r="AA31" s="1050"/>
      <c r="AB31" s="1050"/>
      <c r="AC31" s="1050"/>
      <c r="AD31" s="1050"/>
      <c r="AE31" s="1050"/>
      <c r="AF31" s="1050"/>
      <c r="AG31" s="1050"/>
      <c r="AH31" s="1050"/>
      <c r="AI31" s="1050"/>
      <c r="AJ31" s="1050"/>
      <c r="AK31" s="1050"/>
      <c r="AL31" s="1050"/>
      <c r="AM31" s="200"/>
      <c r="AN31" s="1963">
        <f>SUM(AN5:AN30)</f>
        <v>0</v>
      </c>
      <c r="AO31" s="200"/>
    </row>
    <row r="32" spans="2:41" ht="14.25" customHeight="1" x14ac:dyDescent="0.25">
      <c r="B32" s="277" t="s">
        <v>300</v>
      </c>
      <c r="C32" s="278"/>
      <c r="D32" s="2736"/>
      <c r="E32" s="2736"/>
      <c r="F32" s="2736"/>
      <c r="G32" s="2736"/>
      <c r="H32" s="2736"/>
      <c r="I32" s="2736"/>
      <c r="J32" s="2736"/>
      <c r="K32" s="2736"/>
      <c r="L32" s="2736"/>
      <c r="M32" s="2736"/>
      <c r="N32" s="2736"/>
      <c r="O32" s="2736"/>
      <c r="P32" s="2736"/>
      <c r="Q32" s="2736"/>
      <c r="R32" s="2736"/>
      <c r="S32" s="2736"/>
      <c r="T32" s="2736"/>
      <c r="W32" s="43"/>
      <c r="X32" s="651"/>
      <c r="AA32" s="1050"/>
      <c r="AB32" s="1050"/>
      <c r="AC32" s="1050"/>
      <c r="AD32" s="1050"/>
      <c r="AE32" s="1050"/>
      <c r="AF32" s="1050"/>
      <c r="AG32" s="1050"/>
      <c r="AH32" s="1050"/>
      <c r="AI32" s="1050"/>
      <c r="AJ32" s="1050"/>
      <c r="AK32" s="1050"/>
      <c r="AL32" s="1050"/>
      <c r="AN32" s="3134"/>
    </row>
    <row r="33" spans="2:41" x14ac:dyDescent="0.25">
      <c r="B33" s="1187"/>
      <c r="C33" s="1310" t="s">
        <v>301</v>
      </c>
      <c r="D33" s="1310"/>
      <c r="E33" s="278"/>
      <c r="F33" s="278"/>
      <c r="G33" s="278"/>
      <c r="H33" s="278"/>
      <c r="I33" s="278"/>
      <c r="J33" s="278"/>
      <c r="K33" s="278"/>
      <c r="L33" s="35"/>
      <c r="M33" s="747"/>
      <c r="N33" s="2736"/>
      <c r="O33" s="2736"/>
      <c r="P33" s="2736"/>
      <c r="Q33" s="2736"/>
      <c r="R33" s="2736"/>
      <c r="S33" s="2736"/>
      <c r="T33" s="2736"/>
      <c r="W33" s="43"/>
      <c r="X33" s="651"/>
      <c r="AA33" s="1050"/>
      <c r="AB33" s="1050"/>
      <c r="AC33" s="1050"/>
      <c r="AD33" s="1050"/>
      <c r="AE33" s="1050"/>
      <c r="AF33" s="1050"/>
      <c r="AG33" s="1050"/>
      <c r="AH33" s="1050"/>
      <c r="AI33" s="1050"/>
      <c r="AJ33" s="1050"/>
      <c r="AK33" s="1050"/>
      <c r="AL33" s="1050"/>
      <c r="AN33" s="3134"/>
    </row>
    <row r="34" spans="2:41" x14ac:dyDescent="0.25">
      <c r="B34" s="1188"/>
      <c r="C34" s="1310" t="s">
        <v>302</v>
      </c>
      <c r="D34" s="1310"/>
      <c r="E34" s="278"/>
      <c r="F34" s="278"/>
      <c r="G34" s="278"/>
      <c r="H34" s="278"/>
      <c r="I34" s="278"/>
      <c r="J34" s="278"/>
      <c r="K34" s="278"/>
      <c r="L34" s="35"/>
      <c r="M34" s="747"/>
      <c r="N34" s="2736"/>
      <c r="O34" s="2736"/>
      <c r="P34" s="2736"/>
      <c r="Q34" s="2736"/>
      <c r="R34" s="2736"/>
      <c r="S34" s="2736"/>
      <c r="T34" s="2736"/>
      <c r="W34" s="43"/>
      <c r="X34" s="651"/>
      <c r="AA34" s="1050"/>
      <c r="AB34" s="1050"/>
      <c r="AC34" s="1050"/>
      <c r="AD34" s="1050"/>
      <c r="AE34" s="1050"/>
      <c r="AF34" s="1050"/>
      <c r="AG34" s="1050"/>
      <c r="AH34" s="1050"/>
      <c r="AI34" s="1050"/>
      <c r="AJ34" s="1050"/>
      <c r="AK34" s="1050"/>
      <c r="AL34" s="1050"/>
    </row>
    <row r="35" spans="2:41" x14ac:dyDescent="0.25">
      <c r="B35" s="1189"/>
      <c r="C35" s="1310" t="s">
        <v>303</v>
      </c>
      <c r="D35" s="1310"/>
      <c r="E35" s="278"/>
      <c r="F35" s="278"/>
      <c r="G35" s="278"/>
      <c r="H35" s="278"/>
      <c r="I35" s="278"/>
      <c r="J35" s="278"/>
      <c r="K35" s="278"/>
      <c r="L35" s="35"/>
      <c r="M35" s="747"/>
      <c r="N35" s="2736"/>
      <c r="O35" s="2736"/>
      <c r="P35" s="2736"/>
      <c r="Q35" s="2736"/>
      <c r="R35" s="2736"/>
      <c r="S35" s="2736"/>
      <c r="T35" s="2736"/>
      <c r="W35" s="43"/>
      <c r="X35" s="651"/>
      <c r="AA35" s="1050"/>
      <c r="AB35" s="1050"/>
      <c r="AC35" s="1050"/>
      <c r="AD35" s="1050"/>
      <c r="AE35" s="1050"/>
      <c r="AF35" s="1050"/>
      <c r="AG35" s="1050"/>
      <c r="AH35" s="1050"/>
      <c r="AI35" s="1050"/>
      <c r="AJ35" s="1050"/>
      <c r="AK35" s="1050"/>
      <c r="AL35" s="1050"/>
    </row>
    <row r="36" spans="2:41" x14ac:dyDescent="0.25">
      <c r="B36" s="1190"/>
      <c r="C36" s="1310" t="s">
        <v>304</v>
      </c>
      <c r="D36" s="1310"/>
      <c r="E36" s="278"/>
      <c r="F36" s="278"/>
      <c r="G36" s="278"/>
      <c r="H36" s="278"/>
      <c r="I36" s="278"/>
      <c r="J36" s="278"/>
      <c r="K36" s="278"/>
      <c r="L36" s="35"/>
      <c r="M36" s="747"/>
      <c r="N36" s="2736"/>
      <c r="O36" s="2736"/>
      <c r="P36" s="2736"/>
      <c r="Q36" s="2736"/>
      <c r="R36" s="2736"/>
      <c r="S36" s="2736"/>
      <c r="T36" s="2736"/>
      <c r="W36" s="1599"/>
      <c r="X36" s="3009"/>
      <c r="AA36" s="1050"/>
      <c r="AB36" s="1050"/>
      <c r="AC36" s="1050"/>
      <c r="AD36" s="1050"/>
      <c r="AE36" s="1050"/>
      <c r="AF36" s="1050"/>
      <c r="AG36" s="1050"/>
      <c r="AH36" s="1050"/>
      <c r="AI36" s="1050"/>
      <c r="AJ36" s="1050"/>
      <c r="AK36" s="1050"/>
      <c r="AL36" s="1050"/>
    </row>
    <row r="37" spans="2:41" ht="14.25" customHeight="1" thickBot="1" x14ac:dyDescent="0.3">
      <c r="B37" s="732"/>
      <c r="C37" s="732"/>
      <c r="D37" s="732"/>
      <c r="E37" s="732"/>
      <c r="F37" s="732"/>
      <c r="G37" s="732"/>
      <c r="H37" s="732"/>
      <c r="I37" s="732"/>
      <c r="J37" s="732"/>
      <c r="K37" s="732"/>
      <c r="L37" s="35"/>
      <c r="M37" s="747"/>
      <c r="N37" s="2736"/>
      <c r="O37" s="2736"/>
      <c r="P37" s="2736"/>
      <c r="Q37" s="2736"/>
      <c r="R37" s="2736"/>
      <c r="S37" s="2736"/>
      <c r="T37" s="2736"/>
      <c r="W37" s="1599"/>
      <c r="X37" s="3009"/>
      <c r="Z37" s="127"/>
      <c r="AA37" s="1050"/>
      <c r="AB37" s="1050"/>
      <c r="AC37" s="1050"/>
      <c r="AD37" s="1050"/>
      <c r="AE37" s="1050"/>
      <c r="AF37" s="1050"/>
      <c r="AG37" s="1050"/>
      <c r="AH37" s="1050"/>
      <c r="AI37" s="1050"/>
      <c r="AJ37" s="1050"/>
      <c r="AK37" s="1050"/>
      <c r="AL37" s="1050"/>
      <c r="AM37" s="127"/>
      <c r="AO37" s="127"/>
    </row>
    <row r="38" spans="2:41" ht="16.5" thickBot="1" x14ac:dyDescent="0.3">
      <c r="B38" s="3494" t="s">
        <v>7861</v>
      </c>
      <c r="C38" s="3495"/>
      <c r="D38" s="3495"/>
      <c r="E38" s="3495"/>
      <c r="F38" s="3495"/>
      <c r="G38" s="3495"/>
      <c r="H38" s="3495"/>
      <c r="I38" s="3495"/>
      <c r="J38" s="3495"/>
      <c r="K38" s="3495"/>
      <c r="L38" s="3496"/>
      <c r="M38" s="288"/>
      <c r="N38" s="288"/>
      <c r="O38" s="288"/>
      <c r="P38" s="288"/>
      <c r="Q38" s="288"/>
      <c r="R38" s="288"/>
      <c r="S38" s="2736"/>
      <c r="T38" s="2736"/>
      <c r="W38" s="1599"/>
      <c r="X38" s="3009"/>
      <c r="Z38" s="127"/>
      <c r="AA38" s="1050"/>
      <c r="AB38" s="1050"/>
      <c r="AC38" s="1050"/>
      <c r="AD38" s="1050"/>
      <c r="AE38" s="1050"/>
      <c r="AF38" s="1050"/>
      <c r="AG38" s="1050"/>
      <c r="AH38" s="1050"/>
      <c r="AI38" s="1050"/>
      <c r="AJ38" s="1050"/>
      <c r="AK38" s="1050"/>
      <c r="AL38" s="1050"/>
      <c r="AM38" s="127"/>
      <c r="AO38" s="127"/>
    </row>
    <row r="39" spans="2:41" ht="14.25" customHeight="1" thickBot="1" x14ac:dyDescent="0.3">
      <c r="B39" s="288"/>
      <c r="C39" s="289"/>
      <c r="D39" s="291"/>
      <c r="E39" s="291"/>
      <c r="F39" s="291"/>
      <c r="G39" s="291"/>
      <c r="H39" s="291"/>
      <c r="I39" s="291"/>
      <c r="J39" s="732"/>
      <c r="K39" s="732"/>
      <c r="L39" s="35"/>
      <c r="M39" s="1692"/>
      <c r="N39" s="2736"/>
      <c r="O39" s="2736"/>
      <c r="P39" s="2736"/>
      <c r="Q39" s="2736"/>
      <c r="R39" s="2736"/>
      <c r="S39" s="2736"/>
      <c r="T39" s="2736"/>
      <c r="W39" s="43"/>
      <c r="X39" s="651"/>
      <c r="Z39" s="127"/>
      <c r="AA39" s="1050"/>
      <c r="AB39" s="1050"/>
      <c r="AC39" s="1050"/>
      <c r="AD39" s="1050"/>
      <c r="AE39" s="1050"/>
      <c r="AF39" s="1050"/>
      <c r="AG39" s="1050"/>
      <c r="AH39" s="1050"/>
      <c r="AI39" s="1050"/>
      <c r="AJ39" s="1050"/>
      <c r="AK39" s="1050"/>
      <c r="AL39" s="1050"/>
      <c r="AM39" s="127"/>
      <c r="AO39" s="127"/>
    </row>
    <row r="40" spans="2:41" ht="235.5" customHeight="1" thickBot="1" x14ac:dyDescent="0.3">
      <c r="B40" s="3694" t="s">
        <v>7862</v>
      </c>
      <c r="C40" s="3695"/>
      <c r="D40" s="3695"/>
      <c r="E40" s="3695"/>
      <c r="F40" s="3695"/>
      <c r="G40" s="3695"/>
      <c r="H40" s="3695"/>
      <c r="I40" s="3695"/>
      <c r="J40" s="3695"/>
      <c r="K40" s="3695"/>
      <c r="L40" s="3696"/>
      <c r="M40" s="2239"/>
      <c r="N40" s="2239"/>
      <c r="O40" s="2239"/>
      <c r="P40" s="2239"/>
      <c r="Q40" s="2239"/>
      <c r="R40" s="2239"/>
      <c r="S40" s="2736"/>
      <c r="T40" s="2736"/>
      <c r="W40" s="43"/>
      <c r="X40" s="651"/>
      <c r="Z40" s="127"/>
      <c r="AA40" s="1050"/>
      <c r="AB40" s="1050"/>
      <c r="AC40" s="1050"/>
      <c r="AD40" s="1050"/>
      <c r="AE40" s="1050"/>
      <c r="AF40" s="1050"/>
      <c r="AG40" s="1050"/>
      <c r="AH40" s="1050"/>
      <c r="AI40" s="1050"/>
      <c r="AJ40" s="1050"/>
      <c r="AK40" s="1050"/>
      <c r="AL40" s="1050"/>
      <c r="AM40" s="127"/>
      <c r="AO40" s="127"/>
    </row>
    <row r="41" spans="2:41" ht="14.25" customHeight="1" thickBot="1" x14ac:dyDescent="0.25">
      <c r="B41" s="305"/>
      <c r="C41" s="1170"/>
      <c r="D41" s="305"/>
      <c r="E41" s="305"/>
      <c r="F41" s="305"/>
      <c r="G41" s="114"/>
      <c r="H41" s="114"/>
      <c r="I41" s="114"/>
      <c r="J41" s="732"/>
      <c r="K41" s="732"/>
      <c r="L41" s="35"/>
      <c r="M41" s="747"/>
      <c r="N41" s="2736"/>
      <c r="O41" s="2736"/>
      <c r="P41" s="2736"/>
      <c r="Q41" s="2736"/>
      <c r="R41" s="2736"/>
      <c r="S41" s="2736"/>
      <c r="T41" s="2736"/>
      <c r="W41" s="43"/>
      <c r="X41" s="651"/>
      <c r="Z41" s="127"/>
      <c r="AA41" s="1050"/>
      <c r="AB41" s="1050"/>
      <c r="AC41" s="1050"/>
      <c r="AD41" s="1050"/>
      <c r="AE41" s="1050"/>
      <c r="AF41" s="1050"/>
      <c r="AG41" s="1050"/>
      <c r="AH41" s="1050"/>
      <c r="AI41" s="1050"/>
      <c r="AJ41" s="1050"/>
      <c r="AK41" s="1050"/>
      <c r="AL41" s="1050"/>
      <c r="AM41" s="127"/>
      <c r="AO41" s="127"/>
    </row>
    <row r="42" spans="2:41" x14ac:dyDescent="0.25">
      <c r="B42" s="292" t="s">
        <v>307</v>
      </c>
      <c r="C42" s="3532" t="s">
        <v>308</v>
      </c>
      <c r="D42" s="3533"/>
      <c r="E42" s="3533"/>
      <c r="F42" s="3533"/>
      <c r="G42" s="3533"/>
      <c r="H42" s="3533"/>
      <c r="I42" s="3533"/>
      <c r="J42" s="3533"/>
      <c r="K42" s="3533"/>
      <c r="L42" s="3534"/>
      <c r="M42" s="626"/>
      <c r="N42" s="626"/>
      <c r="O42" s="626"/>
      <c r="P42" s="626"/>
      <c r="Q42" s="626"/>
      <c r="R42" s="626"/>
      <c r="S42" s="2736"/>
      <c r="T42" s="2736"/>
      <c r="W42" s="43"/>
      <c r="X42" s="651"/>
      <c r="Z42" s="127"/>
      <c r="AA42" s="1050"/>
      <c r="AB42" s="1050"/>
      <c r="AC42" s="1050"/>
      <c r="AD42" s="1050"/>
      <c r="AE42" s="1050"/>
      <c r="AF42" s="1050"/>
      <c r="AG42" s="1050"/>
      <c r="AH42" s="1050"/>
      <c r="AI42" s="1050"/>
      <c r="AJ42" s="1050"/>
      <c r="AK42" s="1050"/>
      <c r="AL42" s="1050"/>
      <c r="AM42" s="127"/>
      <c r="AO42" s="127"/>
    </row>
    <row r="43" spans="2:41" x14ac:dyDescent="0.25">
      <c r="B43" s="627" t="s">
        <v>309</v>
      </c>
      <c r="C43" s="628" t="str">
        <f>$C$5</f>
        <v>RCV run off rate  ~ RPI linked RCV</v>
      </c>
      <c r="D43" s="628"/>
      <c r="E43" s="628"/>
      <c r="F43" s="628"/>
      <c r="G43" s="628"/>
      <c r="H43" s="628"/>
      <c r="I43" s="628"/>
      <c r="J43" s="628"/>
      <c r="K43" s="628"/>
      <c r="L43" s="629"/>
      <c r="M43" s="1885"/>
      <c r="N43" s="1885"/>
      <c r="O43" s="1885"/>
      <c r="P43" s="1885"/>
      <c r="Q43" s="1885"/>
      <c r="R43" s="1885"/>
      <c r="S43" s="2736"/>
      <c r="T43" s="2736"/>
      <c r="W43" s="43"/>
      <c r="X43" s="651"/>
      <c r="Z43" s="127"/>
      <c r="AA43" s="1050"/>
      <c r="AB43" s="1050"/>
      <c r="AC43" s="1050"/>
      <c r="AD43" s="1050"/>
      <c r="AE43" s="1050"/>
      <c r="AF43" s="1050"/>
      <c r="AG43" s="1050"/>
      <c r="AH43" s="1050"/>
      <c r="AI43" s="1050"/>
      <c r="AJ43" s="1050"/>
      <c r="AK43" s="1050"/>
      <c r="AL43" s="1050"/>
      <c r="AM43" s="127"/>
      <c r="AO43" s="127"/>
    </row>
    <row r="44" spans="2:41" ht="30" customHeight="1" x14ac:dyDescent="0.25">
      <c r="B44" s="303">
        <v>1</v>
      </c>
      <c r="C44" s="3677" t="s">
        <v>7863</v>
      </c>
      <c r="D44" s="3678"/>
      <c r="E44" s="3678"/>
      <c r="F44" s="3678"/>
      <c r="G44" s="3678"/>
      <c r="H44" s="3678"/>
      <c r="I44" s="3678"/>
      <c r="J44" s="3678"/>
      <c r="K44" s="3678"/>
      <c r="L44" s="3679"/>
      <c r="M44" s="1885"/>
      <c r="N44" s="1885"/>
      <c r="O44" s="1885"/>
      <c r="P44" s="1885"/>
      <c r="Q44" s="1885"/>
      <c r="R44" s="1885"/>
      <c r="S44" s="2736"/>
      <c r="T44" s="2736"/>
      <c r="W44" s="43"/>
      <c r="X44" s="651"/>
      <c r="Z44" s="127"/>
      <c r="AA44" s="1050"/>
      <c r="AB44" s="1050"/>
      <c r="AC44" s="1050"/>
      <c r="AD44" s="1050"/>
      <c r="AE44" s="1050"/>
      <c r="AF44" s="1050"/>
      <c r="AG44" s="1050"/>
      <c r="AH44" s="1050"/>
      <c r="AI44" s="1050"/>
      <c r="AJ44" s="1050"/>
      <c r="AK44" s="1050"/>
      <c r="AL44" s="1050"/>
      <c r="AM44" s="127"/>
      <c r="AO44" s="127"/>
    </row>
    <row r="45" spans="2:41" ht="30" customHeight="1" x14ac:dyDescent="0.25">
      <c r="B45" s="303">
        <v>2</v>
      </c>
      <c r="C45" s="3677" t="s">
        <v>7864</v>
      </c>
      <c r="D45" s="3678"/>
      <c r="E45" s="3678"/>
      <c r="F45" s="3678"/>
      <c r="G45" s="3678"/>
      <c r="H45" s="3678"/>
      <c r="I45" s="3678"/>
      <c r="J45" s="3678"/>
      <c r="K45" s="3678"/>
      <c r="L45" s="3679"/>
      <c r="M45" s="1885"/>
      <c r="N45" s="1885"/>
      <c r="O45" s="1885"/>
      <c r="P45" s="1885"/>
      <c r="Q45" s="1885"/>
      <c r="R45" s="1885"/>
      <c r="S45" s="2736"/>
      <c r="T45" s="2736"/>
      <c r="W45" s="43"/>
      <c r="X45" s="651"/>
      <c r="Z45" s="200"/>
      <c r="AA45" s="1050"/>
      <c r="AB45" s="1050"/>
      <c r="AC45" s="1050"/>
      <c r="AD45" s="1050"/>
      <c r="AE45" s="1050"/>
      <c r="AF45" s="1050"/>
      <c r="AG45" s="1050"/>
      <c r="AH45" s="1050"/>
      <c r="AI45" s="1050"/>
      <c r="AJ45" s="1050"/>
      <c r="AK45" s="1050"/>
      <c r="AL45" s="1050"/>
      <c r="AM45" s="200"/>
      <c r="AO45" s="200"/>
    </row>
    <row r="46" spans="2:41" ht="15" customHeight="1" x14ac:dyDescent="0.25">
      <c r="B46" s="303">
        <v>3</v>
      </c>
      <c r="C46" s="3677" t="s">
        <v>7865</v>
      </c>
      <c r="D46" s="3678"/>
      <c r="E46" s="3678"/>
      <c r="F46" s="3678"/>
      <c r="G46" s="3678"/>
      <c r="H46" s="3678"/>
      <c r="I46" s="3678"/>
      <c r="J46" s="3678"/>
      <c r="K46" s="3678"/>
      <c r="L46" s="3679"/>
      <c r="M46" s="1885"/>
      <c r="N46" s="1885"/>
      <c r="O46" s="1885"/>
      <c r="P46" s="1885"/>
      <c r="Q46" s="1885"/>
      <c r="R46" s="1885"/>
      <c r="S46" s="2736"/>
      <c r="T46" s="2736"/>
      <c r="W46" s="43"/>
      <c r="X46" s="651"/>
      <c r="Z46" s="200"/>
      <c r="AA46" s="1050"/>
      <c r="AB46" s="1050"/>
      <c r="AC46" s="1050"/>
      <c r="AD46" s="1050"/>
      <c r="AE46" s="1050"/>
      <c r="AF46" s="1050"/>
      <c r="AG46" s="1050"/>
      <c r="AH46" s="1050"/>
      <c r="AI46" s="1050"/>
      <c r="AJ46" s="1050"/>
      <c r="AK46" s="1050"/>
      <c r="AL46" s="1050"/>
      <c r="AM46" s="200"/>
      <c r="AO46" s="200"/>
    </row>
    <row r="47" spans="2:41" ht="15" customHeight="1" x14ac:dyDescent="0.25">
      <c r="B47" s="303">
        <v>4</v>
      </c>
      <c r="C47" s="3677" t="s">
        <v>7866</v>
      </c>
      <c r="D47" s="3678"/>
      <c r="E47" s="3678"/>
      <c r="F47" s="3678"/>
      <c r="G47" s="3678"/>
      <c r="H47" s="3678"/>
      <c r="I47" s="3678"/>
      <c r="J47" s="3678"/>
      <c r="K47" s="3678"/>
      <c r="L47" s="3679"/>
      <c r="M47" s="1885"/>
      <c r="N47" s="1885"/>
      <c r="O47" s="1885"/>
      <c r="P47" s="1885"/>
      <c r="Q47" s="1885"/>
      <c r="R47" s="1885"/>
      <c r="S47" s="2736"/>
      <c r="T47" s="2736"/>
      <c r="W47" s="43"/>
      <c r="X47" s="651"/>
      <c r="Z47" s="200"/>
      <c r="AA47" s="1050"/>
      <c r="AB47" s="1050"/>
      <c r="AC47" s="1050"/>
      <c r="AD47" s="1050"/>
      <c r="AE47" s="1050"/>
      <c r="AF47" s="1050"/>
      <c r="AG47" s="1050"/>
      <c r="AH47" s="1050"/>
      <c r="AI47" s="1050"/>
      <c r="AJ47" s="1050"/>
      <c r="AK47" s="1050"/>
      <c r="AL47" s="1050"/>
      <c r="AM47" s="200"/>
      <c r="AO47" s="200"/>
    </row>
    <row r="48" spans="2:41" ht="30" customHeight="1" x14ac:dyDescent="0.25">
      <c r="B48" s="303">
        <v>5</v>
      </c>
      <c r="C48" s="3677" t="s">
        <v>6419</v>
      </c>
      <c r="D48" s="3678"/>
      <c r="E48" s="3678"/>
      <c r="F48" s="3678"/>
      <c r="G48" s="3678"/>
      <c r="H48" s="3678"/>
      <c r="I48" s="3678"/>
      <c r="J48" s="3678"/>
      <c r="K48" s="3678"/>
      <c r="L48" s="3679"/>
      <c r="M48" s="1885"/>
      <c r="N48" s="1885"/>
      <c r="O48" s="1885"/>
      <c r="P48" s="1885"/>
      <c r="Q48" s="1885"/>
      <c r="R48" s="1885"/>
      <c r="S48" s="2736"/>
      <c r="T48" s="2736"/>
      <c r="W48" s="43"/>
      <c r="X48" s="651"/>
      <c r="Z48" s="600"/>
      <c r="AA48" s="1050"/>
      <c r="AB48" s="1050"/>
      <c r="AC48" s="1050"/>
      <c r="AD48" s="1050"/>
      <c r="AE48" s="1050"/>
      <c r="AF48" s="1050"/>
      <c r="AG48" s="1050"/>
      <c r="AH48" s="1050"/>
      <c r="AI48" s="1050"/>
      <c r="AJ48" s="1050"/>
      <c r="AK48" s="1050"/>
      <c r="AL48" s="1050"/>
      <c r="AM48" s="600"/>
      <c r="AO48" s="600"/>
    </row>
    <row r="49" spans="2:41" ht="15" customHeight="1" x14ac:dyDescent="0.25">
      <c r="B49" s="627" t="s">
        <v>321</v>
      </c>
      <c r="C49" s="628" t="str">
        <f>$C$12</f>
        <v>RCV run off rate  ~ CPI/CPI(H) linked RCV</v>
      </c>
      <c r="D49" s="628"/>
      <c r="E49" s="628"/>
      <c r="F49" s="628"/>
      <c r="G49" s="628"/>
      <c r="H49" s="628"/>
      <c r="I49" s="628"/>
      <c r="J49" s="628"/>
      <c r="K49" s="628"/>
      <c r="L49" s="629"/>
      <c r="M49" s="1885"/>
      <c r="N49" s="1885"/>
      <c r="O49" s="1885"/>
      <c r="P49" s="1885"/>
      <c r="Q49" s="1885"/>
      <c r="R49" s="1885"/>
      <c r="S49" s="2736"/>
      <c r="T49" s="2736"/>
      <c r="W49" s="43"/>
      <c r="X49" s="651"/>
      <c r="Z49" s="600"/>
      <c r="AA49" s="1050"/>
      <c r="AB49" s="1050"/>
      <c r="AC49" s="1050"/>
      <c r="AD49" s="1050"/>
      <c r="AE49" s="1050"/>
      <c r="AF49" s="1050"/>
      <c r="AG49" s="1050"/>
      <c r="AH49" s="1050"/>
      <c r="AI49" s="1050"/>
      <c r="AJ49" s="1050"/>
      <c r="AK49" s="1050"/>
      <c r="AL49" s="1050"/>
      <c r="AM49" s="600"/>
      <c r="AO49" s="600"/>
    </row>
    <row r="50" spans="2:41" ht="30" customHeight="1" x14ac:dyDescent="0.25">
      <c r="B50" s="303">
        <v>6</v>
      </c>
      <c r="C50" s="3677" t="s">
        <v>7867</v>
      </c>
      <c r="D50" s="3678"/>
      <c r="E50" s="3678"/>
      <c r="F50" s="3678"/>
      <c r="G50" s="3678"/>
      <c r="H50" s="3678"/>
      <c r="I50" s="3678"/>
      <c r="J50" s="3678"/>
      <c r="K50" s="3678"/>
      <c r="L50" s="3679"/>
      <c r="M50" s="1885"/>
      <c r="N50" s="1885"/>
      <c r="O50" s="1885"/>
      <c r="P50" s="1885"/>
      <c r="Q50" s="1885"/>
      <c r="R50" s="1885"/>
      <c r="S50" s="2736"/>
      <c r="T50" s="2736"/>
      <c r="W50" s="43"/>
      <c r="X50" s="651"/>
      <c r="Z50" s="600"/>
      <c r="AA50" s="1050"/>
      <c r="AB50" s="1050"/>
      <c r="AC50" s="1050"/>
      <c r="AD50" s="1050"/>
      <c r="AE50" s="1050"/>
      <c r="AF50" s="1050"/>
      <c r="AG50" s="1050"/>
      <c r="AH50" s="1050"/>
      <c r="AI50" s="1050"/>
      <c r="AJ50" s="1050"/>
      <c r="AK50" s="1050"/>
      <c r="AL50" s="1050"/>
      <c r="AM50" s="600"/>
      <c r="AO50" s="600"/>
    </row>
    <row r="51" spans="2:41" ht="30" customHeight="1" x14ac:dyDescent="0.25">
      <c r="B51" s="303">
        <v>7</v>
      </c>
      <c r="C51" s="3677" t="s">
        <v>7868</v>
      </c>
      <c r="D51" s="3678"/>
      <c r="E51" s="3678"/>
      <c r="F51" s="3678"/>
      <c r="G51" s="3678"/>
      <c r="H51" s="3678"/>
      <c r="I51" s="3678"/>
      <c r="J51" s="3678"/>
      <c r="K51" s="3678"/>
      <c r="L51" s="3679"/>
      <c r="M51" s="1885"/>
      <c r="N51" s="1885"/>
      <c r="O51" s="1885"/>
      <c r="P51" s="1885"/>
      <c r="Q51" s="1885"/>
      <c r="R51" s="1885"/>
      <c r="S51" s="2736"/>
      <c r="T51" s="2736"/>
      <c r="W51" s="43"/>
      <c r="X51" s="651"/>
      <c r="Z51" s="600"/>
      <c r="AA51" s="1050"/>
      <c r="AB51" s="1050"/>
      <c r="AC51" s="1050"/>
      <c r="AD51" s="1050"/>
      <c r="AE51" s="1050"/>
      <c r="AF51" s="1050"/>
      <c r="AG51" s="1050"/>
      <c r="AH51" s="1050"/>
      <c r="AI51" s="1050"/>
      <c r="AJ51" s="1050"/>
      <c r="AK51" s="1050"/>
      <c r="AL51" s="1050"/>
      <c r="AM51" s="600"/>
      <c r="AO51" s="600"/>
    </row>
    <row r="52" spans="2:41" ht="15" customHeight="1" x14ac:dyDescent="0.25">
      <c r="B52" s="303">
        <v>8</v>
      </c>
      <c r="C52" s="3677" t="s">
        <v>7869</v>
      </c>
      <c r="D52" s="3678"/>
      <c r="E52" s="3678"/>
      <c r="F52" s="3678"/>
      <c r="G52" s="3678"/>
      <c r="H52" s="3678"/>
      <c r="I52" s="3678"/>
      <c r="J52" s="3678"/>
      <c r="K52" s="3678"/>
      <c r="L52" s="3679"/>
      <c r="M52" s="1885"/>
      <c r="N52" s="1885"/>
      <c r="O52" s="1885"/>
      <c r="P52" s="1885"/>
      <c r="Q52" s="1885"/>
      <c r="R52" s="1885"/>
      <c r="S52" s="2736"/>
      <c r="T52" s="2736"/>
      <c r="W52" s="43"/>
      <c r="X52" s="651"/>
      <c r="Z52" s="600"/>
      <c r="AA52" s="1050"/>
      <c r="AB52" s="1050"/>
      <c r="AC52" s="1050"/>
      <c r="AD52" s="1050"/>
      <c r="AE52" s="1050"/>
      <c r="AF52" s="1050"/>
      <c r="AG52" s="1050"/>
      <c r="AH52" s="1050"/>
      <c r="AI52" s="1050"/>
      <c r="AJ52" s="1050"/>
      <c r="AK52" s="1050"/>
      <c r="AL52" s="1050"/>
      <c r="AM52" s="600"/>
      <c r="AO52" s="600"/>
    </row>
    <row r="53" spans="2:41" ht="15" customHeight="1" x14ac:dyDescent="0.25">
      <c r="B53" s="303">
        <v>9</v>
      </c>
      <c r="C53" s="3677" t="s">
        <v>7870</v>
      </c>
      <c r="D53" s="3678"/>
      <c r="E53" s="3678"/>
      <c r="F53" s="3678"/>
      <c r="G53" s="3678"/>
      <c r="H53" s="3678"/>
      <c r="I53" s="3678"/>
      <c r="J53" s="3678"/>
      <c r="K53" s="3678"/>
      <c r="L53" s="3679"/>
      <c r="M53" s="1885"/>
      <c r="N53" s="1885"/>
      <c r="O53" s="1885"/>
      <c r="P53" s="1885"/>
      <c r="Q53" s="1885"/>
      <c r="R53" s="1885"/>
      <c r="S53" s="2736"/>
      <c r="T53" s="2736"/>
      <c r="W53" s="43"/>
      <c r="X53" s="651"/>
      <c r="Z53" s="600"/>
      <c r="AA53" s="1050"/>
      <c r="AB53" s="1050"/>
      <c r="AC53" s="1050"/>
      <c r="AD53" s="1050"/>
      <c r="AE53" s="1050"/>
      <c r="AF53" s="1050"/>
      <c r="AG53" s="1050"/>
      <c r="AH53" s="1050"/>
      <c r="AI53" s="1050"/>
      <c r="AJ53" s="1050"/>
      <c r="AK53" s="1050"/>
      <c r="AL53" s="1050"/>
      <c r="AM53" s="600"/>
      <c r="AO53" s="600"/>
    </row>
    <row r="54" spans="2:41" ht="30" customHeight="1" x14ac:dyDescent="0.25">
      <c r="B54" s="303">
        <v>10</v>
      </c>
      <c r="C54" s="3677" t="s">
        <v>6424</v>
      </c>
      <c r="D54" s="3678"/>
      <c r="E54" s="3678"/>
      <c r="F54" s="3678"/>
      <c r="G54" s="3678"/>
      <c r="H54" s="3678"/>
      <c r="I54" s="3678"/>
      <c r="J54" s="3678"/>
      <c r="K54" s="3678"/>
      <c r="L54" s="3679"/>
      <c r="M54" s="1885"/>
      <c r="N54" s="1885"/>
      <c r="O54" s="1885"/>
      <c r="P54" s="1885"/>
      <c r="Q54" s="1885"/>
      <c r="R54" s="1885"/>
      <c r="S54" s="2736"/>
      <c r="T54" s="2736"/>
      <c r="W54" s="43"/>
      <c r="X54" s="651"/>
      <c r="Z54" s="1091"/>
      <c r="AA54" s="1050"/>
      <c r="AB54" s="1050"/>
      <c r="AC54" s="1050"/>
      <c r="AD54" s="1050"/>
      <c r="AE54" s="1050"/>
      <c r="AF54" s="1050"/>
      <c r="AG54" s="1050"/>
      <c r="AH54" s="1050"/>
      <c r="AI54" s="1050"/>
      <c r="AJ54" s="1050"/>
      <c r="AK54" s="1050"/>
      <c r="AL54" s="1050"/>
      <c r="AM54" s="1091"/>
      <c r="AO54" s="1091"/>
    </row>
    <row r="55" spans="2:41" ht="15" customHeight="1" x14ac:dyDescent="0.25">
      <c r="B55" s="627" t="s">
        <v>330</v>
      </c>
      <c r="C55" s="628" t="str">
        <f>$C$19</f>
        <v xml:space="preserve">Post 2020 investment run off rate </v>
      </c>
      <c r="D55" s="628"/>
      <c r="E55" s="628"/>
      <c r="F55" s="628"/>
      <c r="G55" s="628"/>
      <c r="H55" s="628"/>
      <c r="I55" s="628"/>
      <c r="J55" s="628"/>
      <c r="K55" s="628"/>
      <c r="L55" s="629"/>
      <c r="M55" s="1885"/>
      <c r="N55" s="1885"/>
      <c r="O55" s="1885"/>
      <c r="P55" s="1885"/>
      <c r="Q55" s="1885"/>
      <c r="R55" s="1885"/>
      <c r="S55" s="2736"/>
      <c r="T55" s="2736"/>
      <c r="W55" s="43"/>
      <c r="X55" s="651"/>
      <c r="Z55" s="1091"/>
      <c r="AA55" s="1050"/>
      <c r="AB55" s="1050"/>
      <c r="AC55" s="1050"/>
      <c r="AD55" s="1050"/>
      <c r="AE55" s="1050"/>
      <c r="AF55" s="1050"/>
      <c r="AG55" s="1050"/>
      <c r="AH55" s="1050"/>
      <c r="AI55" s="1050"/>
      <c r="AJ55" s="1050"/>
      <c r="AK55" s="1050"/>
      <c r="AL55" s="1050"/>
      <c r="AM55" s="1091"/>
      <c r="AO55" s="1091"/>
    </row>
    <row r="56" spans="2:41" ht="30" customHeight="1" x14ac:dyDescent="0.25">
      <c r="B56" s="303">
        <v>11</v>
      </c>
      <c r="C56" s="3677" t="s">
        <v>7871</v>
      </c>
      <c r="D56" s="3678"/>
      <c r="E56" s="3678"/>
      <c r="F56" s="3678"/>
      <c r="G56" s="3678"/>
      <c r="H56" s="3678"/>
      <c r="I56" s="3678"/>
      <c r="J56" s="3678"/>
      <c r="K56" s="3678"/>
      <c r="L56" s="3679"/>
      <c r="M56" s="1885"/>
      <c r="N56" s="1885"/>
      <c r="O56" s="1885"/>
      <c r="P56" s="1885"/>
      <c r="Q56" s="1885"/>
      <c r="R56" s="1885"/>
      <c r="S56" s="2736"/>
      <c r="T56" s="2736"/>
      <c r="W56" s="43"/>
      <c r="X56" s="651"/>
      <c r="Z56" s="1091"/>
      <c r="AA56" s="1050"/>
      <c r="AB56" s="1050"/>
      <c r="AC56" s="1050"/>
      <c r="AD56" s="1050"/>
      <c r="AE56" s="1050"/>
      <c r="AF56" s="1050"/>
      <c r="AG56" s="1050"/>
      <c r="AH56" s="1050"/>
      <c r="AI56" s="1050"/>
      <c r="AJ56" s="1050"/>
      <c r="AK56" s="1050"/>
      <c r="AL56" s="1050"/>
      <c r="AM56" s="1091"/>
      <c r="AO56" s="1091"/>
    </row>
    <row r="57" spans="2:41" ht="30" customHeight="1" x14ac:dyDescent="0.25">
      <c r="B57" s="303">
        <v>12</v>
      </c>
      <c r="C57" s="3677" t="s">
        <v>7872</v>
      </c>
      <c r="D57" s="3678"/>
      <c r="E57" s="3678"/>
      <c r="F57" s="3678"/>
      <c r="G57" s="3678"/>
      <c r="H57" s="3678"/>
      <c r="I57" s="3678"/>
      <c r="J57" s="3678"/>
      <c r="K57" s="3678"/>
      <c r="L57" s="3679"/>
      <c r="M57" s="1885"/>
      <c r="N57" s="1885"/>
      <c r="O57" s="1885"/>
      <c r="P57" s="1885"/>
      <c r="Q57" s="1885"/>
      <c r="R57" s="1885"/>
      <c r="S57" s="2736"/>
      <c r="T57" s="2736"/>
      <c r="W57" s="43"/>
      <c r="X57" s="651"/>
      <c r="Z57" s="1091"/>
      <c r="AA57" s="1050"/>
      <c r="AB57" s="1050"/>
      <c r="AC57" s="1050"/>
      <c r="AD57" s="1050"/>
      <c r="AE57" s="1050"/>
      <c r="AF57" s="1050"/>
      <c r="AG57" s="1050"/>
      <c r="AH57" s="1050"/>
      <c r="AI57" s="1050"/>
      <c r="AJ57" s="1050"/>
      <c r="AK57" s="1050"/>
      <c r="AL57" s="1050"/>
      <c r="AM57" s="1091"/>
      <c r="AO57" s="1091"/>
    </row>
    <row r="58" spans="2:41" ht="15" customHeight="1" x14ac:dyDescent="0.25">
      <c r="B58" s="303">
        <v>13</v>
      </c>
      <c r="C58" s="3677" t="s">
        <v>7873</v>
      </c>
      <c r="D58" s="3678"/>
      <c r="E58" s="3678"/>
      <c r="F58" s="3678"/>
      <c r="G58" s="3678"/>
      <c r="H58" s="3678"/>
      <c r="I58" s="3678"/>
      <c r="J58" s="3678"/>
      <c r="K58" s="3678"/>
      <c r="L58" s="3679"/>
      <c r="M58" s="1885"/>
      <c r="N58" s="1885"/>
      <c r="O58" s="1885"/>
      <c r="P58" s="1885"/>
      <c r="Q58" s="1885"/>
      <c r="R58" s="1885"/>
      <c r="S58" s="2736"/>
      <c r="T58" s="2736"/>
      <c r="W58" s="621"/>
      <c r="X58" s="1880"/>
      <c r="Z58" s="1091"/>
      <c r="AA58" s="1050"/>
      <c r="AB58" s="1050"/>
      <c r="AC58" s="1050"/>
      <c r="AD58" s="1050"/>
      <c r="AE58" s="1050"/>
      <c r="AF58" s="1050"/>
      <c r="AG58" s="1050"/>
      <c r="AH58" s="1050"/>
      <c r="AI58" s="1050"/>
      <c r="AJ58" s="1050"/>
      <c r="AK58" s="1050"/>
      <c r="AL58" s="1050"/>
      <c r="AM58" s="1091"/>
      <c r="AO58" s="1091"/>
    </row>
    <row r="59" spans="2:41" ht="15" customHeight="1" x14ac:dyDescent="0.25">
      <c r="B59" s="303">
        <v>14</v>
      </c>
      <c r="C59" s="3677" t="s">
        <v>7874</v>
      </c>
      <c r="D59" s="3678"/>
      <c r="E59" s="3678"/>
      <c r="F59" s="3678"/>
      <c r="G59" s="3678"/>
      <c r="H59" s="3678"/>
      <c r="I59" s="3678"/>
      <c r="J59" s="3678"/>
      <c r="K59" s="3678"/>
      <c r="L59" s="3679"/>
      <c r="M59" s="1885"/>
      <c r="N59" s="1885"/>
      <c r="O59" s="1885"/>
      <c r="P59" s="1885"/>
      <c r="Q59" s="1885"/>
      <c r="R59" s="1885"/>
      <c r="S59" s="2736"/>
      <c r="T59" s="2736"/>
      <c r="Z59" s="1091"/>
      <c r="AA59" s="1096"/>
      <c r="AM59" s="1091"/>
      <c r="AO59" s="1091"/>
    </row>
    <row r="60" spans="2:41" ht="15" customHeight="1" x14ac:dyDescent="0.25">
      <c r="B60" s="303">
        <v>15</v>
      </c>
      <c r="C60" s="3677" t="s">
        <v>6484</v>
      </c>
      <c r="D60" s="3678"/>
      <c r="E60" s="3678"/>
      <c r="F60" s="3678"/>
      <c r="G60" s="3678"/>
      <c r="H60" s="3678"/>
      <c r="I60" s="3678"/>
      <c r="J60" s="3678"/>
      <c r="K60" s="3678"/>
      <c r="L60" s="3679"/>
      <c r="M60" s="1885"/>
      <c r="N60" s="1885"/>
      <c r="O60" s="1885"/>
      <c r="P60" s="1885"/>
      <c r="Q60" s="1885"/>
      <c r="R60" s="1885"/>
      <c r="S60" s="2736"/>
      <c r="T60" s="2736"/>
      <c r="Z60" s="1091"/>
      <c r="AA60" s="1099"/>
      <c r="AM60" s="1091"/>
      <c r="AO60" s="1091"/>
    </row>
    <row r="61" spans="2:41" ht="15" customHeight="1" x14ac:dyDescent="0.25">
      <c r="B61" s="627" t="s">
        <v>334</v>
      </c>
      <c r="C61" s="628" t="str">
        <f>$C$26</f>
        <v>PAYG Rate ~ bioresources</v>
      </c>
      <c r="D61" s="628"/>
      <c r="E61" s="628"/>
      <c r="F61" s="628"/>
      <c r="G61" s="628"/>
      <c r="H61" s="628"/>
      <c r="I61" s="628"/>
      <c r="J61" s="628"/>
      <c r="K61" s="628"/>
      <c r="L61" s="629"/>
      <c r="M61" s="1885"/>
      <c r="N61" s="1885"/>
      <c r="O61" s="1885"/>
      <c r="P61" s="1885"/>
      <c r="Q61" s="1885"/>
      <c r="R61" s="1885"/>
      <c r="S61" s="2736"/>
      <c r="T61" s="2736"/>
      <c r="Z61" s="1091"/>
      <c r="AA61" s="1099"/>
      <c r="AM61" s="1091"/>
      <c r="AO61" s="1091"/>
    </row>
    <row r="62" spans="2:41" ht="30" customHeight="1" x14ac:dyDescent="0.25">
      <c r="B62" s="303">
        <v>16</v>
      </c>
      <c r="C62" s="3677" t="s">
        <v>7875</v>
      </c>
      <c r="D62" s="3678"/>
      <c r="E62" s="3678"/>
      <c r="F62" s="3678"/>
      <c r="G62" s="3678"/>
      <c r="H62" s="3678"/>
      <c r="I62" s="3678"/>
      <c r="J62" s="3678"/>
      <c r="K62" s="3678"/>
      <c r="L62" s="3679"/>
      <c r="M62" s="1885"/>
      <c r="N62" s="1885"/>
      <c r="O62" s="1692"/>
      <c r="P62" s="1692"/>
      <c r="Z62" s="1091"/>
      <c r="AA62" s="1099"/>
      <c r="AM62" s="1091"/>
      <c r="AO62" s="1091"/>
    </row>
    <row r="63" spans="2:41" ht="15" customHeight="1" x14ac:dyDescent="0.25">
      <c r="B63" s="303">
        <v>17</v>
      </c>
      <c r="C63" s="3677" t="s">
        <v>7876</v>
      </c>
      <c r="D63" s="3678"/>
      <c r="E63" s="3678"/>
      <c r="F63" s="3678"/>
      <c r="G63" s="3678"/>
      <c r="H63" s="3678"/>
      <c r="I63" s="3678"/>
      <c r="J63" s="3678"/>
      <c r="K63" s="3678"/>
      <c r="L63" s="3679"/>
      <c r="M63" s="1885"/>
      <c r="N63" s="1885"/>
      <c r="O63" s="1692"/>
      <c r="P63" s="1692"/>
      <c r="Z63" s="1091"/>
      <c r="AA63" s="1096"/>
      <c r="AM63" s="1091"/>
      <c r="AO63" s="1091"/>
    </row>
    <row r="64" spans="2:41" ht="15" customHeight="1" x14ac:dyDescent="0.25">
      <c r="B64" s="2243">
        <v>18</v>
      </c>
      <c r="C64" s="3677" t="s">
        <v>7877</v>
      </c>
      <c r="D64" s="3678"/>
      <c r="E64" s="3678"/>
      <c r="F64" s="3678"/>
      <c r="G64" s="3678"/>
      <c r="H64" s="3678"/>
      <c r="I64" s="3678"/>
      <c r="J64" s="3678"/>
      <c r="K64" s="3678"/>
      <c r="L64" s="3679"/>
      <c r="M64" s="1885"/>
      <c r="N64" s="1885"/>
      <c r="O64" s="1692"/>
      <c r="P64" s="1692"/>
      <c r="Z64" s="1091"/>
      <c r="AA64" s="1099"/>
      <c r="AM64" s="1091"/>
      <c r="AO64" s="1091"/>
    </row>
    <row r="65" spans="2:27" ht="15" customHeight="1" thickBot="1" x14ac:dyDescent="0.3">
      <c r="B65" s="304">
        <v>19</v>
      </c>
      <c r="C65" s="3756" t="s">
        <v>7878</v>
      </c>
      <c r="D65" s="3757"/>
      <c r="E65" s="3757"/>
      <c r="F65" s="3757"/>
      <c r="G65" s="3757"/>
      <c r="H65" s="3757"/>
      <c r="I65" s="3757"/>
      <c r="J65" s="3757"/>
      <c r="K65" s="3757"/>
      <c r="L65" s="3758"/>
      <c r="M65" s="1885"/>
      <c r="N65" s="1885"/>
      <c r="O65" s="1692"/>
      <c r="P65" s="1692"/>
      <c r="AA65" s="1099"/>
    </row>
    <row r="66" spans="2:27" x14ac:dyDescent="0.25"/>
  </sheetData>
  <sheetProtection algorithmName="SHA-512" hashValue="pyLrJ0L8z+tPlRlbaXmv+wYmPFwwcaTiQQm/eJZW2sTgBPfh/o1krH+gEfcQeWeHfEfmrcDWMFoVyapF1nUpiQ==" saltValue="/U0tH9pIVHXv00gW3iQPJw==" spinCount="100000" sheet="1" objects="1" scenarios="1" autoFilter="0"/>
  <mergeCells count="25">
    <mergeCell ref="C42:L42"/>
    <mergeCell ref="T1:W1"/>
    <mergeCell ref="B3:C3"/>
    <mergeCell ref="AA4:AL4"/>
    <mergeCell ref="B38:L38"/>
    <mergeCell ref="B40:L40"/>
    <mergeCell ref="C57:L57"/>
    <mergeCell ref="C44:L44"/>
    <mergeCell ref="C45:L45"/>
    <mergeCell ref="C46:L46"/>
    <mergeCell ref="C47:L47"/>
    <mergeCell ref="C48:L48"/>
    <mergeCell ref="C50:L50"/>
    <mergeCell ref="C51:L51"/>
    <mergeCell ref="C52:L52"/>
    <mergeCell ref="C53:L53"/>
    <mergeCell ref="C54:L54"/>
    <mergeCell ref="C56:L56"/>
    <mergeCell ref="C65:L65"/>
    <mergeCell ref="C58:L58"/>
    <mergeCell ref="C59:L59"/>
    <mergeCell ref="C60:L60"/>
    <mergeCell ref="C62:L62"/>
    <mergeCell ref="C63:L63"/>
    <mergeCell ref="C64:L64"/>
  </mergeCells>
  <conditionalFormatting sqref="W36:X58">
    <cfRule type="cellIs" dxfId="29" priority="14" operator="equal">
      <formula>0</formula>
    </cfRule>
  </conditionalFormatting>
  <conditionalFormatting sqref="W5:X35">
    <cfRule type="cellIs" dxfId="28" priority="13"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 id="{57A1CC7B-EB20-4AFA-AD64-D6B51BCBCDA6}">
            <xm:f>'https://yorkshirewater.sharepoint.com/sites/yw-147/05 PR19 BP documents/40 Post IAP Assurance/10 Tables/DD August 2019/[yky-pr19-business-plan_august-2019-DD resubmission_v5.xlsb]Validation flags'!#REF!=1</xm:f>
            <x14:dxf>
              <fill>
                <patternFill>
                  <bgColor rgb="FFE0DCD8"/>
                </patternFill>
              </fill>
            </x14:dxf>
          </x14:cfRule>
          <xm:sqref>H6:L8</xm:sqref>
        </x14:conditionalFormatting>
        <x14:conditionalFormatting xmlns:xm="http://schemas.microsoft.com/office/excel/2006/main">
          <x14:cfRule type="expression" priority="11" id="{DA432AC2-9528-4A4D-A723-CA6519CDA090}">
            <xm:f>'https://yorkshirewater.sharepoint.com/sites/yw-147/05 PR19 BP documents/40 Post IAP Assurance/10 Tables/DD August 2019/[yky-pr19-business-plan_august-2019-DD resubmission_v5.xlsb]Validation flags'!#REF!=1</xm:f>
            <x14:dxf>
              <fill>
                <patternFill>
                  <bgColor rgb="FFE0DCD8"/>
                </patternFill>
              </fill>
            </x14:dxf>
          </x14:cfRule>
          <xm:sqref>N6:R8</xm:sqref>
        </x14:conditionalFormatting>
        <x14:conditionalFormatting xmlns:xm="http://schemas.microsoft.com/office/excel/2006/main">
          <x14:cfRule type="expression" priority="10" id="{CA9A0DEF-6BC9-424E-9EB9-D9AC1C016F5C}">
            <xm:f>'https://yorkshirewater.sharepoint.com/sites/yw-147/05 PR19 BP documents/40 Post IAP Assurance/10 Tables/DD August 2019/[yky-pr19-business-plan_august-2019-DD resubmission_v5.xlsb]Validation flags'!#REF!=1</xm:f>
            <x14:dxf>
              <fill>
                <patternFill>
                  <bgColor rgb="FFE0DCD8"/>
                </patternFill>
              </fill>
            </x14:dxf>
          </x14:cfRule>
          <xm:sqref>N13:R15</xm:sqref>
        </x14:conditionalFormatting>
        <x14:conditionalFormatting xmlns:xm="http://schemas.microsoft.com/office/excel/2006/main">
          <x14:cfRule type="expression" priority="9" id="{54D5D934-5070-4CDC-BD08-282495CA4E0C}">
            <xm:f>'https://yorkshirewater.sharepoint.com/sites/yw-147/05 PR19 BP documents/40 Post IAP Assurance/10 Tables/DD August 2019/[yky-pr19-business-plan_august-2019-DD resubmission_v5.xlsb]Validation flags'!#REF!=1</xm:f>
            <x14:dxf>
              <fill>
                <patternFill>
                  <bgColor rgb="FFE0DCD8"/>
                </patternFill>
              </fill>
            </x14:dxf>
          </x14:cfRule>
          <xm:sqref>H13:L15</xm:sqref>
        </x14:conditionalFormatting>
        <x14:conditionalFormatting xmlns:xm="http://schemas.microsoft.com/office/excel/2006/main">
          <x14:cfRule type="expression" priority="8" id="{22CD91A3-B54F-4A12-AA02-A963048E7DA5}">
            <xm:f>'https://yorkshirewater.sharepoint.com/sites/yw-147/05 PR19 BP documents/40 Post IAP Assurance/10 Tables/DD August 2019/[yky-pr19-business-plan_august-2019-DD resubmission_v5.xlsb]Validation flags'!#REF!=1</xm:f>
            <x14:dxf>
              <fill>
                <patternFill>
                  <bgColor rgb="FFE0DCD8"/>
                </patternFill>
              </fill>
            </x14:dxf>
          </x14:cfRule>
          <xm:sqref>H20:L22</xm:sqref>
        </x14:conditionalFormatting>
        <x14:conditionalFormatting xmlns:xm="http://schemas.microsoft.com/office/excel/2006/main">
          <x14:cfRule type="expression" priority="7" id="{0EA05554-2785-411A-ADF7-6DE7B77CE84F}">
            <xm:f>'https://yorkshirewater.sharepoint.com/sites/yw-147/05 PR19 BP documents/40 Post IAP Assurance/10 Tables/DD August 2019/[yky-pr19-business-plan_august-2019-DD resubmission_v5.xlsb]Validation flags'!#REF!=1</xm:f>
            <x14:dxf>
              <fill>
                <patternFill>
                  <bgColor rgb="FFE0DCD8"/>
                </patternFill>
              </fill>
            </x14:dxf>
          </x14:cfRule>
          <xm:sqref>N20:R22</xm:sqref>
        </x14:conditionalFormatting>
        <x14:conditionalFormatting xmlns:xm="http://schemas.microsoft.com/office/excel/2006/main">
          <x14:cfRule type="expression" priority="6" id="{CC77EE0C-40A7-49B7-B6C5-9FE49CB245BA}">
            <xm:f>'https://yorkshirewater.sharepoint.com/sites/yw-147/05 PR19 BP documents/40 Post IAP Assurance/10 Tables/DD August 2019/[yky-pr19-business-plan_august-2019-DD resubmission_v5.xlsb]Validation flags'!#REF!=1</xm:f>
            <x14:dxf>
              <fill>
                <patternFill>
                  <bgColor rgb="FFE0DCD8"/>
                </patternFill>
              </fill>
            </x14:dxf>
          </x14:cfRule>
          <xm:sqref>G17</xm:sqref>
        </x14:conditionalFormatting>
        <x14:conditionalFormatting xmlns:xm="http://schemas.microsoft.com/office/excel/2006/main">
          <x14:cfRule type="expression" priority="5" id="{2A538419-7FA0-4E43-A6ED-F8AF1D5D3D62}">
            <xm:f>'https://yorkshirewater.sharepoint.com/sites/yw-147/05 PR19 BP documents/40 Post IAP Assurance/10 Tables/DD August 2019/[yky-pr19-business-plan_august-2019-DD resubmission_v5.xlsb]Validation flags'!#REF!=1</xm:f>
            <x14:dxf>
              <fill>
                <patternFill>
                  <bgColor rgb="FFE0DCD8"/>
                </patternFill>
              </fill>
            </x14:dxf>
          </x14:cfRule>
          <xm:sqref>G10</xm:sqref>
        </x14:conditionalFormatting>
        <x14:conditionalFormatting xmlns:xm="http://schemas.microsoft.com/office/excel/2006/main">
          <x14:cfRule type="expression" priority="4" id="{992707F0-7981-4631-BDB9-326286F7248E}">
            <xm:f>'https://yorkshirewater.sharepoint.com/sites/yw-147/05 PR19 BP documents/40 Post IAP Assurance/10 Tables/DD August 2019/[yky-pr19-business-plan_august-2019-DD resubmission_v5.xlsb]Validation flags'!#REF!=1</xm:f>
            <x14:dxf>
              <fill>
                <patternFill>
                  <bgColor rgb="FFE0DCD8"/>
                </patternFill>
              </fill>
            </x14:dxf>
          </x14:cfRule>
          <xm:sqref>M10</xm:sqref>
        </x14:conditionalFormatting>
        <x14:conditionalFormatting xmlns:xm="http://schemas.microsoft.com/office/excel/2006/main">
          <x14:cfRule type="expression" priority="3" id="{6B212360-E159-438C-B55B-9F1EA9FCF408}">
            <xm:f>'https://yorkshirewater.sharepoint.com/sites/yw-147/05 PR19 BP documents/40 Post IAP Assurance/10 Tables/DD August 2019/[yky-pr19-business-plan_august-2019-DD resubmission_v5.xlsb]Validation flags'!#REF!=1</xm:f>
            <x14:dxf>
              <fill>
                <patternFill>
                  <bgColor rgb="FFE0DCD8"/>
                </patternFill>
              </fill>
            </x14:dxf>
          </x14:cfRule>
          <xm:sqref>M17</xm:sqref>
        </x14:conditionalFormatting>
        <x14:conditionalFormatting xmlns:xm="http://schemas.microsoft.com/office/excel/2006/main">
          <x14:cfRule type="expression" priority="2" id="{2736F965-4ECB-41A0-BFDB-0C3611D4E876}">
            <xm:f>'https://yorkshirewater.sharepoint.com/sites/yw-147/05 PR19 BP documents/40 Post IAP Assurance/10 Tables/DD August 2019/[yky-pr19-business-plan_august-2019-DD resubmission_v5.xlsb]Validation flags'!#REF!=1</xm:f>
            <x14:dxf>
              <fill>
                <patternFill>
                  <bgColor rgb="FFE0DCD8"/>
                </patternFill>
              </fill>
            </x14:dxf>
          </x14:cfRule>
          <xm:sqref>M24</xm:sqref>
        </x14:conditionalFormatting>
        <x14:conditionalFormatting xmlns:xm="http://schemas.microsoft.com/office/excel/2006/main">
          <x14:cfRule type="expression" priority="1" id="{83DA16F3-1894-4DFD-9730-17187CB404E4}">
            <xm:f>'https://yorkshirewater.sharepoint.com/sites/yw-147/05 PR19 BP documents/40 Post IAP Assurance/10 Tables/DD August 2019/[yky-pr19-business-plan_august-2019-DD resubmission_v5.xlsb]Validation flags'!#REF!=1</xm:f>
            <x14:dxf>
              <fill>
                <patternFill>
                  <bgColor rgb="FFE0DCD8"/>
                </patternFill>
              </fill>
            </x14:dxf>
          </x14:cfRule>
          <xm:sqref>G24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2FE5-180A-46F4-A449-9D35E1FA86A3}">
  <sheetPr>
    <tabColor rgb="FF719500"/>
  </sheetPr>
  <dimension ref="A1:AG71"/>
  <sheetViews>
    <sheetView workbookViewId="0">
      <selection activeCell="J25" sqref="J25"/>
    </sheetView>
  </sheetViews>
  <sheetFormatPr defaultColWidth="0" defaultRowHeight="14.25" zeroHeight="1" x14ac:dyDescent="0.25"/>
  <cols>
    <col min="1" max="1" width="1.85546875" style="1923" customWidth="1"/>
    <col min="2" max="2" width="7.5703125" style="1923" customWidth="1"/>
    <col min="3" max="3" width="47" style="1923" bestFit="1" customWidth="1"/>
    <col min="4" max="4" width="13.85546875" style="1923" bestFit="1" customWidth="1"/>
    <col min="5" max="6" width="6.42578125" style="1923" customWidth="1"/>
    <col min="7" max="11" width="11" style="1923" customWidth="1"/>
    <col min="12" max="12" width="3" style="1923" customWidth="1"/>
    <col min="13" max="13" width="32" style="1923" bestFit="1" customWidth="1"/>
    <col min="14" max="14" width="32.140625" style="1923" bestFit="1" customWidth="1"/>
    <col min="15" max="15" width="3" style="1923" customWidth="1"/>
    <col min="16" max="16" width="24.140625" style="1033" bestFit="1" customWidth="1"/>
    <col min="17" max="17" width="31.5703125" style="1033" bestFit="1" customWidth="1"/>
    <col min="18" max="18" width="3.42578125" style="1033" customWidth="1"/>
    <col min="19" max="19" width="3" style="1034" hidden="1" customWidth="1"/>
    <col min="20" max="23" width="9.28515625" style="1097" hidden="1" customWidth="1"/>
    <col min="24" max="24" width="9.140625" style="1097" hidden="1" customWidth="1"/>
    <col min="25" max="25" width="1.85546875" style="1034" hidden="1" customWidth="1"/>
    <col min="26" max="26" width="11" style="1923" hidden="1" customWidth="1"/>
    <col min="27" max="27" width="1.85546875" style="1034" hidden="1" customWidth="1"/>
    <col min="28" max="32" width="11" style="1923" hidden="1" customWidth="1"/>
    <col min="33" max="33" width="1.85546875" style="1034" hidden="1" customWidth="1"/>
    <col min="34" max="16384" width="11" style="1923" hidden="1"/>
  </cols>
  <sheetData>
    <row r="1" spans="2:32" ht="20.25" x14ac:dyDescent="0.25">
      <c r="B1" s="1031" t="s">
        <v>7879</v>
      </c>
      <c r="C1" s="1031"/>
      <c r="D1" s="1031"/>
      <c r="E1" s="1031"/>
      <c r="F1" s="1031"/>
      <c r="G1" s="1031"/>
      <c r="H1" s="1031"/>
      <c r="I1" s="1031"/>
      <c r="J1" s="1031"/>
      <c r="K1" s="4" t="str">
        <f>[2]AppValidation!$D$2</f>
        <v>Yorkshire Water</v>
      </c>
      <c r="L1" s="477"/>
      <c r="M1" s="3497" t="s">
        <v>1</v>
      </c>
      <c r="N1" s="3497"/>
      <c r="O1" s="3497"/>
      <c r="P1" s="3497"/>
      <c r="Q1" s="3497"/>
      <c r="T1" s="1035"/>
      <c r="U1" s="1035"/>
      <c r="V1" s="1035"/>
      <c r="W1" s="1035"/>
      <c r="X1" s="1035"/>
    </row>
    <row r="2" spans="2:32" ht="15" customHeight="1" thickBot="1" x14ac:dyDescent="0.3">
      <c r="B2" s="35"/>
      <c r="C2" s="35"/>
      <c r="D2" s="35"/>
      <c r="E2" s="35"/>
      <c r="F2" s="35"/>
      <c r="G2" s="35"/>
      <c r="H2" s="35"/>
      <c r="I2" s="35"/>
      <c r="J2" s="35"/>
      <c r="K2" s="35"/>
      <c r="L2" s="35"/>
      <c r="M2" s="35"/>
      <c r="N2" s="35"/>
      <c r="T2" s="1035"/>
      <c r="U2" s="1035"/>
      <c r="V2" s="1035"/>
      <c r="W2" s="1035"/>
      <c r="X2" s="1035"/>
    </row>
    <row r="3" spans="2:32" ht="15" thickBot="1" x14ac:dyDescent="0.3">
      <c r="B3" s="3699" t="s">
        <v>14</v>
      </c>
      <c r="C3" s="3700"/>
      <c r="D3" s="1037" t="s">
        <v>15</v>
      </c>
      <c r="E3" s="1038" t="s">
        <v>16</v>
      </c>
      <c r="F3" s="1041" t="s">
        <v>17</v>
      </c>
      <c r="G3" s="1038" t="s">
        <v>867</v>
      </c>
      <c r="H3" s="1038" t="s">
        <v>866</v>
      </c>
      <c r="I3" s="1038" t="s">
        <v>865</v>
      </c>
      <c r="J3" s="1038" t="s">
        <v>864</v>
      </c>
      <c r="K3" s="1041" t="s">
        <v>863</v>
      </c>
      <c r="L3" s="35"/>
      <c r="M3" s="26" t="s">
        <v>23</v>
      </c>
      <c r="N3" s="27" t="s">
        <v>24</v>
      </c>
      <c r="P3" s="3140" t="s">
        <v>25</v>
      </c>
      <c r="Q3" s="3141" t="s">
        <v>13</v>
      </c>
      <c r="T3" s="1035"/>
      <c r="U3" s="1035"/>
      <c r="V3" s="1035"/>
      <c r="W3" s="1035"/>
      <c r="X3" s="1035"/>
      <c r="AB3" s="3903" t="s">
        <v>7880</v>
      </c>
      <c r="AC3" s="3903"/>
      <c r="AD3" s="3903"/>
      <c r="AE3" s="3903"/>
      <c r="AF3" s="3903"/>
    </row>
    <row r="4" spans="2:32" ht="15" thickBot="1" x14ac:dyDescent="0.3">
      <c r="B4" s="35"/>
      <c r="C4" s="35"/>
      <c r="D4" s="35"/>
      <c r="E4" s="35"/>
      <c r="F4" s="35"/>
      <c r="G4" s="35"/>
      <c r="H4" s="35"/>
      <c r="I4" s="35"/>
      <c r="J4" s="35"/>
      <c r="K4" s="35"/>
      <c r="L4" s="35"/>
      <c r="M4" s="35"/>
      <c r="N4" s="35"/>
      <c r="P4" s="2846"/>
      <c r="Q4" s="2846"/>
      <c r="T4" s="3617" t="s">
        <v>12</v>
      </c>
      <c r="U4" s="3617"/>
      <c r="V4" s="3617"/>
      <c r="W4" s="3617"/>
      <c r="X4" s="3617"/>
      <c r="AB4" s="3904" t="s">
        <v>7881</v>
      </c>
      <c r="AC4" s="3904"/>
      <c r="AD4" s="3904"/>
      <c r="AE4" s="3904"/>
      <c r="AF4" s="3904"/>
    </row>
    <row r="5" spans="2:32" ht="15" thickBot="1" x14ac:dyDescent="0.3">
      <c r="B5" s="3699" t="s">
        <v>30</v>
      </c>
      <c r="C5" s="3701"/>
      <c r="D5" s="3701"/>
      <c r="E5" s="3701"/>
      <c r="F5" s="3702"/>
      <c r="G5" s="3703" t="s">
        <v>31</v>
      </c>
      <c r="H5" s="3704"/>
      <c r="I5" s="3704"/>
      <c r="J5" s="3704"/>
      <c r="K5" s="3705"/>
      <c r="L5" s="35"/>
      <c r="M5" s="35"/>
      <c r="N5" s="35"/>
      <c r="P5" s="498"/>
      <c r="Q5" s="498"/>
      <c r="T5" s="1049" t="s">
        <v>27</v>
      </c>
      <c r="U5" s="1050"/>
      <c r="V5" s="1050"/>
      <c r="W5" s="1050"/>
      <c r="X5" s="1050"/>
      <c r="AB5" s="3142" t="s">
        <v>7882</v>
      </c>
    </row>
    <row r="6" spans="2:32" ht="15" thickBot="1" x14ac:dyDescent="0.3">
      <c r="B6" s="35"/>
      <c r="C6" s="35"/>
      <c r="D6" s="35"/>
      <c r="E6" s="35"/>
      <c r="F6" s="35"/>
      <c r="G6" s="35"/>
      <c r="H6" s="35"/>
      <c r="I6" s="35"/>
      <c r="J6" s="35"/>
      <c r="K6" s="35"/>
      <c r="L6" s="35"/>
      <c r="M6" s="35"/>
      <c r="N6" s="35"/>
      <c r="P6" s="43"/>
      <c r="Q6" s="43"/>
      <c r="T6" s="1050"/>
      <c r="U6" s="1050"/>
      <c r="V6" s="1050"/>
      <c r="W6" s="1050"/>
      <c r="X6" s="1050"/>
    </row>
    <row r="7" spans="2:32" ht="15" thickBot="1" x14ac:dyDescent="0.3">
      <c r="B7" s="1040" t="s">
        <v>36</v>
      </c>
      <c r="C7" s="1053" t="s">
        <v>7883</v>
      </c>
      <c r="D7" s="35"/>
      <c r="E7" s="35"/>
      <c r="F7" s="35"/>
      <c r="G7" s="35"/>
      <c r="H7" s="35"/>
      <c r="I7" s="35"/>
      <c r="J7" s="35"/>
      <c r="K7" s="35"/>
      <c r="L7" s="35"/>
      <c r="M7" s="35"/>
      <c r="N7" s="35"/>
      <c r="P7" s="43"/>
      <c r="Q7" s="43"/>
      <c r="T7" s="1035"/>
      <c r="U7" s="1035"/>
      <c r="V7" s="1035"/>
      <c r="W7" s="1035"/>
      <c r="X7" s="1035"/>
    </row>
    <row r="8" spans="2:32" x14ac:dyDescent="0.25">
      <c r="B8" s="1054">
        <v>1</v>
      </c>
      <c r="C8" s="1395" t="s">
        <v>7884</v>
      </c>
      <c r="D8" s="1056" t="s">
        <v>7885</v>
      </c>
      <c r="E8" s="1057" t="s">
        <v>41</v>
      </c>
      <c r="F8" s="1396">
        <v>3</v>
      </c>
      <c r="G8" s="1104">
        <v>55.605754922450842</v>
      </c>
      <c r="H8" s="1105">
        <v>57.219988904324545</v>
      </c>
      <c r="I8" s="1105">
        <v>55.75232223610935</v>
      </c>
      <c r="J8" s="1105">
        <v>54.152068890584445</v>
      </c>
      <c r="K8" s="1106">
        <v>53.483608236192282</v>
      </c>
      <c r="L8" s="35"/>
      <c r="M8" s="1400"/>
      <c r="N8" s="53" t="s">
        <v>7882</v>
      </c>
      <c r="O8" s="3143"/>
      <c r="P8" s="43">
        <f xml:space="preserve"> IF( SUM( T8:X8 ) = 0, 0, $T$5 )</f>
        <v>0</v>
      </c>
      <c r="Q8" s="43">
        <f xml:space="preserve"> IF( SUM( AB8:AF8 ) = 0, 0, $AB$5 )</f>
        <v>0</v>
      </c>
      <c r="R8" s="3144"/>
      <c r="S8" s="3145"/>
      <c r="T8" s="1061">
        <f xml:space="preserve"> IF( ISNUMBER(G8), 0, 1 )</f>
        <v>0</v>
      </c>
      <c r="U8" s="1061">
        <f xml:space="preserve"> IF( ISNUMBER(H8), 0, 1 )</f>
        <v>0</v>
      </c>
      <c r="V8" s="1061">
        <f xml:space="preserve"> IF( ISNUMBER(I8), 0, 1 )</f>
        <v>0</v>
      </c>
      <c r="W8" s="1061">
        <f xml:space="preserve"> IF( ISNUMBER(J8), 0, 1 )</f>
        <v>0</v>
      </c>
      <c r="X8" s="1061">
        <f xml:space="preserve"> IF( ISNUMBER(K8), 0, 1 )</f>
        <v>0</v>
      </c>
      <c r="AB8" s="3146">
        <f>IF(G8&gt;0,0,1)</f>
        <v>0</v>
      </c>
      <c r="AC8" s="3146">
        <f>IF(H8&gt;0,0,1)</f>
        <v>0</v>
      </c>
      <c r="AD8" s="3146">
        <f>IF(I8&gt;0,0,1)</f>
        <v>0</v>
      </c>
      <c r="AE8" s="3146">
        <f>IF(J8&gt;0,0,1)</f>
        <v>0</v>
      </c>
      <c r="AF8" s="3146">
        <f>IF(K8&gt;0,0,1)</f>
        <v>0</v>
      </c>
    </row>
    <row r="9" spans="2:32" x14ac:dyDescent="0.25">
      <c r="B9" s="1401">
        <v>2</v>
      </c>
      <c r="C9" s="1499" t="s">
        <v>7886</v>
      </c>
      <c r="D9" s="3147" t="s">
        <v>7887</v>
      </c>
      <c r="E9" s="1403" t="s">
        <v>41</v>
      </c>
      <c r="F9" s="1405">
        <v>3</v>
      </c>
      <c r="G9" s="3148">
        <v>8.558473156464288</v>
      </c>
      <c r="H9" s="1408">
        <v>8.8119411247839707</v>
      </c>
      <c r="I9" s="1408">
        <v>9.0716784627152265</v>
      </c>
      <c r="J9" s="1408">
        <v>9.3407035256520885</v>
      </c>
      <c r="K9" s="3149">
        <v>9.614944322550059</v>
      </c>
      <c r="L9" s="35"/>
      <c r="M9" s="70"/>
      <c r="N9" s="37"/>
      <c r="P9" s="43">
        <f xml:space="preserve"> IF( SUM( T9:X9 ) = 0, 0, $T$5 )</f>
        <v>0</v>
      </c>
      <c r="Q9" s="43"/>
      <c r="T9" s="1061">
        <f xml:space="preserve"> IF( ISNUMBER(G9), 0, 1 )</f>
        <v>0</v>
      </c>
      <c r="U9" s="1061">
        <f t="shared" ref="U9:X11" si="0" xml:space="preserve"> IF( ISNUMBER(H9), 0, 1 )</f>
        <v>0</v>
      </c>
      <c r="V9" s="1061">
        <f t="shared" si="0"/>
        <v>0</v>
      </c>
      <c r="W9" s="1061">
        <f t="shared" si="0"/>
        <v>0</v>
      </c>
      <c r="X9" s="1061">
        <f t="shared" si="0"/>
        <v>0</v>
      </c>
      <c r="AB9" s="2808"/>
      <c r="AC9" s="2808"/>
      <c r="AD9" s="2808"/>
      <c r="AE9" s="2808"/>
      <c r="AF9" s="2808"/>
    </row>
    <row r="10" spans="2:32" x14ac:dyDescent="0.25">
      <c r="B10" s="1401">
        <v>3</v>
      </c>
      <c r="C10" s="1499" t="s">
        <v>7888</v>
      </c>
      <c r="D10" s="3147" t="s">
        <v>7889</v>
      </c>
      <c r="E10" s="1403" t="s">
        <v>41</v>
      </c>
      <c r="F10" s="1405">
        <v>3</v>
      </c>
      <c r="G10" s="3148">
        <v>-1.3315083692025065</v>
      </c>
      <c r="H10" s="1408">
        <v>-1.4004760859804877</v>
      </c>
      <c r="I10" s="1408">
        <v>-1.4740419060283108</v>
      </c>
      <c r="J10" s="1408">
        <v>-1.5511820613613114</v>
      </c>
      <c r="K10" s="3149">
        <v>-1.6297328521989429</v>
      </c>
      <c r="L10" s="35"/>
      <c r="M10" s="70"/>
      <c r="N10" s="37"/>
      <c r="P10" s="43">
        <f xml:space="preserve"> IF( SUM( T10:X10 ) = 0, 0, $T$5 )</f>
        <v>0</v>
      </c>
      <c r="Q10" s="43"/>
      <c r="T10" s="1061">
        <f xml:space="preserve"> IF( ISNUMBER(G10), 0, 1 )</f>
        <v>0</v>
      </c>
      <c r="U10" s="1061">
        <f t="shared" si="0"/>
        <v>0</v>
      </c>
      <c r="V10" s="1061">
        <f t="shared" si="0"/>
        <v>0</v>
      </c>
      <c r="W10" s="1061">
        <f t="shared" si="0"/>
        <v>0</v>
      </c>
      <c r="X10" s="1061">
        <f t="shared" si="0"/>
        <v>0</v>
      </c>
      <c r="AB10" s="2808"/>
      <c r="AC10" s="2808"/>
      <c r="AD10" s="2808"/>
      <c r="AE10" s="2808"/>
      <c r="AF10" s="2808"/>
    </row>
    <row r="11" spans="2:32" x14ac:dyDescent="0.25">
      <c r="B11" s="1401">
        <v>4</v>
      </c>
      <c r="C11" s="1499" t="s">
        <v>7890</v>
      </c>
      <c r="D11" s="3147" t="s">
        <v>7891</v>
      </c>
      <c r="E11" s="1403" t="s">
        <v>41</v>
      </c>
      <c r="F11" s="1405">
        <v>3</v>
      </c>
      <c r="G11" s="3148">
        <v>0</v>
      </c>
      <c r="H11" s="1408">
        <v>0.16667744162767686</v>
      </c>
      <c r="I11" s="1408">
        <v>0.35445918651543057</v>
      </c>
      <c r="J11" s="1408">
        <v>0.55441338351319336</v>
      </c>
      <c r="K11" s="3149">
        <v>0.75755837131885295</v>
      </c>
      <c r="L11" s="35"/>
      <c r="M11" s="70"/>
      <c r="N11" s="37"/>
      <c r="P11" s="43">
        <f xml:space="preserve"> IF( SUM( T11:X11 ) = 0, 0, $T$5 )</f>
        <v>0</v>
      </c>
      <c r="Q11" s="43"/>
      <c r="T11" s="1061">
        <f xml:space="preserve"> IF( ISNUMBER(G11), 0, 1 )</f>
        <v>0</v>
      </c>
      <c r="U11" s="1061">
        <f t="shared" si="0"/>
        <v>0</v>
      </c>
      <c r="V11" s="1061">
        <f t="shared" si="0"/>
        <v>0</v>
      </c>
      <c r="W11" s="1061">
        <f t="shared" si="0"/>
        <v>0</v>
      </c>
      <c r="X11" s="1061">
        <f t="shared" si="0"/>
        <v>0</v>
      </c>
      <c r="AB11" s="2808"/>
      <c r="AC11" s="2808"/>
      <c r="AD11" s="2808"/>
      <c r="AE11" s="2808"/>
      <c r="AF11" s="2808"/>
    </row>
    <row r="12" spans="2:32" x14ac:dyDescent="0.25">
      <c r="B12" s="1062">
        <v>5</v>
      </c>
      <c r="C12" s="1419" t="s">
        <v>7892</v>
      </c>
      <c r="D12" s="3147" t="s">
        <v>7893</v>
      </c>
      <c r="E12" s="1065" t="s">
        <v>41</v>
      </c>
      <c r="F12" s="1422">
        <v>3</v>
      </c>
      <c r="G12" s="1159">
        <f>SUM(G9:G11)</f>
        <v>7.2269647872617817</v>
      </c>
      <c r="H12" s="1160">
        <f>SUM(H9:H11)</f>
        <v>7.5781424804311595</v>
      </c>
      <c r="I12" s="1160">
        <f>SUM(I9:I11)</f>
        <v>7.9520957432023467</v>
      </c>
      <c r="J12" s="1160">
        <f>SUM(J9:J11)</f>
        <v>8.3439348478039701</v>
      </c>
      <c r="K12" s="1161">
        <f>SUM(K9:K11)</f>
        <v>8.7427698416699684</v>
      </c>
      <c r="L12" s="35"/>
      <c r="M12" s="70" t="s">
        <v>7894</v>
      </c>
      <c r="N12" s="37"/>
      <c r="P12" s="43"/>
      <c r="Q12" s="43"/>
      <c r="T12" s="1050"/>
      <c r="U12" s="1050"/>
      <c r="V12" s="1050"/>
      <c r="W12" s="1050"/>
      <c r="X12" s="1050"/>
      <c r="AB12" s="2808"/>
      <c r="AC12" s="2808"/>
      <c r="AD12" s="2808"/>
      <c r="AE12" s="2808"/>
      <c r="AF12" s="2808"/>
    </row>
    <row r="13" spans="2:32" ht="15" thickBot="1" x14ac:dyDescent="0.3">
      <c r="B13" s="1108">
        <v>6</v>
      </c>
      <c r="C13" s="3150" t="s">
        <v>7895</v>
      </c>
      <c r="D13" s="1073" t="s">
        <v>7896</v>
      </c>
      <c r="E13" s="1111" t="s">
        <v>41</v>
      </c>
      <c r="F13" s="3151">
        <v>3</v>
      </c>
      <c r="G13" s="1113">
        <f>G8+G12</f>
        <v>62.83271970971262</v>
      </c>
      <c r="H13" s="1114">
        <f>H8+H12</f>
        <v>64.798131384755706</v>
      </c>
      <c r="I13" s="1114">
        <f>I8+I12</f>
        <v>63.7044179793117</v>
      </c>
      <c r="J13" s="1114">
        <f>J8+J12</f>
        <v>62.496003738388417</v>
      </c>
      <c r="K13" s="1115">
        <f>K8+K12</f>
        <v>62.22637807786225</v>
      </c>
      <c r="L13" s="35"/>
      <c r="M13" s="1987" t="s">
        <v>7897</v>
      </c>
      <c r="N13" s="1117"/>
      <c r="P13" s="43"/>
      <c r="Q13" s="43"/>
      <c r="T13" s="1050"/>
      <c r="U13" s="1050"/>
      <c r="V13" s="1050"/>
      <c r="W13" s="1050"/>
      <c r="X13" s="1050"/>
      <c r="AB13" s="2808"/>
      <c r="AC13" s="2808"/>
      <c r="AD13" s="2808"/>
      <c r="AE13" s="2808"/>
      <c r="AF13" s="2808"/>
    </row>
    <row r="14" spans="2:32" ht="15" thickBot="1" x14ac:dyDescent="0.3">
      <c r="B14" s="35"/>
      <c r="C14" s="35"/>
      <c r="D14" s="35"/>
      <c r="E14" s="35"/>
      <c r="F14" s="35"/>
      <c r="G14" s="35"/>
      <c r="H14" s="35"/>
      <c r="I14" s="35"/>
      <c r="J14" s="35"/>
      <c r="K14" s="35"/>
      <c r="L14" s="35"/>
      <c r="M14" s="123"/>
      <c r="N14" s="123"/>
      <c r="P14" s="43"/>
      <c r="Q14" s="43"/>
      <c r="T14" s="1050"/>
      <c r="U14" s="1050"/>
      <c r="V14" s="1050"/>
      <c r="W14" s="1050"/>
      <c r="X14" s="1050"/>
      <c r="AB14" s="2808"/>
      <c r="AC14" s="2808"/>
      <c r="AD14" s="2808"/>
      <c r="AE14" s="2808"/>
      <c r="AF14" s="2808"/>
    </row>
    <row r="15" spans="2:32" ht="15" thickBot="1" x14ac:dyDescent="0.3">
      <c r="B15" s="1040" t="s">
        <v>116</v>
      </c>
      <c r="C15" s="1053" t="s">
        <v>7898</v>
      </c>
      <c r="D15" s="35"/>
      <c r="E15" s="35"/>
      <c r="F15" s="35"/>
      <c r="G15" s="35"/>
      <c r="H15" s="35"/>
      <c r="I15" s="35"/>
      <c r="J15" s="35"/>
      <c r="K15" s="35"/>
      <c r="L15" s="35"/>
      <c r="M15" s="123"/>
      <c r="N15" s="123"/>
      <c r="P15" s="43"/>
      <c r="Q15" s="43"/>
      <c r="T15" s="1050"/>
      <c r="U15" s="1050"/>
      <c r="V15" s="1050"/>
      <c r="W15" s="1050"/>
      <c r="X15" s="1050"/>
      <c r="AB15" s="2808"/>
      <c r="AC15" s="2808"/>
      <c r="AD15" s="2808"/>
      <c r="AE15" s="2808"/>
      <c r="AF15" s="2808"/>
    </row>
    <row r="16" spans="2:32" x14ac:dyDescent="0.25">
      <c r="B16" s="1054">
        <v>7</v>
      </c>
      <c r="C16" s="1395" t="s">
        <v>7884</v>
      </c>
      <c r="D16" s="1056" t="s">
        <v>7899</v>
      </c>
      <c r="E16" s="1057" t="s">
        <v>41</v>
      </c>
      <c r="F16" s="1396">
        <v>3</v>
      </c>
      <c r="G16" s="1104"/>
      <c r="H16" s="1105"/>
      <c r="I16" s="1105"/>
      <c r="J16" s="1105"/>
      <c r="K16" s="1106"/>
      <c r="L16" s="279"/>
      <c r="M16" s="1421"/>
      <c r="N16" s="53" t="s">
        <v>7882</v>
      </c>
      <c r="O16" s="3143"/>
      <c r="P16" s="43" t="str">
        <f xml:space="preserve"> IF( SUM( T16:X16 ) = 0, 0, $T$5 )</f>
        <v>Please complete all cells in row</v>
      </c>
      <c r="Q16" s="43" t="str">
        <f xml:space="preserve"> IF( SUM( AB16:AF16 ) = 0, 0, $AB$5 )</f>
        <v>Entries must be greater than 0</v>
      </c>
      <c r="R16" s="3144"/>
      <c r="S16" s="3145"/>
      <c r="T16" s="1061">
        <f xml:space="preserve"> IF( ISNUMBER(G16), 0, 1 )</f>
        <v>1</v>
      </c>
      <c r="U16" s="1061">
        <f xml:space="preserve"> IF( ISNUMBER(H16), 0, 1 )</f>
        <v>1</v>
      </c>
      <c r="V16" s="1061">
        <f xml:space="preserve"> IF( ISNUMBER(I16), 0, 1 )</f>
        <v>1</v>
      </c>
      <c r="W16" s="1061">
        <f xml:space="preserve"> IF( ISNUMBER(J16), 0, 1 )</f>
        <v>1</v>
      </c>
      <c r="X16" s="1061">
        <f xml:space="preserve"> IF( ISNUMBER(K16), 0, 1 )</f>
        <v>1</v>
      </c>
      <c r="AB16" s="3146">
        <f>IF(G16&gt;0,0,1)</f>
        <v>1</v>
      </c>
      <c r="AC16" s="3146">
        <f>IF(H16&gt;0,0,1)</f>
        <v>1</v>
      </c>
      <c r="AD16" s="3146">
        <f>IF(I16&gt;0,0,1)</f>
        <v>1</v>
      </c>
      <c r="AE16" s="3146">
        <f>IF(J16&gt;0,0,1)</f>
        <v>1</v>
      </c>
      <c r="AF16" s="3146">
        <f>IF(K16&gt;0,0,1)</f>
        <v>1</v>
      </c>
    </row>
    <row r="17" spans="2:33" x14ac:dyDescent="0.25">
      <c r="B17" s="1401">
        <v>8</v>
      </c>
      <c r="C17" s="1499" t="s">
        <v>7886</v>
      </c>
      <c r="D17" s="3147" t="s">
        <v>7900</v>
      </c>
      <c r="E17" s="1403" t="s">
        <v>41</v>
      </c>
      <c r="F17" s="1405">
        <v>3</v>
      </c>
      <c r="G17" s="3148"/>
      <c r="H17" s="1408"/>
      <c r="I17" s="1408"/>
      <c r="J17" s="1408"/>
      <c r="K17" s="3149"/>
      <c r="L17" s="279"/>
      <c r="M17" s="70"/>
      <c r="N17" s="37"/>
      <c r="P17" s="43" t="str">
        <f xml:space="preserve"> IF( SUM( T17:X17 ) = 0, 0, $T$5 )</f>
        <v>Please complete all cells in row</v>
      </c>
      <c r="Q17" s="43"/>
      <c r="T17" s="1061">
        <f xml:space="preserve"> IF( ISNUMBER(G17), 0, 1 )</f>
        <v>1</v>
      </c>
      <c r="U17" s="1061">
        <f t="shared" ref="U17:X19" si="1" xml:space="preserve"> IF( ISNUMBER(H17), 0, 1 )</f>
        <v>1</v>
      </c>
      <c r="V17" s="1061">
        <f t="shared" si="1"/>
        <v>1</v>
      </c>
      <c r="W17" s="1061">
        <f t="shared" si="1"/>
        <v>1</v>
      </c>
      <c r="X17" s="1061">
        <f t="shared" si="1"/>
        <v>1</v>
      </c>
      <c r="AB17" s="2808"/>
      <c r="AC17" s="2808"/>
      <c r="AD17" s="2808"/>
      <c r="AE17" s="2808"/>
      <c r="AF17" s="2808"/>
    </row>
    <row r="18" spans="2:33" x14ac:dyDescent="0.25">
      <c r="B18" s="1401">
        <v>9</v>
      </c>
      <c r="C18" s="1499" t="s">
        <v>7901</v>
      </c>
      <c r="D18" s="3147" t="s">
        <v>7902</v>
      </c>
      <c r="E18" s="1403" t="s">
        <v>41</v>
      </c>
      <c r="F18" s="1405">
        <v>3</v>
      </c>
      <c r="G18" s="3148"/>
      <c r="H18" s="1408"/>
      <c r="I18" s="1408"/>
      <c r="J18" s="1408"/>
      <c r="K18" s="3149"/>
      <c r="L18" s="279"/>
      <c r="M18" s="70"/>
      <c r="N18" s="37"/>
      <c r="P18" s="43" t="str">
        <f xml:space="preserve"> IF( SUM( T18:X18 ) = 0, 0, $T$5 )</f>
        <v>Please complete all cells in row</v>
      </c>
      <c r="Q18" s="43"/>
      <c r="T18" s="1061">
        <f xml:space="preserve"> IF( ISNUMBER(G18), 0, 1 )</f>
        <v>1</v>
      </c>
      <c r="U18" s="1061">
        <f t="shared" si="1"/>
        <v>1</v>
      </c>
      <c r="V18" s="1061">
        <f t="shared" si="1"/>
        <v>1</v>
      </c>
      <c r="W18" s="1061">
        <f t="shared" si="1"/>
        <v>1</v>
      </c>
      <c r="X18" s="1061">
        <f t="shared" si="1"/>
        <v>1</v>
      </c>
      <c r="AB18" s="2808"/>
      <c r="AC18" s="2808"/>
      <c r="AD18" s="2808"/>
      <c r="AE18" s="2808"/>
      <c r="AF18" s="2808"/>
    </row>
    <row r="19" spans="2:33" x14ac:dyDescent="0.25">
      <c r="B19" s="1401">
        <v>10</v>
      </c>
      <c r="C19" s="1499" t="s">
        <v>7890</v>
      </c>
      <c r="D19" s="3147" t="s">
        <v>7903</v>
      </c>
      <c r="E19" s="1403" t="s">
        <v>41</v>
      </c>
      <c r="F19" s="1405">
        <v>3</v>
      </c>
      <c r="G19" s="3148"/>
      <c r="H19" s="1408"/>
      <c r="I19" s="1408"/>
      <c r="J19" s="1408"/>
      <c r="K19" s="3149"/>
      <c r="L19" s="279"/>
      <c r="M19" s="70"/>
      <c r="N19" s="37"/>
      <c r="P19" s="43" t="str">
        <f xml:space="preserve"> IF( SUM( T19:X19 ) = 0, 0, $T$5 )</f>
        <v>Please complete all cells in row</v>
      </c>
      <c r="Q19" s="43"/>
      <c r="T19" s="1061">
        <f xml:space="preserve"> IF( ISNUMBER(G19), 0, 1 )</f>
        <v>1</v>
      </c>
      <c r="U19" s="1061">
        <f t="shared" si="1"/>
        <v>1</v>
      </c>
      <c r="V19" s="1061">
        <f t="shared" si="1"/>
        <v>1</v>
      </c>
      <c r="W19" s="1061">
        <f t="shared" si="1"/>
        <v>1</v>
      </c>
      <c r="X19" s="1061">
        <f t="shared" si="1"/>
        <v>1</v>
      </c>
      <c r="AB19" s="2808"/>
      <c r="AC19" s="2808"/>
      <c r="AD19" s="2808"/>
      <c r="AE19" s="2808"/>
      <c r="AF19" s="2808"/>
    </row>
    <row r="20" spans="2:33" x14ac:dyDescent="0.25">
      <c r="B20" s="1062">
        <v>11</v>
      </c>
      <c r="C20" s="1419" t="s">
        <v>7892</v>
      </c>
      <c r="D20" s="3147" t="s">
        <v>7904</v>
      </c>
      <c r="E20" s="1065" t="s">
        <v>41</v>
      </c>
      <c r="F20" s="1422">
        <v>3</v>
      </c>
      <c r="G20" s="1159">
        <f>SUM(G17:G19)</f>
        <v>0</v>
      </c>
      <c r="H20" s="1160">
        <f>SUM(H17:H19)</f>
        <v>0</v>
      </c>
      <c r="I20" s="1160">
        <f>SUM(I17:I19)</f>
        <v>0</v>
      </c>
      <c r="J20" s="1160">
        <f>SUM(J17:J19)</f>
        <v>0</v>
      </c>
      <c r="K20" s="1161">
        <f>SUM(K17:K19)</f>
        <v>0</v>
      </c>
      <c r="L20" s="3152"/>
      <c r="M20" s="70" t="s">
        <v>7905</v>
      </c>
      <c r="N20" s="37"/>
      <c r="P20" s="43"/>
      <c r="Q20" s="43"/>
      <c r="T20" s="1050"/>
      <c r="U20" s="1050"/>
      <c r="V20" s="1050"/>
      <c r="W20" s="1050"/>
      <c r="X20" s="1050"/>
      <c r="AB20" s="2808"/>
      <c r="AC20" s="2808"/>
      <c r="AD20" s="2808"/>
      <c r="AE20" s="2808"/>
      <c r="AF20" s="2808"/>
    </row>
    <row r="21" spans="2:33" ht="15" thickBot="1" x14ac:dyDescent="0.3">
      <c r="B21" s="1108">
        <v>12</v>
      </c>
      <c r="C21" s="3150" t="s">
        <v>7906</v>
      </c>
      <c r="D21" s="1073" t="s">
        <v>7907</v>
      </c>
      <c r="E21" s="1111" t="s">
        <v>41</v>
      </c>
      <c r="F21" s="3151">
        <v>3</v>
      </c>
      <c r="G21" s="1113">
        <f>G16+G20</f>
        <v>0</v>
      </c>
      <c r="H21" s="1114">
        <f>H16+H20</f>
        <v>0</v>
      </c>
      <c r="I21" s="1114">
        <f>I16+I20</f>
        <v>0</v>
      </c>
      <c r="J21" s="1114">
        <f>J16+J20</f>
        <v>0</v>
      </c>
      <c r="K21" s="1115">
        <f>K16+K20</f>
        <v>0</v>
      </c>
      <c r="L21" s="35"/>
      <c r="M21" s="1987" t="s">
        <v>7908</v>
      </c>
      <c r="N21" s="1117"/>
      <c r="P21" s="43"/>
      <c r="Q21" s="43"/>
      <c r="T21" s="1050"/>
      <c r="U21" s="1050"/>
      <c r="V21" s="1050"/>
      <c r="W21" s="1050"/>
      <c r="X21" s="1050"/>
      <c r="AB21" s="2808"/>
      <c r="AC21" s="2808"/>
      <c r="AD21" s="2808"/>
      <c r="AE21" s="2808"/>
      <c r="AF21" s="2808"/>
    </row>
    <row r="22" spans="2:33" ht="15" thickBot="1" x14ac:dyDescent="0.3">
      <c r="B22" s="35"/>
      <c r="C22" s="35"/>
      <c r="D22" s="35"/>
      <c r="E22" s="35"/>
      <c r="F22" s="35"/>
      <c r="G22" s="35"/>
      <c r="H22" s="35"/>
      <c r="I22" s="35"/>
      <c r="J22" s="35"/>
      <c r="K22" s="35"/>
      <c r="L22" s="35"/>
      <c r="M22" s="123"/>
      <c r="N22" s="123"/>
      <c r="P22" s="43"/>
      <c r="Q22" s="43"/>
      <c r="T22" s="1050"/>
      <c r="U22" s="1050"/>
      <c r="V22" s="1050"/>
      <c r="W22" s="1050"/>
      <c r="X22" s="1050"/>
      <c r="AB22" s="2808"/>
      <c r="AC22" s="2808"/>
      <c r="AD22" s="2808"/>
      <c r="AE22" s="2808"/>
      <c r="AF22" s="2808"/>
    </row>
    <row r="23" spans="2:33" ht="15" thickBot="1" x14ac:dyDescent="0.3">
      <c r="B23" s="1040" t="s">
        <v>167</v>
      </c>
      <c r="C23" s="1053" t="s">
        <v>7909</v>
      </c>
      <c r="D23" s="35"/>
      <c r="E23" s="35"/>
      <c r="F23" s="35"/>
      <c r="G23" s="35"/>
      <c r="H23" s="35"/>
      <c r="I23" s="35"/>
      <c r="J23" s="35"/>
      <c r="K23" s="35"/>
      <c r="L23" s="35"/>
      <c r="M23" s="123"/>
      <c r="N23" s="123"/>
      <c r="P23" s="43"/>
      <c r="Q23" s="43"/>
      <c r="T23" s="1050"/>
      <c r="U23" s="1050"/>
      <c r="V23" s="1050"/>
      <c r="W23" s="1050"/>
      <c r="X23" s="1050"/>
      <c r="AB23" s="2808"/>
      <c r="AC23" s="2808"/>
      <c r="AD23" s="2808"/>
      <c r="AE23" s="2808"/>
      <c r="AF23" s="2808"/>
    </row>
    <row r="24" spans="2:33" x14ac:dyDescent="0.25">
      <c r="B24" s="1054">
        <v>13</v>
      </c>
      <c r="C24" s="1395" t="s">
        <v>7910</v>
      </c>
      <c r="D24" s="1056" t="s">
        <v>7911</v>
      </c>
      <c r="E24" s="1057" t="s">
        <v>41</v>
      </c>
      <c r="F24" s="1396">
        <v>3</v>
      </c>
      <c r="G24" s="1104">
        <v>0.996</v>
      </c>
      <c r="H24" s="1105">
        <v>1.0580000000000001</v>
      </c>
      <c r="I24" s="1105">
        <v>1.0529999999999999</v>
      </c>
      <c r="J24" s="1105">
        <v>1.0423</v>
      </c>
      <c r="K24" s="1106">
        <v>1.0569999999999999</v>
      </c>
      <c r="L24" s="279"/>
      <c r="M24" s="1421"/>
      <c r="N24" s="53" t="s">
        <v>7882</v>
      </c>
      <c r="O24" s="3143"/>
      <c r="P24" s="43">
        <f t="shared" ref="P24:P32" si="2" xml:space="preserve"> IF( SUM( T24:X24 ) = 0, 0, $T$5 )</f>
        <v>0</v>
      </c>
      <c r="Q24" s="43">
        <f t="shared" ref="Q24:Q32" si="3" xml:space="preserve"> IF( SUM( AB24:AF24 ) = 0, 0, $AB$5 )</f>
        <v>0</v>
      </c>
      <c r="R24" s="3144"/>
      <c r="S24" s="3145"/>
      <c r="T24" s="1061">
        <f t="shared" ref="T24:X25" si="4" xml:space="preserve"> IF( ISNUMBER(G24), 0, 1 )</f>
        <v>0</v>
      </c>
      <c r="U24" s="1061">
        <f t="shared" si="4"/>
        <v>0</v>
      </c>
      <c r="V24" s="1061">
        <f t="shared" si="4"/>
        <v>0</v>
      </c>
      <c r="W24" s="1061">
        <f t="shared" si="4"/>
        <v>0</v>
      </c>
      <c r="X24" s="1061">
        <f t="shared" si="4"/>
        <v>0</v>
      </c>
      <c r="Y24" s="200"/>
      <c r="AA24" s="200"/>
      <c r="AB24" s="3146">
        <f t="shared" ref="AB24:AF25" si="5">IF(G24&gt;0,0,1)</f>
        <v>0</v>
      </c>
      <c r="AC24" s="3146">
        <f t="shared" si="5"/>
        <v>0</v>
      </c>
      <c r="AD24" s="3146">
        <f t="shared" si="5"/>
        <v>0</v>
      </c>
      <c r="AE24" s="3146">
        <f t="shared" si="5"/>
        <v>0</v>
      </c>
      <c r="AF24" s="3146">
        <f t="shared" si="5"/>
        <v>0</v>
      </c>
      <c r="AG24" s="200"/>
    </row>
    <row r="25" spans="2:33" x14ac:dyDescent="0.25">
      <c r="B25" s="1401">
        <v>14</v>
      </c>
      <c r="C25" s="1499" t="s">
        <v>7912</v>
      </c>
      <c r="D25" s="3147" t="s">
        <v>7913</v>
      </c>
      <c r="E25" s="1403" t="s">
        <v>41</v>
      </c>
      <c r="F25" s="1405">
        <v>3</v>
      </c>
      <c r="G25" s="3148">
        <v>0.97099999999999997</v>
      </c>
      <c r="H25" s="1408">
        <v>0.96599999999999997</v>
      </c>
      <c r="I25" s="1408">
        <v>0.9</v>
      </c>
      <c r="J25" s="1408">
        <v>0.83299999999999996</v>
      </c>
      <c r="K25" s="1083">
        <v>0.79</v>
      </c>
      <c r="L25" s="279"/>
      <c r="M25" s="70"/>
      <c r="N25" s="2971" t="s">
        <v>7882</v>
      </c>
      <c r="O25" s="3143"/>
      <c r="P25" s="43">
        <f t="shared" si="2"/>
        <v>0</v>
      </c>
      <c r="Q25" s="43">
        <f t="shared" si="3"/>
        <v>0</v>
      </c>
      <c r="R25" s="3144"/>
      <c r="S25" s="3145"/>
      <c r="T25" s="1061">
        <f t="shared" si="4"/>
        <v>0</v>
      </c>
      <c r="U25" s="1061">
        <f t="shared" si="4"/>
        <v>0</v>
      </c>
      <c r="V25" s="1061">
        <f t="shared" si="4"/>
        <v>0</v>
      </c>
      <c r="W25" s="1061">
        <f t="shared" si="4"/>
        <v>0</v>
      </c>
      <c r="X25" s="1061">
        <f t="shared" si="4"/>
        <v>0</v>
      </c>
      <c r="Y25" s="200"/>
      <c r="AA25" s="200"/>
      <c r="AB25" s="3146">
        <f t="shared" si="5"/>
        <v>0</v>
      </c>
      <c r="AC25" s="3146">
        <f t="shared" si="5"/>
        <v>0</v>
      </c>
      <c r="AD25" s="3146">
        <f t="shared" si="5"/>
        <v>0</v>
      </c>
      <c r="AE25" s="3146">
        <f t="shared" si="5"/>
        <v>0</v>
      </c>
      <c r="AF25" s="3146">
        <f t="shared" si="5"/>
        <v>0</v>
      </c>
      <c r="AG25" s="200"/>
    </row>
    <row r="26" spans="2:33" x14ac:dyDescent="0.25">
      <c r="B26" s="1401">
        <v>15</v>
      </c>
      <c r="C26" s="1499" t="s">
        <v>7914</v>
      </c>
      <c r="D26" s="3147" t="s">
        <v>7915</v>
      </c>
      <c r="E26" s="1403" t="s">
        <v>41</v>
      </c>
      <c r="F26" s="1405">
        <v>3</v>
      </c>
      <c r="G26" s="509">
        <v>1.0129999999999999</v>
      </c>
      <c r="H26" s="509">
        <v>1.0740000000000001</v>
      </c>
      <c r="I26" s="509">
        <v>1.0669999999999999</v>
      </c>
      <c r="J26" s="509">
        <v>1.0529999999999999</v>
      </c>
      <c r="K26" s="666">
        <v>1.0649999999999999</v>
      </c>
      <c r="L26" s="279"/>
      <c r="M26" s="70"/>
      <c r="N26" s="2971" t="s">
        <v>7882</v>
      </c>
      <c r="O26" s="3143"/>
      <c r="P26" s="43">
        <f t="shared" si="2"/>
        <v>0</v>
      </c>
      <c r="Q26" s="43">
        <f t="shared" si="3"/>
        <v>0</v>
      </c>
      <c r="R26" s="3144"/>
      <c r="S26" s="3145"/>
      <c r="T26" s="1061">
        <f>IF('[2]Validation flags'!$H$3=1,0, IF( ISNUMBER(G26), 0, 1 ))</f>
        <v>0</v>
      </c>
      <c r="U26" s="1061">
        <f>IF('[2]Validation flags'!$H$3=1,0, IF( ISNUMBER(H26), 0, 1 ))</f>
        <v>0</v>
      </c>
      <c r="V26" s="1061">
        <f>IF('[2]Validation flags'!$H$3=1,0, IF( ISNUMBER(I26), 0, 1 ))</f>
        <v>0</v>
      </c>
      <c r="W26" s="1061">
        <f>IF('[2]Validation flags'!$H$3=1,0, IF( ISNUMBER(J26), 0, 1 ))</f>
        <v>0</v>
      </c>
      <c r="X26" s="1061">
        <f>IF('[2]Validation flags'!$H$3=1,0, IF( ISNUMBER(K26), 0, 1 ))</f>
        <v>0</v>
      </c>
      <c r="Y26" s="200"/>
      <c r="AA26" s="200"/>
      <c r="AB26" s="3146">
        <f>IF('[2]Validation flags'!$H$3=1,0, IF(G26&gt;0,0,1))</f>
        <v>0</v>
      </c>
      <c r="AC26" s="3146">
        <f>IF('[2]Validation flags'!$H$3=1,0, IF(H26&gt;0,0,1))</f>
        <v>0</v>
      </c>
      <c r="AD26" s="3146">
        <f>IF('[2]Validation flags'!$H$3=1,0, IF(I26&gt;0,0,1))</f>
        <v>0</v>
      </c>
      <c r="AE26" s="3146">
        <f>IF('[2]Validation flags'!$H$3=1,0, IF(J26&gt;0,0,1))</f>
        <v>0</v>
      </c>
      <c r="AF26" s="3146">
        <f>IF('[2]Validation flags'!$H$3=1,0, IF(K26&gt;0,0,1))</f>
        <v>0</v>
      </c>
      <c r="AG26" s="200"/>
    </row>
    <row r="27" spans="2:33" x14ac:dyDescent="0.25">
      <c r="B27" s="1401">
        <v>16</v>
      </c>
      <c r="C27" s="1499" t="s">
        <v>7916</v>
      </c>
      <c r="D27" s="3147" t="s">
        <v>7917</v>
      </c>
      <c r="E27" s="1403" t="s">
        <v>41</v>
      </c>
      <c r="F27" s="1405">
        <v>3</v>
      </c>
      <c r="G27" s="509">
        <v>0.996</v>
      </c>
      <c r="H27" s="509">
        <v>0.97799999999999998</v>
      </c>
      <c r="I27" s="509">
        <v>0.9</v>
      </c>
      <c r="J27" s="509">
        <v>0.82199999999999995</v>
      </c>
      <c r="K27" s="666">
        <v>0.76900000000000002</v>
      </c>
      <c r="L27" s="279"/>
      <c r="M27" s="70"/>
      <c r="N27" s="2971" t="s">
        <v>7882</v>
      </c>
      <c r="O27" s="3143"/>
      <c r="P27" s="43">
        <f t="shared" si="2"/>
        <v>0</v>
      </c>
      <c r="Q27" s="43">
        <f t="shared" si="3"/>
        <v>0</v>
      </c>
      <c r="R27" s="3144"/>
      <c r="S27" s="3145"/>
      <c r="T27" s="1061">
        <f>IF('[2]Validation flags'!$H$3=1,0, IF( ISNUMBER(G27), 0, 1 ))</f>
        <v>0</v>
      </c>
      <c r="U27" s="1061">
        <f>IF('[2]Validation flags'!$H$3=1,0, IF( ISNUMBER(H27), 0, 1 ))</f>
        <v>0</v>
      </c>
      <c r="V27" s="1061">
        <f>IF('[2]Validation flags'!$H$3=1,0, IF( ISNUMBER(I27), 0, 1 ))</f>
        <v>0</v>
      </c>
      <c r="W27" s="1061">
        <f>IF('[2]Validation flags'!$H$3=1,0, IF( ISNUMBER(J27), 0, 1 ))</f>
        <v>0</v>
      </c>
      <c r="X27" s="1061">
        <f>IF('[2]Validation flags'!$H$3=1,0, IF( ISNUMBER(K27), 0, 1 ))</f>
        <v>0</v>
      </c>
      <c r="Y27" s="200"/>
      <c r="AA27" s="200"/>
      <c r="AB27" s="3146">
        <f>IF('[2]Validation flags'!$H$3=1,0, IF(G27&gt;0,0,1))</f>
        <v>0</v>
      </c>
      <c r="AC27" s="3146">
        <f>IF('[2]Validation flags'!$H$3=1,0, IF(H27&gt;0,0,1))</f>
        <v>0</v>
      </c>
      <c r="AD27" s="3146">
        <f>IF('[2]Validation flags'!$H$3=1,0, IF(I27&gt;0,0,1))</f>
        <v>0</v>
      </c>
      <c r="AE27" s="3146">
        <f>IF('[2]Validation flags'!$H$3=1,0, IF(J27&gt;0,0,1))</f>
        <v>0</v>
      </c>
      <c r="AF27" s="3146">
        <f>IF('[2]Validation flags'!$H$3=1,0, IF(K27&gt;0,0,1))</f>
        <v>0</v>
      </c>
      <c r="AG27" s="200"/>
    </row>
    <row r="28" spans="2:33" x14ac:dyDescent="0.25">
      <c r="B28" s="1401">
        <v>17</v>
      </c>
      <c r="C28" s="1499" t="s">
        <v>7918</v>
      </c>
      <c r="D28" s="3147" t="s">
        <v>7919</v>
      </c>
      <c r="E28" s="1403" t="s">
        <v>41</v>
      </c>
      <c r="F28" s="1405">
        <v>3</v>
      </c>
      <c r="G28" s="509">
        <v>35.621000000000002</v>
      </c>
      <c r="H28" s="509">
        <v>37.832000000000001</v>
      </c>
      <c r="I28" s="509">
        <v>38.024999999999999</v>
      </c>
      <c r="J28" s="509">
        <v>37.994</v>
      </c>
      <c r="K28" s="666">
        <v>38.628999999999998</v>
      </c>
      <c r="L28" s="279"/>
      <c r="M28" s="70"/>
      <c r="N28" s="2971" t="s">
        <v>7882</v>
      </c>
      <c r="O28" s="3143"/>
      <c r="P28" s="43">
        <f t="shared" si="2"/>
        <v>0</v>
      </c>
      <c r="Q28" s="43">
        <f t="shared" si="3"/>
        <v>0</v>
      </c>
      <c r="R28" s="3144"/>
      <c r="S28" s="3145"/>
      <c r="T28" s="1061">
        <f>IF('[2]Validation flags'!$H$3=1,0, IF( ISNUMBER(G28), 0, 1 ))</f>
        <v>0</v>
      </c>
      <c r="U28" s="1061">
        <f>IF('[2]Validation flags'!$H$3=1,0, IF( ISNUMBER(H28), 0, 1 ))</f>
        <v>0</v>
      </c>
      <c r="V28" s="1061">
        <f>IF('[2]Validation flags'!$H$3=1,0, IF( ISNUMBER(I28), 0, 1 ))</f>
        <v>0</v>
      </c>
      <c r="W28" s="1061">
        <f>IF('[2]Validation flags'!$H$3=1,0, IF( ISNUMBER(J28), 0, 1 ))</f>
        <v>0</v>
      </c>
      <c r="X28" s="1061">
        <f>IF('[2]Validation flags'!$H$3=1,0, IF( ISNUMBER(K28), 0, 1 ))</f>
        <v>0</v>
      </c>
      <c r="Y28" s="200"/>
      <c r="AA28" s="200"/>
      <c r="AB28" s="3146">
        <f>IF('[2]Validation flags'!$H$3=1,0, IF(G28&gt;0,0,1))</f>
        <v>0</v>
      </c>
      <c r="AC28" s="3146">
        <f>IF('[2]Validation flags'!$H$3=1,0, IF(H28&gt;0,0,1))</f>
        <v>0</v>
      </c>
      <c r="AD28" s="3146">
        <f>IF('[2]Validation flags'!$H$3=1,0, IF(I28&gt;0,0,1))</f>
        <v>0</v>
      </c>
      <c r="AE28" s="3146">
        <f>IF('[2]Validation flags'!$H$3=1,0, IF(J28&gt;0,0,1))</f>
        <v>0</v>
      </c>
      <c r="AF28" s="3146">
        <f>IF('[2]Validation flags'!$H$3=1,0, IF(K28&gt;0,0,1))</f>
        <v>0</v>
      </c>
      <c r="AG28" s="200"/>
    </row>
    <row r="29" spans="2:33" x14ac:dyDescent="0.25">
      <c r="B29" s="1401">
        <v>18</v>
      </c>
      <c r="C29" s="1499" t="s">
        <v>7920</v>
      </c>
      <c r="D29" s="3147" t="s">
        <v>7921</v>
      </c>
      <c r="E29" s="1403" t="s">
        <v>41</v>
      </c>
      <c r="F29" s="1405">
        <v>3</v>
      </c>
      <c r="G29" s="509">
        <v>23.849</v>
      </c>
      <c r="H29" s="509">
        <v>23.382999999999999</v>
      </c>
      <c r="I29" s="509">
        <v>21.818999999999999</v>
      </c>
      <c r="J29" s="509">
        <v>20.349</v>
      </c>
      <c r="K29" s="666">
        <v>19.402999999999999</v>
      </c>
      <c r="L29" s="279"/>
      <c r="M29" s="70"/>
      <c r="N29" s="2971" t="s">
        <v>7882</v>
      </c>
      <c r="O29" s="3143"/>
      <c r="P29" s="43">
        <f xml:space="preserve"> IF( SUM( T29:X29 ) = 0, 0, $T$5 )</f>
        <v>0</v>
      </c>
      <c r="Q29" s="43">
        <f t="shared" si="3"/>
        <v>0</v>
      </c>
      <c r="R29" s="3144"/>
      <c r="S29" s="3145"/>
      <c r="T29" s="1061">
        <f>IF('[2]Validation flags'!$H$3=1,0, IF( ISNUMBER(G29), 0, 1 ))</f>
        <v>0</v>
      </c>
      <c r="U29" s="1061">
        <f>IF('[2]Validation flags'!$H$3=1,0, IF( ISNUMBER(H29), 0, 1 ))</f>
        <v>0</v>
      </c>
      <c r="V29" s="1061">
        <f>IF('[2]Validation flags'!$H$3=1,0, IF( ISNUMBER(I29), 0, 1 ))</f>
        <v>0</v>
      </c>
      <c r="W29" s="1061">
        <f>IF('[2]Validation flags'!$H$3=1,0, IF( ISNUMBER(J29), 0, 1 ))</f>
        <v>0</v>
      </c>
      <c r="X29" s="1061">
        <f>IF('[2]Validation flags'!$H$3=1,0, IF( ISNUMBER(K29), 0, 1 ))</f>
        <v>0</v>
      </c>
      <c r="Y29" s="200"/>
      <c r="AA29" s="200"/>
      <c r="AB29" s="3146">
        <f>IF('[2]Validation flags'!$H$3=1,0, IF(G29&gt;0,0,1))</f>
        <v>0</v>
      </c>
      <c r="AC29" s="3146">
        <f>IF('[2]Validation flags'!$H$3=1,0, IF(H29&gt;0,0,1))</f>
        <v>0</v>
      </c>
      <c r="AD29" s="3146">
        <f>IF('[2]Validation flags'!$H$3=1,0, IF(I29&gt;0,0,1))</f>
        <v>0</v>
      </c>
      <c r="AE29" s="3146">
        <f>IF('[2]Validation flags'!$H$3=1,0, IF(J29&gt;0,0,1))</f>
        <v>0</v>
      </c>
      <c r="AF29" s="3146">
        <f>IF('[2]Validation flags'!$H$3=1,0, IF(K29&gt;0,0,1))</f>
        <v>0</v>
      </c>
      <c r="AG29" s="200"/>
    </row>
    <row r="30" spans="2:33" x14ac:dyDescent="0.25">
      <c r="B30" s="1401">
        <v>19</v>
      </c>
      <c r="C30" s="1499" t="s">
        <v>7922</v>
      </c>
      <c r="D30" s="3147" t="s">
        <v>7923</v>
      </c>
      <c r="E30" s="1403" t="s">
        <v>41</v>
      </c>
      <c r="F30" s="1405">
        <v>3</v>
      </c>
      <c r="G30" s="1452">
        <f>SUM(G24:G29)</f>
        <v>63.445999999999998</v>
      </c>
      <c r="H30" s="3153">
        <f>SUM(H24:H29)</f>
        <v>65.290999999999997</v>
      </c>
      <c r="I30" s="3153">
        <f>SUM(I24:I29)</f>
        <v>63.763999999999996</v>
      </c>
      <c r="J30" s="3153">
        <f>SUM(J24:J29)</f>
        <v>62.093299999999999</v>
      </c>
      <c r="K30" s="1409">
        <f>SUM(K24:K29)</f>
        <v>61.712999999999994</v>
      </c>
      <c r="L30" s="279"/>
      <c r="M30" s="70" t="s">
        <v>7924</v>
      </c>
      <c r="N30" s="2971"/>
      <c r="O30" s="3143"/>
      <c r="P30" s="43"/>
      <c r="Q30" s="43"/>
      <c r="R30" s="3144"/>
      <c r="S30" s="3145"/>
      <c r="T30" s="1050"/>
      <c r="U30" s="1050"/>
      <c r="V30" s="1050"/>
      <c r="W30" s="1050"/>
      <c r="X30" s="1050"/>
      <c r="Y30" s="200"/>
      <c r="AA30" s="200"/>
      <c r="AB30" s="2808"/>
      <c r="AC30" s="2808"/>
      <c r="AD30" s="2808"/>
      <c r="AE30" s="2808"/>
      <c r="AF30" s="2808"/>
      <c r="AG30" s="200"/>
    </row>
    <row r="31" spans="2:33" x14ac:dyDescent="0.25">
      <c r="B31" s="1401">
        <v>20</v>
      </c>
      <c r="C31" s="1499" t="s">
        <v>7925</v>
      </c>
      <c r="D31" s="3147" t="s">
        <v>7926</v>
      </c>
      <c r="E31" s="1403" t="s">
        <v>41</v>
      </c>
      <c r="F31" s="1405">
        <v>3</v>
      </c>
      <c r="G31" s="3154">
        <v>9.8130000000000006</v>
      </c>
      <c r="H31" s="3155">
        <v>9.875</v>
      </c>
      <c r="I31" s="3155">
        <v>9.6959999999999997</v>
      </c>
      <c r="J31" s="3155">
        <v>9.7460000000000004</v>
      </c>
      <c r="K31" s="3156">
        <v>9.8520000000000003</v>
      </c>
      <c r="L31" s="279"/>
      <c r="M31" s="380"/>
      <c r="N31" s="2971" t="s">
        <v>7882</v>
      </c>
      <c r="O31" s="3143"/>
      <c r="P31" s="43"/>
      <c r="Q31" s="43">
        <f xml:space="preserve"> IF( SUM( AB31:AF31 ) = 0, 0, $AB$5 )</f>
        <v>0</v>
      </c>
      <c r="R31" s="3144"/>
      <c r="S31" s="3145"/>
      <c r="T31" s="1061">
        <f t="shared" ref="T31:X32" si="6" xml:space="preserve"> IF( ISNUMBER(G31), 0, 1 )</f>
        <v>0</v>
      </c>
      <c r="U31" s="1061">
        <f t="shared" si="6"/>
        <v>0</v>
      </c>
      <c r="V31" s="1061">
        <f t="shared" si="6"/>
        <v>0</v>
      </c>
      <c r="W31" s="1061">
        <f t="shared" si="6"/>
        <v>0</v>
      </c>
      <c r="X31" s="1061">
        <f t="shared" si="6"/>
        <v>0</v>
      </c>
      <c r="AB31" s="3146">
        <f t="shared" ref="AB31:AF32" si="7">IF(G31&gt;0,0,1)</f>
        <v>0</v>
      </c>
      <c r="AC31" s="3146">
        <f t="shared" si="7"/>
        <v>0</v>
      </c>
      <c r="AD31" s="3146">
        <f t="shared" si="7"/>
        <v>0</v>
      </c>
      <c r="AE31" s="3146">
        <f t="shared" si="7"/>
        <v>0</v>
      </c>
      <c r="AF31" s="3146">
        <f t="shared" si="7"/>
        <v>0</v>
      </c>
    </row>
    <row r="32" spans="2:33" x14ac:dyDescent="0.25">
      <c r="B32" s="1401">
        <v>21</v>
      </c>
      <c r="C32" s="1499" t="s">
        <v>7927</v>
      </c>
      <c r="D32" s="3147" t="s">
        <v>7928</v>
      </c>
      <c r="E32" s="1403" t="s">
        <v>41</v>
      </c>
      <c r="F32" s="1405">
        <v>3</v>
      </c>
      <c r="G32" s="3154">
        <v>0.72099999999999997</v>
      </c>
      <c r="H32" s="3155">
        <v>0.70299999999999996</v>
      </c>
      <c r="I32" s="3155">
        <v>0.68500000000000005</v>
      </c>
      <c r="J32" s="3155">
        <v>0.68700000000000006</v>
      </c>
      <c r="K32" s="3156">
        <v>0.69399999999999995</v>
      </c>
      <c r="L32" s="279"/>
      <c r="M32" s="380"/>
      <c r="N32" s="2971" t="s">
        <v>7882</v>
      </c>
      <c r="O32" s="3143"/>
      <c r="P32" s="43">
        <f t="shared" si="2"/>
        <v>0</v>
      </c>
      <c r="Q32" s="43">
        <f t="shared" si="3"/>
        <v>0</v>
      </c>
      <c r="R32" s="3144"/>
      <c r="S32" s="3145"/>
      <c r="T32" s="1061">
        <f t="shared" si="6"/>
        <v>0</v>
      </c>
      <c r="U32" s="1061">
        <f t="shared" si="6"/>
        <v>0</v>
      </c>
      <c r="V32" s="1061">
        <f t="shared" si="6"/>
        <v>0</v>
      </c>
      <c r="W32" s="1061">
        <f t="shared" si="6"/>
        <v>0</v>
      </c>
      <c r="X32" s="1061">
        <f t="shared" si="6"/>
        <v>0</v>
      </c>
      <c r="AB32" s="3146">
        <f t="shared" si="7"/>
        <v>0</v>
      </c>
      <c r="AC32" s="3146">
        <f t="shared" si="7"/>
        <v>0</v>
      </c>
      <c r="AD32" s="3146">
        <f t="shared" si="7"/>
        <v>0</v>
      </c>
      <c r="AE32" s="3146">
        <f t="shared" si="7"/>
        <v>0</v>
      </c>
      <c r="AF32" s="3146">
        <f t="shared" si="7"/>
        <v>0</v>
      </c>
    </row>
    <row r="33" spans="2:33" ht="15" thickBot="1" x14ac:dyDescent="0.3">
      <c r="B33" s="1071">
        <v>22</v>
      </c>
      <c r="C33" s="1410" t="s">
        <v>7929</v>
      </c>
      <c r="D33" s="1073" t="s">
        <v>7930</v>
      </c>
      <c r="E33" s="1074" t="s">
        <v>41</v>
      </c>
      <c r="F33" s="1411">
        <v>3</v>
      </c>
      <c r="G33" s="3157">
        <f>SUM(G31:G32)</f>
        <v>10.534000000000001</v>
      </c>
      <c r="H33" s="3158">
        <f>SUM(H31:H32)</f>
        <v>10.577999999999999</v>
      </c>
      <c r="I33" s="3158">
        <f>SUM(I31:I32)</f>
        <v>10.381</v>
      </c>
      <c r="J33" s="3158">
        <f>SUM(J31:J32)</f>
        <v>10.433</v>
      </c>
      <c r="K33" s="3159">
        <f>SUM(K31:K32)</f>
        <v>10.545999999999999</v>
      </c>
      <c r="L33" s="279"/>
      <c r="M33" s="76" t="s">
        <v>7931</v>
      </c>
      <c r="N33" s="77"/>
      <c r="P33" s="43"/>
      <c r="Q33" s="43"/>
      <c r="T33" s="1050"/>
      <c r="U33" s="1050"/>
      <c r="V33" s="1050"/>
      <c r="W33" s="1050"/>
      <c r="X33" s="1050"/>
    </row>
    <row r="34" spans="2:33" x14ac:dyDescent="0.25">
      <c r="B34" s="35"/>
      <c r="C34" s="35"/>
      <c r="D34" s="35"/>
      <c r="E34" s="35"/>
      <c r="F34" s="35"/>
      <c r="G34" s="35"/>
      <c r="H34" s="35"/>
      <c r="I34" s="35"/>
      <c r="J34" s="35"/>
      <c r="K34" s="35"/>
      <c r="L34" s="35"/>
      <c r="M34" s="35"/>
      <c r="P34" s="43"/>
      <c r="Q34" s="43"/>
      <c r="T34" s="1050"/>
      <c r="U34" s="1050"/>
      <c r="V34" s="1050"/>
      <c r="W34" s="1050"/>
      <c r="X34" s="1050"/>
      <c r="AB34" s="319">
        <f>SUM(AB8:AF33)</f>
        <v>5</v>
      </c>
    </row>
    <row r="35" spans="2:33" x14ac:dyDescent="0.25">
      <c r="B35" s="277" t="s">
        <v>300</v>
      </c>
      <c r="C35" s="278"/>
      <c r="D35" s="278"/>
      <c r="E35" s="278"/>
      <c r="F35" s="278"/>
      <c r="G35" s="278"/>
      <c r="H35" s="278"/>
      <c r="I35" s="1168"/>
      <c r="J35" s="1168"/>
      <c r="K35" s="35"/>
      <c r="L35" s="2736"/>
      <c r="M35" s="2736"/>
      <c r="P35" s="43"/>
      <c r="Q35" s="43"/>
      <c r="T35" s="1050"/>
      <c r="U35" s="1050"/>
      <c r="V35" s="1050"/>
      <c r="W35" s="1050"/>
      <c r="X35" s="1050"/>
      <c r="Y35" s="200"/>
      <c r="AA35" s="200"/>
      <c r="AG35" s="200"/>
    </row>
    <row r="36" spans="2:33" x14ac:dyDescent="0.25">
      <c r="B36" s="282"/>
      <c r="C36" s="283" t="s">
        <v>301</v>
      </c>
      <c r="D36" s="283"/>
      <c r="E36" s="278"/>
      <c r="F36" s="278"/>
      <c r="G36" s="278"/>
      <c r="H36" s="278"/>
      <c r="I36" s="278"/>
      <c r="J36" s="278"/>
      <c r="K36" s="35"/>
      <c r="L36" s="2736"/>
      <c r="M36" s="2736"/>
      <c r="P36" s="43"/>
      <c r="Q36" s="43"/>
      <c r="T36" s="1050"/>
      <c r="U36" s="1050"/>
      <c r="V36" s="1050"/>
      <c r="W36" s="1050"/>
      <c r="X36" s="1050"/>
    </row>
    <row r="37" spans="2:33" x14ac:dyDescent="0.25">
      <c r="B37" s="284"/>
      <c r="C37" s="283" t="s">
        <v>302</v>
      </c>
      <c r="D37" s="283"/>
      <c r="E37" s="278"/>
      <c r="F37" s="278"/>
      <c r="G37" s="278"/>
      <c r="H37" s="278"/>
      <c r="I37" s="278"/>
      <c r="J37" s="278"/>
      <c r="K37" s="35"/>
      <c r="L37" s="2736"/>
      <c r="M37" s="2736"/>
      <c r="P37" s="1599"/>
      <c r="Q37" s="1599"/>
      <c r="T37" s="1050"/>
      <c r="U37" s="1050"/>
      <c r="V37" s="1050"/>
      <c r="W37" s="1050"/>
      <c r="X37" s="1050"/>
    </row>
    <row r="38" spans="2:33" x14ac:dyDescent="0.25">
      <c r="B38" s="285"/>
      <c r="C38" s="283" t="s">
        <v>303</v>
      </c>
      <c r="D38" s="283"/>
      <c r="E38" s="278"/>
      <c r="F38" s="278"/>
      <c r="G38" s="278"/>
      <c r="H38" s="278"/>
      <c r="I38" s="278"/>
      <c r="J38" s="278"/>
      <c r="K38" s="35"/>
      <c r="L38" s="2736"/>
      <c r="M38" s="2736"/>
      <c r="P38" s="1599"/>
      <c r="Q38" s="1599"/>
      <c r="T38" s="1050"/>
      <c r="U38" s="1050"/>
      <c r="V38" s="1050"/>
      <c r="W38" s="1050"/>
      <c r="X38" s="1050"/>
    </row>
    <row r="39" spans="2:33" x14ac:dyDescent="0.25">
      <c r="B39" s="286"/>
      <c r="C39" s="283" t="s">
        <v>304</v>
      </c>
      <c r="D39" s="283"/>
      <c r="E39" s="278"/>
      <c r="F39" s="278"/>
      <c r="G39" s="278"/>
      <c r="H39" s="278"/>
      <c r="I39" s="278"/>
      <c r="J39" s="278"/>
      <c r="K39" s="35"/>
      <c r="L39" s="2736"/>
      <c r="M39" s="2736"/>
      <c r="P39" s="1599"/>
      <c r="Q39" s="1599"/>
      <c r="T39" s="1050"/>
      <c r="U39" s="1050"/>
      <c r="V39" s="1050"/>
      <c r="W39" s="1050"/>
      <c r="X39" s="1050"/>
    </row>
    <row r="40" spans="2:33" ht="15" thickBot="1" x14ac:dyDescent="0.3">
      <c r="B40" s="732"/>
      <c r="C40" s="732"/>
      <c r="D40" s="732"/>
      <c r="E40" s="732"/>
      <c r="F40" s="732"/>
      <c r="G40" s="732"/>
      <c r="H40" s="732"/>
      <c r="I40" s="732"/>
      <c r="J40" s="732"/>
      <c r="K40" s="35"/>
      <c r="L40" s="2736"/>
      <c r="M40" s="2736"/>
      <c r="P40" s="1599"/>
      <c r="Q40" s="1599"/>
      <c r="T40" s="1050"/>
      <c r="U40" s="1050"/>
      <c r="V40" s="1050"/>
      <c r="W40" s="1050"/>
      <c r="X40" s="1050"/>
    </row>
    <row r="41" spans="2:33" ht="16.5" thickBot="1" x14ac:dyDescent="0.3">
      <c r="B41" s="3494" t="s">
        <v>7932</v>
      </c>
      <c r="C41" s="3495"/>
      <c r="D41" s="3495"/>
      <c r="E41" s="3495"/>
      <c r="F41" s="3495"/>
      <c r="G41" s="3495"/>
      <c r="H41" s="3495"/>
      <c r="I41" s="3495"/>
      <c r="J41" s="3495"/>
      <c r="K41" s="3496"/>
      <c r="L41" s="288"/>
      <c r="M41" s="288"/>
      <c r="P41" s="1599"/>
      <c r="Q41" s="1599"/>
      <c r="S41" s="127"/>
      <c r="T41" s="1050"/>
      <c r="U41" s="1050"/>
      <c r="V41" s="1050"/>
      <c r="W41" s="1050"/>
      <c r="X41" s="1050"/>
      <c r="Y41" s="127"/>
      <c r="AA41" s="127"/>
      <c r="AG41" s="127"/>
    </row>
    <row r="42" spans="2:33" ht="16.5" thickBot="1" x14ac:dyDescent="0.3">
      <c r="B42" s="288"/>
      <c r="C42" s="289"/>
      <c r="D42" s="291"/>
      <c r="E42" s="291"/>
      <c r="F42" s="291"/>
      <c r="G42" s="291"/>
      <c r="H42" s="291"/>
      <c r="I42" s="732"/>
      <c r="J42" s="732"/>
      <c r="K42" s="35"/>
      <c r="L42" s="2736"/>
      <c r="M42" s="2736"/>
      <c r="P42" s="1599"/>
      <c r="Q42" s="1599"/>
      <c r="S42" s="127"/>
      <c r="T42" s="1050"/>
      <c r="U42" s="1050"/>
      <c r="V42" s="1050"/>
      <c r="W42" s="1050"/>
      <c r="X42" s="1050"/>
      <c r="Y42" s="127"/>
      <c r="AA42" s="127"/>
      <c r="AG42" s="127"/>
    </row>
    <row r="43" spans="2:33" ht="30" customHeight="1" thickBot="1" x14ac:dyDescent="0.3">
      <c r="B43" s="3694" t="s">
        <v>7933</v>
      </c>
      <c r="C43" s="3695"/>
      <c r="D43" s="3695"/>
      <c r="E43" s="3695"/>
      <c r="F43" s="3695"/>
      <c r="G43" s="3695"/>
      <c r="H43" s="3695"/>
      <c r="I43" s="3695"/>
      <c r="J43" s="3695"/>
      <c r="K43" s="3696"/>
      <c r="L43" s="2239"/>
      <c r="M43" s="2239"/>
      <c r="P43" s="43"/>
      <c r="Q43" s="43"/>
      <c r="S43" s="127"/>
      <c r="T43" s="1050"/>
      <c r="U43" s="1050"/>
      <c r="V43" s="1050"/>
      <c r="W43" s="1050"/>
      <c r="X43" s="1050"/>
      <c r="Y43" s="127"/>
      <c r="AA43" s="127"/>
      <c r="AG43" s="127"/>
    </row>
    <row r="44" spans="2:33" ht="15" thickBot="1" x14ac:dyDescent="0.25">
      <c r="B44" s="305"/>
      <c r="C44" s="1170"/>
      <c r="D44" s="305"/>
      <c r="E44" s="305"/>
      <c r="F44" s="305"/>
      <c r="G44" s="114"/>
      <c r="H44" s="114"/>
      <c r="I44" s="732"/>
      <c r="J44" s="732"/>
      <c r="K44" s="35"/>
      <c r="L44" s="2736"/>
      <c r="M44" s="2736"/>
      <c r="P44" s="43"/>
      <c r="Q44" s="43"/>
      <c r="S44" s="127"/>
      <c r="T44" s="1050"/>
      <c r="U44" s="1050"/>
      <c r="V44" s="1050"/>
      <c r="W44" s="1050"/>
      <c r="X44" s="1050"/>
      <c r="Y44" s="127"/>
      <c r="AA44" s="127"/>
      <c r="AG44" s="127"/>
    </row>
    <row r="45" spans="2:33" x14ac:dyDescent="0.25">
      <c r="B45" s="292" t="s">
        <v>307</v>
      </c>
      <c r="C45" s="3532" t="s">
        <v>308</v>
      </c>
      <c r="D45" s="3533"/>
      <c r="E45" s="3533"/>
      <c r="F45" s="3533"/>
      <c r="G45" s="3533"/>
      <c r="H45" s="3533"/>
      <c r="I45" s="3533"/>
      <c r="J45" s="3533"/>
      <c r="K45" s="3534"/>
      <c r="L45" s="626"/>
      <c r="M45" s="626"/>
      <c r="P45" s="43"/>
      <c r="Q45" s="43"/>
      <c r="S45" s="127"/>
      <c r="T45" s="1050"/>
      <c r="U45" s="1050"/>
      <c r="V45" s="1050"/>
      <c r="W45" s="1050"/>
      <c r="X45" s="1050"/>
      <c r="Y45" s="127"/>
      <c r="AA45" s="127"/>
      <c r="AG45" s="127"/>
    </row>
    <row r="46" spans="2:33" x14ac:dyDescent="0.25">
      <c r="B46" s="627" t="s">
        <v>309</v>
      </c>
      <c r="C46" s="628" t="str">
        <f>$C$7</f>
        <v>Residential retail costs ~ England and Wales</v>
      </c>
      <c r="D46" s="628"/>
      <c r="E46" s="628"/>
      <c r="F46" s="628"/>
      <c r="G46" s="628"/>
      <c r="H46" s="628"/>
      <c r="I46" s="628"/>
      <c r="J46" s="628"/>
      <c r="K46" s="629"/>
      <c r="L46" s="626"/>
      <c r="M46" s="626"/>
      <c r="P46" s="43"/>
      <c r="Q46" s="43"/>
      <c r="S46" s="127"/>
      <c r="T46" s="1050"/>
      <c r="U46" s="1050"/>
      <c r="V46" s="1050"/>
      <c r="W46" s="1050"/>
      <c r="X46" s="1050"/>
      <c r="Y46" s="127"/>
      <c r="AA46" s="127"/>
      <c r="AG46" s="127"/>
    </row>
    <row r="47" spans="2:33" ht="15" customHeight="1" x14ac:dyDescent="0.25">
      <c r="B47" s="303">
        <v>1</v>
      </c>
      <c r="C47" s="3677" t="s">
        <v>7934</v>
      </c>
      <c r="D47" s="3678"/>
      <c r="E47" s="3678"/>
      <c r="F47" s="3678"/>
      <c r="G47" s="3678"/>
      <c r="H47" s="3678"/>
      <c r="I47" s="3678"/>
      <c r="J47" s="3678"/>
      <c r="K47" s="3679"/>
      <c r="L47" s="1885"/>
      <c r="M47" s="1885"/>
      <c r="P47" s="43"/>
      <c r="Q47" s="43"/>
      <c r="S47" s="127"/>
      <c r="T47" s="1050"/>
      <c r="U47" s="1050"/>
      <c r="V47" s="1050"/>
      <c r="W47" s="1050"/>
      <c r="X47" s="1050"/>
      <c r="Y47" s="127"/>
      <c r="AA47" s="127"/>
      <c r="AG47" s="127"/>
    </row>
    <row r="48" spans="2:33" ht="30" customHeight="1" x14ac:dyDescent="0.25">
      <c r="B48" s="303">
        <v>2</v>
      </c>
      <c r="C48" s="3677" t="s">
        <v>7935</v>
      </c>
      <c r="D48" s="3678"/>
      <c r="E48" s="3678"/>
      <c r="F48" s="3678"/>
      <c r="G48" s="3678"/>
      <c r="H48" s="3678"/>
      <c r="I48" s="3678"/>
      <c r="J48" s="3678"/>
      <c r="K48" s="3679"/>
      <c r="L48" s="1885"/>
      <c r="M48" s="1885"/>
      <c r="P48" s="43"/>
      <c r="Q48" s="43"/>
      <c r="S48" s="127"/>
      <c r="T48" s="1050"/>
      <c r="U48" s="1050"/>
      <c r="V48" s="1050"/>
      <c r="W48" s="1050"/>
      <c r="X48" s="1050"/>
      <c r="Y48" s="127"/>
      <c r="AA48" s="127"/>
      <c r="AG48" s="127"/>
    </row>
    <row r="49" spans="2:33" ht="15" customHeight="1" x14ac:dyDescent="0.25">
      <c r="B49" s="303">
        <v>3</v>
      </c>
      <c r="C49" s="3677" t="s">
        <v>7936</v>
      </c>
      <c r="D49" s="3678"/>
      <c r="E49" s="3678"/>
      <c r="F49" s="3678"/>
      <c r="G49" s="3678"/>
      <c r="H49" s="3678"/>
      <c r="I49" s="3678"/>
      <c r="J49" s="3678"/>
      <c r="K49" s="3679"/>
      <c r="L49" s="1885"/>
      <c r="M49" s="1885"/>
      <c r="P49" s="43"/>
      <c r="Q49" s="43"/>
      <c r="S49" s="200"/>
      <c r="T49" s="1050"/>
      <c r="U49" s="1050"/>
      <c r="V49" s="1050"/>
      <c r="W49" s="1050"/>
      <c r="X49" s="1050"/>
      <c r="Y49" s="200"/>
      <c r="AA49" s="200"/>
      <c r="AG49" s="200"/>
    </row>
    <row r="50" spans="2:33" ht="15" customHeight="1" x14ac:dyDescent="0.25">
      <c r="B50" s="303">
        <v>4</v>
      </c>
      <c r="C50" s="3677" t="s">
        <v>7937</v>
      </c>
      <c r="D50" s="3678"/>
      <c r="E50" s="3678"/>
      <c r="F50" s="3678"/>
      <c r="G50" s="3678"/>
      <c r="H50" s="3678"/>
      <c r="I50" s="3678"/>
      <c r="J50" s="3678"/>
      <c r="K50" s="3679"/>
      <c r="L50" s="1885"/>
      <c r="M50" s="1885"/>
      <c r="P50" s="43"/>
      <c r="Q50" s="43"/>
      <c r="S50" s="200"/>
      <c r="T50" s="1050"/>
      <c r="U50" s="1050"/>
      <c r="V50" s="1050"/>
      <c r="W50" s="1050"/>
      <c r="X50" s="1050"/>
      <c r="Y50" s="200"/>
      <c r="AA50" s="200"/>
      <c r="AG50" s="200"/>
    </row>
    <row r="51" spans="2:33" ht="15" customHeight="1" x14ac:dyDescent="0.25">
      <c r="B51" s="303">
        <v>5</v>
      </c>
      <c r="C51" s="3677" t="s">
        <v>7938</v>
      </c>
      <c r="D51" s="3678"/>
      <c r="E51" s="3678"/>
      <c r="F51" s="3678"/>
      <c r="G51" s="3678"/>
      <c r="H51" s="3678"/>
      <c r="I51" s="3678"/>
      <c r="J51" s="3678"/>
      <c r="K51" s="3679"/>
      <c r="L51" s="1885"/>
      <c r="M51" s="1885"/>
      <c r="P51" s="43"/>
      <c r="Q51" s="43"/>
      <c r="S51" s="200"/>
      <c r="T51" s="1050"/>
      <c r="U51" s="1050"/>
      <c r="V51" s="1050"/>
      <c r="W51" s="1050"/>
      <c r="X51" s="1050"/>
      <c r="Y51" s="200"/>
      <c r="AA51" s="200"/>
      <c r="AG51" s="200"/>
    </row>
    <row r="52" spans="2:33" ht="15" customHeight="1" x14ac:dyDescent="0.25">
      <c r="B52" s="303">
        <v>6</v>
      </c>
      <c r="C52" s="3677" t="s">
        <v>7939</v>
      </c>
      <c r="D52" s="3678"/>
      <c r="E52" s="3678"/>
      <c r="F52" s="3678"/>
      <c r="G52" s="3678"/>
      <c r="H52" s="3678"/>
      <c r="I52" s="3678"/>
      <c r="J52" s="3678"/>
      <c r="K52" s="3679"/>
      <c r="L52" s="1885"/>
      <c r="M52" s="1885"/>
      <c r="P52" s="43"/>
      <c r="Q52" s="43"/>
      <c r="S52" s="600"/>
      <c r="T52" s="1050"/>
      <c r="U52" s="1050"/>
      <c r="V52" s="1050"/>
      <c r="W52" s="1050"/>
      <c r="X52" s="1050"/>
      <c r="Y52" s="600"/>
      <c r="AA52" s="600"/>
      <c r="AG52" s="600"/>
    </row>
    <row r="53" spans="2:33" ht="15" customHeight="1" x14ac:dyDescent="0.25">
      <c r="B53" s="627" t="s">
        <v>321</v>
      </c>
      <c r="C53" s="628" t="str">
        <f>$C$15</f>
        <v>Business retail costs ~ Wales</v>
      </c>
      <c r="D53" s="628"/>
      <c r="E53" s="628"/>
      <c r="F53" s="628"/>
      <c r="G53" s="628"/>
      <c r="H53" s="628"/>
      <c r="I53" s="628"/>
      <c r="J53" s="628"/>
      <c r="K53" s="629"/>
      <c r="L53" s="1885"/>
      <c r="M53" s="1885"/>
      <c r="P53" s="43"/>
      <c r="Q53" s="43"/>
      <c r="S53" s="600"/>
      <c r="T53" s="1050"/>
      <c r="U53" s="1050"/>
      <c r="V53" s="1050"/>
      <c r="W53" s="1050"/>
      <c r="X53" s="1050"/>
      <c r="Y53" s="600"/>
      <c r="AA53" s="600"/>
      <c r="AG53" s="600"/>
    </row>
    <row r="54" spans="2:33" ht="15" customHeight="1" x14ac:dyDescent="0.25">
      <c r="B54" s="303">
        <v>7</v>
      </c>
      <c r="C54" s="3677" t="s">
        <v>7940</v>
      </c>
      <c r="D54" s="3678"/>
      <c r="E54" s="3678"/>
      <c r="F54" s="3678"/>
      <c r="G54" s="3678"/>
      <c r="H54" s="3678"/>
      <c r="I54" s="3678"/>
      <c r="J54" s="3678"/>
      <c r="K54" s="3679"/>
      <c r="L54" s="1885"/>
      <c r="M54" s="1885"/>
      <c r="P54" s="43"/>
      <c r="Q54" s="43"/>
      <c r="S54" s="600"/>
      <c r="T54" s="1050"/>
      <c r="U54" s="1050"/>
      <c r="V54" s="1050"/>
      <c r="W54" s="1050"/>
      <c r="X54" s="1050"/>
      <c r="Y54" s="600"/>
      <c r="AA54" s="600"/>
      <c r="AG54" s="600"/>
    </row>
    <row r="55" spans="2:33" ht="30" customHeight="1" x14ac:dyDescent="0.25">
      <c r="B55" s="303">
        <v>8</v>
      </c>
      <c r="C55" s="3677" t="s">
        <v>7935</v>
      </c>
      <c r="D55" s="3678"/>
      <c r="E55" s="3678"/>
      <c r="F55" s="3678"/>
      <c r="G55" s="3678"/>
      <c r="H55" s="3678"/>
      <c r="I55" s="3678"/>
      <c r="J55" s="3678"/>
      <c r="K55" s="3679"/>
      <c r="L55" s="1885"/>
      <c r="M55" s="1885"/>
      <c r="P55" s="43"/>
      <c r="Q55" s="43"/>
      <c r="S55" s="600"/>
      <c r="T55" s="1050"/>
      <c r="U55" s="1050"/>
      <c r="V55" s="1050"/>
      <c r="W55" s="1050"/>
      <c r="X55" s="1050"/>
      <c r="Y55" s="600"/>
      <c r="AA55" s="600"/>
      <c r="AG55" s="600"/>
    </row>
    <row r="56" spans="2:33" ht="15" customHeight="1" x14ac:dyDescent="0.25">
      <c r="B56" s="303">
        <v>9</v>
      </c>
      <c r="C56" s="3677" t="s">
        <v>7936</v>
      </c>
      <c r="D56" s="3678"/>
      <c r="E56" s="3678"/>
      <c r="F56" s="3678"/>
      <c r="G56" s="3678"/>
      <c r="H56" s="3678"/>
      <c r="I56" s="3678"/>
      <c r="J56" s="3678"/>
      <c r="K56" s="3679"/>
      <c r="L56" s="1885"/>
      <c r="M56" s="1885"/>
      <c r="P56" s="621"/>
      <c r="Q56" s="621"/>
      <c r="S56" s="600"/>
      <c r="T56" s="1050"/>
      <c r="U56" s="1050"/>
      <c r="V56" s="1050"/>
      <c r="W56" s="1050"/>
      <c r="X56" s="1050"/>
      <c r="Y56" s="600"/>
      <c r="AA56" s="600"/>
      <c r="AG56" s="600"/>
    </row>
    <row r="57" spans="2:33" ht="15" customHeight="1" x14ac:dyDescent="0.25">
      <c r="B57" s="303">
        <v>10</v>
      </c>
      <c r="C57" s="3677" t="s">
        <v>7937</v>
      </c>
      <c r="D57" s="3678"/>
      <c r="E57" s="3678"/>
      <c r="F57" s="3678"/>
      <c r="G57" s="3678"/>
      <c r="H57" s="3678"/>
      <c r="I57" s="3678"/>
      <c r="J57" s="3678"/>
      <c r="K57" s="3679"/>
      <c r="L57" s="35"/>
      <c r="M57" s="35"/>
      <c r="P57" s="621"/>
      <c r="Q57" s="621"/>
      <c r="S57" s="600"/>
      <c r="T57" s="1050"/>
      <c r="U57" s="1050"/>
      <c r="V57" s="1050"/>
      <c r="W57" s="1050"/>
      <c r="X57" s="1050"/>
      <c r="Y57" s="600"/>
      <c r="AA57" s="600"/>
      <c r="AG57" s="600"/>
    </row>
    <row r="58" spans="2:33" ht="15" customHeight="1" x14ac:dyDescent="0.25">
      <c r="B58" s="303">
        <v>11</v>
      </c>
      <c r="C58" s="3677" t="s">
        <v>7941</v>
      </c>
      <c r="D58" s="3678"/>
      <c r="E58" s="3678"/>
      <c r="F58" s="3678"/>
      <c r="G58" s="3678"/>
      <c r="H58" s="3678"/>
      <c r="I58" s="3678"/>
      <c r="J58" s="3678"/>
      <c r="K58" s="3679"/>
      <c r="L58" s="35"/>
      <c r="M58" s="35"/>
      <c r="P58" s="621"/>
      <c r="Q58" s="621"/>
      <c r="S58" s="1091"/>
      <c r="T58" s="1050"/>
      <c r="U58" s="1050"/>
      <c r="V58" s="1050"/>
      <c r="W58" s="1050"/>
      <c r="X58" s="1050"/>
      <c r="Y58" s="1091"/>
      <c r="AA58" s="1091"/>
      <c r="AG58" s="1091"/>
    </row>
    <row r="59" spans="2:33" ht="15" customHeight="1" x14ac:dyDescent="0.25">
      <c r="B59" s="303">
        <v>12</v>
      </c>
      <c r="C59" s="3677" t="s">
        <v>7942</v>
      </c>
      <c r="D59" s="3678"/>
      <c r="E59" s="3678"/>
      <c r="F59" s="3678"/>
      <c r="G59" s="3678"/>
      <c r="H59" s="3678"/>
      <c r="I59" s="3678"/>
      <c r="J59" s="3678"/>
      <c r="K59" s="3679"/>
      <c r="L59" s="35"/>
      <c r="M59" s="35"/>
      <c r="P59" s="621"/>
      <c r="Q59" s="621"/>
      <c r="S59" s="1091"/>
      <c r="T59" s="1050"/>
      <c r="U59" s="1050"/>
      <c r="V59" s="1050"/>
      <c r="W59" s="1050"/>
      <c r="X59" s="1050"/>
      <c r="Y59" s="1091"/>
      <c r="AA59" s="1091"/>
      <c r="AG59" s="1091"/>
    </row>
    <row r="60" spans="2:33" ht="15" customHeight="1" x14ac:dyDescent="0.25">
      <c r="B60" s="627" t="s">
        <v>330</v>
      </c>
      <c r="C60" s="628" t="str">
        <f>$C$23</f>
        <v>Retail revenues</v>
      </c>
      <c r="D60" s="628"/>
      <c r="E60" s="628"/>
      <c r="F60" s="628"/>
      <c r="G60" s="628"/>
      <c r="H60" s="628"/>
      <c r="I60" s="628"/>
      <c r="J60" s="628"/>
      <c r="K60" s="629"/>
      <c r="L60" s="35"/>
      <c r="M60" s="35"/>
      <c r="P60" s="621"/>
      <c r="Q60" s="621"/>
      <c r="S60" s="1091"/>
      <c r="T60" s="1050"/>
      <c r="U60" s="1050"/>
      <c r="V60" s="1050"/>
      <c r="W60" s="1050"/>
      <c r="X60" s="1050"/>
      <c r="Y60" s="1091"/>
      <c r="AA60" s="1091"/>
      <c r="AG60" s="1091"/>
    </row>
    <row r="61" spans="2:33" ht="15" customHeight="1" x14ac:dyDescent="0.25">
      <c r="B61" s="303">
        <v>13</v>
      </c>
      <c r="C61" s="3677" t="s">
        <v>7943</v>
      </c>
      <c r="D61" s="3678"/>
      <c r="E61" s="3678"/>
      <c r="F61" s="3678"/>
      <c r="G61" s="3678"/>
      <c r="H61" s="3678"/>
      <c r="I61" s="3678"/>
      <c r="J61" s="3678"/>
      <c r="K61" s="3679"/>
      <c r="L61" s="35"/>
      <c r="M61" s="35"/>
      <c r="P61" s="621"/>
      <c r="Q61" s="621"/>
      <c r="S61" s="1091"/>
      <c r="T61" s="1050"/>
      <c r="U61" s="1050"/>
      <c r="V61" s="1050"/>
      <c r="W61" s="1050"/>
      <c r="X61" s="1050"/>
      <c r="Y61" s="1091"/>
      <c r="AA61" s="1091"/>
      <c r="AG61" s="1091"/>
    </row>
    <row r="62" spans="2:33" ht="15" customHeight="1" x14ac:dyDescent="0.25">
      <c r="B62" s="303">
        <v>14</v>
      </c>
      <c r="C62" s="3677" t="s">
        <v>7944</v>
      </c>
      <c r="D62" s="3678"/>
      <c r="E62" s="3678"/>
      <c r="F62" s="3678"/>
      <c r="G62" s="3678"/>
      <c r="H62" s="3678"/>
      <c r="I62" s="3678"/>
      <c r="J62" s="3678"/>
      <c r="K62" s="3679"/>
      <c r="L62" s="35"/>
      <c r="M62" s="35"/>
      <c r="P62" s="621"/>
      <c r="Q62" s="621"/>
      <c r="S62" s="1091"/>
      <c r="T62" s="1050"/>
      <c r="U62" s="1050"/>
      <c r="V62" s="1050"/>
      <c r="W62" s="1050"/>
      <c r="X62" s="1050"/>
      <c r="Y62" s="1091"/>
      <c r="AA62" s="1091"/>
      <c r="AG62" s="1091"/>
    </row>
    <row r="63" spans="2:33" ht="15" customHeight="1" x14ac:dyDescent="0.25">
      <c r="B63" s="303">
        <v>15</v>
      </c>
      <c r="C63" s="3677" t="s">
        <v>7945</v>
      </c>
      <c r="D63" s="3678"/>
      <c r="E63" s="3678"/>
      <c r="F63" s="3678"/>
      <c r="G63" s="3678"/>
      <c r="H63" s="3678"/>
      <c r="I63" s="3678"/>
      <c r="J63" s="3678"/>
      <c r="K63" s="3679"/>
      <c r="L63" s="35"/>
      <c r="M63" s="35"/>
      <c r="S63" s="1091"/>
      <c r="T63" s="1096"/>
      <c r="Y63" s="1091"/>
      <c r="AA63" s="1091"/>
      <c r="AG63" s="1091"/>
    </row>
    <row r="64" spans="2:33" ht="15" customHeight="1" x14ac:dyDescent="0.25">
      <c r="B64" s="303">
        <v>16</v>
      </c>
      <c r="C64" s="3677" t="s">
        <v>7946</v>
      </c>
      <c r="D64" s="3678"/>
      <c r="E64" s="3678"/>
      <c r="F64" s="3678"/>
      <c r="G64" s="3678"/>
      <c r="H64" s="3678"/>
      <c r="I64" s="3678"/>
      <c r="J64" s="3678"/>
      <c r="K64" s="3679"/>
      <c r="L64" s="35"/>
      <c r="M64" s="35"/>
      <c r="S64" s="1091"/>
      <c r="T64" s="1099"/>
      <c r="Y64" s="1091"/>
      <c r="AA64" s="1091"/>
      <c r="AG64" s="1091"/>
    </row>
    <row r="65" spans="2:33" ht="15" customHeight="1" x14ac:dyDescent="0.25">
      <c r="B65" s="303">
        <v>17</v>
      </c>
      <c r="C65" s="3677" t="s">
        <v>7947</v>
      </c>
      <c r="D65" s="3678"/>
      <c r="E65" s="3678"/>
      <c r="F65" s="3678"/>
      <c r="G65" s="3678"/>
      <c r="H65" s="3678"/>
      <c r="I65" s="3678"/>
      <c r="J65" s="3678"/>
      <c r="K65" s="3679"/>
      <c r="L65" s="35"/>
      <c r="M65" s="35"/>
      <c r="S65" s="1091"/>
      <c r="T65" s="1099"/>
      <c r="Y65" s="1091"/>
      <c r="AA65" s="1091"/>
      <c r="AG65" s="1091"/>
    </row>
    <row r="66" spans="2:33" ht="15" customHeight="1" x14ac:dyDescent="0.25">
      <c r="B66" s="303">
        <v>18</v>
      </c>
      <c r="C66" s="3677" t="s">
        <v>7948</v>
      </c>
      <c r="D66" s="3678"/>
      <c r="E66" s="3678"/>
      <c r="F66" s="3678"/>
      <c r="G66" s="3678"/>
      <c r="H66" s="3678"/>
      <c r="I66" s="3678"/>
      <c r="J66" s="3678"/>
      <c r="K66" s="3679"/>
      <c r="L66" s="35"/>
      <c r="M66" s="35"/>
      <c r="S66" s="1091"/>
      <c r="T66" s="1099"/>
      <c r="Y66" s="1091"/>
      <c r="AA66" s="1091"/>
      <c r="AG66" s="1091"/>
    </row>
    <row r="67" spans="2:33" x14ac:dyDescent="0.25">
      <c r="B67" s="3160">
        <v>19</v>
      </c>
      <c r="C67" s="3677" t="s">
        <v>7949</v>
      </c>
      <c r="D67" s="3678"/>
      <c r="E67" s="3678"/>
      <c r="F67" s="3678"/>
      <c r="G67" s="3678"/>
      <c r="H67" s="3678"/>
      <c r="I67" s="3678"/>
      <c r="J67" s="3678"/>
      <c r="K67" s="3679"/>
    </row>
    <row r="68" spans="2:33" x14ac:dyDescent="0.25">
      <c r="B68" s="303">
        <v>20</v>
      </c>
      <c r="C68" s="3677" t="s">
        <v>7950</v>
      </c>
      <c r="D68" s="3678"/>
      <c r="E68" s="3678"/>
      <c r="F68" s="3678"/>
      <c r="G68" s="3678"/>
      <c r="H68" s="3678"/>
      <c r="I68" s="3678"/>
      <c r="J68" s="3678"/>
      <c r="K68" s="3679"/>
    </row>
    <row r="69" spans="2:33" x14ac:dyDescent="0.25">
      <c r="B69" s="303">
        <v>21</v>
      </c>
      <c r="C69" s="3677" t="s">
        <v>7951</v>
      </c>
      <c r="D69" s="3678"/>
      <c r="E69" s="3678"/>
      <c r="F69" s="3678"/>
      <c r="G69" s="3678"/>
      <c r="H69" s="3678"/>
      <c r="I69" s="3678"/>
      <c r="J69" s="3678"/>
      <c r="K69" s="3679"/>
    </row>
    <row r="70" spans="2:33" ht="15" thickBot="1" x14ac:dyDescent="0.3">
      <c r="B70" s="304">
        <v>22</v>
      </c>
      <c r="C70" s="3756" t="s">
        <v>7952</v>
      </c>
      <c r="D70" s="3757"/>
      <c r="E70" s="3757"/>
      <c r="F70" s="3757"/>
      <c r="G70" s="3757"/>
      <c r="H70" s="3757"/>
      <c r="I70" s="3757"/>
      <c r="J70" s="3757"/>
      <c r="K70" s="3758"/>
    </row>
    <row r="71" spans="2:33" x14ac:dyDescent="0.25"/>
  </sheetData>
  <sheetProtection autoFilter="0"/>
  <mergeCells count="32">
    <mergeCell ref="C49:K49"/>
    <mergeCell ref="M1:Q1"/>
    <mergeCell ref="B3:C3"/>
    <mergeCell ref="AB3:AF3"/>
    <mergeCell ref="T4:X4"/>
    <mergeCell ref="AB4:AF4"/>
    <mergeCell ref="B5:F5"/>
    <mergeCell ref="G5:K5"/>
    <mergeCell ref="B41:K41"/>
    <mergeCell ref="B43:K43"/>
    <mergeCell ref="C45:K45"/>
    <mergeCell ref="C47:K47"/>
    <mergeCell ref="C48:K48"/>
    <mergeCell ref="C63:K63"/>
    <mergeCell ref="C50:K50"/>
    <mergeCell ref="C51:K51"/>
    <mergeCell ref="C52:K52"/>
    <mergeCell ref="C54:K54"/>
    <mergeCell ref="C55:K55"/>
    <mergeCell ref="C56:K56"/>
    <mergeCell ref="C57:K57"/>
    <mergeCell ref="C58:K58"/>
    <mergeCell ref="C59:K59"/>
    <mergeCell ref="C61:K61"/>
    <mergeCell ref="C62:K62"/>
    <mergeCell ref="C70:K70"/>
    <mergeCell ref="C64:K64"/>
    <mergeCell ref="C65:K65"/>
    <mergeCell ref="C66:K66"/>
    <mergeCell ref="C67:K67"/>
    <mergeCell ref="C68:K68"/>
    <mergeCell ref="C69:K69"/>
  </mergeCells>
  <conditionalFormatting sqref="P37:P62">
    <cfRule type="cellIs" dxfId="15" priority="9" operator="equal">
      <formula>0</formula>
    </cfRule>
  </conditionalFormatting>
  <conditionalFormatting sqref="P35">
    <cfRule type="cellIs" dxfId="14" priority="8" operator="equal">
      <formula>0</formula>
    </cfRule>
  </conditionalFormatting>
  <conditionalFormatting sqref="P36">
    <cfRule type="cellIs" dxfId="13" priority="7" operator="equal">
      <formula>0</formula>
    </cfRule>
  </conditionalFormatting>
  <conditionalFormatting sqref="Q37:Q62">
    <cfRule type="cellIs" dxfId="12" priority="6" operator="equal">
      <formula>0</formula>
    </cfRule>
  </conditionalFormatting>
  <conditionalFormatting sqref="Q35">
    <cfRule type="cellIs" dxfId="11" priority="5" operator="equal">
      <formula>0</formula>
    </cfRule>
  </conditionalFormatting>
  <conditionalFormatting sqref="Q36">
    <cfRule type="cellIs" dxfId="10" priority="4" operator="equal">
      <formula>0</formula>
    </cfRule>
  </conditionalFormatting>
  <conditionalFormatting sqref="P5:Q5">
    <cfRule type="cellIs" dxfId="9" priority="3" operator="equal">
      <formula>0</formula>
    </cfRule>
  </conditionalFormatting>
  <conditionalFormatting sqref="P6:Q34">
    <cfRule type="cellIs" dxfId="8" priority="2" operator="equal">
      <formula>0</formula>
    </cfRule>
  </conditionalFormatting>
  <dataValidations count="1">
    <dataValidation type="decimal" errorStyle="warning" operator="greaterThan" allowBlank="1" showInputMessage="1" showErrorMessage="1" error="+ve number only" sqref="G31:K32 G8:K8 G16:K16 G24:K29" xr:uid="{0EB2F405-D9FE-4906-860B-0900A5F17C4F}">
      <formula1>0</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33A318C-C137-492B-9D7F-DDD8B9F008A5}">
            <xm:f>'https://yorkshirewater.sharepoint.com/sites/yw-147/05 PR19 BP documents/40 Post IAP Assurance/10 Tables/DD August 2019/[yky-pr19-business-plan_august-2019-DD resubmission_v5.xlsb]Validation flags'!#REF!=1</xm:f>
            <x14:dxf>
              <fill>
                <patternFill>
                  <bgColor rgb="FFE0DCD8"/>
                </patternFill>
              </fill>
            </x14:dxf>
          </x14:cfRule>
          <xm:sqref>G26:K29</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C8B8B-7DCB-484E-9767-54928C4E8DCC}">
  <sheetPr>
    <tabColor rgb="FF719500"/>
  </sheetPr>
  <dimension ref="A1:AA101"/>
  <sheetViews>
    <sheetView zoomScaleNormal="100" workbookViewId="0">
      <selection activeCell="C33" sqref="C33"/>
    </sheetView>
  </sheetViews>
  <sheetFormatPr defaultColWidth="0" defaultRowHeight="14.25" zeroHeight="1" x14ac:dyDescent="0.25"/>
  <cols>
    <col min="1" max="1" width="1.85546875" style="1923" customWidth="1"/>
    <col min="2" max="2" width="7.5703125" style="1923" customWidth="1"/>
    <col min="3" max="3" width="66.42578125" style="1923" customWidth="1"/>
    <col min="4" max="4" width="13.85546875" style="1923" bestFit="1" customWidth="1"/>
    <col min="5" max="6" width="6.42578125" style="1923" customWidth="1"/>
    <col min="7" max="7" width="23" style="1923" bestFit="1" customWidth="1"/>
    <col min="8" max="12" width="11" style="1923" customWidth="1"/>
    <col min="13" max="13" width="13.85546875" style="1923" customWidth="1"/>
    <col min="14" max="14" width="3" style="1923" customWidth="1"/>
    <col min="15" max="15" width="62.42578125" style="1923" bestFit="1" customWidth="1"/>
    <col min="16" max="16" width="20.5703125" style="1923" bestFit="1" customWidth="1"/>
    <col min="17" max="17" width="3" style="1923" customWidth="1"/>
    <col min="18" max="18" width="24.7109375" style="1033" customWidth="1"/>
    <col min="19" max="19" width="3.42578125" style="1033" customWidth="1"/>
    <col min="20" max="20" width="3" style="1034" hidden="1" customWidth="1"/>
    <col min="21" max="26" width="9.28515625" style="1097" hidden="1" customWidth="1"/>
    <col min="27" max="27" width="1.85546875" style="1034" hidden="1" customWidth="1"/>
    <col min="28" max="16384" width="11" style="1923" hidden="1"/>
  </cols>
  <sheetData>
    <row r="1" spans="2:26" ht="20.25" x14ac:dyDescent="0.25">
      <c r="B1" s="1031" t="s">
        <v>7953</v>
      </c>
      <c r="C1" s="1031"/>
      <c r="D1" s="1031"/>
      <c r="E1" s="1031"/>
      <c r="F1" s="1031"/>
      <c r="G1" s="1031"/>
      <c r="H1" s="1031"/>
      <c r="I1" s="1031"/>
      <c r="J1" s="1031"/>
      <c r="K1" s="1031"/>
      <c r="L1" s="1031"/>
      <c r="M1" s="4" t="str">
        <f>[2]AppValidation!$D$2</f>
        <v>Yorkshire Water</v>
      </c>
      <c r="N1" s="1032"/>
      <c r="O1" s="3497" t="s">
        <v>1</v>
      </c>
      <c r="P1" s="3497"/>
      <c r="Q1" s="3497"/>
      <c r="R1" s="3497"/>
      <c r="U1" s="1035"/>
      <c r="V1" s="1035"/>
      <c r="W1" s="1035"/>
      <c r="X1" s="1035"/>
      <c r="Y1" s="1035"/>
      <c r="Z1" s="1035"/>
    </row>
    <row r="2" spans="2:26" ht="15" thickBot="1" x14ac:dyDescent="0.3">
      <c r="B2" s="35"/>
      <c r="C2" s="35"/>
      <c r="D2" s="35"/>
      <c r="E2" s="35"/>
      <c r="F2" s="35"/>
      <c r="G2" s="35"/>
      <c r="H2" s="35"/>
      <c r="I2" s="35"/>
      <c r="J2" s="35"/>
      <c r="K2" s="35"/>
      <c r="L2" s="35"/>
      <c r="M2" s="35"/>
      <c r="N2" s="35"/>
      <c r="O2" s="123"/>
      <c r="P2" s="279"/>
      <c r="Q2" s="1169"/>
      <c r="U2" s="1035"/>
      <c r="V2" s="1035"/>
      <c r="W2" s="1035"/>
      <c r="X2" s="1035"/>
      <c r="Y2" s="1035"/>
      <c r="Z2" s="1035"/>
    </row>
    <row r="3" spans="2:26" ht="15" thickBot="1" x14ac:dyDescent="0.3">
      <c r="B3" s="3699" t="s">
        <v>14</v>
      </c>
      <c r="C3" s="3700"/>
      <c r="D3" s="1037" t="s">
        <v>15</v>
      </c>
      <c r="E3" s="1038" t="s">
        <v>16</v>
      </c>
      <c r="F3" s="1039" t="s">
        <v>17</v>
      </c>
      <c r="G3" s="1041" t="s">
        <v>30</v>
      </c>
      <c r="H3" s="1549" t="s">
        <v>1849</v>
      </c>
      <c r="I3" s="1038" t="s">
        <v>1850</v>
      </c>
      <c r="J3" s="1038" t="s">
        <v>870</v>
      </c>
      <c r="K3" s="1038" t="s">
        <v>869</v>
      </c>
      <c r="L3" s="1038" t="s">
        <v>868</v>
      </c>
      <c r="M3" s="1041" t="s">
        <v>4625</v>
      </c>
      <c r="N3" s="1042"/>
      <c r="O3" s="26" t="s">
        <v>23</v>
      </c>
      <c r="P3" s="27" t="s">
        <v>24</v>
      </c>
      <c r="Q3" s="28"/>
      <c r="R3" s="2860" t="s">
        <v>25</v>
      </c>
      <c r="U3" s="1035"/>
      <c r="V3" s="1035"/>
      <c r="W3" s="1035"/>
      <c r="X3" s="1035"/>
      <c r="Y3" s="1035"/>
      <c r="Z3" s="1035"/>
    </row>
    <row r="4" spans="2:26" ht="14.25" customHeight="1" thickBot="1" x14ac:dyDescent="0.3">
      <c r="B4" s="1169"/>
      <c r="C4" s="1169"/>
      <c r="D4" s="1169"/>
      <c r="E4" s="1169"/>
      <c r="F4" s="1169"/>
      <c r="G4" s="1169"/>
      <c r="H4" s="1169"/>
      <c r="I4" s="1169"/>
      <c r="J4" s="1169"/>
      <c r="K4" s="1169"/>
      <c r="L4" s="1169"/>
      <c r="M4" s="1169"/>
      <c r="N4" s="1169"/>
      <c r="O4" s="279"/>
      <c r="P4" s="279"/>
      <c r="Q4" s="1169"/>
      <c r="R4" s="2846"/>
      <c r="U4" s="3617" t="s">
        <v>12</v>
      </c>
      <c r="V4" s="3617"/>
      <c r="W4" s="3617"/>
      <c r="X4" s="3617"/>
      <c r="Y4" s="3617"/>
      <c r="Z4" s="2841"/>
    </row>
    <row r="5" spans="2:26" ht="14.25" customHeight="1" thickBot="1" x14ac:dyDescent="0.25">
      <c r="B5" s="1043" t="s">
        <v>36</v>
      </c>
      <c r="C5" s="2320" t="s">
        <v>7954</v>
      </c>
      <c r="D5" s="1545"/>
      <c r="E5" s="3161"/>
      <c r="F5" s="3161"/>
      <c r="G5" s="3162"/>
      <c r="H5" s="3163"/>
      <c r="I5" s="3163"/>
      <c r="J5" s="3163"/>
      <c r="K5" s="3163"/>
      <c r="L5" s="3163"/>
      <c r="M5" s="3163"/>
      <c r="N5" s="1169"/>
      <c r="O5" s="279"/>
      <c r="P5" s="279"/>
      <c r="Q5" s="1169"/>
      <c r="R5" s="43"/>
      <c r="U5" s="1049" t="s">
        <v>27</v>
      </c>
      <c r="V5" s="1050"/>
      <c r="W5" s="1050"/>
      <c r="X5" s="1050"/>
      <c r="Y5" s="1050"/>
      <c r="Z5" s="1050"/>
    </row>
    <row r="6" spans="2:26" ht="14.25" customHeight="1" x14ac:dyDescent="0.25">
      <c r="B6" s="1054">
        <v>1</v>
      </c>
      <c r="C6" s="1395" t="s">
        <v>7955</v>
      </c>
      <c r="D6" s="1057" t="s">
        <v>7956</v>
      </c>
      <c r="E6" s="1057" t="s">
        <v>1923</v>
      </c>
      <c r="F6" s="1396">
        <v>0</v>
      </c>
      <c r="G6" s="1135"/>
      <c r="H6" s="3164">
        <v>55257</v>
      </c>
      <c r="I6" s="3165">
        <v>53050</v>
      </c>
      <c r="J6" s="3165">
        <v>50622</v>
      </c>
      <c r="K6" s="3165">
        <v>48304</v>
      </c>
      <c r="L6" s="3166">
        <v>46207</v>
      </c>
      <c r="M6" s="3163"/>
      <c r="N6" s="71"/>
      <c r="O6" s="1143" t="s">
        <v>7957</v>
      </c>
      <c r="P6" s="1144" t="s">
        <v>7958</v>
      </c>
      <c r="Q6" s="3167"/>
      <c r="R6" s="43"/>
      <c r="U6" s="1050"/>
      <c r="V6" s="1050"/>
      <c r="W6" s="1050"/>
      <c r="X6" s="1050"/>
      <c r="Y6" s="1050"/>
      <c r="Z6" s="1050"/>
    </row>
    <row r="7" spans="2:26" ht="14.25" customHeight="1" x14ac:dyDescent="0.25">
      <c r="B7" s="1062">
        <v>2</v>
      </c>
      <c r="C7" s="1419" t="s">
        <v>7959</v>
      </c>
      <c r="D7" s="1065" t="s">
        <v>7960</v>
      </c>
      <c r="E7" s="1065" t="s">
        <v>1923</v>
      </c>
      <c r="F7" s="1422">
        <v>0</v>
      </c>
      <c r="G7" s="1135"/>
      <c r="H7" s="3168">
        <v>65846</v>
      </c>
      <c r="I7" s="3169">
        <v>63216</v>
      </c>
      <c r="J7" s="3169">
        <v>60322</v>
      </c>
      <c r="K7" s="3169">
        <v>57561</v>
      </c>
      <c r="L7" s="3170">
        <v>55062</v>
      </c>
      <c r="M7" s="3163"/>
      <c r="N7" s="71"/>
      <c r="O7" s="91" t="s">
        <v>7957</v>
      </c>
      <c r="P7" s="37" t="s">
        <v>7961</v>
      </c>
      <c r="Q7" s="3171"/>
      <c r="R7" s="43"/>
      <c r="U7" s="1035"/>
      <c r="V7" s="1035"/>
      <c r="W7" s="1035"/>
      <c r="X7" s="1035"/>
      <c r="Y7" s="1035"/>
      <c r="Z7" s="1035"/>
    </row>
    <row r="8" spans="2:26" ht="14.25" customHeight="1" x14ac:dyDescent="0.25">
      <c r="B8" s="1062">
        <v>3</v>
      </c>
      <c r="C8" s="1419" t="s">
        <v>7962</v>
      </c>
      <c r="D8" s="1065" t="s">
        <v>7963</v>
      </c>
      <c r="E8" s="1065" t="s">
        <v>1923</v>
      </c>
      <c r="F8" s="1422">
        <v>0</v>
      </c>
      <c r="G8" s="1135"/>
      <c r="H8" s="3168">
        <v>946121</v>
      </c>
      <c r="I8" s="3169">
        <v>908328</v>
      </c>
      <c r="J8" s="3169">
        <v>866756</v>
      </c>
      <c r="K8" s="3169">
        <v>827074</v>
      </c>
      <c r="L8" s="3170">
        <v>791171</v>
      </c>
      <c r="M8" s="3163"/>
      <c r="N8" s="71"/>
      <c r="O8" s="91" t="s">
        <v>7957</v>
      </c>
      <c r="P8" s="37" t="s">
        <v>7964</v>
      </c>
      <c r="Q8" s="3171"/>
      <c r="R8" s="43"/>
      <c r="U8" s="1050"/>
      <c r="V8" s="1050"/>
      <c r="W8" s="1050"/>
      <c r="X8" s="1050"/>
      <c r="Y8" s="1050"/>
      <c r="Z8" s="1050"/>
    </row>
    <row r="9" spans="2:26" ht="14.25" customHeight="1" x14ac:dyDescent="0.25">
      <c r="B9" s="1062">
        <v>4</v>
      </c>
      <c r="C9" s="1419" t="s">
        <v>7965</v>
      </c>
      <c r="D9" s="1065" t="s">
        <v>7966</v>
      </c>
      <c r="E9" s="1065" t="s">
        <v>1923</v>
      </c>
      <c r="F9" s="1422">
        <v>0</v>
      </c>
      <c r="G9" s="1135"/>
      <c r="H9" s="3168">
        <v>47725</v>
      </c>
      <c r="I9" s="3169">
        <v>50343</v>
      </c>
      <c r="J9" s="3169">
        <v>53360</v>
      </c>
      <c r="K9" s="3169">
        <v>56402</v>
      </c>
      <c r="L9" s="3170">
        <v>59347</v>
      </c>
      <c r="M9" s="3163"/>
      <c r="N9" s="71"/>
      <c r="O9" s="91" t="s">
        <v>7957</v>
      </c>
      <c r="P9" s="37" t="s">
        <v>7967</v>
      </c>
      <c r="Q9" s="3171"/>
      <c r="R9" s="43"/>
      <c r="U9" s="1050"/>
      <c r="V9" s="1050"/>
      <c r="W9" s="1050"/>
      <c r="X9" s="1050"/>
      <c r="Y9" s="1050"/>
      <c r="Z9" s="1050"/>
    </row>
    <row r="10" spans="2:26" ht="14.25" customHeight="1" x14ac:dyDescent="0.25">
      <c r="B10" s="1062">
        <v>5</v>
      </c>
      <c r="C10" s="1419" t="s">
        <v>7968</v>
      </c>
      <c r="D10" s="1065" t="s">
        <v>7969</v>
      </c>
      <c r="E10" s="1065" t="s">
        <v>1923</v>
      </c>
      <c r="F10" s="1422">
        <v>0</v>
      </c>
      <c r="G10" s="3162"/>
      <c r="H10" s="3168">
        <v>48799</v>
      </c>
      <c r="I10" s="3169">
        <v>51476</v>
      </c>
      <c r="J10" s="3169">
        <v>54564</v>
      </c>
      <c r="K10" s="3169">
        <v>57671</v>
      </c>
      <c r="L10" s="3170">
        <v>60682</v>
      </c>
      <c r="M10" s="3163"/>
      <c r="N10" s="1169"/>
      <c r="O10" s="91" t="s">
        <v>7957</v>
      </c>
      <c r="P10" s="37" t="s">
        <v>7970</v>
      </c>
      <c r="Q10" s="1169"/>
      <c r="R10" s="43"/>
      <c r="U10" s="1050"/>
      <c r="V10" s="1050"/>
      <c r="W10" s="1050"/>
      <c r="X10" s="1050"/>
      <c r="Y10" s="1050"/>
      <c r="Z10" s="1050"/>
    </row>
    <row r="11" spans="2:26" ht="14.25" customHeight="1" thickBot="1" x14ac:dyDescent="0.3">
      <c r="B11" s="1071">
        <v>6</v>
      </c>
      <c r="C11" s="1410" t="s">
        <v>7971</v>
      </c>
      <c r="D11" s="1074" t="s">
        <v>7972</v>
      </c>
      <c r="E11" s="1074" t="s">
        <v>1923</v>
      </c>
      <c r="F11" s="1411">
        <v>0</v>
      </c>
      <c r="G11" s="3162"/>
      <c r="H11" s="3172">
        <v>966215</v>
      </c>
      <c r="I11" s="3173">
        <v>1019213</v>
      </c>
      <c r="J11" s="3173">
        <v>1080302</v>
      </c>
      <c r="K11" s="3173">
        <v>1141889</v>
      </c>
      <c r="L11" s="3174">
        <v>1201503</v>
      </c>
      <c r="M11" s="3163"/>
      <c r="N11" s="1169"/>
      <c r="O11" s="1116" t="s">
        <v>7957</v>
      </c>
      <c r="P11" s="1117" t="s">
        <v>7973</v>
      </c>
      <c r="Q11" s="1169"/>
      <c r="R11" s="43"/>
      <c r="U11" s="1050"/>
      <c r="V11" s="1050"/>
      <c r="W11" s="1050"/>
      <c r="X11" s="1050"/>
      <c r="Y11" s="1050"/>
      <c r="Z11" s="1050"/>
    </row>
    <row r="12" spans="2:26" ht="14.25" customHeight="1" thickBot="1" x14ac:dyDescent="0.3">
      <c r="B12" s="2323"/>
      <c r="C12" s="2322"/>
      <c r="D12" s="1169"/>
      <c r="E12" s="1169"/>
      <c r="F12" s="1169"/>
      <c r="G12" s="1169"/>
      <c r="H12" s="1169"/>
      <c r="I12" s="1169"/>
      <c r="J12" s="1169"/>
      <c r="K12" s="1169"/>
      <c r="L12" s="1169"/>
      <c r="M12" s="1169"/>
      <c r="N12" s="71"/>
      <c r="O12" s="279"/>
      <c r="P12" s="279"/>
      <c r="Q12" s="3171"/>
      <c r="R12" s="43"/>
      <c r="U12" s="1050"/>
      <c r="V12" s="1050"/>
      <c r="W12" s="1050"/>
      <c r="X12" s="1050"/>
      <c r="Y12" s="1050"/>
      <c r="Z12" s="1050"/>
    </row>
    <row r="13" spans="2:26" ht="14.25" customHeight="1" thickBot="1" x14ac:dyDescent="0.25">
      <c r="B13" s="1043" t="s">
        <v>116</v>
      </c>
      <c r="C13" s="2320" t="s">
        <v>7974</v>
      </c>
      <c r="D13" s="1545"/>
      <c r="E13" s="3161"/>
      <c r="F13" s="3161"/>
      <c r="G13" s="3162"/>
      <c r="H13" s="3163"/>
      <c r="I13" s="3163"/>
      <c r="J13" s="3163"/>
      <c r="K13" s="3163"/>
      <c r="L13" s="3163"/>
      <c r="M13" s="3163"/>
      <c r="N13" s="71"/>
      <c r="O13" s="279"/>
      <c r="P13" s="279"/>
      <c r="Q13" s="3171"/>
      <c r="R13" s="43"/>
      <c r="U13" s="1050"/>
      <c r="V13" s="1050"/>
      <c r="W13" s="1050"/>
      <c r="X13" s="1050"/>
      <c r="Y13" s="1050"/>
      <c r="Z13" s="1050"/>
    </row>
    <row r="14" spans="2:26" ht="14.25" customHeight="1" x14ac:dyDescent="0.25">
      <c r="B14" s="1054">
        <v>7</v>
      </c>
      <c r="C14" s="1395" t="s">
        <v>7955</v>
      </c>
      <c r="D14" s="1057" t="s">
        <v>7975</v>
      </c>
      <c r="E14" s="1057" t="s">
        <v>1923</v>
      </c>
      <c r="F14" s="1396">
        <v>0</v>
      </c>
      <c r="G14" s="1135"/>
      <c r="H14" s="3175">
        <v>56492</v>
      </c>
      <c r="I14" s="3176">
        <v>55614</v>
      </c>
      <c r="J14" s="3176">
        <v>56355</v>
      </c>
      <c r="K14" s="3176">
        <v>55386</v>
      </c>
      <c r="L14" s="3177">
        <v>54875</v>
      </c>
      <c r="M14" s="3178"/>
      <c r="N14" s="71"/>
      <c r="O14" s="90"/>
      <c r="P14" s="39"/>
      <c r="Q14" s="3171"/>
      <c r="R14" s="43">
        <f t="shared" ref="R14:R19" si="0" xml:space="preserve"> IF( SUM( U14:Y14 ) = 0, 0, $U$5 )</f>
        <v>0</v>
      </c>
      <c r="U14" s="1061">
        <f xml:space="preserve"> IF( ISNUMBER(H14), 0, 1 )</f>
        <v>0</v>
      </c>
      <c r="V14" s="1061">
        <f xml:space="preserve"> IF( ISNUMBER(I14), 0, 1 )</f>
        <v>0</v>
      </c>
      <c r="W14" s="1061">
        <f xml:space="preserve"> IF( ISNUMBER(J14), 0, 1 )</f>
        <v>0</v>
      </c>
      <c r="X14" s="1061">
        <f xml:space="preserve"> IF( ISNUMBER(K14), 0, 1 )</f>
        <v>0</v>
      </c>
      <c r="Y14" s="1061">
        <f xml:space="preserve"> IF( ISNUMBER(L14), 0, 1 )</f>
        <v>0</v>
      </c>
      <c r="Z14" s="1050"/>
    </row>
    <row r="15" spans="2:26" ht="14.25" customHeight="1" x14ac:dyDescent="0.25">
      <c r="B15" s="1062">
        <v>8</v>
      </c>
      <c r="C15" s="1419" t="s">
        <v>7959</v>
      </c>
      <c r="D15" s="1065" t="s">
        <v>7976</v>
      </c>
      <c r="E15" s="1065" t="s">
        <v>1923</v>
      </c>
      <c r="F15" s="1422">
        <v>0</v>
      </c>
      <c r="G15" s="1135"/>
      <c r="H15" s="3038">
        <v>67218</v>
      </c>
      <c r="I15" s="3035">
        <v>66308</v>
      </c>
      <c r="J15" s="3035">
        <v>57264</v>
      </c>
      <c r="K15" s="3035">
        <v>52928</v>
      </c>
      <c r="L15" s="3179">
        <v>61196</v>
      </c>
      <c r="M15" s="3178"/>
      <c r="N15" s="71"/>
      <c r="O15" s="91"/>
      <c r="P15" s="37"/>
      <c r="Q15" s="3171"/>
      <c r="R15" s="43">
        <f t="shared" si="0"/>
        <v>0</v>
      </c>
      <c r="U15" s="1061">
        <f>IF('[2]Validation flags'!$H$3=1,0, IF( ISNUMBER(H15), 0, 1 ))</f>
        <v>0</v>
      </c>
      <c r="V15" s="1061">
        <f>IF('[2]Validation flags'!$H$3=1,0, IF( ISNUMBER(I15), 0, 1 ))</f>
        <v>0</v>
      </c>
      <c r="W15" s="1061">
        <f>IF('[2]Validation flags'!$H$3=1,0, IF( ISNUMBER(J15), 0, 1 ))</f>
        <v>0</v>
      </c>
      <c r="X15" s="1061">
        <f>IF('[2]Validation flags'!$H$3=1,0, IF( ISNUMBER(K15), 0, 1 ))</f>
        <v>0</v>
      </c>
      <c r="Y15" s="1061">
        <f>IF('[2]Validation flags'!$H$3=1,0, IF( ISNUMBER(L15), 0, 1 ))</f>
        <v>0</v>
      </c>
      <c r="Z15" s="1050"/>
    </row>
    <row r="16" spans="2:26" ht="14.25" customHeight="1" x14ac:dyDescent="0.25">
      <c r="B16" s="1062">
        <v>9</v>
      </c>
      <c r="C16" s="1419" t="s">
        <v>7962</v>
      </c>
      <c r="D16" s="1065" t="s">
        <v>7977</v>
      </c>
      <c r="E16" s="1065" t="s">
        <v>1923</v>
      </c>
      <c r="F16" s="1422">
        <v>0</v>
      </c>
      <c r="G16" s="3162"/>
      <c r="H16" s="3038">
        <v>961924</v>
      </c>
      <c r="I16" s="3035">
        <v>940984</v>
      </c>
      <c r="J16" s="3035">
        <v>913965</v>
      </c>
      <c r="K16" s="3035">
        <v>888933</v>
      </c>
      <c r="L16" s="3180">
        <v>853177</v>
      </c>
      <c r="M16" s="3178"/>
      <c r="N16" s="1169"/>
      <c r="O16" s="91"/>
      <c r="P16" s="37"/>
      <c r="Q16" s="1169"/>
      <c r="R16" s="43">
        <f t="shared" si="0"/>
        <v>0</v>
      </c>
      <c r="U16" s="1061">
        <f>IF('[2]Validation flags'!$H$3=1,0, IF( ISNUMBER(H16), 0, 1 ))</f>
        <v>0</v>
      </c>
      <c r="V16" s="1061">
        <f>IF('[2]Validation flags'!$H$3=1,0, IF( ISNUMBER(I16), 0, 1 ))</f>
        <v>0</v>
      </c>
      <c r="W16" s="1061">
        <f>IF('[2]Validation flags'!$H$3=1,0, IF( ISNUMBER(J16), 0, 1 ))</f>
        <v>0</v>
      </c>
      <c r="X16" s="1061">
        <f>IF('[2]Validation flags'!$H$3=1,0, IF( ISNUMBER(K16), 0, 1 ))</f>
        <v>0</v>
      </c>
      <c r="Y16" s="1061">
        <f>IF('[2]Validation flags'!$H$3=1,0, IF( ISNUMBER(L16), 0, 1 ))</f>
        <v>0</v>
      </c>
      <c r="Z16" s="1050"/>
    </row>
    <row r="17" spans="2:27" ht="14.25" customHeight="1" x14ac:dyDescent="0.25">
      <c r="B17" s="1062">
        <v>10</v>
      </c>
      <c r="C17" s="1419" t="s">
        <v>7965</v>
      </c>
      <c r="D17" s="1065" t="s">
        <v>7978</v>
      </c>
      <c r="E17" s="1065" t="s">
        <v>1923</v>
      </c>
      <c r="F17" s="1422">
        <v>0</v>
      </c>
      <c r="G17" s="3162"/>
      <c r="H17" s="3181">
        <v>47501</v>
      </c>
      <c r="I17" s="3182">
        <v>50988</v>
      </c>
      <c r="J17" s="3182">
        <v>49951</v>
      </c>
      <c r="K17" s="3182">
        <v>53537</v>
      </c>
      <c r="L17" s="3183">
        <v>54619</v>
      </c>
      <c r="M17" s="3178"/>
      <c r="N17" s="1169"/>
      <c r="O17" s="1890"/>
      <c r="P17" s="1566"/>
      <c r="Q17" s="1169"/>
      <c r="R17" s="43">
        <f t="shared" si="0"/>
        <v>0</v>
      </c>
      <c r="U17" s="1061">
        <f xml:space="preserve"> IF( ISNUMBER(H17), 0, 1 )</f>
        <v>0</v>
      </c>
      <c r="V17" s="1061">
        <f xml:space="preserve"> IF( ISNUMBER(I17), 0, 1 )</f>
        <v>0</v>
      </c>
      <c r="W17" s="1061">
        <f xml:space="preserve"> IF( ISNUMBER(J17), 0, 1 )</f>
        <v>0</v>
      </c>
      <c r="X17" s="1061">
        <f xml:space="preserve"> IF( ISNUMBER(K17), 0, 1 )</f>
        <v>0</v>
      </c>
      <c r="Y17" s="1061">
        <f xml:space="preserve"> IF( ISNUMBER(L17), 0, 1 )</f>
        <v>0</v>
      </c>
      <c r="Z17" s="1050"/>
    </row>
    <row r="18" spans="2:27" ht="14.25" customHeight="1" x14ac:dyDescent="0.25">
      <c r="B18" s="1062">
        <v>11</v>
      </c>
      <c r="C18" s="1419" t="s">
        <v>7968</v>
      </c>
      <c r="D18" s="1065" t="s">
        <v>7979</v>
      </c>
      <c r="E18" s="1065" t="s">
        <v>1923</v>
      </c>
      <c r="F18" s="1422">
        <v>0</v>
      </c>
      <c r="G18" s="1135"/>
      <c r="H18" s="3038">
        <v>47428</v>
      </c>
      <c r="I18" s="3035">
        <v>48218</v>
      </c>
      <c r="J18" s="3035">
        <v>63537</v>
      </c>
      <c r="K18" s="3035">
        <v>66522</v>
      </c>
      <c r="L18" s="3180">
        <v>49463</v>
      </c>
      <c r="M18" s="3178"/>
      <c r="N18" s="71"/>
      <c r="O18" s="1890"/>
      <c r="P18" s="1913"/>
      <c r="Q18" s="3171"/>
      <c r="R18" s="43">
        <f t="shared" si="0"/>
        <v>0</v>
      </c>
      <c r="U18" s="1061">
        <f>IF('[2]Validation flags'!$H$3=1,0, IF( ISNUMBER(H18), 0, 1 ))</f>
        <v>0</v>
      </c>
      <c r="V18" s="1061">
        <f>IF('[2]Validation flags'!$H$3=1,0, IF( ISNUMBER(I18), 0, 1 ))</f>
        <v>0</v>
      </c>
      <c r="W18" s="1061">
        <f>IF('[2]Validation flags'!$H$3=1,0, IF( ISNUMBER(J18), 0, 1 ))</f>
        <v>0</v>
      </c>
      <c r="X18" s="1061">
        <f>IF('[2]Validation flags'!$H$3=1,0, IF( ISNUMBER(K18), 0, 1 ))</f>
        <v>0</v>
      </c>
      <c r="Y18" s="1061">
        <f>IF('[2]Validation flags'!$H$3=1,0, IF( ISNUMBER(L18), 0, 1 ))</f>
        <v>0</v>
      </c>
      <c r="Z18" s="1050"/>
    </row>
    <row r="19" spans="2:27" ht="14.25" customHeight="1" thickBot="1" x14ac:dyDescent="0.3">
      <c r="B19" s="1071">
        <v>12</v>
      </c>
      <c r="C19" s="1410" t="s">
        <v>7971</v>
      </c>
      <c r="D19" s="1074" t="s">
        <v>7980</v>
      </c>
      <c r="E19" s="1074" t="s">
        <v>1923</v>
      </c>
      <c r="F19" s="1411">
        <v>0</v>
      </c>
      <c r="G19" s="1135"/>
      <c r="H19" s="3184">
        <v>951039</v>
      </c>
      <c r="I19" s="3185">
        <v>986003</v>
      </c>
      <c r="J19" s="3185">
        <v>1020083</v>
      </c>
      <c r="K19" s="3185">
        <v>1065780</v>
      </c>
      <c r="L19" s="3186">
        <v>1121429</v>
      </c>
      <c r="M19" s="3178"/>
      <c r="N19" s="71"/>
      <c r="O19" s="76"/>
      <c r="P19" s="77"/>
      <c r="Q19" s="3171"/>
      <c r="R19" s="43">
        <f t="shared" si="0"/>
        <v>0</v>
      </c>
      <c r="U19" s="1061">
        <f>IF('[2]Validation flags'!$H$3=1,0, IF( ISNUMBER(H19), 0, 1 ))</f>
        <v>0</v>
      </c>
      <c r="V19" s="1061">
        <f>IF('[2]Validation flags'!$H$3=1,0, IF( ISNUMBER(I19), 0, 1 ))</f>
        <v>0</v>
      </c>
      <c r="W19" s="1061">
        <f>IF('[2]Validation flags'!$H$3=1,0, IF( ISNUMBER(J19), 0, 1 ))</f>
        <v>0</v>
      </c>
      <c r="X19" s="1061">
        <f>IF('[2]Validation flags'!$H$3=1,0, IF( ISNUMBER(K19), 0, 1 ))</f>
        <v>0</v>
      </c>
      <c r="Y19" s="1061">
        <f>IF('[2]Validation flags'!$H$3=1,0, IF( ISNUMBER(L19), 0, 1 ))</f>
        <v>0</v>
      </c>
      <c r="Z19" s="1050"/>
    </row>
    <row r="20" spans="2:27" ht="14.25" customHeight="1" thickBot="1" x14ac:dyDescent="0.3">
      <c r="B20" s="2323"/>
      <c r="C20" s="2322"/>
      <c r="D20" s="1169"/>
      <c r="E20" s="1169"/>
      <c r="F20" s="1169"/>
      <c r="G20" s="1169"/>
      <c r="H20" s="1169"/>
      <c r="I20" s="1169"/>
      <c r="J20" s="1169"/>
      <c r="K20" s="1169"/>
      <c r="L20" s="1169"/>
      <c r="M20" s="1169"/>
      <c r="N20" s="1169"/>
      <c r="O20" s="279"/>
      <c r="P20" s="279"/>
      <c r="Q20" s="1169"/>
      <c r="R20" s="43"/>
      <c r="U20" s="1050"/>
      <c r="V20" s="1050"/>
      <c r="W20" s="1050"/>
      <c r="X20" s="1050"/>
      <c r="Y20" s="1050"/>
      <c r="Z20" s="1050"/>
    </row>
    <row r="21" spans="2:27" ht="14.25" customHeight="1" thickBot="1" x14ac:dyDescent="0.25">
      <c r="B21" s="1043" t="s">
        <v>167</v>
      </c>
      <c r="C21" s="2320" t="s">
        <v>7981</v>
      </c>
      <c r="D21" s="1545"/>
      <c r="E21" s="3161"/>
      <c r="F21" s="3161"/>
      <c r="G21" s="3162"/>
      <c r="H21" s="3163"/>
      <c r="I21" s="3163"/>
      <c r="J21" s="3163"/>
      <c r="K21" s="3163"/>
      <c r="L21" s="3163"/>
      <c r="M21" s="3163"/>
      <c r="N21" s="1169"/>
      <c r="O21" s="279"/>
      <c r="P21" s="279"/>
      <c r="Q21" s="1169"/>
      <c r="R21" s="43"/>
      <c r="U21" s="1050"/>
      <c r="V21" s="1050"/>
      <c r="W21" s="1050"/>
      <c r="X21" s="1050"/>
      <c r="Y21" s="1050"/>
      <c r="Z21" s="1050"/>
    </row>
    <row r="22" spans="2:27" ht="14.25" customHeight="1" x14ac:dyDescent="0.25">
      <c r="B22" s="1054">
        <v>13</v>
      </c>
      <c r="C22" s="1395" t="s">
        <v>7955</v>
      </c>
      <c r="D22" s="1057" t="s">
        <v>7982</v>
      </c>
      <c r="E22" s="1057" t="s">
        <v>1923</v>
      </c>
      <c r="F22" s="1396">
        <v>0</v>
      </c>
      <c r="G22" s="1135"/>
      <c r="H22" s="3164">
        <v>59318</v>
      </c>
      <c r="I22" s="3165">
        <v>58396.186301369897</v>
      </c>
      <c r="J22" s="3187">
        <v>56875</v>
      </c>
      <c r="K22" s="3188">
        <v>56124</v>
      </c>
      <c r="L22" s="3177">
        <v>55052</v>
      </c>
      <c r="M22" s="3178"/>
      <c r="N22" s="71"/>
      <c r="O22" s="1143" t="s">
        <v>7983</v>
      </c>
      <c r="P22" s="1144" t="s">
        <v>7984</v>
      </c>
      <c r="Q22" s="3171"/>
      <c r="R22" s="43">
        <f t="shared" ref="R22:R27" si="1" xml:space="preserve"> IF( SUM( U22:Y22 ) = 0, 0, $U$5 )</f>
        <v>0</v>
      </c>
      <c r="U22" s="1050"/>
      <c r="V22" s="1050"/>
      <c r="W22" s="1061">
        <f xml:space="preserve"> IF( ISNUMBER(J22), 0, 1 )</f>
        <v>0</v>
      </c>
      <c r="X22" s="1061">
        <f xml:space="preserve"> IF( ISNUMBER(K22), 0, 1 )</f>
        <v>0</v>
      </c>
      <c r="Y22" s="1061">
        <f xml:space="preserve"> IF( ISNUMBER(L22), 0, 1 )</f>
        <v>0</v>
      </c>
      <c r="Z22" s="1050"/>
    </row>
    <row r="23" spans="2:27" ht="14.25" customHeight="1" x14ac:dyDescent="0.25">
      <c r="B23" s="1062">
        <v>14</v>
      </c>
      <c r="C23" s="1419" t="s">
        <v>7959</v>
      </c>
      <c r="D23" s="1065" t="s">
        <v>7985</v>
      </c>
      <c r="E23" s="1065" t="s">
        <v>1923</v>
      </c>
      <c r="F23" s="1422">
        <v>0</v>
      </c>
      <c r="G23" s="1135"/>
      <c r="H23" s="3189">
        <v>68514</v>
      </c>
      <c r="I23" s="3169">
        <v>64362.205479452103</v>
      </c>
      <c r="J23" s="3190">
        <v>61195</v>
      </c>
      <c r="K23" s="3034">
        <v>59976</v>
      </c>
      <c r="L23" s="3180">
        <v>57806</v>
      </c>
      <c r="M23" s="3178"/>
      <c r="N23" s="71"/>
      <c r="O23" s="91" t="s">
        <v>7983</v>
      </c>
      <c r="P23" s="37" t="s">
        <v>7986</v>
      </c>
      <c r="Q23" s="3171"/>
      <c r="R23" s="43">
        <f t="shared" si="1"/>
        <v>0</v>
      </c>
      <c r="U23" s="1050"/>
      <c r="V23" s="1050"/>
      <c r="W23" s="1061">
        <f>IF('[2]Validation flags'!$H$3=1,0, IF( ISNUMBER(J23), 0, 1 ))</f>
        <v>0</v>
      </c>
      <c r="X23" s="1061">
        <f>IF('[2]Validation flags'!$H$3=1,0, IF( ISNUMBER(K23), 0, 1 ))</f>
        <v>0</v>
      </c>
      <c r="Y23" s="1061">
        <f>IF('[2]Validation flags'!$H$3=1,0, IF( ISNUMBER(L23), 0, 1 ))</f>
        <v>0</v>
      </c>
      <c r="Z23" s="1050"/>
    </row>
    <row r="24" spans="2:27" ht="14.25" customHeight="1" x14ac:dyDescent="0.25">
      <c r="B24" s="1062">
        <v>15</v>
      </c>
      <c r="C24" s="1419" t="s">
        <v>7962</v>
      </c>
      <c r="D24" s="1065" t="s">
        <v>7987</v>
      </c>
      <c r="E24" s="1065" t="s">
        <v>1923</v>
      </c>
      <c r="F24" s="1422">
        <v>0</v>
      </c>
      <c r="G24" s="1135"/>
      <c r="H24" s="3168">
        <v>960752</v>
      </c>
      <c r="I24" s="3169">
        <v>936486.81506849302</v>
      </c>
      <c r="J24" s="3190">
        <v>911177</v>
      </c>
      <c r="K24" s="3034">
        <v>882784</v>
      </c>
      <c r="L24" s="3180">
        <v>846026</v>
      </c>
      <c r="M24" s="3178"/>
      <c r="N24" s="71"/>
      <c r="O24" s="91" t="s">
        <v>7983</v>
      </c>
      <c r="P24" s="37" t="s">
        <v>7988</v>
      </c>
      <c r="Q24" s="3171"/>
      <c r="R24" s="43">
        <f t="shared" si="1"/>
        <v>0</v>
      </c>
      <c r="U24" s="1050"/>
      <c r="V24" s="1050"/>
      <c r="W24" s="1061">
        <f>IF('[2]Validation flags'!$H$3=1,0, IF( ISNUMBER(J24), 0, 1 ))</f>
        <v>0</v>
      </c>
      <c r="X24" s="1061">
        <f>IF('[2]Validation flags'!$H$3=1,0, IF( ISNUMBER(K24), 0, 1 ))</f>
        <v>0</v>
      </c>
      <c r="Y24" s="1061">
        <f>IF('[2]Validation flags'!$H$3=1,0, IF( ISNUMBER(L24), 0, 1 ))</f>
        <v>0</v>
      </c>
      <c r="Z24" s="1050"/>
      <c r="AA24" s="200"/>
    </row>
    <row r="25" spans="2:27" ht="14.25" customHeight="1" x14ac:dyDescent="0.25">
      <c r="B25" s="1062">
        <v>16</v>
      </c>
      <c r="C25" s="1419" t="s">
        <v>7965</v>
      </c>
      <c r="D25" s="1065" t="s">
        <v>7989</v>
      </c>
      <c r="E25" s="1065" t="s">
        <v>1923</v>
      </c>
      <c r="F25" s="1422">
        <v>0</v>
      </c>
      <c r="G25" s="1135"/>
      <c r="H25" s="3168">
        <v>45643</v>
      </c>
      <c r="I25" s="3169">
        <v>49068.134246575297</v>
      </c>
      <c r="J25" s="3191">
        <v>50618</v>
      </c>
      <c r="K25" s="3192">
        <v>53512</v>
      </c>
      <c r="L25" s="3183">
        <v>55585</v>
      </c>
      <c r="M25" s="3178"/>
      <c r="N25" s="279"/>
      <c r="O25" s="91" t="s">
        <v>7983</v>
      </c>
      <c r="P25" s="37" t="s">
        <v>7990</v>
      </c>
      <c r="Q25" s="3171"/>
      <c r="R25" s="43">
        <f t="shared" si="1"/>
        <v>0</v>
      </c>
      <c r="U25" s="1050"/>
      <c r="V25" s="1050"/>
      <c r="W25" s="1061">
        <f xml:space="preserve"> IF( ISNUMBER(J25), 0, 1 )</f>
        <v>0</v>
      </c>
      <c r="X25" s="1061">
        <f xml:space="preserve"> IF( ISNUMBER(K25), 0, 1 )</f>
        <v>0</v>
      </c>
      <c r="Y25" s="1061">
        <f xml:space="preserve"> IF( ISNUMBER(L25), 0, 1 )</f>
        <v>0</v>
      </c>
      <c r="Z25" s="1050"/>
      <c r="AA25" s="200"/>
    </row>
    <row r="26" spans="2:27" ht="14.25" customHeight="1" x14ac:dyDescent="0.25">
      <c r="B26" s="1062">
        <v>17</v>
      </c>
      <c r="C26" s="1419" t="s">
        <v>7968</v>
      </c>
      <c r="D26" s="1065" t="s">
        <v>7991</v>
      </c>
      <c r="E26" s="1065" t="s">
        <v>1923</v>
      </c>
      <c r="F26" s="1422">
        <v>0</v>
      </c>
      <c r="G26" s="3162"/>
      <c r="H26" s="3168">
        <v>47182</v>
      </c>
      <c r="I26" s="3169">
        <v>49554.830136986297</v>
      </c>
      <c r="J26" s="3190">
        <v>49462</v>
      </c>
      <c r="K26" s="3034">
        <v>53079</v>
      </c>
      <c r="L26" s="3180">
        <v>55296</v>
      </c>
      <c r="M26" s="3178"/>
      <c r="N26" s="1169"/>
      <c r="O26" s="91" t="s">
        <v>7983</v>
      </c>
      <c r="P26" s="37" t="s">
        <v>7992</v>
      </c>
      <c r="Q26" s="1169"/>
      <c r="R26" s="43">
        <f t="shared" si="1"/>
        <v>0</v>
      </c>
      <c r="U26" s="1050"/>
      <c r="V26" s="1050"/>
      <c r="W26" s="1061">
        <f>IF('[2]Validation flags'!$H$3=1,0, IF( ISNUMBER(J26), 0, 1 ))</f>
        <v>0</v>
      </c>
      <c r="X26" s="1061">
        <f>IF('[2]Validation flags'!$H$3=1,0, IF( ISNUMBER(K26), 0, 1 ))</f>
        <v>0</v>
      </c>
      <c r="Y26" s="1061">
        <f>IF('[2]Validation flags'!$H$3=1,0, IF( ISNUMBER(L26), 0, 1 ))</f>
        <v>0</v>
      </c>
      <c r="Z26" s="1050"/>
      <c r="AA26" s="200"/>
    </row>
    <row r="27" spans="2:27" ht="14.25" customHeight="1" thickBot="1" x14ac:dyDescent="0.3">
      <c r="B27" s="1071">
        <v>18</v>
      </c>
      <c r="C27" s="1410" t="s">
        <v>7971</v>
      </c>
      <c r="D27" s="1074" t="s">
        <v>7993</v>
      </c>
      <c r="E27" s="1074" t="s">
        <v>1923</v>
      </c>
      <c r="F27" s="1411">
        <v>0</v>
      </c>
      <c r="G27" s="3162"/>
      <c r="H27" s="3172">
        <v>952066</v>
      </c>
      <c r="I27" s="3173">
        <v>995195.99315068498</v>
      </c>
      <c r="J27" s="3193">
        <v>1035429</v>
      </c>
      <c r="K27" s="3194">
        <v>1072363</v>
      </c>
      <c r="L27" s="3186">
        <v>1123073</v>
      </c>
      <c r="M27" s="3178"/>
      <c r="N27" s="1169"/>
      <c r="O27" s="1116" t="s">
        <v>7983</v>
      </c>
      <c r="P27" s="1117" t="s">
        <v>7994</v>
      </c>
      <c r="Q27" s="1169"/>
      <c r="R27" s="43">
        <f t="shared" si="1"/>
        <v>0</v>
      </c>
      <c r="U27" s="1050"/>
      <c r="V27" s="1050"/>
      <c r="W27" s="1061">
        <f>IF('[2]Validation flags'!$H$3=1,0, IF( ISNUMBER(J27), 0, 1 ))</f>
        <v>0</v>
      </c>
      <c r="X27" s="1061">
        <f>IF('[2]Validation flags'!$H$3=1,0, IF( ISNUMBER(K27), 0, 1 ))</f>
        <v>0</v>
      </c>
      <c r="Y27" s="1061">
        <f>IF('[2]Validation flags'!$H$3=1,0, IF( ISNUMBER(L27), 0, 1 ))</f>
        <v>0</v>
      </c>
      <c r="Z27" s="1050"/>
    </row>
    <row r="28" spans="2:27" ht="14.25" customHeight="1" thickBot="1" x14ac:dyDescent="0.3">
      <c r="B28" s="2323"/>
      <c r="C28" s="1545"/>
      <c r="D28" s="1169"/>
      <c r="E28" s="1169"/>
      <c r="F28" s="1169"/>
      <c r="G28" s="1169"/>
      <c r="H28" s="1169"/>
      <c r="I28" s="1169"/>
      <c r="J28" s="1169"/>
      <c r="K28" s="1169"/>
      <c r="L28" s="1169"/>
      <c r="M28" s="1169"/>
      <c r="N28" s="71"/>
      <c r="O28" s="279"/>
      <c r="P28" s="279"/>
      <c r="Q28" s="3171"/>
      <c r="R28" s="43"/>
      <c r="U28" s="1050"/>
      <c r="V28" s="1050"/>
      <c r="W28" s="1050"/>
      <c r="X28" s="1050"/>
      <c r="Y28" s="1050"/>
      <c r="Z28" s="1050"/>
    </row>
    <row r="29" spans="2:27" ht="14.25" customHeight="1" thickBot="1" x14ac:dyDescent="0.25">
      <c r="B29" s="3195" t="s">
        <v>187</v>
      </c>
      <c r="C29" s="3196" t="s">
        <v>7995</v>
      </c>
      <c r="D29" s="1545"/>
      <c r="E29" s="3161"/>
      <c r="F29" s="3161"/>
      <c r="G29" s="3162"/>
      <c r="H29" s="3163"/>
      <c r="I29" s="3163"/>
      <c r="J29" s="3163"/>
      <c r="K29" s="3163"/>
      <c r="L29" s="3163"/>
      <c r="M29" s="3163"/>
      <c r="N29" s="71"/>
      <c r="O29" s="279"/>
      <c r="P29" s="279"/>
      <c r="Q29" s="3171"/>
      <c r="R29" s="43"/>
      <c r="U29" s="1050"/>
      <c r="V29" s="1050"/>
      <c r="W29" s="1050"/>
      <c r="X29" s="1050"/>
      <c r="Y29" s="1050"/>
      <c r="Z29" s="1050"/>
    </row>
    <row r="30" spans="2:27" ht="14.25" customHeight="1" x14ac:dyDescent="0.25">
      <c r="B30" s="3197">
        <v>19</v>
      </c>
      <c r="C30" s="3198" t="s">
        <v>7955</v>
      </c>
      <c r="D30" s="3199" t="s">
        <v>7996</v>
      </c>
      <c r="E30" s="3199" t="s">
        <v>41</v>
      </c>
      <c r="F30" s="3200">
        <v>3</v>
      </c>
      <c r="G30" s="3201" t="s">
        <v>31</v>
      </c>
      <c r="H30" s="3202">
        <v>0.72299999999999998</v>
      </c>
      <c r="I30" s="3202">
        <v>0.74299999999999999</v>
      </c>
      <c r="J30" s="3203">
        <v>0.753</v>
      </c>
      <c r="K30" s="3204">
        <v>0.76700000000000002</v>
      </c>
      <c r="L30" s="3205">
        <v>0.78</v>
      </c>
      <c r="M30" s="3178"/>
      <c r="N30" s="1169"/>
      <c r="O30" s="90" t="s">
        <v>6146</v>
      </c>
      <c r="P30" s="39"/>
      <c r="Q30" s="1169"/>
      <c r="R30" s="43">
        <f t="shared" ref="R30:R35" si="2" xml:space="preserve"> IF( SUM( U30:Y30 ) = 0, 0, $U$5 )</f>
        <v>0</v>
      </c>
      <c r="U30" s="1050"/>
      <c r="V30" s="1050"/>
      <c r="W30" s="1061">
        <f xml:space="preserve"> IF( ISNUMBER(J30), 0, 1 )</f>
        <v>0</v>
      </c>
      <c r="X30" s="1061">
        <f xml:space="preserve"> IF( ISNUMBER(K30), 0, 1 )</f>
        <v>0</v>
      </c>
      <c r="Y30" s="1061">
        <f xml:space="preserve"> IF( ISNUMBER(L30), 0, 1 )</f>
        <v>0</v>
      </c>
      <c r="Z30" s="1050"/>
    </row>
    <row r="31" spans="2:27" ht="14.25" customHeight="1" x14ac:dyDescent="0.25">
      <c r="B31" s="3206">
        <v>20</v>
      </c>
      <c r="C31" s="1419" t="s">
        <v>7959</v>
      </c>
      <c r="D31" s="1065" t="s">
        <v>7997</v>
      </c>
      <c r="E31" s="1065" t="s">
        <v>41</v>
      </c>
      <c r="F31" s="1066">
        <v>3</v>
      </c>
      <c r="G31" s="3207" t="s">
        <v>31</v>
      </c>
      <c r="H31" s="3208">
        <v>0.94799999999999995</v>
      </c>
      <c r="I31" s="3208">
        <v>0.94499999999999995</v>
      </c>
      <c r="J31" s="3209">
        <v>0.93</v>
      </c>
      <c r="K31" s="3210">
        <v>0.85599999999999998</v>
      </c>
      <c r="L31" s="3211">
        <v>0.871</v>
      </c>
      <c r="M31" s="3178"/>
      <c r="N31" s="1169"/>
      <c r="O31" s="1890" t="s">
        <v>6146</v>
      </c>
      <c r="P31" s="1566"/>
      <c r="Q31" s="1169"/>
      <c r="R31" s="43">
        <f t="shared" si="2"/>
        <v>0</v>
      </c>
      <c r="U31" s="1050"/>
      <c r="V31" s="1050"/>
      <c r="W31" s="1061">
        <f>IF('[2]Validation flags'!$H$3=1,0, IF( ISNUMBER(J31), 0, 1 ))</f>
        <v>0</v>
      </c>
      <c r="X31" s="1061">
        <f>IF('[2]Validation flags'!$H$3=1,0, IF( ISNUMBER(K31), 0, 1 ))</f>
        <v>0</v>
      </c>
      <c r="Y31" s="1061">
        <f>IF('[2]Validation flags'!$H$3=1,0, IF( ISNUMBER(L31), 0, 1 ))</f>
        <v>0</v>
      </c>
      <c r="Z31" s="1050"/>
      <c r="AA31" s="200"/>
    </row>
    <row r="32" spans="2:27" ht="14.25" customHeight="1" x14ac:dyDescent="0.25">
      <c r="B32" s="3206">
        <v>21</v>
      </c>
      <c r="C32" s="1419" t="s">
        <v>7962</v>
      </c>
      <c r="D32" s="1065" t="s">
        <v>7998</v>
      </c>
      <c r="E32" s="1065" t="s">
        <v>41</v>
      </c>
      <c r="F32" s="1066">
        <v>3</v>
      </c>
      <c r="G32" s="3207" t="s">
        <v>31</v>
      </c>
      <c r="H32" s="3208">
        <v>25.619</v>
      </c>
      <c r="I32" s="3208">
        <v>25.785</v>
      </c>
      <c r="J32" s="3209">
        <v>25.7</v>
      </c>
      <c r="K32" s="3210">
        <v>25.513000000000002</v>
      </c>
      <c r="L32" s="3211">
        <v>25.951000000000001</v>
      </c>
      <c r="M32" s="3178"/>
      <c r="N32" s="71"/>
      <c r="O32" s="1890" t="s">
        <v>6146</v>
      </c>
      <c r="P32" s="1566"/>
      <c r="Q32" s="3171"/>
      <c r="R32" s="43">
        <f t="shared" si="2"/>
        <v>0</v>
      </c>
      <c r="U32" s="1050"/>
      <c r="V32" s="1050"/>
      <c r="W32" s="1061">
        <f>IF('[2]Validation flags'!$H$3=1,0, IF( ISNUMBER(J32), 0, 1 ))</f>
        <v>0</v>
      </c>
      <c r="X32" s="1061">
        <f>IF('[2]Validation flags'!$H$3=1,0, IF( ISNUMBER(K32), 0, 1 ))</f>
        <v>0</v>
      </c>
      <c r="Y32" s="1061">
        <f>IF('[2]Validation flags'!$H$3=1,0, IF( ISNUMBER(L32), 0, 1 ))</f>
        <v>0</v>
      </c>
      <c r="Z32" s="1050"/>
    </row>
    <row r="33" spans="2:27" ht="14.25" customHeight="1" x14ac:dyDescent="0.25">
      <c r="B33" s="3206">
        <v>22</v>
      </c>
      <c r="C33" s="1419" t="s">
        <v>7965</v>
      </c>
      <c r="D33" s="1065" t="s">
        <v>7999</v>
      </c>
      <c r="E33" s="1065" t="s">
        <v>41</v>
      </c>
      <c r="F33" s="1066">
        <v>3</v>
      </c>
      <c r="G33" s="3207" t="s">
        <v>31</v>
      </c>
      <c r="H33" s="3208">
        <v>0.59199999999999997</v>
      </c>
      <c r="I33" s="3208">
        <v>0.65400000000000003</v>
      </c>
      <c r="J33" s="3209">
        <v>0.73799999999999999</v>
      </c>
      <c r="K33" s="3210">
        <v>0.77600000000000002</v>
      </c>
      <c r="L33" s="3211">
        <v>0.78900000000000003</v>
      </c>
      <c r="M33" s="3178"/>
      <c r="N33" s="71"/>
      <c r="O33" s="91" t="s">
        <v>6146</v>
      </c>
      <c r="P33" s="37"/>
      <c r="Q33" s="3171"/>
      <c r="R33" s="43">
        <f t="shared" si="2"/>
        <v>0</v>
      </c>
      <c r="U33" s="1050"/>
      <c r="V33" s="1050"/>
      <c r="W33" s="1061">
        <f xml:space="preserve"> IF( ISNUMBER(J33), 0, 1 )</f>
        <v>0</v>
      </c>
      <c r="X33" s="1061">
        <f xml:space="preserve"> IF( ISNUMBER(K33), 0, 1 )</f>
        <v>0</v>
      </c>
      <c r="Y33" s="1061">
        <f xml:space="preserve"> IF( ISNUMBER(L33), 0, 1 )</f>
        <v>0</v>
      </c>
      <c r="Z33" s="1050"/>
    </row>
    <row r="34" spans="2:27" ht="14.25" customHeight="1" x14ac:dyDescent="0.25">
      <c r="B34" s="3206">
        <v>23</v>
      </c>
      <c r="C34" s="1419" t="s">
        <v>7968</v>
      </c>
      <c r="D34" s="1065" t="s">
        <v>8000</v>
      </c>
      <c r="E34" s="1065" t="s">
        <v>41</v>
      </c>
      <c r="F34" s="1066">
        <v>3</v>
      </c>
      <c r="G34" s="3207" t="s">
        <v>31</v>
      </c>
      <c r="H34" s="3208">
        <v>1.488</v>
      </c>
      <c r="I34" s="3208">
        <v>0.82</v>
      </c>
      <c r="J34" s="3209">
        <v>0.76600000000000001</v>
      </c>
      <c r="K34" s="3210">
        <v>0.77200000000000002</v>
      </c>
      <c r="L34" s="3211">
        <v>0.78500000000000003</v>
      </c>
      <c r="M34" s="3178"/>
      <c r="N34" s="1169"/>
      <c r="O34" s="91" t="s">
        <v>6146</v>
      </c>
      <c r="P34" s="37"/>
      <c r="Q34" s="1169"/>
      <c r="R34" s="43">
        <f t="shared" si="2"/>
        <v>0</v>
      </c>
      <c r="U34" s="1050"/>
      <c r="V34" s="1050"/>
      <c r="W34" s="1061">
        <f>IF('[2]Validation flags'!$H$3=1,0, IF( ISNUMBER(J34), 0, 1 ))</f>
        <v>0</v>
      </c>
      <c r="X34" s="1061">
        <f>IF('[2]Validation flags'!$H$3=1,0, IF( ISNUMBER(K34), 0, 1 ))</f>
        <v>0</v>
      </c>
      <c r="Y34" s="1061">
        <f>IF('[2]Validation flags'!$H$3=1,0, IF( ISNUMBER(L34), 0, 1 ))</f>
        <v>0</v>
      </c>
      <c r="Z34" s="1050"/>
    </row>
    <row r="35" spans="2:27" ht="14.25" customHeight="1" thickBot="1" x14ac:dyDescent="0.3">
      <c r="B35" s="3212">
        <v>24</v>
      </c>
      <c r="C35" s="3213" t="s">
        <v>7971</v>
      </c>
      <c r="D35" s="3214" t="s">
        <v>8001</v>
      </c>
      <c r="E35" s="3214" t="s">
        <v>41</v>
      </c>
      <c r="F35" s="3215">
        <v>3</v>
      </c>
      <c r="G35" s="3216" t="s">
        <v>31</v>
      </c>
      <c r="H35" s="3217">
        <v>31.004999999999999</v>
      </c>
      <c r="I35" s="3217">
        <v>31.765000000000001</v>
      </c>
      <c r="J35" s="3218">
        <v>34.625999999999998</v>
      </c>
      <c r="K35" s="3219">
        <v>35.993000000000002</v>
      </c>
      <c r="L35" s="3220">
        <v>36.612000000000002</v>
      </c>
      <c r="M35" s="3178"/>
      <c r="N35" s="1168"/>
      <c r="O35" s="1116" t="s">
        <v>6146</v>
      </c>
      <c r="P35" s="1117"/>
      <c r="Q35" s="1169"/>
      <c r="R35" s="43">
        <f t="shared" si="2"/>
        <v>0</v>
      </c>
      <c r="U35" s="1050"/>
      <c r="V35" s="1050"/>
      <c r="W35" s="1061">
        <f>IF('[2]Validation flags'!$H$3=1,0, IF( ISNUMBER(J35), 0, 1 ))</f>
        <v>0</v>
      </c>
      <c r="X35" s="1061">
        <f>IF('[2]Validation flags'!$H$3=1,0, IF( ISNUMBER(K35), 0, 1 ))</f>
        <v>0</v>
      </c>
      <c r="Y35" s="1061">
        <f>IF('[2]Validation flags'!$H$3=1,0, IF( ISNUMBER(L35), 0, 1 ))</f>
        <v>0</v>
      </c>
      <c r="Z35" s="1050"/>
    </row>
    <row r="36" spans="2:27" ht="14.25" customHeight="1" thickBot="1" x14ac:dyDescent="0.3">
      <c r="B36" s="2323"/>
      <c r="C36" s="1545"/>
      <c r="D36" s="1169"/>
      <c r="E36" s="1169"/>
      <c r="F36" s="1169"/>
      <c r="G36" s="1169"/>
      <c r="H36" s="1169"/>
      <c r="I36" s="1169"/>
      <c r="J36" s="1169"/>
      <c r="K36" s="1169"/>
      <c r="L36" s="1169"/>
      <c r="M36" s="1169"/>
      <c r="N36" s="3221"/>
      <c r="O36" s="279"/>
      <c r="P36" s="279"/>
      <c r="Q36" s="1169"/>
      <c r="R36" s="43"/>
      <c r="U36" s="1050"/>
      <c r="V36" s="1050"/>
      <c r="W36" s="1050"/>
      <c r="X36" s="1050"/>
      <c r="Y36" s="1050"/>
      <c r="Z36" s="1050"/>
    </row>
    <row r="37" spans="2:27" ht="14.25" customHeight="1" thickBot="1" x14ac:dyDescent="0.25">
      <c r="B37" s="3195" t="s">
        <v>208</v>
      </c>
      <c r="C37" s="3196" t="s">
        <v>8002</v>
      </c>
      <c r="D37" s="1545"/>
      <c r="E37" s="3161"/>
      <c r="F37" s="3161"/>
      <c r="G37" s="3162"/>
      <c r="H37" s="3163"/>
      <c r="I37" s="3163"/>
      <c r="J37" s="3163"/>
      <c r="K37" s="3163"/>
      <c r="L37" s="3163"/>
      <c r="M37" s="3163"/>
      <c r="N37" s="1168"/>
      <c r="O37" s="279"/>
      <c r="P37" s="279"/>
      <c r="Q37" s="1169"/>
      <c r="R37" s="43"/>
      <c r="T37" s="127"/>
      <c r="U37" s="1050"/>
      <c r="V37" s="1050"/>
      <c r="W37" s="1050"/>
      <c r="X37" s="1050"/>
      <c r="Y37" s="1050"/>
      <c r="Z37" s="1050"/>
      <c r="AA37" s="127"/>
    </row>
    <row r="38" spans="2:27" ht="14.25" customHeight="1" x14ac:dyDescent="0.25">
      <c r="B38" s="3197">
        <v>25</v>
      </c>
      <c r="C38" s="3198" t="s">
        <v>7955</v>
      </c>
      <c r="D38" s="3199" t="s">
        <v>8003</v>
      </c>
      <c r="E38" s="3199" t="s">
        <v>41</v>
      </c>
      <c r="F38" s="3200">
        <v>3</v>
      </c>
      <c r="G38" s="3222" t="s">
        <v>31</v>
      </c>
      <c r="H38" s="3223">
        <v>8.9999999999999993E-3</v>
      </c>
      <c r="I38" s="3223">
        <v>8.9999999999999993E-3</v>
      </c>
      <c r="J38" s="3223">
        <v>8.9999999999999993E-3</v>
      </c>
      <c r="K38" s="3223">
        <v>8.9999999999999993E-3</v>
      </c>
      <c r="L38" s="3224">
        <v>8.9999999999999993E-3</v>
      </c>
      <c r="M38" s="3163"/>
      <c r="N38" s="1168"/>
      <c r="O38" s="1143"/>
      <c r="P38" s="1144"/>
      <c r="Q38" s="1169"/>
      <c r="R38" s="43">
        <f t="shared" ref="R38:R43" si="3" xml:space="preserve"> IF( SUM( U38:Y38 ) = 0, 0, $U$5 )</f>
        <v>0</v>
      </c>
      <c r="U38" s="1061">
        <f xml:space="preserve"> IF( ISNUMBER(H38), 0, 1 )</f>
        <v>0</v>
      </c>
      <c r="V38" s="1061">
        <f xml:space="preserve"> IF( ISNUMBER(I38), 0, 1 )</f>
        <v>0</v>
      </c>
      <c r="W38" s="1061">
        <f xml:space="preserve"> IF( ISNUMBER(J38), 0, 1 )</f>
        <v>0</v>
      </c>
      <c r="X38" s="1061">
        <f xml:space="preserve"> IF( ISNUMBER(K38), 0, 1 )</f>
        <v>0</v>
      </c>
      <c r="Y38" s="1061">
        <f xml:space="preserve"> IF( ISNUMBER(L38), 0, 1 )</f>
        <v>0</v>
      </c>
      <c r="Z38" s="1050"/>
      <c r="AA38" s="127"/>
    </row>
    <row r="39" spans="2:27" ht="14.25" customHeight="1" x14ac:dyDescent="0.25">
      <c r="B39" s="3206">
        <v>26</v>
      </c>
      <c r="C39" s="1419" t="s">
        <v>7959</v>
      </c>
      <c r="D39" s="1065" t="s">
        <v>8004</v>
      </c>
      <c r="E39" s="1065" t="s">
        <v>41</v>
      </c>
      <c r="F39" s="1066">
        <v>3</v>
      </c>
      <c r="G39" s="3225" t="s">
        <v>31</v>
      </c>
      <c r="H39" s="3226">
        <v>1.0999999999999999E-2</v>
      </c>
      <c r="I39" s="3226">
        <v>1.0999999999999999E-2</v>
      </c>
      <c r="J39" s="3226">
        <v>8.9999999999999993E-3</v>
      </c>
      <c r="K39" s="3226">
        <v>8.0000000000000002E-3</v>
      </c>
      <c r="L39" s="3227">
        <v>8.0000000000000002E-3</v>
      </c>
      <c r="M39" s="3163"/>
      <c r="N39" s="1168"/>
      <c r="O39" s="1890"/>
      <c r="P39" s="1566"/>
      <c r="Q39" s="1169"/>
      <c r="R39" s="43">
        <f t="shared" si="3"/>
        <v>0</v>
      </c>
      <c r="U39" s="1061">
        <f>IF('[2]Validation flags'!$H$3=1,0, IF( ISNUMBER(H39), 0, 1 ))</f>
        <v>0</v>
      </c>
      <c r="V39" s="1061">
        <f>IF('[2]Validation flags'!$H$3=1,0, IF( ISNUMBER(I39), 0, 1 ))</f>
        <v>0</v>
      </c>
      <c r="W39" s="1061">
        <f>IF('[2]Validation flags'!$H$3=1,0, IF( ISNUMBER(J39), 0, 1 ))</f>
        <v>0</v>
      </c>
      <c r="X39" s="1061">
        <f>IF('[2]Validation flags'!$H$3=1,0, IF( ISNUMBER(K39), 0, 1 ))</f>
        <v>0</v>
      </c>
      <c r="Y39" s="1061">
        <f>IF('[2]Validation flags'!$H$3=1,0, IF( ISNUMBER(L39), 0, 1 ))</f>
        <v>0</v>
      </c>
      <c r="Z39" s="1050"/>
      <c r="AA39" s="127"/>
    </row>
    <row r="40" spans="2:27" ht="14.25" customHeight="1" x14ac:dyDescent="0.25">
      <c r="B40" s="3206">
        <v>27</v>
      </c>
      <c r="C40" s="1419" t="s">
        <v>7962</v>
      </c>
      <c r="D40" s="1065" t="s">
        <v>8005</v>
      </c>
      <c r="E40" s="1065" t="s">
        <v>41</v>
      </c>
      <c r="F40" s="1066">
        <v>3</v>
      </c>
      <c r="G40" s="3225" t="s">
        <v>31</v>
      </c>
      <c r="H40" s="3226">
        <v>0.20499999999999999</v>
      </c>
      <c r="I40" s="3226">
        <v>0.19800000000000001</v>
      </c>
      <c r="J40" s="3226">
        <v>0.19500000000000001</v>
      </c>
      <c r="K40" s="3226">
        <v>0.183</v>
      </c>
      <c r="L40" s="3227">
        <v>0.183</v>
      </c>
      <c r="M40" s="3163"/>
      <c r="N40" s="2319"/>
      <c r="O40" s="1890"/>
      <c r="P40" s="1566"/>
      <c r="Q40" s="1169"/>
      <c r="R40" s="43">
        <f t="shared" si="3"/>
        <v>0</v>
      </c>
      <c r="U40" s="1061">
        <f>IF('[2]Validation flags'!$H$3=1,0, IF( ISNUMBER(H40), 0, 1 ))</f>
        <v>0</v>
      </c>
      <c r="V40" s="1061">
        <f>IF('[2]Validation flags'!$H$3=1,0, IF( ISNUMBER(I40), 0, 1 ))</f>
        <v>0</v>
      </c>
      <c r="W40" s="1061">
        <f>IF('[2]Validation flags'!$H$3=1,0, IF( ISNUMBER(J40), 0, 1 ))</f>
        <v>0</v>
      </c>
      <c r="X40" s="1061">
        <f>IF('[2]Validation flags'!$H$3=1,0, IF( ISNUMBER(K40), 0, 1 ))</f>
        <v>0</v>
      </c>
      <c r="Y40" s="1061">
        <f>IF('[2]Validation flags'!$H$3=1,0, IF( ISNUMBER(L40), 0, 1 ))</f>
        <v>0</v>
      </c>
      <c r="Z40" s="1050"/>
      <c r="AA40" s="127"/>
    </row>
    <row r="41" spans="2:27" ht="14.25" customHeight="1" x14ac:dyDescent="0.25">
      <c r="B41" s="3206">
        <v>28</v>
      </c>
      <c r="C41" s="1419" t="s">
        <v>7965</v>
      </c>
      <c r="D41" s="1065" t="s">
        <v>8006</v>
      </c>
      <c r="E41" s="1065" t="s">
        <v>41</v>
      </c>
      <c r="F41" s="1066">
        <v>3</v>
      </c>
      <c r="G41" s="3228" t="s">
        <v>31</v>
      </c>
      <c r="H41" s="3226">
        <v>0.01</v>
      </c>
      <c r="I41" s="3226">
        <v>1.0999999999999999E-2</v>
      </c>
      <c r="J41" s="3226">
        <v>0.01</v>
      </c>
      <c r="K41" s="3226">
        <v>1.0999999999999999E-2</v>
      </c>
      <c r="L41" s="3227">
        <v>1.0999999999999999E-2</v>
      </c>
      <c r="M41" s="3163"/>
      <c r="N41" s="288"/>
      <c r="O41" s="1890"/>
      <c r="P41" s="1566"/>
      <c r="Q41" s="1169"/>
      <c r="R41" s="43">
        <f t="shared" si="3"/>
        <v>0</v>
      </c>
      <c r="U41" s="1061">
        <f xml:space="preserve"> IF( ISNUMBER(H41), 0, 1 )</f>
        <v>0</v>
      </c>
      <c r="V41" s="1061">
        <f xml:space="preserve"> IF( ISNUMBER(I41), 0, 1 )</f>
        <v>0</v>
      </c>
      <c r="W41" s="1061">
        <f xml:space="preserve"> IF( ISNUMBER(J41), 0, 1 )</f>
        <v>0</v>
      </c>
      <c r="X41" s="1061">
        <f xml:space="preserve"> IF( ISNUMBER(K41), 0, 1 )</f>
        <v>0</v>
      </c>
      <c r="Y41" s="1061">
        <f xml:space="preserve"> IF( ISNUMBER(L41), 0, 1 )</f>
        <v>0</v>
      </c>
      <c r="Z41" s="1050"/>
      <c r="AA41" s="127"/>
    </row>
    <row r="42" spans="2:27" ht="14.25" customHeight="1" x14ac:dyDescent="0.25">
      <c r="B42" s="3206">
        <v>29</v>
      </c>
      <c r="C42" s="1419" t="s">
        <v>7968</v>
      </c>
      <c r="D42" s="1065" t="s">
        <v>8007</v>
      </c>
      <c r="E42" s="1065" t="s">
        <v>41</v>
      </c>
      <c r="F42" s="1066">
        <v>3</v>
      </c>
      <c r="G42" s="438" t="s">
        <v>31</v>
      </c>
      <c r="H42" s="3226">
        <v>0.01</v>
      </c>
      <c r="I42" s="3226">
        <v>0.01</v>
      </c>
      <c r="J42" s="3226">
        <v>1.2999999999999999E-2</v>
      </c>
      <c r="K42" s="3226">
        <v>1.2999999999999999E-2</v>
      </c>
      <c r="L42" s="3227">
        <v>1.2999999999999999E-2</v>
      </c>
      <c r="M42" s="3163"/>
      <c r="N42" s="2319"/>
      <c r="O42" s="3229"/>
      <c r="P42" s="3230"/>
      <c r="Q42" s="1169"/>
      <c r="R42" s="43">
        <f t="shared" si="3"/>
        <v>0</v>
      </c>
      <c r="U42" s="1061">
        <f>IF('[2]Validation flags'!$H$3=1,0, IF( ISNUMBER(H42), 0, 1 ))</f>
        <v>0</v>
      </c>
      <c r="V42" s="1061">
        <f>IF('[2]Validation flags'!$H$3=1,0, IF( ISNUMBER(I42), 0, 1 ))</f>
        <v>0</v>
      </c>
      <c r="W42" s="1061">
        <f>IF('[2]Validation flags'!$H$3=1,0, IF( ISNUMBER(J42), 0, 1 ))</f>
        <v>0</v>
      </c>
      <c r="X42" s="1061">
        <f>IF('[2]Validation flags'!$H$3=1,0, IF( ISNUMBER(K42), 0, 1 ))</f>
        <v>0</v>
      </c>
      <c r="Y42" s="1061">
        <f>IF('[2]Validation flags'!$H$3=1,0, IF( ISNUMBER(L42), 0, 1 ))</f>
        <v>0</v>
      </c>
      <c r="Z42" s="1050"/>
      <c r="AA42" s="127"/>
    </row>
    <row r="43" spans="2:27" ht="14.25" customHeight="1" thickBot="1" x14ac:dyDescent="0.3">
      <c r="B43" s="3212">
        <v>30</v>
      </c>
      <c r="C43" s="3213" t="s">
        <v>7971</v>
      </c>
      <c r="D43" s="3214" t="s">
        <v>8008</v>
      </c>
      <c r="E43" s="3214" t="s">
        <v>41</v>
      </c>
      <c r="F43" s="3215">
        <v>3</v>
      </c>
      <c r="G43" s="3231" t="s">
        <v>31</v>
      </c>
      <c r="H43" s="3232">
        <v>0.255</v>
      </c>
      <c r="I43" s="3232">
        <v>0.26100000000000001</v>
      </c>
      <c r="J43" s="3232">
        <v>0.27200000000000002</v>
      </c>
      <c r="K43" s="3232">
        <v>0.27600000000000002</v>
      </c>
      <c r="L43" s="3233">
        <v>0.27600000000000002</v>
      </c>
      <c r="M43" s="3163"/>
      <c r="N43" s="2239"/>
      <c r="O43" s="1912"/>
      <c r="P43" s="1913"/>
      <c r="Q43" s="1169"/>
      <c r="R43" s="43">
        <f t="shared" si="3"/>
        <v>0</v>
      </c>
      <c r="U43" s="1061">
        <f>IF('[2]Validation flags'!$H$3=1,0, IF( ISNUMBER(H43), 0, 1 ))</f>
        <v>0</v>
      </c>
      <c r="V43" s="1061">
        <f>IF('[2]Validation flags'!$H$3=1,0, IF( ISNUMBER(I43), 0, 1 ))</f>
        <v>0</v>
      </c>
      <c r="W43" s="1061">
        <f>IF('[2]Validation flags'!$H$3=1,0, IF( ISNUMBER(J43), 0, 1 ))</f>
        <v>0</v>
      </c>
      <c r="X43" s="1061">
        <f>IF('[2]Validation flags'!$H$3=1,0, IF( ISNUMBER(K43), 0, 1 ))</f>
        <v>0</v>
      </c>
      <c r="Y43" s="1061">
        <f>IF('[2]Validation flags'!$H$3=1,0, IF( ISNUMBER(L43), 0, 1 ))</f>
        <v>0</v>
      </c>
      <c r="Z43" s="1050"/>
      <c r="AA43" s="127"/>
    </row>
    <row r="44" spans="2:27" ht="14.25" customHeight="1" thickBot="1" x14ac:dyDescent="0.3">
      <c r="B44" s="2323"/>
      <c r="C44" s="1545"/>
      <c r="D44" s="1169"/>
      <c r="E44" s="1169"/>
      <c r="F44" s="1169"/>
      <c r="G44" s="1169"/>
      <c r="H44" s="1169"/>
      <c r="I44" s="1169"/>
      <c r="J44" s="1169"/>
      <c r="K44" s="1169"/>
      <c r="L44" s="1169"/>
      <c r="M44" s="1169"/>
      <c r="N44" s="2319"/>
      <c r="O44" s="3234"/>
      <c r="P44" s="3234"/>
      <c r="Q44" s="1169"/>
      <c r="R44" s="43"/>
      <c r="T44" s="127"/>
      <c r="U44" s="1050"/>
      <c r="V44" s="1050"/>
      <c r="W44" s="1050"/>
      <c r="X44" s="1050"/>
      <c r="Y44" s="1050"/>
      <c r="Z44" s="1050"/>
      <c r="AA44" s="127"/>
    </row>
    <row r="45" spans="2:27" ht="14.25" customHeight="1" thickBot="1" x14ac:dyDescent="0.25">
      <c r="B45" s="1043" t="s">
        <v>290</v>
      </c>
      <c r="C45" s="2320" t="s">
        <v>8009</v>
      </c>
      <c r="D45" s="1545"/>
      <c r="E45" s="3161"/>
      <c r="F45" s="3161"/>
      <c r="G45" s="3162"/>
      <c r="H45" s="3163"/>
      <c r="I45" s="3163"/>
      <c r="J45" s="3163"/>
      <c r="K45" s="3163"/>
      <c r="L45" s="3163"/>
      <c r="M45" s="3163"/>
      <c r="N45" s="626"/>
      <c r="O45" s="279"/>
      <c r="P45" s="279"/>
      <c r="Q45" s="1169"/>
      <c r="R45" s="43"/>
      <c r="T45" s="200"/>
      <c r="U45" s="1050"/>
      <c r="V45" s="1050"/>
      <c r="W45" s="1050"/>
      <c r="X45" s="1050"/>
      <c r="Y45" s="1050"/>
      <c r="Z45" s="1050"/>
      <c r="AA45" s="200"/>
    </row>
    <row r="46" spans="2:27" ht="14.25" customHeight="1" x14ac:dyDescent="0.2">
      <c r="B46" s="1054">
        <v>31</v>
      </c>
      <c r="C46" s="1395" t="s">
        <v>7955</v>
      </c>
      <c r="D46" s="1057" t="s">
        <v>8010</v>
      </c>
      <c r="E46" s="1057" t="s">
        <v>41</v>
      </c>
      <c r="F46" s="1058">
        <v>3</v>
      </c>
      <c r="G46" s="3235" t="s">
        <v>31</v>
      </c>
      <c r="H46" s="3236">
        <f t="shared" ref="H46:L51" si="4">H30+H38</f>
        <v>0.73199999999999998</v>
      </c>
      <c r="I46" s="3237">
        <f t="shared" si="4"/>
        <v>0.752</v>
      </c>
      <c r="J46" s="3237">
        <f t="shared" si="4"/>
        <v>0.76200000000000001</v>
      </c>
      <c r="K46" s="3237">
        <f t="shared" si="4"/>
        <v>0.77600000000000002</v>
      </c>
      <c r="L46" s="3238">
        <f t="shared" si="4"/>
        <v>0.78900000000000003</v>
      </c>
      <c r="M46" s="3163"/>
      <c r="N46" s="1885"/>
      <c r="O46" s="3239"/>
      <c r="P46" s="3240"/>
      <c r="Q46" s="1169"/>
      <c r="R46" s="43"/>
      <c r="T46" s="200"/>
      <c r="U46" s="1050"/>
      <c r="V46" s="1050"/>
      <c r="W46" s="1050"/>
      <c r="X46" s="1050"/>
      <c r="Y46" s="1050"/>
      <c r="Z46" s="1050"/>
      <c r="AA46" s="200"/>
    </row>
    <row r="47" spans="2:27" ht="14.25" customHeight="1" x14ac:dyDescent="0.2">
      <c r="B47" s="1062">
        <v>32</v>
      </c>
      <c r="C47" s="1419" t="s">
        <v>7959</v>
      </c>
      <c r="D47" s="1065" t="s">
        <v>8011</v>
      </c>
      <c r="E47" s="1065" t="s">
        <v>41</v>
      </c>
      <c r="F47" s="1066">
        <v>3</v>
      </c>
      <c r="G47" s="3241" t="s">
        <v>31</v>
      </c>
      <c r="H47" s="1561">
        <f t="shared" si="4"/>
        <v>0.95899999999999996</v>
      </c>
      <c r="I47" s="1562">
        <f t="shared" si="4"/>
        <v>0.95599999999999996</v>
      </c>
      <c r="J47" s="1562">
        <f t="shared" si="4"/>
        <v>0.93900000000000006</v>
      </c>
      <c r="K47" s="1562">
        <f t="shared" si="4"/>
        <v>0.86399999999999999</v>
      </c>
      <c r="L47" s="1564">
        <f t="shared" si="4"/>
        <v>0.879</v>
      </c>
      <c r="M47" s="3163"/>
      <c r="N47" s="1885"/>
      <c r="O47" s="3242"/>
      <c r="P47" s="3243"/>
      <c r="Q47" s="1169"/>
      <c r="R47" s="43"/>
      <c r="T47" s="200"/>
      <c r="U47" s="1050"/>
      <c r="V47" s="1050"/>
      <c r="W47" s="1050"/>
      <c r="X47" s="1050"/>
      <c r="Y47" s="1050"/>
      <c r="Z47" s="1050"/>
      <c r="AA47" s="200"/>
    </row>
    <row r="48" spans="2:27" ht="14.25" customHeight="1" x14ac:dyDescent="0.2">
      <c r="B48" s="1062">
        <v>33</v>
      </c>
      <c r="C48" s="1419" t="s">
        <v>7962</v>
      </c>
      <c r="D48" s="1065" t="s">
        <v>8012</v>
      </c>
      <c r="E48" s="1065" t="s">
        <v>41</v>
      </c>
      <c r="F48" s="1066">
        <v>3</v>
      </c>
      <c r="G48" s="3241" t="s">
        <v>31</v>
      </c>
      <c r="H48" s="1561">
        <f t="shared" si="4"/>
        <v>25.823999999999998</v>
      </c>
      <c r="I48" s="1562">
        <f t="shared" si="4"/>
        <v>25.983000000000001</v>
      </c>
      <c r="J48" s="1562">
        <f t="shared" si="4"/>
        <v>25.895</v>
      </c>
      <c r="K48" s="1562">
        <f t="shared" si="4"/>
        <v>25.696000000000002</v>
      </c>
      <c r="L48" s="1564">
        <f t="shared" si="4"/>
        <v>26.134</v>
      </c>
      <c r="M48" s="3163"/>
      <c r="N48" s="1885"/>
      <c r="O48" s="3242"/>
      <c r="P48" s="3243"/>
      <c r="Q48" s="1169"/>
      <c r="R48" s="43"/>
      <c r="T48" s="600"/>
      <c r="U48" s="1050"/>
      <c r="V48" s="1050"/>
      <c r="W48" s="1050"/>
      <c r="X48" s="1050"/>
      <c r="Y48" s="1050"/>
      <c r="Z48" s="1050"/>
      <c r="AA48" s="600"/>
    </row>
    <row r="49" spans="2:27" ht="14.25" customHeight="1" x14ac:dyDescent="0.2">
      <c r="B49" s="1062">
        <v>34</v>
      </c>
      <c r="C49" s="1419" t="s">
        <v>7965</v>
      </c>
      <c r="D49" s="1065" t="s">
        <v>8013</v>
      </c>
      <c r="E49" s="1065" t="s">
        <v>41</v>
      </c>
      <c r="F49" s="1066">
        <v>3</v>
      </c>
      <c r="G49" s="3241" t="s">
        <v>31</v>
      </c>
      <c r="H49" s="1561">
        <f t="shared" si="4"/>
        <v>0.60199999999999998</v>
      </c>
      <c r="I49" s="1562">
        <f t="shared" si="4"/>
        <v>0.66500000000000004</v>
      </c>
      <c r="J49" s="1562">
        <f t="shared" si="4"/>
        <v>0.748</v>
      </c>
      <c r="K49" s="1562">
        <f t="shared" si="4"/>
        <v>0.78700000000000003</v>
      </c>
      <c r="L49" s="1564">
        <f t="shared" si="4"/>
        <v>0.8</v>
      </c>
      <c r="M49" s="3163"/>
      <c r="N49" s="1885"/>
      <c r="O49" s="3242"/>
      <c r="P49" s="3243"/>
      <c r="Q49" s="1169"/>
      <c r="R49" s="43"/>
      <c r="T49" s="600"/>
      <c r="U49" s="1050"/>
      <c r="V49" s="1050"/>
      <c r="W49" s="1050"/>
      <c r="X49" s="1050"/>
      <c r="Y49" s="1050"/>
      <c r="Z49" s="1050"/>
      <c r="AA49" s="600"/>
    </row>
    <row r="50" spans="2:27" ht="14.25" customHeight="1" x14ac:dyDescent="0.2">
      <c r="B50" s="1062">
        <v>35</v>
      </c>
      <c r="C50" s="1419" t="s">
        <v>7968</v>
      </c>
      <c r="D50" s="1065" t="s">
        <v>8014</v>
      </c>
      <c r="E50" s="1065" t="s">
        <v>41</v>
      </c>
      <c r="F50" s="1066">
        <v>3</v>
      </c>
      <c r="G50" s="3241" t="s">
        <v>31</v>
      </c>
      <c r="H50" s="1561">
        <f t="shared" si="4"/>
        <v>1.498</v>
      </c>
      <c r="I50" s="1562">
        <f t="shared" si="4"/>
        <v>0.83</v>
      </c>
      <c r="J50" s="1562">
        <f t="shared" si="4"/>
        <v>0.77900000000000003</v>
      </c>
      <c r="K50" s="1562">
        <f t="shared" si="4"/>
        <v>0.78500000000000003</v>
      </c>
      <c r="L50" s="1564">
        <f t="shared" si="4"/>
        <v>0.79800000000000004</v>
      </c>
      <c r="M50" s="3163"/>
      <c r="N50" s="1885"/>
      <c r="O50" s="3242"/>
      <c r="P50" s="3243"/>
      <c r="Q50" s="1169"/>
      <c r="R50" s="43"/>
      <c r="T50" s="600"/>
      <c r="U50" s="1050"/>
      <c r="V50" s="1050"/>
      <c r="W50" s="1050"/>
      <c r="X50" s="1050"/>
      <c r="Y50" s="1050"/>
      <c r="Z50" s="1050"/>
      <c r="AA50" s="600"/>
    </row>
    <row r="51" spans="2:27" ht="14.25" customHeight="1" thickBot="1" x14ac:dyDescent="0.25">
      <c r="B51" s="1071">
        <v>36</v>
      </c>
      <c r="C51" s="1410" t="s">
        <v>7971</v>
      </c>
      <c r="D51" s="1074" t="s">
        <v>8015</v>
      </c>
      <c r="E51" s="1074" t="s">
        <v>41</v>
      </c>
      <c r="F51" s="1075">
        <v>3</v>
      </c>
      <c r="G51" s="3244" t="s">
        <v>31</v>
      </c>
      <c r="H51" s="1603">
        <f t="shared" si="4"/>
        <v>31.259999999999998</v>
      </c>
      <c r="I51" s="1583">
        <f t="shared" si="4"/>
        <v>32.026000000000003</v>
      </c>
      <c r="J51" s="1583">
        <f t="shared" si="4"/>
        <v>34.897999999999996</v>
      </c>
      <c r="K51" s="1583">
        <f t="shared" si="4"/>
        <v>36.269000000000005</v>
      </c>
      <c r="L51" s="1584">
        <f t="shared" si="4"/>
        <v>36.888000000000005</v>
      </c>
      <c r="M51" s="3163"/>
      <c r="N51" s="1885"/>
      <c r="O51" s="3245"/>
      <c r="P51" s="3246"/>
      <c r="Q51" s="1169"/>
      <c r="R51" s="43"/>
      <c r="T51" s="600"/>
      <c r="U51" s="1050"/>
      <c r="V51" s="1050"/>
      <c r="W51" s="1050"/>
      <c r="X51" s="1050"/>
      <c r="Y51" s="1050"/>
      <c r="Z51" s="1050"/>
      <c r="AA51" s="600"/>
    </row>
    <row r="52" spans="2:27" ht="14.25" customHeight="1" thickBot="1" x14ac:dyDescent="0.3">
      <c r="B52" s="2323"/>
      <c r="C52" s="1545"/>
      <c r="D52" s="1169"/>
      <c r="E52" s="1169"/>
      <c r="F52" s="1169"/>
      <c r="G52" s="1169"/>
      <c r="H52" s="1169"/>
      <c r="I52" s="1169"/>
      <c r="J52" s="1169"/>
      <c r="K52" s="1169"/>
      <c r="L52" s="1169"/>
      <c r="M52" s="1169"/>
      <c r="N52" s="1885"/>
      <c r="O52" s="279"/>
      <c r="P52" s="279"/>
      <c r="Q52" s="1169"/>
      <c r="R52" s="43"/>
      <c r="T52" s="600"/>
      <c r="U52" s="1050"/>
      <c r="V52" s="1050"/>
      <c r="W52" s="1050"/>
      <c r="X52" s="1050"/>
      <c r="Y52" s="1050"/>
      <c r="Z52" s="1050"/>
      <c r="AA52" s="600"/>
    </row>
    <row r="53" spans="2:27" ht="14.25" customHeight="1" thickBot="1" x14ac:dyDescent="0.25">
      <c r="B53" s="1043" t="s">
        <v>1955</v>
      </c>
      <c r="C53" s="2320" t="s">
        <v>8016</v>
      </c>
      <c r="D53" s="1545"/>
      <c r="E53" s="3161"/>
      <c r="F53" s="3161"/>
      <c r="G53" s="3162"/>
      <c r="H53" s="3163"/>
      <c r="I53" s="3163"/>
      <c r="J53" s="3163"/>
      <c r="K53" s="3163"/>
      <c r="L53" s="3163"/>
      <c r="M53" s="3163"/>
      <c r="N53" s="1885"/>
      <c r="O53" s="279"/>
      <c r="P53" s="279"/>
      <c r="Q53" s="1169"/>
      <c r="R53" s="43"/>
      <c r="T53" s="600"/>
      <c r="U53" s="1050"/>
      <c r="V53" s="1050"/>
      <c r="W53" s="1050"/>
      <c r="X53" s="1050"/>
      <c r="Y53" s="1050"/>
      <c r="Z53" s="1050"/>
      <c r="AA53" s="600"/>
    </row>
    <row r="54" spans="2:27" ht="14.25" customHeight="1" x14ac:dyDescent="0.25">
      <c r="B54" s="1054">
        <v>37</v>
      </c>
      <c r="C54" s="1395" t="s">
        <v>7955</v>
      </c>
      <c r="D54" s="1057" t="s">
        <v>8017</v>
      </c>
      <c r="E54" s="1057" t="s">
        <v>1932</v>
      </c>
      <c r="F54" s="1396">
        <v>2</v>
      </c>
      <c r="G54" s="3247"/>
      <c r="H54" s="3248">
        <v>19.377670164490201</v>
      </c>
      <c r="I54" s="3249">
        <v>19.739270900807298</v>
      </c>
      <c r="J54" s="3249">
        <v>20.109288165539901</v>
      </c>
      <c r="K54" s="3249">
        <v>20.4795611423507</v>
      </c>
      <c r="L54" s="3250">
        <v>20.8358693950995</v>
      </c>
      <c r="M54" s="3163"/>
      <c r="N54" s="1885"/>
      <c r="O54" s="3251" t="s">
        <v>8018</v>
      </c>
      <c r="P54" s="3252"/>
      <c r="Q54" s="1169"/>
      <c r="R54" s="43"/>
      <c r="T54" s="1091"/>
      <c r="U54" s="1050"/>
      <c r="V54" s="1050"/>
      <c r="W54" s="1050"/>
      <c r="X54" s="1050"/>
      <c r="Y54" s="1050"/>
      <c r="Z54" s="1050"/>
      <c r="AA54" s="1091"/>
    </row>
    <row r="55" spans="2:27" ht="14.25" customHeight="1" x14ac:dyDescent="0.25">
      <c r="B55" s="1062">
        <v>38</v>
      </c>
      <c r="C55" s="1419" t="s">
        <v>7959</v>
      </c>
      <c r="D55" s="1065" t="s">
        <v>8019</v>
      </c>
      <c r="E55" s="1065" t="s">
        <v>1932</v>
      </c>
      <c r="F55" s="1422">
        <v>2</v>
      </c>
      <c r="G55" s="3247"/>
      <c r="H55" s="3253">
        <v>19.377670164490201</v>
      </c>
      <c r="I55" s="3254">
        <v>19.739270900807298</v>
      </c>
      <c r="J55" s="3254">
        <v>20.109288165539901</v>
      </c>
      <c r="K55" s="3254">
        <v>20.4795611423507</v>
      </c>
      <c r="L55" s="3255">
        <v>20.8358693950995</v>
      </c>
      <c r="M55" s="3163"/>
      <c r="N55" s="1885"/>
      <c r="O55" s="3242" t="s">
        <v>8018</v>
      </c>
      <c r="P55" s="3243"/>
      <c r="Q55" s="1169"/>
      <c r="R55" s="43"/>
      <c r="T55" s="1091"/>
      <c r="U55" s="1050"/>
      <c r="V55" s="1050"/>
      <c r="W55" s="1050"/>
      <c r="X55" s="1050"/>
      <c r="Y55" s="1050"/>
      <c r="Z55" s="1050"/>
      <c r="AA55" s="1091"/>
    </row>
    <row r="56" spans="2:27" ht="14.25" customHeight="1" x14ac:dyDescent="0.25">
      <c r="B56" s="1062">
        <v>39</v>
      </c>
      <c r="C56" s="1419" t="s">
        <v>7962</v>
      </c>
      <c r="D56" s="1065" t="s">
        <v>8020</v>
      </c>
      <c r="E56" s="1065" t="s">
        <v>1932</v>
      </c>
      <c r="F56" s="1422">
        <v>2</v>
      </c>
      <c r="G56" s="3247"/>
      <c r="H56" s="3253">
        <v>25.190971213837301</v>
      </c>
      <c r="I56" s="3254">
        <v>25.661052171049398</v>
      </c>
      <c r="J56" s="3254">
        <v>26.142074615201899</v>
      </c>
      <c r="K56" s="3254">
        <v>26.623429485055901</v>
      </c>
      <c r="L56" s="3255">
        <v>27.086630213629402</v>
      </c>
      <c r="M56" s="3163"/>
      <c r="N56" s="1885"/>
      <c r="O56" s="3242" t="s">
        <v>8018</v>
      </c>
      <c r="P56" s="3243"/>
      <c r="Q56" s="1169"/>
      <c r="R56" s="43"/>
      <c r="T56" s="1091"/>
      <c r="U56" s="1050"/>
      <c r="V56" s="1050"/>
      <c r="W56" s="1050"/>
      <c r="X56" s="1050"/>
      <c r="Y56" s="1050"/>
      <c r="Z56" s="1050"/>
      <c r="AA56" s="1091"/>
    </row>
    <row r="57" spans="2:27" ht="14.25" customHeight="1" x14ac:dyDescent="0.25">
      <c r="B57" s="1062">
        <v>40</v>
      </c>
      <c r="C57" s="1419" t="s">
        <v>7965</v>
      </c>
      <c r="D57" s="1065" t="s">
        <v>8021</v>
      </c>
      <c r="E57" s="1065" t="s">
        <v>1932</v>
      </c>
      <c r="F57" s="1422">
        <v>2</v>
      </c>
      <c r="G57" s="3247"/>
      <c r="H57" s="3253">
        <v>24.898119570222601</v>
      </c>
      <c r="I57" s="3254">
        <v>25.253596585531799</v>
      </c>
      <c r="J57" s="3254">
        <v>25.640687353470501</v>
      </c>
      <c r="K57" s="3254">
        <v>26.044179337071402</v>
      </c>
      <c r="L57" s="3255">
        <v>26.478201964735799</v>
      </c>
      <c r="M57" s="3163"/>
      <c r="N57" s="1885"/>
      <c r="O57" s="3242" t="s">
        <v>8018</v>
      </c>
      <c r="P57" s="3243"/>
      <c r="Q57" s="1169"/>
      <c r="R57" s="43"/>
      <c r="T57" s="1091"/>
      <c r="U57" s="1050"/>
      <c r="V57" s="1050"/>
      <c r="W57" s="1050"/>
      <c r="X57" s="1050"/>
      <c r="Y57" s="1050"/>
      <c r="Z57" s="1050"/>
      <c r="AA57" s="1091"/>
    </row>
    <row r="58" spans="2:27" ht="14.25" customHeight="1" x14ac:dyDescent="0.25">
      <c r="B58" s="1062">
        <v>41</v>
      </c>
      <c r="C58" s="1419" t="s">
        <v>7968</v>
      </c>
      <c r="D58" s="1065" t="s">
        <v>8022</v>
      </c>
      <c r="E58" s="1065" t="s">
        <v>1932</v>
      </c>
      <c r="F58" s="1422">
        <v>2</v>
      </c>
      <c r="G58" s="3247"/>
      <c r="H58" s="3253">
        <v>25.363464528735701</v>
      </c>
      <c r="I58" s="3254">
        <v>25.4304687552514</v>
      </c>
      <c r="J58" s="3254">
        <v>25.297059155030801</v>
      </c>
      <c r="K58" s="3254">
        <v>25.162173157630502</v>
      </c>
      <c r="L58" s="3255">
        <v>25.5227663838156</v>
      </c>
      <c r="M58" s="3163"/>
      <c r="N58" s="1885"/>
      <c r="O58" s="3242" t="s">
        <v>8018</v>
      </c>
      <c r="P58" s="3243"/>
      <c r="Q58" s="1169"/>
      <c r="R58" s="43"/>
      <c r="T58" s="1091"/>
      <c r="U58" s="1050"/>
      <c r="V58" s="1050"/>
      <c r="W58" s="1050"/>
      <c r="X58" s="1050"/>
      <c r="Y58" s="1050"/>
      <c r="Z58" s="1050"/>
      <c r="AA58" s="1091"/>
    </row>
    <row r="59" spans="2:27" ht="14.25" customHeight="1" thickBot="1" x14ac:dyDescent="0.3">
      <c r="B59" s="1071">
        <v>42</v>
      </c>
      <c r="C59" s="1410" t="s">
        <v>7971</v>
      </c>
      <c r="D59" s="1074" t="s">
        <v>8023</v>
      </c>
      <c r="E59" s="1074" t="s">
        <v>1932</v>
      </c>
      <c r="F59" s="1411">
        <v>2</v>
      </c>
      <c r="G59" s="3247"/>
      <c r="H59" s="3256">
        <v>31.7589013477719</v>
      </c>
      <c r="I59" s="3257">
        <v>32.2599450514683</v>
      </c>
      <c r="J59" s="3257">
        <v>32.7842989582389</v>
      </c>
      <c r="K59" s="3257">
        <v>33.3498623356124</v>
      </c>
      <c r="L59" s="3258">
        <v>33.916147975203998</v>
      </c>
      <c r="M59" s="3163"/>
      <c r="N59" s="1885"/>
      <c r="O59" s="3245" t="s">
        <v>8018</v>
      </c>
      <c r="P59" s="3246"/>
      <c r="Q59" s="1169"/>
      <c r="R59" s="43"/>
      <c r="T59" s="1091"/>
      <c r="U59" s="1096"/>
      <c r="AA59" s="1091"/>
    </row>
    <row r="60" spans="2:27" ht="14.25" customHeight="1" thickBot="1" x14ac:dyDescent="0.3">
      <c r="B60" s="2323"/>
      <c r="C60" s="1545"/>
      <c r="D60" s="1169"/>
      <c r="E60" s="1169"/>
      <c r="F60" s="1169"/>
      <c r="G60" s="1169"/>
      <c r="H60" s="1169"/>
      <c r="I60" s="1169"/>
      <c r="J60" s="1169"/>
      <c r="K60" s="1169"/>
      <c r="L60" s="1169"/>
      <c r="M60" s="1169"/>
      <c r="N60" s="1885"/>
      <c r="O60" s="97"/>
      <c r="P60" s="97"/>
      <c r="Q60" s="1169"/>
      <c r="R60" s="43"/>
      <c r="T60" s="1091"/>
      <c r="U60" s="1099"/>
      <c r="AA60" s="1091"/>
    </row>
    <row r="61" spans="2:27" ht="14.25" customHeight="1" thickBot="1" x14ac:dyDescent="0.25">
      <c r="B61" s="1043" t="s">
        <v>1977</v>
      </c>
      <c r="C61" s="2320" t="s">
        <v>8024</v>
      </c>
      <c r="D61" s="1545"/>
      <c r="E61" s="3161"/>
      <c r="F61" s="3161"/>
      <c r="G61" s="3162"/>
      <c r="H61" s="3163"/>
      <c r="I61" s="3163"/>
      <c r="J61" s="3163"/>
      <c r="K61" s="3163"/>
      <c r="L61" s="3163"/>
      <c r="M61" s="3163"/>
      <c r="N61" s="1885"/>
      <c r="O61" s="97"/>
      <c r="P61" s="97"/>
      <c r="Q61" s="1169"/>
      <c r="R61" s="43"/>
      <c r="T61" s="1091"/>
      <c r="U61" s="1099"/>
      <c r="AA61" s="1091"/>
    </row>
    <row r="62" spans="2:27" ht="14.25" customHeight="1" x14ac:dyDescent="0.25">
      <c r="B62" s="1054">
        <v>43</v>
      </c>
      <c r="C62" s="1395" t="s">
        <v>8025</v>
      </c>
      <c r="D62" s="1057" t="s">
        <v>8026</v>
      </c>
      <c r="E62" s="1057" t="s">
        <v>1880</v>
      </c>
      <c r="F62" s="1396">
        <v>2</v>
      </c>
      <c r="G62" s="3247"/>
      <c r="H62" s="2323"/>
      <c r="I62" s="2323"/>
      <c r="J62" s="2323"/>
      <c r="K62" s="2323"/>
      <c r="L62" s="2323"/>
      <c r="M62" s="3259">
        <v>0.02</v>
      </c>
      <c r="N62" s="1885"/>
      <c r="O62" s="3251" t="s">
        <v>6014</v>
      </c>
      <c r="P62" s="3252"/>
      <c r="Q62" s="1169"/>
      <c r="R62" s="43"/>
      <c r="T62" s="1091"/>
      <c r="U62" s="1099"/>
      <c r="AA62" s="1091"/>
    </row>
    <row r="63" spans="2:27" ht="14.25" customHeight="1" thickBot="1" x14ac:dyDescent="0.3">
      <c r="B63" s="1071">
        <v>44</v>
      </c>
      <c r="C63" s="1410" t="s">
        <v>8027</v>
      </c>
      <c r="D63" s="1074" t="s">
        <v>8028</v>
      </c>
      <c r="E63" s="1074" t="s">
        <v>1880</v>
      </c>
      <c r="F63" s="1411">
        <v>2</v>
      </c>
      <c r="G63" s="3247"/>
      <c r="H63" s="2323"/>
      <c r="I63" s="2323"/>
      <c r="J63" s="2323"/>
      <c r="K63" s="2323"/>
      <c r="L63" s="2323"/>
      <c r="M63" s="3260">
        <v>3.7400000000000003E-2</v>
      </c>
      <c r="N63" s="1885"/>
      <c r="O63" s="3245"/>
      <c r="P63" s="3246"/>
      <c r="Q63" s="1169"/>
      <c r="R63" s="43">
        <f xml:space="preserve"> IF( Z63 = 0, 0, $U$5 )</f>
        <v>0</v>
      </c>
      <c r="T63" s="1091"/>
      <c r="U63" s="1096"/>
      <c r="Y63" s="1050"/>
      <c r="Z63" s="1061">
        <f xml:space="preserve"> IF( ISNUMBER(M63), 0, 1 )</f>
        <v>0</v>
      </c>
      <c r="AA63" s="1091"/>
    </row>
    <row r="64" spans="2:27" ht="14.25" customHeight="1" thickBot="1" x14ac:dyDescent="0.3">
      <c r="B64" s="2323"/>
      <c r="C64" s="1545"/>
      <c r="D64" s="1169"/>
      <c r="E64" s="1169"/>
      <c r="F64" s="1169"/>
      <c r="G64" s="1169"/>
      <c r="H64" s="1169"/>
      <c r="I64" s="1169"/>
      <c r="J64" s="1169"/>
      <c r="K64" s="1169"/>
      <c r="L64" s="1169"/>
      <c r="M64" s="1169"/>
      <c r="N64" s="1885"/>
      <c r="O64" s="97"/>
      <c r="P64" s="97"/>
      <c r="Q64" s="1169"/>
      <c r="R64" s="43"/>
      <c r="T64" s="1091"/>
      <c r="U64" s="1099"/>
      <c r="AA64" s="1091"/>
    </row>
    <row r="65" spans="2:26" ht="14.25" customHeight="1" thickBot="1" x14ac:dyDescent="0.25">
      <c r="B65" s="1043" t="s">
        <v>1998</v>
      </c>
      <c r="C65" s="2320" t="s">
        <v>8029</v>
      </c>
      <c r="D65" s="1545"/>
      <c r="E65" s="3161"/>
      <c r="F65" s="3161"/>
      <c r="G65" s="3162"/>
      <c r="H65" s="3163"/>
      <c r="I65" s="3163"/>
      <c r="J65" s="3163"/>
      <c r="K65" s="3163"/>
      <c r="L65" s="3163"/>
      <c r="M65" s="3163"/>
      <c r="N65" s="1885"/>
      <c r="O65" s="97"/>
      <c r="P65" s="97"/>
      <c r="Q65" s="1169"/>
      <c r="R65" s="43"/>
      <c r="U65" s="1099"/>
    </row>
    <row r="66" spans="2:26" ht="14.25" customHeight="1" x14ac:dyDescent="0.2">
      <c r="B66" s="1054">
        <v>45</v>
      </c>
      <c r="C66" s="1395" t="s">
        <v>8030</v>
      </c>
      <c r="D66" s="1057" t="s">
        <v>8031</v>
      </c>
      <c r="E66" s="1057" t="s">
        <v>41</v>
      </c>
      <c r="F66" s="1058">
        <v>3</v>
      </c>
      <c r="G66" s="3261" t="s">
        <v>31</v>
      </c>
      <c r="H66" s="2323"/>
      <c r="I66" s="2323"/>
      <c r="J66" s="2323"/>
      <c r="K66" s="2323"/>
      <c r="L66" s="1943">
        <v>-3.9630000000000001</v>
      </c>
      <c r="M66" s="1424"/>
      <c r="N66" s="1885"/>
      <c r="O66" s="2572" t="s">
        <v>8032</v>
      </c>
      <c r="P66" s="3262"/>
      <c r="Q66" s="1169"/>
      <c r="R66" s="43">
        <f xml:space="preserve"> IF( Y66 = 0, 0, $U$5 )</f>
        <v>0</v>
      </c>
      <c r="U66" s="1099"/>
      <c r="Y66" s="1061">
        <f xml:space="preserve"> IF( ISNUMBER(L66), 0, 1 )</f>
        <v>0</v>
      </c>
      <c r="Z66" s="1050"/>
    </row>
    <row r="67" spans="2:26" ht="14.25" customHeight="1" thickBot="1" x14ac:dyDescent="0.25">
      <c r="B67" s="1071">
        <v>46</v>
      </c>
      <c r="C67" s="1410" t="s">
        <v>8033</v>
      </c>
      <c r="D67" s="1074" t="s">
        <v>8034</v>
      </c>
      <c r="E67" s="1074" t="s">
        <v>41</v>
      </c>
      <c r="F67" s="1075">
        <v>3</v>
      </c>
      <c r="G67" s="1411" t="s">
        <v>32</v>
      </c>
      <c r="H67" s="2323"/>
      <c r="I67" s="2323"/>
      <c r="J67" s="2323"/>
      <c r="K67" s="2323"/>
      <c r="L67" s="1590">
        <v>-3.786</v>
      </c>
      <c r="M67" s="1424"/>
      <c r="N67" s="1885"/>
      <c r="O67" s="2604" t="s">
        <v>6092</v>
      </c>
      <c r="P67" s="3246"/>
      <c r="Q67" s="1169"/>
      <c r="R67" s="43">
        <f xml:space="preserve"> IF( Y67 = 0, 0, $U$5 )</f>
        <v>0</v>
      </c>
      <c r="U67" s="1099"/>
      <c r="Y67" s="1061">
        <f xml:space="preserve"> IF( ISNUMBER(L67), 0, 1 )</f>
        <v>0</v>
      </c>
      <c r="Z67" s="1050"/>
    </row>
    <row r="68" spans="2:26" ht="14.25" customHeight="1" x14ac:dyDescent="0.25">
      <c r="G68" s="3263"/>
      <c r="O68" s="2450"/>
      <c r="P68" s="2450"/>
      <c r="R68" s="43"/>
      <c r="U68" s="1099"/>
    </row>
    <row r="69" spans="2:26" ht="14.25" customHeight="1" x14ac:dyDescent="0.3">
      <c r="B69" s="277" t="s">
        <v>300</v>
      </c>
      <c r="C69" s="278"/>
      <c r="D69" s="482"/>
      <c r="E69" s="482"/>
      <c r="F69" s="482"/>
      <c r="G69" s="482"/>
      <c r="H69" s="482"/>
      <c r="I69" s="482"/>
      <c r="J69" s="732"/>
      <c r="K69" s="732"/>
      <c r="L69" s="732"/>
      <c r="O69" s="2450"/>
      <c r="P69" s="2450"/>
      <c r="U69" s="1099"/>
    </row>
    <row r="70" spans="2:26" ht="14.25" customHeight="1" x14ac:dyDescent="0.3">
      <c r="B70" s="282"/>
      <c r="C70" s="283" t="s">
        <v>301</v>
      </c>
      <c r="D70" s="482"/>
      <c r="E70" s="482"/>
      <c r="F70" s="482"/>
      <c r="G70" s="482"/>
      <c r="H70" s="482"/>
      <c r="I70" s="482"/>
      <c r="J70" s="732"/>
      <c r="K70" s="732"/>
      <c r="L70" s="732"/>
      <c r="O70" s="2450"/>
      <c r="P70" s="2450"/>
    </row>
    <row r="71" spans="2:26" ht="14.25" customHeight="1" x14ac:dyDescent="0.3">
      <c r="B71" s="284"/>
      <c r="C71" s="283" t="s">
        <v>302</v>
      </c>
      <c r="D71" s="482"/>
      <c r="E71" s="482"/>
      <c r="F71" s="482"/>
      <c r="G71" s="482"/>
      <c r="H71" s="482"/>
      <c r="I71" s="482"/>
      <c r="J71" s="732"/>
      <c r="K71" s="732"/>
      <c r="L71" s="732"/>
      <c r="O71" s="2450"/>
      <c r="P71" s="2450"/>
    </row>
    <row r="72" spans="2:26" ht="14.25" customHeight="1" x14ac:dyDescent="0.3">
      <c r="B72" s="285"/>
      <c r="C72" s="283" t="s">
        <v>303</v>
      </c>
      <c r="D72" s="482"/>
      <c r="E72" s="482"/>
      <c r="F72" s="482"/>
      <c r="G72" s="482"/>
      <c r="H72" s="482"/>
      <c r="I72" s="482"/>
      <c r="J72" s="732"/>
      <c r="K72" s="732"/>
      <c r="L72" s="732"/>
    </row>
    <row r="73" spans="2:26" ht="14.25" customHeight="1" x14ac:dyDescent="0.3">
      <c r="B73" s="286"/>
      <c r="C73" s="283" t="s">
        <v>304</v>
      </c>
      <c r="D73" s="482"/>
      <c r="E73" s="482"/>
      <c r="F73" s="482"/>
      <c r="G73" s="482"/>
      <c r="H73" s="482"/>
      <c r="I73" s="482"/>
      <c r="J73" s="732"/>
      <c r="K73" s="732"/>
      <c r="L73" s="732"/>
    </row>
    <row r="74" spans="2:26" ht="14.25" customHeight="1" thickBot="1" x14ac:dyDescent="0.35">
      <c r="B74" s="2436"/>
      <c r="C74" s="2437"/>
      <c r="D74" s="482"/>
      <c r="E74" s="482"/>
      <c r="F74" s="482"/>
      <c r="G74" s="482"/>
      <c r="H74" s="482"/>
      <c r="I74" s="482"/>
      <c r="J74" s="732"/>
      <c r="K74" s="732"/>
      <c r="L74" s="732"/>
    </row>
    <row r="75" spans="2:26" ht="16.5" thickBot="1" x14ac:dyDescent="0.3">
      <c r="B75" s="3494" t="s">
        <v>8035</v>
      </c>
      <c r="C75" s="3495"/>
      <c r="D75" s="3495"/>
      <c r="E75" s="3495"/>
      <c r="F75" s="3495"/>
      <c r="G75" s="3495"/>
      <c r="H75" s="3495"/>
      <c r="I75" s="3495"/>
      <c r="J75" s="3495"/>
      <c r="K75" s="3495"/>
      <c r="L75" s="3495"/>
      <c r="M75" s="3496"/>
    </row>
    <row r="76" spans="2:26" ht="16.5" thickBot="1" x14ac:dyDescent="0.3">
      <c r="B76" s="288"/>
      <c r="C76" s="289"/>
      <c r="D76" s="291"/>
      <c r="E76" s="291"/>
      <c r="F76" s="291"/>
      <c r="G76" s="291"/>
      <c r="H76" s="291"/>
      <c r="I76" s="291"/>
      <c r="J76" s="732"/>
      <c r="K76" s="732"/>
      <c r="L76" s="732"/>
    </row>
    <row r="77" spans="2:26" ht="45" customHeight="1" thickBot="1" x14ac:dyDescent="0.3">
      <c r="B77" s="3480" t="s">
        <v>8036</v>
      </c>
      <c r="C77" s="3481"/>
      <c r="D77" s="3481"/>
      <c r="E77" s="3481"/>
      <c r="F77" s="3481"/>
      <c r="G77" s="3481"/>
      <c r="H77" s="3481"/>
      <c r="I77" s="3481"/>
      <c r="J77" s="3481"/>
      <c r="K77" s="3481"/>
      <c r="L77" s="3481"/>
      <c r="M77" s="3482"/>
    </row>
    <row r="78" spans="2:26" ht="15" thickBot="1" x14ac:dyDescent="0.25">
      <c r="B78" s="305"/>
      <c r="C78" s="1170"/>
      <c r="D78" s="305"/>
      <c r="E78" s="305"/>
      <c r="F78" s="305"/>
      <c r="G78" s="114"/>
      <c r="H78" s="114"/>
      <c r="I78" s="114"/>
      <c r="J78" s="732"/>
      <c r="K78" s="732"/>
      <c r="L78" s="732"/>
    </row>
    <row r="79" spans="2:26" x14ac:dyDescent="0.25">
      <c r="B79" s="292" t="s">
        <v>307</v>
      </c>
      <c r="C79" s="3533" t="s">
        <v>308</v>
      </c>
      <c r="D79" s="3533"/>
      <c r="E79" s="3533"/>
      <c r="F79" s="3533"/>
      <c r="G79" s="3533"/>
      <c r="H79" s="3533"/>
      <c r="I79" s="3533"/>
      <c r="J79" s="3533"/>
      <c r="K79" s="3533"/>
      <c r="L79" s="3533"/>
      <c r="M79" s="3534"/>
    </row>
    <row r="80" spans="2:26" x14ac:dyDescent="0.25">
      <c r="B80" s="627" t="s">
        <v>309</v>
      </c>
      <c r="C80" s="628" t="str">
        <f>$C$5</f>
        <v>Forecast customer numbers</v>
      </c>
      <c r="D80" s="628"/>
      <c r="E80" s="628"/>
      <c r="F80" s="628"/>
      <c r="G80" s="628"/>
      <c r="H80" s="628"/>
      <c r="I80" s="628"/>
      <c r="J80" s="628"/>
      <c r="K80" s="628"/>
      <c r="L80" s="628"/>
      <c r="M80" s="629"/>
    </row>
    <row r="81" spans="2:13" ht="15" customHeight="1" x14ac:dyDescent="0.25">
      <c r="B81" s="2944" t="s">
        <v>8037</v>
      </c>
      <c r="C81" s="3524" t="s">
        <v>8038</v>
      </c>
      <c r="D81" s="3524"/>
      <c r="E81" s="3524"/>
      <c r="F81" s="3524"/>
      <c r="G81" s="3524"/>
      <c r="H81" s="3524"/>
      <c r="I81" s="3524"/>
      <c r="J81" s="3524"/>
      <c r="K81" s="3524"/>
      <c r="L81" s="3524"/>
      <c r="M81" s="3525"/>
    </row>
    <row r="82" spans="2:13" ht="15" customHeight="1" x14ac:dyDescent="0.25">
      <c r="B82" s="627" t="s">
        <v>321</v>
      </c>
      <c r="C82" s="628" t="str">
        <f>$C$13</f>
        <v>Reforecast customer numbers</v>
      </c>
      <c r="D82" s="628"/>
      <c r="E82" s="628"/>
      <c r="F82" s="628"/>
      <c r="G82" s="628"/>
      <c r="H82" s="628"/>
      <c r="I82" s="628"/>
      <c r="J82" s="628"/>
      <c r="K82" s="628"/>
      <c r="L82" s="628"/>
      <c r="M82" s="629"/>
    </row>
    <row r="83" spans="2:13" ht="15" customHeight="1" x14ac:dyDescent="0.25">
      <c r="B83" s="2944" t="s">
        <v>8039</v>
      </c>
      <c r="C83" s="3524" t="s">
        <v>8040</v>
      </c>
      <c r="D83" s="3524"/>
      <c r="E83" s="3524"/>
      <c r="F83" s="3524"/>
      <c r="G83" s="3524"/>
      <c r="H83" s="3524"/>
      <c r="I83" s="3524"/>
      <c r="J83" s="3524"/>
      <c r="K83" s="3524"/>
      <c r="L83" s="3524"/>
      <c r="M83" s="3525"/>
    </row>
    <row r="84" spans="2:13" ht="15" customHeight="1" x14ac:dyDescent="0.25">
      <c r="B84" s="627" t="s">
        <v>330</v>
      </c>
      <c r="C84" s="628" t="str">
        <f>$C$21</f>
        <v>Actual customer numbers</v>
      </c>
      <c r="D84" s="628"/>
      <c r="E84" s="628"/>
      <c r="F84" s="628"/>
      <c r="G84" s="628"/>
      <c r="H84" s="628"/>
      <c r="I84" s="628"/>
      <c r="J84" s="628"/>
      <c r="K84" s="628"/>
      <c r="L84" s="628"/>
      <c r="M84" s="629"/>
    </row>
    <row r="85" spans="2:13" ht="15" customHeight="1" x14ac:dyDescent="0.25">
      <c r="B85" s="2944" t="s">
        <v>8041</v>
      </c>
      <c r="C85" s="3524" t="s">
        <v>8042</v>
      </c>
      <c r="D85" s="3524"/>
      <c r="E85" s="3524"/>
      <c r="F85" s="3524"/>
      <c r="G85" s="3524"/>
      <c r="H85" s="3524"/>
      <c r="I85" s="3524"/>
      <c r="J85" s="3524"/>
      <c r="K85" s="3524"/>
      <c r="L85" s="3524"/>
      <c r="M85" s="3525"/>
    </row>
    <row r="86" spans="2:13" ht="15" customHeight="1" x14ac:dyDescent="0.25">
      <c r="B86" s="627" t="s">
        <v>334</v>
      </c>
      <c r="C86" s="628" t="str">
        <f>$C$29</f>
        <v>Actual revenue collected</v>
      </c>
      <c r="D86" s="628"/>
      <c r="E86" s="628"/>
      <c r="F86" s="628"/>
      <c r="G86" s="628"/>
      <c r="H86" s="628"/>
      <c r="I86" s="628"/>
      <c r="J86" s="628"/>
      <c r="K86" s="628"/>
      <c r="L86" s="628"/>
      <c r="M86" s="629"/>
    </row>
    <row r="87" spans="2:13" ht="15" customHeight="1" x14ac:dyDescent="0.25">
      <c r="B87" s="2944" t="s">
        <v>8043</v>
      </c>
      <c r="C87" s="3524" t="s">
        <v>8044</v>
      </c>
      <c r="D87" s="3524"/>
      <c r="E87" s="3524"/>
      <c r="F87" s="3524"/>
      <c r="G87" s="3524"/>
      <c r="H87" s="3524"/>
      <c r="I87" s="3524"/>
      <c r="J87" s="3524"/>
      <c r="K87" s="3524"/>
      <c r="L87" s="3524"/>
      <c r="M87" s="3525"/>
    </row>
    <row r="88" spans="2:13" ht="15" customHeight="1" x14ac:dyDescent="0.25">
      <c r="B88" s="627" t="s">
        <v>338</v>
      </c>
      <c r="C88" s="628" t="str">
        <f>$C$37</f>
        <v>Revenue sacrifice</v>
      </c>
      <c r="D88" s="628"/>
      <c r="E88" s="628"/>
      <c r="F88" s="628"/>
      <c r="G88" s="628"/>
      <c r="H88" s="628"/>
      <c r="I88" s="628"/>
      <c r="J88" s="628"/>
      <c r="K88" s="628"/>
      <c r="L88" s="628"/>
      <c r="M88" s="629"/>
    </row>
    <row r="89" spans="2:13" ht="15" customHeight="1" x14ac:dyDescent="0.25">
      <c r="B89" s="2944" t="s">
        <v>8045</v>
      </c>
      <c r="C89" s="3524" t="s">
        <v>8046</v>
      </c>
      <c r="D89" s="3524"/>
      <c r="E89" s="3524"/>
      <c r="F89" s="3524"/>
      <c r="G89" s="3524"/>
      <c r="H89" s="3524"/>
      <c r="I89" s="3524"/>
      <c r="J89" s="3524"/>
      <c r="K89" s="3524"/>
      <c r="L89" s="3524"/>
      <c r="M89" s="3525"/>
    </row>
    <row r="90" spans="2:13" ht="15" customHeight="1" x14ac:dyDescent="0.25">
      <c r="B90" s="627" t="s">
        <v>342</v>
      </c>
      <c r="C90" s="628" t="str">
        <f>$C$45</f>
        <v>Actual revenue collected (net)</v>
      </c>
      <c r="D90" s="628"/>
      <c r="E90" s="628"/>
      <c r="F90" s="628"/>
      <c r="G90" s="628"/>
      <c r="H90" s="628"/>
      <c r="I90" s="628"/>
      <c r="J90" s="628"/>
      <c r="K90" s="628"/>
      <c r="L90" s="628"/>
      <c r="M90" s="629"/>
    </row>
    <row r="91" spans="2:13" ht="15" customHeight="1" x14ac:dyDescent="0.25">
      <c r="B91" s="2944" t="s">
        <v>8047</v>
      </c>
      <c r="C91" s="3524" t="s">
        <v>8048</v>
      </c>
      <c r="D91" s="3524"/>
      <c r="E91" s="3524"/>
      <c r="F91" s="3524"/>
      <c r="G91" s="3524"/>
      <c r="H91" s="3524"/>
      <c r="I91" s="3524"/>
      <c r="J91" s="3524"/>
      <c r="K91" s="3524"/>
      <c r="L91" s="3524"/>
      <c r="M91" s="3525"/>
    </row>
    <row r="92" spans="2:13" ht="15" customHeight="1" x14ac:dyDescent="0.25">
      <c r="B92" s="627" t="s">
        <v>5092</v>
      </c>
      <c r="C92" s="628" t="str">
        <f>$C$53</f>
        <v>Modification factor</v>
      </c>
      <c r="D92" s="628"/>
      <c r="E92" s="628"/>
      <c r="F92" s="628"/>
      <c r="G92" s="628"/>
      <c r="H92" s="628"/>
      <c r="I92" s="628"/>
      <c r="J92" s="628"/>
      <c r="K92" s="628"/>
      <c r="L92" s="628"/>
      <c r="M92" s="629"/>
    </row>
    <row r="93" spans="2:13" ht="15" customHeight="1" x14ac:dyDescent="0.25">
      <c r="B93" s="2944" t="s">
        <v>8049</v>
      </c>
      <c r="C93" s="3524" t="s">
        <v>8050</v>
      </c>
      <c r="D93" s="3524"/>
      <c r="E93" s="3524"/>
      <c r="F93" s="3524"/>
      <c r="G93" s="3524"/>
      <c r="H93" s="3524"/>
      <c r="I93" s="3524"/>
      <c r="J93" s="3524"/>
      <c r="K93" s="3524"/>
      <c r="L93" s="3524"/>
      <c r="M93" s="3525"/>
    </row>
    <row r="94" spans="2:13" ht="15" customHeight="1" x14ac:dyDescent="0.25">
      <c r="B94" s="627" t="s">
        <v>5098</v>
      </c>
      <c r="C94" s="628" t="str">
        <f>$C$61</f>
        <v>Materiality threshold for financing adjustment</v>
      </c>
      <c r="D94" s="628"/>
      <c r="E94" s="628"/>
      <c r="F94" s="628"/>
      <c r="G94" s="628"/>
      <c r="H94" s="628"/>
      <c r="I94" s="628"/>
      <c r="J94" s="628"/>
      <c r="K94" s="628"/>
      <c r="L94" s="628"/>
      <c r="M94" s="629"/>
    </row>
    <row r="95" spans="2:13" ht="15" customHeight="1" x14ac:dyDescent="0.25">
      <c r="B95" s="2944" t="s">
        <v>8051</v>
      </c>
      <c r="C95" s="3524" t="s">
        <v>8052</v>
      </c>
      <c r="D95" s="3524"/>
      <c r="E95" s="3524"/>
      <c r="F95" s="3524"/>
      <c r="G95" s="3524"/>
      <c r="H95" s="3524"/>
      <c r="I95" s="3524"/>
      <c r="J95" s="3524"/>
      <c r="K95" s="3524"/>
      <c r="L95" s="3524"/>
      <c r="M95" s="3525"/>
    </row>
    <row r="96" spans="2:13" ht="15" customHeight="1" x14ac:dyDescent="0.25">
      <c r="B96" s="2944" t="s">
        <v>8053</v>
      </c>
      <c r="C96" s="3524" t="s">
        <v>8054</v>
      </c>
      <c r="D96" s="3524"/>
      <c r="E96" s="3524"/>
      <c r="F96" s="3524"/>
      <c r="G96" s="3524"/>
      <c r="H96" s="3524"/>
      <c r="I96" s="3524"/>
      <c r="J96" s="3524"/>
      <c r="K96" s="3524"/>
      <c r="L96" s="3524"/>
      <c r="M96" s="3525"/>
    </row>
    <row r="97" spans="2:13" ht="15" customHeight="1" x14ac:dyDescent="0.25">
      <c r="B97" s="627" t="s">
        <v>5102</v>
      </c>
      <c r="C97" s="628" t="str">
        <f>$C$65</f>
        <v>Total reward / (penalty) at the end of AMP6</v>
      </c>
      <c r="D97" s="628"/>
      <c r="E97" s="628"/>
      <c r="F97" s="628"/>
      <c r="G97" s="628"/>
      <c r="H97" s="628"/>
      <c r="I97" s="628"/>
      <c r="J97" s="628"/>
      <c r="K97" s="628"/>
      <c r="L97" s="628"/>
      <c r="M97" s="629"/>
    </row>
    <row r="98" spans="2:13" ht="30" customHeight="1" x14ac:dyDescent="0.25">
      <c r="B98" s="2944" t="s">
        <v>8055</v>
      </c>
      <c r="C98" s="3524" t="s">
        <v>8056</v>
      </c>
      <c r="D98" s="3524"/>
      <c r="E98" s="3524"/>
      <c r="F98" s="3524"/>
      <c r="G98" s="3524"/>
      <c r="H98" s="3524"/>
      <c r="I98" s="3524"/>
      <c r="J98" s="3524"/>
      <c r="K98" s="3524"/>
      <c r="L98" s="3524"/>
      <c r="M98" s="3525"/>
    </row>
    <row r="99" spans="2:13" ht="15" customHeight="1" thickBot="1" x14ac:dyDescent="0.3">
      <c r="B99" s="2946" t="s">
        <v>8057</v>
      </c>
      <c r="C99" s="3521" t="s">
        <v>8058</v>
      </c>
      <c r="D99" s="3521"/>
      <c r="E99" s="3521"/>
      <c r="F99" s="3521"/>
      <c r="G99" s="3521"/>
      <c r="H99" s="3521"/>
      <c r="I99" s="3521"/>
      <c r="J99" s="3521"/>
      <c r="K99" s="3521"/>
      <c r="L99" s="3521"/>
      <c r="M99" s="3522"/>
    </row>
    <row r="100" spans="2:13" x14ac:dyDescent="0.25"/>
    <row r="101" spans="2:13" x14ac:dyDescent="0.25"/>
  </sheetData>
  <sheetProtection autoFilter="0"/>
  <mergeCells count="17">
    <mergeCell ref="C91:M91"/>
    <mergeCell ref="O1:R1"/>
    <mergeCell ref="B3:C3"/>
    <mergeCell ref="U4:Y4"/>
    <mergeCell ref="B75:M75"/>
    <mergeCell ref="B77:M77"/>
    <mergeCell ref="C79:M79"/>
    <mergeCell ref="C81:M81"/>
    <mergeCell ref="C83:M83"/>
    <mergeCell ref="C85:M85"/>
    <mergeCell ref="C87:M87"/>
    <mergeCell ref="C89:M89"/>
    <mergeCell ref="C93:M93"/>
    <mergeCell ref="C95:M95"/>
    <mergeCell ref="C96:M96"/>
    <mergeCell ref="C98:M98"/>
    <mergeCell ref="C99:M99"/>
  </mergeCells>
  <conditionalFormatting sqref="R5:R68">
    <cfRule type="cellIs" dxfId="6" priority="7"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7061C275-E62A-4E64-A897-75EA24EFD50F}">
            <xm:f>'https://yorkshirewater.sharepoint.com/sites/yw-147/05 PR19 BP documents/40 Post IAP Assurance/10 Tables/DD August 2019/[yky-pr19-business-plan_august-2019-DD resubmission_v5.xlsb]Validation flags'!#REF!=1</xm:f>
            <x14:dxf>
              <fill>
                <patternFill>
                  <bgColor rgb="FFE0DCD8"/>
                </patternFill>
              </fill>
            </x14:dxf>
          </x14:cfRule>
          <xm:sqref>H15:L16</xm:sqref>
        </x14:conditionalFormatting>
        <x14:conditionalFormatting xmlns:xm="http://schemas.microsoft.com/office/excel/2006/main">
          <x14:cfRule type="expression" priority="5" id="{DBCD2725-C5E6-40C1-851F-839020A48EEA}">
            <xm:f>'https://yorkshirewater.sharepoint.com/sites/yw-147/05 PR19 BP documents/40 Post IAP Assurance/10 Tables/DD August 2019/[yky-pr19-business-plan_august-2019-DD resubmission_v5.xlsb]Validation flags'!#REF!=1</xm:f>
            <x14:dxf>
              <fill>
                <patternFill>
                  <bgColor rgb="FFE0DCD8"/>
                </patternFill>
              </fill>
            </x14:dxf>
          </x14:cfRule>
          <xm:sqref>H18:L19</xm:sqref>
        </x14:conditionalFormatting>
        <x14:conditionalFormatting xmlns:xm="http://schemas.microsoft.com/office/excel/2006/main">
          <x14:cfRule type="expression" priority="4" id="{C5E1063A-0818-4A73-BC1B-2647DB13291C}">
            <xm:f>'https://yorkshirewater.sharepoint.com/sites/yw-147/05 PR19 BP documents/40 Post IAP Assurance/10 Tables/DD August 2019/[yky-pr19-business-plan_august-2019-DD resubmission_v5.xlsb]Validation flags'!#REF!=1</xm:f>
            <x14:dxf>
              <fill>
                <patternFill>
                  <bgColor rgb="FFE0DCD8"/>
                </patternFill>
              </fill>
            </x14:dxf>
          </x14:cfRule>
          <xm:sqref>J23:L24</xm:sqref>
        </x14:conditionalFormatting>
        <x14:conditionalFormatting xmlns:xm="http://schemas.microsoft.com/office/excel/2006/main">
          <x14:cfRule type="expression" priority="3" id="{08F28F57-E484-4D05-B00A-642A371A7BD3}">
            <xm:f>'https://yorkshirewater.sharepoint.com/sites/yw-147/05 PR19 BP documents/40 Post IAP Assurance/10 Tables/DD August 2019/[yky-pr19-business-plan_august-2019-DD resubmission_v5.xlsb]Validation flags'!#REF!=1</xm:f>
            <x14:dxf>
              <fill>
                <patternFill>
                  <bgColor rgb="FFE0DCD8"/>
                </patternFill>
              </fill>
            </x14:dxf>
          </x14:cfRule>
          <xm:sqref>J26:L27</xm:sqref>
        </x14:conditionalFormatting>
        <x14:conditionalFormatting xmlns:xm="http://schemas.microsoft.com/office/excel/2006/main">
          <x14:cfRule type="expression" priority="2" id="{705B9E55-D704-428E-BD68-7BB2154E7446}">
            <xm:f>'https://yorkshirewater.sharepoint.com/sites/yw-147/05 PR19 BP documents/40 Post IAP Assurance/10 Tables/DD August 2019/[yky-pr19-business-plan_august-2019-DD resubmission_v5.xlsb]Validation flags'!#REF!=1</xm:f>
            <x14:dxf>
              <fill>
                <patternFill>
                  <bgColor rgb="FFE0DCD8"/>
                </patternFill>
              </fill>
            </x14:dxf>
          </x14:cfRule>
          <xm:sqref>H39:L40</xm:sqref>
        </x14:conditionalFormatting>
        <x14:conditionalFormatting xmlns:xm="http://schemas.microsoft.com/office/excel/2006/main">
          <x14:cfRule type="expression" priority="1" id="{95B4ECDE-CF37-4F5E-A70C-5DDE861627B6}">
            <xm:f>'https://yorkshirewater.sharepoint.com/sites/yw-147/05 PR19 BP documents/40 Post IAP Assurance/10 Tables/DD August 2019/[yky-pr19-business-plan_august-2019-DD resubmission_v5.xlsb]Validation flags'!#REF!=1</xm:f>
            <x14:dxf>
              <fill>
                <patternFill>
                  <bgColor rgb="FFE0DCD8"/>
                </patternFill>
              </fill>
            </x14:dxf>
          </x14:cfRule>
          <xm:sqref>H42:L43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3145-E39C-428A-A5E5-33B0A5FF34A3}">
  <sheetPr>
    <tabColor theme="2" tint="-0.249977111117893"/>
  </sheetPr>
  <dimension ref="A1:FQ106"/>
  <sheetViews>
    <sheetView zoomScale="80" zoomScaleNormal="80" workbookViewId="0">
      <selection activeCell="BD45" sqref="BD45:BD46"/>
    </sheetView>
  </sheetViews>
  <sheetFormatPr defaultColWidth="0" defaultRowHeight="14.25" zeroHeight="1" x14ac:dyDescent="0.25"/>
  <cols>
    <col min="1" max="1" width="1.85546875" style="6" customWidth="1"/>
    <col min="2" max="2" width="7.5703125" style="6" customWidth="1"/>
    <col min="3" max="3" width="52.7109375" style="6" customWidth="1"/>
    <col min="4" max="4" width="14.85546875" style="6" bestFit="1" customWidth="1"/>
    <col min="5" max="6" width="6.42578125" style="6" customWidth="1"/>
    <col min="7" max="54" width="11" style="6" customWidth="1"/>
    <col min="55" max="55" width="3" style="6" customWidth="1"/>
    <col min="56" max="56" width="47.28515625" style="6" bestFit="1" customWidth="1"/>
    <col min="57" max="57" width="93.28515625" style="6" customWidth="1"/>
    <col min="58" max="58" width="3" style="6" customWidth="1"/>
    <col min="59" max="59" width="56.7109375" style="14" customWidth="1"/>
    <col min="60" max="60" width="43" style="14" customWidth="1"/>
    <col min="61" max="61" width="5.28515625" style="6" customWidth="1"/>
    <col min="62" max="62" width="7.5703125" style="6" customWidth="1"/>
    <col min="63" max="63" width="52.7109375" style="6" customWidth="1"/>
    <col min="64" max="65" width="6.42578125" style="6" customWidth="1"/>
    <col min="66" max="71" width="14.42578125" style="6" customWidth="1"/>
    <col min="72" max="72" width="11" style="6" customWidth="1"/>
    <col min="73" max="73" width="3" style="7" hidden="1" customWidth="1"/>
    <col min="74" max="74" width="17.85546875" style="14" hidden="1" customWidth="1"/>
    <col min="75" max="75" width="3" style="14" hidden="1" customWidth="1"/>
    <col min="76" max="122" width="4" style="8" hidden="1" customWidth="1"/>
    <col min="123" max="123" width="6.85546875" style="8" hidden="1" customWidth="1"/>
    <col min="124" max="124" width="1.85546875" style="7" hidden="1" customWidth="1"/>
    <col min="125" max="125" width="24.7109375" style="6" hidden="1" customWidth="1"/>
    <col min="126" max="172" width="2.140625" style="478" hidden="1" customWidth="1"/>
    <col min="173" max="173" width="4" style="479" hidden="1" customWidth="1"/>
    <col min="174" max="16384" width="11" style="6" hidden="1"/>
  </cols>
  <sheetData>
    <row r="1" spans="2:172" ht="20.25" x14ac:dyDescent="0.25">
      <c r="B1" s="1" t="s">
        <v>872</v>
      </c>
      <c r="C1" s="1"/>
      <c r="D1" s="1"/>
      <c r="E1" s="1"/>
      <c r="F1" s="1"/>
      <c r="G1" s="1"/>
      <c r="H1" s="1"/>
      <c r="I1" s="1"/>
      <c r="J1" s="1"/>
      <c r="K1" s="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4" t="str">
        <f>[2]AppValidation!$D$2</f>
        <v>Yorkshire Water</v>
      </c>
      <c r="BC1" s="477"/>
      <c r="BD1" s="3497" t="s">
        <v>1</v>
      </c>
      <c r="BE1" s="3497"/>
      <c r="BF1" s="3497"/>
      <c r="BG1" s="3497"/>
      <c r="BH1" s="3497"/>
      <c r="BJ1" s="1" t="s">
        <v>2</v>
      </c>
      <c r="BK1" s="1"/>
      <c r="BL1" s="1"/>
      <c r="BM1" s="1"/>
      <c r="BN1" s="1"/>
      <c r="BO1" s="1"/>
      <c r="BP1" s="1"/>
      <c r="BQ1" s="1"/>
      <c r="BR1" s="1"/>
      <c r="BS1" s="3" t="str">
        <f>LEFT($B$1,4)</f>
        <v>WWS1</v>
      </c>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row>
    <row r="2" spans="2:172" ht="15" customHeight="1" thickBot="1" x14ac:dyDescent="0.35">
      <c r="B2" s="480"/>
      <c r="C2" s="481"/>
      <c r="D2" s="481"/>
      <c r="E2" s="481"/>
      <c r="F2" s="481"/>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J2" s="480"/>
      <c r="BK2" s="481"/>
      <c r="BL2" s="481"/>
      <c r="BM2" s="481"/>
      <c r="BN2" s="482"/>
      <c r="BO2" s="482"/>
      <c r="BP2" s="482"/>
      <c r="BQ2" s="482"/>
      <c r="BR2" s="482"/>
      <c r="BS2" s="482"/>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row>
    <row r="3" spans="2:172" ht="16.5" customHeight="1" thickBot="1" x14ac:dyDescent="0.35">
      <c r="B3" s="483"/>
      <c r="C3" s="483"/>
      <c r="D3" s="483"/>
      <c r="E3" s="483"/>
      <c r="F3" s="483"/>
      <c r="G3" s="3550" t="s">
        <v>3</v>
      </c>
      <c r="H3" s="3551"/>
      <c r="I3" s="3551"/>
      <c r="J3" s="3551"/>
      <c r="K3" s="3551"/>
      <c r="L3" s="3552"/>
      <c r="M3" s="3550" t="s">
        <v>4</v>
      </c>
      <c r="N3" s="3551"/>
      <c r="O3" s="3551"/>
      <c r="P3" s="3551"/>
      <c r="Q3" s="3551"/>
      <c r="R3" s="3552"/>
      <c r="S3" s="3550" t="s">
        <v>5</v>
      </c>
      <c r="T3" s="3551"/>
      <c r="U3" s="3551"/>
      <c r="V3" s="3551"/>
      <c r="W3" s="3551"/>
      <c r="X3" s="3552"/>
      <c r="Y3" s="3550" t="s">
        <v>6</v>
      </c>
      <c r="Z3" s="3551"/>
      <c r="AA3" s="3551"/>
      <c r="AB3" s="3551"/>
      <c r="AC3" s="3551"/>
      <c r="AD3" s="3552"/>
      <c r="AE3" s="3550" t="s">
        <v>7</v>
      </c>
      <c r="AF3" s="3551"/>
      <c r="AG3" s="3551"/>
      <c r="AH3" s="3551"/>
      <c r="AI3" s="3551"/>
      <c r="AJ3" s="3552"/>
      <c r="AK3" s="3550" t="s">
        <v>8</v>
      </c>
      <c r="AL3" s="3551"/>
      <c r="AM3" s="3551"/>
      <c r="AN3" s="3551"/>
      <c r="AO3" s="3551"/>
      <c r="AP3" s="3552"/>
      <c r="AQ3" s="3550" t="s">
        <v>9</v>
      </c>
      <c r="AR3" s="3551"/>
      <c r="AS3" s="3551"/>
      <c r="AT3" s="3551"/>
      <c r="AU3" s="3551"/>
      <c r="AV3" s="3552"/>
      <c r="AW3" s="3550" t="s">
        <v>10</v>
      </c>
      <c r="AX3" s="3551"/>
      <c r="AY3" s="3551"/>
      <c r="AZ3" s="3551"/>
      <c r="BA3" s="3551"/>
      <c r="BB3" s="3552"/>
      <c r="BC3" s="482"/>
      <c r="BD3" s="484"/>
      <c r="BJ3" s="483"/>
      <c r="BK3" s="483"/>
      <c r="BL3" s="483"/>
      <c r="BM3" s="483"/>
      <c r="BN3" s="3550" t="s">
        <v>11</v>
      </c>
      <c r="BO3" s="3551"/>
      <c r="BP3" s="3551"/>
      <c r="BQ3" s="3551"/>
      <c r="BR3" s="3551"/>
      <c r="BS3" s="3552"/>
      <c r="BV3" s="18"/>
      <c r="BW3" s="18"/>
      <c r="BX3" s="3553" t="s">
        <v>12</v>
      </c>
      <c r="BY3" s="3553"/>
      <c r="BZ3" s="3553"/>
      <c r="CA3" s="3553"/>
      <c r="CB3" s="3553"/>
      <c r="CC3" s="3553"/>
      <c r="CD3" s="3553"/>
      <c r="CE3" s="3553"/>
      <c r="CF3" s="3553"/>
      <c r="CG3" s="3553"/>
      <c r="CH3" s="3553"/>
      <c r="CI3" s="3553"/>
      <c r="CJ3" s="3553"/>
      <c r="CK3" s="3553"/>
      <c r="CL3" s="3553"/>
      <c r="CM3" s="3553"/>
      <c r="CN3" s="3553"/>
      <c r="CO3" s="3553"/>
      <c r="CP3" s="3553"/>
      <c r="CQ3" s="3553"/>
      <c r="CR3" s="3553"/>
      <c r="CS3" s="3553"/>
      <c r="CT3" s="3553"/>
      <c r="CU3" s="3553"/>
      <c r="CV3" s="3553"/>
      <c r="CW3" s="3553"/>
      <c r="CX3" s="3553"/>
      <c r="CY3" s="3553"/>
      <c r="CZ3" s="3553"/>
      <c r="DA3" s="3553"/>
      <c r="DB3" s="3553"/>
      <c r="DC3" s="3553"/>
      <c r="DD3" s="3553"/>
      <c r="DE3" s="3553"/>
      <c r="DF3" s="3553"/>
      <c r="DG3" s="3553"/>
      <c r="DH3" s="3553"/>
      <c r="DI3" s="3553"/>
      <c r="DJ3" s="3553"/>
      <c r="DK3" s="3553"/>
      <c r="DL3" s="3553"/>
      <c r="DM3" s="3553"/>
      <c r="DN3" s="3553"/>
      <c r="DO3" s="3553"/>
      <c r="DP3" s="3553"/>
      <c r="DQ3" s="3553"/>
      <c r="DR3" s="3553"/>
      <c r="DS3" s="485"/>
      <c r="DU3" s="3554" t="s">
        <v>13</v>
      </c>
      <c r="DV3" s="3554"/>
      <c r="DW3" s="3554"/>
      <c r="DX3" s="3554"/>
      <c r="DY3" s="3554"/>
      <c r="DZ3" s="3554"/>
      <c r="EA3" s="3554"/>
      <c r="EB3" s="3554"/>
      <c r="EC3" s="3554"/>
      <c r="ED3" s="3554"/>
      <c r="EE3" s="3554"/>
      <c r="EF3" s="3554"/>
      <c r="EG3" s="3554"/>
      <c r="EH3" s="3554"/>
      <c r="EI3" s="3554"/>
      <c r="EJ3" s="3554"/>
      <c r="EK3" s="3554"/>
      <c r="EL3" s="3554"/>
      <c r="EM3" s="3554"/>
      <c r="EN3" s="3554"/>
      <c r="EO3" s="3554"/>
      <c r="EP3" s="3554"/>
      <c r="EQ3" s="3554"/>
      <c r="ER3" s="3554"/>
      <c r="ES3" s="3554"/>
      <c r="ET3" s="3554"/>
      <c r="EU3" s="3554"/>
      <c r="EV3" s="3554"/>
      <c r="EW3" s="3554"/>
      <c r="EX3" s="3554"/>
      <c r="EY3" s="3554"/>
      <c r="EZ3" s="3554"/>
      <c r="FA3" s="3554"/>
      <c r="FB3" s="3554"/>
      <c r="FC3" s="3554"/>
      <c r="FD3" s="3554"/>
      <c r="FE3" s="3554"/>
      <c r="FF3" s="3554"/>
      <c r="FG3" s="3554"/>
      <c r="FH3" s="3554"/>
      <c r="FI3" s="3554"/>
      <c r="FJ3" s="3554"/>
      <c r="FK3" s="3554"/>
      <c r="FL3" s="3554"/>
      <c r="FM3" s="3554"/>
      <c r="FN3" s="3554"/>
      <c r="FO3" s="3554"/>
    </row>
    <row r="4" spans="2:172" ht="17.25" customHeight="1" thickBot="1" x14ac:dyDescent="0.35">
      <c r="B4" s="3544" t="s">
        <v>14</v>
      </c>
      <c r="C4" s="3545"/>
      <c r="D4" s="3555" t="s">
        <v>2</v>
      </c>
      <c r="E4" s="3539" t="s">
        <v>16</v>
      </c>
      <c r="F4" s="3535" t="s">
        <v>17</v>
      </c>
      <c r="G4" s="3537" t="s">
        <v>873</v>
      </c>
      <c r="H4" s="3539" t="s">
        <v>874</v>
      </c>
      <c r="I4" s="3541" t="s">
        <v>875</v>
      </c>
      <c r="J4" s="3542"/>
      <c r="K4" s="3543"/>
      <c r="L4" s="3535" t="s">
        <v>22</v>
      </c>
      <c r="M4" s="3537" t="s">
        <v>873</v>
      </c>
      <c r="N4" s="3539" t="s">
        <v>874</v>
      </c>
      <c r="O4" s="3541" t="s">
        <v>875</v>
      </c>
      <c r="P4" s="3542"/>
      <c r="Q4" s="3543"/>
      <c r="R4" s="3535" t="s">
        <v>22</v>
      </c>
      <c r="S4" s="3537" t="s">
        <v>873</v>
      </c>
      <c r="T4" s="3539" t="s">
        <v>874</v>
      </c>
      <c r="U4" s="3541" t="s">
        <v>875</v>
      </c>
      <c r="V4" s="3542"/>
      <c r="W4" s="3543"/>
      <c r="X4" s="3535" t="s">
        <v>22</v>
      </c>
      <c r="Y4" s="3537" t="s">
        <v>873</v>
      </c>
      <c r="Z4" s="3539" t="s">
        <v>874</v>
      </c>
      <c r="AA4" s="3541" t="s">
        <v>875</v>
      </c>
      <c r="AB4" s="3542"/>
      <c r="AC4" s="3543"/>
      <c r="AD4" s="3535" t="s">
        <v>22</v>
      </c>
      <c r="AE4" s="3537" t="s">
        <v>873</v>
      </c>
      <c r="AF4" s="3539" t="s">
        <v>874</v>
      </c>
      <c r="AG4" s="3541" t="s">
        <v>875</v>
      </c>
      <c r="AH4" s="3542"/>
      <c r="AI4" s="3543"/>
      <c r="AJ4" s="3535" t="s">
        <v>22</v>
      </c>
      <c r="AK4" s="3537" t="s">
        <v>873</v>
      </c>
      <c r="AL4" s="3539" t="s">
        <v>874</v>
      </c>
      <c r="AM4" s="3541" t="s">
        <v>875</v>
      </c>
      <c r="AN4" s="3542"/>
      <c r="AO4" s="3543"/>
      <c r="AP4" s="3535" t="s">
        <v>22</v>
      </c>
      <c r="AQ4" s="3537" t="s">
        <v>873</v>
      </c>
      <c r="AR4" s="3539" t="s">
        <v>874</v>
      </c>
      <c r="AS4" s="3541" t="s">
        <v>875</v>
      </c>
      <c r="AT4" s="3542"/>
      <c r="AU4" s="3543"/>
      <c r="AV4" s="3535" t="s">
        <v>22</v>
      </c>
      <c r="AW4" s="3537" t="s">
        <v>873</v>
      </c>
      <c r="AX4" s="3539" t="s">
        <v>874</v>
      </c>
      <c r="AY4" s="3541" t="s">
        <v>875</v>
      </c>
      <c r="AZ4" s="3542"/>
      <c r="BA4" s="3543"/>
      <c r="BB4" s="3535" t="s">
        <v>22</v>
      </c>
      <c r="BC4" s="486"/>
      <c r="BD4" s="487"/>
      <c r="BE4" s="487"/>
      <c r="BJ4" s="3544" t="s">
        <v>14</v>
      </c>
      <c r="BK4" s="3545"/>
      <c r="BL4" s="3539" t="s">
        <v>16</v>
      </c>
      <c r="BM4" s="3535" t="s">
        <v>17</v>
      </c>
      <c r="BN4" s="3537" t="s">
        <v>873</v>
      </c>
      <c r="BO4" s="3539" t="s">
        <v>874</v>
      </c>
      <c r="BP4" s="3541" t="s">
        <v>875</v>
      </c>
      <c r="BQ4" s="3542"/>
      <c r="BR4" s="3543"/>
      <c r="BS4" s="3535" t="s">
        <v>22</v>
      </c>
      <c r="BX4" s="14"/>
      <c r="BY4" s="14"/>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U4" s="488" t="s">
        <v>876</v>
      </c>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row>
    <row r="5" spans="2:172" ht="45.75" thickBot="1" x14ac:dyDescent="0.35">
      <c r="B5" s="3546"/>
      <c r="C5" s="3547"/>
      <c r="D5" s="3556"/>
      <c r="E5" s="3548"/>
      <c r="F5" s="3549"/>
      <c r="G5" s="3538"/>
      <c r="H5" s="3540"/>
      <c r="I5" s="489" t="s">
        <v>877</v>
      </c>
      <c r="J5" s="489" t="s">
        <v>878</v>
      </c>
      <c r="K5" s="490" t="s">
        <v>879</v>
      </c>
      <c r="L5" s="3536"/>
      <c r="M5" s="3538"/>
      <c r="N5" s="3540"/>
      <c r="O5" s="489" t="s">
        <v>877</v>
      </c>
      <c r="P5" s="489" t="s">
        <v>878</v>
      </c>
      <c r="Q5" s="490" t="s">
        <v>879</v>
      </c>
      <c r="R5" s="3536"/>
      <c r="S5" s="3538"/>
      <c r="T5" s="3540"/>
      <c r="U5" s="489" t="s">
        <v>877</v>
      </c>
      <c r="V5" s="489" t="s">
        <v>878</v>
      </c>
      <c r="W5" s="490" t="s">
        <v>879</v>
      </c>
      <c r="X5" s="3536"/>
      <c r="Y5" s="3538"/>
      <c r="Z5" s="3540"/>
      <c r="AA5" s="489" t="s">
        <v>877</v>
      </c>
      <c r="AB5" s="489" t="s">
        <v>878</v>
      </c>
      <c r="AC5" s="490" t="s">
        <v>879</v>
      </c>
      <c r="AD5" s="3536"/>
      <c r="AE5" s="3538"/>
      <c r="AF5" s="3540"/>
      <c r="AG5" s="489" t="s">
        <v>877</v>
      </c>
      <c r="AH5" s="489" t="s">
        <v>878</v>
      </c>
      <c r="AI5" s="490" t="s">
        <v>879</v>
      </c>
      <c r="AJ5" s="3536"/>
      <c r="AK5" s="3538"/>
      <c r="AL5" s="3540"/>
      <c r="AM5" s="489" t="s">
        <v>877</v>
      </c>
      <c r="AN5" s="489" t="s">
        <v>878</v>
      </c>
      <c r="AO5" s="490" t="s">
        <v>879</v>
      </c>
      <c r="AP5" s="3536"/>
      <c r="AQ5" s="3538"/>
      <c r="AR5" s="3540"/>
      <c r="AS5" s="489" t="s">
        <v>877</v>
      </c>
      <c r="AT5" s="489" t="s">
        <v>878</v>
      </c>
      <c r="AU5" s="490" t="s">
        <v>879</v>
      </c>
      <c r="AV5" s="3536"/>
      <c r="AW5" s="3538"/>
      <c r="AX5" s="3540"/>
      <c r="AY5" s="489" t="s">
        <v>877</v>
      </c>
      <c r="AZ5" s="489" t="s">
        <v>878</v>
      </c>
      <c r="BA5" s="490" t="s">
        <v>879</v>
      </c>
      <c r="BB5" s="3536"/>
      <c r="BC5" s="486"/>
      <c r="BD5" s="26" t="s">
        <v>23</v>
      </c>
      <c r="BE5" s="27" t="s">
        <v>24</v>
      </c>
      <c r="BG5" s="23" t="s">
        <v>25</v>
      </c>
      <c r="BH5" s="491" t="s">
        <v>13</v>
      </c>
      <c r="BJ5" s="3546"/>
      <c r="BK5" s="3547"/>
      <c r="BL5" s="3548"/>
      <c r="BM5" s="3549"/>
      <c r="BN5" s="3538"/>
      <c r="BO5" s="3540"/>
      <c r="BP5" s="489" t="s">
        <v>877</v>
      </c>
      <c r="BQ5" s="489" t="s">
        <v>878</v>
      </c>
      <c r="BR5" s="490" t="s">
        <v>879</v>
      </c>
      <c r="BS5" s="3536"/>
      <c r="BV5" s="492" t="s">
        <v>26</v>
      </c>
      <c r="BX5" s="42" t="s">
        <v>27</v>
      </c>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U5" s="493" t="s">
        <v>880</v>
      </c>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row>
    <row r="6" spans="2:172" ht="14.25" customHeight="1" thickBot="1" x14ac:dyDescent="0.35">
      <c r="B6" s="494"/>
      <c r="C6" s="494"/>
      <c r="D6" s="494"/>
      <c r="E6" s="494"/>
      <c r="F6" s="494"/>
      <c r="G6" s="495"/>
      <c r="H6" s="495"/>
      <c r="I6" s="495"/>
      <c r="J6" s="495"/>
      <c r="K6" s="495"/>
      <c r="L6" s="495"/>
      <c r="M6" s="495"/>
      <c r="N6" s="495"/>
      <c r="O6" s="495"/>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c r="AZ6" s="495"/>
      <c r="BA6" s="495"/>
      <c r="BB6" s="495"/>
      <c r="BC6" s="482"/>
      <c r="BD6" s="482"/>
      <c r="BG6" s="496"/>
      <c r="BH6" s="496"/>
      <c r="BJ6" s="494"/>
      <c r="BK6" s="494"/>
      <c r="BL6" s="494"/>
      <c r="BM6" s="494"/>
      <c r="BN6" s="495"/>
      <c r="BO6" s="495"/>
      <c r="BP6" s="495"/>
      <c r="BQ6" s="495"/>
      <c r="BR6" s="495"/>
      <c r="BS6" s="495"/>
      <c r="BX6" s="441"/>
      <c r="BY6" s="441"/>
      <c r="BZ6" s="441"/>
      <c r="CA6" s="441"/>
      <c r="CB6" s="441"/>
      <c r="CC6" s="441"/>
      <c r="CD6" s="441"/>
      <c r="CE6" s="441"/>
      <c r="CF6" s="441"/>
      <c r="CG6" s="441"/>
      <c r="CH6" s="441"/>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U6" s="497" t="s">
        <v>881</v>
      </c>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row>
    <row r="7" spans="2:172" ht="14.25" customHeight="1" thickBot="1" x14ac:dyDescent="0.35">
      <c r="B7" s="3529" t="s">
        <v>30</v>
      </c>
      <c r="C7" s="3530"/>
      <c r="D7" s="3530"/>
      <c r="E7" s="3530"/>
      <c r="F7" s="3531"/>
      <c r="G7" s="3526" t="s">
        <v>31</v>
      </c>
      <c r="H7" s="3527"/>
      <c r="I7" s="3527"/>
      <c r="J7" s="3527"/>
      <c r="K7" s="3527"/>
      <c r="L7" s="3528"/>
      <c r="M7" s="3526" t="s">
        <v>31</v>
      </c>
      <c r="N7" s="3527"/>
      <c r="O7" s="3527"/>
      <c r="P7" s="3527"/>
      <c r="Q7" s="3527"/>
      <c r="R7" s="3528"/>
      <c r="S7" s="3526" t="s">
        <v>31</v>
      </c>
      <c r="T7" s="3527"/>
      <c r="U7" s="3527"/>
      <c r="V7" s="3527"/>
      <c r="W7" s="3527"/>
      <c r="X7" s="3528"/>
      <c r="Y7" s="3526" t="s">
        <v>882</v>
      </c>
      <c r="Z7" s="3527"/>
      <c r="AA7" s="3527"/>
      <c r="AB7" s="3527"/>
      <c r="AC7" s="3527"/>
      <c r="AD7" s="3528"/>
      <c r="AE7" s="3526" t="s">
        <v>882</v>
      </c>
      <c r="AF7" s="3527"/>
      <c r="AG7" s="3527"/>
      <c r="AH7" s="3527"/>
      <c r="AI7" s="3527"/>
      <c r="AJ7" s="3528"/>
      <c r="AK7" s="3526" t="s">
        <v>882</v>
      </c>
      <c r="AL7" s="3527"/>
      <c r="AM7" s="3527"/>
      <c r="AN7" s="3527"/>
      <c r="AO7" s="3527"/>
      <c r="AP7" s="3528"/>
      <c r="AQ7" s="3526" t="s">
        <v>882</v>
      </c>
      <c r="AR7" s="3527"/>
      <c r="AS7" s="3527"/>
      <c r="AT7" s="3527"/>
      <c r="AU7" s="3527"/>
      <c r="AV7" s="3528"/>
      <c r="AW7" s="3526" t="s">
        <v>882</v>
      </c>
      <c r="AX7" s="3527"/>
      <c r="AY7" s="3527"/>
      <c r="AZ7" s="3527"/>
      <c r="BA7" s="3527"/>
      <c r="BB7" s="3528"/>
      <c r="BC7" s="482"/>
      <c r="BD7" s="482"/>
      <c r="BG7" s="498"/>
      <c r="BH7" s="498"/>
      <c r="BJ7" s="3529" t="s">
        <v>30</v>
      </c>
      <c r="BK7" s="3530"/>
      <c r="BL7" s="3530"/>
      <c r="BM7" s="3531"/>
      <c r="BN7" s="3526" t="s">
        <v>33</v>
      </c>
      <c r="BO7" s="3527"/>
      <c r="BP7" s="3527"/>
      <c r="BQ7" s="3527"/>
      <c r="BR7" s="3527"/>
      <c r="BS7" s="3528"/>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U7" s="488" t="s">
        <v>883</v>
      </c>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row>
    <row r="8" spans="2:172" ht="14.25" customHeight="1" thickBot="1" x14ac:dyDescent="0.35">
      <c r="B8" s="494"/>
      <c r="C8" s="494"/>
      <c r="D8" s="494"/>
      <c r="E8" s="494"/>
      <c r="F8" s="494"/>
      <c r="G8" s="495"/>
      <c r="H8" s="495"/>
      <c r="I8" s="495"/>
      <c r="J8" s="495"/>
      <c r="K8" s="495"/>
      <c r="L8" s="495"/>
      <c r="M8" s="495"/>
      <c r="N8" s="495"/>
      <c r="O8" s="495"/>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c r="AZ8" s="495"/>
      <c r="BA8" s="495"/>
      <c r="BB8" s="495"/>
      <c r="BC8" s="482"/>
      <c r="BD8" s="482"/>
      <c r="BG8" s="43"/>
      <c r="BH8" s="43"/>
      <c r="BJ8" s="494"/>
      <c r="BK8" s="494"/>
      <c r="BL8" s="494"/>
      <c r="BM8" s="494"/>
      <c r="BN8" s="495"/>
      <c r="BO8" s="495"/>
      <c r="BP8" s="495"/>
      <c r="BQ8" s="495"/>
      <c r="BR8" s="495"/>
      <c r="BS8" s="495"/>
      <c r="BX8" s="441"/>
      <c r="BY8" s="441"/>
      <c r="BZ8" s="441"/>
      <c r="CA8" s="441"/>
      <c r="CB8" s="441"/>
      <c r="CC8" s="441"/>
      <c r="CD8" s="441"/>
      <c r="CE8" s="441"/>
      <c r="CF8" s="441"/>
      <c r="CG8" s="441"/>
      <c r="CH8" s="441"/>
      <c r="CI8" s="441"/>
      <c r="CJ8" s="441"/>
      <c r="CK8" s="441"/>
      <c r="CL8" s="441"/>
      <c r="CM8" s="441"/>
      <c r="CN8" s="441"/>
      <c r="CO8" s="441"/>
      <c r="CP8" s="441"/>
      <c r="CQ8" s="441"/>
      <c r="CR8" s="441"/>
      <c r="CS8" s="441"/>
      <c r="CT8" s="441"/>
      <c r="CU8" s="441"/>
      <c r="CV8" s="441"/>
      <c r="CW8" s="441"/>
      <c r="CX8" s="441"/>
      <c r="CY8" s="441"/>
      <c r="CZ8" s="441"/>
      <c r="DA8" s="441"/>
      <c r="DB8" s="441"/>
      <c r="DC8" s="441"/>
      <c r="DD8" s="441"/>
      <c r="DE8" s="441"/>
      <c r="DF8" s="441"/>
      <c r="DG8" s="441"/>
      <c r="DH8" s="441"/>
      <c r="DI8" s="441"/>
      <c r="DJ8" s="441"/>
      <c r="DK8" s="441"/>
      <c r="DL8" s="441"/>
      <c r="DM8" s="441"/>
      <c r="DN8" s="441"/>
      <c r="DO8" s="441"/>
      <c r="DP8" s="441"/>
      <c r="DQ8" s="441"/>
      <c r="DR8" s="441"/>
      <c r="DS8" s="441"/>
      <c r="DV8" s="441"/>
      <c r="DW8" s="441"/>
      <c r="DX8" s="441"/>
      <c r="DY8" s="441"/>
      <c r="DZ8" s="441"/>
      <c r="EA8" s="441"/>
      <c r="EB8" s="441"/>
      <c r="EC8" s="441"/>
      <c r="ED8" s="441"/>
      <c r="EE8" s="441"/>
      <c r="EF8" s="441"/>
      <c r="EG8" s="441"/>
      <c r="EH8" s="441"/>
      <c r="EI8" s="441"/>
      <c r="EJ8" s="441"/>
      <c r="EK8" s="441"/>
      <c r="EL8" s="441"/>
      <c r="EM8" s="441"/>
      <c r="EN8" s="441"/>
      <c r="EO8" s="441"/>
      <c r="EP8" s="441"/>
      <c r="EQ8" s="441"/>
      <c r="ER8" s="441"/>
      <c r="ES8" s="441"/>
      <c r="ET8" s="441"/>
      <c r="EU8" s="441"/>
      <c r="EV8" s="441"/>
      <c r="EW8" s="441"/>
      <c r="EX8" s="441"/>
      <c r="EY8" s="441"/>
      <c r="EZ8" s="441"/>
      <c r="FA8" s="441"/>
      <c r="FB8" s="441"/>
      <c r="FC8" s="441"/>
      <c r="FD8" s="441"/>
      <c r="FE8" s="441"/>
      <c r="FF8" s="441"/>
      <c r="FG8" s="441"/>
      <c r="FH8" s="441"/>
      <c r="FI8" s="441"/>
      <c r="FJ8" s="441"/>
      <c r="FK8" s="441"/>
      <c r="FL8" s="441"/>
      <c r="FM8" s="441"/>
      <c r="FN8" s="441"/>
      <c r="FO8" s="441"/>
    </row>
    <row r="9" spans="2:172" ht="15.75" thickBot="1" x14ac:dyDescent="0.35">
      <c r="B9" s="40" t="s">
        <v>36</v>
      </c>
      <c r="C9" s="41" t="s">
        <v>884</v>
      </c>
      <c r="D9" s="499"/>
      <c r="E9" s="483"/>
      <c r="F9" s="483"/>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G9" s="43"/>
      <c r="BH9" s="43"/>
      <c r="BJ9" s="40" t="s">
        <v>36</v>
      </c>
      <c r="BK9" s="41" t="s">
        <v>884</v>
      </c>
      <c r="BL9" s="483"/>
      <c r="BM9" s="483"/>
      <c r="BN9" s="482"/>
      <c r="BO9" s="482"/>
      <c r="BP9" s="482"/>
      <c r="BQ9" s="482"/>
      <c r="BR9" s="482"/>
      <c r="BS9" s="482"/>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41"/>
      <c r="EW9" s="441"/>
      <c r="EX9" s="441"/>
      <c r="EY9" s="441"/>
      <c r="EZ9" s="441"/>
      <c r="FA9" s="441"/>
      <c r="FB9" s="441"/>
      <c r="FC9" s="441"/>
      <c r="FD9" s="441"/>
      <c r="FE9" s="441"/>
      <c r="FF9" s="441"/>
      <c r="FG9" s="441"/>
      <c r="FH9" s="441"/>
      <c r="FI9" s="441"/>
      <c r="FJ9" s="441"/>
      <c r="FK9" s="441"/>
      <c r="FL9" s="441"/>
      <c r="FM9" s="441"/>
      <c r="FN9" s="441"/>
      <c r="FO9" s="441"/>
    </row>
    <row r="10" spans="2:172" ht="14.25" customHeight="1" x14ac:dyDescent="0.3">
      <c r="B10" s="44">
        <v>1</v>
      </c>
      <c r="C10" s="45" t="s">
        <v>39</v>
      </c>
      <c r="D10" s="46" t="s">
        <v>40</v>
      </c>
      <c r="E10" s="46" t="s">
        <v>41</v>
      </c>
      <c r="F10" s="500">
        <v>3</v>
      </c>
      <c r="G10" s="501">
        <v>3.7749999999999999</v>
      </c>
      <c r="H10" s="502">
        <v>22.92</v>
      </c>
      <c r="I10" s="502">
        <v>0</v>
      </c>
      <c r="J10" s="502">
        <v>0.63</v>
      </c>
      <c r="K10" s="502">
        <v>0</v>
      </c>
      <c r="L10" s="503">
        <f>SUM(G10:K10)</f>
        <v>27.324999999999999</v>
      </c>
      <c r="M10" s="501">
        <v>3.7749999999999999</v>
      </c>
      <c r="N10" s="502">
        <v>22.92</v>
      </c>
      <c r="O10" s="502">
        <v>0</v>
      </c>
      <c r="P10" s="502">
        <v>0.63</v>
      </c>
      <c r="Q10" s="502">
        <v>0</v>
      </c>
      <c r="R10" s="503">
        <f>SUM(M10:Q10)</f>
        <v>27.324999999999999</v>
      </c>
      <c r="S10" s="501">
        <v>3.5150000000000001</v>
      </c>
      <c r="T10" s="502">
        <v>21.337</v>
      </c>
      <c r="U10" s="502">
        <v>0</v>
      </c>
      <c r="V10" s="502">
        <v>0.60199999999999998</v>
      </c>
      <c r="W10" s="502">
        <v>0</v>
      </c>
      <c r="X10" s="503">
        <f>SUM(S10:W10)</f>
        <v>25.454000000000001</v>
      </c>
      <c r="Y10" s="504">
        <v>3.0539999999999998</v>
      </c>
      <c r="Z10" s="505">
        <v>18.536999999999999</v>
      </c>
      <c r="AA10" s="505">
        <v>0</v>
      </c>
      <c r="AB10" s="505">
        <v>0.54400000000000004</v>
      </c>
      <c r="AC10" s="505">
        <v>0</v>
      </c>
      <c r="AD10" s="503">
        <f>SUM(Y10:AC10)</f>
        <v>22.134999999999998</v>
      </c>
      <c r="AE10" s="501">
        <v>3.0129999999999999</v>
      </c>
      <c r="AF10" s="502">
        <v>18.285</v>
      </c>
      <c r="AG10" s="502">
        <v>0</v>
      </c>
      <c r="AH10" s="502">
        <v>0.54700000000000004</v>
      </c>
      <c r="AI10" s="502">
        <v>0</v>
      </c>
      <c r="AJ10" s="503">
        <f>SUM(AE10:AI10)</f>
        <v>21.845000000000002</v>
      </c>
      <c r="AK10" s="501">
        <v>2.9729999999999999</v>
      </c>
      <c r="AL10" s="502">
        <v>18.041</v>
      </c>
      <c r="AM10" s="502">
        <v>0</v>
      </c>
      <c r="AN10" s="502">
        <v>0.55100000000000005</v>
      </c>
      <c r="AO10" s="502">
        <v>0</v>
      </c>
      <c r="AP10" s="503">
        <f>SUM(AK10:AO10)</f>
        <v>21.564999999999998</v>
      </c>
      <c r="AQ10" s="501">
        <v>2.9329999999999998</v>
      </c>
      <c r="AR10" s="502">
        <v>17.798999999999999</v>
      </c>
      <c r="AS10" s="502">
        <v>0</v>
      </c>
      <c r="AT10" s="502">
        <v>0.55600000000000005</v>
      </c>
      <c r="AU10" s="502">
        <v>0</v>
      </c>
      <c r="AV10" s="503">
        <f>SUM(AQ10:AU10)</f>
        <v>21.288</v>
      </c>
      <c r="AW10" s="501">
        <v>2.8959999999999999</v>
      </c>
      <c r="AX10" s="502">
        <v>17.573</v>
      </c>
      <c r="AY10" s="502">
        <v>0</v>
      </c>
      <c r="AZ10" s="502">
        <v>0.56000000000000005</v>
      </c>
      <c r="BA10" s="502">
        <v>0</v>
      </c>
      <c r="BB10" s="503">
        <f>SUM(AW10:BA10)</f>
        <v>21.029</v>
      </c>
      <c r="BC10" s="482"/>
      <c r="BD10" s="506"/>
      <c r="BE10" s="507"/>
      <c r="BG10" s="43">
        <f t="shared" ref="BG10:BG18" si="0" xml:space="preserve"> IF( SUM( BX10:DR10 ) = 0, 0, $BX$5 )</f>
        <v>0</v>
      </c>
      <c r="BH10" s="43"/>
      <c r="BJ10" s="44">
        <v>1</v>
      </c>
      <c r="BK10" s="45" t="s">
        <v>39</v>
      </c>
      <c r="BL10" s="46" t="s">
        <v>41</v>
      </c>
      <c r="BM10" s="500">
        <v>3</v>
      </c>
      <c r="BN10" s="55" t="s">
        <v>885</v>
      </c>
      <c r="BO10" s="56" t="s">
        <v>886</v>
      </c>
      <c r="BP10" s="56" t="s">
        <v>887</v>
      </c>
      <c r="BQ10" s="56" t="s">
        <v>888</v>
      </c>
      <c r="BR10" s="121" t="s">
        <v>889</v>
      </c>
      <c r="BS10" s="508" t="s">
        <v>890</v>
      </c>
      <c r="BX10" s="61">
        <f>IF('[2]Validation flags'!$H$3=1,0, IF( ISNUMBER(G10), 0, 1 ))</f>
        <v>0</v>
      </c>
      <c r="BY10" s="61">
        <f>IF('[2]Validation flags'!$H$3=1,0, IF( ISNUMBER(H10), 0, 1 ))</f>
        <v>0</v>
      </c>
      <c r="BZ10" s="61">
        <f>IF('[2]Validation flags'!$H$3=1,0, IF( ISNUMBER(I10), 0, 1 ))</f>
        <v>0</v>
      </c>
      <c r="CA10" s="61">
        <f>IF('[2]Validation flags'!$H$3=1,0, IF( ISNUMBER(J10), 0, 1 ))</f>
        <v>0</v>
      </c>
      <c r="CB10" s="61">
        <f>IF('[2]Validation flags'!$H$3=1,0, IF( ISNUMBER(K10), 0, 1 ))</f>
        <v>0</v>
      </c>
      <c r="CC10" s="202"/>
      <c r="CD10" s="61">
        <f>IF('[2]Validation flags'!$H$3=1,0, IF( ISNUMBER(M10), 0, 1 ))</f>
        <v>0</v>
      </c>
      <c r="CE10" s="61">
        <f>IF('[2]Validation flags'!$H$3=1,0, IF( ISNUMBER(N10), 0, 1 ))</f>
        <v>0</v>
      </c>
      <c r="CF10" s="61">
        <f>IF('[2]Validation flags'!$H$3=1,0, IF( ISNUMBER(O10), 0, 1 ))</f>
        <v>0</v>
      </c>
      <c r="CG10" s="61">
        <f>IF('[2]Validation flags'!$H$3=1,0, IF( ISNUMBER(P10), 0, 1 ))</f>
        <v>0</v>
      </c>
      <c r="CH10" s="61">
        <f>IF('[2]Validation flags'!$H$3=1,0, IF( ISNUMBER(Q10), 0, 1 ))</f>
        <v>0</v>
      </c>
      <c r="CI10" s="441"/>
      <c r="CJ10" s="61">
        <f>IF('[2]Validation flags'!$H$3=1,0, IF( ISNUMBER(S10), 0, 1 ))</f>
        <v>0</v>
      </c>
      <c r="CK10" s="61">
        <f>IF('[2]Validation flags'!$H$3=1,0, IF( ISNUMBER(T10), 0, 1 ))</f>
        <v>0</v>
      </c>
      <c r="CL10" s="61">
        <f>IF('[2]Validation flags'!$H$3=1,0, IF( ISNUMBER(U10), 0, 1 ))</f>
        <v>0</v>
      </c>
      <c r="CM10" s="61">
        <f>IF('[2]Validation flags'!$H$3=1,0, IF( ISNUMBER(V10), 0, 1 ))</f>
        <v>0</v>
      </c>
      <c r="CN10" s="61">
        <f>IF('[2]Validation flags'!$H$3=1,0, IF( ISNUMBER(W10), 0, 1 ))</f>
        <v>0</v>
      </c>
      <c r="CO10" s="441"/>
      <c r="CP10" s="61">
        <f>IF('[2]Validation flags'!$H$3=1,0, IF( ISNUMBER(Y10), 0, 1 ))</f>
        <v>0</v>
      </c>
      <c r="CQ10" s="61">
        <f>IF('[2]Validation flags'!$H$3=1,0, IF( ISNUMBER(Z10), 0, 1 ))</f>
        <v>0</v>
      </c>
      <c r="CR10" s="61">
        <f>IF('[2]Validation flags'!$H$3=1,0, IF( ISNUMBER(AA10), 0, 1 ))</f>
        <v>0</v>
      </c>
      <c r="CS10" s="61">
        <f>IF('[2]Validation flags'!$H$3=1,0, IF( ISNUMBER(AB10), 0, 1 ))</f>
        <v>0</v>
      </c>
      <c r="CT10" s="61">
        <f>IF('[2]Validation flags'!$H$3=1,0, IF( ISNUMBER(AC10), 0, 1 ))</f>
        <v>0</v>
      </c>
      <c r="CU10" s="441"/>
      <c r="CV10" s="61">
        <f>IF('[2]Validation flags'!$H$3=1,0, IF( ISNUMBER(AE10), 0, 1 ))</f>
        <v>0</v>
      </c>
      <c r="CW10" s="61">
        <f>IF('[2]Validation flags'!$H$3=1,0, IF( ISNUMBER(AF10), 0, 1 ))</f>
        <v>0</v>
      </c>
      <c r="CX10" s="61">
        <f>IF('[2]Validation flags'!$H$3=1,0, IF( ISNUMBER(AG10), 0, 1 ))</f>
        <v>0</v>
      </c>
      <c r="CY10" s="61">
        <f>IF('[2]Validation flags'!$H$3=1,0, IF( ISNUMBER(AH10), 0, 1 ))</f>
        <v>0</v>
      </c>
      <c r="CZ10" s="61">
        <f>IF('[2]Validation flags'!$H$3=1,0, IF( ISNUMBER(AI10), 0, 1 ))</f>
        <v>0</v>
      </c>
      <c r="DA10" s="441"/>
      <c r="DB10" s="61">
        <f>IF('[2]Validation flags'!$H$3=1,0, IF( ISNUMBER(AK10), 0, 1 ))</f>
        <v>0</v>
      </c>
      <c r="DC10" s="61">
        <f>IF('[2]Validation flags'!$H$3=1,0, IF( ISNUMBER(AL10), 0, 1 ))</f>
        <v>0</v>
      </c>
      <c r="DD10" s="61">
        <f>IF('[2]Validation flags'!$H$3=1,0, IF( ISNUMBER(AM10), 0, 1 ))</f>
        <v>0</v>
      </c>
      <c r="DE10" s="61">
        <f>IF('[2]Validation flags'!$H$3=1,0, IF( ISNUMBER(AN10), 0, 1 ))</f>
        <v>0</v>
      </c>
      <c r="DF10" s="61">
        <f>IF('[2]Validation flags'!$H$3=1,0, IF( ISNUMBER(AO10), 0, 1 ))</f>
        <v>0</v>
      </c>
      <c r="DG10" s="441"/>
      <c r="DH10" s="61">
        <f>IF('[2]Validation flags'!$H$3=1,0, IF( ISNUMBER(AQ10), 0, 1 ))</f>
        <v>0</v>
      </c>
      <c r="DI10" s="61">
        <f>IF('[2]Validation flags'!$H$3=1,0, IF( ISNUMBER(AR10), 0, 1 ))</f>
        <v>0</v>
      </c>
      <c r="DJ10" s="61">
        <f>IF('[2]Validation flags'!$H$3=1,0, IF( ISNUMBER(AS10), 0, 1 ))</f>
        <v>0</v>
      </c>
      <c r="DK10" s="61">
        <f>IF('[2]Validation flags'!$H$3=1,0, IF( ISNUMBER(AT10), 0, 1 ))</f>
        <v>0</v>
      </c>
      <c r="DL10" s="61">
        <f>IF('[2]Validation flags'!$H$3=1,0, IF( ISNUMBER(AU10), 0, 1 ))</f>
        <v>0</v>
      </c>
      <c r="DM10" s="441"/>
      <c r="DN10" s="61">
        <f>IF('[2]Validation flags'!$H$3=1,0, IF( ISNUMBER(AW10), 0, 1 ))</f>
        <v>0</v>
      </c>
      <c r="DO10" s="61">
        <f>IF('[2]Validation flags'!$H$3=1,0, IF( ISNUMBER(AX10), 0, 1 ))</f>
        <v>0</v>
      </c>
      <c r="DP10" s="61">
        <f>IF('[2]Validation flags'!$H$3=1,0, IF( ISNUMBER(AY10), 0, 1 ))</f>
        <v>0</v>
      </c>
      <c r="DQ10" s="61">
        <f>IF('[2]Validation flags'!$H$3=1,0, IF( ISNUMBER(AZ10), 0, 1 ))</f>
        <v>0</v>
      </c>
      <c r="DR10" s="61">
        <f>IF('[2]Validation flags'!$H$3=1,0, IF( ISNUMBER(BA10), 0, 1 ))</f>
        <v>0</v>
      </c>
      <c r="DS10" s="441"/>
      <c r="DU10" s="441"/>
      <c r="DV10" s="441"/>
      <c r="DW10" s="441"/>
      <c r="DX10" s="441"/>
      <c r="DY10" s="441"/>
      <c r="DZ10" s="202"/>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41"/>
      <c r="EW10" s="441"/>
      <c r="EX10" s="441"/>
      <c r="EY10" s="441"/>
      <c r="EZ10" s="441"/>
      <c r="FA10" s="441"/>
      <c r="FB10" s="441"/>
      <c r="FC10" s="441"/>
      <c r="FD10" s="441"/>
      <c r="FE10" s="441"/>
      <c r="FF10" s="441"/>
      <c r="FG10" s="441"/>
      <c r="FH10" s="441"/>
      <c r="FI10" s="441"/>
      <c r="FJ10" s="441"/>
      <c r="FK10" s="441"/>
      <c r="FL10" s="441"/>
      <c r="FM10" s="441"/>
      <c r="FN10" s="441"/>
      <c r="FO10" s="441"/>
    </row>
    <row r="11" spans="2:172" ht="14.25" customHeight="1" x14ac:dyDescent="0.3">
      <c r="B11" s="62">
        <f xml:space="preserve"> B10 + 1</f>
        <v>2</v>
      </c>
      <c r="C11" s="63" t="s">
        <v>48</v>
      </c>
      <c r="D11" s="64" t="s">
        <v>49</v>
      </c>
      <c r="E11" s="64" t="s">
        <v>41</v>
      </c>
      <c r="F11" s="79">
        <v>3</v>
      </c>
      <c r="G11" s="509">
        <v>0</v>
      </c>
      <c r="H11" s="509">
        <v>-0.14199999999999999</v>
      </c>
      <c r="I11" s="509">
        <v>0</v>
      </c>
      <c r="J11" s="509">
        <v>-2.089</v>
      </c>
      <c r="K11" s="509">
        <v>0</v>
      </c>
      <c r="L11" s="510">
        <f>SUM(G11:K11)</f>
        <v>-2.2309999999999999</v>
      </c>
      <c r="M11" s="509">
        <v>0</v>
      </c>
      <c r="N11" s="509">
        <v>-0.14199999999999999</v>
      </c>
      <c r="O11" s="509">
        <v>0</v>
      </c>
      <c r="P11" s="509">
        <v>-2.089</v>
      </c>
      <c r="Q11" s="509">
        <v>0</v>
      </c>
      <c r="R11" s="510">
        <f>SUM(M11:Q11)</f>
        <v>-2.2309999999999999</v>
      </c>
      <c r="S11" s="509">
        <v>0</v>
      </c>
      <c r="T11" s="509">
        <v>-0.14199999999999999</v>
      </c>
      <c r="U11" s="509">
        <v>0</v>
      </c>
      <c r="V11" s="509">
        <v>-2.089</v>
      </c>
      <c r="W11" s="509">
        <v>0</v>
      </c>
      <c r="X11" s="510">
        <f>SUM(S11:W11)</f>
        <v>-2.2309999999999999</v>
      </c>
      <c r="Y11" s="511">
        <v>0</v>
      </c>
      <c r="Z11" s="511">
        <v>-0.13700000000000001</v>
      </c>
      <c r="AA11" s="511">
        <v>0</v>
      </c>
      <c r="AB11" s="511">
        <v>-2.0059999999999998</v>
      </c>
      <c r="AC11" s="511">
        <v>0</v>
      </c>
      <c r="AD11" s="510">
        <f>SUM(Y11:AC11)</f>
        <v>-2.1429999999999998</v>
      </c>
      <c r="AE11" s="509">
        <v>0</v>
      </c>
      <c r="AF11" s="509">
        <v>-0.13700000000000001</v>
      </c>
      <c r="AG11" s="509">
        <v>0</v>
      </c>
      <c r="AH11" s="509">
        <v>-2.0190000000000001</v>
      </c>
      <c r="AI11" s="509">
        <v>0</v>
      </c>
      <c r="AJ11" s="510">
        <f>SUM(AE11:AI11)</f>
        <v>-2.1560000000000001</v>
      </c>
      <c r="AK11" s="509">
        <v>0</v>
      </c>
      <c r="AL11" s="509">
        <v>-0.13800000000000001</v>
      </c>
      <c r="AM11" s="509">
        <v>0</v>
      </c>
      <c r="AN11" s="509">
        <v>-2.0339999999999998</v>
      </c>
      <c r="AO11" s="509">
        <v>0</v>
      </c>
      <c r="AP11" s="510">
        <f>SUM(AK11:AO11)</f>
        <v>-2.1719999999999997</v>
      </c>
      <c r="AQ11" s="509">
        <v>0</v>
      </c>
      <c r="AR11" s="509">
        <v>-0.13800000000000001</v>
      </c>
      <c r="AS11" s="509">
        <v>0</v>
      </c>
      <c r="AT11" s="509">
        <v>-2.0489999999999999</v>
      </c>
      <c r="AU11" s="509">
        <v>0</v>
      </c>
      <c r="AV11" s="510">
        <f>SUM(AQ11:AU11)</f>
        <v>-2.1869999999999998</v>
      </c>
      <c r="AW11" s="509">
        <v>0</v>
      </c>
      <c r="AX11" s="509">
        <v>-0.13900000000000001</v>
      </c>
      <c r="AY11" s="509">
        <v>0</v>
      </c>
      <c r="AZ11" s="509">
        <v>-2.0649999999999999</v>
      </c>
      <c r="BA11" s="509">
        <v>0</v>
      </c>
      <c r="BB11" s="510">
        <f>SUM(AW11:BA11)</f>
        <v>-2.2039999999999997</v>
      </c>
      <c r="BC11" s="482"/>
      <c r="BD11" s="91"/>
      <c r="BE11" s="488"/>
      <c r="BG11" s="43">
        <f t="shared" si="0"/>
        <v>0</v>
      </c>
      <c r="BH11" s="43"/>
      <c r="BJ11" s="62">
        <f xml:space="preserve"> BJ10 + 1</f>
        <v>2</v>
      </c>
      <c r="BK11" s="63" t="s">
        <v>48</v>
      </c>
      <c r="BL11" s="64" t="s">
        <v>41</v>
      </c>
      <c r="BM11" s="79">
        <v>3</v>
      </c>
      <c r="BN11" s="72" t="s">
        <v>891</v>
      </c>
      <c r="BO11" s="73" t="s">
        <v>892</v>
      </c>
      <c r="BP11" s="73" t="s">
        <v>893</v>
      </c>
      <c r="BQ11" s="73" t="s">
        <v>894</v>
      </c>
      <c r="BR11" s="512" t="s">
        <v>895</v>
      </c>
      <c r="BS11" s="171" t="s">
        <v>896</v>
      </c>
      <c r="BX11" s="61">
        <f>IF('[2]Validation flags'!$H$3=1,0, IF( ISNUMBER(G11), 0, 1 ))</f>
        <v>0</v>
      </c>
      <c r="BY11" s="61">
        <f>IF('[2]Validation flags'!$H$3=1,0, IF( ISNUMBER(H11), 0, 1 ))</f>
        <v>0</v>
      </c>
      <c r="BZ11" s="61">
        <f>IF('[2]Validation flags'!$H$3=1,0, IF( ISNUMBER(I11), 0, 1 ))</f>
        <v>0</v>
      </c>
      <c r="CA11" s="61">
        <f>IF('[2]Validation flags'!$H$3=1,0, IF( ISNUMBER(J11), 0, 1 ))</f>
        <v>0</v>
      </c>
      <c r="CB11" s="61">
        <f>IF('[2]Validation flags'!$H$3=1,0, IF( ISNUMBER(K11), 0, 1 ))</f>
        <v>0</v>
      </c>
      <c r="CC11" s="202"/>
      <c r="CD11" s="61">
        <f>IF('[2]Validation flags'!$H$3=1,0, IF( ISNUMBER(M11), 0, 1 ))</f>
        <v>0</v>
      </c>
      <c r="CE11" s="61">
        <f>IF('[2]Validation flags'!$H$3=1,0, IF( ISNUMBER(N11), 0, 1 ))</f>
        <v>0</v>
      </c>
      <c r="CF11" s="61">
        <f>IF('[2]Validation flags'!$H$3=1,0, IF( ISNUMBER(O11), 0, 1 ))</f>
        <v>0</v>
      </c>
      <c r="CG11" s="61">
        <f>IF('[2]Validation flags'!$H$3=1,0, IF( ISNUMBER(P11), 0, 1 ))</f>
        <v>0</v>
      </c>
      <c r="CH11" s="61">
        <f>IF('[2]Validation flags'!$H$3=1,0, IF( ISNUMBER(Q11), 0, 1 ))</f>
        <v>0</v>
      </c>
      <c r="CI11" s="441"/>
      <c r="CJ11" s="61">
        <f>IF('[2]Validation flags'!$H$3=1,0, IF( ISNUMBER(S11), 0, 1 ))</f>
        <v>0</v>
      </c>
      <c r="CK11" s="61">
        <f>IF('[2]Validation flags'!$H$3=1,0, IF( ISNUMBER(T11), 0, 1 ))</f>
        <v>0</v>
      </c>
      <c r="CL11" s="61">
        <f>IF('[2]Validation flags'!$H$3=1,0, IF( ISNUMBER(U11), 0, 1 ))</f>
        <v>0</v>
      </c>
      <c r="CM11" s="61">
        <f>IF('[2]Validation flags'!$H$3=1,0, IF( ISNUMBER(V11), 0, 1 ))</f>
        <v>0</v>
      </c>
      <c r="CN11" s="61">
        <f>IF('[2]Validation flags'!$H$3=1,0, IF( ISNUMBER(W11), 0, 1 ))</f>
        <v>0</v>
      </c>
      <c r="CO11" s="441"/>
      <c r="CP11" s="61">
        <f>IF('[2]Validation flags'!$H$3=1,0, IF( ISNUMBER(Y11), 0, 1 ))</f>
        <v>0</v>
      </c>
      <c r="CQ11" s="61">
        <f>IF('[2]Validation flags'!$H$3=1,0, IF( ISNUMBER(Z11), 0, 1 ))</f>
        <v>0</v>
      </c>
      <c r="CR11" s="61">
        <f>IF('[2]Validation flags'!$H$3=1,0, IF( ISNUMBER(AA11), 0, 1 ))</f>
        <v>0</v>
      </c>
      <c r="CS11" s="61">
        <f>IF('[2]Validation flags'!$H$3=1,0, IF( ISNUMBER(AB11), 0, 1 ))</f>
        <v>0</v>
      </c>
      <c r="CT11" s="61">
        <f>IF('[2]Validation flags'!$H$3=1,0, IF( ISNUMBER(AC11), 0, 1 ))</f>
        <v>0</v>
      </c>
      <c r="CU11" s="441"/>
      <c r="CV11" s="61">
        <f>IF('[2]Validation flags'!$H$3=1,0, IF( ISNUMBER(AE11), 0, 1 ))</f>
        <v>0</v>
      </c>
      <c r="CW11" s="61">
        <f>IF('[2]Validation flags'!$H$3=1,0, IF( ISNUMBER(AF11), 0, 1 ))</f>
        <v>0</v>
      </c>
      <c r="CX11" s="61">
        <f>IF('[2]Validation flags'!$H$3=1,0, IF( ISNUMBER(AG11), 0, 1 ))</f>
        <v>0</v>
      </c>
      <c r="CY11" s="61">
        <f>IF('[2]Validation flags'!$H$3=1,0, IF( ISNUMBER(AH11), 0, 1 ))</f>
        <v>0</v>
      </c>
      <c r="CZ11" s="61">
        <f>IF('[2]Validation flags'!$H$3=1,0, IF( ISNUMBER(AI11), 0, 1 ))</f>
        <v>0</v>
      </c>
      <c r="DA11" s="441"/>
      <c r="DB11" s="61">
        <f>IF('[2]Validation flags'!$H$3=1,0, IF( ISNUMBER(AK11), 0, 1 ))</f>
        <v>0</v>
      </c>
      <c r="DC11" s="61">
        <f>IF('[2]Validation flags'!$H$3=1,0, IF( ISNUMBER(AL11), 0, 1 ))</f>
        <v>0</v>
      </c>
      <c r="DD11" s="61">
        <f>IF('[2]Validation flags'!$H$3=1,0, IF( ISNUMBER(AM11), 0, 1 ))</f>
        <v>0</v>
      </c>
      <c r="DE11" s="61">
        <f>IF('[2]Validation flags'!$H$3=1,0, IF( ISNUMBER(AN11), 0, 1 ))</f>
        <v>0</v>
      </c>
      <c r="DF11" s="61">
        <f>IF('[2]Validation flags'!$H$3=1,0, IF( ISNUMBER(AO11), 0, 1 ))</f>
        <v>0</v>
      </c>
      <c r="DG11" s="441"/>
      <c r="DH11" s="61">
        <f>IF('[2]Validation flags'!$H$3=1,0, IF( ISNUMBER(AQ11), 0, 1 ))</f>
        <v>0</v>
      </c>
      <c r="DI11" s="61">
        <f>IF('[2]Validation flags'!$H$3=1,0, IF( ISNUMBER(AR11), 0, 1 ))</f>
        <v>0</v>
      </c>
      <c r="DJ11" s="61">
        <f>IF('[2]Validation flags'!$H$3=1,0, IF( ISNUMBER(AS11), 0, 1 ))</f>
        <v>0</v>
      </c>
      <c r="DK11" s="61">
        <f>IF('[2]Validation flags'!$H$3=1,0, IF( ISNUMBER(AT11), 0, 1 ))</f>
        <v>0</v>
      </c>
      <c r="DL11" s="61">
        <f>IF('[2]Validation flags'!$H$3=1,0, IF( ISNUMBER(AU11), 0, 1 ))</f>
        <v>0</v>
      </c>
      <c r="DM11" s="441"/>
      <c r="DN11" s="61">
        <f>IF('[2]Validation flags'!$H$3=1,0, IF( ISNUMBER(AW11), 0, 1 ))</f>
        <v>0</v>
      </c>
      <c r="DO11" s="61">
        <f>IF('[2]Validation flags'!$H$3=1,0, IF( ISNUMBER(AX11), 0, 1 ))</f>
        <v>0</v>
      </c>
      <c r="DP11" s="61">
        <f>IF('[2]Validation flags'!$H$3=1,0, IF( ISNUMBER(AY11), 0, 1 ))</f>
        <v>0</v>
      </c>
      <c r="DQ11" s="61">
        <f>IF('[2]Validation flags'!$H$3=1,0, IF( ISNUMBER(AZ11), 0, 1 ))</f>
        <v>0</v>
      </c>
      <c r="DR11" s="61">
        <f>IF('[2]Validation flags'!$H$3=1,0, IF( ISNUMBER(BA11), 0, 1 ))</f>
        <v>0</v>
      </c>
      <c r="DS11" s="441"/>
      <c r="DU11" s="441"/>
      <c r="DV11" s="441"/>
      <c r="DW11" s="441"/>
      <c r="DX11" s="441"/>
      <c r="DY11" s="441"/>
      <c r="DZ11" s="202"/>
      <c r="EA11" s="441"/>
      <c r="EB11" s="441"/>
      <c r="EC11" s="441"/>
      <c r="ED11" s="441"/>
      <c r="EE11" s="441"/>
      <c r="EF11" s="441"/>
      <c r="EG11" s="441"/>
      <c r="EH11" s="441"/>
      <c r="EI11" s="441"/>
      <c r="EJ11" s="441"/>
      <c r="EK11" s="441"/>
      <c r="EL11" s="441"/>
      <c r="EM11" s="441"/>
      <c r="EN11" s="441"/>
      <c r="EO11" s="441"/>
      <c r="EP11" s="441"/>
      <c r="EQ11" s="441"/>
      <c r="ER11" s="441"/>
      <c r="ES11" s="441"/>
      <c r="ET11" s="441"/>
      <c r="EU11" s="441"/>
      <c r="EV11" s="441"/>
      <c r="EW11" s="441"/>
      <c r="EX11" s="441"/>
      <c r="EY11" s="441"/>
      <c r="EZ11" s="441"/>
      <c r="FA11" s="441"/>
      <c r="FB11" s="441"/>
      <c r="FC11" s="441"/>
      <c r="FD11" s="441"/>
      <c r="FE11" s="441"/>
      <c r="FF11" s="441"/>
      <c r="FG11" s="441"/>
      <c r="FH11" s="441"/>
      <c r="FI11" s="441"/>
      <c r="FJ11" s="441"/>
      <c r="FK11" s="441"/>
      <c r="FL11" s="441"/>
      <c r="FM11" s="441"/>
      <c r="FN11" s="441"/>
      <c r="FO11" s="441"/>
    </row>
    <row r="12" spans="2:172" ht="14.25" customHeight="1" x14ac:dyDescent="0.3">
      <c r="B12" s="62">
        <f xml:space="preserve"> B11 + 1</f>
        <v>3</v>
      </c>
      <c r="C12" s="63" t="s">
        <v>897</v>
      </c>
      <c r="D12" s="64" t="s">
        <v>56</v>
      </c>
      <c r="E12" s="64" t="s">
        <v>41</v>
      </c>
      <c r="F12" s="79">
        <v>3</v>
      </c>
      <c r="G12" s="509">
        <v>1.607</v>
      </c>
      <c r="H12" s="509">
        <v>3.109</v>
      </c>
      <c r="I12" s="509">
        <v>0</v>
      </c>
      <c r="J12" s="509">
        <v>0</v>
      </c>
      <c r="K12" s="509">
        <v>0.31900000000000001</v>
      </c>
      <c r="L12" s="510">
        <f>SUM(G12:K12)</f>
        <v>5.0350000000000001</v>
      </c>
      <c r="M12" s="509">
        <v>1.607</v>
      </c>
      <c r="N12" s="509">
        <v>3.109</v>
      </c>
      <c r="O12" s="509">
        <v>0</v>
      </c>
      <c r="P12" s="509">
        <v>0</v>
      </c>
      <c r="Q12" s="509">
        <v>0.31900000000000001</v>
      </c>
      <c r="R12" s="510">
        <f>SUM(M12:Q12)</f>
        <v>5.0350000000000001</v>
      </c>
      <c r="S12" s="509">
        <v>1.607</v>
      </c>
      <c r="T12" s="509">
        <v>3.109</v>
      </c>
      <c r="U12" s="509">
        <v>0</v>
      </c>
      <c r="V12" s="509">
        <v>0</v>
      </c>
      <c r="W12" s="509">
        <v>0.31900000000000001</v>
      </c>
      <c r="X12" s="510">
        <f>SUM(S12:W12)</f>
        <v>5.0350000000000001</v>
      </c>
      <c r="Y12" s="511">
        <v>1.542</v>
      </c>
      <c r="Z12" s="511">
        <v>2.9830000000000001</v>
      </c>
      <c r="AA12" s="511">
        <v>0</v>
      </c>
      <c r="AB12" s="511">
        <v>0</v>
      </c>
      <c r="AC12" s="511">
        <v>0.30599999999999999</v>
      </c>
      <c r="AD12" s="510">
        <f>SUM(Y12:AC12)</f>
        <v>4.8310000000000004</v>
      </c>
      <c r="AE12" s="509">
        <v>1.548</v>
      </c>
      <c r="AF12" s="509">
        <v>2.9950000000000001</v>
      </c>
      <c r="AG12" s="509">
        <v>0</v>
      </c>
      <c r="AH12" s="509">
        <v>0</v>
      </c>
      <c r="AI12" s="509">
        <v>0.308</v>
      </c>
      <c r="AJ12" s="510">
        <f>SUM(AE12:AI12)</f>
        <v>4.851</v>
      </c>
      <c r="AK12" s="509">
        <v>1.554</v>
      </c>
      <c r="AL12" s="509">
        <v>3.0070000000000001</v>
      </c>
      <c r="AM12" s="509">
        <v>0</v>
      </c>
      <c r="AN12" s="509">
        <v>0</v>
      </c>
      <c r="AO12" s="509">
        <v>0.311</v>
      </c>
      <c r="AP12" s="510">
        <f>SUM(AK12:AO12)</f>
        <v>4.8719999999999999</v>
      </c>
      <c r="AQ12" s="509">
        <v>1.56</v>
      </c>
      <c r="AR12" s="509">
        <v>3.0179999999999998</v>
      </c>
      <c r="AS12" s="509">
        <v>0</v>
      </c>
      <c r="AT12" s="509">
        <v>0</v>
      </c>
      <c r="AU12" s="509">
        <v>0.313</v>
      </c>
      <c r="AV12" s="510">
        <f>SUM(AQ12:AU12)</f>
        <v>4.8909999999999991</v>
      </c>
      <c r="AW12" s="509">
        <v>1.5669999999999999</v>
      </c>
      <c r="AX12" s="509">
        <v>3.0310000000000001</v>
      </c>
      <c r="AY12" s="509">
        <v>0</v>
      </c>
      <c r="AZ12" s="509">
        <v>0</v>
      </c>
      <c r="BA12" s="509">
        <v>0.315</v>
      </c>
      <c r="BB12" s="510">
        <f>SUM(AW12:BA12)</f>
        <v>4.9130000000000003</v>
      </c>
      <c r="BC12" s="482"/>
      <c r="BD12" s="91"/>
      <c r="BE12" s="488" t="s">
        <v>898</v>
      </c>
      <c r="BG12" s="43">
        <f t="shared" si="0"/>
        <v>0</v>
      </c>
      <c r="BH12" s="43">
        <f>IF(SUM(DU12:FP12)=0,0,$DU$4)</f>
        <v>0</v>
      </c>
      <c r="BJ12" s="62">
        <f xml:space="preserve"> BJ11 + 1</f>
        <v>3</v>
      </c>
      <c r="BK12" s="63" t="s">
        <v>897</v>
      </c>
      <c r="BL12" s="64" t="s">
        <v>41</v>
      </c>
      <c r="BM12" s="79">
        <v>3</v>
      </c>
      <c r="BN12" s="72" t="s">
        <v>899</v>
      </c>
      <c r="BO12" s="73" t="s">
        <v>900</v>
      </c>
      <c r="BP12" s="73" t="s">
        <v>901</v>
      </c>
      <c r="BQ12" s="73" t="s">
        <v>902</v>
      </c>
      <c r="BR12" s="512" t="s">
        <v>903</v>
      </c>
      <c r="BS12" s="171" t="s">
        <v>904</v>
      </c>
      <c r="BX12" s="61">
        <f>IF('[2]Validation flags'!$H$3=1,0, IF( ISNUMBER(G12), 0, 1 ))</f>
        <v>0</v>
      </c>
      <c r="BY12" s="61">
        <f>IF('[2]Validation flags'!$H$3=1,0, IF( ISNUMBER(H12), 0, 1 ))</f>
        <v>0</v>
      </c>
      <c r="BZ12" s="61">
        <f>IF('[2]Validation flags'!$H$3=1,0, IF( ISNUMBER(I12), 0, 1 ))</f>
        <v>0</v>
      </c>
      <c r="CA12" s="61">
        <f>IF('[2]Validation flags'!$H$3=1,0, IF( ISNUMBER(J12), 0, 1 ))</f>
        <v>0</v>
      </c>
      <c r="CB12" s="61">
        <f>IF('[2]Validation flags'!$H$3=1,0, IF( ISNUMBER(K12), 0, 1 ))</f>
        <v>0</v>
      </c>
      <c r="CC12" s="202"/>
      <c r="CD12" s="61">
        <f>IF('[2]Validation flags'!$H$3=1,0, IF( ISNUMBER(M12), 0, 1 ))</f>
        <v>0</v>
      </c>
      <c r="CE12" s="61">
        <f>IF('[2]Validation flags'!$H$3=1,0, IF( ISNUMBER(N12), 0, 1 ))</f>
        <v>0</v>
      </c>
      <c r="CF12" s="61">
        <f>IF('[2]Validation flags'!$H$3=1,0, IF( ISNUMBER(O12), 0, 1 ))</f>
        <v>0</v>
      </c>
      <c r="CG12" s="61">
        <f>IF('[2]Validation flags'!$H$3=1,0, IF( ISNUMBER(P12), 0, 1 ))</f>
        <v>0</v>
      </c>
      <c r="CH12" s="61">
        <f>IF('[2]Validation flags'!$H$3=1,0, IF( ISNUMBER(Q12), 0, 1 ))</f>
        <v>0</v>
      </c>
      <c r="CI12" s="441"/>
      <c r="CJ12" s="61">
        <f>IF('[2]Validation flags'!$H$3=1,0, IF( ISNUMBER(S12), 0, 1 ))</f>
        <v>0</v>
      </c>
      <c r="CK12" s="61">
        <f>IF('[2]Validation flags'!$H$3=1,0, IF( ISNUMBER(T12), 0, 1 ))</f>
        <v>0</v>
      </c>
      <c r="CL12" s="61">
        <f>IF('[2]Validation flags'!$H$3=1,0, IF( ISNUMBER(U12), 0, 1 ))</f>
        <v>0</v>
      </c>
      <c r="CM12" s="61">
        <f>IF('[2]Validation flags'!$H$3=1,0, IF( ISNUMBER(V12), 0, 1 ))</f>
        <v>0</v>
      </c>
      <c r="CN12" s="61">
        <f>IF('[2]Validation flags'!$H$3=1,0, IF( ISNUMBER(W12), 0, 1 ))</f>
        <v>0</v>
      </c>
      <c r="CO12" s="441"/>
      <c r="CP12" s="61">
        <f>IF('[2]Validation flags'!$H$3=1,0, IF( ISNUMBER(Y12), 0, 1 ))</f>
        <v>0</v>
      </c>
      <c r="CQ12" s="61">
        <f>IF('[2]Validation flags'!$H$3=1,0, IF( ISNUMBER(Z12), 0, 1 ))</f>
        <v>0</v>
      </c>
      <c r="CR12" s="61">
        <f>IF('[2]Validation flags'!$H$3=1,0, IF( ISNUMBER(AA12), 0, 1 ))</f>
        <v>0</v>
      </c>
      <c r="CS12" s="61">
        <f>IF('[2]Validation flags'!$H$3=1,0, IF( ISNUMBER(AB12), 0, 1 ))</f>
        <v>0</v>
      </c>
      <c r="CT12" s="61">
        <f>IF('[2]Validation flags'!$H$3=1,0, IF( ISNUMBER(AC12), 0, 1 ))</f>
        <v>0</v>
      </c>
      <c r="CU12" s="441"/>
      <c r="CV12" s="61">
        <f>IF('[2]Validation flags'!$H$3=1,0, IF( ISNUMBER(AE12), 0, 1 ))</f>
        <v>0</v>
      </c>
      <c r="CW12" s="61">
        <f>IF('[2]Validation flags'!$H$3=1,0, IF( ISNUMBER(AF12), 0, 1 ))</f>
        <v>0</v>
      </c>
      <c r="CX12" s="61">
        <f>IF('[2]Validation flags'!$H$3=1,0, IF( ISNUMBER(AG12), 0, 1 ))</f>
        <v>0</v>
      </c>
      <c r="CY12" s="61">
        <f>IF('[2]Validation flags'!$H$3=1,0, IF( ISNUMBER(AH12), 0, 1 ))</f>
        <v>0</v>
      </c>
      <c r="CZ12" s="61">
        <f>IF('[2]Validation flags'!$H$3=1,0, IF( ISNUMBER(AI12), 0, 1 ))</f>
        <v>0</v>
      </c>
      <c r="DA12" s="441"/>
      <c r="DB12" s="61">
        <f>IF('[2]Validation flags'!$H$3=1,0, IF( ISNUMBER(AK12), 0, 1 ))</f>
        <v>0</v>
      </c>
      <c r="DC12" s="61">
        <f>IF('[2]Validation flags'!$H$3=1,0, IF( ISNUMBER(AL12), 0, 1 ))</f>
        <v>0</v>
      </c>
      <c r="DD12" s="61">
        <f>IF('[2]Validation flags'!$H$3=1,0, IF( ISNUMBER(AM12), 0, 1 ))</f>
        <v>0</v>
      </c>
      <c r="DE12" s="61">
        <f>IF('[2]Validation flags'!$H$3=1,0, IF( ISNUMBER(AN12), 0, 1 ))</f>
        <v>0</v>
      </c>
      <c r="DF12" s="61">
        <f>IF('[2]Validation flags'!$H$3=1,0, IF( ISNUMBER(AO12), 0, 1 ))</f>
        <v>0</v>
      </c>
      <c r="DG12" s="441"/>
      <c r="DH12" s="61">
        <f>IF('[2]Validation flags'!$H$3=1,0, IF( ISNUMBER(AQ12), 0, 1 ))</f>
        <v>0</v>
      </c>
      <c r="DI12" s="61">
        <f>IF('[2]Validation flags'!$H$3=1,0, IF( ISNUMBER(AR12), 0, 1 ))</f>
        <v>0</v>
      </c>
      <c r="DJ12" s="61">
        <f>IF('[2]Validation flags'!$H$3=1,0, IF( ISNUMBER(AS12), 0, 1 ))</f>
        <v>0</v>
      </c>
      <c r="DK12" s="61">
        <f>IF('[2]Validation flags'!$H$3=1,0, IF( ISNUMBER(AT12), 0, 1 ))</f>
        <v>0</v>
      </c>
      <c r="DL12" s="61">
        <f>IF('[2]Validation flags'!$H$3=1,0, IF( ISNUMBER(AU12), 0, 1 ))</f>
        <v>0</v>
      </c>
      <c r="DM12" s="441"/>
      <c r="DN12" s="61">
        <f>IF('[2]Validation flags'!$H$3=1,0, IF( ISNUMBER(AW12), 0, 1 ))</f>
        <v>0</v>
      </c>
      <c r="DO12" s="61">
        <f>IF('[2]Validation flags'!$H$3=1,0, IF( ISNUMBER(AX12), 0, 1 ))</f>
        <v>0</v>
      </c>
      <c r="DP12" s="61">
        <f>IF('[2]Validation flags'!$H$3=1,0, IF( ISNUMBER(AY12), 0, 1 ))</f>
        <v>0</v>
      </c>
      <c r="DQ12" s="61">
        <f>IF('[2]Validation flags'!$H$3=1,0, IF( ISNUMBER(AZ12), 0, 1 ))</f>
        <v>0</v>
      </c>
      <c r="DR12" s="61">
        <f>IF('[2]Validation flags'!$H$3=1,0, IF( ISNUMBER(BA12), 0, 1 ))</f>
        <v>0</v>
      </c>
      <c r="DS12" s="441"/>
      <c r="DU12" s="441"/>
      <c r="DV12" s="441"/>
      <c r="DW12" s="441"/>
      <c r="DX12" s="441"/>
      <c r="DY12" s="441"/>
      <c r="DZ12" s="513">
        <f>IF(ROUND(L12,3)-ROUND(SUM([2]WWS5!J17:J19),3)=0,0,1)</f>
        <v>0</v>
      </c>
      <c r="EA12" s="441"/>
      <c r="EB12" s="441"/>
      <c r="EC12" s="441"/>
      <c r="ED12" s="441"/>
      <c r="EE12" s="441"/>
      <c r="EF12" s="513">
        <f>IF(ROUND(R12,3)-ROUND(SUM([2]WWS5!N17:N19),3)=0,0,1)</f>
        <v>0</v>
      </c>
      <c r="EG12" s="441"/>
      <c r="EH12" s="441"/>
      <c r="EI12" s="441"/>
      <c r="EJ12" s="441"/>
      <c r="EK12" s="441"/>
      <c r="EL12" s="513">
        <f>IF(ROUND(X12,3)-ROUND(SUM([2]WWS5!R17:R19),3)=0,0,1)</f>
        <v>0</v>
      </c>
      <c r="EM12" s="441"/>
      <c r="EN12" s="441"/>
      <c r="EO12" s="441"/>
      <c r="EP12" s="441"/>
      <c r="EQ12" s="441"/>
      <c r="ER12" s="513">
        <f>IF(ROUND(AD12,3)-ROUND(SUM([2]WWS5!V17:V19),3)=0,0,1)</f>
        <v>0</v>
      </c>
      <c r="ES12" s="441"/>
      <c r="ET12" s="441"/>
      <c r="EU12" s="441"/>
      <c r="EV12" s="441"/>
      <c r="EW12" s="441"/>
      <c r="EX12" s="513">
        <f>IF(ROUND(AJ12,3)-ROUND(SUM([2]WWS5!Z17:Z19),3)=0,0,1)</f>
        <v>0</v>
      </c>
      <c r="EY12" s="441"/>
      <c r="EZ12" s="441"/>
      <c r="FA12" s="441"/>
      <c r="FB12" s="441"/>
      <c r="FC12" s="441"/>
      <c r="FD12" s="513">
        <f>IF(ROUND(AP12,3)-ROUND(SUM([2]WWS5!AD17:AD19),3)=0,0,1)</f>
        <v>0</v>
      </c>
      <c r="FE12" s="441"/>
      <c r="FF12" s="441"/>
      <c r="FG12" s="441"/>
      <c r="FH12" s="441"/>
      <c r="FI12" s="441"/>
      <c r="FJ12" s="513">
        <f>IF(ROUND(AV12,3)-ROUND(SUM([2]WWS5!AH17:AH19),3)=0,0,1)</f>
        <v>0</v>
      </c>
      <c r="FK12" s="441"/>
      <c r="FL12" s="441"/>
      <c r="FM12" s="441"/>
      <c r="FN12" s="441"/>
      <c r="FO12" s="441"/>
      <c r="FP12" s="513">
        <f>IF(ROUND(BB12,3)-ROUND(SUM([2]WWS5!AL17:AL19),3)=0,0,1)</f>
        <v>0</v>
      </c>
    </row>
    <row r="13" spans="2:172" ht="14.25" customHeight="1" thickBot="1" x14ac:dyDescent="0.35">
      <c r="B13" s="62">
        <f xml:space="preserve"> B12 + 1</f>
        <v>4</v>
      </c>
      <c r="C13" s="63" t="s">
        <v>905</v>
      </c>
      <c r="D13" s="64" t="s">
        <v>906</v>
      </c>
      <c r="E13" s="64" t="s">
        <v>41</v>
      </c>
      <c r="F13" s="79">
        <v>3</v>
      </c>
      <c r="G13" s="509">
        <v>0</v>
      </c>
      <c r="H13" s="509">
        <v>0</v>
      </c>
      <c r="I13" s="509">
        <v>0</v>
      </c>
      <c r="J13" s="509">
        <v>0</v>
      </c>
      <c r="K13" s="509">
        <v>0</v>
      </c>
      <c r="L13" s="510">
        <f>SUM(G13:K13)</f>
        <v>0</v>
      </c>
      <c r="M13" s="509">
        <v>0</v>
      </c>
      <c r="N13" s="509">
        <v>0</v>
      </c>
      <c r="O13" s="509">
        <v>0</v>
      </c>
      <c r="P13" s="509">
        <v>0</v>
      </c>
      <c r="Q13" s="509">
        <v>0</v>
      </c>
      <c r="R13" s="510">
        <f>SUM(M13:Q13)</f>
        <v>0</v>
      </c>
      <c r="S13" s="509">
        <v>0</v>
      </c>
      <c r="T13" s="509">
        <v>0</v>
      </c>
      <c r="U13" s="509">
        <v>0</v>
      </c>
      <c r="V13" s="509">
        <v>0</v>
      </c>
      <c r="W13" s="509">
        <v>0</v>
      </c>
      <c r="X13" s="510">
        <f>SUM(S13:W13)</f>
        <v>0</v>
      </c>
      <c r="Y13" s="511">
        <v>0</v>
      </c>
      <c r="Z13" s="511">
        <v>0</v>
      </c>
      <c r="AA13" s="511">
        <v>0</v>
      </c>
      <c r="AB13" s="511">
        <v>0</v>
      </c>
      <c r="AC13" s="511">
        <v>0</v>
      </c>
      <c r="AD13" s="510">
        <f>SUM(Y13:AC13)</f>
        <v>0</v>
      </c>
      <c r="AE13" s="509">
        <v>0</v>
      </c>
      <c r="AF13" s="509">
        <v>0</v>
      </c>
      <c r="AG13" s="509">
        <v>0</v>
      </c>
      <c r="AH13" s="509">
        <v>0</v>
      </c>
      <c r="AI13" s="509">
        <v>0</v>
      </c>
      <c r="AJ13" s="510">
        <f>SUM(AE13:AI13)</f>
        <v>0</v>
      </c>
      <c r="AK13" s="509">
        <v>0</v>
      </c>
      <c r="AL13" s="509">
        <v>0</v>
      </c>
      <c r="AM13" s="509">
        <v>0</v>
      </c>
      <c r="AN13" s="509">
        <v>0</v>
      </c>
      <c r="AO13" s="509">
        <v>0</v>
      </c>
      <c r="AP13" s="510">
        <f>SUM(AK13:AO13)</f>
        <v>0</v>
      </c>
      <c r="AQ13" s="509">
        <v>0</v>
      </c>
      <c r="AR13" s="509">
        <v>0</v>
      </c>
      <c r="AS13" s="509">
        <v>0</v>
      </c>
      <c r="AT13" s="509">
        <v>0</v>
      </c>
      <c r="AU13" s="509">
        <v>0</v>
      </c>
      <c r="AV13" s="510">
        <f>SUM(AQ13:AU13)</f>
        <v>0</v>
      </c>
      <c r="AW13" s="509">
        <v>0</v>
      </c>
      <c r="AX13" s="509">
        <v>0</v>
      </c>
      <c r="AY13" s="509">
        <v>0</v>
      </c>
      <c r="AZ13" s="509">
        <v>0</v>
      </c>
      <c r="BA13" s="509">
        <v>0</v>
      </c>
      <c r="BB13" s="510">
        <f>SUM(AW13:BA13)</f>
        <v>0</v>
      </c>
      <c r="BC13" s="482"/>
      <c r="BD13" s="514"/>
      <c r="BE13" s="497"/>
      <c r="BG13" s="43">
        <f t="shared" si="0"/>
        <v>0</v>
      </c>
      <c r="BH13" s="43"/>
      <c r="BJ13" s="62">
        <f xml:space="preserve"> BJ12 + 1</f>
        <v>4</v>
      </c>
      <c r="BK13" s="63" t="s">
        <v>905</v>
      </c>
      <c r="BL13" s="64" t="s">
        <v>41</v>
      </c>
      <c r="BM13" s="79">
        <v>3</v>
      </c>
      <c r="BN13" s="72" t="s">
        <v>907</v>
      </c>
      <c r="BO13" s="73" t="s">
        <v>908</v>
      </c>
      <c r="BP13" s="73" t="s">
        <v>909</v>
      </c>
      <c r="BQ13" s="73" t="s">
        <v>910</v>
      </c>
      <c r="BR13" s="512" t="s">
        <v>911</v>
      </c>
      <c r="BS13" s="171" t="s">
        <v>912</v>
      </c>
      <c r="BX13" s="61">
        <f>IF('[2]Validation flags'!$H$3=1,0, IF( ISNUMBER(G13), 0, 1 ))</f>
        <v>0</v>
      </c>
      <c r="BY13" s="61">
        <f>IF('[2]Validation flags'!$H$3=1,0, IF( ISNUMBER(H13), 0, 1 ))</f>
        <v>0</v>
      </c>
      <c r="BZ13" s="61">
        <f>IF('[2]Validation flags'!$H$3=1,0, IF( ISNUMBER(I13), 0, 1 ))</f>
        <v>0</v>
      </c>
      <c r="CA13" s="61">
        <f>IF('[2]Validation flags'!$H$3=1,0, IF( ISNUMBER(J13), 0, 1 ))</f>
        <v>0</v>
      </c>
      <c r="CB13" s="61">
        <f>IF('[2]Validation flags'!$H$3=1,0, IF( ISNUMBER(K13), 0, 1 ))</f>
        <v>0</v>
      </c>
      <c r="CC13" s="202"/>
      <c r="CD13" s="61">
        <f>IF('[2]Validation flags'!$H$3=1,0, IF( ISNUMBER(M13), 0, 1 ))</f>
        <v>0</v>
      </c>
      <c r="CE13" s="61">
        <f>IF('[2]Validation flags'!$H$3=1,0, IF( ISNUMBER(N13), 0, 1 ))</f>
        <v>0</v>
      </c>
      <c r="CF13" s="61">
        <f>IF('[2]Validation flags'!$H$3=1,0, IF( ISNUMBER(O13), 0, 1 ))</f>
        <v>0</v>
      </c>
      <c r="CG13" s="61">
        <f>IF('[2]Validation flags'!$H$3=1,0, IF( ISNUMBER(P13), 0, 1 ))</f>
        <v>0</v>
      </c>
      <c r="CH13" s="61">
        <f>IF('[2]Validation flags'!$H$3=1,0, IF( ISNUMBER(Q13), 0, 1 ))</f>
        <v>0</v>
      </c>
      <c r="CI13" s="441"/>
      <c r="CJ13" s="61">
        <f>IF('[2]Validation flags'!$H$3=1,0, IF( ISNUMBER(S13), 0, 1 ))</f>
        <v>0</v>
      </c>
      <c r="CK13" s="61">
        <f>IF('[2]Validation flags'!$H$3=1,0, IF( ISNUMBER(T13), 0, 1 ))</f>
        <v>0</v>
      </c>
      <c r="CL13" s="61">
        <f>IF('[2]Validation flags'!$H$3=1,0, IF( ISNUMBER(U13), 0, 1 ))</f>
        <v>0</v>
      </c>
      <c r="CM13" s="61">
        <f>IF('[2]Validation flags'!$H$3=1,0, IF( ISNUMBER(V13), 0, 1 ))</f>
        <v>0</v>
      </c>
      <c r="CN13" s="61">
        <f>IF('[2]Validation flags'!$H$3=1,0, IF( ISNUMBER(W13), 0, 1 ))</f>
        <v>0</v>
      </c>
      <c r="CO13" s="441"/>
      <c r="CP13" s="61">
        <f>IF('[2]Validation flags'!$H$3=1,0, IF( ISNUMBER(Y13), 0, 1 ))</f>
        <v>0</v>
      </c>
      <c r="CQ13" s="61">
        <f>IF('[2]Validation flags'!$H$3=1,0, IF( ISNUMBER(Z13), 0, 1 ))</f>
        <v>0</v>
      </c>
      <c r="CR13" s="61">
        <f>IF('[2]Validation flags'!$H$3=1,0, IF( ISNUMBER(AA13), 0, 1 ))</f>
        <v>0</v>
      </c>
      <c r="CS13" s="61">
        <f>IF('[2]Validation flags'!$H$3=1,0, IF( ISNUMBER(AB13), 0, 1 ))</f>
        <v>0</v>
      </c>
      <c r="CT13" s="61">
        <f>IF('[2]Validation flags'!$H$3=1,0, IF( ISNUMBER(AC13), 0, 1 ))</f>
        <v>0</v>
      </c>
      <c r="CU13" s="441"/>
      <c r="CV13" s="61">
        <f>IF('[2]Validation flags'!$H$3=1,0, IF( ISNUMBER(AE13), 0, 1 ))</f>
        <v>0</v>
      </c>
      <c r="CW13" s="61">
        <f>IF('[2]Validation flags'!$H$3=1,0, IF( ISNUMBER(AF13), 0, 1 ))</f>
        <v>0</v>
      </c>
      <c r="CX13" s="61">
        <f>IF('[2]Validation flags'!$H$3=1,0, IF( ISNUMBER(AG13), 0, 1 ))</f>
        <v>0</v>
      </c>
      <c r="CY13" s="61">
        <f>IF('[2]Validation flags'!$H$3=1,0, IF( ISNUMBER(AH13), 0, 1 ))</f>
        <v>0</v>
      </c>
      <c r="CZ13" s="61">
        <f>IF('[2]Validation flags'!$H$3=1,0, IF( ISNUMBER(AI13), 0, 1 ))</f>
        <v>0</v>
      </c>
      <c r="DA13" s="441"/>
      <c r="DB13" s="61">
        <f>IF('[2]Validation flags'!$H$3=1,0, IF( ISNUMBER(AK13), 0, 1 ))</f>
        <v>0</v>
      </c>
      <c r="DC13" s="61">
        <f>IF('[2]Validation flags'!$H$3=1,0, IF( ISNUMBER(AL13), 0, 1 ))</f>
        <v>0</v>
      </c>
      <c r="DD13" s="61">
        <f>IF('[2]Validation flags'!$H$3=1,0, IF( ISNUMBER(AM13), 0, 1 ))</f>
        <v>0</v>
      </c>
      <c r="DE13" s="61">
        <f>IF('[2]Validation flags'!$H$3=1,0, IF( ISNUMBER(AN13), 0, 1 ))</f>
        <v>0</v>
      </c>
      <c r="DF13" s="61">
        <f>IF('[2]Validation flags'!$H$3=1,0, IF( ISNUMBER(AO13), 0, 1 ))</f>
        <v>0</v>
      </c>
      <c r="DG13" s="441"/>
      <c r="DH13" s="61">
        <f>IF('[2]Validation flags'!$H$3=1,0, IF( ISNUMBER(AQ13), 0, 1 ))</f>
        <v>0</v>
      </c>
      <c r="DI13" s="61">
        <f>IF('[2]Validation flags'!$H$3=1,0, IF( ISNUMBER(AR13), 0, 1 ))</f>
        <v>0</v>
      </c>
      <c r="DJ13" s="61">
        <f>IF('[2]Validation flags'!$H$3=1,0, IF( ISNUMBER(AS13), 0, 1 ))</f>
        <v>0</v>
      </c>
      <c r="DK13" s="61">
        <f>IF('[2]Validation flags'!$H$3=1,0, IF( ISNUMBER(AT13), 0, 1 ))</f>
        <v>0</v>
      </c>
      <c r="DL13" s="61">
        <f>IF('[2]Validation flags'!$H$3=1,0, IF( ISNUMBER(AU13), 0, 1 ))</f>
        <v>0</v>
      </c>
      <c r="DM13" s="441"/>
      <c r="DN13" s="61">
        <f>IF('[2]Validation flags'!$H$3=1,0, IF( ISNUMBER(AW13), 0, 1 ))</f>
        <v>0</v>
      </c>
      <c r="DO13" s="61">
        <f>IF('[2]Validation flags'!$H$3=1,0, IF( ISNUMBER(AX13), 0, 1 ))</f>
        <v>0</v>
      </c>
      <c r="DP13" s="61">
        <f>IF('[2]Validation flags'!$H$3=1,0, IF( ISNUMBER(AY13), 0, 1 ))</f>
        <v>0</v>
      </c>
      <c r="DQ13" s="61">
        <f>IF('[2]Validation flags'!$H$3=1,0, IF( ISNUMBER(AZ13), 0, 1 ))</f>
        <v>0</v>
      </c>
      <c r="DR13" s="61">
        <f>IF('[2]Validation flags'!$H$3=1,0, IF( ISNUMBER(BA13), 0, 1 ))</f>
        <v>0</v>
      </c>
      <c r="DS13" s="441"/>
      <c r="DU13" s="441"/>
      <c r="DV13" s="441"/>
      <c r="DW13" s="441"/>
      <c r="DX13" s="441"/>
      <c r="DY13" s="441"/>
      <c r="DZ13" s="202"/>
      <c r="EA13" s="441"/>
      <c r="EB13" s="441"/>
      <c r="EC13" s="441"/>
      <c r="ED13" s="441"/>
      <c r="EE13" s="441"/>
      <c r="EF13" s="441"/>
      <c r="EG13" s="441"/>
      <c r="EH13" s="441"/>
      <c r="EI13" s="441"/>
      <c r="EJ13" s="441"/>
      <c r="EK13" s="441"/>
      <c r="EL13" s="441"/>
      <c r="EM13" s="441"/>
      <c r="EN13" s="441"/>
      <c r="EO13" s="441"/>
      <c r="EP13" s="441"/>
      <c r="EQ13" s="441"/>
      <c r="ER13" s="441"/>
      <c r="ES13" s="441"/>
      <c r="ET13" s="441"/>
      <c r="EU13" s="441"/>
      <c r="EV13" s="441"/>
      <c r="EW13" s="441"/>
      <c r="EX13" s="441"/>
      <c r="EY13" s="441"/>
      <c r="EZ13" s="441"/>
      <c r="FA13" s="441"/>
      <c r="FB13" s="441"/>
      <c r="FC13" s="441"/>
      <c r="FD13" s="441"/>
      <c r="FE13" s="441"/>
      <c r="FF13" s="441"/>
      <c r="FG13" s="441"/>
      <c r="FH13" s="441"/>
      <c r="FI13" s="441"/>
      <c r="FJ13" s="441"/>
      <c r="FK13" s="441"/>
      <c r="FL13" s="441"/>
      <c r="FM13" s="441"/>
      <c r="FN13" s="441"/>
      <c r="FO13" s="441"/>
    </row>
    <row r="14" spans="2:172" ht="14.25" customHeight="1" thickBot="1" x14ac:dyDescent="0.35">
      <c r="B14" s="62"/>
      <c r="C14" s="78" t="s">
        <v>70</v>
      </c>
      <c r="D14" s="515"/>
      <c r="E14" s="516"/>
      <c r="F14" s="516"/>
      <c r="G14" s="517"/>
      <c r="H14" s="517"/>
      <c r="I14" s="517"/>
      <c r="J14" s="517"/>
      <c r="K14" s="517"/>
      <c r="L14" s="518"/>
      <c r="M14" s="518"/>
      <c r="N14" s="518"/>
      <c r="O14" s="518"/>
      <c r="P14" s="518"/>
      <c r="Q14" s="518"/>
      <c r="R14" s="518"/>
      <c r="S14" s="518"/>
      <c r="T14" s="518"/>
      <c r="U14" s="518"/>
      <c r="V14" s="518"/>
      <c r="W14" s="518"/>
      <c r="X14" s="518"/>
      <c r="Y14" s="80"/>
      <c r="Z14" s="80"/>
      <c r="AA14" s="80"/>
      <c r="AB14" s="80"/>
      <c r="AC14" s="80"/>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9"/>
      <c r="BD14" s="71"/>
      <c r="BE14" s="275"/>
      <c r="BG14" s="43"/>
      <c r="BH14" s="43"/>
      <c r="BJ14" s="62"/>
      <c r="BK14" s="78" t="s">
        <v>70</v>
      </c>
      <c r="BL14" s="516"/>
      <c r="BM14" s="516"/>
      <c r="BN14" s="82"/>
      <c r="BO14" s="82"/>
      <c r="BP14" s="82"/>
      <c r="BQ14" s="82"/>
      <c r="BR14" s="82"/>
      <c r="BS14" s="352"/>
      <c r="BX14" s="441"/>
      <c r="BY14" s="441"/>
      <c r="BZ14" s="441"/>
      <c r="CA14" s="441"/>
      <c r="CB14" s="441"/>
      <c r="CC14" s="202"/>
      <c r="CD14" s="441"/>
      <c r="CE14" s="441"/>
      <c r="CF14" s="441"/>
      <c r="CG14" s="441"/>
      <c r="CH14" s="441"/>
      <c r="CI14" s="441"/>
      <c r="CJ14" s="441"/>
      <c r="CK14" s="441"/>
      <c r="CL14" s="441"/>
      <c r="CM14" s="441"/>
      <c r="CN14" s="441"/>
      <c r="CO14" s="441"/>
      <c r="CP14" s="441"/>
      <c r="CQ14" s="441"/>
      <c r="CR14" s="441"/>
      <c r="CS14" s="441"/>
      <c r="CT14" s="441"/>
      <c r="CU14" s="441"/>
      <c r="CV14" s="441"/>
      <c r="CW14" s="441"/>
      <c r="CX14" s="441"/>
      <c r="CY14" s="441"/>
      <c r="CZ14" s="441"/>
      <c r="DA14" s="441"/>
      <c r="DB14" s="441"/>
      <c r="DC14" s="441"/>
      <c r="DD14" s="441"/>
      <c r="DE14" s="441"/>
      <c r="DF14" s="441"/>
      <c r="DG14" s="441"/>
      <c r="DH14" s="441"/>
      <c r="DI14" s="441"/>
      <c r="DJ14" s="441"/>
      <c r="DK14" s="441"/>
      <c r="DL14" s="441"/>
      <c r="DM14" s="441"/>
      <c r="DN14" s="441"/>
      <c r="DO14" s="441"/>
      <c r="DP14" s="441"/>
      <c r="DQ14" s="441"/>
      <c r="DR14" s="441"/>
      <c r="DS14" s="441"/>
      <c r="DU14" s="441"/>
      <c r="DV14" s="441"/>
      <c r="DW14" s="441"/>
      <c r="DX14" s="441"/>
      <c r="DY14" s="441"/>
      <c r="DZ14" s="202"/>
      <c r="EA14" s="441"/>
      <c r="EB14" s="441"/>
      <c r="EC14" s="441"/>
      <c r="ED14" s="441"/>
      <c r="EE14" s="441"/>
      <c r="EF14" s="441"/>
      <c r="EG14" s="441"/>
      <c r="EH14" s="441"/>
      <c r="EI14" s="441"/>
      <c r="EJ14" s="441"/>
      <c r="EK14" s="441"/>
      <c r="EL14" s="441"/>
      <c r="EM14" s="441"/>
      <c r="EN14" s="441"/>
      <c r="EO14" s="441"/>
      <c r="EP14" s="441"/>
      <c r="EQ14" s="441"/>
      <c r="ER14" s="441"/>
      <c r="ES14" s="441"/>
      <c r="ET14" s="441"/>
      <c r="EU14" s="441"/>
      <c r="EV14" s="441"/>
      <c r="EW14" s="441"/>
      <c r="EX14" s="441"/>
      <c r="EY14" s="441"/>
      <c r="EZ14" s="441"/>
      <c r="FA14" s="441"/>
      <c r="FB14" s="441"/>
      <c r="FC14" s="441"/>
      <c r="FD14" s="441"/>
      <c r="FE14" s="441"/>
      <c r="FF14" s="441"/>
      <c r="FG14" s="441"/>
      <c r="FH14" s="441"/>
      <c r="FI14" s="441"/>
      <c r="FJ14" s="441"/>
      <c r="FK14" s="441"/>
      <c r="FL14" s="441"/>
      <c r="FM14" s="441"/>
      <c r="FN14" s="441"/>
      <c r="FO14" s="441"/>
    </row>
    <row r="15" spans="2:172" ht="14.25" customHeight="1" x14ac:dyDescent="0.3">
      <c r="B15" s="85">
        <v>5</v>
      </c>
      <c r="C15" s="86" t="s">
        <v>71</v>
      </c>
      <c r="D15" s="87"/>
      <c r="E15" s="64" t="s">
        <v>41</v>
      </c>
      <c r="F15" s="520">
        <v>3</v>
      </c>
      <c r="G15" s="521">
        <v>0</v>
      </c>
      <c r="H15" s="509">
        <v>0</v>
      </c>
      <c r="I15" s="509">
        <v>0</v>
      </c>
      <c r="J15" s="509">
        <v>0</v>
      </c>
      <c r="K15" s="509">
        <v>0</v>
      </c>
      <c r="L15" s="510">
        <f>SUM(G15:K15)</f>
        <v>0</v>
      </c>
      <c r="M15" s="521">
        <v>0</v>
      </c>
      <c r="N15" s="509">
        <v>0</v>
      </c>
      <c r="O15" s="509">
        <v>0</v>
      </c>
      <c r="P15" s="509">
        <v>0</v>
      </c>
      <c r="Q15" s="509">
        <v>0</v>
      </c>
      <c r="R15" s="510">
        <f>SUM(M15:Q15)</f>
        <v>0</v>
      </c>
      <c r="S15" s="521">
        <v>0</v>
      </c>
      <c r="T15" s="509">
        <v>0</v>
      </c>
      <c r="U15" s="509">
        <v>0</v>
      </c>
      <c r="V15" s="509">
        <v>0</v>
      </c>
      <c r="W15" s="509">
        <v>0</v>
      </c>
      <c r="X15" s="510">
        <f>SUM(S15:W15)</f>
        <v>0</v>
      </c>
      <c r="Y15" s="522">
        <v>0</v>
      </c>
      <c r="Z15" s="511">
        <v>0</v>
      </c>
      <c r="AA15" s="511">
        <v>0</v>
      </c>
      <c r="AB15" s="511">
        <v>0</v>
      </c>
      <c r="AC15" s="511">
        <v>0</v>
      </c>
      <c r="AD15" s="510">
        <f>SUM(Y15:AC15)</f>
        <v>0</v>
      </c>
      <c r="AE15" s="521">
        <v>0</v>
      </c>
      <c r="AF15" s="509">
        <v>0</v>
      </c>
      <c r="AG15" s="509">
        <v>0</v>
      </c>
      <c r="AH15" s="509">
        <v>0</v>
      </c>
      <c r="AI15" s="509">
        <v>0</v>
      </c>
      <c r="AJ15" s="510">
        <f>SUM(AE15:AI15)</f>
        <v>0</v>
      </c>
      <c r="AK15" s="521">
        <v>0</v>
      </c>
      <c r="AL15" s="509">
        <v>0</v>
      </c>
      <c r="AM15" s="509">
        <v>0</v>
      </c>
      <c r="AN15" s="509">
        <v>0</v>
      </c>
      <c r="AO15" s="509">
        <v>0</v>
      </c>
      <c r="AP15" s="510">
        <f>SUM(AK15:AO15)</f>
        <v>0</v>
      </c>
      <c r="AQ15" s="521">
        <v>0</v>
      </c>
      <c r="AR15" s="509">
        <v>0</v>
      </c>
      <c r="AS15" s="509">
        <v>0</v>
      </c>
      <c r="AT15" s="509">
        <v>0</v>
      </c>
      <c r="AU15" s="509">
        <v>0</v>
      </c>
      <c r="AV15" s="510">
        <f>SUM(AQ15:AU15)</f>
        <v>0</v>
      </c>
      <c r="AW15" s="521">
        <v>0</v>
      </c>
      <c r="AX15" s="509">
        <v>0</v>
      </c>
      <c r="AY15" s="509">
        <v>0</v>
      </c>
      <c r="AZ15" s="509">
        <v>0</v>
      </c>
      <c r="BA15" s="509">
        <v>0</v>
      </c>
      <c r="BB15" s="510">
        <f>SUM(AW15:BA15)</f>
        <v>0</v>
      </c>
      <c r="BC15" s="482"/>
      <c r="BD15" s="90"/>
      <c r="BE15" s="507"/>
      <c r="BG15" s="43">
        <f t="shared" si="0"/>
        <v>0</v>
      </c>
      <c r="BH15" s="43"/>
      <c r="BJ15" s="85">
        <v>5</v>
      </c>
      <c r="BK15" s="86" t="s">
        <v>71</v>
      </c>
      <c r="BL15" s="64" t="s">
        <v>41</v>
      </c>
      <c r="BM15" s="520">
        <v>3</v>
      </c>
      <c r="BN15" s="72" t="s">
        <v>913</v>
      </c>
      <c r="BO15" s="73" t="s">
        <v>914</v>
      </c>
      <c r="BP15" s="73" t="s">
        <v>915</v>
      </c>
      <c r="BQ15" s="73" t="s">
        <v>916</v>
      </c>
      <c r="BR15" s="512" t="s">
        <v>917</v>
      </c>
      <c r="BS15" s="171" t="s">
        <v>918</v>
      </c>
      <c r="BX15" s="61">
        <f>IF('[2]Validation flags'!$H$3=1,0, IF( ISNUMBER(G15), 0, 1 ))</f>
        <v>0</v>
      </c>
      <c r="BY15" s="61">
        <f>IF('[2]Validation flags'!$H$3=1,0, IF( ISNUMBER(H15), 0, 1 ))</f>
        <v>0</v>
      </c>
      <c r="BZ15" s="61">
        <f>IF('[2]Validation flags'!$H$3=1,0, IF( ISNUMBER(I15), 0, 1 ))</f>
        <v>0</v>
      </c>
      <c r="CA15" s="61">
        <f>IF('[2]Validation flags'!$H$3=1,0, IF( ISNUMBER(J15), 0, 1 ))</f>
        <v>0</v>
      </c>
      <c r="CB15" s="61">
        <f>IF('[2]Validation flags'!$H$3=1,0, IF( ISNUMBER(K15), 0, 1 ))</f>
        <v>0</v>
      </c>
      <c r="CC15" s="202"/>
      <c r="CD15" s="61">
        <f>IF('[2]Validation flags'!$H$3=1,0, IF( ISNUMBER(M15), 0, 1 ))</f>
        <v>0</v>
      </c>
      <c r="CE15" s="61">
        <f>IF('[2]Validation flags'!$H$3=1,0, IF( ISNUMBER(N15), 0, 1 ))</f>
        <v>0</v>
      </c>
      <c r="CF15" s="61">
        <f>IF('[2]Validation flags'!$H$3=1,0, IF( ISNUMBER(O15), 0, 1 ))</f>
        <v>0</v>
      </c>
      <c r="CG15" s="61">
        <f>IF('[2]Validation flags'!$H$3=1,0, IF( ISNUMBER(P15), 0, 1 ))</f>
        <v>0</v>
      </c>
      <c r="CH15" s="61">
        <f>IF('[2]Validation flags'!$H$3=1,0, IF( ISNUMBER(Q15), 0, 1 ))</f>
        <v>0</v>
      </c>
      <c r="CI15" s="441"/>
      <c r="CJ15" s="61">
        <f>IF('[2]Validation flags'!$H$3=1,0, IF( ISNUMBER(S15), 0, 1 ))</f>
        <v>0</v>
      </c>
      <c r="CK15" s="61">
        <f>IF('[2]Validation flags'!$H$3=1,0, IF( ISNUMBER(T15), 0, 1 ))</f>
        <v>0</v>
      </c>
      <c r="CL15" s="61">
        <f>IF('[2]Validation flags'!$H$3=1,0, IF( ISNUMBER(U15), 0, 1 ))</f>
        <v>0</v>
      </c>
      <c r="CM15" s="61">
        <f>IF('[2]Validation flags'!$H$3=1,0, IF( ISNUMBER(V15), 0, 1 ))</f>
        <v>0</v>
      </c>
      <c r="CN15" s="61">
        <f>IF('[2]Validation flags'!$H$3=1,0, IF( ISNUMBER(W15), 0, 1 ))</f>
        <v>0</v>
      </c>
      <c r="CO15" s="441"/>
      <c r="CP15" s="61">
        <f>IF('[2]Validation flags'!$H$3=1,0, IF( ISNUMBER(Y15), 0, 1 ))</f>
        <v>0</v>
      </c>
      <c r="CQ15" s="61">
        <f>IF('[2]Validation flags'!$H$3=1,0, IF( ISNUMBER(Z15), 0, 1 ))</f>
        <v>0</v>
      </c>
      <c r="CR15" s="61">
        <f>IF('[2]Validation flags'!$H$3=1,0, IF( ISNUMBER(AA15), 0, 1 ))</f>
        <v>0</v>
      </c>
      <c r="CS15" s="61">
        <f>IF('[2]Validation flags'!$H$3=1,0, IF( ISNUMBER(AB15), 0, 1 ))</f>
        <v>0</v>
      </c>
      <c r="CT15" s="61">
        <f>IF('[2]Validation flags'!$H$3=1,0, IF( ISNUMBER(AC15), 0, 1 ))</f>
        <v>0</v>
      </c>
      <c r="CU15" s="441"/>
      <c r="CV15" s="61">
        <f>IF('[2]Validation flags'!$H$3=1,0, IF( ISNUMBER(AE15), 0, 1 ))</f>
        <v>0</v>
      </c>
      <c r="CW15" s="61">
        <f>IF('[2]Validation flags'!$H$3=1,0, IF( ISNUMBER(AF15), 0, 1 ))</f>
        <v>0</v>
      </c>
      <c r="CX15" s="61">
        <f>IF('[2]Validation flags'!$H$3=1,0, IF( ISNUMBER(AG15), 0, 1 ))</f>
        <v>0</v>
      </c>
      <c r="CY15" s="61">
        <f>IF('[2]Validation flags'!$H$3=1,0, IF( ISNUMBER(AH15), 0, 1 ))</f>
        <v>0</v>
      </c>
      <c r="CZ15" s="61">
        <f>IF('[2]Validation flags'!$H$3=1,0, IF( ISNUMBER(AI15), 0, 1 ))</f>
        <v>0</v>
      </c>
      <c r="DA15" s="441"/>
      <c r="DB15" s="61">
        <f>IF('[2]Validation flags'!$H$3=1,0, IF( ISNUMBER(AK15), 0, 1 ))</f>
        <v>0</v>
      </c>
      <c r="DC15" s="61">
        <f>IF('[2]Validation flags'!$H$3=1,0, IF( ISNUMBER(AL15), 0, 1 ))</f>
        <v>0</v>
      </c>
      <c r="DD15" s="61">
        <f>IF('[2]Validation flags'!$H$3=1,0, IF( ISNUMBER(AM15), 0, 1 ))</f>
        <v>0</v>
      </c>
      <c r="DE15" s="61">
        <f>IF('[2]Validation flags'!$H$3=1,0, IF( ISNUMBER(AN15), 0, 1 ))</f>
        <v>0</v>
      </c>
      <c r="DF15" s="61">
        <f>IF('[2]Validation flags'!$H$3=1,0, IF( ISNUMBER(AO15), 0, 1 ))</f>
        <v>0</v>
      </c>
      <c r="DG15" s="441"/>
      <c r="DH15" s="61">
        <f>IF('[2]Validation flags'!$H$3=1,0, IF( ISNUMBER(AQ15), 0, 1 ))</f>
        <v>0</v>
      </c>
      <c r="DI15" s="61">
        <f>IF('[2]Validation flags'!$H$3=1,0, IF( ISNUMBER(AR15), 0, 1 ))</f>
        <v>0</v>
      </c>
      <c r="DJ15" s="61">
        <f>IF('[2]Validation flags'!$H$3=1,0, IF( ISNUMBER(AS15), 0, 1 ))</f>
        <v>0</v>
      </c>
      <c r="DK15" s="61">
        <f>IF('[2]Validation flags'!$H$3=1,0, IF( ISNUMBER(AT15), 0, 1 ))</f>
        <v>0</v>
      </c>
      <c r="DL15" s="61">
        <f>IF('[2]Validation flags'!$H$3=1,0, IF( ISNUMBER(AU15), 0, 1 ))</f>
        <v>0</v>
      </c>
      <c r="DM15" s="441"/>
      <c r="DN15" s="61">
        <f>IF('[2]Validation flags'!$H$3=1,0, IF( ISNUMBER(AW15), 0, 1 ))</f>
        <v>0</v>
      </c>
      <c r="DO15" s="61">
        <f>IF('[2]Validation flags'!$H$3=1,0, IF( ISNUMBER(AX15), 0, 1 ))</f>
        <v>0</v>
      </c>
      <c r="DP15" s="61">
        <f>IF('[2]Validation flags'!$H$3=1,0, IF( ISNUMBER(AY15), 0, 1 ))</f>
        <v>0</v>
      </c>
      <c r="DQ15" s="61">
        <f>IF('[2]Validation flags'!$H$3=1,0, IF( ISNUMBER(AZ15), 0, 1 ))</f>
        <v>0</v>
      </c>
      <c r="DR15" s="61">
        <f>IF('[2]Validation flags'!$H$3=1,0, IF( ISNUMBER(BA15), 0, 1 ))</f>
        <v>0</v>
      </c>
      <c r="DS15" s="441"/>
      <c r="DU15" s="441"/>
      <c r="DV15" s="441"/>
      <c r="DW15" s="441"/>
      <c r="DX15" s="441"/>
      <c r="DY15" s="441"/>
      <c r="DZ15" s="202"/>
      <c r="EA15" s="441"/>
      <c r="EB15" s="441"/>
      <c r="EC15" s="441"/>
      <c r="ED15" s="441"/>
      <c r="EE15" s="441"/>
      <c r="EF15" s="441"/>
      <c r="EG15" s="441"/>
      <c r="EH15" s="441"/>
      <c r="EI15" s="441"/>
      <c r="EJ15" s="441"/>
      <c r="EK15" s="441"/>
      <c r="EL15" s="441"/>
      <c r="EM15" s="441"/>
      <c r="EN15" s="441"/>
      <c r="EO15" s="441"/>
      <c r="EP15" s="441"/>
      <c r="EQ15" s="441"/>
      <c r="ER15" s="441"/>
      <c r="ES15" s="441"/>
      <c r="ET15" s="441"/>
      <c r="EU15" s="441"/>
      <c r="EV15" s="441"/>
      <c r="EW15" s="441"/>
      <c r="EX15" s="441"/>
      <c r="EY15" s="441"/>
      <c r="EZ15" s="441"/>
      <c r="FA15" s="441"/>
      <c r="FB15" s="441"/>
      <c r="FC15" s="441"/>
      <c r="FD15" s="441"/>
      <c r="FE15" s="441"/>
      <c r="FF15" s="441"/>
      <c r="FG15" s="441"/>
      <c r="FH15" s="441"/>
      <c r="FI15" s="441"/>
      <c r="FJ15" s="441"/>
      <c r="FK15" s="441"/>
      <c r="FL15" s="441"/>
      <c r="FM15" s="441"/>
      <c r="FN15" s="441"/>
      <c r="FO15" s="441"/>
    </row>
    <row r="16" spans="2:172" ht="14.25" customHeight="1" x14ac:dyDescent="0.3">
      <c r="B16" s="62">
        <v>6</v>
      </c>
      <c r="C16" s="63" t="s">
        <v>77</v>
      </c>
      <c r="D16" s="87"/>
      <c r="E16" s="64" t="s">
        <v>41</v>
      </c>
      <c r="F16" s="520">
        <v>3</v>
      </c>
      <c r="G16" s="521">
        <v>0</v>
      </c>
      <c r="H16" s="509">
        <v>0</v>
      </c>
      <c r="I16" s="509">
        <v>0</v>
      </c>
      <c r="J16" s="509">
        <v>0</v>
      </c>
      <c r="K16" s="509">
        <v>0</v>
      </c>
      <c r="L16" s="510">
        <f>SUM(G16:K16)</f>
        <v>0</v>
      </c>
      <c r="M16" s="521">
        <v>0</v>
      </c>
      <c r="N16" s="509">
        <v>0</v>
      </c>
      <c r="O16" s="509">
        <v>0</v>
      </c>
      <c r="P16" s="509">
        <v>0</v>
      </c>
      <c r="Q16" s="509">
        <v>0</v>
      </c>
      <c r="R16" s="510">
        <f>SUM(M16:Q16)</f>
        <v>0</v>
      </c>
      <c r="S16" s="521">
        <v>0</v>
      </c>
      <c r="T16" s="509">
        <v>0</v>
      </c>
      <c r="U16" s="509">
        <v>0</v>
      </c>
      <c r="V16" s="509">
        <v>0</v>
      </c>
      <c r="W16" s="509">
        <v>0</v>
      </c>
      <c r="X16" s="510">
        <f>SUM(S16:W16)</f>
        <v>0</v>
      </c>
      <c r="Y16" s="522">
        <v>0</v>
      </c>
      <c r="Z16" s="511">
        <v>0</v>
      </c>
      <c r="AA16" s="511">
        <v>0</v>
      </c>
      <c r="AB16" s="511">
        <v>0</v>
      </c>
      <c r="AC16" s="511">
        <v>0</v>
      </c>
      <c r="AD16" s="510">
        <f>SUM(Y16:AC16)</f>
        <v>0</v>
      </c>
      <c r="AE16" s="521">
        <v>0</v>
      </c>
      <c r="AF16" s="509">
        <v>0</v>
      </c>
      <c r="AG16" s="509">
        <v>0</v>
      </c>
      <c r="AH16" s="509">
        <v>0</v>
      </c>
      <c r="AI16" s="509">
        <v>0</v>
      </c>
      <c r="AJ16" s="510">
        <f>SUM(AE16:AI16)</f>
        <v>0</v>
      </c>
      <c r="AK16" s="521">
        <v>0</v>
      </c>
      <c r="AL16" s="509">
        <v>0</v>
      </c>
      <c r="AM16" s="509">
        <v>0</v>
      </c>
      <c r="AN16" s="509">
        <v>0</v>
      </c>
      <c r="AO16" s="509">
        <v>0</v>
      </c>
      <c r="AP16" s="510">
        <f>SUM(AK16:AO16)</f>
        <v>0</v>
      </c>
      <c r="AQ16" s="521">
        <v>0</v>
      </c>
      <c r="AR16" s="509">
        <v>0</v>
      </c>
      <c r="AS16" s="509">
        <v>0</v>
      </c>
      <c r="AT16" s="509">
        <v>0</v>
      </c>
      <c r="AU16" s="509">
        <v>0</v>
      </c>
      <c r="AV16" s="510">
        <f>SUM(AQ16:AU16)</f>
        <v>0</v>
      </c>
      <c r="AW16" s="521">
        <v>0</v>
      </c>
      <c r="AX16" s="509">
        <v>0</v>
      </c>
      <c r="AY16" s="509">
        <v>0</v>
      </c>
      <c r="AZ16" s="509">
        <v>0</v>
      </c>
      <c r="BA16" s="509">
        <v>0</v>
      </c>
      <c r="BB16" s="510">
        <f>SUM(AW16:BA16)</f>
        <v>0</v>
      </c>
      <c r="BC16" s="482"/>
      <c r="BD16" s="91"/>
      <c r="BE16" s="488"/>
      <c r="BG16" s="43">
        <f t="shared" si="0"/>
        <v>0</v>
      </c>
      <c r="BH16" s="43"/>
      <c r="BJ16" s="62">
        <v>6</v>
      </c>
      <c r="BK16" s="63" t="s">
        <v>77</v>
      </c>
      <c r="BL16" s="64" t="s">
        <v>41</v>
      </c>
      <c r="BM16" s="520">
        <v>3</v>
      </c>
      <c r="BN16" s="72" t="s">
        <v>919</v>
      </c>
      <c r="BO16" s="73" t="s">
        <v>920</v>
      </c>
      <c r="BP16" s="73" t="s">
        <v>921</v>
      </c>
      <c r="BQ16" s="73" t="s">
        <v>922</v>
      </c>
      <c r="BR16" s="512" t="s">
        <v>923</v>
      </c>
      <c r="BS16" s="171" t="s">
        <v>924</v>
      </c>
      <c r="BX16" s="61">
        <f>IF('[2]Validation flags'!$H$3=1,0, IF( ISNUMBER(G16), 0, 1 ))</f>
        <v>0</v>
      </c>
      <c r="BY16" s="61">
        <f>IF('[2]Validation flags'!$H$3=1,0, IF( ISNUMBER(H16), 0, 1 ))</f>
        <v>0</v>
      </c>
      <c r="BZ16" s="61">
        <f>IF('[2]Validation flags'!$H$3=1,0, IF( ISNUMBER(I16), 0, 1 ))</f>
        <v>0</v>
      </c>
      <c r="CA16" s="61">
        <f>IF('[2]Validation flags'!$H$3=1,0, IF( ISNUMBER(J16), 0, 1 ))</f>
        <v>0</v>
      </c>
      <c r="CB16" s="61">
        <f>IF('[2]Validation flags'!$H$3=1,0, IF( ISNUMBER(K16), 0, 1 ))</f>
        <v>0</v>
      </c>
      <c r="CC16" s="202"/>
      <c r="CD16" s="61">
        <f>IF('[2]Validation flags'!$H$3=1,0, IF( ISNUMBER(M16), 0, 1 ))</f>
        <v>0</v>
      </c>
      <c r="CE16" s="61">
        <f>IF('[2]Validation flags'!$H$3=1,0, IF( ISNUMBER(N16), 0, 1 ))</f>
        <v>0</v>
      </c>
      <c r="CF16" s="61">
        <f>IF('[2]Validation flags'!$H$3=1,0, IF( ISNUMBER(O16), 0, 1 ))</f>
        <v>0</v>
      </c>
      <c r="CG16" s="61">
        <f>IF('[2]Validation flags'!$H$3=1,0, IF( ISNUMBER(P16), 0, 1 ))</f>
        <v>0</v>
      </c>
      <c r="CH16" s="61">
        <f>IF('[2]Validation flags'!$H$3=1,0, IF( ISNUMBER(Q16), 0, 1 ))</f>
        <v>0</v>
      </c>
      <c r="CI16" s="441"/>
      <c r="CJ16" s="61">
        <f>IF('[2]Validation flags'!$H$3=1,0, IF( ISNUMBER(S16), 0, 1 ))</f>
        <v>0</v>
      </c>
      <c r="CK16" s="61">
        <f>IF('[2]Validation flags'!$H$3=1,0, IF( ISNUMBER(T16), 0, 1 ))</f>
        <v>0</v>
      </c>
      <c r="CL16" s="61">
        <f>IF('[2]Validation flags'!$H$3=1,0, IF( ISNUMBER(U16), 0, 1 ))</f>
        <v>0</v>
      </c>
      <c r="CM16" s="61">
        <f>IF('[2]Validation flags'!$H$3=1,0, IF( ISNUMBER(V16), 0, 1 ))</f>
        <v>0</v>
      </c>
      <c r="CN16" s="61">
        <f>IF('[2]Validation flags'!$H$3=1,0, IF( ISNUMBER(W16), 0, 1 ))</f>
        <v>0</v>
      </c>
      <c r="CO16" s="441"/>
      <c r="CP16" s="61">
        <f>IF('[2]Validation flags'!$H$3=1,0, IF( ISNUMBER(Y16), 0, 1 ))</f>
        <v>0</v>
      </c>
      <c r="CQ16" s="61">
        <f>IF('[2]Validation flags'!$H$3=1,0, IF( ISNUMBER(Z16), 0, 1 ))</f>
        <v>0</v>
      </c>
      <c r="CR16" s="61">
        <f>IF('[2]Validation flags'!$H$3=1,0, IF( ISNUMBER(AA16), 0, 1 ))</f>
        <v>0</v>
      </c>
      <c r="CS16" s="61">
        <f>IF('[2]Validation flags'!$H$3=1,0, IF( ISNUMBER(AB16), 0, 1 ))</f>
        <v>0</v>
      </c>
      <c r="CT16" s="61">
        <f>IF('[2]Validation flags'!$H$3=1,0, IF( ISNUMBER(AC16), 0, 1 ))</f>
        <v>0</v>
      </c>
      <c r="CU16" s="441"/>
      <c r="CV16" s="61">
        <f>IF('[2]Validation flags'!$H$3=1,0, IF( ISNUMBER(AE16), 0, 1 ))</f>
        <v>0</v>
      </c>
      <c r="CW16" s="61">
        <f>IF('[2]Validation flags'!$H$3=1,0, IF( ISNUMBER(AF16), 0, 1 ))</f>
        <v>0</v>
      </c>
      <c r="CX16" s="61">
        <f>IF('[2]Validation flags'!$H$3=1,0, IF( ISNUMBER(AG16), 0, 1 ))</f>
        <v>0</v>
      </c>
      <c r="CY16" s="61">
        <f>IF('[2]Validation flags'!$H$3=1,0, IF( ISNUMBER(AH16), 0, 1 ))</f>
        <v>0</v>
      </c>
      <c r="CZ16" s="61">
        <f>IF('[2]Validation flags'!$H$3=1,0, IF( ISNUMBER(AI16), 0, 1 ))</f>
        <v>0</v>
      </c>
      <c r="DA16" s="441"/>
      <c r="DB16" s="61">
        <f>IF('[2]Validation flags'!$H$3=1,0, IF( ISNUMBER(AK16), 0, 1 ))</f>
        <v>0</v>
      </c>
      <c r="DC16" s="61">
        <f>IF('[2]Validation flags'!$H$3=1,0, IF( ISNUMBER(AL16), 0, 1 ))</f>
        <v>0</v>
      </c>
      <c r="DD16" s="61">
        <f>IF('[2]Validation flags'!$H$3=1,0, IF( ISNUMBER(AM16), 0, 1 ))</f>
        <v>0</v>
      </c>
      <c r="DE16" s="61">
        <f>IF('[2]Validation flags'!$H$3=1,0, IF( ISNUMBER(AN16), 0, 1 ))</f>
        <v>0</v>
      </c>
      <c r="DF16" s="61">
        <f>IF('[2]Validation flags'!$H$3=1,0, IF( ISNUMBER(AO16), 0, 1 ))</f>
        <v>0</v>
      </c>
      <c r="DG16" s="441"/>
      <c r="DH16" s="61">
        <f>IF('[2]Validation flags'!$H$3=1,0, IF( ISNUMBER(AQ16), 0, 1 ))</f>
        <v>0</v>
      </c>
      <c r="DI16" s="61">
        <f>IF('[2]Validation flags'!$H$3=1,0, IF( ISNUMBER(AR16), 0, 1 ))</f>
        <v>0</v>
      </c>
      <c r="DJ16" s="61">
        <f>IF('[2]Validation flags'!$H$3=1,0, IF( ISNUMBER(AS16), 0, 1 ))</f>
        <v>0</v>
      </c>
      <c r="DK16" s="61">
        <f>IF('[2]Validation flags'!$H$3=1,0, IF( ISNUMBER(AT16), 0, 1 ))</f>
        <v>0</v>
      </c>
      <c r="DL16" s="61">
        <f>IF('[2]Validation flags'!$H$3=1,0, IF( ISNUMBER(AU16), 0, 1 ))</f>
        <v>0</v>
      </c>
      <c r="DM16" s="441"/>
      <c r="DN16" s="61">
        <f>IF('[2]Validation flags'!$H$3=1,0, IF( ISNUMBER(AW16), 0, 1 ))</f>
        <v>0</v>
      </c>
      <c r="DO16" s="61">
        <f>IF('[2]Validation flags'!$H$3=1,0, IF( ISNUMBER(AX16), 0, 1 ))</f>
        <v>0</v>
      </c>
      <c r="DP16" s="61">
        <f>IF('[2]Validation flags'!$H$3=1,0, IF( ISNUMBER(AY16), 0, 1 ))</f>
        <v>0</v>
      </c>
      <c r="DQ16" s="61">
        <f>IF('[2]Validation flags'!$H$3=1,0, IF( ISNUMBER(AZ16), 0, 1 ))</f>
        <v>0</v>
      </c>
      <c r="DR16" s="61">
        <f>IF('[2]Validation flags'!$H$3=1,0, IF( ISNUMBER(BA16), 0, 1 ))</f>
        <v>0</v>
      </c>
      <c r="DS16" s="441"/>
      <c r="DU16" s="441"/>
      <c r="DV16" s="441"/>
      <c r="DW16" s="441"/>
      <c r="DX16" s="441"/>
      <c r="DY16" s="441"/>
      <c r="DZ16" s="202"/>
      <c r="EA16" s="441"/>
      <c r="EB16" s="441"/>
      <c r="EC16" s="441"/>
      <c r="ED16" s="441"/>
      <c r="EE16" s="441"/>
      <c r="EF16" s="441"/>
      <c r="EG16" s="441"/>
      <c r="EH16" s="441"/>
      <c r="EI16" s="441"/>
      <c r="EJ16" s="441"/>
      <c r="EK16" s="441"/>
      <c r="EL16" s="441"/>
      <c r="EM16" s="441"/>
      <c r="EN16" s="441"/>
      <c r="EO16" s="441"/>
      <c r="EP16" s="441"/>
      <c r="EQ16" s="441"/>
      <c r="ER16" s="441"/>
      <c r="ES16" s="441"/>
      <c r="ET16" s="441"/>
      <c r="EU16" s="441"/>
      <c r="EV16" s="441"/>
      <c r="EW16" s="441"/>
      <c r="EX16" s="441"/>
      <c r="EY16" s="441"/>
      <c r="EZ16" s="441"/>
      <c r="FA16" s="441"/>
      <c r="FB16" s="441"/>
      <c r="FC16" s="441"/>
      <c r="FD16" s="441"/>
      <c r="FE16" s="441"/>
      <c r="FF16" s="441"/>
      <c r="FG16" s="441"/>
      <c r="FH16" s="441"/>
      <c r="FI16" s="441"/>
      <c r="FJ16" s="441"/>
      <c r="FK16" s="441"/>
      <c r="FL16" s="441"/>
      <c r="FM16" s="441"/>
      <c r="FN16" s="441"/>
      <c r="FO16" s="441"/>
    </row>
    <row r="17" spans="2:172" ht="14.25" customHeight="1" x14ac:dyDescent="0.3">
      <c r="B17" s="62">
        <v>7</v>
      </c>
      <c r="C17" s="63" t="s">
        <v>83</v>
      </c>
      <c r="D17" s="87"/>
      <c r="E17" s="64" t="s">
        <v>41</v>
      </c>
      <c r="F17" s="520">
        <v>3</v>
      </c>
      <c r="G17" s="521">
        <v>44.088999999999999</v>
      </c>
      <c r="H17" s="509">
        <v>41.261000000000003</v>
      </c>
      <c r="I17" s="509">
        <v>6.3739999999999997</v>
      </c>
      <c r="J17" s="509">
        <v>22.984000000000002</v>
      </c>
      <c r="K17" s="509">
        <v>8.5050000000000008</v>
      </c>
      <c r="L17" s="510">
        <f>SUM(G17:K17)</f>
        <v>123.21299999999999</v>
      </c>
      <c r="M17" s="521">
        <v>52.093000000000004</v>
      </c>
      <c r="N17" s="509">
        <v>45.760000000000005</v>
      </c>
      <c r="O17" s="509">
        <v>6.9349999999999996</v>
      </c>
      <c r="P17" s="509">
        <v>23.252000000000002</v>
      </c>
      <c r="Q17" s="509">
        <v>9.6219999999999999</v>
      </c>
      <c r="R17" s="510">
        <f>SUM(M17:Q17)</f>
        <v>137.66200000000003</v>
      </c>
      <c r="S17" s="521">
        <v>54.558</v>
      </c>
      <c r="T17" s="509">
        <v>52.290999999999997</v>
      </c>
      <c r="U17" s="509">
        <v>6.7130000000000001</v>
      </c>
      <c r="V17" s="509">
        <v>24.003</v>
      </c>
      <c r="W17" s="509">
        <v>9.911999999999999</v>
      </c>
      <c r="X17" s="510">
        <f>SUM(S17:W17)</f>
        <v>147.477</v>
      </c>
      <c r="Y17" s="523">
        <v>59.753</v>
      </c>
      <c r="Z17" s="524">
        <v>48.603000000000002</v>
      </c>
      <c r="AA17" s="511">
        <v>6.44</v>
      </c>
      <c r="AB17" s="511">
        <v>24.302</v>
      </c>
      <c r="AC17" s="511">
        <v>9.4450000000000003</v>
      </c>
      <c r="AD17" s="510">
        <f>SUM(Y17:AC17)</f>
        <v>148.54299999999998</v>
      </c>
      <c r="AE17" s="523">
        <v>55.817</v>
      </c>
      <c r="AF17" s="524">
        <v>47.600000000000009</v>
      </c>
      <c r="AG17" s="509">
        <v>6.4829999999999997</v>
      </c>
      <c r="AH17" s="509">
        <v>24.465</v>
      </c>
      <c r="AI17" s="509">
        <v>9.5060000000000002</v>
      </c>
      <c r="AJ17" s="510">
        <f>SUM(AE17:AI17)</f>
        <v>143.87100000000001</v>
      </c>
      <c r="AK17" s="523">
        <v>50.28</v>
      </c>
      <c r="AL17" s="524">
        <v>50.085999999999999</v>
      </c>
      <c r="AM17" s="509">
        <v>6.5250000000000004</v>
      </c>
      <c r="AN17" s="509">
        <v>24.65</v>
      </c>
      <c r="AO17" s="509">
        <v>9.5760000000000005</v>
      </c>
      <c r="AP17" s="510">
        <f>SUM(AK17:AO17)</f>
        <v>141.11699999999999</v>
      </c>
      <c r="AQ17" s="523">
        <v>50.245000000000005</v>
      </c>
      <c r="AR17" s="524">
        <v>59.847000000000001</v>
      </c>
      <c r="AS17" s="509">
        <v>6.5750000000000002</v>
      </c>
      <c r="AT17" s="509">
        <v>24.847999999999999</v>
      </c>
      <c r="AU17" s="509">
        <v>9.65</v>
      </c>
      <c r="AV17" s="510">
        <f>SUM(AQ17:AU17)</f>
        <v>151.16500000000002</v>
      </c>
      <c r="AW17" s="523">
        <v>50.322000000000003</v>
      </c>
      <c r="AX17" s="524">
        <v>65.876000000000005</v>
      </c>
      <c r="AY17" s="509">
        <v>6.6239999999999997</v>
      </c>
      <c r="AZ17" s="509">
        <v>25.042999999999999</v>
      </c>
      <c r="BA17" s="509">
        <v>9.7219999999999995</v>
      </c>
      <c r="BB17" s="510">
        <f>SUM(AW17:BA17)</f>
        <v>157.58700000000002</v>
      </c>
      <c r="BC17" s="482"/>
      <c r="BD17" s="525"/>
      <c r="BE17" s="488"/>
      <c r="BG17" s="43">
        <f t="shared" si="0"/>
        <v>0</v>
      </c>
      <c r="BH17" s="43"/>
      <c r="BJ17" s="62">
        <v>7</v>
      </c>
      <c r="BK17" s="63" t="s">
        <v>83</v>
      </c>
      <c r="BL17" s="64" t="s">
        <v>41</v>
      </c>
      <c r="BM17" s="520">
        <v>3</v>
      </c>
      <c r="BN17" s="72" t="s">
        <v>925</v>
      </c>
      <c r="BO17" s="73" t="s">
        <v>926</v>
      </c>
      <c r="BP17" s="73" t="s">
        <v>927</v>
      </c>
      <c r="BQ17" s="73" t="s">
        <v>928</v>
      </c>
      <c r="BR17" s="512" t="s">
        <v>929</v>
      </c>
      <c r="BS17" s="171" t="s">
        <v>930</v>
      </c>
      <c r="BX17" s="61">
        <f>IF('[2]Validation flags'!$H$3=1,0, IF( ISNUMBER(G17), 0, 1 ))</f>
        <v>0</v>
      </c>
      <c r="BY17" s="61">
        <f>IF('[2]Validation flags'!$H$3=1,0, IF( ISNUMBER(H17), 0, 1 ))</f>
        <v>0</v>
      </c>
      <c r="BZ17" s="61">
        <f>IF('[2]Validation flags'!$H$3=1,0, IF( ISNUMBER(I17), 0, 1 ))</f>
        <v>0</v>
      </c>
      <c r="CA17" s="61">
        <f>IF('[2]Validation flags'!$H$3=1,0, IF( ISNUMBER(J17), 0, 1 ))</f>
        <v>0</v>
      </c>
      <c r="CB17" s="61">
        <f>IF('[2]Validation flags'!$H$3=1,0, IF( ISNUMBER(K17), 0, 1 ))</f>
        <v>0</v>
      </c>
      <c r="CC17" s="202"/>
      <c r="CD17" s="61">
        <f>IF('[2]Validation flags'!$H$3=1,0, IF( ISNUMBER(M17), 0, 1 ))</f>
        <v>0</v>
      </c>
      <c r="CE17" s="61">
        <f>IF('[2]Validation flags'!$H$3=1,0, IF( ISNUMBER(N17), 0, 1 ))</f>
        <v>0</v>
      </c>
      <c r="CF17" s="61">
        <f>IF('[2]Validation flags'!$H$3=1,0, IF( ISNUMBER(O17), 0, 1 ))</f>
        <v>0</v>
      </c>
      <c r="CG17" s="61">
        <f>IF('[2]Validation flags'!$H$3=1,0, IF( ISNUMBER(P17), 0, 1 ))</f>
        <v>0</v>
      </c>
      <c r="CH17" s="61">
        <f>IF('[2]Validation flags'!$H$3=1,0, IF( ISNUMBER(Q17), 0, 1 ))</f>
        <v>0</v>
      </c>
      <c r="CI17" s="441"/>
      <c r="CJ17" s="61">
        <f>IF('[2]Validation flags'!$H$3=1,0, IF( ISNUMBER(S17), 0, 1 ))</f>
        <v>0</v>
      </c>
      <c r="CK17" s="61">
        <f>IF('[2]Validation flags'!$H$3=1,0, IF( ISNUMBER(T17), 0, 1 ))</f>
        <v>0</v>
      </c>
      <c r="CL17" s="61">
        <f>IF('[2]Validation flags'!$H$3=1,0, IF( ISNUMBER(U17), 0, 1 ))</f>
        <v>0</v>
      </c>
      <c r="CM17" s="61">
        <f>IF('[2]Validation flags'!$H$3=1,0, IF( ISNUMBER(V17), 0, 1 ))</f>
        <v>0</v>
      </c>
      <c r="CN17" s="61">
        <f>IF('[2]Validation flags'!$H$3=1,0, IF( ISNUMBER(W17), 0, 1 ))</f>
        <v>0</v>
      </c>
      <c r="CO17" s="441"/>
      <c r="CP17" s="61">
        <f>IF('[2]Validation flags'!$H$3=1,0, IF( ISNUMBER(Y17), 0, 1 ))</f>
        <v>0</v>
      </c>
      <c r="CQ17" s="61">
        <f>IF('[2]Validation flags'!$H$3=1,0, IF( ISNUMBER(Z17), 0, 1 ))</f>
        <v>0</v>
      </c>
      <c r="CR17" s="61">
        <f>IF('[2]Validation flags'!$H$3=1,0, IF( ISNUMBER(AA17), 0, 1 ))</f>
        <v>0</v>
      </c>
      <c r="CS17" s="61">
        <f>IF('[2]Validation flags'!$H$3=1,0, IF( ISNUMBER(AB17), 0, 1 ))</f>
        <v>0</v>
      </c>
      <c r="CT17" s="61">
        <f>IF('[2]Validation flags'!$H$3=1,0, IF( ISNUMBER(AC17), 0, 1 ))</f>
        <v>0</v>
      </c>
      <c r="CU17" s="441"/>
      <c r="CV17" s="61">
        <f>IF('[2]Validation flags'!$H$3=1,0, IF( ISNUMBER(AE17), 0, 1 ))</f>
        <v>0</v>
      </c>
      <c r="CW17" s="61">
        <f>IF('[2]Validation flags'!$H$3=1,0, IF( ISNUMBER(AF17), 0, 1 ))</f>
        <v>0</v>
      </c>
      <c r="CX17" s="61">
        <f>IF('[2]Validation flags'!$H$3=1,0, IF( ISNUMBER(AG17), 0, 1 ))</f>
        <v>0</v>
      </c>
      <c r="CY17" s="61">
        <f>IF('[2]Validation flags'!$H$3=1,0, IF( ISNUMBER(AH17), 0, 1 ))</f>
        <v>0</v>
      </c>
      <c r="CZ17" s="61">
        <f>IF('[2]Validation flags'!$H$3=1,0, IF( ISNUMBER(AI17), 0, 1 ))</f>
        <v>0</v>
      </c>
      <c r="DA17" s="441"/>
      <c r="DB17" s="61">
        <f>IF('[2]Validation flags'!$H$3=1,0, IF( ISNUMBER(AK17), 0, 1 ))</f>
        <v>0</v>
      </c>
      <c r="DC17" s="61">
        <f>IF('[2]Validation flags'!$H$3=1,0, IF( ISNUMBER(AL17), 0, 1 ))</f>
        <v>0</v>
      </c>
      <c r="DD17" s="61">
        <f>IF('[2]Validation flags'!$H$3=1,0, IF( ISNUMBER(AM17), 0, 1 ))</f>
        <v>0</v>
      </c>
      <c r="DE17" s="61">
        <f>IF('[2]Validation flags'!$H$3=1,0, IF( ISNUMBER(AN17), 0, 1 ))</f>
        <v>0</v>
      </c>
      <c r="DF17" s="61">
        <f>IF('[2]Validation flags'!$H$3=1,0, IF( ISNUMBER(AO17), 0, 1 ))</f>
        <v>0</v>
      </c>
      <c r="DG17" s="441"/>
      <c r="DH17" s="61">
        <f>IF('[2]Validation flags'!$H$3=1,0, IF( ISNUMBER(AQ17), 0, 1 ))</f>
        <v>0</v>
      </c>
      <c r="DI17" s="61">
        <f>IF('[2]Validation flags'!$H$3=1,0, IF( ISNUMBER(AR17), 0, 1 ))</f>
        <v>0</v>
      </c>
      <c r="DJ17" s="61">
        <f>IF('[2]Validation flags'!$H$3=1,0, IF( ISNUMBER(AS17), 0, 1 ))</f>
        <v>0</v>
      </c>
      <c r="DK17" s="61">
        <f>IF('[2]Validation flags'!$H$3=1,0, IF( ISNUMBER(AT17), 0, 1 ))</f>
        <v>0</v>
      </c>
      <c r="DL17" s="61">
        <f>IF('[2]Validation flags'!$H$3=1,0, IF( ISNUMBER(AU17), 0, 1 ))</f>
        <v>0</v>
      </c>
      <c r="DM17" s="441"/>
      <c r="DN17" s="61">
        <f>IF('[2]Validation flags'!$H$3=1,0, IF( ISNUMBER(AW17), 0, 1 ))</f>
        <v>0</v>
      </c>
      <c r="DO17" s="61">
        <f>IF('[2]Validation flags'!$H$3=1,0, IF( ISNUMBER(AX17), 0, 1 ))</f>
        <v>0</v>
      </c>
      <c r="DP17" s="61">
        <f>IF('[2]Validation flags'!$H$3=1,0, IF( ISNUMBER(AY17), 0, 1 ))</f>
        <v>0</v>
      </c>
      <c r="DQ17" s="61">
        <f>IF('[2]Validation flags'!$H$3=1,0, IF( ISNUMBER(AZ17), 0, 1 ))</f>
        <v>0</v>
      </c>
      <c r="DR17" s="61">
        <f>IF('[2]Validation flags'!$H$3=1,0, IF( ISNUMBER(BA17), 0, 1 ))</f>
        <v>0</v>
      </c>
      <c r="DS17" s="441"/>
      <c r="DU17" s="441"/>
      <c r="DV17" s="441"/>
      <c r="DW17" s="441"/>
      <c r="DX17" s="441"/>
      <c r="DY17" s="441"/>
      <c r="DZ17" s="202"/>
      <c r="EA17" s="441"/>
      <c r="EB17" s="441"/>
      <c r="EC17" s="441"/>
      <c r="ED17" s="441"/>
      <c r="EE17" s="441"/>
      <c r="EF17" s="441"/>
      <c r="EG17" s="441"/>
      <c r="EH17" s="441"/>
      <c r="EI17" s="441"/>
      <c r="EJ17" s="441"/>
      <c r="EK17" s="441"/>
      <c r="EL17" s="441"/>
      <c r="EM17" s="441"/>
      <c r="EN17" s="441"/>
      <c r="EO17" s="441"/>
      <c r="EP17" s="441"/>
      <c r="EQ17" s="441"/>
      <c r="ER17" s="441"/>
      <c r="ES17" s="441"/>
      <c r="ET17" s="441"/>
      <c r="EU17" s="441"/>
      <c r="EV17" s="441"/>
      <c r="EW17" s="441"/>
      <c r="EX17" s="441"/>
      <c r="EY17" s="441"/>
      <c r="EZ17" s="441"/>
      <c r="FA17" s="441"/>
      <c r="FB17" s="441"/>
      <c r="FC17" s="441"/>
      <c r="FD17" s="441"/>
      <c r="FE17" s="441"/>
      <c r="FF17" s="441"/>
      <c r="FG17" s="441"/>
      <c r="FH17" s="441"/>
      <c r="FI17" s="441"/>
      <c r="FJ17" s="441"/>
      <c r="FK17" s="441"/>
      <c r="FL17" s="441"/>
      <c r="FM17" s="441"/>
      <c r="FN17" s="441"/>
      <c r="FO17" s="441"/>
    </row>
    <row r="18" spans="2:172" ht="14.25" customHeight="1" x14ac:dyDescent="0.3">
      <c r="B18" s="62">
        <v>8</v>
      </c>
      <c r="C18" s="63" t="s">
        <v>89</v>
      </c>
      <c r="D18" s="64"/>
      <c r="E18" s="64" t="s">
        <v>41</v>
      </c>
      <c r="F18" s="520">
        <v>3</v>
      </c>
      <c r="G18" s="521">
        <v>0.17499999999999999</v>
      </c>
      <c r="H18" s="509">
        <v>19.321999999999999</v>
      </c>
      <c r="I18" s="509">
        <v>1.7999999999999999E-2</v>
      </c>
      <c r="J18" s="509">
        <v>1.3240000000000001</v>
      </c>
      <c r="K18" s="509">
        <v>2E-3</v>
      </c>
      <c r="L18" s="510">
        <f>SUM(G18:K18)</f>
        <v>20.841000000000001</v>
      </c>
      <c r="M18" s="521">
        <v>0.17799999999999999</v>
      </c>
      <c r="N18" s="509">
        <v>19.667000000000002</v>
      </c>
      <c r="O18" s="509">
        <v>1.9E-2</v>
      </c>
      <c r="P18" s="509">
        <v>1.3480000000000001</v>
      </c>
      <c r="Q18" s="509">
        <v>2E-3</v>
      </c>
      <c r="R18" s="510">
        <f>SUM(M18:Q18)</f>
        <v>21.213999999999999</v>
      </c>
      <c r="S18" s="521">
        <v>0.16800000000000001</v>
      </c>
      <c r="T18" s="509">
        <v>18.588999999999999</v>
      </c>
      <c r="U18" s="509">
        <v>1.7999999999999999E-2</v>
      </c>
      <c r="V18" s="509">
        <v>1.274</v>
      </c>
      <c r="W18" s="509">
        <v>2E-3</v>
      </c>
      <c r="X18" s="510">
        <f>SUM(S18:W18)</f>
        <v>20.050999999999998</v>
      </c>
      <c r="Y18" s="522">
        <v>0.152</v>
      </c>
      <c r="Z18" s="511">
        <v>16.827999999999999</v>
      </c>
      <c r="AA18" s="511">
        <v>1.6E-2</v>
      </c>
      <c r="AB18" s="511">
        <v>1.153</v>
      </c>
      <c r="AC18" s="511">
        <v>2E-3</v>
      </c>
      <c r="AD18" s="510">
        <f>SUM(Y18:AC18)</f>
        <v>18.150999999999996</v>
      </c>
      <c r="AE18" s="521">
        <v>0.19500000000000001</v>
      </c>
      <c r="AF18" s="509">
        <v>21.542999999999999</v>
      </c>
      <c r="AG18" s="509">
        <v>0.02</v>
      </c>
      <c r="AH18" s="509">
        <v>1.476</v>
      </c>
      <c r="AI18" s="509">
        <v>3.0000000000000001E-3</v>
      </c>
      <c r="AJ18" s="510">
        <f>SUM(AE18:AI18)</f>
        <v>23.236999999999998</v>
      </c>
      <c r="AK18" s="521">
        <v>0.19500000000000001</v>
      </c>
      <c r="AL18" s="509">
        <v>21.542999999999999</v>
      </c>
      <c r="AM18" s="509">
        <v>0.02</v>
      </c>
      <c r="AN18" s="509">
        <v>1.476</v>
      </c>
      <c r="AO18" s="509">
        <v>3.0000000000000001E-3</v>
      </c>
      <c r="AP18" s="510">
        <f>SUM(AK18:AO18)</f>
        <v>23.236999999999998</v>
      </c>
      <c r="AQ18" s="521">
        <v>0.19500000000000001</v>
      </c>
      <c r="AR18" s="509">
        <v>21.542999999999999</v>
      </c>
      <c r="AS18" s="509">
        <v>0.02</v>
      </c>
      <c r="AT18" s="509">
        <v>1.476</v>
      </c>
      <c r="AU18" s="509">
        <v>3.0000000000000001E-3</v>
      </c>
      <c r="AV18" s="510">
        <f>SUM(AQ18:AU18)</f>
        <v>23.236999999999998</v>
      </c>
      <c r="AW18" s="521">
        <v>0.19500000000000001</v>
      </c>
      <c r="AX18" s="509">
        <v>21.542999999999999</v>
      </c>
      <c r="AY18" s="509">
        <v>0.02</v>
      </c>
      <c r="AZ18" s="509">
        <v>1.476</v>
      </c>
      <c r="BA18" s="509">
        <v>3.0000000000000001E-3</v>
      </c>
      <c r="BB18" s="510">
        <f>SUM(AW18:BA18)</f>
        <v>23.236999999999998</v>
      </c>
      <c r="BC18" s="482"/>
      <c r="BD18" s="95"/>
      <c r="BE18" s="488"/>
      <c r="BG18" s="43">
        <f t="shared" si="0"/>
        <v>0</v>
      </c>
      <c r="BH18" s="43"/>
      <c r="BJ18" s="62">
        <v>8</v>
      </c>
      <c r="BK18" s="63" t="s">
        <v>89</v>
      </c>
      <c r="BL18" s="64" t="s">
        <v>41</v>
      </c>
      <c r="BM18" s="520">
        <v>3</v>
      </c>
      <c r="BN18" s="72" t="s">
        <v>931</v>
      </c>
      <c r="BO18" s="73" t="s">
        <v>932</v>
      </c>
      <c r="BP18" s="73" t="s">
        <v>933</v>
      </c>
      <c r="BQ18" s="73" t="s">
        <v>934</v>
      </c>
      <c r="BR18" s="512" t="s">
        <v>935</v>
      </c>
      <c r="BS18" s="171" t="s">
        <v>936</v>
      </c>
      <c r="BX18" s="61">
        <f>IF('[2]Validation flags'!$H$3=1,0, IF( ISNUMBER(G18), 0, 1 ))</f>
        <v>0</v>
      </c>
      <c r="BY18" s="61">
        <f>IF('[2]Validation flags'!$H$3=1,0, IF( ISNUMBER(H18), 0, 1 ))</f>
        <v>0</v>
      </c>
      <c r="BZ18" s="61">
        <f>IF('[2]Validation flags'!$H$3=1,0, IF( ISNUMBER(I18), 0, 1 ))</f>
        <v>0</v>
      </c>
      <c r="CA18" s="61">
        <f>IF('[2]Validation flags'!$H$3=1,0, IF( ISNUMBER(J18), 0, 1 ))</f>
        <v>0</v>
      </c>
      <c r="CB18" s="61">
        <f>IF('[2]Validation flags'!$H$3=1,0, IF( ISNUMBER(K18), 0, 1 ))</f>
        <v>0</v>
      </c>
      <c r="CC18" s="202"/>
      <c r="CD18" s="61">
        <f>IF('[2]Validation flags'!$H$3=1,0, IF( ISNUMBER(M18), 0, 1 ))</f>
        <v>0</v>
      </c>
      <c r="CE18" s="61">
        <f>IF('[2]Validation flags'!$H$3=1,0, IF( ISNUMBER(N18), 0, 1 ))</f>
        <v>0</v>
      </c>
      <c r="CF18" s="61">
        <f>IF('[2]Validation flags'!$H$3=1,0, IF( ISNUMBER(O18), 0, 1 ))</f>
        <v>0</v>
      </c>
      <c r="CG18" s="61">
        <f>IF('[2]Validation flags'!$H$3=1,0, IF( ISNUMBER(P18), 0, 1 ))</f>
        <v>0</v>
      </c>
      <c r="CH18" s="61">
        <f>IF('[2]Validation flags'!$H$3=1,0, IF( ISNUMBER(Q18), 0, 1 ))</f>
        <v>0</v>
      </c>
      <c r="CI18" s="441"/>
      <c r="CJ18" s="61">
        <f>IF('[2]Validation flags'!$H$3=1,0, IF( ISNUMBER(S18), 0, 1 ))</f>
        <v>0</v>
      </c>
      <c r="CK18" s="61">
        <f>IF('[2]Validation flags'!$H$3=1,0, IF( ISNUMBER(T18), 0, 1 ))</f>
        <v>0</v>
      </c>
      <c r="CL18" s="61">
        <f>IF('[2]Validation flags'!$H$3=1,0, IF( ISNUMBER(U18), 0, 1 ))</f>
        <v>0</v>
      </c>
      <c r="CM18" s="61">
        <f>IF('[2]Validation flags'!$H$3=1,0, IF( ISNUMBER(V18), 0, 1 ))</f>
        <v>0</v>
      </c>
      <c r="CN18" s="61">
        <f>IF('[2]Validation flags'!$H$3=1,0, IF( ISNUMBER(W18), 0, 1 ))</f>
        <v>0</v>
      </c>
      <c r="CO18" s="441"/>
      <c r="CP18" s="61">
        <f>IF('[2]Validation flags'!$H$3=1,0, IF( ISNUMBER(Y18), 0, 1 ))</f>
        <v>0</v>
      </c>
      <c r="CQ18" s="61">
        <f>IF('[2]Validation flags'!$H$3=1,0, IF( ISNUMBER(Z18), 0, 1 ))</f>
        <v>0</v>
      </c>
      <c r="CR18" s="61">
        <f>IF('[2]Validation flags'!$H$3=1,0, IF( ISNUMBER(AA18), 0, 1 ))</f>
        <v>0</v>
      </c>
      <c r="CS18" s="61">
        <f>IF('[2]Validation flags'!$H$3=1,0, IF( ISNUMBER(AB18), 0, 1 ))</f>
        <v>0</v>
      </c>
      <c r="CT18" s="61">
        <f>IF('[2]Validation flags'!$H$3=1,0, IF( ISNUMBER(AC18), 0, 1 ))</f>
        <v>0</v>
      </c>
      <c r="CU18" s="441"/>
      <c r="CV18" s="61">
        <f>IF('[2]Validation flags'!$H$3=1,0, IF( ISNUMBER(AE18), 0, 1 ))</f>
        <v>0</v>
      </c>
      <c r="CW18" s="61">
        <f>IF('[2]Validation flags'!$H$3=1,0, IF( ISNUMBER(AF18), 0, 1 ))</f>
        <v>0</v>
      </c>
      <c r="CX18" s="61">
        <f>IF('[2]Validation flags'!$H$3=1,0, IF( ISNUMBER(AG18), 0, 1 ))</f>
        <v>0</v>
      </c>
      <c r="CY18" s="61">
        <f>IF('[2]Validation flags'!$H$3=1,0, IF( ISNUMBER(AH18), 0, 1 ))</f>
        <v>0</v>
      </c>
      <c r="CZ18" s="61">
        <f>IF('[2]Validation flags'!$H$3=1,0, IF( ISNUMBER(AI18), 0, 1 ))</f>
        <v>0</v>
      </c>
      <c r="DA18" s="441"/>
      <c r="DB18" s="61">
        <f>IF('[2]Validation flags'!$H$3=1,0, IF( ISNUMBER(AK18), 0, 1 ))</f>
        <v>0</v>
      </c>
      <c r="DC18" s="61">
        <f>IF('[2]Validation flags'!$H$3=1,0, IF( ISNUMBER(AL18), 0, 1 ))</f>
        <v>0</v>
      </c>
      <c r="DD18" s="61">
        <f>IF('[2]Validation flags'!$H$3=1,0, IF( ISNUMBER(AM18), 0, 1 ))</f>
        <v>0</v>
      </c>
      <c r="DE18" s="61">
        <f>IF('[2]Validation flags'!$H$3=1,0, IF( ISNUMBER(AN18), 0, 1 ))</f>
        <v>0</v>
      </c>
      <c r="DF18" s="61">
        <f>IF('[2]Validation flags'!$H$3=1,0, IF( ISNUMBER(AO18), 0, 1 ))</f>
        <v>0</v>
      </c>
      <c r="DG18" s="441"/>
      <c r="DH18" s="61">
        <f>IF('[2]Validation flags'!$H$3=1,0, IF( ISNUMBER(AQ18), 0, 1 ))</f>
        <v>0</v>
      </c>
      <c r="DI18" s="61">
        <f>IF('[2]Validation flags'!$H$3=1,0, IF( ISNUMBER(AR18), 0, 1 ))</f>
        <v>0</v>
      </c>
      <c r="DJ18" s="61">
        <f>IF('[2]Validation flags'!$H$3=1,0, IF( ISNUMBER(AS18), 0, 1 ))</f>
        <v>0</v>
      </c>
      <c r="DK18" s="61">
        <f>IF('[2]Validation flags'!$H$3=1,0, IF( ISNUMBER(AT18), 0, 1 ))</f>
        <v>0</v>
      </c>
      <c r="DL18" s="61">
        <f>IF('[2]Validation flags'!$H$3=1,0, IF( ISNUMBER(AU18), 0, 1 ))</f>
        <v>0</v>
      </c>
      <c r="DM18" s="441"/>
      <c r="DN18" s="61">
        <f>IF('[2]Validation flags'!$H$3=1,0, IF( ISNUMBER(AW18), 0, 1 ))</f>
        <v>0</v>
      </c>
      <c r="DO18" s="61">
        <f>IF('[2]Validation flags'!$H$3=1,0, IF( ISNUMBER(AX18), 0, 1 ))</f>
        <v>0</v>
      </c>
      <c r="DP18" s="61">
        <f>IF('[2]Validation flags'!$H$3=1,0, IF( ISNUMBER(AY18), 0, 1 ))</f>
        <v>0</v>
      </c>
      <c r="DQ18" s="61">
        <f>IF('[2]Validation flags'!$H$3=1,0, IF( ISNUMBER(AZ18), 0, 1 ))</f>
        <v>0</v>
      </c>
      <c r="DR18" s="61">
        <f>IF('[2]Validation flags'!$H$3=1,0, IF( ISNUMBER(BA18), 0, 1 ))</f>
        <v>0</v>
      </c>
      <c r="DS18" s="441"/>
      <c r="DU18" s="441"/>
      <c r="DV18" s="441"/>
      <c r="DW18" s="441"/>
      <c r="DX18" s="441"/>
      <c r="DY18" s="441"/>
      <c r="DZ18" s="202"/>
      <c r="EA18" s="441"/>
      <c r="EB18" s="441"/>
      <c r="EC18" s="441"/>
      <c r="ED18" s="441"/>
      <c r="EE18" s="441"/>
      <c r="EF18" s="441"/>
      <c r="EG18" s="441"/>
      <c r="EH18" s="441"/>
      <c r="EI18" s="441"/>
      <c r="EJ18" s="441"/>
      <c r="EK18" s="441"/>
      <c r="EL18" s="441"/>
      <c r="EM18" s="441"/>
      <c r="EN18" s="441"/>
      <c r="EO18" s="441"/>
      <c r="EP18" s="441"/>
      <c r="EQ18" s="441"/>
      <c r="ER18" s="441"/>
      <c r="ES18" s="441"/>
      <c r="ET18" s="441"/>
      <c r="EU18" s="441"/>
      <c r="EV18" s="441"/>
      <c r="EW18" s="441"/>
      <c r="EX18" s="441"/>
      <c r="EY18" s="441"/>
      <c r="EZ18" s="441"/>
      <c r="FA18" s="441"/>
      <c r="FB18" s="441"/>
      <c r="FC18" s="441"/>
      <c r="FD18" s="441"/>
      <c r="FE18" s="441"/>
      <c r="FF18" s="441"/>
      <c r="FG18" s="441"/>
      <c r="FH18" s="441"/>
      <c r="FI18" s="441"/>
      <c r="FJ18" s="441"/>
      <c r="FK18" s="441"/>
      <c r="FL18" s="441"/>
      <c r="FM18" s="441"/>
      <c r="FN18" s="441"/>
      <c r="FO18" s="441"/>
    </row>
    <row r="19" spans="2:172" ht="14.25" customHeight="1" thickBot="1" x14ac:dyDescent="0.35">
      <c r="B19" s="98">
        <v>9</v>
      </c>
      <c r="C19" s="99" t="s">
        <v>937</v>
      </c>
      <c r="D19" s="100"/>
      <c r="E19" s="100" t="s">
        <v>41</v>
      </c>
      <c r="F19" s="526">
        <v>3</v>
      </c>
      <c r="G19" s="527">
        <f>SUM(G10:G13,G15:G18)</f>
        <v>49.645999999999994</v>
      </c>
      <c r="H19" s="528">
        <f>SUM(H10:H13,H15:H18)</f>
        <v>86.47</v>
      </c>
      <c r="I19" s="528">
        <f>SUM(I10:I13,I15:I18)</f>
        <v>6.3919999999999995</v>
      </c>
      <c r="J19" s="528">
        <f>SUM(J10:J13,J15:J18)</f>
        <v>22.849000000000004</v>
      </c>
      <c r="K19" s="529">
        <f>SUM(K10:K13,K15:K18)</f>
        <v>8.8260000000000023</v>
      </c>
      <c r="L19" s="530">
        <f>SUM(G19:K19)</f>
        <v>174.18299999999996</v>
      </c>
      <c r="M19" s="527">
        <f>SUM(M10:M13,M15:M18)</f>
        <v>57.652999999999999</v>
      </c>
      <c r="N19" s="528">
        <f>SUM(N10:N13,N15:N18)</f>
        <v>91.314000000000007</v>
      </c>
      <c r="O19" s="528">
        <f>SUM(O10:O13,O15:O18)</f>
        <v>6.9539999999999997</v>
      </c>
      <c r="P19" s="528">
        <f>SUM(P10:P13,P15:P18)</f>
        <v>23.141000000000002</v>
      </c>
      <c r="Q19" s="529">
        <f>SUM(Q10:Q13,Q15:Q18)</f>
        <v>9.9430000000000014</v>
      </c>
      <c r="R19" s="530">
        <f>SUM(M19:Q19)</f>
        <v>189.00500000000002</v>
      </c>
      <c r="S19" s="527">
        <f>SUM(S10:S13,S15:S18)</f>
        <v>59.847999999999999</v>
      </c>
      <c r="T19" s="528">
        <f>SUM(T10:T13,T15:T18)</f>
        <v>95.183999999999997</v>
      </c>
      <c r="U19" s="528">
        <f>SUM(U10:U13,U15:U18)</f>
        <v>6.7309999999999999</v>
      </c>
      <c r="V19" s="528">
        <f>SUM(V10:V13,V15:V18)</f>
        <v>23.79</v>
      </c>
      <c r="W19" s="529">
        <f>SUM(W10:W13,W15:W18)</f>
        <v>10.233000000000001</v>
      </c>
      <c r="X19" s="530">
        <f>SUM(S19:W19)</f>
        <v>195.78599999999997</v>
      </c>
      <c r="Y19" s="527">
        <f>SUM(Y10:Y13,Y15:Y18)</f>
        <v>64.501000000000005</v>
      </c>
      <c r="Z19" s="528">
        <f>SUM(Z10:Z13,Z15:Z18)</f>
        <v>86.814000000000007</v>
      </c>
      <c r="AA19" s="528">
        <f>SUM(AA10:AA13,AA15:AA18)</f>
        <v>6.4560000000000004</v>
      </c>
      <c r="AB19" s="528">
        <f>SUM(AB10:AB13,AB15:AB18)</f>
        <v>23.992999999999999</v>
      </c>
      <c r="AC19" s="529">
        <f>SUM(AC10:AC13,AC15:AC18)</f>
        <v>9.7530000000000001</v>
      </c>
      <c r="AD19" s="530">
        <f>SUM(Y19:AC19)</f>
        <v>191.517</v>
      </c>
      <c r="AE19" s="527">
        <f>SUM(AE10:AE13,AE15:AE18)</f>
        <v>60.573</v>
      </c>
      <c r="AF19" s="528">
        <f>SUM(AF10:AF13,AF15:AF18)</f>
        <v>90.286000000000001</v>
      </c>
      <c r="AG19" s="528">
        <f>SUM(AG10:AG13,AG15:AG18)</f>
        <v>6.5029999999999992</v>
      </c>
      <c r="AH19" s="528">
        <f>SUM(AH10:AH13,AH15:AH18)</f>
        <v>24.468999999999998</v>
      </c>
      <c r="AI19" s="529">
        <f>SUM(AI10:AI13,AI15:AI18)</f>
        <v>9.8170000000000002</v>
      </c>
      <c r="AJ19" s="530">
        <f>SUM(AE19:AI19)</f>
        <v>191.648</v>
      </c>
      <c r="AK19" s="527">
        <f>SUM(AK10:AK13,AK15:AK18)</f>
        <v>55.002000000000002</v>
      </c>
      <c r="AL19" s="528">
        <f>SUM(AL10:AL13,AL15:AL18)</f>
        <v>92.538999999999987</v>
      </c>
      <c r="AM19" s="528">
        <f>SUM(AM10:AM13,AM15:AM18)</f>
        <v>6.5449999999999999</v>
      </c>
      <c r="AN19" s="528">
        <f>SUM(AN10:AN13,AN15:AN18)</f>
        <v>24.642999999999997</v>
      </c>
      <c r="AO19" s="529">
        <f>SUM(AO10:AO13,AO15:AO18)</f>
        <v>9.89</v>
      </c>
      <c r="AP19" s="530">
        <f>SUM(AK19:AO19)</f>
        <v>188.61899999999997</v>
      </c>
      <c r="AQ19" s="527">
        <f>SUM(AQ10:AQ13,AQ15:AQ18)</f>
        <v>54.933000000000007</v>
      </c>
      <c r="AR19" s="528">
        <f>SUM(AR10:AR13,AR15:AR18)</f>
        <v>102.06899999999999</v>
      </c>
      <c r="AS19" s="528">
        <f>SUM(AS10:AS13,AS15:AS18)</f>
        <v>6.5949999999999998</v>
      </c>
      <c r="AT19" s="528">
        <f>SUM(AT10:AT13,AT15:AT18)</f>
        <v>24.831</v>
      </c>
      <c r="AU19" s="529">
        <f>SUM(AU10:AU13,AU15:AU18)</f>
        <v>9.9660000000000011</v>
      </c>
      <c r="AV19" s="530">
        <f>SUM(AQ19:AU19)</f>
        <v>198.39400000000001</v>
      </c>
      <c r="AW19" s="527">
        <f>SUM(AW10:AW13,AW15:AW18)</f>
        <v>54.980000000000004</v>
      </c>
      <c r="AX19" s="528">
        <f>SUM(AX10:AX13,AX15:AX18)</f>
        <v>107.88400000000001</v>
      </c>
      <c r="AY19" s="528">
        <f>SUM(AY10:AY13,AY15:AY18)</f>
        <v>6.6439999999999992</v>
      </c>
      <c r="AZ19" s="528">
        <f>SUM(AZ10:AZ13,AZ15:AZ18)</f>
        <v>25.013999999999999</v>
      </c>
      <c r="BA19" s="529">
        <f>SUM(BA10:BA13,BA15:BA18)</f>
        <v>10.039999999999999</v>
      </c>
      <c r="BB19" s="530">
        <f>SUM(AW19:BA19)</f>
        <v>204.56200000000004</v>
      </c>
      <c r="BC19" s="482"/>
      <c r="BD19" s="531" t="s">
        <v>938</v>
      </c>
      <c r="BE19" s="497" t="s">
        <v>939</v>
      </c>
      <c r="BG19" s="43"/>
      <c r="BH19" s="43">
        <f>IF(SUM(DU19:FP19)=0,0,$DU$6)</f>
        <v>0</v>
      </c>
      <c r="BJ19" s="98">
        <v>9</v>
      </c>
      <c r="BK19" s="99" t="s">
        <v>937</v>
      </c>
      <c r="BL19" s="100" t="s">
        <v>41</v>
      </c>
      <c r="BM19" s="526">
        <v>3</v>
      </c>
      <c r="BN19" s="532" t="s">
        <v>940</v>
      </c>
      <c r="BO19" s="533" t="s">
        <v>941</v>
      </c>
      <c r="BP19" s="533" t="s">
        <v>942</v>
      </c>
      <c r="BQ19" s="533" t="s">
        <v>943</v>
      </c>
      <c r="BR19" s="534" t="s">
        <v>944</v>
      </c>
      <c r="BS19" s="196" t="s">
        <v>945</v>
      </c>
      <c r="BX19" s="441"/>
      <c r="BY19" s="441"/>
      <c r="BZ19" s="441"/>
      <c r="CA19" s="441"/>
      <c r="CB19" s="441"/>
      <c r="CC19" s="202"/>
      <c r="CD19" s="441"/>
      <c r="CE19" s="441"/>
      <c r="CF19" s="441"/>
      <c r="CG19" s="441"/>
      <c r="CH19" s="441"/>
      <c r="CI19" s="441"/>
      <c r="CJ19" s="441"/>
      <c r="CK19" s="441"/>
      <c r="CL19" s="441"/>
      <c r="CM19" s="441"/>
      <c r="CN19" s="441"/>
      <c r="CO19" s="441"/>
      <c r="CP19" s="441"/>
      <c r="CQ19" s="441"/>
      <c r="CR19" s="441"/>
      <c r="CS19" s="441"/>
      <c r="CT19" s="441"/>
      <c r="CU19" s="441"/>
      <c r="CV19" s="441"/>
      <c r="CW19" s="441"/>
      <c r="CX19" s="441"/>
      <c r="CY19" s="441"/>
      <c r="CZ19" s="441"/>
      <c r="DA19" s="441"/>
      <c r="DB19" s="441"/>
      <c r="DC19" s="441"/>
      <c r="DD19" s="441"/>
      <c r="DE19" s="441"/>
      <c r="DF19" s="441"/>
      <c r="DG19" s="441"/>
      <c r="DH19" s="441"/>
      <c r="DI19" s="441"/>
      <c r="DJ19" s="441"/>
      <c r="DK19" s="441"/>
      <c r="DL19" s="441"/>
      <c r="DM19" s="441"/>
      <c r="DN19" s="441"/>
      <c r="DO19" s="441"/>
      <c r="DP19" s="441"/>
      <c r="DQ19" s="441"/>
      <c r="DR19" s="441"/>
      <c r="DS19" s="441"/>
      <c r="DU19" s="441"/>
      <c r="DV19" s="441"/>
      <c r="DW19" s="441"/>
      <c r="DX19" s="441"/>
      <c r="DY19" s="441"/>
      <c r="DZ19" s="513">
        <v>0</v>
      </c>
      <c r="EA19" s="441">
        <v>0</v>
      </c>
      <c r="EB19" s="441">
        <v>0</v>
      </c>
      <c r="EC19" s="441">
        <v>0</v>
      </c>
      <c r="ED19" s="441">
        <v>0</v>
      </c>
      <c r="EE19" s="441">
        <v>0</v>
      </c>
      <c r="EF19" s="513">
        <v>0</v>
      </c>
      <c r="EG19" s="441">
        <v>0</v>
      </c>
      <c r="EH19" s="441">
        <v>0</v>
      </c>
      <c r="EI19" s="441">
        <v>0</v>
      </c>
      <c r="EJ19" s="441">
        <v>0</v>
      </c>
      <c r="EK19" s="441">
        <v>0</v>
      </c>
      <c r="EL19" s="513">
        <v>0</v>
      </c>
      <c r="EM19" s="441">
        <v>0</v>
      </c>
      <c r="EN19" s="441">
        <v>0</v>
      </c>
      <c r="EO19" s="441">
        <v>0</v>
      </c>
      <c r="EP19" s="441">
        <v>0</v>
      </c>
      <c r="EQ19" s="441">
        <v>0</v>
      </c>
      <c r="ER19" s="513">
        <v>0</v>
      </c>
      <c r="ES19" s="441">
        <v>0</v>
      </c>
      <c r="ET19" s="441">
        <v>0</v>
      </c>
      <c r="EU19" s="441">
        <v>0</v>
      </c>
      <c r="EV19" s="441">
        <v>0</v>
      </c>
      <c r="EW19" s="441">
        <v>0</v>
      </c>
      <c r="EX19" s="513">
        <v>0</v>
      </c>
      <c r="EY19" s="441">
        <v>0</v>
      </c>
      <c r="EZ19" s="441">
        <v>0</v>
      </c>
      <c r="FA19" s="441">
        <v>0</v>
      </c>
      <c r="FB19" s="441">
        <v>0</v>
      </c>
      <c r="FC19" s="441">
        <v>0</v>
      </c>
      <c r="FD19" s="513">
        <v>0</v>
      </c>
      <c r="FE19" s="441">
        <v>0</v>
      </c>
      <c r="FF19" s="441">
        <v>0</v>
      </c>
      <c r="FG19" s="441">
        <v>0</v>
      </c>
      <c r="FH19" s="441">
        <v>0</v>
      </c>
      <c r="FI19" s="441">
        <v>0</v>
      </c>
      <c r="FJ19" s="513">
        <v>0</v>
      </c>
      <c r="FK19" s="441">
        <v>0</v>
      </c>
      <c r="FL19" s="441">
        <v>0</v>
      </c>
      <c r="FM19" s="441">
        <v>0</v>
      </c>
      <c r="FN19" s="441">
        <v>0</v>
      </c>
      <c r="FO19" s="441">
        <v>0</v>
      </c>
      <c r="FP19" s="513">
        <v>0</v>
      </c>
    </row>
    <row r="20" spans="2:172" ht="14.25" customHeight="1" thickBot="1" x14ac:dyDescent="0.35">
      <c r="B20" s="519"/>
      <c r="C20" s="519"/>
      <c r="D20" s="535"/>
      <c r="E20" s="519"/>
      <c r="F20" s="519"/>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C20" s="482"/>
      <c r="BD20" s="118"/>
      <c r="BE20" s="275"/>
      <c r="BG20" s="43"/>
      <c r="BH20" s="43"/>
      <c r="BJ20" s="519"/>
      <c r="BK20" s="519"/>
      <c r="BL20" s="519"/>
      <c r="BM20" s="519"/>
      <c r="BN20" s="537"/>
      <c r="BO20" s="537"/>
      <c r="BP20" s="537"/>
      <c r="BQ20" s="537"/>
      <c r="BR20" s="537"/>
      <c r="BS20" s="537"/>
      <c r="BX20" s="441"/>
      <c r="BY20" s="441"/>
      <c r="BZ20" s="441"/>
      <c r="CA20" s="441"/>
      <c r="CB20" s="441"/>
      <c r="CC20" s="202"/>
      <c r="CD20" s="441"/>
      <c r="CE20" s="441"/>
      <c r="CF20" s="441"/>
      <c r="CG20" s="441"/>
      <c r="CH20" s="441"/>
      <c r="CI20" s="441"/>
      <c r="CJ20" s="441"/>
      <c r="CK20" s="441"/>
      <c r="CL20" s="441"/>
      <c r="CM20" s="441"/>
      <c r="CN20" s="441"/>
      <c r="CO20" s="441"/>
      <c r="CP20" s="441"/>
      <c r="CQ20" s="441"/>
      <c r="CR20" s="441"/>
      <c r="CS20" s="441"/>
      <c r="CT20" s="441"/>
      <c r="CU20" s="441"/>
      <c r="CV20" s="441"/>
      <c r="CW20" s="441"/>
      <c r="CX20" s="441"/>
      <c r="CY20" s="441"/>
      <c r="CZ20" s="441"/>
      <c r="DA20" s="441"/>
      <c r="DB20" s="441"/>
      <c r="DC20" s="441"/>
      <c r="DD20" s="441"/>
      <c r="DE20" s="441"/>
      <c r="DF20" s="441"/>
      <c r="DG20" s="441"/>
      <c r="DH20" s="441"/>
      <c r="DI20" s="441"/>
      <c r="DJ20" s="441"/>
      <c r="DK20" s="441"/>
      <c r="DL20" s="441"/>
      <c r="DM20" s="441"/>
      <c r="DN20" s="441"/>
      <c r="DO20" s="441"/>
      <c r="DP20" s="441"/>
      <c r="DQ20" s="441"/>
      <c r="DR20" s="441"/>
      <c r="DS20" s="441"/>
      <c r="DU20" s="441"/>
      <c r="DV20" s="441"/>
      <c r="DW20" s="441"/>
      <c r="DX20" s="441"/>
      <c r="DY20" s="441"/>
      <c r="DZ20" s="202"/>
      <c r="EA20" s="441"/>
      <c r="EB20" s="441"/>
      <c r="EC20" s="441"/>
      <c r="ED20" s="441"/>
      <c r="EE20" s="441"/>
      <c r="EF20" s="441"/>
      <c r="EG20" s="441"/>
      <c r="EH20" s="441"/>
      <c r="EI20" s="441"/>
      <c r="EJ20" s="441"/>
      <c r="EK20" s="441"/>
      <c r="EL20" s="441"/>
      <c r="EM20" s="441"/>
      <c r="EN20" s="441"/>
      <c r="EO20" s="441"/>
      <c r="EP20" s="441"/>
      <c r="EQ20" s="441"/>
      <c r="ER20" s="441"/>
      <c r="ES20" s="441"/>
      <c r="ET20" s="441"/>
      <c r="EU20" s="441"/>
      <c r="EV20" s="441"/>
      <c r="EW20" s="441"/>
      <c r="EX20" s="441"/>
      <c r="EY20" s="441"/>
      <c r="EZ20" s="441"/>
      <c r="FA20" s="441"/>
      <c r="FB20" s="441"/>
      <c r="FC20" s="441"/>
      <c r="FD20" s="441"/>
      <c r="FE20" s="441"/>
      <c r="FF20" s="441"/>
      <c r="FG20" s="441"/>
      <c r="FH20" s="441"/>
      <c r="FI20" s="441"/>
      <c r="FJ20" s="441"/>
      <c r="FK20" s="441"/>
      <c r="FL20" s="441"/>
      <c r="FM20" s="441"/>
      <c r="FN20" s="441"/>
      <c r="FO20" s="441"/>
    </row>
    <row r="21" spans="2:172" ht="14.25" customHeight="1" x14ac:dyDescent="0.3">
      <c r="B21" s="44">
        <v>10</v>
      </c>
      <c r="C21" s="45" t="s">
        <v>102</v>
      </c>
      <c r="D21" s="46"/>
      <c r="E21" s="46" t="s">
        <v>41</v>
      </c>
      <c r="F21" s="500">
        <v>3</v>
      </c>
      <c r="G21" s="501">
        <v>0</v>
      </c>
      <c r="H21" s="502">
        <v>0</v>
      </c>
      <c r="I21" s="502">
        <v>0</v>
      </c>
      <c r="J21" s="502">
        <v>0</v>
      </c>
      <c r="K21" s="502">
        <v>0</v>
      </c>
      <c r="L21" s="503">
        <f>SUM(G21:K21)</f>
        <v>0</v>
      </c>
      <c r="M21" s="501">
        <v>0</v>
      </c>
      <c r="N21" s="502">
        <v>0</v>
      </c>
      <c r="O21" s="502">
        <v>0</v>
      </c>
      <c r="P21" s="502">
        <v>0</v>
      </c>
      <c r="Q21" s="502">
        <v>0</v>
      </c>
      <c r="R21" s="503">
        <f>SUM(M21:Q21)</f>
        <v>0</v>
      </c>
      <c r="S21" s="501">
        <v>0</v>
      </c>
      <c r="T21" s="502">
        <v>0</v>
      </c>
      <c r="U21" s="502">
        <v>0</v>
      </c>
      <c r="V21" s="502">
        <v>0</v>
      </c>
      <c r="W21" s="502">
        <v>0</v>
      </c>
      <c r="X21" s="503">
        <f>SUM(S21:W21)</f>
        <v>0</v>
      </c>
      <c r="Y21" s="501">
        <v>0</v>
      </c>
      <c r="Z21" s="502">
        <v>0</v>
      </c>
      <c r="AA21" s="502">
        <v>0</v>
      </c>
      <c r="AB21" s="502">
        <v>0</v>
      </c>
      <c r="AC21" s="502">
        <v>0</v>
      </c>
      <c r="AD21" s="503">
        <f>SUM(Y21:AC21)</f>
        <v>0</v>
      </c>
      <c r="AE21" s="501">
        <v>0</v>
      </c>
      <c r="AF21" s="502">
        <v>0</v>
      </c>
      <c r="AG21" s="502">
        <v>0</v>
      </c>
      <c r="AH21" s="502">
        <v>0</v>
      </c>
      <c r="AI21" s="502">
        <v>0</v>
      </c>
      <c r="AJ21" s="503">
        <f>SUM(AE21:AI21)</f>
        <v>0</v>
      </c>
      <c r="AK21" s="501">
        <v>0</v>
      </c>
      <c r="AL21" s="502">
        <v>0</v>
      </c>
      <c r="AM21" s="502">
        <v>0</v>
      </c>
      <c r="AN21" s="502">
        <v>0</v>
      </c>
      <c r="AO21" s="502">
        <v>0</v>
      </c>
      <c r="AP21" s="503">
        <f>SUM(AK21:AO21)</f>
        <v>0</v>
      </c>
      <c r="AQ21" s="501">
        <v>0</v>
      </c>
      <c r="AR21" s="502">
        <v>0</v>
      </c>
      <c r="AS21" s="502">
        <v>0</v>
      </c>
      <c r="AT21" s="502">
        <v>0</v>
      </c>
      <c r="AU21" s="502">
        <v>0</v>
      </c>
      <c r="AV21" s="503">
        <f>SUM(AQ21:AU21)</f>
        <v>0</v>
      </c>
      <c r="AW21" s="501">
        <v>0</v>
      </c>
      <c r="AX21" s="502">
        <v>0</v>
      </c>
      <c r="AY21" s="502">
        <v>0</v>
      </c>
      <c r="AZ21" s="502">
        <v>0</v>
      </c>
      <c r="BA21" s="502">
        <v>0</v>
      </c>
      <c r="BB21" s="503">
        <f>SUM(AW21:BA21)</f>
        <v>0</v>
      </c>
      <c r="BC21" s="482"/>
      <c r="BD21" s="90"/>
      <c r="BE21" s="507" t="s">
        <v>880</v>
      </c>
      <c r="BG21" s="43">
        <f xml:space="preserve"> IF( SUM( BX21:DR21 ) = 0, 0, $BX$5 )</f>
        <v>0</v>
      </c>
      <c r="BH21" s="43">
        <f>IF(SUM(DU21:FP21)=0,0,$DU$5)</f>
        <v>0</v>
      </c>
      <c r="BJ21" s="44">
        <v>10</v>
      </c>
      <c r="BK21" s="45" t="s">
        <v>102</v>
      </c>
      <c r="BL21" s="46" t="s">
        <v>41</v>
      </c>
      <c r="BM21" s="500">
        <v>3</v>
      </c>
      <c r="BN21" s="55" t="s">
        <v>946</v>
      </c>
      <c r="BO21" s="56" t="s">
        <v>947</v>
      </c>
      <c r="BP21" s="56" t="s">
        <v>948</v>
      </c>
      <c r="BQ21" s="56" t="s">
        <v>949</v>
      </c>
      <c r="BR21" s="121" t="s">
        <v>950</v>
      </c>
      <c r="BS21" s="508" t="s">
        <v>951</v>
      </c>
      <c r="BX21" s="61">
        <f>IF('[2]Validation flags'!$H$3=1,0, IF( ISNUMBER(G21), 0, 1 ))</f>
        <v>0</v>
      </c>
      <c r="BY21" s="61">
        <f>IF('[2]Validation flags'!$H$3=1,0, IF( ISNUMBER(H21), 0, 1 ))</f>
        <v>0</v>
      </c>
      <c r="BZ21" s="61">
        <f>IF('[2]Validation flags'!$H$3=1,0, IF( ISNUMBER(I21), 0, 1 ))</f>
        <v>0</v>
      </c>
      <c r="CA21" s="61">
        <f>IF('[2]Validation flags'!$H$3=1,0, IF( ISNUMBER(J21), 0, 1 ))</f>
        <v>0</v>
      </c>
      <c r="CB21" s="61">
        <f>IF('[2]Validation flags'!$H$3=1,0, IF( ISNUMBER(K21), 0, 1 ))</f>
        <v>0</v>
      </c>
      <c r="CC21" s="202"/>
      <c r="CD21" s="61">
        <f>IF('[2]Validation flags'!$H$3=1,0, IF( ISNUMBER(M21), 0, 1 ))</f>
        <v>0</v>
      </c>
      <c r="CE21" s="61">
        <f>IF('[2]Validation flags'!$H$3=1,0, IF( ISNUMBER(N21), 0, 1 ))</f>
        <v>0</v>
      </c>
      <c r="CF21" s="61">
        <f>IF('[2]Validation flags'!$H$3=1,0, IF( ISNUMBER(O21), 0, 1 ))</f>
        <v>0</v>
      </c>
      <c r="CG21" s="61">
        <f>IF('[2]Validation flags'!$H$3=1,0, IF( ISNUMBER(P21), 0, 1 ))</f>
        <v>0</v>
      </c>
      <c r="CH21" s="61">
        <f>IF('[2]Validation flags'!$H$3=1,0, IF( ISNUMBER(Q21), 0, 1 ))</f>
        <v>0</v>
      </c>
      <c r="CI21" s="441"/>
      <c r="CJ21" s="61">
        <f>IF('[2]Validation flags'!$H$3=1,0, IF( ISNUMBER(S21), 0, 1 ))</f>
        <v>0</v>
      </c>
      <c r="CK21" s="61">
        <f>IF('[2]Validation flags'!$H$3=1,0, IF( ISNUMBER(T21), 0, 1 ))</f>
        <v>0</v>
      </c>
      <c r="CL21" s="61">
        <f>IF('[2]Validation flags'!$H$3=1,0, IF( ISNUMBER(U21), 0, 1 ))</f>
        <v>0</v>
      </c>
      <c r="CM21" s="61">
        <f>IF('[2]Validation flags'!$H$3=1,0, IF( ISNUMBER(V21), 0, 1 ))</f>
        <v>0</v>
      </c>
      <c r="CN21" s="61">
        <f>IF('[2]Validation flags'!$H$3=1,0, IF( ISNUMBER(W21), 0, 1 ))</f>
        <v>0</v>
      </c>
      <c r="CO21" s="441"/>
      <c r="CP21" s="61">
        <f>IF('[2]Validation flags'!$H$3=1,0, IF( ISNUMBER(Y21), 0, 1 ))</f>
        <v>0</v>
      </c>
      <c r="CQ21" s="61">
        <f>IF('[2]Validation flags'!$H$3=1,0, IF( ISNUMBER(Z21), 0, 1 ))</f>
        <v>0</v>
      </c>
      <c r="CR21" s="61">
        <f>IF('[2]Validation flags'!$H$3=1,0, IF( ISNUMBER(AA21), 0, 1 ))</f>
        <v>0</v>
      </c>
      <c r="CS21" s="61">
        <f>IF('[2]Validation flags'!$H$3=1,0, IF( ISNUMBER(AB21), 0, 1 ))</f>
        <v>0</v>
      </c>
      <c r="CT21" s="61">
        <f>IF('[2]Validation flags'!$H$3=1,0, IF( ISNUMBER(AC21), 0, 1 ))</f>
        <v>0</v>
      </c>
      <c r="CU21" s="441"/>
      <c r="CV21" s="61">
        <f>IF('[2]Validation flags'!$H$3=1,0, IF( ISNUMBER(AE21), 0, 1 ))</f>
        <v>0</v>
      </c>
      <c r="CW21" s="61">
        <f>IF('[2]Validation flags'!$H$3=1,0, IF( ISNUMBER(AF21), 0, 1 ))</f>
        <v>0</v>
      </c>
      <c r="CX21" s="61">
        <f>IF('[2]Validation flags'!$H$3=1,0, IF( ISNUMBER(AG21), 0, 1 ))</f>
        <v>0</v>
      </c>
      <c r="CY21" s="61">
        <f>IF('[2]Validation flags'!$H$3=1,0, IF( ISNUMBER(AH21), 0, 1 ))</f>
        <v>0</v>
      </c>
      <c r="CZ21" s="61">
        <f>IF('[2]Validation flags'!$H$3=1,0, IF( ISNUMBER(AI21), 0, 1 ))</f>
        <v>0</v>
      </c>
      <c r="DA21" s="441"/>
      <c r="DB21" s="61">
        <f>IF('[2]Validation flags'!$H$3=1,0, IF( ISNUMBER(AK21), 0, 1 ))</f>
        <v>0</v>
      </c>
      <c r="DC21" s="61">
        <f>IF('[2]Validation flags'!$H$3=1,0, IF( ISNUMBER(AL21), 0, 1 ))</f>
        <v>0</v>
      </c>
      <c r="DD21" s="61">
        <f>IF('[2]Validation flags'!$H$3=1,0, IF( ISNUMBER(AM21), 0, 1 ))</f>
        <v>0</v>
      </c>
      <c r="DE21" s="61">
        <f>IF('[2]Validation flags'!$H$3=1,0, IF( ISNUMBER(AN21), 0, 1 ))</f>
        <v>0</v>
      </c>
      <c r="DF21" s="61">
        <f>IF('[2]Validation flags'!$H$3=1,0, IF( ISNUMBER(AO21), 0, 1 ))</f>
        <v>0</v>
      </c>
      <c r="DG21" s="441"/>
      <c r="DH21" s="61">
        <f>IF('[2]Validation flags'!$H$3=1,0, IF( ISNUMBER(AQ21), 0, 1 ))</f>
        <v>0</v>
      </c>
      <c r="DI21" s="61">
        <f>IF('[2]Validation flags'!$H$3=1,0, IF( ISNUMBER(AR21), 0, 1 ))</f>
        <v>0</v>
      </c>
      <c r="DJ21" s="61">
        <f>IF('[2]Validation flags'!$H$3=1,0, IF( ISNUMBER(AS21), 0, 1 ))</f>
        <v>0</v>
      </c>
      <c r="DK21" s="61">
        <f>IF('[2]Validation flags'!$H$3=1,0, IF( ISNUMBER(AT21), 0, 1 ))</f>
        <v>0</v>
      </c>
      <c r="DL21" s="61">
        <f>IF('[2]Validation flags'!$H$3=1,0, IF( ISNUMBER(AU21), 0, 1 ))</f>
        <v>0</v>
      </c>
      <c r="DM21" s="441"/>
      <c r="DN21" s="61">
        <f>IF('[2]Validation flags'!$H$3=1,0, IF( ISNUMBER(AW21), 0, 1 ))</f>
        <v>0</v>
      </c>
      <c r="DO21" s="61">
        <f>IF('[2]Validation flags'!$H$3=1,0, IF( ISNUMBER(AX21), 0, 1 ))</f>
        <v>0</v>
      </c>
      <c r="DP21" s="61">
        <f>IF('[2]Validation flags'!$H$3=1,0, IF( ISNUMBER(AY21), 0, 1 ))</f>
        <v>0</v>
      </c>
      <c r="DQ21" s="61">
        <f>IF('[2]Validation flags'!$H$3=1,0, IF( ISNUMBER(AZ21), 0, 1 ))</f>
        <v>0</v>
      </c>
      <c r="DR21" s="61">
        <f>IF('[2]Validation flags'!$H$3=1,0, IF( ISNUMBER(BA21), 0, 1 ))</f>
        <v>0</v>
      </c>
      <c r="DS21" s="441"/>
      <c r="DU21" s="513">
        <f>IF(ROUND(G21,3)-ROUND(SUM([2]WWS8!G13,[2]WWS8!G26),3)=0,0,1)</f>
        <v>0</v>
      </c>
      <c r="DV21" s="513">
        <f>IF(ROUND(H21,3)-ROUND(SUM([2]WWS8!H13,[2]WWS8!H26),3)=0,0,1)</f>
        <v>0</v>
      </c>
      <c r="DW21" s="513">
        <f>IF(ROUND(I21,3)-ROUND(SUM([2]WWS8!I13,[2]WWS8!I26),3)=0,0,1)</f>
        <v>0</v>
      </c>
      <c r="DX21" s="513">
        <f>IF(ROUND(J21,3)-ROUND(SUM([2]WWS8!J13,[2]WWS8!J26),3)=0,0,1)</f>
        <v>0</v>
      </c>
      <c r="DY21" s="513">
        <f>IF(ROUND(K21,3)-ROUND(SUM([2]WWS8!K13,[2]WWS8!K26),3)=0,0,1)</f>
        <v>0</v>
      </c>
      <c r="DZ21" s="513">
        <f>IF(ROUND(L21,3)-ROUND(SUM([2]WWS8!L13,[2]WWS8!L26),3)=0,0,1)</f>
        <v>0</v>
      </c>
      <c r="EA21" s="513">
        <f>IF(ROUND(M21,3)-ROUND(SUM([2]WWS8!M13,[2]WWS8!M26),3)=0,0,1)</f>
        <v>0</v>
      </c>
      <c r="EB21" s="513">
        <f>IF(ROUND(N21,3)-ROUND(SUM([2]WWS8!N13,[2]WWS8!N26),3)=0,0,1)</f>
        <v>0</v>
      </c>
      <c r="EC21" s="513">
        <f>IF(ROUND(O21,3)-ROUND(SUM([2]WWS8!O13,[2]WWS8!O26),3)=0,0,1)</f>
        <v>0</v>
      </c>
      <c r="ED21" s="513">
        <f>IF(ROUND(P21,3)-ROUND(SUM([2]WWS8!P13,[2]WWS8!P26),3)=0,0,1)</f>
        <v>0</v>
      </c>
      <c r="EE21" s="513">
        <f>IF(ROUND(Q21,3)-ROUND(SUM([2]WWS8!Q13,[2]WWS8!Q26),3)=0,0,1)</f>
        <v>0</v>
      </c>
      <c r="EF21" s="513">
        <f>IF(ROUND(R21,3)-ROUND(SUM([2]WWS8!R13,[2]WWS8!R26),3)=0,0,1)</f>
        <v>0</v>
      </c>
      <c r="EG21" s="513">
        <f>IF(ROUND(S21,3)-ROUND(SUM([2]WWS8!S13,[2]WWS8!S26),3)=0,0,1)</f>
        <v>0</v>
      </c>
      <c r="EH21" s="513">
        <f>IF(ROUND(T21,3)-ROUND(SUM([2]WWS8!T13,[2]WWS8!T26),3)=0,0,1)</f>
        <v>0</v>
      </c>
      <c r="EI21" s="513">
        <f>IF(ROUND(U21,3)-ROUND(SUM([2]WWS8!U13,[2]WWS8!U26),3)=0,0,1)</f>
        <v>0</v>
      </c>
      <c r="EJ21" s="513">
        <f>IF(ROUND(V21,3)-ROUND(SUM([2]WWS8!V13,[2]WWS8!V26),3)=0,0,1)</f>
        <v>0</v>
      </c>
      <c r="EK21" s="513">
        <f>IF(ROUND(W21,3)-ROUND(SUM([2]WWS8!W13,[2]WWS8!W26),3)=0,0,1)</f>
        <v>0</v>
      </c>
      <c r="EL21" s="513">
        <f>IF(ROUND(X21,3)-ROUND(SUM([2]WWS8!X13,[2]WWS8!X26),3)=0,0,1)</f>
        <v>0</v>
      </c>
      <c r="EM21" s="513">
        <f>IF(ROUND(Y21,3)-ROUND(SUM([2]WWS8!Y13,[2]WWS8!Y26),3)=0,0,1)</f>
        <v>0</v>
      </c>
      <c r="EN21" s="513">
        <f>IF(ROUND(Z21,3)-ROUND(SUM([2]WWS8!Z13,[2]WWS8!Z26),3)=0,0,1)</f>
        <v>0</v>
      </c>
      <c r="EO21" s="513">
        <f>IF(ROUND(AA21,3)-ROUND(SUM([2]WWS8!AA13,[2]WWS8!AA26),3)=0,0,1)</f>
        <v>0</v>
      </c>
      <c r="EP21" s="513">
        <f>IF(ROUND(AB21,3)-ROUND(SUM([2]WWS8!AB13,[2]WWS8!AB26),3)=0,0,1)</f>
        <v>0</v>
      </c>
      <c r="EQ21" s="513">
        <f>IF(ROUND(AC21,3)-ROUND(SUM([2]WWS8!AC13,[2]WWS8!AC26),3)=0,0,1)</f>
        <v>0</v>
      </c>
      <c r="ER21" s="513">
        <f>IF(ROUND(AD21,3)-ROUND(SUM([2]WWS8!AD13,[2]WWS8!AD26),3)=0,0,1)</f>
        <v>0</v>
      </c>
      <c r="ES21" s="513">
        <f>IF(ROUND(AE21,3)-ROUND(SUM([2]WWS8!AE13,[2]WWS8!AE26),3)=0,0,1)</f>
        <v>0</v>
      </c>
      <c r="ET21" s="513">
        <f>IF(ROUND(AF21,3)-ROUND(SUM([2]WWS8!AF13,[2]WWS8!AF26),3)=0,0,1)</f>
        <v>0</v>
      </c>
      <c r="EU21" s="513">
        <f>IF(ROUND(AG21,3)-ROUND(SUM([2]WWS8!AG13,[2]WWS8!AG26),3)=0,0,1)</f>
        <v>0</v>
      </c>
      <c r="EV21" s="513">
        <f>IF(ROUND(AH21,3)-ROUND(SUM([2]WWS8!AH13,[2]WWS8!AH26),3)=0,0,1)</f>
        <v>0</v>
      </c>
      <c r="EW21" s="513">
        <f>IF(ROUND(AI21,3)-ROUND(SUM([2]WWS8!AI13,[2]WWS8!AI26),3)=0,0,1)</f>
        <v>0</v>
      </c>
      <c r="EX21" s="513">
        <f>IF(ROUND(AJ21,3)-ROUND(SUM([2]WWS8!AJ13,[2]WWS8!AJ26),3)=0,0,1)</f>
        <v>0</v>
      </c>
      <c r="EY21" s="513">
        <f>IF(ROUND(AK21,3)-ROUND(SUM([2]WWS8!AK13,[2]WWS8!AK26),3)=0,0,1)</f>
        <v>0</v>
      </c>
      <c r="EZ21" s="513">
        <f>IF(ROUND(AL21,3)-ROUND(SUM([2]WWS8!AL13,[2]WWS8!AL26),3)=0,0,1)</f>
        <v>0</v>
      </c>
      <c r="FA21" s="513">
        <f>IF(ROUND(AM21,3)-ROUND(SUM([2]WWS8!AM13,[2]WWS8!AM26),3)=0,0,1)</f>
        <v>0</v>
      </c>
      <c r="FB21" s="513">
        <f>IF(ROUND(AN21,3)-ROUND(SUM([2]WWS8!AN13,[2]WWS8!AN26),3)=0,0,1)</f>
        <v>0</v>
      </c>
      <c r="FC21" s="513">
        <f>IF(ROUND(AO21,3)-ROUND(SUM([2]WWS8!AO13,[2]WWS8!AO26),3)=0,0,1)</f>
        <v>0</v>
      </c>
      <c r="FD21" s="513">
        <f>IF(ROUND(AP21,3)-ROUND(SUM([2]WWS8!AP13,[2]WWS8!AP26),3)=0,0,1)</f>
        <v>0</v>
      </c>
      <c r="FE21" s="513">
        <f>IF(ROUND(AQ21,3)-ROUND(SUM([2]WWS8!AQ13,[2]WWS8!AQ26),3)=0,0,1)</f>
        <v>0</v>
      </c>
      <c r="FF21" s="513">
        <f>IF(ROUND(AR21,3)-ROUND(SUM([2]WWS8!AR13,[2]WWS8!AR26),3)=0,0,1)</f>
        <v>0</v>
      </c>
      <c r="FG21" s="513">
        <f>IF(ROUND(AS21,3)-ROUND(SUM([2]WWS8!AS13,[2]WWS8!AS26),3)=0,0,1)</f>
        <v>0</v>
      </c>
      <c r="FH21" s="513">
        <f>IF(ROUND(AT21,3)-ROUND(SUM([2]WWS8!AT13,[2]WWS8!AT26),3)=0,0,1)</f>
        <v>0</v>
      </c>
      <c r="FI21" s="513">
        <f>IF(ROUND(AU21,3)-ROUND(SUM([2]WWS8!AU13,[2]WWS8!AU26),3)=0,0,1)</f>
        <v>0</v>
      </c>
      <c r="FJ21" s="513">
        <f>IF(ROUND(AV21,3)-ROUND(SUM([2]WWS8!AV13,[2]WWS8!AV26),3)=0,0,1)</f>
        <v>0</v>
      </c>
      <c r="FK21" s="513">
        <f>IF(ROUND(AW21,3)-ROUND(SUM([2]WWS8!AW13,[2]WWS8!AW26),3)=0,0,1)</f>
        <v>0</v>
      </c>
      <c r="FL21" s="513">
        <f>IF(ROUND(AX21,3)-ROUND(SUM([2]WWS8!AX13,[2]WWS8!AX26),3)=0,0,1)</f>
        <v>0</v>
      </c>
      <c r="FM21" s="513">
        <f>IF(ROUND(AY21,3)-ROUND(SUM([2]WWS8!AY13,[2]WWS8!AY26),3)=0,0,1)</f>
        <v>0</v>
      </c>
      <c r="FN21" s="513">
        <f>IF(ROUND(AZ21,3)-ROUND(SUM([2]WWS8!AZ13,[2]WWS8!AZ26),3)=0,0,1)</f>
        <v>0</v>
      </c>
      <c r="FO21" s="513">
        <f>IF(ROUND(BA21,3)-ROUND(SUM([2]WWS8!BA13,[2]WWS8!BA26),3)=0,0,1)</f>
        <v>0</v>
      </c>
      <c r="FP21" s="513">
        <f>IF(ROUND(BB21,3)-ROUND(SUM([2]WWS8!BB13,[2]WWS8!BB26),3)=0,0,1)</f>
        <v>0</v>
      </c>
    </row>
    <row r="22" spans="2:172" ht="14.25" customHeight="1" thickBot="1" x14ac:dyDescent="0.35">
      <c r="B22" s="98">
        <v>11</v>
      </c>
      <c r="C22" s="99" t="s">
        <v>109</v>
      </c>
      <c r="D22" s="100"/>
      <c r="E22" s="100" t="s">
        <v>41</v>
      </c>
      <c r="F22" s="526">
        <v>3</v>
      </c>
      <c r="G22" s="527">
        <f>G19+G21</f>
        <v>49.645999999999994</v>
      </c>
      <c r="H22" s="528">
        <f>H19+H21</f>
        <v>86.47</v>
      </c>
      <c r="I22" s="528">
        <f>I19+I21</f>
        <v>6.3919999999999995</v>
      </c>
      <c r="J22" s="528">
        <f>J19+J21</f>
        <v>22.849000000000004</v>
      </c>
      <c r="K22" s="529">
        <f>K19+K21</f>
        <v>8.8260000000000023</v>
      </c>
      <c r="L22" s="530">
        <f>SUM(G22:K22)</f>
        <v>174.18299999999996</v>
      </c>
      <c r="M22" s="527">
        <f>M19+M21</f>
        <v>57.652999999999999</v>
      </c>
      <c r="N22" s="528">
        <f>N19+N21</f>
        <v>91.314000000000007</v>
      </c>
      <c r="O22" s="528">
        <f>O19+O21</f>
        <v>6.9539999999999997</v>
      </c>
      <c r="P22" s="528">
        <f>P19+P21</f>
        <v>23.141000000000002</v>
      </c>
      <c r="Q22" s="529">
        <f>Q19+Q21</f>
        <v>9.9430000000000014</v>
      </c>
      <c r="R22" s="530">
        <f>SUM(M22:Q22)</f>
        <v>189.00500000000002</v>
      </c>
      <c r="S22" s="527">
        <f>S19+S21</f>
        <v>59.847999999999999</v>
      </c>
      <c r="T22" s="528">
        <f>T19+T21</f>
        <v>95.183999999999997</v>
      </c>
      <c r="U22" s="528">
        <f>U19+U21</f>
        <v>6.7309999999999999</v>
      </c>
      <c r="V22" s="528">
        <f>V19+V21</f>
        <v>23.79</v>
      </c>
      <c r="W22" s="529">
        <f>W19+W21</f>
        <v>10.233000000000001</v>
      </c>
      <c r="X22" s="530">
        <f>SUM(S22:W22)</f>
        <v>195.78599999999997</v>
      </c>
      <c r="Y22" s="527">
        <f>Y19+Y21</f>
        <v>64.501000000000005</v>
      </c>
      <c r="Z22" s="528">
        <f>Z19+Z21</f>
        <v>86.814000000000007</v>
      </c>
      <c r="AA22" s="528">
        <f>AA19+AA21</f>
        <v>6.4560000000000004</v>
      </c>
      <c r="AB22" s="528">
        <f>AB19+AB21</f>
        <v>23.992999999999999</v>
      </c>
      <c r="AC22" s="529">
        <f>AC19+AC21</f>
        <v>9.7530000000000001</v>
      </c>
      <c r="AD22" s="530">
        <f>SUM(Y22:AC22)</f>
        <v>191.517</v>
      </c>
      <c r="AE22" s="527">
        <f>AE19+AE21</f>
        <v>60.573</v>
      </c>
      <c r="AF22" s="528">
        <f>AF19+AF21</f>
        <v>90.286000000000001</v>
      </c>
      <c r="AG22" s="528">
        <f>AG19+AG21</f>
        <v>6.5029999999999992</v>
      </c>
      <c r="AH22" s="528">
        <f>AH19+AH21</f>
        <v>24.468999999999998</v>
      </c>
      <c r="AI22" s="529">
        <f>AI19+AI21</f>
        <v>9.8170000000000002</v>
      </c>
      <c r="AJ22" s="530">
        <f>SUM(AE22:AI22)</f>
        <v>191.648</v>
      </c>
      <c r="AK22" s="527">
        <f>AK19+AK21</f>
        <v>55.002000000000002</v>
      </c>
      <c r="AL22" s="528">
        <f>AL19+AL21</f>
        <v>92.538999999999987</v>
      </c>
      <c r="AM22" s="528">
        <f>AM19+AM21</f>
        <v>6.5449999999999999</v>
      </c>
      <c r="AN22" s="528">
        <f>AN19+AN21</f>
        <v>24.642999999999997</v>
      </c>
      <c r="AO22" s="529">
        <f>AO19+AO21</f>
        <v>9.89</v>
      </c>
      <c r="AP22" s="530">
        <f>SUM(AK22:AO22)</f>
        <v>188.61899999999997</v>
      </c>
      <c r="AQ22" s="527">
        <f>AQ19+AQ21</f>
        <v>54.933000000000007</v>
      </c>
      <c r="AR22" s="528">
        <f>AR19+AR21</f>
        <v>102.06899999999999</v>
      </c>
      <c r="AS22" s="528">
        <f>AS19+AS21</f>
        <v>6.5949999999999998</v>
      </c>
      <c r="AT22" s="528">
        <f>AT19+AT21</f>
        <v>24.831</v>
      </c>
      <c r="AU22" s="529">
        <f>AU19+AU21</f>
        <v>9.9660000000000011</v>
      </c>
      <c r="AV22" s="530">
        <f>SUM(AQ22:AU22)</f>
        <v>198.39400000000001</v>
      </c>
      <c r="AW22" s="527">
        <f>AW19+AW21</f>
        <v>54.980000000000004</v>
      </c>
      <c r="AX22" s="528">
        <f>AX19+AX21</f>
        <v>107.88400000000001</v>
      </c>
      <c r="AY22" s="528">
        <f>AY19+AY21</f>
        <v>6.6439999999999992</v>
      </c>
      <c r="AZ22" s="528">
        <f>AZ19+AZ21</f>
        <v>25.013999999999999</v>
      </c>
      <c r="BA22" s="529">
        <f>BA19+BA21</f>
        <v>10.039999999999999</v>
      </c>
      <c r="BB22" s="530">
        <f>SUM(AW22:BA22)</f>
        <v>204.56200000000004</v>
      </c>
      <c r="BC22" s="482"/>
      <c r="BD22" s="107" t="s">
        <v>110</v>
      </c>
      <c r="BE22" s="497"/>
      <c r="BG22" s="43"/>
      <c r="BH22" s="43"/>
      <c r="BJ22" s="98">
        <v>11</v>
      </c>
      <c r="BK22" s="99" t="s">
        <v>109</v>
      </c>
      <c r="BL22" s="100" t="s">
        <v>41</v>
      </c>
      <c r="BM22" s="526">
        <v>3</v>
      </c>
      <c r="BN22" s="532" t="s">
        <v>952</v>
      </c>
      <c r="BO22" s="533" t="s">
        <v>953</v>
      </c>
      <c r="BP22" s="533" t="s">
        <v>954</v>
      </c>
      <c r="BQ22" s="533" t="s">
        <v>955</v>
      </c>
      <c r="BR22" s="534" t="s">
        <v>956</v>
      </c>
      <c r="BS22" s="196" t="s">
        <v>957</v>
      </c>
      <c r="BX22" s="441"/>
      <c r="BY22" s="441"/>
      <c r="BZ22" s="441"/>
      <c r="CA22" s="441"/>
      <c r="CB22" s="441"/>
      <c r="CC22" s="202"/>
      <c r="CD22" s="441"/>
      <c r="CE22" s="441"/>
      <c r="CF22" s="441"/>
      <c r="CG22" s="441"/>
      <c r="CH22" s="441"/>
      <c r="CI22" s="441"/>
      <c r="CJ22" s="441"/>
      <c r="CK22" s="441"/>
      <c r="CL22" s="441"/>
      <c r="CM22" s="441"/>
      <c r="CN22" s="441"/>
      <c r="CO22" s="441"/>
      <c r="CP22" s="441"/>
      <c r="CQ22" s="441"/>
      <c r="CR22" s="441"/>
      <c r="CS22" s="441"/>
      <c r="CT22" s="441"/>
      <c r="CU22" s="441"/>
      <c r="CV22" s="441"/>
      <c r="CW22" s="441"/>
      <c r="CX22" s="441"/>
      <c r="CY22" s="441"/>
      <c r="CZ22" s="441"/>
      <c r="DA22" s="441"/>
      <c r="DB22" s="441"/>
      <c r="DC22" s="441"/>
      <c r="DD22" s="441"/>
      <c r="DE22" s="441"/>
      <c r="DF22" s="441"/>
      <c r="DG22" s="441"/>
      <c r="DH22" s="441"/>
      <c r="DI22" s="441"/>
      <c r="DJ22" s="441"/>
      <c r="DK22" s="441"/>
      <c r="DL22" s="441"/>
      <c r="DM22" s="441"/>
      <c r="DN22" s="441"/>
      <c r="DO22" s="441"/>
      <c r="DP22" s="441"/>
      <c r="DQ22" s="441"/>
      <c r="DR22" s="441"/>
      <c r="DS22" s="441"/>
      <c r="DU22" s="441"/>
      <c r="DV22" s="441"/>
      <c r="DW22" s="441"/>
      <c r="DX22" s="441"/>
      <c r="DY22" s="441"/>
      <c r="DZ22" s="202"/>
      <c r="EA22" s="441"/>
      <c r="EB22" s="441"/>
      <c r="EC22" s="441"/>
      <c r="ED22" s="441"/>
      <c r="EE22" s="441"/>
      <c r="EF22" s="441"/>
      <c r="EG22" s="441"/>
      <c r="EH22" s="441"/>
      <c r="EI22" s="441"/>
      <c r="EJ22" s="441"/>
      <c r="EK22" s="441"/>
      <c r="EL22" s="441"/>
      <c r="EM22" s="441"/>
      <c r="EN22" s="441"/>
      <c r="EO22" s="441"/>
      <c r="EP22" s="441"/>
      <c r="EQ22" s="441"/>
      <c r="ER22" s="441"/>
      <c r="ES22" s="441"/>
      <c r="ET22" s="441"/>
      <c r="EU22" s="441"/>
      <c r="EV22" s="441"/>
      <c r="EW22" s="441"/>
      <c r="EX22" s="441"/>
      <c r="EY22" s="441"/>
      <c r="EZ22" s="441"/>
      <c r="FA22" s="441"/>
      <c r="FB22" s="441"/>
      <c r="FC22" s="441"/>
      <c r="FD22" s="441"/>
      <c r="FE22" s="441"/>
      <c r="FF22" s="441"/>
      <c r="FG22" s="441"/>
      <c r="FH22" s="441"/>
      <c r="FI22" s="441"/>
      <c r="FJ22" s="441"/>
      <c r="FK22" s="441"/>
      <c r="FL22" s="441"/>
      <c r="FM22" s="441"/>
      <c r="FN22" s="441"/>
      <c r="FO22" s="441"/>
    </row>
    <row r="23" spans="2:172" ht="14.25" customHeight="1" thickBot="1" x14ac:dyDescent="0.4">
      <c r="B23" s="519"/>
      <c r="C23" s="519"/>
      <c r="D23" s="494"/>
      <c r="E23" s="494"/>
      <c r="F23" s="494"/>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82"/>
      <c r="BD23" s="538"/>
      <c r="BE23" s="275"/>
      <c r="BG23" s="43"/>
      <c r="BH23" s="43"/>
      <c r="BJ23" s="519"/>
      <c r="BK23" s="519"/>
      <c r="BL23" s="494"/>
      <c r="BM23" s="494"/>
      <c r="BN23" s="539"/>
      <c r="BO23" s="539"/>
      <c r="BP23" s="539"/>
      <c r="BQ23" s="539"/>
      <c r="BR23" s="539"/>
      <c r="BS23" s="539"/>
      <c r="BX23" s="441"/>
      <c r="BY23" s="441"/>
      <c r="BZ23" s="441"/>
      <c r="CA23" s="441"/>
      <c r="CB23" s="441"/>
      <c r="CC23" s="202"/>
      <c r="CD23" s="441"/>
      <c r="CE23" s="441"/>
      <c r="CF23" s="441"/>
      <c r="CG23" s="441"/>
      <c r="CH23" s="441"/>
      <c r="CI23" s="441"/>
      <c r="CJ23" s="441"/>
      <c r="CK23" s="441"/>
      <c r="CL23" s="441"/>
      <c r="CM23" s="441"/>
      <c r="CN23" s="441"/>
      <c r="CO23" s="441"/>
      <c r="CP23" s="441"/>
      <c r="CQ23" s="441"/>
      <c r="CR23" s="441"/>
      <c r="CS23" s="441"/>
      <c r="CT23" s="441"/>
      <c r="CU23" s="441"/>
      <c r="CV23" s="441"/>
      <c r="CW23" s="441"/>
      <c r="CX23" s="441"/>
      <c r="CY23" s="441"/>
      <c r="CZ23" s="441"/>
      <c r="DA23" s="441"/>
      <c r="DB23" s="441"/>
      <c r="DC23" s="441"/>
      <c r="DD23" s="441"/>
      <c r="DE23" s="441"/>
      <c r="DF23" s="441"/>
      <c r="DG23" s="441"/>
      <c r="DH23" s="441"/>
      <c r="DI23" s="441"/>
      <c r="DJ23" s="441"/>
      <c r="DK23" s="441"/>
      <c r="DL23" s="441"/>
      <c r="DM23" s="441"/>
      <c r="DN23" s="441"/>
      <c r="DO23" s="441"/>
      <c r="DP23" s="441"/>
      <c r="DQ23" s="441"/>
      <c r="DR23" s="441"/>
      <c r="DS23" s="441"/>
      <c r="DU23" s="441"/>
      <c r="DV23" s="441"/>
      <c r="DW23" s="441"/>
      <c r="DX23" s="441"/>
      <c r="DY23" s="441"/>
      <c r="DZ23" s="202"/>
      <c r="EA23" s="441"/>
      <c r="EB23" s="441"/>
      <c r="EC23" s="441"/>
      <c r="ED23" s="441"/>
      <c r="EE23" s="441"/>
      <c r="EF23" s="441"/>
      <c r="EG23" s="441"/>
      <c r="EH23" s="441"/>
      <c r="EI23" s="441"/>
      <c r="EJ23" s="441"/>
      <c r="EK23" s="441"/>
      <c r="EL23" s="441"/>
      <c r="EM23" s="441"/>
      <c r="EN23" s="441"/>
      <c r="EO23" s="441"/>
      <c r="EP23" s="441"/>
      <c r="EQ23" s="441"/>
      <c r="ER23" s="441"/>
      <c r="ES23" s="441"/>
      <c r="ET23" s="441"/>
      <c r="EU23" s="441"/>
      <c r="EV23" s="441"/>
      <c r="EW23" s="441"/>
      <c r="EX23" s="441"/>
      <c r="EY23" s="441"/>
      <c r="EZ23" s="441"/>
      <c r="FA23" s="441"/>
      <c r="FB23" s="441"/>
      <c r="FC23" s="441"/>
      <c r="FD23" s="441"/>
      <c r="FE23" s="441"/>
      <c r="FF23" s="441"/>
      <c r="FG23" s="441"/>
      <c r="FH23" s="441"/>
      <c r="FI23" s="441"/>
      <c r="FJ23" s="441"/>
      <c r="FK23" s="441"/>
      <c r="FL23" s="441"/>
      <c r="FM23" s="441"/>
      <c r="FN23" s="441"/>
      <c r="FO23" s="441"/>
    </row>
    <row r="24" spans="2:172" ht="16.5" thickBot="1" x14ac:dyDescent="0.4">
      <c r="B24" s="40" t="s">
        <v>116</v>
      </c>
      <c r="C24" s="41" t="s">
        <v>958</v>
      </c>
      <c r="D24" s="540"/>
      <c r="E24" s="483"/>
      <c r="F24" s="483"/>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482"/>
      <c r="BD24" s="538"/>
      <c r="BE24" s="275"/>
      <c r="BG24" s="43"/>
      <c r="BH24" s="43"/>
      <c r="BJ24" s="40" t="s">
        <v>116</v>
      </c>
      <c r="BK24" s="41" t="s">
        <v>958</v>
      </c>
      <c r="BL24" s="483"/>
      <c r="BM24" s="483"/>
      <c r="BN24" s="537"/>
      <c r="BO24" s="537"/>
      <c r="BP24" s="537"/>
      <c r="BQ24" s="537"/>
      <c r="BR24" s="537"/>
      <c r="BS24" s="537"/>
      <c r="BX24" s="441"/>
      <c r="BY24" s="441"/>
      <c r="BZ24" s="441"/>
      <c r="CA24" s="441"/>
      <c r="CB24" s="441"/>
      <c r="CC24" s="202"/>
      <c r="CD24" s="441"/>
      <c r="CE24" s="441"/>
      <c r="CF24" s="441"/>
      <c r="CG24" s="441"/>
      <c r="CH24" s="441"/>
      <c r="CI24" s="441"/>
      <c r="CJ24" s="441"/>
      <c r="CK24" s="441"/>
      <c r="CL24" s="441"/>
      <c r="CM24" s="441"/>
      <c r="CN24" s="441"/>
      <c r="CO24" s="441"/>
      <c r="CP24" s="441"/>
      <c r="CQ24" s="441"/>
      <c r="CR24" s="441"/>
      <c r="CS24" s="441"/>
      <c r="CT24" s="441"/>
      <c r="CU24" s="441"/>
      <c r="CV24" s="441"/>
      <c r="CW24" s="441"/>
      <c r="CX24" s="441"/>
      <c r="CY24" s="441"/>
      <c r="CZ24" s="441"/>
      <c r="DA24" s="441"/>
      <c r="DB24" s="441"/>
      <c r="DC24" s="441"/>
      <c r="DD24" s="441"/>
      <c r="DE24" s="441"/>
      <c r="DF24" s="441"/>
      <c r="DG24" s="441"/>
      <c r="DH24" s="441"/>
      <c r="DI24" s="441"/>
      <c r="DJ24" s="441"/>
      <c r="DK24" s="441"/>
      <c r="DL24" s="441"/>
      <c r="DM24" s="441"/>
      <c r="DN24" s="441"/>
      <c r="DO24" s="441"/>
      <c r="DP24" s="441"/>
      <c r="DQ24" s="441"/>
      <c r="DR24" s="441"/>
      <c r="DS24" s="441"/>
      <c r="DT24" s="200"/>
      <c r="DU24" s="441"/>
      <c r="DV24" s="441"/>
      <c r="DW24" s="441"/>
      <c r="DX24" s="441"/>
      <c r="DY24" s="441"/>
      <c r="DZ24" s="202"/>
      <c r="EA24" s="441"/>
      <c r="EB24" s="441"/>
      <c r="EC24" s="441"/>
      <c r="ED24" s="441"/>
      <c r="EE24" s="441"/>
      <c r="EF24" s="441"/>
      <c r="EG24" s="441"/>
      <c r="EH24" s="441"/>
      <c r="EI24" s="441"/>
      <c r="EJ24" s="441"/>
      <c r="EK24" s="441"/>
      <c r="EL24" s="441"/>
      <c r="EM24" s="441"/>
      <c r="EN24" s="441"/>
      <c r="EO24" s="441"/>
      <c r="EP24" s="441"/>
      <c r="EQ24" s="441"/>
      <c r="ER24" s="441"/>
      <c r="ES24" s="441"/>
      <c r="ET24" s="441"/>
      <c r="EU24" s="441"/>
      <c r="EV24" s="441"/>
      <c r="EW24" s="441"/>
      <c r="EX24" s="441"/>
      <c r="EY24" s="441"/>
      <c r="EZ24" s="441"/>
      <c r="FA24" s="441"/>
      <c r="FB24" s="441"/>
      <c r="FC24" s="441"/>
      <c r="FD24" s="441"/>
      <c r="FE24" s="441"/>
      <c r="FF24" s="441"/>
      <c r="FG24" s="441"/>
      <c r="FH24" s="441"/>
      <c r="FI24" s="441"/>
      <c r="FJ24" s="441"/>
      <c r="FK24" s="441"/>
      <c r="FL24" s="441"/>
      <c r="FM24" s="441"/>
      <c r="FN24" s="441"/>
      <c r="FO24" s="441"/>
    </row>
    <row r="25" spans="2:172" ht="14.25" customHeight="1" x14ac:dyDescent="0.3">
      <c r="B25" s="44">
        <f>+B22+1</f>
        <v>12</v>
      </c>
      <c r="C25" s="45" t="s">
        <v>118</v>
      </c>
      <c r="D25" s="46"/>
      <c r="E25" s="46" t="s">
        <v>41</v>
      </c>
      <c r="F25" s="500">
        <v>3</v>
      </c>
      <c r="G25" s="501">
        <v>31.408000000000001</v>
      </c>
      <c r="H25" s="502">
        <v>0.36299999999999999</v>
      </c>
      <c r="I25" s="502">
        <v>0</v>
      </c>
      <c r="J25" s="502">
        <v>0</v>
      </c>
      <c r="K25" s="502">
        <v>0</v>
      </c>
      <c r="L25" s="503">
        <f t="shared" ref="L25:L32" si="1">SUM(G25:K25)</f>
        <v>31.771000000000001</v>
      </c>
      <c r="M25" s="541">
        <v>37.368000000000002</v>
      </c>
      <c r="N25" s="542">
        <v>0.14899999999999999</v>
      </c>
      <c r="O25" s="543">
        <v>0</v>
      </c>
      <c r="P25" s="543">
        <v>0</v>
      </c>
      <c r="Q25" s="544">
        <v>0</v>
      </c>
      <c r="R25" s="545">
        <f t="shared" ref="R25:R32" si="2">SUM(M25:Q25)</f>
        <v>37.517000000000003</v>
      </c>
      <c r="S25" s="541">
        <v>36.358000500000003</v>
      </c>
      <c r="T25" s="542">
        <v>7.619700000000007E-2</v>
      </c>
      <c r="U25" s="543">
        <v>0</v>
      </c>
      <c r="V25" s="543">
        <v>0</v>
      </c>
      <c r="W25" s="544">
        <v>0</v>
      </c>
      <c r="X25" s="545">
        <f t="shared" ref="X25:X32" si="3">SUM(S25:W25)</f>
        <v>36.434197500000003</v>
      </c>
      <c r="Y25" s="546">
        <v>78.429999999999993</v>
      </c>
      <c r="Z25" s="546">
        <v>5.000000000000001E-3</v>
      </c>
      <c r="AA25" s="502">
        <v>0</v>
      </c>
      <c r="AB25" s="502">
        <v>0</v>
      </c>
      <c r="AC25" s="502">
        <v>0</v>
      </c>
      <c r="AD25" s="503">
        <f t="shared" ref="AD25:AD32" si="4">SUM(Y25:AC25)</f>
        <v>78.434999999999988</v>
      </c>
      <c r="AE25" s="546">
        <v>43.816999999999993</v>
      </c>
      <c r="AF25" s="502">
        <v>0</v>
      </c>
      <c r="AG25" s="502">
        <v>0</v>
      </c>
      <c r="AH25" s="502">
        <v>0</v>
      </c>
      <c r="AI25" s="502">
        <v>0</v>
      </c>
      <c r="AJ25" s="503">
        <f t="shared" ref="AJ25:AJ32" si="5">SUM(AE25:AI25)</f>
        <v>43.816999999999993</v>
      </c>
      <c r="AK25" s="546">
        <v>30.229000000000003</v>
      </c>
      <c r="AL25" s="546">
        <v>0.26800000000000002</v>
      </c>
      <c r="AM25" s="502">
        <v>0</v>
      </c>
      <c r="AN25" s="502">
        <v>0</v>
      </c>
      <c r="AO25" s="502">
        <v>0</v>
      </c>
      <c r="AP25" s="503">
        <f t="shared" ref="AP25:AP32" si="6">SUM(AK25:AO25)</f>
        <v>30.497000000000003</v>
      </c>
      <c r="AQ25" s="546">
        <v>31.407000000000004</v>
      </c>
      <c r="AR25" s="546">
        <v>0.24800000000000022</v>
      </c>
      <c r="AS25" s="502">
        <v>0</v>
      </c>
      <c r="AT25" s="502">
        <v>0</v>
      </c>
      <c r="AU25" s="502">
        <v>0</v>
      </c>
      <c r="AV25" s="503">
        <f t="shared" ref="AV25:AV32" si="7">SUM(AQ25:AU25)</f>
        <v>31.655000000000005</v>
      </c>
      <c r="AW25" s="546">
        <v>36.44</v>
      </c>
      <c r="AX25" s="546">
        <v>0.13299999999999995</v>
      </c>
      <c r="AY25" s="502">
        <v>0</v>
      </c>
      <c r="AZ25" s="502">
        <v>0</v>
      </c>
      <c r="BA25" s="502">
        <v>0</v>
      </c>
      <c r="BB25" s="503">
        <f t="shared" ref="BB25:BB32" si="8">SUM(AW25:BA25)</f>
        <v>36.573</v>
      </c>
      <c r="BC25" s="482"/>
      <c r="BD25" s="547"/>
      <c r="BE25" s="507"/>
      <c r="BG25" s="43">
        <f xml:space="preserve"> IF( SUM( BX25:DR25 ) = 0, 0, $BX$5 )</f>
        <v>0</v>
      </c>
      <c r="BH25" s="43"/>
      <c r="BJ25" s="44">
        <f>+BJ22+1</f>
        <v>12</v>
      </c>
      <c r="BK25" s="45" t="s">
        <v>118</v>
      </c>
      <c r="BL25" s="46" t="s">
        <v>41</v>
      </c>
      <c r="BM25" s="500">
        <v>3</v>
      </c>
      <c r="BN25" s="548" t="s">
        <v>959</v>
      </c>
      <c r="BO25" s="549" t="s">
        <v>960</v>
      </c>
      <c r="BP25" s="549" t="s">
        <v>961</v>
      </c>
      <c r="BQ25" s="549" t="s">
        <v>962</v>
      </c>
      <c r="BR25" s="550" t="s">
        <v>963</v>
      </c>
      <c r="BS25" s="508" t="s">
        <v>964</v>
      </c>
      <c r="BX25" s="61">
        <f>IF('[2]Validation flags'!$H$3=1,0, IF( ISNUMBER(G25), 0, 1 ))</f>
        <v>0</v>
      </c>
      <c r="BY25" s="61">
        <f>IF('[2]Validation flags'!$H$3=1,0, IF( ISNUMBER(H25), 0, 1 ))</f>
        <v>0</v>
      </c>
      <c r="BZ25" s="61">
        <f>IF('[2]Validation flags'!$H$3=1,0, IF( ISNUMBER(I25), 0, 1 ))</f>
        <v>0</v>
      </c>
      <c r="CA25" s="61">
        <f>IF('[2]Validation flags'!$H$3=1,0, IF( ISNUMBER(J25), 0, 1 ))</f>
        <v>0</v>
      </c>
      <c r="CB25" s="61">
        <f>IF('[2]Validation flags'!$H$3=1,0, IF( ISNUMBER(K25), 0, 1 ))</f>
        <v>0</v>
      </c>
      <c r="CC25" s="202"/>
      <c r="CD25" s="61">
        <f>IF('[2]Validation flags'!$H$3=1,0, IF( ISNUMBER(M25), 0, 1 ))</f>
        <v>0</v>
      </c>
      <c r="CE25" s="61">
        <f>IF('[2]Validation flags'!$H$3=1,0, IF( ISNUMBER(N25), 0, 1 ))</f>
        <v>0</v>
      </c>
      <c r="CF25" s="61">
        <f>IF('[2]Validation flags'!$H$3=1,0, IF( ISNUMBER(O25), 0, 1 ))</f>
        <v>0</v>
      </c>
      <c r="CG25" s="61">
        <f>IF('[2]Validation flags'!$H$3=1,0, IF( ISNUMBER(P25), 0, 1 ))</f>
        <v>0</v>
      </c>
      <c r="CH25" s="61">
        <f>IF('[2]Validation flags'!$H$3=1,0, IF( ISNUMBER(Q25), 0, 1 ))</f>
        <v>0</v>
      </c>
      <c r="CI25" s="441"/>
      <c r="CJ25" s="61">
        <f>IF('[2]Validation flags'!$H$3=1,0, IF( ISNUMBER(S25), 0, 1 ))</f>
        <v>0</v>
      </c>
      <c r="CK25" s="61">
        <f>IF('[2]Validation flags'!$H$3=1,0, IF( ISNUMBER(T25), 0, 1 ))</f>
        <v>0</v>
      </c>
      <c r="CL25" s="61">
        <f>IF('[2]Validation flags'!$H$3=1,0, IF( ISNUMBER(U25), 0, 1 ))</f>
        <v>0</v>
      </c>
      <c r="CM25" s="61">
        <f>IF('[2]Validation flags'!$H$3=1,0, IF( ISNUMBER(V25), 0, 1 ))</f>
        <v>0</v>
      </c>
      <c r="CN25" s="61">
        <f>IF('[2]Validation flags'!$H$3=1,0, IF( ISNUMBER(W25), 0, 1 ))</f>
        <v>0</v>
      </c>
      <c r="CO25" s="441"/>
      <c r="CP25" s="61">
        <f>IF('[2]Validation flags'!$H$3=1,0, IF( ISNUMBER(Y25), 0, 1 ))</f>
        <v>0</v>
      </c>
      <c r="CQ25" s="61">
        <f>IF('[2]Validation flags'!$H$3=1,0, IF( ISNUMBER(Z25), 0, 1 ))</f>
        <v>0</v>
      </c>
      <c r="CR25" s="61">
        <f>IF('[2]Validation flags'!$H$3=1,0, IF( ISNUMBER(AA25), 0, 1 ))</f>
        <v>0</v>
      </c>
      <c r="CS25" s="61">
        <f>IF('[2]Validation flags'!$H$3=1,0, IF( ISNUMBER(AB25), 0, 1 ))</f>
        <v>0</v>
      </c>
      <c r="CT25" s="61">
        <f>IF('[2]Validation flags'!$H$3=1,0, IF( ISNUMBER(AC25), 0, 1 ))</f>
        <v>0</v>
      </c>
      <c r="CU25" s="441"/>
      <c r="CV25" s="61">
        <f>IF('[2]Validation flags'!$H$3=1,0, IF( ISNUMBER(AE25), 0, 1 ))</f>
        <v>0</v>
      </c>
      <c r="CW25" s="61">
        <f>IF('[2]Validation flags'!$H$3=1,0, IF( ISNUMBER(AF25), 0, 1 ))</f>
        <v>0</v>
      </c>
      <c r="CX25" s="61">
        <f>IF('[2]Validation flags'!$H$3=1,0, IF( ISNUMBER(AG25), 0, 1 ))</f>
        <v>0</v>
      </c>
      <c r="CY25" s="61">
        <f>IF('[2]Validation flags'!$H$3=1,0, IF( ISNUMBER(AH25), 0, 1 ))</f>
        <v>0</v>
      </c>
      <c r="CZ25" s="61">
        <f>IF('[2]Validation flags'!$H$3=1,0, IF( ISNUMBER(AI25), 0, 1 ))</f>
        <v>0</v>
      </c>
      <c r="DA25" s="441"/>
      <c r="DB25" s="61">
        <f>IF('[2]Validation flags'!$H$3=1,0, IF( ISNUMBER(AK25), 0, 1 ))</f>
        <v>0</v>
      </c>
      <c r="DC25" s="61">
        <f>IF('[2]Validation flags'!$H$3=1,0, IF( ISNUMBER(AL25), 0, 1 ))</f>
        <v>0</v>
      </c>
      <c r="DD25" s="61">
        <f>IF('[2]Validation flags'!$H$3=1,0, IF( ISNUMBER(AM25), 0, 1 ))</f>
        <v>0</v>
      </c>
      <c r="DE25" s="61">
        <f>IF('[2]Validation flags'!$H$3=1,0, IF( ISNUMBER(AN25), 0, 1 ))</f>
        <v>0</v>
      </c>
      <c r="DF25" s="61">
        <f>IF('[2]Validation flags'!$H$3=1,0, IF( ISNUMBER(AO25), 0, 1 ))</f>
        <v>0</v>
      </c>
      <c r="DG25" s="441"/>
      <c r="DH25" s="61">
        <f>IF('[2]Validation flags'!$H$3=1,0, IF( ISNUMBER(AQ25), 0, 1 ))</f>
        <v>0</v>
      </c>
      <c r="DI25" s="61">
        <f>IF('[2]Validation flags'!$H$3=1,0, IF( ISNUMBER(AR25), 0, 1 ))</f>
        <v>0</v>
      </c>
      <c r="DJ25" s="61">
        <f>IF('[2]Validation flags'!$H$3=1,0, IF( ISNUMBER(AS25), 0, 1 ))</f>
        <v>0</v>
      </c>
      <c r="DK25" s="61">
        <f>IF('[2]Validation flags'!$H$3=1,0, IF( ISNUMBER(AT25), 0, 1 ))</f>
        <v>0</v>
      </c>
      <c r="DL25" s="61">
        <f>IF('[2]Validation flags'!$H$3=1,0, IF( ISNUMBER(AU25), 0, 1 ))</f>
        <v>0</v>
      </c>
      <c r="DM25" s="441"/>
      <c r="DN25" s="61">
        <f>IF('[2]Validation flags'!$H$3=1,0, IF( ISNUMBER(AW25), 0, 1 ))</f>
        <v>0</v>
      </c>
      <c r="DO25" s="61">
        <f>IF('[2]Validation flags'!$H$3=1,0, IF( ISNUMBER(AX25), 0, 1 ))</f>
        <v>0</v>
      </c>
      <c r="DP25" s="61">
        <f>IF('[2]Validation flags'!$H$3=1,0, IF( ISNUMBER(AY25), 0, 1 ))</f>
        <v>0</v>
      </c>
      <c r="DQ25" s="61">
        <f>IF('[2]Validation flags'!$H$3=1,0, IF( ISNUMBER(AZ25), 0, 1 ))</f>
        <v>0</v>
      </c>
      <c r="DR25" s="61">
        <f>IF('[2]Validation flags'!$H$3=1,0, IF( ISNUMBER(BA25), 0, 1 ))</f>
        <v>0</v>
      </c>
      <c r="DS25" s="441"/>
      <c r="DT25" s="200"/>
      <c r="DU25" s="441"/>
      <c r="DV25" s="441"/>
      <c r="DW25" s="441"/>
      <c r="DX25" s="441"/>
      <c r="DY25" s="441"/>
      <c r="DZ25" s="202"/>
      <c r="EA25" s="441"/>
      <c r="EB25" s="441"/>
      <c r="EC25" s="441"/>
      <c r="ED25" s="441"/>
      <c r="EE25" s="441"/>
      <c r="EF25" s="441"/>
      <c r="EG25" s="441"/>
      <c r="EH25" s="441"/>
      <c r="EI25" s="441"/>
      <c r="EJ25" s="441"/>
      <c r="EK25" s="441"/>
      <c r="EL25" s="441"/>
      <c r="EM25" s="441"/>
      <c r="EN25" s="441"/>
      <c r="EO25" s="441"/>
      <c r="EP25" s="441"/>
      <c r="EQ25" s="441"/>
      <c r="ER25" s="441"/>
      <c r="ES25" s="441"/>
      <c r="ET25" s="441"/>
      <c r="EU25" s="441"/>
      <c r="EV25" s="441"/>
      <c r="EW25" s="441"/>
      <c r="EX25" s="441"/>
      <c r="EY25" s="441"/>
      <c r="EZ25" s="441"/>
      <c r="FA25" s="441"/>
      <c r="FB25" s="441"/>
      <c r="FC25" s="441"/>
      <c r="FD25" s="441"/>
      <c r="FE25" s="441"/>
      <c r="FF25" s="441"/>
      <c r="FG25" s="441"/>
      <c r="FH25" s="441"/>
      <c r="FI25" s="441"/>
      <c r="FJ25" s="441"/>
      <c r="FK25" s="441"/>
      <c r="FL25" s="441"/>
      <c r="FM25" s="441"/>
      <c r="FN25" s="441"/>
      <c r="FO25" s="441"/>
    </row>
    <row r="26" spans="2:172" ht="14.25" customHeight="1" x14ac:dyDescent="0.3">
      <c r="B26" s="62">
        <f>+B25+1</f>
        <v>13</v>
      </c>
      <c r="C26" s="63" t="s">
        <v>965</v>
      </c>
      <c r="D26" s="64"/>
      <c r="E26" s="64" t="s">
        <v>41</v>
      </c>
      <c r="F26" s="79">
        <v>3</v>
      </c>
      <c r="G26" s="509">
        <v>20.513000000000002</v>
      </c>
      <c r="H26" s="509">
        <v>60.77</v>
      </c>
      <c r="I26" s="509">
        <v>1.5940000000000001</v>
      </c>
      <c r="J26" s="509">
        <v>48.673999999999999</v>
      </c>
      <c r="K26" s="509">
        <v>0.20300000000000001</v>
      </c>
      <c r="L26" s="510">
        <f t="shared" si="1"/>
        <v>131.75399999999999</v>
      </c>
      <c r="M26" s="551">
        <v>17.968</v>
      </c>
      <c r="N26" s="552">
        <v>70.385000000000005</v>
      </c>
      <c r="O26" s="552">
        <v>1.4830000000000001</v>
      </c>
      <c r="P26" s="552">
        <v>56.189</v>
      </c>
      <c r="Q26" s="553">
        <v>0.189</v>
      </c>
      <c r="R26" s="554">
        <f t="shared" si="2"/>
        <v>146.214</v>
      </c>
      <c r="S26" s="551">
        <v>17.424611378371097</v>
      </c>
      <c r="T26" s="552">
        <v>57.456014752022654</v>
      </c>
      <c r="U26" s="552">
        <v>1.1693682891289299</v>
      </c>
      <c r="V26" s="552">
        <v>64.599938631857</v>
      </c>
      <c r="W26" s="553">
        <v>0.14907985097909696</v>
      </c>
      <c r="X26" s="554">
        <f t="shared" si="3"/>
        <v>140.79901290235875</v>
      </c>
      <c r="Y26" s="524">
        <v>27.276000000000003</v>
      </c>
      <c r="Z26" s="524">
        <v>62.445999999999991</v>
      </c>
      <c r="AA26" s="509">
        <v>0.70499999999999996</v>
      </c>
      <c r="AB26" s="509">
        <v>29.599</v>
      </c>
      <c r="AC26" s="509">
        <v>0.14000000000000001</v>
      </c>
      <c r="AD26" s="510">
        <f t="shared" si="4"/>
        <v>120.166</v>
      </c>
      <c r="AE26" s="524">
        <v>26.141000000000002</v>
      </c>
      <c r="AF26" s="524">
        <v>67.981000000000023</v>
      </c>
      <c r="AG26" s="509">
        <v>1.048</v>
      </c>
      <c r="AH26" s="509">
        <v>29.611999999999998</v>
      </c>
      <c r="AI26" s="509">
        <v>0.154</v>
      </c>
      <c r="AJ26" s="510">
        <f t="shared" si="5"/>
        <v>124.93600000000002</v>
      </c>
      <c r="AK26" s="524">
        <v>28.498000000000001</v>
      </c>
      <c r="AL26" s="524">
        <v>63.98</v>
      </c>
      <c r="AM26" s="509">
        <v>1.462</v>
      </c>
      <c r="AN26" s="509">
        <v>17.904999999999998</v>
      </c>
      <c r="AO26" s="509">
        <v>0.18</v>
      </c>
      <c r="AP26" s="510">
        <f t="shared" si="6"/>
        <v>112.02500000000001</v>
      </c>
      <c r="AQ26" s="524">
        <v>21.099000000000004</v>
      </c>
      <c r="AR26" s="524">
        <v>54.003999999999991</v>
      </c>
      <c r="AS26" s="509">
        <v>1.004</v>
      </c>
      <c r="AT26" s="509">
        <v>12.052</v>
      </c>
      <c r="AU26" s="509">
        <v>0.16199999999999998</v>
      </c>
      <c r="AV26" s="510">
        <f t="shared" si="7"/>
        <v>88.320999999999998</v>
      </c>
      <c r="AW26" s="524">
        <v>15.633999999999999</v>
      </c>
      <c r="AX26" s="524">
        <v>36.224999999999994</v>
      </c>
      <c r="AY26" s="509">
        <v>1.044</v>
      </c>
      <c r="AZ26" s="509">
        <v>11.128</v>
      </c>
      <c r="BA26" s="509">
        <v>0.16899999999999998</v>
      </c>
      <c r="BB26" s="510">
        <f t="shared" si="8"/>
        <v>64.199999999999989</v>
      </c>
      <c r="BC26" s="482"/>
      <c r="BD26" s="525"/>
      <c r="BE26" s="488"/>
      <c r="BG26" s="43">
        <f xml:space="preserve"> IF( SUM( BX26:DR26 ) = 0, 0, $BX$5 )</f>
        <v>0</v>
      </c>
      <c r="BH26" s="43"/>
      <c r="BJ26" s="62">
        <f>+BJ25+1</f>
        <v>13</v>
      </c>
      <c r="BK26" s="63" t="s">
        <v>965</v>
      </c>
      <c r="BL26" s="64" t="s">
        <v>41</v>
      </c>
      <c r="BM26" s="79">
        <v>3</v>
      </c>
      <c r="BN26" s="555" t="s">
        <v>966</v>
      </c>
      <c r="BO26" s="556" t="s">
        <v>967</v>
      </c>
      <c r="BP26" s="556" t="s">
        <v>968</v>
      </c>
      <c r="BQ26" s="556" t="s">
        <v>969</v>
      </c>
      <c r="BR26" s="557" t="s">
        <v>970</v>
      </c>
      <c r="BS26" s="171" t="s">
        <v>971</v>
      </c>
      <c r="BX26" s="61">
        <f>IF('[2]Validation flags'!$H$3=1,0, IF( ISNUMBER(G26), 0, 1 ))</f>
        <v>0</v>
      </c>
      <c r="BY26" s="61">
        <f>IF('[2]Validation flags'!$H$3=1,0, IF( ISNUMBER(H26), 0, 1 ))</f>
        <v>0</v>
      </c>
      <c r="BZ26" s="61">
        <f>IF('[2]Validation flags'!$H$3=1,0, IF( ISNUMBER(I26), 0, 1 ))</f>
        <v>0</v>
      </c>
      <c r="CA26" s="61">
        <f>IF('[2]Validation flags'!$H$3=1,0, IF( ISNUMBER(J26), 0, 1 ))</f>
        <v>0</v>
      </c>
      <c r="CB26" s="61">
        <f>IF('[2]Validation flags'!$H$3=1,0, IF( ISNUMBER(K26), 0, 1 ))</f>
        <v>0</v>
      </c>
      <c r="CC26" s="202"/>
      <c r="CD26" s="61">
        <f>IF('[2]Validation flags'!$H$3=1,0, IF( ISNUMBER(M26), 0, 1 ))</f>
        <v>0</v>
      </c>
      <c r="CE26" s="61">
        <f>IF('[2]Validation flags'!$H$3=1,0, IF( ISNUMBER(N26), 0, 1 ))</f>
        <v>0</v>
      </c>
      <c r="CF26" s="61">
        <f>IF('[2]Validation flags'!$H$3=1,0, IF( ISNUMBER(O26), 0, 1 ))</f>
        <v>0</v>
      </c>
      <c r="CG26" s="61">
        <f>IF('[2]Validation flags'!$H$3=1,0, IF( ISNUMBER(P26), 0, 1 ))</f>
        <v>0</v>
      </c>
      <c r="CH26" s="61">
        <f>IF('[2]Validation flags'!$H$3=1,0, IF( ISNUMBER(Q26), 0, 1 ))</f>
        <v>0</v>
      </c>
      <c r="CI26" s="441"/>
      <c r="CJ26" s="61">
        <f>IF('[2]Validation flags'!$H$3=1,0, IF( ISNUMBER(S26), 0, 1 ))</f>
        <v>0</v>
      </c>
      <c r="CK26" s="61">
        <f>IF('[2]Validation flags'!$H$3=1,0, IF( ISNUMBER(T26), 0, 1 ))</f>
        <v>0</v>
      </c>
      <c r="CL26" s="61">
        <f>IF('[2]Validation flags'!$H$3=1,0, IF( ISNUMBER(U26), 0, 1 ))</f>
        <v>0</v>
      </c>
      <c r="CM26" s="61">
        <f>IF('[2]Validation flags'!$H$3=1,0, IF( ISNUMBER(V26), 0, 1 ))</f>
        <v>0</v>
      </c>
      <c r="CN26" s="61">
        <f>IF('[2]Validation flags'!$H$3=1,0, IF( ISNUMBER(W26), 0, 1 ))</f>
        <v>0</v>
      </c>
      <c r="CO26" s="441"/>
      <c r="CP26" s="61">
        <f>IF('[2]Validation flags'!$H$3=1,0, IF( ISNUMBER(Y26), 0, 1 ))</f>
        <v>0</v>
      </c>
      <c r="CQ26" s="61">
        <f>IF('[2]Validation flags'!$H$3=1,0, IF( ISNUMBER(Z26), 0, 1 ))</f>
        <v>0</v>
      </c>
      <c r="CR26" s="61">
        <f>IF('[2]Validation flags'!$H$3=1,0, IF( ISNUMBER(AA26), 0, 1 ))</f>
        <v>0</v>
      </c>
      <c r="CS26" s="61">
        <f>IF('[2]Validation flags'!$H$3=1,0, IF( ISNUMBER(AB26), 0, 1 ))</f>
        <v>0</v>
      </c>
      <c r="CT26" s="61">
        <f>IF('[2]Validation flags'!$H$3=1,0, IF( ISNUMBER(AC26), 0, 1 ))</f>
        <v>0</v>
      </c>
      <c r="CU26" s="441"/>
      <c r="CV26" s="61">
        <f>IF('[2]Validation flags'!$H$3=1,0, IF( ISNUMBER(AE26), 0, 1 ))</f>
        <v>0</v>
      </c>
      <c r="CW26" s="61">
        <f>IF('[2]Validation flags'!$H$3=1,0, IF( ISNUMBER(AF26), 0, 1 ))</f>
        <v>0</v>
      </c>
      <c r="CX26" s="61">
        <f>IF('[2]Validation flags'!$H$3=1,0, IF( ISNUMBER(AG26), 0, 1 ))</f>
        <v>0</v>
      </c>
      <c r="CY26" s="61">
        <f>IF('[2]Validation flags'!$H$3=1,0, IF( ISNUMBER(AH26), 0, 1 ))</f>
        <v>0</v>
      </c>
      <c r="CZ26" s="61">
        <f>IF('[2]Validation flags'!$H$3=1,0, IF( ISNUMBER(AI26), 0, 1 ))</f>
        <v>0</v>
      </c>
      <c r="DA26" s="441"/>
      <c r="DB26" s="61">
        <f>IF('[2]Validation flags'!$H$3=1,0, IF( ISNUMBER(AK26), 0, 1 ))</f>
        <v>0</v>
      </c>
      <c r="DC26" s="61">
        <f>IF('[2]Validation flags'!$H$3=1,0, IF( ISNUMBER(AL26), 0, 1 ))</f>
        <v>0</v>
      </c>
      <c r="DD26" s="61">
        <f>IF('[2]Validation flags'!$H$3=1,0, IF( ISNUMBER(AM26), 0, 1 ))</f>
        <v>0</v>
      </c>
      <c r="DE26" s="61">
        <f>IF('[2]Validation flags'!$H$3=1,0, IF( ISNUMBER(AN26), 0, 1 ))</f>
        <v>0</v>
      </c>
      <c r="DF26" s="61">
        <f>IF('[2]Validation flags'!$H$3=1,0, IF( ISNUMBER(AO26), 0, 1 ))</f>
        <v>0</v>
      </c>
      <c r="DG26" s="441"/>
      <c r="DH26" s="61">
        <f>IF('[2]Validation flags'!$H$3=1,0, IF( ISNUMBER(AQ26), 0, 1 ))</f>
        <v>0</v>
      </c>
      <c r="DI26" s="61">
        <f>IF('[2]Validation flags'!$H$3=1,0, IF( ISNUMBER(AR26), 0, 1 ))</f>
        <v>0</v>
      </c>
      <c r="DJ26" s="61">
        <f>IF('[2]Validation flags'!$H$3=1,0, IF( ISNUMBER(AS26), 0, 1 ))</f>
        <v>0</v>
      </c>
      <c r="DK26" s="61">
        <f>IF('[2]Validation flags'!$H$3=1,0, IF( ISNUMBER(AT26), 0, 1 ))</f>
        <v>0</v>
      </c>
      <c r="DL26" s="61">
        <f>IF('[2]Validation flags'!$H$3=1,0, IF( ISNUMBER(AU26), 0, 1 ))</f>
        <v>0</v>
      </c>
      <c r="DM26" s="441"/>
      <c r="DN26" s="61">
        <f>IF('[2]Validation flags'!$H$3=1,0, IF( ISNUMBER(AW26), 0, 1 ))</f>
        <v>0</v>
      </c>
      <c r="DO26" s="61">
        <f>IF('[2]Validation flags'!$H$3=1,0, IF( ISNUMBER(AX26), 0, 1 ))</f>
        <v>0</v>
      </c>
      <c r="DP26" s="61">
        <f>IF('[2]Validation flags'!$H$3=1,0, IF( ISNUMBER(AY26), 0, 1 ))</f>
        <v>0</v>
      </c>
      <c r="DQ26" s="61">
        <f>IF('[2]Validation flags'!$H$3=1,0, IF( ISNUMBER(AZ26), 0, 1 ))</f>
        <v>0</v>
      </c>
      <c r="DR26" s="61">
        <f>IF('[2]Validation flags'!$H$3=1,0, IF( ISNUMBER(BA26), 0, 1 ))</f>
        <v>0</v>
      </c>
      <c r="DS26" s="441"/>
      <c r="DT26" s="200"/>
      <c r="DU26" s="441"/>
      <c r="DV26" s="441"/>
      <c r="DW26" s="441"/>
      <c r="DX26" s="441"/>
      <c r="DY26" s="441"/>
      <c r="DZ26" s="202"/>
      <c r="EA26" s="441"/>
      <c r="EB26" s="441"/>
      <c r="EC26" s="441"/>
      <c r="ED26" s="441"/>
      <c r="EE26" s="441"/>
      <c r="EF26" s="441"/>
      <c r="EG26" s="441"/>
      <c r="EH26" s="441"/>
      <c r="EI26" s="441"/>
      <c r="EJ26" s="441"/>
      <c r="EK26" s="441"/>
      <c r="EL26" s="441"/>
      <c r="EM26" s="441"/>
      <c r="EN26" s="441"/>
      <c r="EO26" s="441"/>
      <c r="EP26" s="441"/>
      <c r="EQ26" s="441"/>
      <c r="ER26" s="441"/>
      <c r="ES26" s="441"/>
      <c r="ET26" s="441"/>
      <c r="EU26" s="441"/>
      <c r="EV26" s="441"/>
      <c r="EW26" s="441"/>
      <c r="EX26" s="441"/>
      <c r="EY26" s="441"/>
      <c r="EZ26" s="441"/>
      <c r="FA26" s="441"/>
      <c r="FB26" s="441"/>
      <c r="FC26" s="441"/>
      <c r="FD26" s="441"/>
      <c r="FE26" s="441"/>
      <c r="FF26" s="441"/>
      <c r="FG26" s="441"/>
      <c r="FH26" s="441"/>
      <c r="FI26" s="441"/>
      <c r="FJ26" s="441"/>
      <c r="FK26" s="441"/>
      <c r="FL26" s="441"/>
      <c r="FM26" s="441"/>
      <c r="FN26" s="441"/>
      <c r="FO26" s="441"/>
    </row>
    <row r="27" spans="2:172" ht="14.25" customHeight="1" x14ac:dyDescent="0.3">
      <c r="B27" s="62">
        <f t="shared" ref="B27:B37" si="9">+B26+1</f>
        <v>14</v>
      </c>
      <c r="C27" s="63" t="s">
        <v>130</v>
      </c>
      <c r="D27" s="64"/>
      <c r="E27" s="64" t="s">
        <v>41</v>
      </c>
      <c r="F27" s="79">
        <v>3</v>
      </c>
      <c r="G27" s="509">
        <v>23.6</v>
      </c>
      <c r="H27" s="509">
        <v>0.16700000000000001</v>
      </c>
      <c r="I27" s="509">
        <v>0</v>
      </c>
      <c r="J27" s="509">
        <v>0</v>
      </c>
      <c r="K27" s="509">
        <v>0</v>
      </c>
      <c r="L27" s="510">
        <f t="shared" si="1"/>
        <v>23.767000000000003</v>
      </c>
      <c r="M27" s="551">
        <v>25.788999999999998</v>
      </c>
      <c r="N27" s="552">
        <v>0</v>
      </c>
      <c r="O27" s="558">
        <v>0</v>
      </c>
      <c r="P27" s="558">
        <v>0</v>
      </c>
      <c r="Q27" s="559">
        <v>0</v>
      </c>
      <c r="R27" s="554">
        <f t="shared" si="2"/>
        <v>25.788999999999998</v>
      </c>
      <c r="S27" s="551">
        <v>51.665702555965041</v>
      </c>
      <c r="T27" s="552">
        <v>0</v>
      </c>
      <c r="U27" s="558">
        <v>0</v>
      </c>
      <c r="V27" s="558">
        <v>0</v>
      </c>
      <c r="W27" s="559">
        <v>0</v>
      </c>
      <c r="X27" s="554">
        <f t="shared" si="3"/>
        <v>51.665702555965041</v>
      </c>
      <c r="Y27" s="524">
        <v>18.405000000000001</v>
      </c>
      <c r="Z27" s="509">
        <v>9.3520000000000003</v>
      </c>
      <c r="AA27" s="509">
        <v>0</v>
      </c>
      <c r="AB27" s="509">
        <v>0</v>
      </c>
      <c r="AC27" s="509">
        <v>0</v>
      </c>
      <c r="AD27" s="510">
        <f t="shared" si="4"/>
        <v>27.757000000000001</v>
      </c>
      <c r="AE27" s="524">
        <v>19.060000000000002</v>
      </c>
      <c r="AF27" s="509">
        <v>9.3800000000000008</v>
      </c>
      <c r="AG27" s="509">
        <v>0</v>
      </c>
      <c r="AH27" s="509">
        <v>0</v>
      </c>
      <c r="AI27" s="509">
        <v>0</v>
      </c>
      <c r="AJ27" s="510">
        <f t="shared" si="5"/>
        <v>28.440000000000005</v>
      </c>
      <c r="AK27" s="524">
        <v>14.105</v>
      </c>
      <c r="AL27" s="509">
        <v>8.3089999999999993</v>
      </c>
      <c r="AM27" s="509">
        <v>0</v>
      </c>
      <c r="AN27" s="509">
        <v>0</v>
      </c>
      <c r="AO27" s="509">
        <v>0</v>
      </c>
      <c r="AP27" s="510">
        <f t="shared" si="6"/>
        <v>22.414000000000001</v>
      </c>
      <c r="AQ27" s="524">
        <v>7.6810000000000027</v>
      </c>
      <c r="AR27" s="509">
        <v>6.0919999999999996</v>
      </c>
      <c r="AS27" s="509">
        <v>0</v>
      </c>
      <c r="AT27" s="509">
        <v>0</v>
      </c>
      <c r="AU27" s="509">
        <v>0</v>
      </c>
      <c r="AV27" s="510">
        <f t="shared" si="7"/>
        <v>13.773000000000003</v>
      </c>
      <c r="AW27" s="524">
        <v>6.7259999999999991</v>
      </c>
      <c r="AX27" s="509">
        <v>2.7549999999999999</v>
      </c>
      <c r="AY27" s="509">
        <v>0</v>
      </c>
      <c r="AZ27" s="509">
        <v>0</v>
      </c>
      <c r="BA27" s="509">
        <v>0</v>
      </c>
      <c r="BB27" s="510">
        <f t="shared" si="8"/>
        <v>9.4809999999999981</v>
      </c>
      <c r="BC27" s="482"/>
      <c r="BD27" s="525"/>
      <c r="BE27" s="488" t="s">
        <v>883</v>
      </c>
      <c r="BG27" s="43">
        <f xml:space="preserve"> IF( SUM( BX27:DR27 ) = 0, 0, $BX$5 )</f>
        <v>0</v>
      </c>
      <c r="BH27" s="43" t="str">
        <f>IF(SUM($DU$27:$FP$27)=0,0,$DU$7)</f>
        <v>Sum of Lines 14-16 should equal Line 47 of WWS2.</v>
      </c>
      <c r="BJ27" s="62">
        <f t="shared" ref="BJ27:BJ32" si="10">+BJ26+1</f>
        <v>14</v>
      </c>
      <c r="BK27" s="63" t="s">
        <v>130</v>
      </c>
      <c r="BL27" s="64" t="s">
        <v>41</v>
      </c>
      <c r="BM27" s="79">
        <v>3</v>
      </c>
      <c r="BN27" s="555" t="s">
        <v>972</v>
      </c>
      <c r="BO27" s="556" t="s">
        <v>973</v>
      </c>
      <c r="BP27" s="556" t="s">
        <v>974</v>
      </c>
      <c r="BQ27" s="556" t="s">
        <v>975</v>
      </c>
      <c r="BR27" s="557" t="s">
        <v>976</v>
      </c>
      <c r="BS27" s="171" t="s">
        <v>977</v>
      </c>
      <c r="BX27" s="61">
        <f>IF('[2]Validation flags'!$H$3=1,0, IF( ISNUMBER(G27), 0, 1 ))</f>
        <v>0</v>
      </c>
      <c r="BY27" s="61">
        <f>IF('[2]Validation flags'!$H$3=1,0, IF( ISNUMBER(H27), 0, 1 ))</f>
        <v>0</v>
      </c>
      <c r="BZ27" s="61">
        <f>IF('[2]Validation flags'!$H$3=1,0, IF( ISNUMBER(I27), 0, 1 ))</f>
        <v>0</v>
      </c>
      <c r="CA27" s="61">
        <f>IF('[2]Validation flags'!$H$3=1,0, IF( ISNUMBER(J27), 0, 1 ))</f>
        <v>0</v>
      </c>
      <c r="CB27" s="61">
        <f>IF('[2]Validation flags'!$H$3=1,0, IF( ISNUMBER(K27), 0, 1 ))</f>
        <v>0</v>
      </c>
      <c r="CC27" s="202"/>
      <c r="CD27" s="61">
        <f>IF('[2]Validation flags'!$H$3=1,0, IF( ISNUMBER(M27), 0, 1 ))</f>
        <v>0</v>
      </c>
      <c r="CE27" s="61">
        <f>IF('[2]Validation flags'!$H$3=1,0, IF( ISNUMBER(N27), 0, 1 ))</f>
        <v>0</v>
      </c>
      <c r="CF27" s="61">
        <f>IF('[2]Validation flags'!$H$3=1,0, IF( ISNUMBER(O27), 0, 1 ))</f>
        <v>0</v>
      </c>
      <c r="CG27" s="61">
        <f>IF('[2]Validation flags'!$H$3=1,0, IF( ISNUMBER(P27), 0, 1 ))</f>
        <v>0</v>
      </c>
      <c r="CH27" s="61">
        <f>IF('[2]Validation flags'!$H$3=1,0, IF( ISNUMBER(Q27), 0, 1 ))</f>
        <v>0</v>
      </c>
      <c r="CI27" s="441"/>
      <c r="CJ27" s="61">
        <f>IF('[2]Validation flags'!$H$3=1,0, IF( ISNUMBER(S27), 0, 1 ))</f>
        <v>0</v>
      </c>
      <c r="CK27" s="61">
        <f>IF('[2]Validation flags'!$H$3=1,0, IF( ISNUMBER(T27), 0, 1 ))</f>
        <v>0</v>
      </c>
      <c r="CL27" s="61">
        <f>IF('[2]Validation flags'!$H$3=1,0, IF( ISNUMBER(U27), 0, 1 ))</f>
        <v>0</v>
      </c>
      <c r="CM27" s="61">
        <f>IF('[2]Validation flags'!$H$3=1,0, IF( ISNUMBER(V27), 0, 1 ))</f>
        <v>0</v>
      </c>
      <c r="CN27" s="61">
        <f>IF('[2]Validation flags'!$H$3=1,0, IF( ISNUMBER(W27), 0, 1 ))</f>
        <v>0</v>
      </c>
      <c r="CO27" s="441"/>
      <c r="CP27" s="61">
        <f>IF('[2]Validation flags'!$H$3=1,0, IF( ISNUMBER(Y27), 0, 1 ))</f>
        <v>0</v>
      </c>
      <c r="CQ27" s="61">
        <f>IF('[2]Validation flags'!$H$3=1,0, IF( ISNUMBER(Z27), 0, 1 ))</f>
        <v>0</v>
      </c>
      <c r="CR27" s="61">
        <f>IF('[2]Validation flags'!$H$3=1,0, IF( ISNUMBER(AA27), 0, 1 ))</f>
        <v>0</v>
      </c>
      <c r="CS27" s="61">
        <f>IF('[2]Validation flags'!$H$3=1,0, IF( ISNUMBER(AB27), 0, 1 ))</f>
        <v>0</v>
      </c>
      <c r="CT27" s="61">
        <f>IF('[2]Validation flags'!$H$3=1,0, IF( ISNUMBER(AC27), 0, 1 ))</f>
        <v>0</v>
      </c>
      <c r="CU27" s="441"/>
      <c r="CV27" s="61">
        <f>IF('[2]Validation flags'!$H$3=1,0, IF( ISNUMBER(AE27), 0, 1 ))</f>
        <v>0</v>
      </c>
      <c r="CW27" s="61">
        <f>IF('[2]Validation flags'!$H$3=1,0, IF( ISNUMBER(AF27), 0, 1 ))</f>
        <v>0</v>
      </c>
      <c r="CX27" s="61">
        <f>IF('[2]Validation flags'!$H$3=1,0, IF( ISNUMBER(AG27), 0, 1 ))</f>
        <v>0</v>
      </c>
      <c r="CY27" s="61">
        <f>IF('[2]Validation flags'!$H$3=1,0, IF( ISNUMBER(AH27), 0, 1 ))</f>
        <v>0</v>
      </c>
      <c r="CZ27" s="61">
        <f>IF('[2]Validation flags'!$H$3=1,0, IF( ISNUMBER(AI27), 0, 1 ))</f>
        <v>0</v>
      </c>
      <c r="DA27" s="441"/>
      <c r="DB27" s="61">
        <f>IF('[2]Validation flags'!$H$3=1,0, IF( ISNUMBER(AK27), 0, 1 ))</f>
        <v>0</v>
      </c>
      <c r="DC27" s="61">
        <f>IF('[2]Validation flags'!$H$3=1,0, IF( ISNUMBER(AL27), 0, 1 ))</f>
        <v>0</v>
      </c>
      <c r="DD27" s="61">
        <f>IF('[2]Validation flags'!$H$3=1,0, IF( ISNUMBER(AM27), 0, 1 ))</f>
        <v>0</v>
      </c>
      <c r="DE27" s="61">
        <f>IF('[2]Validation flags'!$H$3=1,0, IF( ISNUMBER(AN27), 0, 1 ))</f>
        <v>0</v>
      </c>
      <c r="DF27" s="61">
        <f>IF('[2]Validation flags'!$H$3=1,0, IF( ISNUMBER(AO27), 0, 1 ))</f>
        <v>0</v>
      </c>
      <c r="DG27" s="441"/>
      <c r="DH27" s="61">
        <f>IF('[2]Validation flags'!$H$3=1,0, IF( ISNUMBER(AQ27), 0, 1 ))</f>
        <v>0</v>
      </c>
      <c r="DI27" s="61">
        <f>IF('[2]Validation flags'!$H$3=1,0, IF( ISNUMBER(AR27), 0, 1 ))</f>
        <v>0</v>
      </c>
      <c r="DJ27" s="61">
        <f>IF('[2]Validation flags'!$H$3=1,0, IF( ISNUMBER(AS27), 0, 1 ))</f>
        <v>0</v>
      </c>
      <c r="DK27" s="61">
        <f>IF('[2]Validation flags'!$H$3=1,0, IF( ISNUMBER(AT27), 0, 1 ))</f>
        <v>0</v>
      </c>
      <c r="DL27" s="61">
        <f>IF('[2]Validation flags'!$H$3=1,0, IF( ISNUMBER(AU27), 0, 1 ))</f>
        <v>0</v>
      </c>
      <c r="DM27" s="441"/>
      <c r="DN27" s="61">
        <f>IF('[2]Validation flags'!$H$3=1,0, IF( ISNUMBER(AW27), 0, 1 ))</f>
        <v>0</v>
      </c>
      <c r="DO27" s="61">
        <f>IF('[2]Validation flags'!$H$3=1,0, IF( ISNUMBER(AX27), 0, 1 ))</f>
        <v>0</v>
      </c>
      <c r="DP27" s="61">
        <f>IF('[2]Validation flags'!$H$3=1,0, IF( ISNUMBER(AY27), 0, 1 ))</f>
        <v>0</v>
      </c>
      <c r="DQ27" s="61">
        <f>IF('[2]Validation flags'!$H$3=1,0, IF( ISNUMBER(AZ27), 0, 1 ))</f>
        <v>0</v>
      </c>
      <c r="DR27" s="61">
        <f>IF('[2]Validation flags'!$H$3=1,0, IF( ISNUMBER(BA27), 0, 1 ))</f>
        <v>0</v>
      </c>
      <c r="DS27" s="441"/>
      <c r="DU27" s="61">
        <f>IF(ROUND(SUM(G27:G29),3)-ROUND([2]WWS2!G56,3)=0,0,1)</f>
        <v>0</v>
      </c>
      <c r="DV27" s="61">
        <f>IF(ROUND(SUM(H27:H29),3)-ROUND([2]WWS2!H56,3)=0,0,1)</f>
        <v>0</v>
      </c>
      <c r="DW27" s="61">
        <f>IF(ROUND(SUM(I27:I29),3)-ROUND([2]WWS2!I56,3)=0,0,1)</f>
        <v>0</v>
      </c>
      <c r="DX27" s="61">
        <f>IF(ROUND(SUM(J27:J29),3)-ROUND([2]WWS2!J56,3)=0,0,1)</f>
        <v>0</v>
      </c>
      <c r="DY27" s="61">
        <f>IF(ROUND(SUM(K27:K29),3)-ROUND([2]WWS2!K56,3)=0,0,1)</f>
        <v>0</v>
      </c>
      <c r="DZ27" s="202"/>
      <c r="EA27" s="61">
        <f>IF(ROUND(SUM(M27:M29),3)-ROUND([2]WWS2!M56,3)=0,0,1)</f>
        <v>1</v>
      </c>
      <c r="EB27" s="61">
        <f>IF(ROUND(SUM(N27:N29),3)-ROUND([2]WWS2!N56,3)=0,0,1)</f>
        <v>1</v>
      </c>
      <c r="EC27" s="61">
        <f>IF(ROUND(SUM(O27:O29),3)-ROUND([2]WWS2!O56,3)=0,0,1)</f>
        <v>0</v>
      </c>
      <c r="ED27" s="61">
        <f>IF(ROUND(SUM(P27:P29),3)-ROUND([2]WWS2!P56,3)=0,0,1)</f>
        <v>1</v>
      </c>
      <c r="EE27" s="61">
        <f>IF(ROUND(SUM(Q27:Q29),3)-ROUND([2]WWS2!Q56,3)=0,0,1)</f>
        <v>1</v>
      </c>
      <c r="EF27" s="441"/>
      <c r="EG27" s="61">
        <f>IF(ROUND(SUM(S27:S29),3)-ROUND([2]WWS2!S56,3)=0,0,1)</f>
        <v>1</v>
      </c>
      <c r="EH27" s="61">
        <f>IF(ROUND(SUM(T27:T29),3)-ROUND([2]WWS2!T56,3)=0,0,1)</f>
        <v>0</v>
      </c>
      <c r="EI27" s="61">
        <f>IF(ROUND(SUM(U27:U29),3)-ROUND([2]WWS2!U56,3)=0,0,1)</f>
        <v>0</v>
      </c>
      <c r="EJ27" s="61">
        <f>IF(ROUND(SUM(V27:V29),3)-ROUND([2]WWS2!V56,3)=0,0,1)</f>
        <v>0</v>
      </c>
      <c r="EK27" s="61">
        <f>IF(ROUND(SUM(W27:W29),3)-ROUND([2]WWS2!W56,3)=0,0,1)</f>
        <v>0</v>
      </c>
      <c r="EL27" s="441"/>
      <c r="EM27" s="61">
        <f>IF(ROUND(SUM(Y27:Y29),3)-ROUND([2]WWS2!Y56,3)=0,0,1)</f>
        <v>0</v>
      </c>
      <c r="EN27" s="61">
        <f>IF(ROUND(SUM(Z27:Z29),3)-ROUND([2]WWS2!Z56,3)=0,0,1)</f>
        <v>0</v>
      </c>
      <c r="EO27" s="61">
        <f>IF(ROUND(SUM(AA27:AA29),3)-ROUND([2]WWS2!AA56,3)=0,0,1)</f>
        <v>0</v>
      </c>
      <c r="EP27" s="61">
        <f>IF(ROUND(SUM(AB27:AB29),3)-ROUND([2]WWS2!AB56,3)=0,0,1)</f>
        <v>0</v>
      </c>
      <c r="EQ27" s="61">
        <f>IF(ROUND(SUM(AC27:AC29),3)-ROUND([2]WWS2!AC56,3)=0,0,1)</f>
        <v>0</v>
      </c>
      <c r="ER27" s="441"/>
      <c r="ES27" s="61">
        <f>IF(ROUND(SUM(AE27:AE29),3)-ROUND([2]WWS2!AE56,3)=0,0,1)</f>
        <v>0</v>
      </c>
      <c r="ET27" s="61">
        <f>IF(ROUND(SUM(AF27:AF29),3)-ROUND([2]WWS2!AF56,3)=0,0,1)</f>
        <v>0</v>
      </c>
      <c r="EU27" s="61">
        <f>IF(ROUND(SUM(AG27:AG29),3)-ROUND([2]WWS2!AG56,3)=0,0,1)</f>
        <v>0</v>
      </c>
      <c r="EV27" s="61">
        <f>IF(ROUND(SUM(AH27:AH29),3)-ROUND([2]WWS2!AH56,3)=0,0,1)</f>
        <v>0</v>
      </c>
      <c r="EW27" s="61">
        <f>IF(ROUND(SUM(AI27:AI29),3)-ROUND([2]WWS2!AI56,3)=0,0,1)</f>
        <v>0</v>
      </c>
      <c r="EX27" s="441"/>
      <c r="EY27" s="61">
        <f>IF(ROUND(SUM(AK27:AK29),3)-ROUND([2]WWS2!AK56,3)=0,0,1)</f>
        <v>0</v>
      </c>
      <c r="EZ27" s="61">
        <f>IF(ROUND(SUM(AL27:AL29),3)-ROUND([2]WWS2!AL56,3)=0,0,1)</f>
        <v>0</v>
      </c>
      <c r="FA27" s="61">
        <f>IF(ROUND(SUM(AM27:AM29),3)-ROUND([2]WWS2!AM56,3)=0,0,1)</f>
        <v>0</v>
      </c>
      <c r="FB27" s="61">
        <f>IF(ROUND(SUM(AN27:AN29),3)-ROUND([2]WWS2!AN56,3)=0,0,1)</f>
        <v>0</v>
      </c>
      <c r="FC27" s="61">
        <f>IF(ROUND(SUM(AO27:AO29),3)-ROUND([2]WWS2!AO56,3)=0,0,1)</f>
        <v>0</v>
      </c>
      <c r="FD27" s="441"/>
      <c r="FE27" s="61">
        <f>IF(ROUND(SUM(AQ27:AQ29),3)-ROUND([2]WWS2!AQ56,3)=0,0,1)</f>
        <v>0</v>
      </c>
      <c r="FF27" s="61">
        <f>IF(ROUND(SUM(AR27:AR29),3)-ROUND([2]WWS2!AR56,3)=0,0,1)</f>
        <v>0</v>
      </c>
      <c r="FG27" s="61">
        <f>IF(ROUND(SUM(AS27:AS29),3)-ROUND([2]WWS2!AS56,3)=0,0,1)</f>
        <v>0</v>
      </c>
      <c r="FH27" s="61">
        <f>IF(ROUND(SUM(AT27:AT29),3)-ROUND([2]WWS2!AT56,3)=0,0,1)</f>
        <v>0</v>
      </c>
      <c r="FI27" s="61">
        <f>IF(ROUND(SUM(AU27:AU29),3)-ROUND([2]WWS2!AU56,3)=0,0,1)</f>
        <v>0</v>
      </c>
      <c r="FJ27" s="441"/>
      <c r="FK27" s="61">
        <f>IF(ROUND(SUM(AW27:AW29),3)-ROUND([2]WWS2!AW56,3)=0,0,1)</f>
        <v>0</v>
      </c>
      <c r="FL27" s="61">
        <f>IF(ROUND(SUM(AX27:AX29),3)-ROUND([2]WWS2!AX56,3)=0,0,1)</f>
        <v>0</v>
      </c>
      <c r="FM27" s="61">
        <f>IF(ROUND(SUM(AY27:AY29),3)-ROUND([2]WWS2!AY56,3)=0,0,1)</f>
        <v>0</v>
      </c>
      <c r="FN27" s="61">
        <f>IF(ROUND(SUM(AZ27:AZ29),3)-ROUND([2]WWS2!AZ56,3)=0,0,1)</f>
        <v>0</v>
      </c>
      <c r="FO27" s="61">
        <f>IF(ROUND(SUM(BA27:BA29),3)-ROUND([2]WWS2!BA56,3)=0,0,1)</f>
        <v>0</v>
      </c>
    </row>
    <row r="28" spans="2:172" ht="14.25" customHeight="1" x14ac:dyDescent="0.3">
      <c r="B28" s="62">
        <f t="shared" si="9"/>
        <v>15</v>
      </c>
      <c r="C28" s="63" t="s">
        <v>978</v>
      </c>
      <c r="D28" s="64"/>
      <c r="E28" s="64" t="s">
        <v>41</v>
      </c>
      <c r="F28" s="79">
        <v>3</v>
      </c>
      <c r="G28" s="509">
        <v>5.5579999999999998</v>
      </c>
      <c r="H28" s="509">
        <v>38.856000000000002</v>
      </c>
      <c r="I28" s="509">
        <v>7.0999999999999994E-2</v>
      </c>
      <c r="J28" s="509">
        <v>1.472</v>
      </c>
      <c r="K28" s="509">
        <v>8.9999999999999993E-3</v>
      </c>
      <c r="L28" s="510">
        <f t="shared" si="1"/>
        <v>45.966000000000001</v>
      </c>
      <c r="M28" s="551">
        <v>19.664999999999999</v>
      </c>
      <c r="N28" s="552">
        <v>90.888999999999996</v>
      </c>
      <c r="O28" s="552">
        <v>0.13500000000000001</v>
      </c>
      <c r="P28" s="552">
        <v>3.8759999999999999</v>
      </c>
      <c r="Q28" s="553">
        <v>1.7000000000000001E-2</v>
      </c>
      <c r="R28" s="554">
        <f t="shared" si="2"/>
        <v>114.58200000000001</v>
      </c>
      <c r="S28" s="551">
        <v>18.01380399801689</v>
      </c>
      <c r="T28" s="552">
        <v>29.603814342531951</v>
      </c>
      <c r="U28" s="552">
        <v>7.3303862025684244E-2</v>
      </c>
      <c r="V28" s="552">
        <v>1.6581554706122068</v>
      </c>
      <c r="W28" s="553">
        <v>9.3453268132674631E-3</v>
      </c>
      <c r="X28" s="554">
        <f t="shared" si="3"/>
        <v>49.358423000000002</v>
      </c>
      <c r="Y28" s="524">
        <v>23.680999999999997</v>
      </c>
      <c r="Z28" s="524">
        <v>221.85899999999998</v>
      </c>
      <c r="AA28" s="509">
        <v>1.6E-2</v>
      </c>
      <c r="AB28" s="509">
        <v>0</v>
      </c>
      <c r="AC28" s="509">
        <v>0</v>
      </c>
      <c r="AD28" s="510">
        <f t="shared" si="4"/>
        <v>245.55599999999995</v>
      </c>
      <c r="AE28" s="509">
        <v>19.556999999999999</v>
      </c>
      <c r="AF28" s="524">
        <v>252.75399999999999</v>
      </c>
      <c r="AG28" s="509">
        <v>3.6999999999999998E-2</v>
      </c>
      <c r="AH28" s="509">
        <v>0</v>
      </c>
      <c r="AI28" s="509">
        <v>0</v>
      </c>
      <c r="AJ28" s="510">
        <f t="shared" si="5"/>
        <v>272.34799999999996</v>
      </c>
      <c r="AK28" s="509">
        <v>16.172999999999998</v>
      </c>
      <c r="AL28" s="524">
        <v>184.50800000000001</v>
      </c>
      <c r="AM28" s="509">
        <v>3.6999999999999998E-2</v>
      </c>
      <c r="AN28" s="524">
        <v>4.7409999999999997</v>
      </c>
      <c r="AO28" s="509">
        <v>0</v>
      </c>
      <c r="AP28" s="510">
        <f t="shared" si="6"/>
        <v>205.459</v>
      </c>
      <c r="AQ28" s="509">
        <v>14.321</v>
      </c>
      <c r="AR28" s="524">
        <v>104.65300000000001</v>
      </c>
      <c r="AS28" s="509">
        <v>3.7999999999999999E-2</v>
      </c>
      <c r="AT28" s="524">
        <v>23.701000000000001</v>
      </c>
      <c r="AU28" s="509">
        <v>0</v>
      </c>
      <c r="AV28" s="510">
        <f t="shared" si="7"/>
        <v>142.71299999999999</v>
      </c>
      <c r="AW28" s="509">
        <v>11.609</v>
      </c>
      <c r="AX28" s="524">
        <v>33.725000000000009</v>
      </c>
      <c r="AY28" s="509">
        <v>3.7999999999999999E-2</v>
      </c>
      <c r="AZ28" s="524">
        <v>7.1079999999999997</v>
      </c>
      <c r="BA28" s="509">
        <v>0</v>
      </c>
      <c r="BB28" s="510">
        <f t="shared" si="8"/>
        <v>52.480000000000004</v>
      </c>
      <c r="BC28" s="482"/>
      <c r="BD28" s="525"/>
      <c r="BE28" s="488" t="s">
        <v>883</v>
      </c>
      <c r="BG28" s="43">
        <f xml:space="preserve"> IF( SUM( BX28:DR28 ) = 0, 0, $BX$5 )</f>
        <v>0</v>
      </c>
      <c r="BH28" s="43" t="str">
        <f>IF(SUM($DU$27:$FP$27)=0,0,$DU$7)</f>
        <v>Sum of Lines 14-16 should equal Line 47 of WWS2.</v>
      </c>
      <c r="BJ28" s="62">
        <f t="shared" si="10"/>
        <v>15</v>
      </c>
      <c r="BK28" s="63" t="s">
        <v>978</v>
      </c>
      <c r="BL28" s="64" t="s">
        <v>41</v>
      </c>
      <c r="BM28" s="79">
        <v>3</v>
      </c>
      <c r="BN28" s="555" t="s">
        <v>979</v>
      </c>
      <c r="BO28" s="556" t="s">
        <v>980</v>
      </c>
      <c r="BP28" s="556" t="s">
        <v>981</v>
      </c>
      <c r="BQ28" s="556" t="s">
        <v>982</v>
      </c>
      <c r="BR28" s="557" t="s">
        <v>983</v>
      </c>
      <c r="BS28" s="171" t="s">
        <v>984</v>
      </c>
      <c r="BX28" s="61">
        <f>IF('[2]Validation flags'!$H$3=1,0, IF( ISNUMBER(G28), 0, 1 ))</f>
        <v>0</v>
      </c>
      <c r="BY28" s="61">
        <f>IF('[2]Validation flags'!$H$3=1,0, IF( ISNUMBER(H28), 0, 1 ))</f>
        <v>0</v>
      </c>
      <c r="BZ28" s="61">
        <f>IF('[2]Validation flags'!$H$3=1,0, IF( ISNUMBER(I28), 0, 1 ))</f>
        <v>0</v>
      </c>
      <c r="CA28" s="61">
        <f>IF('[2]Validation flags'!$H$3=1,0, IF( ISNUMBER(J28), 0, 1 ))</f>
        <v>0</v>
      </c>
      <c r="CB28" s="61">
        <f>IF('[2]Validation flags'!$H$3=1,0, IF( ISNUMBER(K28), 0, 1 ))</f>
        <v>0</v>
      </c>
      <c r="CC28" s="202"/>
      <c r="CD28" s="61">
        <f>IF('[2]Validation flags'!$H$3=1,0, IF( ISNUMBER(M28), 0, 1 ))</f>
        <v>0</v>
      </c>
      <c r="CE28" s="61">
        <f>IF('[2]Validation flags'!$H$3=1,0, IF( ISNUMBER(N28), 0, 1 ))</f>
        <v>0</v>
      </c>
      <c r="CF28" s="61">
        <f>IF('[2]Validation flags'!$H$3=1,0, IF( ISNUMBER(O28), 0, 1 ))</f>
        <v>0</v>
      </c>
      <c r="CG28" s="61">
        <f>IF('[2]Validation flags'!$H$3=1,0, IF( ISNUMBER(P28), 0, 1 ))</f>
        <v>0</v>
      </c>
      <c r="CH28" s="61">
        <f>IF('[2]Validation flags'!$H$3=1,0, IF( ISNUMBER(Q28), 0, 1 ))</f>
        <v>0</v>
      </c>
      <c r="CI28" s="441"/>
      <c r="CJ28" s="61">
        <f>IF('[2]Validation flags'!$H$3=1,0, IF( ISNUMBER(S28), 0, 1 ))</f>
        <v>0</v>
      </c>
      <c r="CK28" s="61">
        <f>IF('[2]Validation flags'!$H$3=1,0, IF( ISNUMBER(T28), 0, 1 ))</f>
        <v>0</v>
      </c>
      <c r="CL28" s="61">
        <f>IF('[2]Validation flags'!$H$3=1,0, IF( ISNUMBER(U28), 0, 1 ))</f>
        <v>0</v>
      </c>
      <c r="CM28" s="61">
        <f>IF('[2]Validation flags'!$H$3=1,0, IF( ISNUMBER(V28), 0, 1 ))</f>
        <v>0</v>
      </c>
      <c r="CN28" s="61">
        <f>IF('[2]Validation flags'!$H$3=1,0, IF( ISNUMBER(W28), 0, 1 ))</f>
        <v>0</v>
      </c>
      <c r="CO28" s="441"/>
      <c r="CP28" s="61">
        <f>IF('[2]Validation flags'!$H$3=1,0, IF( ISNUMBER(Y28), 0, 1 ))</f>
        <v>0</v>
      </c>
      <c r="CQ28" s="61">
        <f>IF('[2]Validation flags'!$H$3=1,0, IF( ISNUMBER(Z28), 0, 1 ))</f>
        <v>0</v>
      </c>
      <c r="CR28" s="61">
        <f>IF('[2]Validation flags'!$H$3=1,0, IF( ISNUMBER(AA28), 0, 1 ))</f>
        <v>0</v>
      </c>
      <c r="CS28" s="61">
        <f>IF('[2]Validation flags'!$H$3=1,0, IF( ISNUMBER(AB28), 0, 1 ))</f>
        <v>0</v>
      </c>
      <c r="CT28" s="61">
        <f>IF('[2]Validation flags'!$H$3=1,0, IF( ISNUMBER(AC28), 0, 1 ))</f>
        <v>0</v>
      </c>
      <c r="CU28" s="441"/>
      <c r="CV28" s="61">
        <f>IF('[2]Validation flags'!$H$3=1,0, IF( ISNUMBER(AE28), 0, 1 ))</f>
        <v>0</v>
      </c>
      <c r="CW28" s="61">
        <f>IF('[2]Validation flags'!$H$3=1,0, IF( ISNUMBER(AF28), 0, 1 ))</f>
        <v>0</v>
      </c>
      <c r="CX28" s="61">
        <f>IF('[2]Validation flags'!$H$3=1,0, IF( ISNUMBER(AG28), 0, 1 ))</f>
        <v>0</v>
      </c>
      <c r="CY28" s="61">
        <f>IF('[2]Validation flags'!$H$3=1,0, IF( ISNUMBER(AH28), 0, 1 ))</f>
        <v>0</v>
      </c>
      <c r="CZ28" s="61">
        <f>IF('[2]Validation flags'!$H$3=1,0, IF( ISNUMBER(AI28), 0, 1 ))</f>
        <v>0</v>
      </c>
      <c r="DA28" s="441"/>
      <c r="DB28" s="61">
        <f>IF('[2]Validation flags'!$H$3=1,0, IF( ISNUMBER(AK28), 0, 1 ))</f>
        <v>0</v>
      </c>
      <c r="DC28" s="61">
        <f>IF('[2]Validation flags'!$H$3=1,0, IF( ISNUMBER(AL28), 0, 1 ))</f>
        <v>0</v>
      </c>
      <c r="DD28" s="61">
        <f>IF('[2]Validation flags'!$H$3=1,0, IF( ISNUMBER(AM28), 0, 1 ))</f>
        <v>0</v>
      </c>
      <c r="DE28" s="61">
        <f>IF('[2]Validation flags'!$H$3=1,0, IF( ISNUMBER(AN28), 0, 1 ))</f>
        <v>0</v>
      </c>
      <c r="DF28" s="61">
        <f>IF('[2]Validation flags'!$H$3=1,0, IF( ISNUMBER(AO28), 0, 1 ))</f>
        <v>0</v>
      </c>
      <c r="DG28" s="441"/>
      <c r="DH28" s="61">
        <f>IF('[2]Validation flags'!$H$3=1,0, IF( ISNUMBER(AQ28), 0, 1 ))</f>
        <v>0</v>
      </c>
      <c r="DI28" s="61">
        <f>IF('[2]Validation flags'!$H$3=1,0, IF( ISNUMBER(AR28), 0, 1 ))</f>
        <v>0</v>
      </c>
      <c r="DJ28" s="61">
        <f>IF('[2]Validation flags'!$H$3=1,0, IF( ISNUMBER(AS28), 0, 1 ))</f>
        <v>0</v>
      </c>
      <c r="DK28" s="61">
        <f>IF('[2]Validation flags'!$H$3=1,0, IF( ISNUMBER(AT28), 0, 1 ))</f>
        <v>0</v>
      </c>
      <c r="DL28" s="61">
        <f>IF('[2]Validation flags'!$H$3=1,0, IF( ISNUMBER(AU28), 0, 1 ))</f>
        <v>0</v>
      </c>
      <c r="DM28" s="441"/>
      <c r="DN28" s="61">
        <f>IF('[2]Validation flags'!$H$3=1,0, IF( ISNUMBER(AW28), 0, 1 ))</f>
        <v>0</v>
      </c>
      <c r="DO28" s="61">
        <f>IF('[2]Validation flags'!$H$3=1,0, IF( ISNUMBER(AX28), 0, 1 ))</f>
        <v>0</v>
      </c>
      <c r="DP28" s="61">
        <f>IF('[2]Validation flags'!$H$3=1,0, IF( ISNUMBER(AY28), 0, 1 ))</f>
        <v>0</v>
      </c>
      <c r="DQ28" s="61">
        <f>IF('[2]Validation flags'!$H$3=1,0, IF( ISNUMBER(AZ28), 0, 1 ))</f>
        <v>0</v>
      </c>
      <c r="DR28" s="61">
        <f>IF('[2]Validation flags'!$H$3=1,0, IF( ISNUMBER(BA28), 0, 1 ))</f>
        <v>0</v>
      </c>
      <c r="DS28" s="441"/>
      <c r="DU28" s="441"/>
      <c r="DV28" s="441"/>
      <c r="DW28" s="441"/>
      <c r="DX28" s="441"/>
      <c r="DY28" s="441"/>
      <c r="DZ28" s="202"/>
      <c r="EA28" s="441"/>
      <c r="EB28" s="441"/>
      <c r="EC28" s="441"/>
      <c r="ED28" s="441"/>
      <c r="EE28" s="441"/>
      <c r="EF28" s="441"/>
      <c r="EG28" s="441"/>
      <c r="EH28" s="441"/>
      <c r="EI28" s="441"/>
      <c r="EJ28" s="441"/>
      <c r="EK28" s="441"/>
      <c r="EL28" s="441"/>
      <c r="EM28" s="441"/>
      <c r="EN28" s="441"/>
      <c r="EO28" s="441"/>
      <c r="EP28" s="441"/>
      <c r="EQ28" s="441"/>
      <c r="ER28" s="441"/>
      <c r="ES28" s="441"/>
      <c r="ET28" s="441"/>
      <c r="EU28" s="441"/>
      <c r="EV28" s="441"/>
      <c r="EW28" s="441"/>
      <c r="EX28" s="441"/>
      <c r="EY28" s="441"/>
      <c r="EZ28" s="441"/>
      <c r="FA28" s="441"/>
      <c r="FB28" s="441"/>
      <c r="FC28" s="441"/>
      <c r="FD28" s="441"/>
      <c r="FE28" s="441"/>
      <c r="FF28" s="441"/>
      <c r="FG28" s="441"/>
      <c r="FH28" s="441"/>
      <c r="FI28" s="441"/>
      <c r="FJ28" s="441"/>
      <c r="FK28" s="441"/>
      <c r="FL28" s="441"/>
      <c r="FM28" s="441"/>
      <c r="FN28" s="441"/>
      <c r="FO28" s="441"/>
    </row>
    <row r="29" spans="2:172" ht="14.25" customHeight="1" x14ac:dyDescent="0.3">
      <c r="B29" s="62">
        <f t="shared" si="9"/>
        <v>16</v>
      </c>
      <c r="C29" s="63" t="s">
        <v>142</v>
      </c>
      <c r="D29" s="64"/>
      <c r="E29" s="64" t="s">
        <v>41</v>
      </c>
      <c r="F29" s="79">
        <v>3</v>
      </c>
      <c r="G29" s="521">
        <v>0</v>
      </c>
      <c r="H29" s="509">
        <v>0</v>
      </c>
      <c r="I29" s="509">
        <v>0</v>
      </c>
      <c r="J29" s="509">
        <v>0</v>
      </c>
      <c r="K29" s="509">
        <v>0</v>
      </c>
      <c r="L29" s="510">
        <f t="shared" si="1"/>
        <v>0</v>
      </c>
      <c r="M29" s="551">
        <v>1.6139999999999999</v>
      </c>
      <c r="N29" s="558">
        <v>0</v>
      </c>
      <c r="O29" s="558">
        <v>0</v>
      </c>
      <c r="P29" s="558">
        <v>0</v>
      </c>
      <c r="Q29" s="559">
        <v>0</v>
      </c>
      <c r="R29" s="554">
        <f t="shared" si="2"/>
        <v>1.6139999999999999</v>
      </c>
      <c r="S29" s="551">
        <v>1.9771270000000001</v>
      </c>
      <c r="T29" s="558">
        <v>0</v>
      </c>
      <c r="U29" s="558">
        <v>0</v>
      </c>
      <c r="V29" s="558">
        <v>0</v>
      </c>
      <c r="W29" s="559">
        <v>0</v>
      </c>
      <c r="X29" s="554">
        <f t="shared" si="3"/>
        <v>1.9771270000000001</v>
      </c>
      <c r="Y29" s="521">
        <v>6.0069999999999997</v>
      </c>
      <c r="Z29" s="509">
        <v>0</v>
      </c>
      <c r="AA29" s="509">
        <v>0</v>
      </c>
      <c r="AB29" s="509">
        <v>0</v>
      </c>
      <c r="AC29" s="509">
        <v>0</v>
      </c>
      <c r="AD29" s="510">
        <f t="shared" si="4"/>
        <v>6.0069999999999997</v>
      </c>
      <c r="AE29" s="521">
        <v>9.0020000000000007</v>
      </c>
      <c r="AF29" s="509">
        <v>0</v>
      </c>
      <c r="AG29" s="509">
        <v>0</v>
      </c>
      <c r="AH29" s="509">
        <v>0</v>
      </c>
      <c r="AI29" s="509">
        <v>0</v>
      </c>
      <c r="AJ29" s="510">
        <f t="shared" si="5"/>
        <v>9.0020000000000007</v>
      </c>
      <c r="AK29" s="521">
        <v>6.8140000000000001</v>
      </c>
      <c r="AL29" s="509">
        <v>0</v>
      </c>
      <c r="AM29" s="509">
        <v>0</v>
      </c>
      <c r="AN29" s="509">
        <v>0</v>
      </c>
      <c r="AO29" s="509">
        <v>0</v>
      </c>
      <c r="AP29" s="510">
        <f t="shared" si="6"/>
        <v>6.8140000000000001</v>
      </c>
      <c r="AQ29" s="521">
        <v>4.266</v>
      </c>
      <c r="AR29" s="509">
        <v>0</v>
      </c>
      <c r="AS29" s="509">
        <v>0</v>
      </c>
      <c r="AT29" s="509">
        <v>0</v>
      </c>
      <c r="AU29" s="509">
        <v>0</v>
      </c>
      <c r="AV29" s="510">
        <f t="shared" si="7"/>
        <v>4.266</v>
      </c>
      <c r="AW29" s="521">
        <v>2.2559999999999998</v>
      </c>
      <c r="AX29" s="509">
        <v>0</v>
      </c>
      <c r="AY29" s="509">
        <v>0</v>
      </c>
      <c r="AZ29" s="509">
        <v>0</v>
      </c>
      <c r="BA29" s="509">
        <v>0</v>
      </c>
      <c r="BB29" s="510">
        <f t="shared" si="8"/>
        <v>2.2559999999999998</v>
      </c>
      <c r="BC29" s="482"/>
      <c r="BD29" s="525"/>
      <c r="BE29" s="488" t="s">
        <v>883</v>
      </c>
      <c r="BG29" s="43">
        <f xml:space="preserve"> IF( SUM( BX29:DR29 ) = 0, 0, $BX$5 )</f>
        <v>0</v>
      </c>
      <c r="BH29" s="43" t="str">
        <f>IF(SUM($DU$27:$FP$27)=0,0,$DU$7)</f>
        <v>Sum of Lines 14-16 should equal Line 47 of WWS2.</v>
      </c>
      <c r="BJ29" s="62">
        <f t="shared" si="10"/>
        <v>16</v>
      </c>
      <c r="BK29" s="63" t="s">
        <v>142</v>
      </c>
      <c r="BL29" s="64" t="s">
        <v>41</v>
      </c>
      <c r="BM29" s="79">
        <v>3</v>
      </c>
      <c r="BN29" s="555" t="s">
        <v>985</v>
      </c>
      <c r="BO29" s="556" t="s">
        <v>986</v>
      </c>
      <c r="BP29" s="556" t="s">
        <v>987</v>
      </c>
      <c r="BQ29" s="556" t="s">
        <v>988</v>
      </c>
      <c r="BR29" s="557" t="s">
        <v>989</v>
      </c>
      <c r="BS29" s="171" t="s">
        <v>990</v>
      </c>
      <c r="BX29" s="61">
        <f>IF('[2]Validation flags'!$H$3=1,0, IF( ISNUMBER(G29), 0, 1 ))</f>
        <v>0</v>
      </c>
      <c r="BY29" s="61">
        <f>IF('[2]Validation flags'!$H$3=1,0, IF( ISNUMBER(H29), 0, 1 ))</f>
        <v>0</v>
      </c>
      <c r="BZ29" s="61">
        <f>IF('[2]Validation flags'!$H$3=1,0, IF( ISNUMBER(I29), 0, 1 ))</f>
        <v>0</v>
      </c>
      <c r="CA29" s="61">
        <f>IF('[2]Validation flags'!$H$3=1,0, IF( ISNUMBER(J29), 0, 1 ))</f>
        <v>0</v>
      </c>
      <c r="CB29" s="61">
        <f>IF('[2]Validation flags'!$H$3=1,0, IF( ISNUMBER(K29), 0, 1 ))</f>
        <v>0</v>
      </c>
      <c r="CC29" s="202"/>
      <c r="CD29" s="61">
        <f>IF('[2]Validation flags'!$H$3=1,0, IF( ISNUMBER(M29), 0, 1 ))</f>
        <v>0</v>
      </c>
      <c r="CE29" s="61">
        <f>IF('[2]Validation flags'!$H$3=1,0, IF( ISNUMBER(N29), 0, 1 ))</f>
        <v>0</v>
      </c>
      <c r="CF29" s="61">
        <f>IF('[2]Validation flags'!$H$3=1,0, IF( ISNUMBER(O29), 0, 1 ))</f>
        <v>0</v>
      </c>
      <c r="CG29" s="61">
        <f>IF('[2]Validation flags'!$H$3=1,0, IF( ISNUMBER(P29), 0, 1 ))</f>
        <v>0</v>
      </c>
      <c r="CH29" s="61">
        <f>IF('[2]Validation flags'!$H$3=1,0, IF( ISNUMBER(Q29), 0, 1 ))</f>
        <v>0</v>
      </c>
      <c r="CI29" s="441"/>
      <c r="CJ29" s="61">
        <f>IF('[2]Validation flags'!$H$3=1,0, IF( ISNUMBER(S29), 0, 1 ))</f>
        <v>0</v>
      </c>
      <c r="CK29" s="61">
        <f>IF('[2]Validation flags'!$H$3=1,0, IF( ISNUMBER(T29), 0, 1 ))</f>
        <v>0</v>
      </c>
      <c r="CL29" s="61">
        <f>IF('[2]Validation flags'!$H$3=1,0, IF( ISNUMBER(U29), 0, 1 ))</f>
        <v>0</v>
      </c>
      <c r="CM29" s="61">
        <f>IF('[2]Validation flags'!$H$3=1,0, IF( ISNUMBER(V29), 0, 1 ))</f>
        <v>0</v>
      </c>
      <c r="CN29" s="61">
        <f>IF('[2]Validation flags'!$H$3=1,0, IF( ISNUMBER(W29), 0, 1 ))</f>
        <v>0</v>
      </c>
      <c r="CO29" s="441"/>
      <c r="CP29" s="61">
        <f>IF('[2]Validation flags'!$H$3=1,0, IF( ISNUMBER(Y29), 0, 1 ))</f>
        <v>0</v>
      </c>
      <c r="CQ29" s="61">
        <f>IF('[2]Validation flags'!$H$3=1,0, IF( ISNUMBER(Z29), 0, 1 ))</f>
        <v>0</v>
      </c>
      <c r="CR29" s="61">
        <f>IF('[2]Validation flags'!$H$3=1,0, IF( ISNUMBER(AA29), 0, 1 ))</f>
        <v>0</v>
      </c>
      <c r="CS29" s="61">
        <f>IF('[2]Validation flags'!$H$3=1,0, IF( ISNUMBER(AB29), 0, 1 ))</f>
        <v>0</v>
      </c>
      <c r="CT29" s="61">
        <f>IF('[2]Validation flags'!$H$3=1,0, IF( ISNUMBER(AC29), 0, 1 ))</f>
        <v>0</v>
      </c>
      <c r="CU29" s="441"/>
      <c r="CV29" s="61">
        <f>IF('[2]Validation flags'!$H$3=1,0, IF( ISNUMBER(AE29), 0, 1 ))</f>
        <v>0</v>
      </c>
      <c r="CW29" s="61">
        <f>IF('[2]Validation flags'!$H$3=1,0, IF( ISNUMBER(AF29), 0, 1 ))</f>
        <v>0</v>
      </c>
      <c r="CX29" s="61">
        <f>IF('[2]Validation flags'!$H$3=1,0, IF( ISNUMBER(AG29), 0, 1 ))</f>
        <v>0</v>
      </c>
      <c r="CY29" s="61">
        <f>IF('[2]Validation flags'!$H$3=1,0, IF( ISNUMBER(AH29), 0, 1 ))</f>
        <v>0</v>
      </c>
      <c r="CZ29" s="61">
        <f>IF('[2]Validation flags'!$H$3=1,0, IF( ISNUMBER(AI29), 0, 1 ))</f>
        <v>0</v>
      </c>
      <c r="DA29" s="441"/>
      <c r="DB29" s="61">
        <f>IF('[2]Validation flags'!$H$3=1,0, IF( ISNUMBER(AK29), 0, 1 ))</f>
        <v>0</v>
      </c>
      <c r="DC29" s="61">
        <f>IF('[2]Validation flags'!$H$3=1,0, IF( ISNUMBER(AL29), 0, 1 ))</f>
        <v>0</v>
      </c>
      <c r="DD29" s="61">
        <f>IF('[2]Validation flags'!$H$3=1,0, IF( ISNUMBER(AM29), 0, 1 ))</f>
        <v>0</v>
      </c>
      <c r="DE29" s="61">
        <f>IF('[2]Validation flags'!$H$3=1,0, IF( ISNUMBER(AN29), 0, 1 ))</f>
        <v>0</v>
      </c>
      <c r="DF29" s="61">
        <f>IF('[2]Validation flags'!$H$3=1,0, IF( ISNUMBER(AO29), 0, 1 ))</f>
        <v>0</v>
      </c>
      <c r="DG29" s="441"/>
      <c r="DH29" s="61">
        <f>IF('[2]Validation flags'!$H$3=1,0, IF( ISNUMBER(AQ29), 0, 1 ))</f>
        <v>0</v>
      </c>
      <c r="DI29" s="61">
        <f>IF('[2]Validation flags'!$H$3=1,0, IF( ISNUMBER(AR29), 0, 1 ))</f>
        <v>0</v>
      </c>
      <c r="DJ29" s="61">
        <f>IF('[2]Validation flags'!$H$3=1,0, IF( ISNUMBER(AS29), 0, 1 ))</f>
        <v>0</v>
      </c>
      <c r="DK29" s="61">
        <f>IF('[2]Validation flags'!$H$3=1,0, IF( ISNUMBER(AT29), 0, 1 ))</f>
        <v>0</v>
      </c>
      <c r="DL29" s="61">
        <f>IF('[2]Validation flags'!$H$3=1,0, IF( ISNUMBER(AU29), 0, 1 ))</f>
        <v>0</v>
      </c>
      <c r="DM29" s="441"/>
      <c r="DN29" s="61">
        <f>IF('[2]Validation flags'!$H$3=1,0, IF( ISNUMBER(AW29), 0, 1 ))</f>
        <v>0</v>
      </c>
      <c r="DO29" s="61">
        <f>IF('[2]Validation flags'!$H$3=1,0, IF( ISNUMBER(AX29), 0, 1 ))</f>
        <v>0</v>
      </c>
      <c r="DP29" s="61">
        <f>IF('[2]Validation flags'!$H$3=1,0, IF( ISNUMBER(AY29), 0, 1 ))</f>
        <v>0</v>
      </c>
      <c r="DQ29" s="61">
        <f>IF('[2]Validation flags'!$H$3=1,0, IF( ISNUMBER(AZ29), 0, 1 ))</f>
        <v>0</v>
      </c>
      <c r="DR29" s="61">
        <f>IF('[2]Validation flags'!$H$3=1,0, IF( ISNUMBER(BA29), 0, 1 ))</f>
        <v>0</v>
      </c>
      <c r="DS29" s="441"/>
      <c r="DU29" s="441"/>
      <c r="DV29" s="441"/>
      <c r="DW29" s="441"/>
      <c r="DX29" s="441"/>
      <c r="DY29" s="441"/>
      <c r="DZ29" s="202"/>
      <c r="EA29" s="441"/>
      <c r="EB29" s="441"/>
      <c r="EC29" s="441"/>
      <c r="ED29" s="441"/>
      <c r="EE29" s="441"/>
      <c r="EF29" s="441"/>
      <c r="EG29" s="441"/>
      <c r="EH29" s="441"/>
      <c r="EI29" s="441"/>
      <c r="EJ29" s="441"/>
      <c r="EK29" s="441"/>
      <c r="EL29" s="441"/>
      <c r="EM29" s="441"/>
      <c r="EN29" s="441"/>
      <c r="EO29" s="441"/>
      <c r="EP29" s="441"/>
      <c r="EQ29" s="441"/>
      <c r="ER29" s="441"/>
      <c r="ES29" s="441"/>
      <c r="ET29" s="441"/>
      <c r="EU29" s="441"/>
      <c r="EV29" s="441"/>
      <c r="EW29" s="441"/>
      <c r="EX29" s="441"/>
      <c r="EY29" s="441"/>
      <c r="EZ29" s="441"/>
      <c r="FA29" s="441"/>
      <c r="FB29" s="441"/>
      <c r="FC29" s="441"/>
      <c r="FD29" s="441"/>
      <c r="FE29" s="441"/>
      <c r="FF29" s="441"/>
      <c r="FG29" s="441"/>
      <c r="FH29" s="441"/>
      <c r="FI29" s="441"/>
      <c r="FJ29" s="441"/>
      <c r="FK29" s="441"/>
      <c r="FL29" s="441"/>
      <c r="FM29" s="441"/>
      <c r="FN29" s="441"/>
      <c r="FO29" s="441"/>
    </row>
    <row r="30" spans="2:172" ht="14.25" customHeight="1" x14ac:dyDescent="0.3">
      <c r="B30" s="62">
        <f t="shared" si="9"/>
        <v>17</v>
      </c>
      <c r="C30" s="63" t="s">
        <v>148</v>
      </c>
      <c r="D30" s="64"/>
      <c r="E30" s="64" t="s">
        <v>41</v>
      </c>
      <c r="F30" s="79">
        <v>3</v>
      </c>
      <c r="G30" s="560">
        <f>SUM(G25:G29)</f>
        <v>81.079000000000008</v>
      </c>
      <c r="H30" s="561">
        <f>SUM(H25:H29)</f>
        <v>100.15600000000001</v>
      </c>
      <c r="I30" s="561">
        <f>SUM(I25:I29)</f>
        <v>1.665</v>
      </c>
      <c r="J30" s="561">
        <f>SUM(J25:J29)</f>
        <v>50.146000000000001</v>
      </c>
      <c r="K30" s="562">
        <f>SUM(K25:K29)</f>
        <v>0.21200000000000002</v>
      </c>
      <c r="L30" s="510">
        <f t="shared" si="1"/>
        <v>233.25799999999998</v>
      </c>
      <c r="M30" s="563">
        <f>SUM(M25:M29)</f>
        <v>102.404</v>
      </c>
      <c r="N30" s="564">
        <f>SUM(N25:N29)</f>
        <v>161.423</v>
      </c>
      <c r="O30" s="564">
        <f>SUM(O25:O29)</f>
        <v>1.6180000000000001</v>
      </c>
      <c r="P30" s="564">
        <f>SUM(P25:P29)</f>
        <v>60.064999999999998</v>
      </c>
      <c r="Q30" s="565">
        <f>SUM(Q25:Q29)</f>
        <v>0.20600000000000002</v>
      </c>
      <c r="R30" s="554">
        <f t="shared" si="2"/>
        <v>325.71600000000001</v>
      </c>
      <c r="S30" s="563">
        <f>SUM(S25:S29)</f>
        <v>125.43924543235303</v>
      </c>
      <c r="T30" s="564">
        <f>SUM(T25:T29)</f>
        <v>87.136026094554609</v>
      </c>
      <c r="U30" s="564">
        <f>SUM(U25:U29)</f>
        <v>1.2426721511546142</v>
      </c>
      <c r="V30" s="564">
        <f>SUM(V25:V29)</f>
        <v>66.258094102469201</v>
      </c>
      <c r="W30" s="565">
        <f>SUM(W25:W29)</f>
        <v>0.15842517779236442</v>
      </c>
      <c r="X30" s="554">
        <f t="shared" si="3"/>
        <v>280.23446295832383</v>
      </c>
      <c r="Y30" s="563">
        <f>SUM(Y25:Y29)</f>
        <v>153.79899999999998</v>
      </c>
      <c r="Z30" s="564">
        <f>SUM(Z25:Z29)</f>
        <v>293.66199999999998</v>
      </c>
      <c r="AA30" s="564">
        <f>SUM(AA25:AA29)</f>
        <v>0.72099999999999997</v>
      </c>
      <c r="AB30" s="564">
        <f>SUM(AB25:AB29)</f>
        <v>29.599</v>
      </c>
      <c r="AC30" s="565">
        <f>SUM(AC25:AC29)</f>
        <v>0.14000000000000001</v>
      </c>
      <c r="AD30" s="554">
        <f t="shared" si="4"/>
        <v>477.92099999999994</v>
      </c>
      <c r="AE30" s="563">
        <f>SUM(AE25:AE29)</f>
        <v>117.577</v>
      </c>
      <c r="AF30" s="561">
        <f>SUM(AF25:AF29)</f>
        <v>330.11500000000001</v>
      </c>
      <c r="AG30" s="561">
        <f>SUM(AG25:AG29)</f>
        <v>1.085</v>
      </c>
      <c r="AH30" s="561">
        <f>SUM(AH25:AH29)</f>
        <v>29.611999999999998</v>
      </c>
      <c r="AI30" s="562">
        <f>SUM(AI25:AI29)</f>
        <v>0.154</v>
      </c>
      <c r="AJ30" s="510">
        <f t="shared" si="5"/>
        <v>478.54300000000001</v>
      </c>
      <c r="AK30" s="560">
        <f>SUM(AK25:AK29)</f>
        <v>95.819000000000017</v>
      </c>
      <c r="AL30" s="561">
        <f>SUM(AL25:AL29)</f>
        <v>257.065</v>
      </c>
      <c r="AM30" s="561">
        <f>SUM(AM25:AM29)</f>
        <v>1.4989999999999999</v>
      </c>
      <c r="AN30" s="561">
        <f>SUM(AN25:AN29)</f>
        <v>22.645999999999997</v>
      </c>
      <c r="AO30" s="562">
        <f>SUM(AO25:AO29)</f>
        <v>0.18</v>
      </c>
      <c r="AP30" s="510">
        <f t="shared" si="6"/>
        <v>377.20900000000006</v>
      </c>
      <c r="AQ30" s="560">
        <f>SUM(AQ25:AQ29)</f>
        <v>78.774000000000015</v>
      </c>
      <c r="AR30" s="561">
        <f>SUM(AR25:AR29)</f>
        <v>164.99699999999999</v>
      </c>
      <c r="AS30" s="561">
        <f>SUM(AS25:AS29)</f>
        <v>1.042</v>
      </c>
      <c r="AT30" s="561">
        <f>SUM(AT25:AT29)</f>
        <v>35.753</v>
      </c>
      <c r="AU30" s="562">
        <f>SUM(AU25:AU29)</f>
        <v>0.16199999999999998</v>
      </c>
      <c r="AV30" s="510">
        <f t="shared" si="7"/>
        <v>280.72800000000001</v>
      </c>
      <c r="AW30" s="560">
        <f>SUM(AW25:AW29)</f>
        <v>72.664999999999992</v>
      </c>
      <c r="AX30" s="561">
        <f>SUM(AX25:AX29)</f>
        <v>72.838000000000008</v>
      </c>
      <c r="AY30" s="561">
        <f>SUM(AY25:AY29)</f>
        <v>1.0820000000000001</v>
      </c>
      <c r="AZ30" s="561">
        <f>SUM(AZ25:AZ29)</f>
        <v>18.236000000000001</v>
      </c>
      <c r="BA30" s="562">
        <f>SUM(BA25:BA29)</f>
        <v>0.16899999999999998</v>
      </c>
      <c r="BB30" s="510">
        <f t="shared" si="8"/>
        <v>164.98999999999998</v>
      </c>
      <c r="BC30" s="482"/>
      <c r="BD30" s="166" t="s">
        <v>149</v>
      </c>
      <c r="BE30" s="488"/>
      <c r="BG30" s="43"/>
      <c r="BH30" s="43"/>
      <c r="BJ30" s="62">
        <f t="shared" si="10"/>
        <v>17</v>
      </c>
      <c r="BK30" s="63" t="s">
        <v>148</v>
      </c>
      <c r="BL30" s="64" t="s">
        <v>41</v>
      </c>
      <c r="BM30" s="79">
        <v>3</v>
      </c>
      <c r="BN30" s="566" t="s">
        <v>991</v>
      </c>
      <c r="BO30" s="170" t="s">
        <v>992</v>
      </c>
      <c r="BP30" s="170" t="s">
        <v>993</v>
      </c>
      <c r="BQ30" s="170" t="s">
        <v>994</v>
      </c>
      <c r="BR30" s="83" t="s">
        <v>995</v>
      </c>
      <c r="BS30" s="171" t="s">
        <v>996</v>
      </c>
      <c r="BX30" s="441"/>
      <c r="BY30" s="441"/>
      <c r="BZ30" s="441"/>
      <c r="CA30" s="441"/>
      <c r="CB30" s="441"/>
      <c r="CC30" s="202"/>
      <c r="CD30" s="441"/>
      <c r="CE30" s="441"/>
      <c r="CF30" s="441"/>
      <c r="CG30" s="441"/>
      <c r="CH30" s="441"/>
      <c r="CI30" s="441"/>
      <c r="CJ30" s="441"/>
      <c r="CK30" s="441"/>
      <c r="CL30" s="441"/>
      <c r="CM30" s="441"/>
      <c r="CN30" s="441"/>
      <c r="CO30" s="441"/>
      <c r="CP30" s="441"/>
      <c r="CQ30" s="441"/>
      <c r="CR30" s="441"/>
      <c r="CS30" s="441"/>
      <c r="CT30" s="441"/>
      <c r="CU30" s="441"/>
      <c r="CV30" s="441"/>
      <c r="CW30" s="441"/>
      <c r="CX30" s="441"/>
      <c r="CY30" s="441"/>
      <c r="CZ30" s="441"/>
      <c r="DA30" s="441"/>
      <c r="DB30" s="441"/>
      <c r="DC30" s="441"/>
      <c r="DD30" s="441"/>
      <c r="DE30" s="441"/>
      <c r="DF30" s="441"/>
      <c r="DG30" s="441"/>
      <c r="DH30" s="441"/>
      <c r="DI30" s="441"/>
      <c r="DJ30" s="441"/>
      <c r="DK30" s="441"/>
      <c r="DL30" s="441"/>
      <c r="DM30" s="441"/>
      <c r="DN30" s="441"/>
      <c r="DO30" s="441"/>
      <c r="DP30" s="441"/>
      <c r="DQ30" s="441"/>
      <c r="DR30" s="441"/>
      <c r="DS30" s="441"/>
      <c r="DU30" s="441"/>
      <c r="DV30" s="441"/>
      <c r="DW30" s="441"/>
      <c r="DX30" s="441"/>
      <c r="DY30" s="441"/>
      <c r="DZ30" s="202"/>
      <c r="EA30" s="441"/>
      <c r="EB30" s="441"/>
      <c r="EC30" s="441"/>
      <c r="ED30" s="441"/>
      <c r="EE30" s="441"/>
      <c r="EF30" s="441"/>
      <c r="EG30" s="441"/>
      <c r="EH30" s="441"/>
      <c r="EI30" s="441"/>
      <c r="EJ30" s="441"/>
      <c r="EK30" s="441"/>
      <c r="EL30" s="441"/>
      <c r="EM30" s="441"/>
      <c r="EN30" s="441"/>
      <c r="EO30" s="441"/>
      <c r="EP30" s="441"/>
      <c r="EQ30" s="441"/>
      <c r="ER30" s="441"/>
      <c r="ES30" s="441"/>
      <c r="ET30" s="441"/>
      <c r="EU30" s="441"/>
      <c r="EV30" s="441"/>
      <c r="EW30" s="441"/>
      <c r="EX30" s="441"/>
      <c r="EY30" s="441"/>
      <c r="EZ30" s="441"/>
      <c r="FA30" s="441"/>
      <c r="FB30" s="441"/>
      <c r="FC30" s="441"/>
      <c r="FD30" s="441"/>
      <c r="FE30" s="441"/>
      <c r="FF30" s="441"/>
      <c r="FG30" s="441"/>
      <c r="FH30" s="441"/>
      <c r="FI30" s="441"/>
      <c r="FJ30" s="441"/>
      <c r="FK30" s="441"/>
      <c r="FL30" s="441"/>
      <c r="FM30" s="441"/>
      <c r="FN30" s="441"/>
      <c r="FO30" s="441"/>
    </row>
    <row r="31" spans="2:172" ht="14.25" customHeight="1" x14ac:dyDescent="0.3">
      <c r="B31" s="62">
        <f t="shared" si="9"/>
        <v>18</v>
      </c>
      <c r="C31" s="63" t="s">
        <v>102</v>
      </c>
      <c r="D31" s="64"/>
      <c r="E31" s="64" t="s">
        <v>41</v>
      </c>
      <c r="F31" s="79">
        <v>3</v>
      </c>
      <c r="G31" s="521">
        <v>0</v>
      </c>
      <c r="H31" s="509">
        <v>0</v>
      </c>
      <c r="I31" s="509">
        <v>0</v>
      </c>
      <c r="J31" s="509">
        <v>0</v>
      </c>
      <c r="K31" s="509">
        <v>0</v>
      </c>
      <c r="L31" s="510">
        <f t="shared" si="1"/>
        <v>0</v>
      </c>
      <c r="M31" s="521">
        <v>0</v>
      </c>
      <c r="N31" s="509">
        <v>0</v>
      </c>
      <c r="O31" s="509">
        <v>0</v>
      </c>
      <c r="P31" s="509">
        <v>0</v>
      </c>
      <c r="Q31" s="509">
        <v>0</v>
      </c>
      <c r="R31" s="554">
        <f t="shared" si="2"/>
        <v>0</v>
      </c>
      <c r="S31" s="521">
        <v>0</v>
      </c>
      <c r="T31" s="509">
        <v>0</v>
      </c>
      <c r="U31" s="509">
        <v>0</v>
      </c>
      <c r="V31" s="509">
        <v>0</v>
      </c>
      <c r="W31" s="509">
        <v>0</v>
      </c>
      <c r="X31" s="554">
        <f t="shared" si="3"/>
        <v>0</v>
      </c>
      <c r="Y31" s="521">
        <v>0</v>
      </c>
      <c r="Z31" s="509">
        <v>0</v>
      </c>
      <c r="AA31" s="509">
        <v>0</v>
      </c>
      <c r="AB31" s="509">
        <v>0</v>
      </c>
      <c r="AC31" s="509">
        <v>0</v>
      </c>
      <c r="AD31" s="510">
        <f t="shared" si="4"/>
        <v>0</v>
      </c>
      <c r="AE31" s="521">
        <v>0</v>
      </c>
      <c r="AF31" s="509">
        <v>0</v>
      </c>
      <c r="AG31" s="509">
        <v>0</v>
      </c>
      <c r="AH31" s="509">
        <v>0</v>
      </c>
      <c r="AI31" s="509">
        <v>0</v>
      </c>
      <c r="AJ31" s="510">
        <f t="shared" si="5"/>
        <v>0</v>
      </c>
      <c r="AK31" s="521">
        <v>0</v>
      </c>
      <c r="AL31" s="509">
        <v>0</v>
      </c>
      <c r="AM31" s="509">
        <v>0</v>
      </c>
      <c r="AN31" s="509">
        <v>0</v>
      </c>
      <c r="AO31" s="509">
        <v>0</v>
      </c>
      <c r="AP31" s="510">
        <f t="shared" si="6"/>
        <v>0</v>
      </c>
      <c r="AQ31" s="521">
        <v>0</v>
      </c>
      <c r="AR31" s="509">
        <v>0</v>
      </c>
      <c r="AS31" s="509">
        <v>0</v>
      </c>
      <c r="AT31" s="509">
        <v>0</v>
      </c>
      <c r="AU31" s="509">
        <v>0</v>
      </c>
      <c r="AV31" s="510">
        <f t="shared" si="7"/>
        <v>0</v>
      </c>
      <c r="AW31" s="521">
        <v>0</v>
      </c>
      <c r="AX31" s="509">
        <v>0</v>
      </c>
      <c r="AY31" s="509">
        <v>0</v>
      </c>
      <c r="AZ31" s="509">
        <v>0</v>
      </c>
      <c r="BA31" s="509">
        <v>0</v>
      </c>
      <c r="BB31" s="510">
        <f t="shared" si="8"/>
        <v>0</v>
      </c>
      <c r="BC31" s="482"/>
      <c r="BD31" s="91"/>
      <c r="BE31" s="488"/>
      <c r="BG31" s="43">
        <f xml:space="preserve"> IF( SUM( BX31:DR31 ) = 0, 0, $BX$5 )</f>
        <v>0</v>
      </c>
      <c r="BH31" s="43"/>
      <c r="BJ31" s="62">
        <f t="shared" si="10"/>
        <v>18</v>
      </c>
      <c r="BK31" s="63" t="s">
        <v>102</v>
      </c>
      <c r="BL31" s="64" t="s">
        <v>41</v>
      </c>
      <c r="BM31" s="79">
        <v>3</v>
      </c>
      <c r="BN31" s="567" t="s">
        <v>997</v>
      </c>
      <c r="BO31" s="556" t="s">
        <v>998</v>
      </c>
      <c r="BP31" s="556" t="s">
        <v>999</v>
      </c>
      <c r="BQ31" s="556" t="s">
        <v>1000</v>
      </c>
      <c r="BR31" s="557" t="s">
        <v>1001</v>
      </c>
      <c r="BS31" s="171" t="s">
        <v>1002</v>
      </c>
      <c r="BX31" s="61">
        <f>IF('[2]Validation flags'!$H$3=1,0, IF( ISNUMBER(G31), 0, 1 ))</f>
        <v>0</v>
      </c>
      <c r="BY31" s="61">
        <f>IF('[2]Validation flags'!$H$3=1,0, IF( ISNUMBER(H31), 0, 1 ))</f>
        <v>0</v>
      </c>
      <c r="BZ31" s="61">
        <f>IF('[2]Validation flags'!$H$3=1,0, IF( ISNUMBER(I31), 0, 1 ))</f>
        <v>0</v>
      </c>
      <c r="CA31" s="61">
        <f>IF('[2]Validation flags'!$H$3=1,0, IF( ISNUMBER(J31), 0, 1 ))</f>
        <v>0</v>
      </c>
      <c r="CB31" s="61">
        <f>IF('[2]Validation flags'!$H$3=1,0, IF( ISNUMBER(K31), 0, 1 ))</f>
        <v>0</v>
      </c>
      <c r="CC31" s="202"/>
      <c r="CD31" s="61">
        <f>IF('[2]Validation flags'!$H$3=1,0, IF( ISNUMBER(M31), 0, 1 ))</f>
        <v>0</v>
      </c>
      <c r="CE31" s="61">
        <f>IF('[2]Validation flags'!$H$3=1,0, IF( ISNUMBER(N31), 0, 1 ))</f>
        <v>0</v>
      </c>
      <c r="CF31" s="61">
        <f>IF('[2]Validation flags'!$H$3=1,0, IF( ISNUMBER(O31), 0, 1 ))</f>
        <v>0</v>
      </c>
      <c r="CG31" s="61">
        <f>IF('[2]Validation flags'!$H$3=1,0, IF( ISNUMBER(P31), 0, 1 ))</f>
        <v>0</v>
      </c>
      <c r="CH31" s="61">
        <f>IF('[2]Validation flags'!$H$3=1,0, IF( ISNUMBER(Q31), 0, 1 ))</f>
        <v>0</v>
      </c>
      <c r="CI31" s="441"/>
      <c r="CJ31" s="61">
        <f>IF('[2]Validation flags'!$H$3=1,0, IF( ISNUMBER(S31), 0, 1 ))</f>
        <v>0</v>
      </c>
      <c r="CK31" s="61">
        <f>IF('[2]Validation flags'!$H$3=1,0, IF( ISNUMBER(T31), 0, 1 ))</f>
        <v>0</v>
      </c>
      <c r="CL31" s="61">
        <f>IF('[2]Validation flags'!$H$3=1,0, IF( ISNUMBER(U31), 0, 1 ))</f>
        <v>0</v>
      </c>
      <c r="CM31" s="61">
        <f>IF('[2]Validation flags'!$H$3=1,0, IF( ISNUMBER(V31), 0, 1 ))</f>
        <v>0</v>
      </c>
      <c r="CN31" s="61">
        <f>IF('[2]Validation flags'!$H$3=1,0, IF( ISNUMBER(W31), 0, 1 ))</f>
        <v>0</v>
      </c>
      <c r="CO31" s="441"/>
      <c r="CP31" s="61">
        <f>IF('[2]Validation flags'!$H$3=1,0, IF( ISNUMBER(Y31), 0, 1 ))</f>
        <v>0</v>
      </c>
      <c r="CQ31" s="61">
        <f>IF('[2]Validation flags'!$H$3=1,0, IF( ISNUMBER(Z31), 0, 1 ))</f>
        <v>0</v>
      </c>
      <c r="CR31" s="61">
        <f>IF('[2]Validation flags'!$H$3=1,0, IF( ISNUMBER(AA31), 0, 1 ))</f>
        <v>0</v>
      </c>
      <c r="CS31" s="61">
        <f>IF('[2]Validation flags'!$H$3=1,0, IF( ISNUMBER(AB31), 0, 1 ))</f>
        <v>0</v>
      </c>
      <c r="CT31" s="61">
        <f>IF('[2]Validation flags'!$H$3=1,0, IF( ISNUMBER(AC31), 0, 1 ))</f>
        <v>0</v>
      </c>
      <c r="CU31" s="441"/>
      <c r="CV31" s="61">
        <f>IF('[2]Validation flags'!$H$3=1,0, IF( ISNUMBER(AE31), 0, 1 ))</f>
        <v>0</v>
      </c>
      <c r="CW31" s="61">
        <f>IF('[2]Validation flags'!$H$3=1,0, IF( ISNUMBER(AF31), 0, 1 ))</f>
        <v>0</v>
      </c>
      <c r="CX31" s="61">
        <f>IF('[2]Validation flags'!$H$3=1,0, IF( ISNUMBER(AG31), 0, 1 ))</f>
        <v>0</v>
      </c>
      <c r="CY31" s="61">
        <f>IF('[2]Validation flags'!$H$3=1,0, IF( ISNUMBER(AH31), 0, 1 ))</f>
        <v>0</v>
      </c>
      <c r="CZ31" s="61">
        <f>IF('[2]Validation flags'!$H$3=1,0, IF( ISNUMBER(AI31), 0, 1 ))</f>
        <v>0</v>
      </c>
      <c r="DA31" s="441"/>
      <c r="DB31" s="61">
        <f>IF('[2]Validation flags'!$H$3=1,0, IF( ISNUMBER(AK31), 0, 1 ))</f>
        <v>0</v>
      </c>
      <c r="DC31" s="61">
        <f>IF('[2]Validation flags'!$H$3=1,0, IF( ISNUMBER(AL31), 0, 1 ))</f>
        <v>0</v>
      </c>
      <c r="DD31" s="61">
        <f>IF('[2]Validation flags'!$H$3=1,0, IF( ISNUMBER(AM31), 0, 1 ))</f>
        <v>0</v>
      </c>
      <c r="DE31" s="61">
        <f>IF('[2]Validation flags'!$H$3=1,0, IF( ISNUMBER(AN31), 0, 1 ))</f>
        <v>0</v>
      </c>
      <c r="DF31" s="61">
        <f>IF('[2]Validation flags'!$H$3=1,0, IF( ISNUMBER(AO31), 0, 1 ))</f>
        <v>0</v>
      </c>
      <c r="DG31" s="441"/>
      <c r="DH31" s="61">
        <f>IF('[2]Validation flags'!$H$3=1,0, IF( ISNUMBER(AQ31), 0, 1 ))</f>
        <v>0</v>
      </c>
      <c r="DI31" s="61">
        <f>IF('[2]Validation flags'!$H$3=1,0, IF( ISNUMBER(AR31), 0, 1 ))</f>
        <v>0</v>
      </c>
      <c r="DJ31" s="61">
        <f>IF('[2]Validation flags'!$H$3=1,0, IF( ISNUMBER(AS31), 0, 1 ))</f>
        <v>0</v>
      </c>
      <c r="DK31" s="61">
        <f>IF('[2]Validation flags'!$H$3=1,0, IF( ISNUMBER(AT31), 0, 1 ))</f>
        <v>0</v>
      </c>
      <c r="DL31" s="61">
        <f>IF('[2]Validation flags'!$H$3=1,0, IF( ISNUMBER(AU31), 0, 1 ))</f>
        <v>0</v>
      </c>
      <c r="DM31" s="441"/>
      <c r="DN31" s="61">
        <f>IF('[2]Validation flags'!$H$3=1,0, IF( ISNUMBER(AW31), 0, 1 ))</f>
        <v>0</v>
      </c>
      <c r="DO31" s="61">
        <f>IF('[2]Validation flags'!$H$3=1,0, IF( ISNUMBER(AX31), 0, 1 ))</f>
        <v>0</v>
      </c>
      <c r="DP31" s="61">
        <f>IF('[2]Validation flags'!$H$3=1,0, IF( ISNUMBER(AY31), 0, 1 ))</f>
        <v>0</v>
      </c>
      <c r="DQ31" s="61">
        <f>IF('[2]Validation flags'!$H$3=1,0, IF( ISNUMBER(AZ31), 0, 1 ))</f>
        <v>0</v>
      </c>
      <c r="DR31" s="61">
        <f>IF('[2]Validation flags'!$H$3=1,0, IF( ISNUMBER(BA31), 0, 1 ))</f>
        <v>0</v>
      </c>
      <c r="DS31" s="441"/>
      <c r="DT31" s="200"/>
      <c r="DU31" s="441"/>
      <c r="DV31" s="441"/>
      <c r="DW31" s="441"/>
      <c r="DX31" s="441"/>
      <c r="DY31" s="441"/>
      <c r="DZ31" s="202"/>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row>
    <row r="32" spans="2:172" ht="14.25" customHeight="1" x14ac:dyDescent="0.3">
      <c r="B32" s="62">
        <f t="shared" si="9"/>
        <v>19</v>
      </c>
      <c r="C32" s="63" t="s">
        <v>160</v>
      </c>
      <c r="D32" s="64"/>
      <c r="E32" s="64" t="s">
        <v>41</v>
      </c>
      <c r="F32" s="79">
        <v>3</v>
      </c>
      <c r="G32" s="560">
        <f>SUM(G30:G31)</f>
        <v>81.079000000000008</v>
      </c>
      <c r="H32" s="561">
        <f>SUM(H30:H31)</f>
        <v>100.15600000000001</v>
      </c>
      <c r="I32" s="561">
        <f>SUM(I30:I31)</f>
        <v>1.665</v>
      </c>
      <c r="J32" s="561">
        <f>SUM(J30:J31)</f>
        <v>50.146000000000001</v>
      </c>
      <c r="K32" s="562">
        <f>SUM(K30:K31)</f>
        <v>0.21200000000000002</v>
      </c>
      <c r="L32" s="510">
        <f t="shared" si="1"/>
        <v>233.25799999999998</v>
      </c>
      <c r="M32" s="563">
        <f>SUM(M30:M31)</f>
        <v>102.404</v>
      </c>
      <c r="N32" s="564">
        <f>SUM(N30:N31)</f>
        <v>161.423</v>
      </c>
      <c r="O32" s="564">
        <f>SUM(O30:O31)</f>
        <v>1.6180000000000001</v>
      </c>
      <c r="P32" s="564">
        <f>SUM(P30:P31)</f>
        <v>60.064999999999998</v>
      </c>
      <c r="Q32" s="565">
        <f>SUM(Q30:Q31)</f>
        <v>0.20600000000000002</v>
      </c>
      <c r="R32" s="554">
        <f t="shared" si="2"/>
        <v>325.71600000000001</v>
      </c>
      <c r="S32" s="563">
        <f>SUM(S30:S31)</f>
        <v>125.43924543235303</v>
      </c>
      <c r="T32" s="564">
        <f>SUM(T30:T31)</f>
        <v>87.136026094554609</v>
      </c>
      <c r="U32" s="564">
        <f>SUM(U30:U31)</f>
        <v>1.2426721511546142</v>
      </c>
      <c r="V32" s="564">
        <f>SUM(V30:V31)</f>
        <v>66.258094102469201</v>
      </c>
      <c r="W32" s="565">
        <f>SUM(W30:W31)</f>
        <v>0.15842517779236442</v>
      </c>
      <c r="X32" s="554">
        <f t="shared" si="3"/>
        <v>280.23446295832383</v>
      </c>
      <c r="Y32" s="560">
        <f>SUM(Y30:Y31)</f>
        <v>153.79899999999998</v>
      </c>
      <c r="Z32" s="561">
        <f>SUM(Z30:Z31)</f>
        <v>293.66199999999998</v>
      </c>
      <c r="AA32" s="561">
        <f>SUM(AA30:AA31)</f>
        <v>0.72099999999999997</v>
      </c>
      <c r="AB32" s="561">
        <f>SUM(AB30:AB31)</f>
        <v>29.599</v>
      </c>
      <c r="AC32" s="562">
        <f>SUM(AC30:AC31)</f>
        <v>0.14000000000000001</v>
      </c>
      <c r="AD32" s="510">
        <f t="shared" si="4"/>
        <v>477.92099999999994</v>
      </c>
      <c r="AE32" s="560">
        <f>SUM(AE30:AE31)</f>
        <v>117.577</v>
      </c>
      <c r="AF32" s="561">
        <f>SUM(AF30:AF31)</f>
        <v>330.11500000000001</v>
      </c>
      <c r="AG32" s="561">
        <f>SUM(AG30:AG31)</f>
        <v>1.085</v>
      </c>
      <c r="AH32" s="561">
        <f>SUM(AH30:AH31)</f>
        <v>29.611999999999998</v>
      </c>
      <c r="AI32" s="562">
        <f>SUM(AI30:AI31)</f>
        <v>0.154</v>
      </c>
      <c r="AJ32" s="510">
        <f t="shared" si="5"/>
        <v>478.54300000000001</v>
      </c>
      <c r="AK32" s="560">
        <f>SUM(AK30:AK31)</f>
        <v>95.819000000000017</v>
      </c>
      <c r="AL32" s="561">
        <f>SUM(AL30:AL31)</f>
        <v>257.065</v>
      </c>
      <c r="AM32" s="561">
        <f>SUM(AM30:AM31)</f>
        <v>1.4989999999999999</v>
      </c>
      <c r="AN32" s="561">
        <f>SUM(AN30:AN31)</f>
        <v>22.645999999999997</v>
      </c>
      <c r="AO32" s="562">
        <f>SUM(AO30:AO31)</f>
        <v>0.18</v>
      </c>
      <c r="AP32" s="510">
        <f t="shared" si="6"/>
        <v>377.20900000000006</v>
      </c>
      <c r="AQ32" s="560">
        <f>SUM(AQ30:AQ31)</f>
        <v>78.774000000000015</v>
      </c>
      <c r="AR32" s="561">
        <f>SUM(AR30:AR31)</f>
        <v>164.99699999999999</v>
      </c>
      <c r="AS32" s="561">
        <f>SUM(AS30:AS31)</f>
        <v>1.042</v>
      </c>
      <c r="AT32" s="561">
        <f>SUM(AT30:AT31)</f>
        <v>35.753</v>
      </c>
      <c r="AU32" s="562">
        <f>SUM(AU30:AU31)</f>
        <v>0.16199999999999998</v>
      </c>
      <c r="AV32" s="510">
        <f t="shared" si="7"/>
        <v>280.72800000000001</v>
      </c>
      <c r="AW32" s="560">
        <f>SUM(AW30:AW31)</f>
        <v>72.664999999999992</v>
      </c>
      <c r="AX32" s="561">
        <f>SUM(AX30:AX31)</f>
        <v>72.838000000000008</v>
      </c>
      <c r="AY32" s="561">
        <f>SUM(AY30:AY31)</f>
        <v>1.0820000000000001</v>
      </c>
      <c r="AZ32" s="561">
        <f>SUM(AZ30:AZ31)</f>
        <v>18.236000000000001</v>
      </c>
      <c r="BA32" s="562">
        <f>SUM(BA30:BA31)</f>
        <v>0.16899999999999998</v>
      </c>
      <c r="BB32" s="510">
        <f t="shared" si="8"/>
        <v>164.98999999999998</v>
      </c>
      <c r="BC32" s="482"/>
      <c r="BD32" s="166" t="s">
        <v>161</v>
      </c>
      <c r="BE32" s="488"/>
      <c r="BG32" s="43"/>
      <c r="BH32" s="43"/>
      <c r="BJ32" s="62">
        <f t="shared" si="10"/>
        <v>19</v>
      </c>
      <c r="BK32" s="63" t="s">
        <v>160</v>
      </c>
      <c r="BL32" s="64" t="s">
        <v>41</v>
      </c>
      <c r="BM32" s="79">
        <v>3</v>
      </c>
      <c r="BN32" s="566" t="s">
        <v>1003</v>
      </c>
      <c r="BO32" s="170" t="s">
        <v>1004</v>
      </c>
      <c r="BP32" s="170" t="s">
        <v>1005</v>
      </c>
      <c r="BQ32" s="170" t="s">
        <v>1006</v>
      </c>
      <c r="BR32" s="83" t="s">
        <v>1007</v>
      </c>
      <c r="BS32" s="171" t="s">
        <v>1008</v>
      </c>
      <c r="BX32" s="441"/>
      <c r="BY32" s="441"/>
      <c r="BZ32" s="441"/>
      <c r="CA32" s="441"/>
      <c r="CB32" s="441"/>
      <c r="CC32" s="202"/>
      <c r="CD32" s="441"/>
      <c r="CE32" s="441"/>
      <c r="CF32" s="441"/>
      <c r="CG32" s="441"/>
      <c r="CH32" s="441"/>
      <c r="CI32" s="441"/>
      <c r="CJ32" s="441"/>
      <c r="CK32" s="441"/>
      <c r="CL32" s="441"/>
      <c r="CM32" s="441"/>
      <c r="CN32" s="441"/>
      <c r="CO32" s="441"/>
      <c r="CP32" s="441"/>
      <c r="CQ32" s="441"/>
      <c r="CR32" s="441"/>
      <c r="CS32" s="441"/>
      <c r="CT32" s="441"/>
      <c r="CU32" s="441"/>
      <c r="CV32" s="441"/>
      <c r="CW32" s="441"/>
      <c r="CX32" s="441"/>
      <c r="CY32" s="441"/>
      <c r="CZ32" s="441"/>
      <c r="DA32" s="441"/>
      <c r="DB32" s="441"/>
      <c r="DC32" s="441"/>
      <c r="DD32" s="441"/>
      <c r="DE32" s="441"/>
      <c r="DF32" s="441"/>
      <c r="DG32" s="441"/>
      <c r="DH32" s="441"/>
      <c r="DI32" s="441"/>
      <c r="DJ32" s="441"/>
      <c r="DK32" s="441"/>
      <c r="DL32" s="441"/>
      <c r="DM32" s="441"/>
      <c r="DN32" s="441"/>
      <c r="DO32" s="441"/>
      <c r="DP32" s="441"/>
      <c r="DQ32" s="441"/>
      <c r="DR32" s="441"/>
      <c r="DS32" s="441"/>
      <c r="DU32" s="441"/>
      <c r="DV32" s="441"/>
      <c r="DW32" s="441"/>
      <c r="DX32" s="441"/>
      <c r="DY32" s="441"/>
      <c r="DZ32" s="202"/>
      <c r="EA32" s="441"/>
      <c r="EB32" s="441"/>
      <c r="EC32" s="441"/>
      <c r="ED32" s="441"/>
      <c r="EE32" s="441"/>
      <c r="EF32" s="441"/>
      <c r="EG32" s="441"/>
      <c r="EH32" s="441"/>
      <c r="EI32" s="441"/>
      <c r="EJ32" s="441"/>
      <c r="EK32" s="441"/>
      <c r="EL32" s="441"/>
      <c r="EM32" s="441"/>
      <c r="EN32" s="441"/>
      <c r="EO32" s="441"/>
      <c r="EP32" s="441"/>
      <c r="EQ32" s="441"/>
      <c r="ER32" s="441"/>
      <c r="ES32" s="441"/>
      <c r="ET32" s="441"/>
      <c r="EU32" s="441"/>
      <c r="EV32" s="441"/>
      <c r="EW32" s="441"/>
      <c r="EX32" s="441"/>
      <c r="EY32" s="441"/>
      <c r="EZ32" s="441"/>
      <c r="FA32" s="441"/>
      <c r="FB32" s="441"/>
      <c r="FC32" s="441"/>
      <c r="FD32" s="441"/>
      <c r="FE32" s="441"/>
      <c r="FF32" s="441"/>
      <c r="FG32" s="441"/>
      <c r="FH32" s="441"/>
      <c r="FI32" s="441"/>
      <c r="FJ32" s="441"/>
      <c r="FK32" s="441"/>
      <c r="FL32" s="441"/>
      <c r="FM32" s="441"/>
      <c r="FN32" s="441"/>
      <c r="FO32" s="441"/>
    </row>
    <row r="33" spans="2:171" ht="14.25" customHeight="1" thickBot="1" x14ac:dyDescent="0.4">
      <c r="B33" s="519"/>
      <c r="C33" s="519"/>
      <c r="D33" s="494"/>
      <c r="E33" s="494"/>
      <c r="F33" s="494"/>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82"/>
      <c r="BD33" s="538"/>
      <c r="BE33" s="275"/>
      <c r="BG33" s="43"/>
      <c r="BH33" s="43"/>
      <c r="BJ33" s="519"/>
      <c r="BK33" s="519"/>
      <c r="BL33" s="494"/>
      <c r="BM33" s="494"/>
      <c r="BN33" s="539"/>
      <c r="BO33" s="539"/>
      <c r="BP33" s="539"/>
      <c r="BQ33" s="539"/>
      <c r="BR33" s="539"/>
      <c r="BS33" s="539"/>
      <c r="BX33" s="441"/>
      <c r="BY33" s="441"/>
      <c r="BZ33" s="441"/>
      <c r="CA33" s="441"/>
      <c r="CB33" s="441"/>
      <c r="CC33" s="202"/>
      <c r="CD33" s="441"/>
      <c r="CE33" s="441"/>
      <c r="CF33" s="441"/>
      <c r="CG33" s="441"/>
      <c r="CH33" s="441"/>
      <c r="CI33" s="441"/>
      <c r="CJ33" s="441"/>
      <c r="CK33" s="441"/>
      <c r="CL33" s="441"/>
      <c r="CM33" s="441"/>
      <c r="CN33" s="441"/>
      <c r="CO33" s="441"/>
      <c r="CP33" s="441"/>
      <c r="CQ33" s="441"/>
      <c r="CR33" s="441"/>
      <c r="CS33" s="441"/>
      <c r="CT33" s="441"/>
      <c r="CU33" s="441"/>
      <c r="CV33" s="441"/>
      <c r="CW33" s="441"/>
      <c r="CX33" s="441"/>
      <c r="CY33" s="441"/>
      <c r="CZ33" s="441"/>
      <c r="DA33" s="441"/>
      <c r="DB33" s="441"/>
      <c r="DC33" s="441"/>
      <c r="DD33" s="441"/>
      <c r="DE33" s="441"/>
      <c r="DF33" s="441"/>
      <c r="DG33" s="441"/>
      <c r="DH33" s="441"/>
      <c r="DI33" s="441"/>
      <c r="DJ33" s="441"/>
      <c r="DK33" s="441"/>
      <c r="DL33" s="441"/>
      <c r="DM33" s="441"/>
      <c r="DN33" s="441"/>
      <c r="DO33" s="441"/>
      <c r="DP33" s="441"/>
      <c r="DQ33" s="441"/>
      <c r="DR33" s="441"/>
      <c r="DS33" s="441"/>
      <c r="DU33" s="441"/>
      <c r="DV33" s="441"/>
      <c r="DW33" s="441"/>
      <c r="DX33" s="441"/>
      <c r="DY33" s="441"/>
      <c r="DZ33" s="202"/>
      <c r="EA33" s="441"/>
      <c r="EB33" s="441"/>
      <c r="EC33" s="441"/>
      <c r="ED33" s="441"/>
      <c r="EE33" s="441"/>
      <c r="EF33" s="441"/>
      <c r="EG33" s="441"/>
      <c r="EH33" s="441"/>
      <c r="EI33" s="441"/>
      <c r="EJ33" s="441"/>
      <c r="EK33" s="441"/>
      <c r="EL33" s="441"/>
      <c r="EM33" s="441"/>
      <c r="EN33" s="441"/>
      <c r="EO33" s="441"/>
      <c r="EP33" s="441"/>
      <c r="EQ33" s="441"/>
      <c r="ER33" s="441"/>
      <c r="ES33" s="441"/>
      <c r="ET33" s="441"/>
      <c r="EU33" s="441"/>
      <c r="EV33" s="441"/>
      <c r="EW33" s="441"/>
      <c r="EX33" s="441"/>
      <c r="EY33" s="441"/>
      <c r="EZ33" s="441"/>
      <c r="FA33" s="441"/>
      <c r="FB33" s="441"/>
      <c r="FC33" s="441"/>
      <c r="FD33" s="441"/>
      <c r="FE33" s="441"/>
      <c r="FF33" s="441"/>
      <c r="FG33" s="441"/>
      <c r="FH33" s="441"/>
      <c r="FI33" s="441"/>
      <c r="FJ33" s="441"/>
      <c r="FK33" s="441"/>
      <c r="FL33" s="441"/>
      <c r="FM33" s="441"/>
      <c r="FN33" s="441"/>
      <c r="FO33" s="441"/>
    </row>
    <row r="34" spans="2:171" ht="16.5" thickBot="1" x14ac:dyDescent="0.4">
      <c r="B34" s="40" t="s">
        <v>167</v>
      </c>
      <c r="C34" s="41" t="s">
        <v>168</v>
      </c>
      <c r="D34" s="540"/>
      <c r="E34" s="483"/>
      <c r="F34" s="483"/>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482"/>
      <c r="BD34" s="538"/>
      <c r="BE34" s="275"/>
      <c r="BG34" s="43"/>
      <c r="BH34" s="43"/>
      <c r="BJ34" s="40" t="s">
        <v>167</v>
      </c>
      <c r="BK34" s="41" t="s">
        <v>168</v>
      </c>
      <c r="BL34" s="483"/>
      <c r="BM34" s="483"/>
      <c r="BN34" s="537"/>
      <c r="BO34" s="537"/>
      <c r="BP34" s="537"/>
      <c r="BQ34" s="537"/>
      <c r="BR34" s="537"/>
      <c r="BS34" s="537"/>
      <c r="BX34" s="441"/>
      <c r="BY34" s="441"/>
      <c r="BZ34" s="441"/>
      <c r="CA34" s="441"/>
      <c r="CB34" s="441"/>
      <c r="CC34" s="202"/>
      <c r="CD34" s="441"/>
      <c r="CE34" s="441"/>
      <c r="CF34" s="441"/>
      <c r="CG34" s="441"/>
      <c r="CH34" s="441"/>
      <c r="CI34" s="441"/>
      <c r="CJ34" s="441"/>
      <c r="CK34" s="441"/>
      <c r="CL34" s="441"/>
      <c r="CM34" s="441"/>
      <c r="CN34" s="441"/>
      <c r="CO34" s="441"/>
      <c r="CP34" s="441"/>
      <c r="CQ34" s="441"/>
      <c r="CR34" s="441"/>
      <c r="CS34" s="441"/>
      <c r="CT34" s="441"/>
      <c r="CU34" s="441"/>
      <c r="CV34" s="441"/>
      <c r="CW34" s="441"/>
      <c r="CX34" s="441"/>
      <c r="CY34" s="441"/>
      <c r="CZ34" s="441"/>
      <c r="DA34" s="441"/>
      <c r="DB34" s="441"/>
      <c r="DC34" s="441"/>
      <c r="DD34" s="441"/>
      <c r="DE34" s="441"/>
      <c r="DF34" s="441"/>
      <c r="DG34" s="441"/>
      <c r="DH34" s="441"/>
      <c r="DI34" s="441"/>
      <c r="DJ34" s="441"/>
      <c r="DK34" s="441"/>
      <c r="DL34" s="441"/>
      <c r="DM34" s="441"/>
      <c r="DN34" s="441"/>
      <c r="DO34" s="441"/>
      <c r="DP34" s="441"/>
      <c r="DQ34" s="441"/>
      <c r="DR34" s="441"/>
      <c r="DS34" s="441"/>
      <c r="DT34" s="200"/>
      <c r="DU34" s="441"/>
      <c r="DV34" s="441"/>
      <c r="DW34" s="441"/>
      <c r="DX34" s="441"/>
      <c r="DY34" s="441"/>
      <c r="DZ34" s="202"/>
      <c r="EA34" s="441"/>
      <c r="EB34" s="441"/>
      <c r="EC34" s="441"/>
      <c r="ED34" s="441"/>
      <c r="EE34" s="441"/>
      <c r="EF34" s="441"/>
      <c r="EG34" s="441"/>
      <c r="EH34" s="441"/>
      <c r="EI34" s="441"/>
      <c r="EJ34" s="441"/>
      <c r="EK34" s="441"/>
      <c r="EL34" s="441"/>
      <c r="EM34" s="441"/>
      <c r="EN34" s="441"/>
      <c r="EO34" s="441"/>
      <c r="EP34" s="441"/>
      <c r="EQ34" s="441"/>
      <c r="ER34" s="441"/>
      <c r="ES34" s="441"/>
      <c r="ET34" s="441"/>
      <c r="EU34" s="441"/>
      <c r="EV34" s="441"/>
      <c r="EW34" s="441"/>
      <c r="EX34" s="441"/>
      <c r="EY34" s="441"/>
      <c r="EZ34" s="441"/>
      <c r="FA34" s="441"/>
      <c r="FB34" s="441"/>
      <c r="FC34" s="441"/>
      <c r="FD34" s="441"/>
      <c r="FE34" s="441"/>
      <c r="FF34" s="441"/>
      <c r="FG34" s="441"/>
      <c r="FH34" s="441"/>
      <c r="FI34" s="441"/>
      <c r="FJ34" s="441"/>
      <c r="FK34" s="441"/>
      <c r="FL34" s="441"/>
      <c r="FM34" s="441"/>
      <c r="FN34" s="441"/>
      <c r="FO34" s="441"/>
    </row>
    <row r="35" spans="2:171" ht="14.25" customHeight="1" x14ac:dyDescent="0.3">
      <c r="B35" s="44">
        <f>+B32+1</f>
        <v>20</v>
      </c>
      <c r="C35" s="45" t="s">
        <v>169</v>
      </c>
      <c r="D35" s="46"/>
      <c r="E35" s="46" t="s">
        <v>41</v>
      </c>
      <c r="F35" s="500">
        <v>3</v>
      </c>
      <c r="G35" s="501">
        <v>0</v>
      </c>
      <c r="H35" s="502">
        <v>0</v>
      </c>
      <c r="I35" s="502">
        <v>0</v>
      </c>
      <c r="J35" s="502">
        <v>0</v>
      </c>
      <c r="K35" s="502">
        <v>0</v>
      </c>
      <c r="L35" s="503">
        <f>SUM(G35:K35)</f>
        <v>0</v>
      </c>
      <c r="M35" s="501">
        <v>0</v>
      </c>
      <c r="N35" s="502">
        <v>0</v>
      </c>
      <c r="O35" s="502">
        <v>0</v>
      </c>
      <c r="P35" s="502">
        <v>0</v>
      </c>
      <c r="Q35" s="502">
        <v>0</v>
      </c>
      <c r="R35" s="503">
        <f>SUM(M35:Q35)</f>
        <v>0</v>
      </c>
      <c r="S35" s="501">
        <v>0</v>
      </c>
      <c r="T35" s="502">
        <v>0</v>
      </c>
      <c r="U35" s="502">
        <v>0</v>
      </c>
      <c r="V35" s="502">
        <v>0</v>
      </c>
      <c r="W35" s="502">
        <v>0</v>
      </c>
      <c r="X35" s="503">
        <f>SUM(S35:W35)</f>
        <v>0</v>
      </c>
      <c r="Y35" s="501">
        <v>0</v>
      </c>
      <c r="Z35" s="502">
        <v>0</v>
      </c>
      <c r="AA35" s="502">
        <v>0</v>
      </c>
      <c r="AB35" s="502">
        <v>0</v>
      </c>
      <c r="AC35" s="502">
        <v>0</v>
      </c>
      <c r="AD35" s="503">
        <f>SUM(Y35:AC35)</f>
        <v>0</v>
      </c>
      <c r="AE35" s="501">
        <v>0</v>
      </c>
      <c r="AF35" s="502">
        <v>0</v>
      </c>
      <c r="AG35" s="502">
        <v>0</v>
      </c>
      <c r="AH35" s="502">
        <v>0</v>
      </c>
      <c r="AI35" s="502">
        <v>0</v>
      </c>
      <c r="AJ35" s="503">
        <f>SUM(AE35:AI35)</f>
        <v>0</v>
      </c>
      <c r="AK35" s="501">
        <v>0</v>
      </c>
      <c r="AL35" s="502">
        <v>0</v>
      </c>
      <c r="AM35" s="502">
        <v>0</v>
      </c>
      <c r="AN35" s="502">
        <v>0</v>
      </c>
      <c r="AO35" s="502">
        <v>0</v>
      </c>
      <c r="AP35" s="503">
        <f>SUM(AK35:AO35)</f>
        <v>0</v>
      </c>
      <c r="AQ35" s="501">
        <v>0</v>
      </c>
      <c r="AR35" s="502">
        <v>0</v>
      </c>
      <c r="AS35" s="502">
        <v>0</v>
      </c>
      <c r="AT35" s="502">
        <v>0</v>
      </c>
      <c r="AU35" s="502">
        <v>0</v>
      </c>
      <c r="AV35" s="503">
        <f>SUM(AQ35:AU35)</f>
        <v>0</v>
      </c>
      <c r="AW35" s="501">
        <v>0</v>
      </c>
      <c r="AX35" s="502">
        <v>0</v>
      </c>
      <c r="AY35" s="502">
        <v>0</v>
      </c>
      <c r="AZ35" s="502">
        <v>0</v>
      </c>
      <c r="BA35" s="502">
        <v>0</v>
      </c>
      <c r="BB35" s="503">
        <f>SUM(AW35:BA35)</f>
        <v>0</v>
      </c>
      <c r="BC35" s="482"/>
      <c r="BD35" s="90"/>
      <c r="BE35" s="507"/>
      <c r="BG35" s="43">
        <f xml:space="preserve"> IF( SUM( BX35:DR35 ) = 0, 0, $BX$5 )</f>
        <v>0</v>
      </c>
      <c r="BH35" s="43"/>
      <c r="BJ35" s="44">
        <v>20</v>
      </c>
      <c r="BK35" s="45" t="s">
        <v>169</v>
      </c>
      <c r="BL35" s="46" t="s">
        <v>41</v>
      </c>
      <c r="BM35" s="500">
        <v>3</v>
      </c>
      <c r="BN35" s="548" t="s">
        <v>1009</v>
      </c>
      <c r="BO35" s="549" t="s">
        <v>1010</v>
      </c>
      <c r="BP35" s="549" t="s">
        <v>1011</v>
      </c>
      <c r="BQ35" s="549" t="s">
        <v>1012</v>
      </c>
      <c r="BR35" s="550" t="s">
        <v>1013</v>
      </c>
      <c r="BS35" s="508" t="s">
        <v>1014</v>
      </c>
      <c r="BX35" s="61">
        <f>IF('[2]Validation flags'!$H$3=1,0, IF( ISNUMBER(G35), 0, 1 ))</f>
        <v>0</v>
      </c>
      <c r="BY35" s="61">
        <f>IF('[2]Validation flags'!$H$3=1,0, IF( ISNUMBER(H35), 0, 1 ))</f>
        <v>0</v>
      </c>
      <c r="BZ35" s="61">
        <f>IF('[2]Validation flags'!$H$3=1,0, IF( ISNUMBER(I35), 0, 1 ))</f>
        <v>0</v>
      </c>
      <c r="CA35" s="61">
        <f>IF('[2]Validation flags'!$H$3=1,0, IF( ISNUMBER(J35), 0, 1 ))</f>
        <v>0</v>
      </c>
      <c r="CB35" s="61">
        <f>IF('[2]Validation flags'!$H$3=1,0, IF( ISNUMBER(K35), 0, 1 ))</f>
        <v>0</v>
      </c>
      <c r="CC35" s="202"/>
      <c r="CD35" s="61">
        <f>IF('[2]Validation flags'!$H$3=1,0, IF( ISNUMBER(M35), 0, 1 ))</f>
        <v>0</v>
      </c>
      <c r="CE35" s="61">
        <f>IF('[2]Validation flags'!$H$3=1,0, IF( ISNUMBER(N35), 0, 1 ))</f>
        <v>0</v>
      </c>
      <c r="CF35" s="61">
        <f>IF('[2]Validation flags'!$H$3=1,0, IF( ISNUMBER(O35), 0, 1 ))</f>
        <v>0</v>
      </c>
      <c r="CG35" s="61">
        <f>IF('[2]Validation flags'!$H$3=1,0, IF( ISNUMBER(P35), 0, 1 ))</f>
        <v>0</v>
      </c>
      <c r="CH35" s="61">
        <f>IF('[2]Validation flags'!$H$3=1,0, IF( ISNUMBER(Q35), 0, 1 ))</f>
        <v>0</v>
      </c>
      <c r="CI35" s="441"/>
      <c r="CJ35" s="61">
        <f>IF('[2]Validation flags'!$H$3=1,0, IF( ISNUMBER(S35), 0, 1 ))</f>
        <v>0</v>
      </c>
      <c r="CK35" s="61">
        <f>IF('[2]Validation flags'!$H$3=1,0, IF( ISNUMBER(T35), 0, 1 ))</f>
        <v>0</v>
      </c>
      <c r="CL35" s="61">
        <f>IF('[2]Validation flags'!$H$3=1,0, IF( ISNUMBER(U35), 0, 1 ))</f>
        <v>0</v>
      </c>
      <c r="CM35" s="61">
        <f>IF('[2]Validation flags'!$H$3=1,0, IF( ISNUMBER(V35), 0, 1 ))</f>
        <v>0</v>
      </c>
      <c r="CN35" s="61">
        <f>IF('[2]Validation flags'!$H$3=1,0, IF( ISNUMBER(W35), 0, 1 ))</f>
        <v>0</v>
      </c>
      <c r="CO35" s="441"/>
      <c r="CP35" s="61">
        <f>IF('[2]Validation flags'!$H$3=1,0, IF( ISNUMBER(Y35), 0, 1 ))</f>
        <v>0</v>
      </c>
      <c r="CQ35" s="61">
        <f>IF('[2]Validation flags'!$H$3=1,0, IF( ISNUMBER(Z35), 0, 1 ))</f>
        <v>0</v>
      </c>
      <c r="CR35" s="61">
        <f>IF('[2]Validation flags'!$H$3=1,0, IF( ISNUMBER(AA35), 0, 1 ))</f>
        <v>0</v>
      </c>
      <c r="CS35" s="61">
        <f>IF('[2]Validation flags'!$H$3=1,0, IF( ISNUMBER(AB35), 0, 1 ))</f>
        <v>0</v>
      </c>
      <c r="CT35" s="61">
        <f>IF('[2]Validation flags'!$H$3=1,0, IF( ISNUMBER(AC35), 0, 1 ))</f>
        <v>0</v>
      </c>
      <c r="CU35" s="441"/>
      <c r="CV35" s="61">
        <f>IF('[2]Validation flags'!$H$3=1,0, IF( ISNUMBER(AE35), 0, 1 ))</f>
        <v>0</v>
      </c>
      <c r="CW35" s="61">
        <f>IF('[2]Validation flags'!$H$3=1,0, IF( ISNUMBER(AF35), 0, 1 ))</f>
        <v>0</v>
      </c>
      <c r="CX35" s="61">
        <f>IF('[2]Validation flags'!$H$3=1,0, IF( ISNUMBER(AG35), 0, 1 ))</f>
        <v>0</v>
      </c>
      <c r="CY35" s="61">
        <f>IF('[2]Validation flags'!$H$3=1,0, IF( ISNUMBER(AH35), 0, 1 ))</f>
        <v>0</v>
      </c>
      <c r="CZ35" s="61">
        <f>IF('[2]Validation flags'!$H$3=1,0, IF( ISNUMBER(AI35), 0, 1 ))</f>
        <v>0</v>
      </c>
      <c r="DA35" s="441"/>
      <c r="DB35" s="61">
        <f>IF('[2]Validation flags'!$H$3=1,0, IF( ISNUMBER(AK35), 0, 1 ))</f>
        <v>0</v>
      </c>
      <c r="DC35" s="61">
        <f>IF('[2]Validation flags'!$H$3=1,0, IF( ISNUMBER(AL35), 0, 1 ))</f>
        <v>0</v>
      </c>
      <c r="DD35" s="61">
        <f>IF('[2]Validation flags'!$H$3=1,0, IF( ISNUMBER(AM35), 0, 1 ))</f>
        <v>0</v>
      </c>
      <c r="DE35" s="61">
        <f>IF('[2]Validation flags'!$H$3=1,0, IF( ISNUMBER(AN35), 0, 1 ))</f>
        <v>0</v>
      </c>
      <c r="DF35" s="61">
        <f>IF('[2]Validation flags'!$H$3=1,0, IF( ISNUMBER(AO35), 0, 1 ))</f>
        <v>0</v>
      </c>
      <c r="DG35" s="441"/>
      <c r="DH35" s="61">
        <f>IF('[2]Validation flags'!$H$3=1,0, IF( ISNUMBER(AQ35), 0, 1 ))</f>
        <v>0</v>
      </c>
      <c r="DI35" s="61">
        <f>IF('[2]Validation flags'!$H$3=1,0, IF( ISNUMBER(AR35), 0, 1 ))</f>
        <v>0</v>
      </c>
      <c r="DJ35" s="61">
        <f>IF('[2]Validation flags'!$H$3=1,0, IF( ISNUMBER(AS35), 0, 1 ))</f>
        <v>0</v>
      </c>
      <c r="DK35" s="61">
        <f>IF('[2]Validation flags'!$H$3=1,0, IF( ISNUMBER(AT35), 0, 1 ))</f>
        <v>0</v>
      </c>
      <c r="DL35" s="61">
        <f>IF('[2]Validation flags'!$H$3=1,0, IF( ISNUMBER(AU35), 0, 1 ))</f>
        <v>0</v>
      </c>
      <c r="DM35" s="441"/>
      <c r="DN35" s="61">
        <f>IF('[2]Validation flags'!$H$3=1,0, IF( ISNUMBER(AW35), 0, 1 ))</f>
        <v>0</v>
      </c>
      <c r="DO35" s="61">
        <f>IF('[2]Validation flags'!$H$3=1,0, IF( ISNUMBER(AX35), 0, 1 ))</f>
        <v>0</v>
      </c>
      <c r="DP35" s="61">
        <f>IF('[2]Validation flags'!$H$3=1,0, IF( ISNUMBER(AY35), 0, 1 ))</f>
        <v>0</v>
      </c>
      <c r="DQ35" s="61">
        <f>IF('[2]Validation flags'!$H$3=1,0, IF( ISNUMBER(AZ35), 0, 1 ))</f>
        <v>0</v>
      </c>
      <c r="DR35" s="61">
        <f>IF('[2]Validation flags'!$H$3=1,0, IF( ISNUMBER(BA35), 0, 1 ))</f>
        <v>0</v>
      </c>
      <c r="DS35" s="441"/>
      <c r="DT35" s="200"/>
      <c r="DU35" s="441"/>
      <c r="DV35" s="441"/>
      <c r="DW35" s="441"/>
      <c r="DX35" s="441"/>
      <c r="DY35" s="441"/>
      <c r="DZ35" s="202"/>
      <c r="EA35" s="441"/>
      <c r="EB35" s="441"/>
      <c r="EC35" s="441"/>
      <c r="ED35" s="441"/>
      <c r="EE35" s="441"/>
      <c r="EF35" s="441"/>
      <c r="EG35" s="441"/>
      <c r="EH35" s="441"/>
      <c r="EI35" s="441"/>
      <c r="EJ35" s="441"/>
      <c r="EK35" s="441"/>
      <c r="EL35" s="441"/>
      <c r="EM35" s="441"/>
      <c r="EN35" s="441"/>
      <c r="EO35" s="441"/>
      <c r="EP35" s="441"/>
      <c r="EQ35" s="441"/>
      <c r="ER35" s="441"/>
      <c r="ES35" s="441"/>
      <c r="ET35" s="441"/>
      <c r="EU35" s="441"/>
      <c r="EV35" s="441"/>
      <c r="EW35" s="441"/>
      <c r="EX35" s="441"/>
      <c r="EY35" s="441"/>
      <c r="EZ35" s="441"/>
      <c r="FA35" s="441"/>
      <c r="FB35" s="441"/>
      <c r="FC35" s="441"/>
      <c r="FD35" s="441"/>
      <c r="FE35" s="441"/>
      <c r="FF35" s="441"/>
      <c r="FG35" s="441"/>
      <c r="FH35" s="441"/>
      <c r="FI35" s="441"/>
      <c r="FJ35" s="441"/>
      <c r="FK35" s="441"/>
      <c r="FL35" s="441"/>
      <c r="FM35" s="441"/>
      <c r="FN35" s="441"/>
      <c r="FO35" s="441"/>
    </row>
    <row r="36" spans="2:171" ht="14.25" customHeight="1" x14ac:dyDescent="0.3">
      <c r="B36" s="62">
        <f>+B35+1</f>
        <v>21</v>
      </c>
      <c r="C36" s="63" t="s">
        <v>175</v>
      </c>
      <c r="D36" s="64"/>
      <c r="E36" s="64" t="s">
        <v>41</v>
      </c>
      <c r="F36" s="65">
        <v>3</v>
      </c>
      <c r="G36" s="521">
        <v>9.3819999999999997</v>
      </c>
      <c r="H36" s="509">
        <v>0.217</v>
      </c>
      <c r="I36" s="509">
        <v>0</v>
      </c>
      <c r="J36" s="509">
        <v>0</v>
      </c>
      <c r="K36" s="509">
        <v>0</v>
      </c>
      <c r="L36" s="510">
        <f>SUM(G36:K36)</f>
        <v>9.5990000000000002</v>
      </c>
      <c r="M36" s="551">
        <v>7.9670000000000005</v>
      </c>
      <c r="N36" s="552">
        <v>4.6589999999999998</v>
      </c>
      <c r="O36" s="558">
        <v>0</v>
      </c>
      <c r="P36" s="558">
        <v>0</v>
      </c>
      <c r="Q36" s="559">
        <v>0</v>
      </c>
      <c r="R36" s="510">
        <f>SUM(M36:Q36)</f>
        <v>12.626000000000001</v>
      </c>
      <c r="S36" s="551">
        <v>10.294926999999999</v>
      </c>
      <c r="T36" s="552">
        <v>0.93581300000000001</v>
      </c>
      <c r="U36" s="558">
        <v>0</v>
      </c>
      <c r="V36" s="558">
        <v>0</v>
      </c>
      <c r="W36" s="559">
        <v>0</v>
      </c>
      <c r="X36" s="510">
        <f>SUM(S36:W36)</f>
        <v>11.230739999999999</v>
      </c>
      <c r="Y36" s="521">
        <v>10.774000000000001</v>
      </c>
      <c r="Z36" s="509">
        <v>0</v>
      </c>
      <c r="AA36" s="509">
        <v>0</v>
      </c>
      <c r="AB36" s="509">
        <v>0</v>
      </c>
      <c r="AC36" s="509">
        <v>0</v>
      </c>
      <c r="AD36" s="510">
        <f>SUM(Y36:AC36)</f>
        <v>10.774000000000001</v>
      </c>
      <c r="AE36" s="521">
        <v>10.853</v>
      </c>
      <c r="AF36" s="509">
        <v>0</v>
      </c>
      <c r="AG36" s="509">
        <v>0</v>
      </c>
      <c r="AH36" s="509">
        <v>0</v>
      </c>
      <c r="AI36" s="509">
        <v>0</v>
      </c>
      <c r="AJ36" s="510">
        <f>SUM(AE36:AI36)</f>
        <v>10.853</v>
      </c>
      <c r="AK36" s="521">
        <v>10.953000000000001</v>
      </c>
      <c r="AL36" s="509">
        <v>0</v>
      </c>
      <c r="AM36" s="509">
        <v>0</v>
      </c>
      <c r="AN36" s="509">
        <v>0</v>
      </c>
      <c r="AO36" s="509">
        <v>0</v>
      </c>
      <c r="AP36" s="510">
        <f>SUM(AK36:AO36)</f>
        <v>10.953000000000001</v>
      </c>
      <c r="AQ36" s="521">
        <v>11.047000000000001</v>
      </c>
      <c r="AR36" s="509">
        <v>0</v>
      </c>
      <c r="AS36" s="509">
        <v>0</v>
      </c>
      <c r="AT36" s="509">
        <v>0</v>
      </c>
      <c r="AU36" s="509">
        <v>0</v>
      </c>
      <c r="AV36" s="510">
        <f>SUM(AQ36:AU36)</f>
        <v>11.047000000000001</v>
      </c>
      <c r="AW36" s="521">
        <v>11.146000000000001</v>
      </c>
      <c r="AX36" s="509">
        <v>0</v>
      </c>
      <c r="AY36" s="509">
        <v>0</v>
      </c>
      <c r="AZ36" s="509">
        <v>0</v>
      </c>
      <c r="BA36" s="509">
        <v>0</v>
      </c>
      <c r="BB36" s="510">
        <f>SUM(AW36:BA36)</f>
        <v>11.146000000000001</v>
      </c>
      <c r="BC36" s="482"/>
      <c r="BD36" s="525"/>
      <c r="BE36" s="488"/>
      <c r="BG36" s="43">
        <f xml:space="preserve"> IF( SUM( BX36:DR36 ) = 0, 0, $BX$5 )</f>
        <v>0</v>
      </c>
      <c r="BH36" s="43"/>
      <c r="BJ36" s="62">
        <v>21</v>
      </c>
      <c r="BK36" s="63" t="s">
        <v>175</v>
      </c>
      <c r="BL36" s="64" t="s">
        <v>41</v>
      </c>
      <c r="BM36" s="65">
        <v>3</v>
      </c>
      <c r="BN36" s="567" t="s">
        <v>1015</v>
      </c>
      <c r="BO36" s="556" t="s">
        <v>1016</v>
      </c>
      <c r="BP36" s="556" t="s">
        <v>1017</v>
      </c>
      <c r="BQ36" s="556" t="s">
        <v>1018</v>
      </c>
      <c r="BR36" s="557" t="s">
        <v>1019</v>
      </c>
      <c r="BS36" s="171" t="s">
        <v>1020</v>
      </c>
      <c r="BX36" s="61">
        <f>IF('[2]Validation flags'!$H$3=1,0, IF( ISNUMBER(G36), 0, 1 ))</f>
        <v>0</v>
      </c>
      <c r="BY36" s="61">
        <f>IF('[2]Validation flags'!$H$3=1,0, IF( ISNUMBER(H36), 0, 1 ))</f>
        <v>0</v>
      </c>
      <c r="BZ36" s="61">
        <f>IF('[2]Validation flags'!$H$3=1,0, IF( ISNUMBER(I36), 0, 1 ))</f>
        <v>0</v>
      </c>
      <c r="CA36" s="61">
        <f>IF('[2]Validation flags'!$H$3=1,0, IF( ISNUMBER(J36), 0, 1 ))</f>
        <v>0</v>
      </c>
      <c r="CB36" s="61">
        <f>IF('[2]Validation flags'!$H$3=1,0, IF( ISNUMBER(K36), 0, 1 ))</f>
        <v>0</v>
      </c>
      <c r="CC36" s="202"/>
      <c r="CD36" s="61">
        <f>IF('[2]Validation flags'!$H$3=1,0, IF( ISNUMBER(M36), 0, 1 ))</f>
        <v>0</v>
      </c>
      <c r="CE36" s="61">
        <f>IF('[2]Validation flags'!$H$3=1,0, IF( ISNUMBER(N36), 0, 1 ))</f>
        <v>0</v>
      </c>
      <c r="CF36" s="61">
        <f>IF('[2]Validation flags'!$H$3=1,0, IF( ISNUMBER(O36), 0, 1 ))</f>
        <v>0</v>
      </c>
      <c r="CG36" s="61">
        <f>IF('[2]Validation flags'!$H$3=1,0, IF( ISNUMBER(P36), 0, 1 ))</f>
        <v>0</v>
      </c>
      <c r="CH36" s="61">
        <f>IF('[2]Validation flags'!$H$3=1,0, IF( ISNUMBER(Q36), 0, 1 ))</f>
        <v>0</v>
      </c>
      <c r="CI36" s="441"/>
      <c r="CJ36" s="61">
        <f>IF('[2]Validation flags'!$H$3=1,0, IF( ISNUMBER(S36), 0, 1 ))</f>
        <v>0</v>
      </c>
      <c r="CK36" s="61">
        <f>IF('[2]Validation flags'!$H$3=1,0, IF( ISNUMBER(T36), 0, 1 ))</f>
        <v>0</v>
      </c>
      <c r="CL36" s="61">
        <f>IF('[2]Validation flags'!$H$3=1,0, IF( ISNUMBER(U36), 0, 1 ))</f>
        <v>0</v>
      </c>
      <c r="CM36" s="61">
        <f>IF('[2]Validation flags'!$H$3=1,0, IF( ISNUMBER(V36), 0, 1 ))</f>
        <v>0</v>
      </c>
      <c r="CN36" s="61">
        <f>IF('[2]Validation flags'!$H$3=1,0, IF( ISNUMBER(W36), 0, 1 ))</f>
        <v>0</v>
      </c>
      <c r="CO36" s="441"/>
      <c r="CP36" s="61">
        <f>IF('[2]Validation flags'!$H$3=1,0, IF( ISNUMBER(Y36), 0, 1 ))</f>
        <v>0</v>
      </c>
      <c r="CQ36" s="61">
        <f>IF('[2]Validation flags'!$H$3=1,0, IF( ISNUMBER(Z36), 0, 1 ))</f>
        <v>0</v>
      </c>
      <c r="CR36" s="61">
        <f>IF('[2]Validation flags'!$H$3=1,0, IF( ISNUMBER(AA36), 0, 1 ))</f>
        <v>0</v>
      </c>
      <c r="CS36" s="61">
        <f>IF('[2]Validation flags'!$H$3=1,0, IF( ISNUMBER(AB36), 0, 1 ))</f>
        <v>0</v>
      </c>
      <c r="CT36" s="61">
        <f>IF('[2]Validation flags'!$H$3=1,0, IF( ISNUMBER(AC36), 0, 1 ))</f>
        <v>0</v>
      </c>
      <c r="CU36" s="441"/>
      <c r="CV36" s="61">
        <f>IF('[2]Validation flags'!$H$3=1,0, IF( ISNUMBER(AE36), 0, 1 ))</f>
        <v>0</v>
      </c>
      <c r="CW36" s="61">
        <f>IF('[2]Validation flags'!$H$3=1,0, IF( ISNUMBER(AF36), 0, 1 ))</f>
        <v>0</v>
      </c>
      <c r="CX36" s="61">
        <f>IF('[2]Validation flags'!$H$3=1,0, IF( ISNUMBER(AG36), 0, 1 ))</f>
        <v>0</v>
      </c>
      <c r="CY36" s="61">
        <f>IF('[2]Validation flags'!$H$3=1,0, IF( ISNUMBER(AH36), 0, 1 ))</f>
        <v>0</v>
      </c>
      <c r="CZ36" s="61">
        <f>IF('[2]Validation flags'!$H$3=1,0, IF( ISNUMBER(AI36), 0, 1 ))</f>
        <v>0</v>
      </c>
      <c r="DA36" s="441"/>
      <c r="DB36" s="61">
        <f>IF('[2]Validation flags'!$H$3=1,0, IF( ISNUMBER(AK36), 0, 1 ))</f>
        <v>0</v>
      </c>
      <c r="DC36" s="61">
        <f>IF('[2]Validation flags'!$H$3=1,0, IF( ISNUMBER(AL36), 0, 1 ))</f>
        <v>0</v>
      </c>
      <c r="DD36" s="61">
        <f>IF('[2]Validation flags'!$H$3=1,0, IF( ISNUMBER(AM36), 0, 1 ))</f>
        <v>0</v>
      </c>
      <c r="DE36" s="61">
        <f>IF('[2]Validation flags'!$H$3=1,0, IF( ISNUMBER(AN36), 0, 1 ))</f>
        <v>0</v>
      </c>
      <c r="DF36" s="61">
        <f>IF('[2]Validation flags'!$H$3=1,0, IF( ISNUMBER(AO36), 0, 1 ))</f>
        <v>0</v>
      </c>
      <c r="DG36" s="441"/>
      <c r="DH36" s="61">
        <f>IF('[2]Validation flags'!$H$3=1,0, IF( ISNUMBER(AQ36), 0, 1 ))</f>
        <v>0</v>
      </c>
      <c r="DI36" s="61">
        <f>IF('[2]Validation flags'!$H$3=1,0, IF( ISNUMBER(AR36), 0, 1 ))</f>
        <v>0</v>
      </c>
      <c r="DJ36" s="61">
        <f>IF('[2]Validation flags'!$H$3=1,0, IF( ISNUMBER(AS36), 0, 1 ))</f>
        <v>0</v>
      </c>
      <c r="DK36" s="61">
        <f>IF('[2]Validation flags'!$H$3=1,0, IF( ISNUMBER(AT36), 0, 1 ))</f>
        <v>0</v>
      </c>
      <c r="DL36" s="61">
        <f>IF('[2]Validation flags'!$H$3=1,0, IF( ISNUMBER(AU36), 0, 1 ))</f>
        <v>0</v>
      </c>
      <c r="DM36" s="441"/>
      <c r="DN36" s="61">
        <f>IF('[2]Validation flags'!$H$3=1,0, IF( ISNUMBER(AW36), 0, 1 ))</f>
        <v>0</v>
      </c>
      <c r="DO36" s="61">
        <f>IF('[2]Validation flags'!$H$3=1,0, IF( ISNUMBER(AX36), 0, 1 ))</f>
        <v>0</v>
      </c>
      <c r="DP36" s="61">
        <f>IF('[2]Validation flags'!$H$3=1,0, IF( ISNUMBER(AY36), 0, 1 ))</f>
        <v>0</v>
      </c>
      <c r="DQ36" s="61">
        <f>IF('[2]Validation flags'!$H$3=1,0, IF( ISNUMBER(AZ36), 0, 1 ))</f>
        <v>0</v>
      </c>
      <c r="DR36" s="61">
        <f>IF('[2]Validation flags'!$H$3=1,0, IF( ISNUMBER(BA36), 0, 1 ))</f>
        <v>0</v>
      </c>
      <c r="DS36" s="441"/>
      <c r="DU36" s="441"/>
      <c r="DV36" s="441"/>
      <c r="DW36" s="441"/>
      <c r="DX36" s="441"/>
      <c r="DY36" s="441"/>
      <c r="DZ36" s="202"/>
      <c r="EA36" s="441"/>
      <c r="EB36" s="441"/>
      <c r="EC36" s="441"/>
      <c r="ED36" s="441"/>
      <c r="EE36" s="441"/>
      <c r="EF36" s="441"/>
      <c r="EG36" s="441"/>
      <c r="EH36" s="441"/>
      <c r="EI36" s="441"/>
      <c r="EJ36" s="441"/>
      <c r="EK36" s="441"/>
      <c r="EL36" s="441"/>
      <c r="EM36" s="441"/>
      <c r="EN36" s="441"/>
      <c r="EO36" s="441"/>
      <c r="EP36" s="441"/>
      <c r="EQ36" s="441"/>
      <c r="ER36" s="441"/>
      <c r="ES36" s="441"/>
      <c r="ET36" s="441"/>
      <c r="EU36" s="441"/>
      <c r="EV36" s="441"/>
      <c r="EW36" s="441"/>
      <c r="EX36" s="441"/>
      <c r="EY36" s="441"/>
      <c r="EZ36" s="441"/>
      <c r="FA36" s="441"/>
      <c r="FB36" s="441"/>
      <c r="FC36" s="441"/>
      <c r="FD36" s="441"/>
      <c r="FE36" s="441"/>
      <c r="FF36" s="441"/>
      <c r="FG36" s="441"/>
      <c r="FH36" s="441"/>
      <c r="FI36" s="441"/>
      <c r="FJ36" s="441"/>
      <c r="FK36" s="441"/>
      <c r="FL36" s="441"/>
      <c r="FM36" s="441"/>
      <c r="FN36" s="441"/>
      <c r="FO36" s="441"/>
    </row>
    <row r="37" spans="2:171" ht="14.25" customHeight="1" thickBot="1" x14ac:dyDescent="0.35">
      <c r="B37" s="98">
        <f t="shared" si="9"/>
        <v>22</v>
      </c>
      <c r="C37" s="99" t="s">
        <v>168</v>
      </c>
      <c r="D37" s="100"/>
      <c r="E37" s="100" t="s">
        <v>41</v>
      </c>
      <c r="F37" s="568">
        <v>3</v>
      </c>
      <c r="G37" s="569">
        <f>G22+G32-SUM(G35:G36)</f>
        <v>121.34299999999999</v>
      </c>
      <c r="H37" s="528">
        <f>H22+H32-SUM(H35:H36)</f>
        <v>186.40899999999999</v>
      </c>
      <c r="I37" s="528">
        <f>I22+I32-SUM(I35:I36)</f>
        <v>8.0569999999999986</v>
      </c>
      <c r="J37" s="528">
        <f>J22+J32-SUM(J35:J36)</f>
        <v>72.995000000000005</v>
      </c>
      <c r="K37" s="570">
        <f>K22+K32-SUM(K35:K36)</f>
        <v>9.038000000000002</v>
      </c>
      <c r="L37" s="530">
        <f>SUM(G37:K37)</f>
        <v>397.84199999999998</v>
      </c>
      <c r="M37" s="569">
        <f>M22+M32-SUM(M35:M36)</f>
        <v>152.08999999999997</v>
      </c>
      <c r="N37" s="528">
        <f>N22+N32-SUM(N35:N36)</f>
        <v>248.07800000000003</v>
      </c>
      <c r="O37" s="528">
        <f>O22+O32-SUM(O35:O36)</f>
        <v>8.5719999999999992</v>
      </c>
      <c r="P37" s="528">
        <f>P22+P32-SUM(P35:P36)</f>
        <v>83.206000000000003</v>
      </c>
      <c r="Q37" s="570">
        <f>Q22+Q32-SUM(Q35:Q36)</f>
        <v>10.149000000000001</v>
      </c>
      <c r="R37" s="530">
        <f>SUM(M37:Q37)</f>
        <v>502.09500000000003</v>
      </c>
      <c r="S37" s="569">
        <f>S22+S32-SUM(S35:S36)</f>
        <v>174.99231843235302</v>
      </c>
      <c r="T37" s="528">
        <f>T22+T32-SUM(T35:T36)</f>
        <v>181.38421309455461</v>
      </c>
      <c r="U37" s="528">
        <f>U22+U32-SUM(U35:U36)</f>
        <v>7.9736721511546138</v>
      </c>
      <c r="V37" s="528">
        <f>V22+V32-SUM(V35:V36)</f>
        <v>90.048094102469207</v>
      </c>
      <c r="W37" s="570">
        <f>W22+W32-SUM(W35:W36)</f>
        <v>10.391425177792366</v>
      </c>
      <c r="X37" s="530">
        <f>SUM(S37:W37)</f>
        <v>464.78972295832386</v>
      </c>
      <c r="Y37" s="569">
        <f>Y22+Y32-SUM(Y35:Y36)</f>
        <v>207.52599999999998</v>
      </c>
      <c r="Z37" s="528">
        <f>Z22+Z32-SUM(Z35:Z36)</f>
        <v>380.476</v>
      </c>
      <c r="AA37" s="528">
        <f>AA22+AA32-SUM(AA35:AA36)</f>
        <v>7.1770000000000005</v>
      </c>
      <c r="AB37" s="528">
        <f>AB22+AB32-SUM(AB35:AB36)</f>
        <v>53.591999999999999</v>
      </c>
      <c r="AC37" s="570">
        <f>AC22+AC32-SUM(AC35:AC36)</f>
        <v>9.8930000000000007</v>
      </c>
      <c r="AD37" s="530">
        <f>SUM(Y37:AC37)</f>
        <v>658.66399999999999</v>
      </c>
      <c r="AE37" s="569">
        <f>AE22+AE32-SUM(AE35:AE36)</f>
        <v>167.297</v>
      </c>
      <c r="AF37" s="528">
        <f>AF22+AF32-SUM(AF35:AF36)</f>
        <v>420.40100000000001</v>
      </c>
      <c r="AG37" s="528">
        <f>AG22+AG32-SUM(AG35:AG36)</f>
        <v>7.5879999999999992</v>
      </c>
      <c r="AH37" s="528">
        <f>AH22+AH32-SUM(AH35:AH36)</f>
        <v>54.080999999999996</v>
      </c>
      <c r="AI37" s="570">
        <f>AI22+AI32-SUM(AI35:AI36)</f>
        <v>9.9710000000000001</v>
      </c>
      <c r="AJ37" s="530">
        <f>SUM(AE37:AI37)</f>
        <v>659.33799999999997</v>
      </c>
      <c r="AK37" s="569">
        <f>AK22+AK32-SUM(AK35:AK36)</f>
        <v>139.86800000000002</v>
      </c>
      <c r="AL37" s="528">
        <f>AL22+AL32-SUM(AL35:AL36)</f>
        <v>349.60399999999998</v>
      </c>
      <c r="AM37" s="528">
        <f>AM22+AM32-SUM(AM35:AM36)</f>
        <v>8.0440000000000005</v>
      </c>
      <c r="AN37" s="528">
        <f>AN22+AN32-SUM(AN35:AN36)</f>
        <v>47.288999999999994</v>
      </c>
      <c r="AO37" s="570">
        <f>AO22+AO32-SUM(AO35:AO36)</f>
        <v>10.07</v>
      </c>
      <c r="AP37" s="530">
        <f>SUM(AK37:AO37)</f>
        <v>554.875</v>
      </c>
      <c r="AQ37" s="569">
        <f>AQ22+AQ32-SUM(AQ35:AQ36)</f>
        <v>122.66000000000003</v>
      </c>
      <c r="AR37" s="528">
        <f>AR22+AR32-SUM(AR35:AR36)</f>
        <v>267.06599999999997</v>
      </c>
      <c r="AS37" s="528">
        <f>AS22+AS32-SUM(AS35:AS36)</f>
        <v>7.6369999999999996</v>
      </c>
      <c r="AT37" s="528">
        <f>AT22+AT32-SUM(AT35:AT36)</f>
        <v>60.584000000000003</v>
      </c>
      <c r="AU37" s="570">
        <f>AU22+AU32-SUM(AU35:AU36)</f>
        <v>10.128000000000002</v>
      </c>
      <c r="AV37" s="530">
        <f>SUM(AQ37:AU37)</f>
        <v>468.07499999999999</v>
      </c>
      <c r="AW37" s="569">
        <f>AW22+AW32-SUM(AW35:AW36)</f>
        <v>116.499</v>
      </c>
      <c r="AX37" s="528">
        <f>AX22+AX32-SUM(AX35:AX36)</f>
        <v>180.72200000000004</v>
      </c>
      <c r="AY37" s="528">
        <f>AY22+AY32-SUM(AY35:AY36)</f>
        <v>7.7259999999999991</v>
      </c>
      <c r="AZ37" s="528">
        <f>AZ22+AZ32-SUM(AZ35:AZ36)</f>
        <v>43.25</v>
      </c>
      <c r="BA37" s="570">
        <f>BA22+BA32-SUM(BA35:BA36)</f>
        <v>10.209</v>
      </c>
      <c r="BB37" s="530">
        <f>SUM(AW37:BA37)</f>
        <v>358.40600000000001</v>
      </c>
      <c r="BC37" s="482"/>
      <c r="BD37" s="194" t="s">
        <v>1021</v>
      </c>
      <c r="BE37" s="497"/>
      <c r="BG37" s="43"/>
      <c r="BH37" s="43"/>
      <c r="BJ37" s="98">
        <v>22</v>
      </c>
      <c r="BK37" s="99" t="s">
        <v>168</v>
      </c>
      <c r="BL37" s="100" t="s">
        <v>41</v>
      </c>
      <c r="BM37" s="568">
        <v>3</v>
      </c>
      <c r="BN37" s="571" t="s">
        <v>1022</v>
      </c>
      <c r="BO37" s="533" t="s">
        <v>1023</v>
      </c>
      <c r="BP37" s="533" t="s">
        <v>1024</v>
      </c>
      <c r="BQ37" s="533" t="s">
        <v>1025</v>
      </c>
      <c r="BR37" s="572" t="s">
        <v>1026</v>
      </c>
      <c r="BS37" s="196" t="s">
        <v>1027</v>
      </c>
      <c r="BX37" s="441"/>
      <c r="BY37" s="441"/>
      <c r="BZ37" s="441"/>
      <c r="CA37" s="441"/>
      <c r="CB37" s="441"/>
      <c r="CC37" s="202"/>
      <c r="CD37" s="441"/>
      <c r="CE37" s="441"/>
      <c r="CF37" s="441"/>
      <c r="CG37" s="441"/>
      <c r="CH37" s="441"/>
      <c r="CI37" s="441"/>
      <c r="CJ37" s="441"/>
      <c r="CK37" s="441"/>
      <c r="CL37" s="441"/>
      <c r="CM37" s="441"/>
      <c r="CN37" s="441"/>
      <c r="CO37" s="441"/>
      <c r="CP37" s="441"/>
      <c r="CQ37" s="441"/>
      <c r="CR37" s="441"/>
      <c r="CS37" s="441"/>
      <c r="CT37" s="441"/>
      <c r="CU37" s="441"/>
      <c r="CV37" s="441"/>
      <c r="CW37" s="441"/>
      <c r="CX37" s="441"/>
      <c r="CY37" s="441"/>
      <c r="CZ37" s="441"/>
      <c r="DA37" s="441"/>
      <c r="DB37" s="441"/>
      <c r="DC37" s="441"/>
      <c r="DD37" s="441"/>
      <c r="DE37" s="441"/>
      <c r="DF37" s="441"/>
      <c r="DG37" s="441"/>
      <c r="DH37" s="441"/>
      <c r="DI37" s="441"/>
      <c r="DJ37" s="441"/>
      <c r="DK37" s="441"/>
      <c r="DL37" s="441"/>
      <c r="DM37" s="441"/>
      <c r="DN37" s="441"/>
      <c r="DO37" s="441"/>
      <c r="DP37" s="441"/>
      <c r="DQ37" s="441"/>
      <c r="DR37" s="441"/>
      <c r="DS37" s="441"/>
      <c r="DU37" s="441"/>
      <c r="DV37" s="441"/>
      <c r="DW37" s="441"/>
      <c r="DX37" s="441"/>
      <c r="DY37" s="441"/>
      <c r="DZ37" s="202"/>
      <c r="EA37" s="441"/>
      <c r="EB37" s="441"/>
      <c r="EC37" s="441"/>
      <c r="ED37" s="441"/>
      <c r="EE37" s="441"/>
      <c r="EF37" s="441"/>
      <c r="EG37" s="441"/>
      <c r="EH37" s="441"/>
      <c r="EI37" s="441"/>
      <c r="EJ37" s="441"/>
      <c r="EK37" s="441"/>
      <c r="EL37" s="441"/>
      <c r="EM37" s="441"/>
      <c r="EN37" s="441"/>
      <c r="EO37" s="441"/>
      <c r="EP37" s="441"/>
      <c r="EQ37" s="441"/>
      <c r="ER37" s="441"/>
      <c r="ES37" s="441"/>
      <c r="ET37" s="441"/>
      <c r="EU37" s="441"/>
      <c r="EV37" s="441"/>
      <c r="EW37" s="441"/>
      <c r="EX37" s="441"/>
      <c r="EY37" s="441"/>
      <c r="EZ37" s="441"/>
      <c r="FA37" s="441"/>
      <c r="FB37" s="441"/>
      <c r="FC37" s="441"/>
      <c r="FD37" s="441"/>
      <c r="FE37" s="441"/>
      <c r="FF37" s="441"/>
      <c r="FG37" s="441"/>
      <c r="FH37" s="441"/>
      <c r="FI37" s="441"/>
      <c r="FJ37" s="441"/>
      <c r="FK37" s="441"/>
      <c r="FL37" s="441"/>
      <c r="FM37" s="441"/>
      <c r="FN37" s="441"/>
      <c r="FO37" s="441"/>
    </row>
    <row r="38" spans="2:171" ht="14.25" customHeight="1" thickBot="1" x14ac:dyDescent="0.35">
      <c r="B38" s="482"/>
      <c r="C38" s="482"/>
      <c r="D38" s="494"/>
      <c r="E38" s="494"/>
      <c r="F38" s="494"/>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82"/>
      <c r="BD38" s="123"/>
      <c r="BE38" s="275"/>
      <c r="BG38" s="43"/>
      <c r="BH38" s="43"/>
      <c r="BJ38" s="482"/>
      <c r="BK38" s="482"/>
      <c r="BL38" s="494"/>
      <c r="BM38" s="494"/>
      <c r="BN38" s="539"/>
      <c r="BO38" s="539"/>
      <c r="BP38" s="539"/>
      <c r="BQ38" s="539"/>
      <c r="BR38" s="539"/>
      <c r="BS38" s="539"/>
      <c r="BX38" s="441"/>
      <c r="BY38" s="441"/>
      <c r="BZ38" s="441"/>
      <c r="CA38" s="441"/>
      <c r="CB38" s="441"/>
      <c r="CC38" s="202"/>
      <c r="CD38" s="441"/>
      <c r="CE38" s="441"/>
      <c r="CF38" s="441"/>
      <c r="CG38" s="441"/>
      <c r="CH38" s="441"/>
      <c r="CI38" s="441"/>
      <c r="CJ38" s="441"/>
      <c r="CK38" s="441"/>
      <c r="CL38" s="441"/>
      <c r="CM38" s="441"/>
      <c r="CN38" s="441"/>
      <c r="CO38" s="441"/>
      <c r="CP38" s="441"/>
      <c r="CQ38" s="441"/>
      <c r="CR38" s="441"/>
      <c r="CS38" s="441"/>
      <c r="CT38" s="441"/>
      <c r="CU38" s="441"/>
      <c r="CV38" s="441"/>
      <c r="CW38" s="441"/>
      <c r="CX38" s="441"/>
      <c r="CY38" s="441"/>
      <c r="CZ38" s="441"/>
      <c r="DA38" s="441"/>
      <c r="DB38" s="441"/>
      <c r="DC38" s="441"/>
      <c r="DD38" s="441"/>
      <c r="DE38" s="441"/>
      <c r="DF38" s="441"/>
      <c r="DG38" s="441"/>
      <c r="DH38" s="441"/>
      <c r="DI38" s="441"/>
      <c r="DJ38" s="441"/>
      <c r="DK38" s="441"/>
      <c r="DL38" s="441"/>
      <c r="DM38" s="441"/>
      <c r="DN38" s="441"/>
      <c r="DO38" s="441"/>
      <c r="DP38" s="441"/>
      <c r="DQ38" s="441"/>
      <c r="DR38" s="441"/>
      <c r="DS38" s="441"/>
      <c r="DU38" s="441"/>
      <c r="DV38" s="441"/>
      <c r="DW38" s="441"/>
      <c r="DX38" s="441"/>
      <c r="DY38" s="441"/>
      <c r="DZ38" s="202"/>
      <c r="EA38" s="441"/>
      <c r="EB38" s="441"/>
      <c r="EC38" s="441"/>
      <c r="ED38" s="441"/>
      <c r="EE38" s="441"/>
      <c r="EF38" s="441"/>
      <c r="EG38" s="441"/>
      <c r="EH38" s="441"/>
      <c r="EI38" s="441"/>
      <c r="EJ38" s="441"/>
      <c r="EK38" s="441"/>
      <c r="EL38" s="441"/>
      <c r="EM38" s="441"/>
      <c r="EN38" s="441"/>
      <c r="EO38" s="441"/>
      <c r="EP38" s="441"/>
      <c r="EQ38" s="441"/>
      <c r="ER38" s="441"/>
      <c r="ES38" s="441"/>
      <c r="ET38" s="441"/>
      <c r="EU38" s="441"/>
      <c r="EV38" s="441"/>
      <c r="EW38" s="441"/>
      <c r="EX38" s="441"/>
      <c r="EY38" s="441"/>
      <c r="EZ38" s="441"/>
      <c r="FA38" s="441"/>
      <c r="FB38" s="441"/>
      <c r="FC38" s="441"/>
      <c r="FD38" s="441"/>
      <c r="FE38" s="441"/>
      <c r="FF38" s="441"/>
      <c r="FG38" s="441"/>
      <c r="FH38" s="441"/>
      <c r="FI38" s="441"/>
      <c r="FJ38" s="441"/>
      <c r="FK38" s="441"/>
      <c r="FL38" s="441"/>
      <c r="FM38" s="441"/>
      <c r="FN38" s="441"/>
      <c r="FO38" s="441"/>
    </row>
    <row r="39" spans="2:171" ht="15.75" thickBot="1" x14ac:dyDescent="0.35">
      <c r="B39" s="40" t="s">
        <v>187</v>
      </c>
      <c r="C39" s="41" t="s">
        <v>1028</v>
      </c>
      <c r="D39" s="540"/>
      <c r="E39" s="483"/>
      <c r="F39" s="483"/>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482"/>
      <c r="BD39" s="118"/>
      <c r="BE39" s="275"/>
      <c r="BG39" s="43"/>
      <c r="BH39" s="43"/>
      <c r="BJ39" s="40" t="s">
        <v>187</v>
      </c>
      <c r="BK39" s="41" t="s">
        <v>1028</v>
      </c>
      <c r="BL39" s="483"/>
      <c r="BM39" s="483"/>
      <c r="BN39" s="537"/>
      <c r="BO39" s="537"/>
      <c r="BP39" s="537"/>
      <c r="BQ39" s="537"/>
      <c r="BR39" s="537"/>
      <c r="BS39" s="537"/>
      <c r="BX39" s="441"/>
      <c r="BY39" s="441"/>
      <c r="BZ39" s="441"/>
      <c r="CA39" s="441"/>
      <c r="CB39" s="441"/>
      <c r="CC39" s="202"/>
      <c r="CD39" s="441"/>
      <c r="CE39" s="441"/>
      <c r="CF39" s="441"/>
      <c r="CG39" s="441"/>
      <c r="CH39" s="441"/>
      <c r="CI39" s="441"/>
      <c r="CJ39" s="441"/>
      <c r="CK39" s="441"/>
      <c r="CL39" s="441"/>
      <c r="CM39" s="441"/>
      <c r="CN39" s="441"/>
      <c r="CO39" s="441"/>
      <c r="CP39" s="441"/>
      <c r="CQ39" s="441"/>
      <c r="CR39" s="441"/>
      <c r="CS39" s="441"/>
      <c r="CT39" s="441"/>
      <c r="CU39" s="441"/>
      <c r="CV39" s="441"/>
      <c r="CW39" s="441"/>
      <c r="CX39" s="441"/>
      <c r="CY39" s="441"/>
      <c r="CZ39" s="441"/>
      <c r="DA39" s="441"/>
      <c r="DB39" s="441"/>
      <c r="DC39" s="441"/>
      <c r="DD39" s="441"/>
      <c r="DE39" s="441"/>
      <c r="DF39" s="441"/>
      <c r="DG39" s="441"/>
      <c r="DH39" s="441"/>
      <c r="DI39" s="441"/>
      <c r="DJ39" s="441"/>
      <c r="DK39" s="441"/>
      <c r="DL39" s="441"/>
      <c r="DM39" s="441"/>
      <c r="DN39" s="441"/>
      <c r="DO39" s="441"/>
      <c r="DP39" s="441"/>
      <c r="DQ39" s="441"/>
      <c r="DR39" s="441"/>
      <c r="DS39" s="441"/>
      <c r="DU39" s="441"/>
      <c r="DV39" s="441"/>
      <c r="DW39" s="441"/>
      <c r="DX39" s="441"/>
      <c r="DY39" s="441"/>
      <c r="DZ39" s="202"/>
      <c r="EA39" s="441"/>
      <c r="EB39" s="441"/>
      <c r="EC39" s="441"/>
      <c r="ED39" s="441"/>
      <c r="EE39" s="441"/>
      <c r="EF39" s="441"/>
      <c r="EG39" s="441"/>
      <c r="EH39" s="441"/>
      <c r="EI39" s="441"/>
      <c r="EJ39" s="441"/>
      <c r="EK39" s="441"/>
      <c r="EL39" s="441"/>
      <c r="EM39" s="441"/>
      <c r="EN39" s="441"/>
      <c r="EO39" s="441"/>
      <c r="EP39" s="441"/>
      <c r="EQ39" s="441"/>
      <c r="ER39" s="441"/>
      <c r="ES39" s="441"/>
      <c r="ET39" s="441"/>
      <c r="EU39" s="441"/>
      <c r="EV39" s="441"/>
      <c r="EW39" s="441"/>
      <c r="EX39" s="441"/>
      <c r="EY39" s="441"/>
      <c r="EZ39" s="441"/>
      <c r="FA39" s="441"/>
      <c r="FB39" s="441"/>
      <c r="FC39" s="441"/>
      <c r="FD39" s="441"/>
      <c r="FE39" s="441"/>
      <c r="FF39" s="441"/>
      <c r="FG39" s="441"/>
      <c r="FH39" s="441"/>
      <c r="FI39" s="441"/>
      <c r="FJ39" s="441"/>
      <c r="FK39" s="441"/>
      <c r="FL39" s="441"/>
      <c r="FM39" s="441"/>
      <c r="FN39" s="441"/>
      <c r="FO39" s="441"/>
    </row>
    <row r="40" spans="2:171" ht="14.25" customHeight="1" x14ac:dyDescent="0.3">
      <c r="B40" s="44">
        <f>+B37+1</f>
        <v>23</v>
      </c>
      <c r="C40" s="45" t="s">
        <v>189</v>
      </c>
      <c r="D40" s="46"/>
      <c r="E40" s="46" t="s">
        <v>41</v>
      </c>
      <c r="F40" s="47">
        <v>3</v>
      </c>
      <c r="G40" s="501">
        <v>0</v>
      </c>
      <c r="H40" s="502">
        <v>0</v>
      </c>
      <c r="I40" s="502">
        <v>0</v>
      </c>
      <c r="J40" s="502">
        <v>0</v>
      </c>
      <c r="K40" s="502">
        <v>0</v>
      </c>
      <c r="L40" s="573">
        <f>SUM(G40:K40)</f>
        <v>0</v>
      </c>
      <c r="M40" s="501">
        <v>2.129</v>
      </c>
      <c r="N40" s="502">
        <v>2.7269999999999999</v>
      </c>
      <c r="O40" s="502">
        <v>0.28000000000000003</v>
      </c>
      <c r="P40" s="502">
        <v>0.99</v>
      </c>
      <c r="Q40" s="502">
        <v>3.5999999999999997E-2</v>
      </c>
      <c r="R40" s="573">
        <f>SUM(M40:Q40)</f>
        <v>6.1619999999999999</v>
      </c>
      <c r="S40" s="501">
        <v>2.1930000000000001</v>
      </c>
      <c r="T40" s="502">
        <v>2.81</v>
      </c>
      <c r="U40" s="502">
        <v>0.28899999999999998</v>
      </c>
      <c r="V40" s="502">
        <v>1.02</v>
      </c>
      <c r="W40" s="502">
        <v>3.6999999999999998E-2</v>
      </c>
      <c r="X40" s="573">
        <f>SUM(S40:W40)</f>
        <v>6.3489999999999993</v>
      </c>
      <c r="Y40" s="501">
        <v>2.0939999999999999</v>
      </c>
      <c r="Z40" s="502">
        <v>2.6819999999999999</v>
      </c>
      <c r="AA40" s="502">
        <v>0.27500000000000002</v>
      </c>
      <c r="AB40" s="502">
        <v>0.97399999999999998</v>
      </c>
      <c r="AC40" s="502">
        <v>3.5000000000000003E-2</v>
      </c>
      <c r="AD40" s="573">
        <f>SUM(Y40:AC40)</f>
        <v>6.0600000000000005</v>
      </c>
      <c r="AE40" s="501">
        <v>2.0939999999999999</v>
      </c>
      <c r="AF40" s="502">
        <v>2.6819999999999999</v>
      </c>
      <c r="AG40" s="502">
        <v>0.27500000000000002</v>
      </c>
      <c r="AH40" s="502">
        <v>0.97399999999999998</v>
      </c>
      <c r="AI40" s="502">
        <v>3.5000000000000003E-2</v>
      </c>
      <c r="AJ40" s="573">
        <f>SUM(AE40:AI40)</f>
        <v>6.0600000000000005</v>
      </c>
      <c r="AK40" s="501">
        <v>0</v>
      </c>
      <c r="AL40" s="502">
        <v>0</v>
      </c>
      <c r="AM40" s="502">
        <v>0</v>
      </c>
      <c r="AN40" s="502">
        <v>0</v>
      </c>
      <c r="AO40" s="502">
        <v>0</v>
      </c>
      <c r="AP40" s="573">
        <f>SUM(AK40:AO40)</f>
        <v>0</v>
      </c>
      <c r="AQ40" s="501">
        <v>0</v>
      </c>
      <c r="AR40" s="502">
        <v>0</v>
      </c>
      <c r="AS40" s="502">
        <v>0</v>
      </c>
      <c r="AT40" s="502">
        <v>0</v>
      </c>
      <c r="AU40" s="502">
        <v>0</v>
      </c>
      <c r="AV40" s="573">
        <f>SUM(AQ40:AU40)</f>
        <v>0</v>
      </c>
      <c r="AW40" s="501">
        <v>0</v>
      </c>
      <c r="AX40" s="502">
        <v>0</v>
      </c>
      <c r="AY40" s="502">
        <v>0</v>
      </c>
      <c r="AZ40" s="502">
        <v>0</v>
      </c>
      <c r="BA40" s="502">
        <v>0</v>
      </c>
      <c r="BB40" s="573">
        <f>SUM(AW40:BA40)</f>
        <v>0</v>
      </c>
      <c r="BC40" s="482"/>
      <c r="BD40" s="90"/>
      <c r="BE40" s="507"/>
      <c r="BG40" s="43">
        <f xml:space="preserve"> IF( SUM( BX40:DR40 ) = 0, 0, $BX$5 )</f>
        <v>0</v>
      </c>
      <c r="BH40" s="43"/>
      <c r="BJ40" s="44">
        <f>+BJ37+1</f>
        <v>23</v>
      </c>
      <c r="BK40" s="45" t="s">
        <v>189</v>
      </c>
      <c r="BL40" s="46" t="s">
        <v>41</v>
      </c>
      <c r="BM40" s="47">
        <v>3</v>
      </c>
      <c r="BN40" s="55" t="s">
        <v>1029</v>
      </c>
      <c r="BO40" s="56" t="s">
        <v>1030</v>
      </c>
      <c r="BP40" s="56" t="s">
        <v>1031</v>
      </c>
      <c r="BQ40" s="121" t="s">
        <v>1032</v>
      </c>
      <c r="BR40" s="121" t="s">
        <v>1033</v>
      </c>
      <c r="BS40" s="574" t="s">
        <v>1034</v>
      </c>
      <c r="BX40" s="61">
        <f>IF('[2]Validation flags'!$H$3=1,0, IF( ISNUMBER(G40), 0, 1 ))</f>
        <v>0</v>
      </c>
      <c r="BY40" s="61">
        <f>IF('[2]Validation flags'!$H$3=1,0, IF( ISNUMBER(H40), 0, 1 ))</f>
        <v>0</v>
      </c>
      <c r="BZ40" s="61">
        <f>IF('[2]Validation flags'!$H$3=1,0, IF( ISNUMBER(I40), 0, 1 ))</f>
        <v>0</v>
      </c>
      <c r="CA40" s="61">
        <f>IF('[2]Validation flags'!$H$3=1,0, IF( ISNUMBER(J40), 0, 1 ))</f>
        <v>0</v>
      </c>
      <c r="CB40" s="61">
        <f>IF('[2]Validation flags'!$H$3=1,0, IF( ISNUMBER(K40), 0, 1 ))</f>
        <v>0</v>
      </c>
      <c r="CC40" s="202"/>
      <c r="CD40" s="61">
        <f>IF('[2]Validation flags'!$H$3=1,0, IF( ISNUMBER(M40), 0, 1 ))</f>
        <v>0</v>
      </c>
      <c r="CE40" s="61">
        <f>IF('[2]Validation flags'!$H$3=1,0, IF( ISNUMBER(N40), 0, 1 ))</f>
        <v>0</v>
      </c>
      <c r="CF40" s="61">
        <f>IF('[2]Validation flags'!$H$3=1,0, IF( ISNUMBER(O40), 0, 1 ))</f>
        <v>0</v>
      </c>
      <c r="CG40" s="61">
        <f>IF('[2]Validation flags'!$H$3=1,0, IF( ISNUMBER(P40), 0, 1 ))</f>
        <v>0</v>
      </c>
      <c r="CH40" s="61">
        <f>IF('[2]Validation flags'!$H$3=1,0, IF( ISNUMBER(Q40), 0, 1 ))</f>
        <v>0</v>
      </c>
      <c r="CI40" s="441"/>
      <c r="CJ40" s="61">
        <f>IF('[2]Validation flags'!$H$3=1,0, IF( ISNUMBER(S40), 0, 1 ))</f>
        <v>0</v>
      </c>
      <c r="CK40" s="61">
        <f>IF('[2]Validation flags'!$H$3=1,0, IF( ISNUMBER(T40), 0, 1 ))</f>
        <v>0</v>
      </c>
      <c r="CL40" s="61">
        <f>IF('[2]Validation flags'!$H$3=1,0, IF( ISNUMBER(U40), 0, 1 ))</f>
        <v>0</v>
      </c>
      <c r="CM40" s="61">
        <f>IF('[2]Validation flags'!$H$3=1,0, IF( ISNUMBER(V40), 0, 1 ))</f>
        <v>0</v>
      </c>
      <c r="CN40" s="61">
        <f>IF('[2]Validation flags'!$H$3=1,0, IF( ISNUMBER(W40), 0, 1 ))</f>
        <v>0</v>
      </c>
      <c r="CO40" s="441"/>
      <c r="CP40" s="61">
        <f>IF('[2]Validation flags'!$H$3=1,0, IF( ISNUMBER(Y40), 0, 1 ))</f>
        <v>0</v>
      </c>
      <c r="CQ40" s="61">
        <f>IF('[2]Validation flags'!$H$3=1,0, IF( ISNUMBER(Z40), 0, 1 ))</f>
        <v>0</v>
      </c>
      <c r="CR40" s="61">
        <f>IF('[2]Validation flags'!$H$3=1,0, IF( ISNUMBER(AA40), 0, 1 ))</f>
        <v>0</v>
      </c>
      <c r="CS40" s="61">
        <f>IF('[2]Validation flags'!$H$3=1,0, IF( ISNUMBER(AB40), 0, 1 ))</f>
        <v>0</v>
      </c>
      <c r="CT40" s="61">
        <f>IF('[2]Validation flags'!$H$3=1,0, IF( ISNUMBER(AC40), 0, 1 ))</f>
        <v>0</v>
      </c>
      <c r="CU40" s="441"/>
      <c r="CV40" s="61">
        <f>IF('[2]Validation flags'!$H$3=1,0, IF( ISNUMBER(AE40), 0, 1 ))</f>
        <v>0</v>
      </c>
      <c r="CW40" s="61">
        <f>IF('[2]Validation flags'!$H$3=1,0, IF( ISNUMBER(AF40), 0, 1 ))</f>
        <v>0</v>
      </c>
      <c r="CX40" s="61">
        <f>IF('[2]Validation flags'!$H$3=1,0, IF( ISNUMBER(AG40), 0, 1 ))</f>
        <v>0</v>
      </c>
      <c r="CY40" s="61">
        <f>IF('[2]Validation flags'!$H$3=1,0, IF( ISNUMBER(AH40), 0, 1 ))</f>
        <v>0</v>
      </c>
      <c r="CZ40" s="61">
        <f>IF('[2]Validation flags'!$H$3=1,0, IF( ISNUMBER(AI40), 0, 1 ))</f>
        <v>0</v>
      </c>
      <c r="DA40" s="441"/>
      <c r="DB40" s="61">
        <f>IF('[2]Validation flags'!$H$3=1,0, IF( ISNUMBER(AK40), 0, 1 ))</f>
        <v>0</v>
      </c>
      <c r="DC40" s="61">
        <f>IF('[2]Validation flags'!$H$3=1,0, IF( ISNUMBER(AL40), 0, 1 ))</f>
        <v>0</v>
      </c>
      <c r="DD40" s="61">
        <f>IF('[2]Validation flags'!$H$3=1,0, IF( ISNUMBER(AM40), 0, 1 ))</f>
        <v>0</v>
      </c>
      <c r="DE40" s="61">
        <f>IF('[2]Validation flags'!$H$3=1,0, IF( ISNUMBER(AN40), 0, 1 ))</f>
        <v>0</v>
      </c>
      <c r="DF40" s="61">
        <f>IF('[2]Validation flags'!$H$3=1,0, IF( ISNUMBER(AO40), 0, 1 ))</f>
        <v>0</v>
      </c>
      <c r="DG40" s="441"/>
      <c r="DH40" s="61">
        <f>IF('[2]Validation flags'!$H$3=1,0, IF( ISNUMBER(AQ40), 0, 1 ))</f>
        <v>0</v>
      </c>
      <c r="DI40" s="61">
        <f>IF('[2]Validation flags'!$H$3=1,0, IF( ISNUMBER(AR40), 0, 1 ))</f>
        <v>0</v>
      </c>
      <c r="DJ40" s="61">
        <f>IF('[2]Validation flags'!$H$3=1,0, IF( ISNUMBER(AS40), 0, 1 ))</f>
        <v>0</v>
      </c>
      <c r="DK40" s="61">
        <f>IF('[2]Validation flags'!$H$3=1,0, IF( ISNUMBER(AT40), 0, 1 ))</f>
        <v>0</v>
      </c>
      <c r="DL40" s="61">
        <f>IF('[2]Validation flags'!$H$3=1,0, IF( ISNUMBER(AU40), 0, 1 ))</f>
        <v>0</v>
      </c>
      <c r="DM40" s="441"/>
      <c r="DN40" s="61">
        <f>IF('[2]Validation flags'!$H$3=1,0, IF( ISNUMBER(AW40), 0, 1 ))</f>
        <v>0</v>
      </c>
      <c r="DO40" s="61">
        <f>IF('[2]Validation flags'!$H$3=1,0, IF( ISNUMBER(AX40), 0, 1 ))</f>
        <v>0</v>
      </c>
      <c r="DP40" s="61">
        <f>IF('[2]Validation flags'!$H$3=1,0, IF( ISNUMBER(AY40), 0, 1 ))</f>
        <v>0</v>
      </c>
      <c r="DQ40" s="61">
        <f>IF('[2]Validation flags'!$H$3=1,0, IF( ISNUMBER(AZ40), 0, 1 ))</f>
        <v>0</v>
      </c>
      <c r="DR40" s="61">
        <f>IF('[2]Validation flags'!$H$3=1,0, IF( ISNUMBER(BA40), 0, 1 ))</f>
        <v>0</v>
      </c>
      <c r="DS40" s="441"/>
      <c r="DT40" s="127"/>
      <c r="DU40" s="441"/>
      <c r="DV40" s="441"/>
      <c r="DW40" s="441"/>
      <c r="DX40" s="441"/>
      <c r="DY40" s="441"/>
      <c r="DZ40" s="202"/>
      <c r="EA40" s="441"/>
      <c r="EB40" s="441"/>
      <c r="EC40" s="441"/>
      <c r="ED40" s="441"/>
      <c r="EE40" s="441"/>
      <c r="EF40" s="441"/>
      <c r="EG40" s="441"/>
      <c r="EH40" s="441"/>
      <c r="EI40" s="441"/>
      <c r="EJ40" s="441"/>
      <c r="EK40" s="441"/>
      <c r="EL40" s="441"/>
      <c r="EM40" s="441"/>
      <c r="EN40" s="441"/>
      <c r="EO40" s="441"/>
      <c r="EP40" s="441"/>
      <c r="EQ40" s="441"/>
      <c r="ER40" s="441"/>
      <c r="ES40" s="441"/>
      <c r="ET40" s="441"/>
      <c r="EU40" s="441"/>
      <c r="EV40" s="441"/>
      <c r="EW40" s="441"/>
      <c r="EX40" s="441"/>
      <c r="EY40" s="441"/>
      <c r="EZ40" s="441"/>
      <c r="FA40" s="441"/>
      <c r="FB40" s="441"/>
      <c r="FC40" s="441"/>
      <c r="FD40" s="441"/>
      <c r="FE40" s="441"/>
      <c r="FF40" s="441"/>
      <c r="FG40" s="441"/>
      <c r="FH40" s="441"/>
      <c r="FI40" s="441"/>
      <c r="FJ40" s="441"/>
      <c r="FK40" s="441"/>
      <c r="FL40" s="441"/>
      <c r="FM40" s="441"/>
      <c r="FN40" s="441"/>
      <c r="FO40" s="441"/>
    </row>
    <row r="41" spans="2:171" ht="14.25" customHeight="1" x14ac:dyDescent="0.3">
      <c r="B41" s="62">
        <f>+B40+1</f>
        <v>24</v>
      </c>
      <c r="C41" s="63" t="s">
        <v>195</v>
      </c>
      <c r="D41" s="64"/>
      <c r="E41" s="64" t="s">
        <v>41</v>
      </c>
      <c r="F41" s="65">
        <v>3</v>
      </c>
      <c r="G41" s="521">
        <v>0</v>
      </c>
      <c r="H41" s="509">
        <v>0</v>
      </c>
      <c r="I41" s="509">
        <v>0</v>
      </c>
      <c r="J41" s="509">
        <v>0</v>
      </c>
      <c r="K41" s="509">
        <v>0</v>
      </c>
      <c r="L41" s="575">
        <f>SUM(G41:K41)</f>
        <v>0</v>
      </c>
      <c r="M41" s="509">
        <v>0</v>
      </c>
      <c r="N41" s="509">
        <v>0</v>
      </c>
      <c r="O41" s="509">
        <v>0</v>
      </c>
      <c r="P41" s="509">
        <v>0</v>
      </c>
      <c r="Q41" s="509">
        <v>0</v>
      </c>
      <c r="R41" s="575">
        <f>SUM(M41:Q41)</f>
        <v>0</v>
      </c>
      <c r="S41" s="509">
        <v>0</v>
      </c>
      <c r="T41" s="509">
        <v>0</v>
      </c>
      <c r="U41" s="509">
        <v>0</v>
      </c>
      <c r="V41" s="509">
        <v>0</v>
      </c>
      <c r="W41" s="509">
        <v>0</v>
      </c>
      <c r="X41" s="575">
        <f>SUM(S41:W41)</f>
        <v>0</v>
      </c>
      <c r="Y41" s="509">
        <v>0</v>
      </c>
      <c r="Z41" s="509">
        <v>0</v>
      </c>
      <c r="AA41" s="509">
        <v>0</v>
      </c>
      <c r="AB41" s="509">
        <v>0</v>
      </c>
      <c r="AC41" s="509">
        <v>0</v>
      </c>
      <c r="AD41" s="575">
        <f>SUM(Y41:AC41)</f>
        <v>0</v>
      </c>
      <c r="AE41" s="509">
        <v>0</v>
      </c>
      <c r="AF41" s="509">
        <v>0</v>
      </c>
      <c r="AG41" s="509">
        <v>0</v>
      </c>
      <c r="AH41" s="509">
        <v>0</v>
      </c>
      <c r="AI41" s="509">
        <v>0</v>
      </c>
      <c r="AJ41" s="575">
        <f>SUM(AE41:AI41)</f>
        <v>0</v>
      </c>
      <c r="AK41" s="509">
        <v>0</v>
      </c>
      <c r="AL41" s="509">
        <v>0</v>
      </c>
      <c r="AM41" s="509">
        <v>0</v>
      </c>
      <c r="AN41" s="509">
        <v>0</v>
      </c>
      <c r="AO41" s="509">
        <v>0</v>
      </c>
      <c r="AP41" s="575">
        <f>SUM(AK41:AO41)</f>
        <v>0</v>
      </c>
      <c r="AQ41" s="509">
        <v>0</v>
      </c>
      <c r="AR41" s="509">
        <v>0</v>
      </c>
      <c r="AS41" s="509">
        <v>0</v>
      </c>
      <c r="AT41" s="509">
        <v>0</v>
      </c>
      <c r="AU41" s="509">
        <v>0</v>
      </c>
      <c r="AV41" s="575">
        <f>SUM(AQ41:AU41)</f>
        <v>0</v>
      </c>
      <c r="AW41" s="509">
        <v>0</v>
      </c>
      <c r="AX41" s="509">
        <v>0</v>
      </c>
      <c r="AY41" s="509">
        <v>0</v>
      </c>
      <c r="AZ41" s="509">
        <v>0</v>
      </c>
      <c r="BA41" s="509">
        <v>0</v>
      </c>
      <c r="BB41" s="575">
        <f>SUM(AW41:BA41)</f>
        <v>0</v>
      </c>
      <c r="BC41" s="482"/>
      <c r="BD41" s="91"/>
      <c r="BE41" s="488"/>
      <c r="BG41" s="43">
        <f xml:space="preserve"> IF( SUM( BX41:DR41 ) = 0, 0, $BX$5 )</f>
        <v>0</v>
      </c>
      <c r="BH41" s="43"/>
      <c r="BJ41" s="62">
        <f>+BJ40+1</f>
        <v>24</v>
      </c>
      <c r="BK41" s="63" t="s">
        <v>195</v>
      </c>
      <c r="BL41" s="64" t="s">
        <v>41</v>
      </c>
      <c r="BM41" s="65">
        <v>3</v>
      </c>
      <c r="BN41" s="72" t="s">
        <v>1035</v>
      </c>
      <c r="BO41" s="73" t="s">
        <v>1036</v>
      </c>
      <c r="BP41" s="73" t="s">
        <v>1037</v>
      </c>
      <c r="BQ41" s="512" t="s">
        <v>1038</v>
      </c>
      <c r="BR41" s="512" t="s">
        <v>1039</v>
      </c>
      <c r="BS41" s="576" t="s">
        <v>1040</v>
      </c>
      <c r="BX41" s="61">
        <f>IF('[2]Validation flags'!$H$3=1,0, IF( ISNUMBER(G41), 0, 1 ))</f>
        <v>0</v>
      </c>
      <c r="BY41" s="61">
        <f>IF('[2]Validation flags'!$H$3=1,0, IF( ISNUMBER(H41), 0, 1 ))</f>
        <v>0</v>
      </c>
      <c r="BZ41" s="61">
        <f>IF('[2]Validation flags'!$H$3=1,0, IF( ISNUMBER(I41), 0, 1 ))</f>
        <v>0</v>
      </c>
      <c r="CA41" s="61">
        <f>IF('[2]Validation flags'!$H$3=1,0, IF( ISNUMBER(J41), 0, 1 ))</f>
        <v>0</v>
      </c>
      <c r="CB41" s="61">
        <f>IF('[2]Validation flags'!$H$3=1,0, IF( ISNUMBER(K41), 0, 1 ))</f>
        <v>0</v>
      </c>
      <c r="CC41" s="202"/>
      <c r="CD41" s="61">
        <f>IF('[2]Validation flags'!$H$3=1,0, IF( ISNUMBER(M41), 0, 1 ))</f>
        <v>0</v>
      </c>
      <c r="CE41" s="61">
        <f>IF('[2]Validation flags'!$H$3=1,0, IF( ISNUMBER(N41), 0, 1 ))</f>
        <v>0</v>
      </c>
      <c r="CF41" s="61">
        <f>IF('[2]Validation flags'!$H$3=1,0, IF( ISNUMBER(O41), 0, 1 ))</f>
        <v>0</v>
      </c>
      <c r="CG41" s="61">
        <f>IF('[2]Validation flags'!$H$3=1,0, IF( ISNUMBER(P41), 0, 1 ))</f>
        <v>0</v>
      </c>
      <c r="CH41" s="61">
        <f>IF('[2]Validation flags'!$H$3=1,0, IF( ISNUMBER(Q41), 0, 1 ))</f>
        <v>0</v>
      </c>
      <c r="CI41" s="441"/>
      <c r="CJ41" s="61">
        <f>IF('[2]Validation flags'!$H$3=1,0, IF( ISNUMBER(S41), 0, 1 ))</f>
        <v>0</v>
      </c>
      <c r="CK41" s="61">
        <f>IF('[2]Validation flags'!$H$3=1,0, IF( ISNUMBER(T41), 0, 1 ))</f>
        <v>0</v>
      </c>
      <c r="CL41" s="61">
        <f>IF('[2]Validation flags'!$H$3=1,0, IF( ISNUMBER(U41), 0, 1 ))</f>
        <v>0</v>
      </c>
      <c r="CM41" s="61">
        <f>IF('[2]Validation flags'!$H$3=1,0, IF( ISNUMBER(V41), 0, 1 ))</f>
        <v>0</v>
      </c>
      <c r="CN41" s="61">
        <f>IF('[2]Validation flags'!$H$3=1,0, IF( ISNUMBER(W41), 0, 1 ))</f>
        <v>0</v>
      </c>
      <c r="CO41" s="441"/>
      <c r="CP41" s="61">
        <f>IF('[2]Validation flags'!$H$3=1,0, IF( ISNUMBER(Y41), 0, 1 ))</f>
        <v>0</v>
      </c>
      <c r="CQ41" s="61">
        <f>IF('[2]Validation flags'!$H$3=1,0, IF( ISNUMBER(Z41), 0, 1 ))</f>
        <v>0</v>
      </c>
      <c r="CR41" s="61">
        <f>IF('[2]Validation flags'!$H$3=1,0, IF( ISNUMBER(AA41), 0, 1 ))</f>
        <v>0</v>
      </c>
      <c r="CS41" s="61">
        <f>IF('[2]Validation flags'!$H$3=1,0, IF( ISNUMBER(AB41), 0, 1 ))</f>
        <v>0</v>
      </c>
      <c r="CT41" s="61">
        <f>IF('[2]Validation flags'!$H$3=1,0, IF( ISNUMBER(AC41), 0, 1 ))</f>
        <v>0</v>
      </c>
      <c r="CU41" s="441"/>
      <c r="CV41" s="61">
        <f>IF('[2]Validation flags'!$H$3=1,0, IF( ISNUMBER(AE41), 0, 1 ))</f>
        <v>0</v>
      </c>
      <c r="CW41" s="61">
        <f>IF('[2]Validation flags'!$H$3=1,0, IF( ISNUMBER(AF41), 0, 1 ))</f>
        <v>0</v>
      </c>
      <c r="CX41" s="61">
        <f>IF('[2]Validation flags'!$H$3=1,0, IF( ISNUMBER(AG41), 0, 1 ))</f>
        <v>0</v>
      </c>
      <c r="CY41" s="61">
        <f>IF('[2]Validation flags'!$H$3=1,0, IF( ISNUMBER(AH41), 0, 1 ))</f>
        <v>0</v>
      </c>
      <c r="CZ41" s="61">
        <f>IF('[2]Validation flags'!$H$3=1,0, IF( ISNUMBER(AI41), 0, 1 ))</f>
        <v>0</v>
      </c>
      <c r="DA41" s="441"/>
      <c r="DB41" s="61">
        <f>IF('[2]Validation flags'!$H$3=1,0, IF( ISNUMBER(AK41), 0, 1 ))</f>
        <v>0</v>
      </c>
      <c r="DC41" s="61">
        <f>IF('[2]Validation flags'!$H$3=1,0, IF( ISNUMBER(AL41), 0, 1 ))</f>
        <v>0</v>
      </c>
      <c r="DD41" s="61">
        <f>IF('[2]Validation flags'!$H$3=1,0, IF( ISNUMBER(AM41), 0, 1 ))</f>
        <v>0</v>
      </c>
      <c r="DE41" s="61">
        <f>IF('[2]Validation flags'!$H$3=1,0, IF( ISNUMBER(AN41), 0, 1 ))</f>
        <v>0</v>
      </c>
      <c r="DF41" s="61">
        <f>IF('[2]Validation flags'!$H$3=1,0, IF( ISNUMBER(AO41), 0, 1 ))</f>
        <v>0</v>
      </c>
      <c r="DG41" s="441"/>
      <c r="DH41" s="61">
        <f>IF('[2]Validation flags'!$H$3=1,0, IF( ISNUMBER(AQ41), 0, 1 ))</f>
        <v>0</v>
      </c>
      <c r="DI41" s="61">
        <f>IF('[2]Validation flags'!$H$3=1,0, IF( ISNUMBER(AR41), 0, 1 ))</f>
        <v>0</v>
      </c>
      <c r="DJ41" s="61">
        <f>IF('[2]Validation flags'!$H$3=1,0, IF( ISNUMBER(AS41), 0, 1 ))</f>
        <v>0</v>
      </c>
      <c r="DK41" s="61">
        <f>IF('[2]Validation flags'!$H$3=1,0, IF( ISNUMBER(AT41), 0, 1 ))</f>
        <v>0</v>
      </c>
      <c r="DL41" s="61">
        <f>IF('[2]Validation flags'!$H$3=1,0, IF( ISNUMBER(AU41), 0, 1 ))</f>
        <v>0</v>
      </c>
      <c r="DM41" s="441"/>
      <c r="DN41" s="61">
        <f>IF('[2]Validation flags'!$H$3=1,0, IF( ISNUMBER(AW41), 0, 1 ))</f>
        <v>0</v>
      </c>
      <c r="DO41" s="61">
        <f>IF('[2]Validation flags'!$H$3=1,0, IF( ISNUMBER(AX41), 0, 1 ))</f>
        <v>0</v>
      </c>
      <c r="DP41" s="61">
        <f>IF('[2]Validation flags'!$H$3=1,0, IF( ISNUMBER(AY41), 0, 1 ))</f>
        <v>0</v>
      </c>
      <c r="DQ41" s="61">
        <f>IF('[2]Validation flags'!$H$3=1,0, IF( ISNUMBER(AZ41), 0, 1 ))</f>
        <v>0</v>
      </c>
      <c r="DR41" s="61">
        <f>IF('[2]Validation flags'!$H$3=1,0, IF( ISNUMBER(BA41), 0, 1 ))</f>
        <v>0</v>
      </c>
      <c r="DS41" s="441"/>
      <c r="DT41" s="127"/>
      <c r="DU41" s="441"/>
      <c r="DV41" s="441"/>
      <c r="DW41" s="441"/>
      <c r="DX41" s="441"/>
      <c r="DY41" s="441"/>
      <c r="DZ41" s="202"/>
      <c r="EA41" s="441"/>
      <c r="EB41" s="441"/>
      <c r="EC41" s="441"/>
      <c r="ED41" s="441"/>
      <c r="EE41" s="441"/>
      <c r="EF41" s="441"/>
      <c r="EG41" s="441"/>
      <c r="EH41" s="441"/>
      <c r="EI41" s="441"/>
      <c r="EJ41" s="441"/>
      <c r="EK41" s="441"/>
      <c r="EL41" s="441"/>
      <c r="EM41" s="441"/>
      <c r="EN41" s="441"/>
      <c r="EO41" s="441"/>
      <c r="EP41" s="441"/>
      <c r="EQ41" s="441"/>
      <c r="ER41" s="441"/>
      <c r="ES41" s="441"/>
      <c r="ET41" s="441"/>
      <c r="EU41" s="441"/>
      <c r="EV41" s="441"/>
      <c r="EW41" s="441"/>
      <c r="EX41" s="441"/>
      <c r="EY41" s="441"/>
      <c r="EZ41" s="441"/>
      <c r="FA41" s="441"/>
      <c r="FB41" s="441"/>
      <c r="FC41" s="441"/>
      <c r="FD41" s="441"/>
      <c r="FE41" s="441"/>
      <c r="FF41" s="441"/>
      <c r="FG41" s="441"/>
      <c r="FH41" s="441"/>
      <c r="FI41" s="441"/>
      <c r="FJ41" s="441"/>
      <c r="FK41" s="441"/>
      <c r="FL41" s="441"/>
      <c r="FM41" s="441"/>
      <c r="FN41" s="441"/>
      <c r="FO41" s="441"/>
    </row>
    <row r="42" spans="2:171" ht="14.25" customHeight="1" thickBot="1" x14ac:dyDescent="0.35">
      <c r="B42" s="98">
        <f>+B41+1</f>
        <v>25</v>
      </c>
      <c r="C42" s="99" t="s">
        <v>201</v>
      </c>
      <c r="D42" s="100"/>
      <c r="E42" s="100" t="s">
        <v>41</v>
      </c>
      <c r="F42" s="101">
        <v>3</v>
      </c>
      <c r="G42" s="577">
        <f>G37+G40+G41</f>
        <v>121.34299999999999</v>
      </c>
      <c r="H42" s="578">
        <f>H37+H40+H41</f>
        <v>186.40899999999999</v>
      </c>
      <c r="I42" s="578">
        <f>I37+I40+I41</f>
        <v>8.0569999999999986</v>
      </c>
      <c r="J42" s="579">
        <f>J37+J40+J41</f>
        <v>72.995000000000005</v>
      </c>
      <c r="K42" s="579">
        <f>K37+K40+K41</f>
        <v>9.038000000000002</v>
      </c>
      <c r="L42" s="580">
        <f>SUM(G42:K42)</f>
        <v>397.84199999999998</v>
      </c>
      <c r="M42" s="577">
        <f>M37+M40+M41</f>
        <v>154.21899999999997</v>
      </c>
      <c r="N42" s="578">
        <f>N37+N40+N41</f>
        <v>250.80500000000004</v>
      </c>
      <c r="O42" s="578">
        <f>O37+O40+O41</f>
        <v>8.8519999999999985</v>
      </c>
      <c r="P42" s="579">
        <f>P37+P40+P41</f>
        <v>84.195999999999998</v>
      </c>
      <c r="Q42" s="579">
        <f>Q37+Q40+Q41</f>
        <v>10.185</v>
      </c>
      <c r="R42" s="580">
        <f>SUM(M42:Q42)</f>
        <v>508.25700000000001</v>
      </c>
      <c r="S42" s="577">
        <f>S37+S40+S41</f>
        <v>177.18531843235303</v>
      </c>
      <c r="T42" s="578">
        <f>T37+T40+T41</f>
        <v>184.19421309455461</v>
      </c>
      <c r="U42" s="578">
        <f>U37+U40+U41</f>
        <v>8.2626721511546144</v>
      </c>
      <c r="V42" s="579">
        <f>V37+V40+V41</f>
        <v>91.068094102469203</v>
      </c>
      <c r="W42" s="579">
        <f>W37+W40+W41</f>
        <v>10.428425177792366</v>
      </c>
      <c r="X42" s="580">
        <f>SUM(S42:W42)</f>
        <v>471.1387229583238</v>
      </c>
      <c r="Y42" s="577">
        <f>Y37+Y40+Y41</f>
        <v>209.61999999999998</v>
      </c>
      <c r="Z42" s="578">
        <f>Z37+Z40+Z41</f>
        <v>383.15800000000002</v>
      </c>
      <c r="AA42" s="578">
        <f>AA37+AA40+AA41</f>
        <v>7.4520000000000008</v>
      </c>
      <c r="AB42" s="579">
        <f>AB37+AB40+AB41</f>
        <v>54.565999999999995</v>
      </c>
      <c r="AC42" s="579">
        <f>AC37+AC40+AC41</f>
        <v>9.9280000000000008</v>
      </c>
      <c r="AD42" s="580">
        <f>SUM(Y42:AC42)</f>
        <v>664.72400000000005</v>
      </c>
      <c r="AE42" s="577">
        <f>AE37+AE40+AE41</f>
        <v>169.39099999999999</v>
      </c>
      <c r="AF42" s="578">
        <f>AF37+AF40+AF41</f>
        <v>423.08300000000003</v>
      </c>
      <c r="AG42" s="578">
        <f>AG37+AG40+AG41</f>
        <v>7.8629999999999995</v>
      </c>
      <c r="AH42" s="579">
        <f>AH37+AH40+AH41</f>
        <v>55.054999999999993</v>
      </c>
      <c r="AI42" s="579">
        <f>AI37+AI40+AI41</f>
        <v>10.006</v>
      </c>
      <c r="AJ42" s="580">
        <f>SUM(AE42:AI42)</f>
        <v>665.39799999999991</v>
      </c>
      <c r="AK42" s="577">
        <f>AK37+AK40+AK41</f>
        <v>139.86800000000002</v>
      </c>
      <c r="AL42" s="578">
        <f>AL37+AL40+AL41</f>
        <v>349.60399999999998</v>
      </c>
      <c r="AM42" s="578">
        <f>AM37+AM40+AM41</f>
        <v>8.0440000000000005</v>
      </c>
      <c r="AN42" s="579">
        <f>AN37+AN40+AN41</f>
        <v>47.288999999999994</v>
      </c>
      <c r="AO42" s="579">
        <f>AO37+AO40+AO41</f>
        <v>10.07</v>
      </c>
      <c r="AP42" s="580">
        <f>SUM(AK42:AO42)</f>
        <v>554.875</v>
      </c>
      <c r="AQ42" s="577">
        <f>AQ37+AQ40+AQ41</f>
        <v>122.66000000000003</v>
      </c>
      <c r="AR42" s="578">
        <f>AR37+AR40+AR41</f>
        <v>267.06599999999997</v>
      </c>
      <c r="AS42" s="578">
        <f>AS37+AS40+AS41</f>
        <v>7.6369999999999996</v>
      </c>
      <c r="AT42" s="579">
        <f>AT37+AT40+AT41</f>
        <v>60.584000000000003</v>
      </c>
      <c r="AU42" s="579">
        <f>AU37+AU40+AU41</f>
        <v>10.128000000000002</v>
      </c>
      <c r="AV42" s="580">
        <f>SUM(AQ42:AU42)</f>
        <v>468.07499999999999</v>
      </c>
      <c r="AW42" s="577">
        <f>AW37+AW40+AW41</f>
        <v>116.499</v>
      </c>
      <c r="AX42" s="578">
        <f>AX37+AX40+AX41</f>
        <v>180.72200000000004</v>
      </c>
      <c r="AY42" s="578">
        <f>AY37+AY40+AY41</f>
        <v>7.7259999999999991</v>
      </c>
      <c r="AZ42" s="579">
        <f>AZ37+AZ40+AZ41</f>
        <v>43.25</v>
      </c>
      <c r="BA42" s="579">
        <f>BA37+BA40+BA41</f>
        <v>10.209</v>
      </c>
      <c r="BB42" s="580">
        <f>SUM(AW42:BA42)</f>
        <v>358.40600000000001</v>
      </c>
      <c r="BC42" s="482"/>
      <c r="BD42" s="194" t="s">
        <v>202</v>
      </c>
      <c r="BE42" s="497"/>
      <c r="BG42" s="43"/>
      <c r="BH42" s="43"/>
      <c r="BJ42" s="98">
        <f>+BJ41+1</f>
        <v>25</v>
      </c>
      <c r="BK42" s="99" t="s">
        <v>201</v>
      </c>
      <c r="BL42" s="100" t="s">
        <v>41</v>
      </c>
      <c r="BM42" s="101">
        <v>3</v>
      </c>
      <c r="BN42" s="109" t="s">
        <v>1041</v>
      </c>
      <c r="BO42" s="111" t="s">
        <v>1042</v>
      </c>
      <c r="BP42" s="111" t="s">
        <v>1043</v>
      </c>
      <c r="BQ42" s="112" t="s">
        <v>1044</v>
      </c>
      <c r="BR42" s="112" t="s">
        <v>1045</v>
      </c>
      <c r="BS42" s="581" t="s">
        <v>1046</v>
      </c>
      <c r="BX42" s="441"/>
      <c r="BY42" s="441"/>
      <c r="BZ42" s="441"/>
      <c r="CA42" s="441"/>
      <c r="CB42" s="441"/>
      <c r="CC42" s="202"/>
      <c r="CD42" s="441"/>
      <c r="CE42" s="441"/>
      <c r="CF42" s="441"/>
      <c r="CG42" s="441"/>
      <c r="CH42" s="441"/>
      <c r="CI42" s="441"/>
      <c r="CJ42" s="441"/>
      <c r="CK42" s="441"/>
      <c r="CL42" s="441"/>
      <c r="CM42" s="441"/>
      <c r="CN42" s="441"/>
      <c r="CO42" s="441"/>
      <c r="CP42" s="441"/>
      <c r="CQ42" s="441"/>
      <c r="CR42" s="441"/>
      <c r="CS42" s="441"/>
      <c r="CT42" s="441"/>
      <c r="CU42" s="441"/>
      <c r="CV42" s="441"/>
      <c r="CW42" s="441"/>
      <c r="CX42" s="441"/>
      <c r="CY42" s="441"/>
      <c r="CZ42" s="441"/>
      <c r="DA42" s="441"/>
      <c r="DB42" s="441"/>
      <c r="DC42" s="441"/>
      <c r="DD42" s="441"/>
      <c r="DE42" s="441"/>
      <c r="DF42" s="441"/>
      <c r="DG42" s="441"/>
      <c r="DH42" s="441"/>
      <c r="DI42" s="441"/>
      <c r="DJ42" s="441"/>
      <c r="DK42" s="441"/>
      <c r="DL42" s="441"/>
      <c r="DM42" s="441"/>
      <c r="DN42" s="441"/>
      <c r="DO42" s="441"/>
      <c r="DP42" s="441"/>
      <c r="DQ42" s="441"/>
      <c r="DR42" s="441"/>
      <c r="DS42" s="441"/>
      <c r="DT42" s="127"/>
      <c r="DU42" s="441"/>
      <c r="DV42" s="441"/>
      <c r="DW42" s="441"/>
      <c r="DX42" s="441"/>
      <c r="DY42" s="441"/>
      <c r="DZ42" s="202"/>
      <c r="EA42" s="441"/>
      <c r="EB42" s="441"/>
      <c r="EC42" s="441"/>
      <c r="ED42" s="441"/>
      <c r="EE42" s="441"/>
      <c r="EF42" s="441"/>
      <c r="EG42" s="441"/>
      <c r="EH42" s="441"/>
      <c r="EI42" s="441"/>
      <c r="EJ42" s="441"/>
      <c r="EK42" s="441"/>
      <c r="EL42" s="441"/>
      <c r="EM42" s="441"/>
      <c r="EN42" s="441"/>
      <c r="EO42" s="441"/>
      <c r="EP42" s="441"/>
      <c r="EQ42" s="441"/>
      <c r="ER42" s="441"/>
      <c r="ES42" s="441"/>
      <c r="ET42" s="441"/>
      <c r="EU42" s="441"/>
      <c r="EV42" s="441"/>
      <c r="EW42" s="441"/>
      <c r="EX42" s="441"/>
      <c r="EY42" s="441"/>
      <c r="EZ42" s="441"/>
      <c r="FA42" s="441"/>
      <c r="FB42" s="441"/>
      <c r="FC42" s="441"/>
      <c r="FD42" s="441"/>
      <c r="FE42" s="441"/>
      <c r="FF42" s="441"/>
      <c r="FG42" s="441"/>
      <c r="FH42" s="441"/>
      <c r="FI42" s="441"/>
      <c r="FJ42" s="441"/>
      <c r="FK42" s="441"/>
      <c r="FL42" s="441"/>
      <c r="FM42" s="441"/>
      <c r="FN42" s="441"/>
      <c r="FO42" s="441"/>
    </row>
    <row r="43" spans="2:171" ht="14.25" customHeight="1" thickBot="1" x14ac:dyDescent="0.35">
      <c r="B43" s="582"/>
      <c r="C43" s="583"/>
      <c r="D43" s="494"/>
      <c r="E43" s="494"/>
      <c r="F43" s="494"/>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82"/>
      <c r="BD43" s="123"/>
      <c r="BE43" s="275"/>
      <c r="BG43" s="43"/>
      <c r="BH43" s="43"/>
      <c r="BJ43" s="582"/>
      <c r="BK43" s="583"/>
      <c r="BL43" s="494"/>
      <c r="BM43" s="494"/>
      <c r="BN43" s="495"/>
      <c r="BO43" s="495"/>
      <c r="BP43" s="495"/>
      <c r="BQ43" s="495"/>
      <c r="BR43" s="495"/>
      <c r="BS43" s="495"/>
      <c r="BX43" s="441"/>
      <c r="BY43" s="441"/>
      <c r="BZ43" s="441"/>
      <c r="CA43" s="441"/>
      <c r="CB43" s="441"/>
      <c r="CC43" s="202"/>
      <c r="CD43" s="441"/>
      <c r="CE43" s="441"/>
      <c r="CF43" s="441"/>
      <c r="CG43" s="441"/>
      <c r="CH43" s="441"/>
      <c r="CI43" s="441"/>
      <c r="CJ43" s="441"/>
      <c r="CK43" s="441"/>
      <c r="CL43" s="441"/>
      <c r="CM43" s="441"/>
      <c r="CN43" s="441"/>
      <c r="CO43" s="441"/>
      <c r="CP43" s="441"/>
      <c r="CQ43" s="441"/>
      <c r="CR43" s="441"/>
      <c r="CS43" s="441"/>
      <c r="CT43" s="441"/>
      <c r="CU43" s="441"/>
      <c r="CV43" s="441"/>
      <c r="CW43" s="441"/>
      <c r="CX43" s="441"/>
      <c r="CY43" s="441"/>
      <c r="CZ43" s="441"/>
      <c r="DA43" s="441"/>
      <c r="DB43" s="441"/>
      <c r="DC43" s="441"/>
      <c r="DD43" s="441"/>
      <c r="DE43" s="441"/>
      <c r="DF43" s="441"/>
      <c r="DG43" s="441"/>
      <c r="DH43" s="441"/>
      <c r="DI43" s="441"/>
      <c r="DJ43" s="441"/>
      <c r="DK43" s="441"/>
      <c r="DL43" s="441"/>
      <c r="DM43" s="441"/>
      <c r="DN43" s="441"/>
      <c r="DO43" s="441"/>
      <c r="DP43" s="441"/>
      <c r="DQ43" s="441"/>
      <c r="DR43" s="441"/>
      <c r="DS43" s="441"/>
      <c r="DT43" s="127"/>
      <c r="DU43" s="441"/>
      <c r="DV43" s="441"/>
      <c r="DW43" s="441"/>
      <c r="DX43" s="441"/>
      <c r="DY43" s="441"/>
      <c r="DZ43" s="202"/>
      <c r="EA43" s="441"/>
      <c r="EB43" s="441"/>
      <c r="EC43" s="441"/>
      <c r="ED43" s="441"/>
      <c r="EE43" s="441"/>
      <c r="EF43" s="441"/>
      <c r="EG43" s="441"/>
      <c r="EH43" s="441"/>
      <c r="EI43" s="441"/>
      <c r="EJ43" s="441"/>
      <c r="EK43" s="441"/>
      <c r="EL43" s="441"/>
      <c r="EM43" s="441"/>
      <c r="EN43" s="441"/>
      <c r="EO43" s="441"/>
      <c r="EP43" s="441"/>
      <c r="EQ43" s="441"/>
      <c r="ER43" s="441"/>
      <c r="ES43" s="441"/>
      <c r="ET43" s="441"/>
      <c r="EU43" s="441"/>
      <c r="EV43" s="441"/>
      <c r="EW43" s="441"/>
      <c r="EX43" s="441"/>
      <c r="EY43" s="441"/>
      <c r="EZ43" s="441"/>
      <c r="FA43" s="441"/>
      <c r="FB43" s="441"/>
      <c r="FC43" s="441"/>
      <c r="FD43" s="441"/>
      <c r="FE43" s="441"/>
      <c r="FF43" s="441"/>
      <c r="FG43" s="441"/>
      <c r="FH43" s="441"/>
      <c r="FI43" s="441"/>
      <c r="FJ43" s="441"/>
      <c r="FK43" s="441"/>
      <c r="FL43" s="441"/>
      <c r="FM43" s="441"/>
      <c r="FN43" s="441"/>
      <c r="FO43" s="441"/>
    </row>
    <row r="44" spans="2:171" ht="15.75" thickBot="1" x14ac:dyDescent="0.35">
      <c r="B44" s="40" t="s">
        <v>208</v>
      </c>
      <c r="C44" s="206" t="s">
        <v>209</v>
      </c>
      <c r="D44" s="540"/>
      <c r="E44" s="483"/>
      <c r="F44" s="483"/>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482"/>
      <c r="BD44" s="118"/>
      <c r="BE44" s="275"/>
      <c r="BG44" s="43"/>
      <c r="BH44" s="43"/>
      <c r="BJ44" s="40" t="s">
        <v>208</v>
      </c>
      <c r="BK44" s="206" t="s">
        <v>209</v>
      </c>
      <c r="BL44" s="483"/>
      <c r="BM44" s="483"/>
      <c r="BN44" s="584"/>
      <c r="BO44" s="584"/>
      <c r="BP44" s="584"/>
      <c r="BQ44" s="584"/>
      <c r="BR44" s="584"/>
      <c r="BS44" s="584"/>
      <c r="BX44" s="441"/>
      <c r="BY44" s="441"/>
      <c r="BZ44" s="441"/>
      <c r="CA44" s="441"/>
      <c r="CB44" s="441"/>
      <c r="CC44" s="202"/>
      <c r="CD44" s="441"/>
      <c r="CE44" s="441"/>
      <c r="CF44" s="441"/>
      <c r="CG44" s="441"/>
      <c r="CH44" s="441"/>
      <c r="CI44" s="441"/>
      <c r="CJ44" s="441"/>
      <c r="CK44" s="441"/>
      <c r="CL44" s="441"/>
      <c r="CM44" s="441"/>
      <c r="CN44" s="441"/>
      <c r="CO44" s="441"/>
      <c r="CP44" s="441"/>
      <c r="CQ44" s="441"/>
      <c r="CR44" s="441"/>
      <c r="CS44" s="441"/>
      <c r="CT44" s="441"/>
      <c r="CU44" s="441"/>
      <c r="CV44" s="441"/>
      <c r="CW44" s="441"/>
      <c r="CX44" s="441"/>
      <c r="CY44" s="441"/>
      <c r="CZ44" s="441"/>
      <c r="DA44" s="441"/>
      <c r="DB44" s="441"/>
      <c r="DC44" s="441"/>
      <c r="DD44" s="441"/>
      <c r="DE44" s="441"/>
      <c r="DF44" s="441"/>
      <c r="DG44" s="441"/>
      <c r="DH44" s="441"/>
      <c r="DI44" s="441"/>
      <c r="DJ44" s="441"/>
      <c r="DK44" s="441"/>
      <c r="DL44" s="441"/>
      <c r="DM44" s="441"/>
      <c r="DN44" s="441"/>
      <c r="DO44" s="441"/>
      <c r="DP44" s="441"/>
      <c r="DQ44" s="441"/>
      <c r="DR44" s="441"/>
      <c r="DS44" s="441"/>
      <c r="DT44" s="127"/>
      <c r="DU44" s="441"/>
      <c r="DV44" s="441"/>
      <c r="DW44" s="441"/>
      <c r="DX44" s="441"/>
      <c r="DY44" s="441"/>
      <c r="DZ44" s="202"/>
      <c r="EA44" s="441"/>
      <c r="EB44" s="441"/>
      <c r="EC44" s="441"/>
      <c r="ED44" s="441"/>
      <c r="EE44" s="441"/>
      <c r="EF44" s="441"/>
      <c r="EG44" s="441"/>
      <c r="EH44" s="441"/>
      <c r="EI44" s="441"/>
      <c r="EJ44" s="441"/>
      <c r="EK44" s="441"/>
      <c r="EL44" s="441"/>
      <c r="EM44" s="441"/>
      <c r="EN44" s="441"/>
      <c r="EO44" s="441"/>
      <c r="EP44" s="441"/>
      <c r="EQ44" s="441"/>
      <c r="ER44" s="441"/>
      <c r="ES44" s="441"/>
      <c r="ET44" s="441"/>
      <c r="EU44" s="441"/>
      <c r="EV44" s="441"/>
      <c r="EW44" s="441"/>
      <c r="EX44" s="441"/>
      <c r="EY44" s="441"/>
      <c r="EZ44" s="441"/>
      <c r="FA44" s="441"/>
      <c r="FB44" s="441"/>
      <c r="FC44" s="441"/>
      <c r="FD44" s="441"/>
      <c r="FE44" s="441"/>
      <c r="FF44" s="441"/>
      <c r="FG44" s="441"/>
      <c r="FH44" s="441"/>
      <c r="FI44" s="441"/>
      <c r="FJ44" s="441"/>
      <c r="FK44" s="441"/>
      <c r="FL44" s="441"/>
      <c r="FM44" s="441"/>
      <c r="FN44" s="441"/>
      <c r="FO44" s="441"/>
    </row>
    <row r="45" spans="2:171" ht="14.25" customHeight="1" x14ac:dyDescent="0.3">
      <c r="B45" s="585">
        <f>+B42+1</f>
        <v>26</v>
      </c>
      <c r="C45" s="586" t="s">
        <v>210</v>
      </c>
      <c r="D45" s="210"/>
      <c r="E45" s="46" t="s">
        <v>41</v>
      </c>
      <c r="F45" s="500">
        <v>3</v>
      </c>
      <c r="G45" s="501">
        <v>2.25</v>
      </c>
      <c r="H45" s="502">
        <v>8.2750000000000004</v>
      </c>
      <c r="I45" s="502">
        <v>0</v>
      </c>
      <c r="J45" s="502">
        <v>7.4160000000000004</v>
      </c>
      <c r="K45" s="502">
        <v>0</v>
      </c>
      <c r="L45" s="587">
        <f t="shared" ref="L45:L55" si="11">SUM(G45:K45)</f>
        <v>17.941000000000003</v>
      </c>
      <c r="M45" s="588">
        <v>0.88400000000000001</v>
      </c>
      <c r="N45" s="542">
        <v>6.9029999999999996</v>
      </c>
      <c r="O45" s="543">
        <v>0</v>
      </c>
      <c r="P45" s="589">
        <v>4.758</v>
      </c>
      <c r="Q45" s="590">
        <v>0</v>
      </c>
      <c r="R45" s="587">
        <f t="shared" ref="R45:R55" si="12">SUM(M45:Q45)</f>
        <v>12.545</v>
      </c>
      <c r="S45" s="588">
        <v>0.201881</v>
      </c>
      <c r="T45" s="542">
        <v>0.214672</v>
      </c>
      <c r="U45" s="543">
        <v>0</v>
      </c>
      <c r="V45" s="589">
        <v>2.2279E-2</v>
      </c>
      <c r="W45" s="590">
        <v>0</v>
      </c>
      <c r="X45" s="587">
        <f t="shared" ref="X45:X55" si="13">SUM(S45:W45)</f>
        <v>0.438832</v>
      </c>
      <c r="Y45" s="501">
        <v>0</v>
      </c>
      <c r="Z45" s="502">
        <v>0</v>
      </c>
      <c r="AA45" s="502">
        <v>0</v>
      </c>
      <c r="AB45" s="502">
        <v>0</v>
      </c>
      <c r="AC45" s="502">
        <v>0</v>
      </c>
      <c r="AD45" s="587">
        <f t="shared" ref="AD45:AD55" si="14">SUM(Y45:AC45)</f>
        <v>0</v>
      </c>
      <c r="AE45" s="501">
        <v>0</v>
      </c>
      <c r="AF45" s="502">
        <v>0</v>
      </c>
      <c r="AG45" s="502">
        <v>0</v>
      </c>
      <c r="AH45" s="502">
        <v>0</v>
      </c>
      <c r="AI45" s="502">
        <v>0</v>
      </c>
      <c r="AJ45" s="587">
        <f t="shared" ref="AJ45:AJ55" si="15">SUM(AE45:AI45)</f>
        <v>0</v>
      </c>
      <c r="AK45" s="501">
        <v>0</v>
      </c>
      <c r="AL45" s="502">
        <v>0</v>
      </c>
      <c r="AM45" s="502">
        <v>0</v>
      </c>
      <c r="AN45" s="502">
        <v>0</v>
      </c>
      <c r="AO45" s="502">
        <v>0</v>
      </c>
      <c r="AP45" s="587">
        <f t="shared" ref="AP45:AP55" si="16">SUM(AK45:AO45)</f>
        <v>0</v>
      </c>
      <c r="AQ45" s="501">
        <v>0</v>
      </c>
      <c r="AR45" s="502">
        <v>0</v>
      </c>
      <c r="AS45" s="502">
        <v>0</v>
      </c>
      <c r="AT45" s="502">
        <v>0</v>
      </c>
      <c r="AU45" s="502">
        <v>0</v>
      </c>
      <c r="AV45" s="587">
        <f t="shared" ref="AV45:AV55" si="17">SUM(AQ45:AU45)</f>
        <v>0</v>
      </c>
      <c r="AW45" s="501">
        <v>0</v>
      </c>
      <c r="AX45" s="502">
        <v>0</v>
      </c>
      <c r="AY45" s="502">
        <v>0</v>
      </c>
      <c r="AZ45" s="502">
        <v>0</v>
      </c>
      <c r="BA45" s="502">
        <v>0</v>
      </c>
      <c r="BB45" s="587">
        <f t="shared" ref="BB45:BB55" si="18">SUM(AW45:BA45)</f>
        <v>0</v>
      </c>
      <c r="BC45" s="482"/>
      <c r="BD45" s="547"/>
      <c r="BE45" s="507" t="s">
        <v>388</v>
      </c>
      <c r="BG45" s="426">
        <f>(IF(SUM(BX45:DR45)=0,IF(BV45=1,$BV$5,0),$BX$5))</f>
        <v>0</v>
      </c>
      <c r="BH45" s="43"/>
      <c r="BJ45" s="44">
        <f>+BJ42+1</f>
        <v>26</v>
      </c>
      <c r="BK45" s="219" t="s">
        <v>212</v>
      </c>
      <c r="BL45" s="46" t="s">
        <v>41</v>
      </c>
      <c r="BM45" s="500">
        <v>3</v>
      </c>
      <c r="BN45" s="220" t="s">
        <v>1047</v>
      </c>
      <c r="BO45" s="221" t="s">
        <v>1048</v>
      </c>
      <c r="BP45" s="221" t="s">
        <v>1049</v>
      </c>
      <c r="BQ45" s="591" t="s">
        <v>1050</v>
      </c>
      <c r="BR45" s="591" t="s">
        <v>1051</v>
      </c>
      <c r="BS45" s="592" t="s">
        <v>1052</v>
      </c>
      <c r="BV45" s="593">
        <f xml:space="preserve"> IF( AND( OR( C45 = DS45, C45=""), SUM(G45:BB45) &lt;&gt; 0), 1, 0 )</f>
        <v>0</v>
      </c>
      <c r="BX45" s="61">
        <f xml:space="preserve"> IF( OR( $C$45 = $DS$45, $C$45 =""), 0, IF( ISNUMBER( G45 ), 0, 1 ))</f>
        <v>0</v>
      </c>
      <c r="BY45" s="61">
        <f xml:space="preserve"> IF( OR( $C$45 = $DS$45, $C$45 =""), 0, IF( ISNUMBER( H45 ), 0, 1 ))</f>
        <v>0</v>
      </c>
      <c r="BZ45" s="61">
        <f xml:space="preserve"> IF( OR( $C$45 = $DS$45, $C$45 =""), 0, IF( ISNUMBER( I45 ), 0, 1 ))</f>
        <v>0</v>
      </c>
      <c r="CA45" s="61">
        <f xml:space="preserve"> IF( OR( $C$45 = $DS$45, $C$45 =""), 0, IF( ISNUMBER( J45 ), 0, 1 ))</f>
        <v>0</v>
      </c>
      <c r="CB45" s="61">
        <f xml:space="preserve"> IF( OR( $C$45 = $DS$45, $C$45 =""), 0, IF( ISNUMBER( K45 ), 0, 1 ))</f>
        <v>0</v>
      </c>
      <c r="CC45" s="202"/>
      <c r="CD45" s="61">
        <f xml:space="preserve"> IF( OR( $C$45 = $DS$45, $C$45 =""), 0, IF( ISNUMBER( M45 ), 0, 1 ))</f>
        <v>0</v>
      </c>
      <c r="CE45" s="61">
        <f xml:space="preserve"> IF( OR( $C$45 = $DS$45, $C$45 =""), 0, IF( ISNUMBER( N45 ), 0, 1 ))</f>
        <v>0</v>
      </c>
      <c r="CF45" s="61">
        <f xml:space="preserve"> IF( OR( $C$45 = $DS$45, $C$45 =""), 0, IF( ISNUMBER( O45 ), 0, 1 ))</f>
        <v>0</v>
      </c>
      <c r="CG45" s="61">
        <f xml:space="preserve"> IF( OR( $C$45 = $DS$45, $C$45 =""), 0, IF( ISNUMBER( P45 ), 0, 1 ))</f>
        <v>0</v>
      </c>
      <c r="CH45" s="61">
        <f xml:space="preserve"> IF( OR( $C$45 = $DS$45, $C$45 =""), 0, IF( ISNUMBER( Q45 ), 0, 1 ))</f>
        <v>0</v>
      </c>
      <c r="CI45" s="441"/>
      <c r="CJ45" s="61">
        <f xml:space="preserve"> IF( OR( $C$45 = $DS$45, $C$45 =""), 0, IF( ISNUMBER( S45 ), 0, 1 ))</f>
        <v>0</v>
      </c>
      <c r="CK45" s="61">
        <f xml:space="preserve"> IF( OR( $C$45 = $DS$45, $C$45 =""), 0, IF( ISNUMBER( T45 ), 0, 1 ))</f>
        <v>0</v>
      </c>
      <c r="CL45" s="61">
        <f xml:space="preserve"> IF( OR( $C$45 = $DS$45, $C$45 =""), 0, IF( ISNUMBER( U45 ), 0, 1 ))</f>
        <v>0</v>
      </c>
      <c r="CM45" s="61">
        <f xml:space="preserve"> IF( OR( $C$45 = $DS$45, $C$45 =""), 0, IF( ISNUMBER( V45 ), 0, 1 ))</f>
        <v>0</v>
      </c>
      <c r="CN45" s="61">
        <f xml:space="preserve"> IF( OR( $C$45 = $DS$45, $C$45 =""), 0, IF( ISNUMBER( W45 ), 0, 1 ))</f>
        <v>0</v>
      </c>
      <c r="CO45" s="441"/>
      <c r="CP45" s="61">
        <f xml:space="preserve"> IF( OR( $C$45 = $DS$45, $C$45 =""), 0, IF( ISNUMBER( Y45 ), 0, 1 ))</f>
        <v>0</v>
      </c>
      <c r="CQ45" s="61">
        <f xml:space="preserve"> IF( OR( $C$45 = $DS$45, $C$45 =""), 0, IF( ISNUMBER( Z45 ), 0, 1 ))</f>
        <v>0</v>
      </c>
      <c r="CR45" s="61">
        <f xml:space="preserve"> IF( OR( $C$45 = $DS$45, $C$45 =""), 0, IF( ISNUMBER( AA45 ), 0, 1 ))</f>
        <v>0</v>
      </c>
      <c r="CS45" s="61">
        <f xml:space="preserve"> IF( OR( $C$45 = $DS$45, $C$45 =""), 0, IF( ISNUMBER( AB45 ), 0, 1 ))</f>
        <v>0</v>
      </c>
      <c r="CT45" s="61">
        <f xml:space="preserve"> IF( OR( $C$45 = $DS$45, $C$45 =""), 0, IF( ISNUMBER( AC45 ), 0, 1 ))</f>
        <v>0</v>
      </c>
      <c r="CU45" s="441"/>
      <c r="CV45" s="61">
        <f xml:space="preserve"> IF( OR( $C$45 = $DS$45, $C$45 =""), 0, IF( ISNUMBER( AE45 ), 0, 1 ))</f>
        <v>0</v>
      </c>
      <c r="CW45" s="61">
        <f xml:space="preserve"> IF( OR( $C$45 = $DS$45, $C$45 =""), 0, IF( ISNUMBER( AF45 ), 0, 1 ))</f>
        <v>0</v>
      </c>
      <c r="CX45" s="61">
        <f xml:space="preserve"> IF( OR( $C$45 = $DS$45, $C$45 =""), 0, IF( ISNUMBER( AG45 ), 0, 1 ))</f>
        <v>0</v>
      </c>
      <c r="CY45" s="61">
        <f xml:space="preserve"> IF( OR( $C$45 = $DS$45, $C$45 =""), 0, IF( ISNUMBER( AH45 ), 0, 1 ))</f>
        <v>0</v>
      </c>
      <c r="CZ45" s="61">
        <f xml:space="preserve"> IF( OR( $C$45 = $DS$45, $C$45 =""), 0, IF( ISNUMBER( AI45 ), 0, 1 ))</f>
        <v>0</v>
      </c>
      <c r="DA45" s="441"/>
      <c r="DB45" s="61">
        <f xml:space="preserve"> IF( OR( $C$45 = $DS$45, $C$45 =""), 0, IF( ISNUMBER( AK45 ), 0, 1 ))</f>
        <v>0</v>
      </c>
      <c r="DC45" s="61">
        <f xml:space="preserve"> IF( OR( $C$45 = $DS$45, $C$45 =""), 0, IF( ISNUMBER( AL45 ), 0, 1 ))</f>
        <v>0</v>
      </c>
      <c r="DD45" s="61">
        <f xml:space="preserve"> IF( OR( $C$45 = $DS$45, $C$45 =""), 0, IF( ISNUMBER( AM45 ), 0, 1 ))</f>
        <v>0</v>
      </c>
      <c r="DE45" s="61">
        <f xml:space="preserve"> IF( OR( $C$45 = $DS$45, $C$45 =""), 0, IF( ISNUMBER( AN45 ), 0, 1 ))</f>
        <v>0</v>
      </c>
      <c r="DF45" s="61">
        <f xml:space="preserve"> IF( OR( $C$45 = $DS$45, $C$45 =""), 0, IF( ISNUMBER( AO45 ), 0, 1 ))</f>
        <v>0</v>
      </c>
      <c r="DG45" s="441"/>
      <c r="DH45" s="61">
        <f xml:space="preserve"> IF( OR( $C$45 = $DS$45, $C$45 =""), 0, IF( ISNUMBER( AQ45 ), 0, 1 ))</f>
        <v>0</v>
      </c>
      <c r="DI45" s="61">
        <f xml:space="preserve"> IF( OR( $C$45 = $DS$45, $C$45 =""), 0, IF( ISNUMBER( AR45 ), 0, 1 ))</f>
        <v>0</v>
      </c>
      <c r="DJ45" s="61">
        <f xml:space="preserve"> IF( OR( $C$45 = $DS$45, $C$45 =""), 0, IF( ISNUMBER( AS45 ), 0, 1 ))</f>
        <v>0</v>
      </c>
      <c r="DK45" s="61">
        <f xml:space="preserve"> IF( OR( $C$45 = $DS$45, $C$45 =""), 0, IF( ISNUMBER( AT45 ), 0, 1 ))</f>
        <v>0</v>
      </c>
      <c r="DL45" s="61">
        <f xml:space="preserve"> IF( OR( $C$45 = $DS$45, $C$45 =""), 0, IF( ISNUMBER( AU45 ), 0, 1 ))</f>
        <v>0</v>
      </c>
      <c r="DM45" s="441"/>
      <c r="DN45" s="61">
        <f xml:space="preserve"> IF( OR( $C$45 = $DS$45, $C$45 =""), 0, IF( ISNUMBER( AW45 ), 0, 1 ))</f>
        <v>0</v>
      </c>
      <c r="DO45" s="61">
        <f xml:space="preserve"> IF( OR( $C$45 = $DS$45, $C$45 =""), 0, IF( ISNUMBER( AX45 ), 0, 1 ))</f>
        <v>0</v>
      </c>
      <c r="DP45" s="61">
        <f xml:space="preserve"> IF( OR( $C$45 = $DS$45, $C$45 =""), 0, IF( ISNUMBER( AY45 ), 0, 1 ))</f>
        <v>0</v>
      </c>
      <c r="DQ45" s="61">
        <f xml:space="preserve"> IF( OR( $C$45 = $DS$45, $C$45 =""), 0, IF( ISNUMBER( AZ45 ), 0, 1 ))</f>
        <v>0</v>
      </c>
      <c r="DR45" s="61">
        <f xml:space="preserve"> IF( OR( $C$45 = $DS$45, $C$45 =""), 0, IF( ISNUMBER( BA45 ), 0, 1 ))</f>
        <v>0</v>
      </c>
      <c r="DS45" s="441" t="s">
        <v>218</v>
      </c>
      <c r="DT45" s="127"/>
      <c r="DU45" s="441"/>
      <c r="DV45" s="441"/>
      <c r="DW45" s="441"/>
      <c r="DX45" s="441"/>
      <c r="DY45" s="441"/>
      <c r="DZ45" s="202"/>
      <c r="EA45" s="441"/>
      <c r="EB45" s="441"/>
      <c r="EC45" s="441"/>
      <c r="ED45" s="441"/>
      <c r="EE45" s="441"/>
      <c r="EF45" s="441"/>
      <c r="EG45" s="441"/>
      <c r="EH45" s="441"/>
      <c r="EI45" s="441"/>
      <c r="EJ45" s="441"/>
      <c r="EK45" s="441"/>
      <c r="EL45" s="441"/>
      <c r="EM45" s="441"/>
      <c r="EN45" s="441"/>
      <c r="EO45" s="441"/>
      <c r="EP45" s="441"/>
      <c r="EQ45" s="441"/>
      <c r="ER45" s="441"/>
      <c r="ES45" s="441"/>
      <c r="ET45" s="441"/>
      <c r="EU45" s="441"/>
      <c r="EV45" s="441"/>
      <c r="EW45" s="441"/>
      <c r="EX45" s="441"/>
      <c r="EY45" s="441"/>
      <c r="EZ45" s="441"/>
      <c r="FA45" s="441"/>
      <c r="FB45" s="441"/>
      <c r="FC45" s="441"/>
      <c r="FD45" s="441"/>
      <c r="FE45" s="441"/>
      <c r="FF45" s="441"/>
      <c r="FG45" s="441"/>
      <c r="FH45" s="441"/>
      <c r="FI45" s="441"/>
      <c r="FJ45" s="441"/>
      <c r="FK45" s="441"/>
      <c r="FL45" s="441"/>
      <c r="FM45" s="441"/>
      <c r="FN45" s="441"/>
      <c r="FO45" s="441"/>
    </row>
    <row r="46" spans="2:171" ht="14.25" customHeight="1" x14ac:dyDescent="0.3">
      <c r="B46" s="594">
        <f t="shared" ref="B46:B54" si="19">+B45+1</f>
        <v>27</v>
      </c>
      <c r="C46" s="595" t="s">
        <v>1053</v>
      </c>
      <c r="D46" s="227"/>
      <c r="E46" s="64" t="s">
        <v>41</v>
      </c>
      <c r="F46" s="79">
        <v>3</v>
      </c>
      <c r="G46" s="521">
        <v>0</v>
      </c>
      <c r="H46" s="509">
        <v>0.38700000000000001</v>
      </c>
      <c r="I46" s="509">
        <v>0</v>
      </c>
      <c r="J46" s="509">
        <v>4.6349999999999998</v>
      </c>
      <c r="K46" s="509">
        <v>3.0529999999999999</v>
      </c>
      <c r="L46" s="596">
        <f t="shared" si="11"/>
        <v>8.0749999999999993</v>
      </c>
      <c r="M46" s="521">
        <v>0</v>
      </c>
      <c r="N46" s="509">
        <v>0</v>
      </c>
      <c r="O46" s="509">
        <v>0</v>
      </c>
      <c r="P46" s="509">
        <v>0</v>
      </c>
      <c r="Q46" s="509">
        <v>0</v>
      </c>
      <c r="R46" s="596">
        <f t="shared" si="12"/>
        <v>0</v>
      </c>
      <c r="S46" s="521">
        <v>0</v>
      </c>
      <c r="T46" s="509">
        <v>0</v>
      </c>
      <c r="U46" s="509">
        <v>0</v>
      </c>
      <c r="V46" s="509">
        <v>0</v>
      </c>
      <c r="W46" s="509">
        <v>0</v>
      </c>
      <c r="X46" s="596">
        <f t="shared" si="13"/>
        <v>0</v>
      </c>
      <c r="Y46" s="521">
        <v>0</v>
      </c>
      <c r="Z46" s="509">
        <v>0</v>
      </c>
      <c r="AA46" s="509">
        <v>0</v>
      </c>
      <c r="AB46" s="509">
        <v>0</v>
      </c>
      <c r="AC46" s="509">
        <v>0</v>
      </c>
      <c r="AD46" s="596">
        <f t="shared" si="14"/>
        <v>0</v>
      </c>
      <c r="AE46" s="521">
        <v>0</v>
      </c>
      <c r="AF46" s="509">
        <v>0</v>
      </c>
      <c r="AG46" s="509">
        <v>0</v>
      </c>
      <c r="AH46" s="509">
        <v>0</v>
      </c>
      <c r="AI46" s="509">
        <v>0</v>
      </c>
      <c r="AJ46" s="596">
        <f t="shared" si="15"/>
        <v>0</v>
      </c>
      <c r="AK46" s="521">
        <v>0</v>
      </c>
      <c r="AL46" s="509">
        <v>0</v>
      </c>
      <c r="AM46" s="509">
        <v>0</v>
      </c>
      <c r="AN46" s="509">
        <v>0</v>
      </c>
      <c r="AO46" s="509">
        <v>0</v>
      </c>
      <c r="AP46" s="596">
        <f t="shared" si="16"/>
        <v>0</v>
      </c>
      <c r="AQ46" s="521">
        <v>0</v>
      </c>
      <c r="AR46" s="509">
        <v>0</v>
      </c>
      <c r="AS46" s="509">
        <v>0</v>
      </c>
      <c r="AT46" s="509">
        <v>0</v>
      </c>
      <c r="AU46" s="509">
        <v>0</v>
      </c>
      <c r="AV46" s="596">
        <f t="shared" si="17"/>
        <v>0</v>
      </c>
      <c r="AW46" s="521">
        <v>0</v>
      </c>
      <c r="AX46" s="509">
        <v>0</v>
      </c>
      <c r="AY46" s="509">
        <v>0</v>
      </c>
      <c r="AZ46" s="509">
        <v>0</v>
      </c>
      <c r="BA46" s="509">
        <v>0</v>
      </c>
      <c r="BB46" s="596">
        <f t="shared" si="18"/>
        <v>0</v>
      </c>
      <c r="BC46" s="482"/>
      <c r="BD46" s="525"/>
      <c r="BE46" s="488" t="s">
        <v>388</v>
      </c>
      <c r="BG46" s="426">
        <f t="shared" ref="BG46:BG54" si="20">(IF(SUM(BX46:DR46)=0,IF(BV46=1,$BV$5,0),$BX$5))</f>
        <v>0</v>
      </c>
      <c r="BH46" s="43"/>
      <c r="BJ46" s="62">
        <f t="shared" ref="BJ46:BJ54" si="21">+BJ45+1</f>
        <v>27</v>
      </c>
      <c r="BK46" s="234" t="s">
        <v>220</v>
      </c>
      <c r="BL46" s="64" t="s">
        <v>41</v>
      </c>
      <c r="BM46" s="79">
        <v>3</v>
      </c>
      <c r="BN46" s="235" t="s">
        <v>1054</v>
      </c>
      <c r="BO46" s="236" t="s">
        <v>1055</v>
      </c>
      <c r="BP46" s="236" t="s">
        <v>1056</v>
      </c>
      <c r="BQ46" s="597" t="s">
        <v>1057</v>
      </c>
      <c r="BR46" s="597" t="s">
        <v>1058</v>
      </c>
      <c r="BS46" s="598" t="s">
        <v>1059</v>
      </c>
      <c r="BV46" s="593">
        <f t="shared" ref="BV46:BV54" si="22" xml:space="preserve"> IF( AND( OR( C46 = DS46, C46=""), SUM(G46:BB46) &lt;&gt; 0), 1, 0 )</f>
        <v>0</v>
      </c>
      <c r="BX46" s="61">
        <f xml:space="preserve"> IF( OR( $C$46 = $DS$46, $C$46 =""), 0, IF( ISNUMBER( G46 ), 0, 1 ))</f>
        <v>0</v>
      </c>
      <c r="BY46" s="61">
        <f xml:space="preserve"> IF( OR( $C$46 = $DS$46, $C$46 =""), 0, IF( ISNUMBER( H46 ), 0, 1 ))</f>
        <v>0</v>
      </c>
      <c r="BZ46" s="61">
        <f xml:space="preserve"> IF( OR( $C$46 = $DS$46, $C$46 =""), 0, IF( ISNUMBER( I46 ), 0, 1 ))</f>
        <v>0</v>
      </c>
      <c r="CA46" s="61">
        <f xml:space="preserve"> IF( OR( $C$46 = $DS$46, $C$46 =""), 0, IF( ISNUMBER( J46 ), 0, 1 ))</f>
        <v>0</v>
      </c>
      <c r="CB46" s="61">
        <f xml:space="preserve"> IF( OR( $C$46 = $DS$46, $C$46 =""), 0, IF( ISNUMBER( K46 ), 0, 1 ))</f>
        <v>0</v>
      </c>
      <c r="CC46" s="202"/>
      <c r="CD46" s="61">
        <f xml:space="preserve"> IF( OR( $C$46 = $DS$46, $C$46 =""), 0, IF( ISNUMBER( M46 ), 0, 1 ))</f>
        <v>0</v>
      </c>
      <c r="CE46" s="61">
        <f xml:space="preserve"> IF( OR( $C$46 = $DS$46, $C$46 =""), 0, IF( ISNUMBER( N46 ), 0, 1 ))</f>
        <v>0</v>
      </c>
      <c r="CF46" s="61">
        <f xml:space="preserve"> IF( OR( $C$46 = $DS$46, $C$46 =""), 0, IF( ISNUMBER( O46 ), 0, 1 ))</f>
        <v>0</v>
      </c>
      <c r="CG46" s="61">
        <f xml:space="preserve"> IF( OR( $C$46 = $DS$46, $C$46 =""), 0, IF( ISNUMBER( P46 ), 0, 1 ))</f>
        <v>0</v>
      </c>
      <c r="CH46" s="61">
        <f xml:space="preserve"> IF( OR( $C$46 = $DS$46, $C$46 =""), 0, IF( ISNUMBER( Q46 ), 0, 1 ))</f>
        <v>0</v>
      </c>
      <c r="CI46" s="441"/>
      <c r="CJ46" s="61">
        <f xml:space="preserve"> IF( OR( $C$46 = $DS$46, $C$46 =""), 0, IF( ISNUMBER( S46 ), 0, 1 ))</f>
        <v>0</v>
      </c>
      <c r="CK46" s="61">
        <f xml:space="preserve"> IF( OR( $C$46 = $DS$46, $C$46 =""), 0, IF( ISNUMBER( T46 ), 0, 1 ))</f>
        <v>0</v>
      </c>
      <c r="CL46" s="61">
        <f xml:space="preserve"> IF( OR( $C$46 = $DS$46, $C$46 =""), 0, IF( ISNUMBER( U46 ), 0, 1 ))</f>
        <v>0</v>
      </c>
      <c r="CM46" s="61">
        <f xml:space="preserve"> IF( OR( $C$46 = $DS$46, $C$46 =""), 0, IF( ISNUMBER( V46 ), 0, 1 ))</f>
        <v>0</v>
      </c>
      <c r="CN46" s="61">
        <f xml:space="preserve"> IF( OR( $C$46 = $DS$46, $C$46 =""), 0, IF( ISNUMBER( W46 ), 0, 1 ))</f>
        <v>0</v>
      </c>
      <c r="CO46" s="441"/>
      <c r="CP46" s="61">
        <f xml:space="preserve"> IF( OR( $C$46 = $DS$46, $C$46 =""), 0, IF( ISNUMBER( Y46 ), 0, 1 ))</f>
        <v>0</v>
      </c>
      <c r="CQ46" s="61">
        <f xml:space="preserve"> IF( OR( $C$46 = $DS$46, $C$46 =""), 0, IF( ISNUMBER( Z46 ), 0, 1 ))</f>
        <v>0</v>
      </c>
      <c r="CR46" s="61">
        <f xml:space="preserve"> IF( OR( $C$46 = $DS$46, $C$46 =""), 0, IF( ISNUMBER( AA46 ), 0, 1 ))</f>
        <v>0</v>
      </c>
      <c r="CS46" s="61">
        <f xml:space="preserve"> IF( OR( $C$46 = $DS$46, $C$46 =""), 0, IF( ISNUMBER( AB46 ), 0, 1 ))</f>
        <v>0</v>
      </c>
      <c r="CT46" s="61">
        <f xml:space="preserve"> IF( OR( $C$46 = $DS$46, $C$46 =""), 0, IF( ISNUMBER( AC46 ), 0, 1 ))</f>
        <v>0</v>
      </c>
      <c r="CU46" s="441"/>
      <c r="CV46" s="61">
        <f xml:space="preserve"> IF( OR( $C$46 = $DS$46, $C$46 =""), 0, IF( ISNUMBER( AE46 ), 0, 1 ))</f>
        <v>0</v>
      </c>
      <c r="CW46" s="61">
        <f xml:space="preserve"> IF( OR( $C$46 = $DS$46, $C$46 =""), 0, IF( ISNUMBER( AF46 ), 0, 1 ))</f>
        <v>0</v>
      </c>
      <c r="CX46" s="61">
        <f xml:space="preserve"> IF( OR( $C$46 = $DS$46, $C$46 =""), 0, IF( ISNUMBER( AG46 ), 0, 1 ))</f>
        <v>0</v>
      </c>
      <c r="CY46" s="61">
        <f xml:space="preserve"> IF( OR( $C$46 = $DS$46, $C$46 =""), 0, IF( ISNUMBER( AH46 ), 0, 1 ))</f>
        <v>0</v>
      </c>
      <c r="CZ46" s="61">
        <f xml:space="preserve"> IF( OR( $C$46 = $DS$46, $C$46 =""), 0, IF( ISNUMBER( AI46 ), 0, 1 ))</f>
        <v>0</v>
      </c>
      <c r="DA46" s="441"/>
      <c r="DB46" s="61">
        <f xml:space="preserve"> IF( OR( $C$46 = $DS$46, $C$46 =""), 0, IF( ISNUMBER( AK46 ), 0, 1 ))</f>
        <v>0</v>
      </c>
      <c r="DC46" s="61">
        <f xml:space="preserve"> IF( OR( $C$46 = $DS$46, $C$46 =""), 0, IF( ISNUMBER( AL46 ), 0, 1 ))</f>
        <v>0</v>
      </c>
      <c r="DD46" s="61">
        <f xml:space="preserve"> IF( OR( $C$46 = $DS$46, $C$46 =""), 0, IF( ISNUMBER( AM46 ), 0, 1 ))</f>
        <v>0</v>
      </c>
      <c r="DE46" s="61">
        <f xml:space="preserve"> IF( OR( $C$46 = $DS$46, $C$46 =""), 0, IF( ISNUMBER( AN46 ), 0, 1 ))</f>
        <v>0</v>
      </c>
      <c r="DF46" s="61">
        <f xml:space="preserve"> IF( OR( $C$46 = $DS$46, $C$46 =""), 0, IF( ISNUMBER( AO46 ), 0, 1 ))</f>
        <v>0</v>
      </c>
      <c r="DG46" s="441"/>
      <c r="DH46" s="61">
        <f xml:space="preserve"> IF( OR( $C$46 = $DS$46, $C$46 =""), 0, IF( ISNUMBER( AQ46 ), 0, 1 ))</f>
        <v>0</v>
      </c>
      <c r="DI46" s="61">
        <f xml:space="preserve"> IF( OR( $C$46 = $DS$46, $C$46 =""), 0, IF( ISNUMBER( AR46 ), 0, 1 ))</f>
        <v>0</v>
      </c>
      <c r="DJ46" s="61">
        <f xml:space="preserve"> IF( OR( $C$46 = $DS$46, $C$46 =""), 0, IF( ISNUMBER( AS46 ), 0, 1 ))</f>
        <v>0</v>
      </c>
      <c r="DK46" s="61">
        <f xml:space="preserve"> IF( OR( $C$46 = $DS$46, $C$46 =""), 0, IF( ISNUMBER( AT46 ), 0, 1 ))</f>
        <v>0</v>
      </c>
      <c r="DL46" s="61">
        <f xml:space="preserve"> IF( OR( $C$46 = $DS$46, $C$46 =""), 0, IF( ISNUMBER( AU46 ), 0, 1 ))</f>
        <v>0</v>
      </c>
      <c r="DM46" s="441"/>
      <c r="DN46" s="61">
        <f xml:space="preserve"> IF( OR( $C$46 = $DS$46, $C$46 =""), 0, IF( ISNUMBER( AW46 ), 0, 1 ))</f>
        <v>0</v>
      </c>
      <c r="DO46" s="61">
        <f xml:space="preserve"> IF( OR( $C$46 = $DS$46, $C$46 =""), 0, IF( ISNUMBER( AX46 ), 0, 1 ))</f>
        <v>0</v>
      </c>
      <c r="DP46" s="61">
        <f xml:space="preserve"> IF( OR( $C$46 = $DS$46, $C$46 =""), 0, IF( ISNUMBER( AY46 ), 0, 1 ))</f>
        <v>0</v>
      </c>
      <c r="DQ46" s="61">
        <f xml:space="preserve"> IF( OR( $C$46 = $DS$46, $C$46 =""), 0, IF( ISNUMBER( AZ46 ), 0, 1 ))</f>
        <v>0</v>
      </c>
      <c r="DR46" s="61">
        <f xml:space="preserve"> IF( OR( $C$46 = $DS$46, $C$46 =""), 0, IF( ISNUMBER( BA46 ), 0, 1 ))</f>
        <v>0</v>
      </c>
      <c r="DS46" s="441" t="s">
        <v>219</v>
      </c>
      <c r="DT46" s="127"/>
      <c r="DU46" s="441"/>
      <c r="DV46" s="441"/>
      <c r="DW46" s="441"/>
      <c r="DX46" s="441"/>
      <c r="DY46" s="441"/>
      <c r="DZ46" s="202"/>
      <c r="EA46" s="441"/>
      <c r="EB46" s="441"/>
      <c r="EC46" s="441"/>
      <c r="ED46" s="441"/>
      <c r="EE46" s="441"/>
      <c r="EF46" s="441"/>
      <c r="EG46" s="441"/>
      <c r="EH46" s="441"/>
      <c r="EI46" s="441"/>
      <c r="EJ46" s="441"/>
      <c r="EK46" s="441"/>
      <c r="EL46" s="441"/>
      <c r="EM46" s="441"/>
      <c r="EN46" s="441"/>
      <c r="EO46" s="441"/>
      <c r="EP46" s="441"/>
      <c r="EQ46" s="441"/>
      <c r="ER46" s="441"/>
      <c r="ES46" s="441"/>
      <c r="ET46" s="441"/>
      <c r="EU46" s="441"/>
      <c r="EV46" s="441"/>
      <c r="EW46" s="441"/>
      <c r="EX46" s="441"/>
      <c r="EY46" s="441"/>
      <c r="EZ46" s="441"/>
      <c r="FA46" s="441"/>
      <c r="FB46" s="441"/>
      <c r="FC46" s="441"/>
      <c r="FD46" s="441"/>
      <c r="FE46" s="441"/>
      <c r="FF46" s="441"/>
      <c r="FG46" s="441"/>
      <c r="FH46" s="441"/>
      <c r="FI46" s="441"/>
      <c r="FJ46" s="441"/>
      <c r="FK46" s="441"/>
      <c r="FL46" s="441"/>
      <c r="FM46" s="441"/>
      <c r="FN46" s="441"/>
      <c r="FO46" s="441"/>
    </row>
    <row r="47" spans="2:171" ht="14.25" customHeight="1" x14ac:dyDescent="0.3">
      <c r="B47" s="594">
        <f t="shared" si="19"/>
        <v>28</v>
      </c>
      <c r="C47" s="595" t="s">
        <v>233</v>
      </c>
      <c r="D47" s="227"/>
      <c r="E47" s="64" t="s">
        <v>41</v>
      </c>
      <c r="F47" s="79">
        <v>3</v>
      </c>
      <c r="G47" s="521"/>
      <c r="H47" s="509"/>
      <c r="I47" s="509"/>
      <c r="J47" s="509"/>
      <c r="K47" s="509"/>
      <c r="L47" s="596">
        <f t="shared" si="11"/>
        <v>0</v>
      </c>
      <c r="M47" s="521"/>
      <c r="N47" s="509"/>
      <c r="O47" s="509"/>
      <c r="P47" s="509"/>
      <c r="Q47" s="509"/>
      <c r="R47" s="596">
        <f t="shared" si="12"/>
        <v>0</v>
      </c>
      <c r="S47" s="521"/>
      <c r="T47" s="509"/>
      <c r="U47" s="509"/>
      <c r="V47" s="509"/>
      <c r="W47" s="509"/>
      <c r="X47" s="596">
        <f t="shared" si="13"/>
        <v>0</v>
      </c>
      <c r="Y47" s="521"/>
      <c r="Z47" s="509"/>
      <c r="AA47" s="509"/>
      <c r="AB47" s="509"/>
      <c r="AC47" s="509"/>
      <c r="AD47" s="596">
        <f t="shared" si="14"/>
        <v>0</v>
      </c>
      <c r="AE47" s="521"/>
      <c r="AF47" s="509"/>
      <c r="AG47" s="509"/>
      <c r="AH47" s="509"/>
      <c r="AI47" s="509"/>
      <c r="AJ47" s="596">
        <f t="shared" si="15"/>
        <v>0</v>
      </c>
      <c r="AK47" s="521"/>
      <c r="AL47" s="509"/>
      <c r="AM47" s="509"/>
      <c r="AN47" s="509"/>
      <c r="AO47" s="509"/>
      <c r="AP47" s="596">
        <f t="shared" si="16"/>
        <v>0</v>
      </c>
      <c r="AQ47" s="521"/>
      <c r="AR47" s="509"/>
      <c r="AS47" s="509"/>
      <c r="AT47" s="509"/>
      <c r="AU47" s="509"/>
      <c r="AV47" s="596">
        <f t="shared" si="17"/>
        <v>0</v>
      </c>
      <c r="AW47" s="521"/>
      <c r="AX47" s="509"/>
      <c r="AY47" s="509"/>
      <c r="AZ47" s="509"/>
      <c r="BA47" s="509"/>
      <c r="BB47" s="596">
        <f t="shared" si="18"/>
        <v>0</v>
      </c>
      <c r="BC47" s="482"/>
      <c r="BD47" s="91"/>
      <c r="BE47" s="488" t="s">
        <v>388</v>
      </c>
      <c r="BG47" s="426">
        <f t="shared" si="20"/>
        <v>0</v>
      </c>
      <c r="BH47" s="43"/>
      <c r="BJ47" s="62">
        <f t="shared" si="21"/>
        <v>28</v>
      </c>
      <c r="BK47" s="234" t="s">
        <v>227</v>
      </c>
      <c r="BL47" s="64" t="s">
        <v>41</v>
      </c>
      <c r="BM47" s="79">
        <v>3</v>
      </c>
      <c r="BN47" s="235" t="s">
        <v>1060</v>
      </c>
      <c r="BO47" s="236" t="s">
        <v>1061</v>
      </c>
      <c r="BP47" s="236" t="s">
        <v>1062</v>
      </c>
      <c r="BQ47" s="597" t="s">
        <v>1063</v>
      </c>
      <c r="BR47" s="597" t="s">
        <v>1064</v>
      </c>
      <c r="BS47" s="598" t="s">
        <v>1065</v>
      </c>
      <c r="BV47" s="593">
        <f t="shared" si="22"/>
        <v>0</v>
      </c>
      <c r="BX47" s="61">
        <f xml:space="preserve"> IF( OR( $C$47 = $DS$47, $C$47 =""), 0, IF( ISNUMBER( G47 ), 0, 1 ))</f>
        <v>0</v>
      </c>
      <c r="BY47" s="61">
        <f xml:space="preserve"> IF( OR( $C$47 = $DS$47, $C$47 =""), 0, IF( ISNUMBER( H47 ), 0, 1 ))</f>
        <v>0</v>
      </c>
      <c r="BZ47" s="61">
        <f xml:space="preserve"> IF( OR( $C$47 = $DS$47, $C$47 =""), 0, IF( ISNUMBER( I47 ), 0, 1 ))</f>
        <v>0</v>
      </c>
      <c r="CA47" s="61">
        <f xml:space="preserve"> IF( OR( $C$47 = $DS$47, $C$47 =""), 0, IF( ISNUMBER( J47 ), 0, 1 ))</f>
        <v>0</v>
      </c>
      <c r="CB47" s="61">
        <f xml:space="preserve"> IF( OR( $C$47 = $DS$47, $C$47 =""), 0, IF( ISNUMBER( K47 ), 0, 1 ))</f>
        <v>0</v>
      </c>
      <c r="CC47" s="202"/>
      <c r="CD47" s="61">
        <f xml:space="preserve"> IF( OR( $C$47 = $DS$47, $C$47 =""), 0, IF( ISNUMBER( M47 ), 0, 1 ))</f>
        <v>0</v>
      </c>
      <c r="CE47" s="61">
        <f xml:space="preserve"> IF( OR( $C$47 = $DS$47, $C$47 =""), 0, IF( ISNUMBER( N47 ), 0, 1 ))</f>
        <v>0</v>
      </c>
      <c r="CF47" s="61">
        <f xml:space="preserve"> IF( OR( $C$47 = $DS$47, $C$47 =""), 0, IF( ISNUMBER( O47 ), 0, 1 ))</f>
        <v>0</v>
      </c>
      <c r="CG47" s="61">
        <f xml:space="preserve"> IF( OR( $C$47 = $DS$47, $C$47 =""), 0, IF( ISNUMBER( P47 ), 0, 1 ))</f>
        <v>0</v>
      </c>
      <c r="CH47" s="61">
        <f xml:space="preserve"> IF( OR( $C$47 = $DS$47, $C$47 =""), 0, IF( ISNUMBER( Q47 ), 0, 1 ))</f>
        <v>0</v>
      </c>
      <c r="CI47" s="441"/>
      <c r="CJ47" s="61">
        <f xml:space="preserve"> IF( OR( $C$47 = $DS$47, $C$47 =""), 0, IF( ISNUMBER( S47 ), 0, 1 ))</f>
        <v>0</v>
      </c>
      <c r="CK47" s="61">
        <f xml:space="preserve"> IF( OR( $C$47 = $DS$47, $C$47 =""), 0, IF( ISNUMBER( T47 ), 0, 1 ))</f>
        <v>0</v>
      </c>
      <c r="CL47" s="61">
        <f xml:space="preserve"> IF( OR( $C$47 = $DS$47, $C$47 =""), 0, IF( ISNUMBER( U47 ), 0, 1 ))</f>
        <v>0</v>
      </c>
      <c r="CM47" s="61">
        <f xml:space="preserve"> IF( OR( $C$47 = $DS$47, $C$47 =""), 0, IF( ISNUMBER( V47 ), 0, 1 ))</f>
        <v>0</v>
      </c>
      <c r="CN47" s="61">
        <f xml:space="preserve"> IF( OR( $C$47 = $DS$47, $C$47 =""), 0, IF( ISNUMBER( W47 ), 0, 1 ))</f>
        <v>0</v>
      </c>
      <c r="CO47" s="441"/>
      <c r="CP47" s="61">
        <f xml:space="preserve"> IF( OR( $C$47 = $DS$47, $C$47 =""), 0, IF( ISNUMBER( Y47 ), 0, 1 ))</f>
        <v>0</v>
      </c>
      <c r="CQ47" s="61">
        <f xml:space="preserve"> IF( OR( $C$47 = $DS$47, $C$47 =""), 0, IF( ISNUMBER( Z47 ), 0, 1 ))</f>
        <v>0</v>
      </c>
      <c r="CR47" s="61">
        <f xml:space="preserve"> IF( OR( $C$47 = $DS$47, $C$47 =""), 0, IF( ISNUMBER( AA47 ), 0, 1 ))</f>
        <v>0</v>
      </c>
      <c r="CS47" s="61">
        <f xml:space="preserve"> IF( OR( $C$47 = $DS$47, $C$47 =""), 0, IF( ISNUMBER( AB47 ), 0, 1 ))</f>
        <v>0</v>
      </c>
      <c r="CT47" s="61">
        <f xml:space="preserve"> IF( OR( $C$47 = $DS$47, $C$47 =""), 0, IF( ISNUMBER( AC47 ), 0, 1 ))</f>
        <v>0</v>
      </c>
      <c r="CU47" s="441"/>
      <c r="CV47" s="61">
        <f xml:space="preserve"> IF( OR( $C$47 = $DS$47, $C$47 =""), 0, IF( ISNUMBER( AE47 ), 0, 1 ))</f>
        <v>0</v>
      </c>
      <c r="CW47" s="61">
        <f xml:space="preserve"> IF( OR( $C$47 = $DS$47, $C$47 =""), 0, IF( ISNUMBER( AF47 ), 0, 1 ))</f>
        <v>0</v>
      </c>
      <c r="CX47" s="61">
        <f xml:space="preserve"> IF( OR( $C$47 = $DS$47, $C$47 =""), 0, IF( ISNUMBER( AG47 ), 0, 1 ))</f>
        <v>0</v>
      </c>
      <c r="CY47" s="61">
        <f xml:space="preserve"> IF( OR( $C$47 = $DS$47, $C$47 =""), 0, IF( ISNUMBER( AH47 ), 0, 1 ))</f>
        <v>0</v>
      </c>
      <c r="CZ47" s="61">
        <f xml:space="preserve"> IF( OR( $C$47 = $DS$47, $C$47 =""), 0, IF( ISNUMBER( AI47 ), 0, 1 ))</f>
        <v>0</v>
      </c>
      <c r="DA47" s="441"/>
      <c r="DB47" s="61">
        <f xml:space="preserve"> IF( OR( $C$47 = $DS$47, $C$47 =""), 0, IF( ISNUMBER( AK47 ), 0, 1 ))</f>
        <v>0</v>
      </c>
      <c r="DC47" s="61">
        <f xml:space="preserve"> IF( OR( $C$47 = $DS$47, $C$47 =""), 0, IF( ISNUMBER( AL47 ), 0, 1 ))</f>
        <v>0</v>
      </c>
      <c r="DD47" s="61">
        <f xml:space="preserve"> IF( OR( $C$47 = $DS$47, $C$47 =""), 0, IF( ISNUMBER( AM47 ), 0, 1 ))</f>
        <v>0</v>
      </c>
      <c r="DE47" s="61">
        <f xml:space="preserve"> IF( OR( $C$47 = $DS$47, $C$47 =""), 0, IF( ISNUMBER( AN47 ), 0, 1 ))</f>
        <v>0</v>
      </c>
      <c r="DF47" s="61">
        <f xml:space="preserve"> IF( OR( $C$47 = $DS$47, $C$47 =""), 0, IF( ISNUMBER( AO47 ), 0, 1 ))</f>
        <v>0</v>
      </c>
      <c r="DG47" s="441"/>
      <c r="DH47" s="61">
        <f xml:space="preserve"> IF( OR( $C$47 = $DS$47, $C$47 =""), 0, IF( ISNUMBER( AQ47 ), 0, 1 ))</f>
        <v>0</v>
      </c>
      <c r="DI47" s="61">
        <f xml:space="preserve"> IF( OR( $C$47 = $DS$47, $C$47 =""), 0, IF( ISNUMBER( AR47 ), 0, 1 ))</f>
        <v>0</v>
      </c>
      <c r="DJ47" s="61">
        <f xml:space="preserve"> IF( OR( $C$47 = $DS$47, $C$47 =""), 0, IF( ISNUMBER( AS47 ), 0, 1 ))</f>
        <v>0</v>
      </c>
      <c r="DK47" s="61">
        <f xml:space="preserve"> IF( OR( $C$47 = $DS$47, $C$47 =""), 0, IF( ISNUMBER( AT47 ), 0, 1 ))</f>
        <v>0</v>
      </c>
      <c r="DL47" s="61">
        <f xml:space="preserve"> IF( OR( $C$47 = $DS$47, $C$47 =""), 0, IF( ISNUMBER( AU47 ), 0, 1 ))</f>
        <v>0</v>
      </c>
      <c r="DM47" s="441"/>
      <c r="DN47" s="61">
        <f xml:space="preserve"> IF( OR( $C$47 = $DS$47, $C$47 =""), 0, IF( ISNUMBER( AW47 ), 0, 1 ))</f>
        <v>0</v>
      </c>
      <c r="DO47" s="61">
        <f xml:space="preserve"> IF( OR( $C$47 = $DS$47, $C$47 =""), 0, IF( ISNUMBER( AX47 ), 0, 1 ))</f>
        <v>0</v>
      </c>
      <c r="DP47" s="61">
        <f xml:space="preserve"> IF( OR( $C$47 = $DS$47, $C$47 =""), 0, IF( ISNUMBER( AY47 ), 0, 1 ))</f>
        <v>0</v>
      </c>
      <c r="DQ47" s="61">
        <f xml:space="preserve"> IF( OR( $C$47 = $DS$47, $C$47 =""), 0, IF( ISNUMBER( AZ47 ), 0, 1 ))</f>
        <v>0</v>
      </c>
      <c r="DR47" s="61">
        <f xml:space="preserve"> IF( OR( $C$47 = $DS$47, $C$47 =""), 0, IF( ISNUMBER( BA47 ), 0, 1 ))</f>
        <v>0</v>
      </c>
      <c r="DS47" s="441" t="s">
        <v>233</v>
      </c>
      <c r="DT47" s="127"/>
      <c r="DU47" s="441"/>
      <c r="DV47" s="441"/>
      <c r="DW47" s="441"/>
      <c r="DX47" s="441"/>
      <c r="DY47" s="441"/>
      <c r="DZ47" s="202"/>
      <c r="EA47" s="441"/>
      <c r="EB47" s="441"/>
      <c r="EC47" s="441"/>
      <c r="ED47" s="441"/>
      <c r="EE47" s="441"/>
      <c r="EF47" s="441"/>
      <c r="EG47" s="441"/>
      <c r="EH47" s="441"/>
      <c r="EI47" s="441"/>
      <c r="EJ47" s="441"/>
      <c r="EK47" s="441"/>
      <c r="EL47" s="441"/>
      <c r="EM47" s="441"/>
      <c r="EN47" s="441"/>
      <c r="EO47" s="441"/>
      <c r="EP47" s="441"/>
      <c r="EQ47" s="441"/>
      <c r="ER47" s="441"/>
      <c r="ES47" s="441"/>
      <c r="ET47" s="441"/>
      <c r="EU47" s="441"/>
      <c r="EV47" s="441"/>
      <c r="EW47" s="441"/>
      <c r="EX47" s="441"/>
      <c r="EY47" s="441"/>
      <c r="EZ47" s="441"/>
      <c r="FA47" s="441"/>
      <c r="FB47" s="441"/>
      <c r="FC47" s="441"/>
      <c r="FD47" s="441"/>
      <c r="FE47" s="441"/>
      <c r="FF47" s="441"/>
      <c r="FG47" s="441"/>
      <c r="FH47" s="441"/>
      <c r="FI47" s="441"/>
      <c r="FJ47" s="441"/>
      <c r="FK47" s="441"/>
      <c r="FL47" s="441"/>
      <c r="FM47" s="441"/>
      <c r="FN47" s="441"/>
      <c r="FO47" s="441"/>
    </row>
    <row r="48" spans="2:171" ht="14.25" customHeight="1" x14ac:dyDescent="0.3">
      <c r="B48" s="599">
        <f t="shared" si="19"/>
        <v>29</v>
      </c>
      <c r="C48" s="595" t="s">
        <v>234</v>
      </c>
      <c r="D48" s="227"/>
      <c r="E48" s="64" t="s">
        <v>41</v>
      </c>
      <c r="F48" s="79">
        <v>3</v>
      </c>
      <c r="G48" s="521"/>
      <c r="H48" s="509"/>
      <c r="I48" s="509"/>
      <c r="J48" s="509"/>
      <c r="K48" s="509"/>
      <c r="L48" s="596">
        <f t="shared" si="11"/>
        <v>0</v>
      </c>
      <c r="M48" s="521"/>
      <c r="N48" s="509"/>
      <c r="O48" s="509"/>
      <c r="P48" s="509"/>
      <c r="Q48" s="509"/>
      <c r="R48" s="596">
        <f t="shared" si="12"/>
        <v>0</v>
      </c>
      <c r="S48" s="521"/>
      <c r="T48" s="509"/>
      <c r="U48" s="509"/>
      <c r="V48" s="509"/>
      <c r="W48" s="509"/>
      <c r="X48" s="596">
        <f t="shared" si="13"/>
        <v>0</v>
      </c>
      <c r="Y48" s="521"/>
      <c r="Z48" s="509"/>
      <c r="AA48" s="509"/>
      <c r="AB48" s="509"/>
      <c r="AC48" s="509"/>
      <c r="AD48" s="596">
        <f t="shared" si="14"/>
        <v>0</v>
      </c>
      <c r="AE48" s="521"/>
      <c r="AF48" s="509"/>
      <c r="AG48" s="509"/>
      <c r="AH48" s="509"/>
      <c r="AI48" s="509"/>
      <c r="AJ48" s="596">
        <f t="shared" si="15"/>
        <v>0</v>
      </c>
      <c r="AK48" s="521"/>
      <c r="AL48" s="509"/>
      <c r="AM48" s="509"/>
      <c r="AN48" s="509"/>
      <c r="AO48" s="509"/>
      <c r="AP48" s="596">
        <f t="shared" si="16"/>
        <v>0</v>
      </c>
      <c r="AQ48" s="521"/>
      <c r="AR48" s="509"/>
      <c r="AS48" s="509"/>
      <c r="AT48" s="509"/>
      <c r="AU48" s="509"/>
      <c r="AV48" s="596">
        <f t="shared" si="17"/>
        <v>0</v>
      </c>
      <c r="AW48" s="521"/>
      <c r="AX48" s="509"/>
      <c r="AY48" s="509"/>
      <c r="AZ48" s="509"/>
      <c r="BA48" s="509"/>
      <c r="BB48" s="596">
        <f t="shared" si="18"/>
        <v>0</v>
      </c>
      <c r="BC48" s="482"/>
      <c r="BD48" s="91"/>
      <c r="BE48" s="488" t="s">
        <v>388</v>
      </c>
      <c r="BG48" s="426">
        <f t="shared" si="20"/>
        <v>0</v>
      </c>
      <c r="BH48" s="43"/>
      <c r="BJ48" s="239">
        <f t="shared" si="21"/>
        <v>29</v>
      </c>
      <c r="BK48" s="234" t="s">
        <v>235</v>
      </c>
      <c r="BL48" s="64" t="s">
        <v>41</v>
      </c>
      <c r="BM48" s="79">
        <v>3</v>
      </c>
      <c r="BN48" s="235" t="s">
        <v>1066</v>
      </c>
      <c r="BO48" s="236" t="s">
        <v>1067</v>
      </c>
      <c r="BP48" s="236" t="s">
        <v>1068</v>
      </c>
      <c r="BQ48" s="597" t="s">
        <v>1069</v>
      </c>
      <c r="BR48" s="597" t="s">
        <v>1070</v>
      </c>
      <c r="BS48" s="598" t="s">
        <v>1071</v>
      </c>
      <c r="BV48" s="593">
        <f t="shared" si="22"/>
        <v>0</v>
      </c>
      <c r="BX48" s="61">
        <f xml:space="preserve"> IF( OR( $C$48 = $DS$48, $C$48 =""), 0, IF( ISNUMBER( G48 ), 0, 1 ))</f>
        <v>0</v>
      </c>
      <c r="BY48" s="61">
        <f xml:space="preserve"> IF( OR( $C$48 = $DS$48, $C$48 =""), 0, IF( ISNUMBER( H48 ), 0, 1 ))</f>
        <v>0</v>
      </c>
      <c r="BZ48" s="61">
        <f xml:space="preserve"> IF( OR( $C$48 = $DS$48, $C$48 =""), 0, IF( ISNUMBER( I48 ), 0, 1 ))</f>
        <v>0</v>
      </c>
      <c r="CA48" s="61">
        <f xml:space="preserve"> IF( OR( $C$48 = $DS$48, $C$48 =""), 0, IF( ISNUMBER( J48 ), 0, 1 ))</f>
        <v>0</v>
      </c>
      <c r="CB48" s="61">
        <f xml:space="preserve"> IF( OR( $C$48 = $DS$48, $C$48 =""), 0, IF( ISNUMBER( K48 ), 0, 1 ))</f>
        <v>0</v>
      </c>
      <c r="CC48" s="202"/>
      <c r="CD48" s="61">
        <f xml:space="preserve"> IF( OR( $C$48 = $DS$48, $C$48 =""), 0, IF( ISNUMBER( M48 ), 0, 1 ))</f>
        <v>0</v>
      </c>
      <c r="CE48" s="61">
        <f xml:space="preserve"> IF( OR( $C$48 = $DS$48, $C$48 =""), 0, IF( ISNUMBER( N48 ), 0, 1 ))</f>
        <v>0</v>
      </c>
      <c r="CF48" s="61">
        <f xml:space="preserve"> IF( OR( $C$48 = $DS$48, $C$48 =""), 0, IF( ISNUMBER( O48 ), 0, 1 ))</f>
        <v>0</v>
      </c>
      <c r="CG48" s="61">
        <f xml:space="preserve"> IF( OR( $C$48 = $DS$48, $C$48 =""), 0, IF( ISNUMBER( P48 ), 0, 1 ))</f>
        <v>0</v>
      </c>
      <c r="CH48" s="61">
        <f xml:space="preserve"> IF( OR( $C$48 = $DS$48, $C$48 =""), 0, IF( ISNUMBER( Q48 ), 0, 1 ))</f>
        <v>0</v>
      </c>
      <c r="CI48" s="441"/>
      <c r="CJ48" s="61">
        <f xml:space="preserve"> IF( OR( $C$48 = $DS$48, $C$48 =""), 0, IF( ISNUMBER( S48 ), 0, 1 ))</f>
        <v>0</v>
      </c>
      <c r="CK48" s="61">
        <f xml:space="preserve"> IF( OR( $C$48 = $DS$48, $C$48 =""), 0, IF( ISNUMBER( T48 ), 0, 1 ))</f>
        <v>0</v>
      </c>
      <c r="CL48" s="61">
        <f xml:space="preserve"> IF( OR( $C$48 = $DS$48, $C$48 =""), 0, IF( ISNUMBER( U48 ), 0, 1 ))</f>
        <v>0</v>
      </c>
      <c r="CM48" s="61">
        <f xml:space="preserve"> IF( OR( $C$48 = $DS$48, $C$48 =""), 0, IF( ISNUMBER( V48 ), 0, 1 ))</f>
        <v>0</v>
      </c>
      <c r="CN48" s="61">
        <f xml:space="preserve"> IF( OR( $C$48 = $DS$48, $C$48 =""), 0, IF( ISNUMBER( W48 ), 0, 1 ))</f>
        <v>0</v>
      </c>
      <c r="CO48" s="441"/>
      <c r="CP48" s="61">
        <f xml:space="preserve"> IF( OR( $C$48 = $DS$48, $C$48 =""), 0, IF( ISNUMBER( Y48 ), 0, 1 ))</f>
        <v>0</v>
      </c>
      <c r="CQ48" s="61">
        <f xml:space="preserve"> IF( OR( $C$48 = $DS$48, $C$48 =""), 0, IF( ISNUMBER( Z48 ), 0, 1 ))</f>
        <v>0</v>
      </c>
      <c r="CR48" s="61">
        <f xml:space="preserve"> IF( OR( $C$48 = $DS$48, $C$48 =""), 0, IF( ISNUMBER( AA48 ), 0, 1 ))</f>
        <v>0</v>
      </c>
      <c r="CS48" s="61">
        <f xml:space="preserve"> IF( OR( $C$48 = $DS$48, $C$48 =""), 0, IF( ISNUMBER( AB48 ), 0, 1 ))</f>
        <v>0</v>
      </c>
      <c r="CT48" s="61">
        <f xml:space="preserve"> IF( OR( $C$48 = $DS$48, $C$48 =""), 0, IF( ISNUMBER( AC48 ), 0, 1 ))</f>
        <v>0</v>
      </c>
      <c r="CU48" s="441"/>
      <c r="CV48" s="61">
        <f xml:space="preserve"> IF( OR( $C$48 = $DS$48, $C$48 =""), 0, IF( ISNUMBER( AE48 ), 0, 1 ))</f>
        <v>0</v>
      </c>
      <c r="CW48" s="61">
        <f xml:space="preserve"> IF( OR( $C$48 = $DS$48, $C$48 =""), 0, IF( ISNUMBER( AF48 ), 0, 1 ))</f>
        <v>0</v>
      </c>
      <c r="CX48" s="61">
        <f xml:space="preserve"> IF( OR( $C$48 = $DS$48, $C$48 =""), 0, IF( ISNUMBER( AG48 ), 0, 1 ))</f>
        <v>0</v>
      </c>
      <c r="CY48" s="61">
        <f xml:space="preserve"> IF( OR( $C$48 = $DS$48, $C$48 =""), 0, IF( ISNUMBER( AH48 ), 0, 1 ))</f>
        <v>0</v>
      </c>
      <c r="CZ48" s="61">
        <f xml:space="preserve"> IF( OR( $C$48 = $DS$48, $C$48 =""), 0, IF( ISNUMBER( AI48 ), 0, 1 ))</f>
        <v>0</v>
      </c>
      <c r="DA48" s="441"/>
      <c r="DB48" s="61">
        <f xml:space="preserve"> IF( OR( $C$48 = $DS$48, $C$48 =""), 0, IF( ISNUMBER( AK48 ), 0, 1 ))</f>
        <v>0</v>
      </c>
      <c r="DC48" s="61">
        <f xml:space="preserve"> IF( OR( $C$48 = $DS$48, $C$48 =""), 0, IF( ISNUMBER( AL48 ), 0, 1 ))</f>
        <v>0</v>
      </c>
      <c r="DD48" s="61">
        <f xml:space="preserve"> IF( OR( $C$48 = $DS$48, $C$48 =""), 0, IF( ISNUMBER( AM48 ), 0, 1 ))</f>
        <v>0</v>
      </c>
      <c r="DE48" s="61">
        <f xml:space="preserve"> IF( OR( $C$48 = $DS$48, $C$48 =""), 0, IF( ISNUMBER( AN48 ), 0, 1 ))</f>
        <v>0</v>
      </c>
      <c r="DF48" s="61">
        <f xml:space="preserve"> IF( OR( $C$48 = $DS$48, $C$48 =""), 0, IF( ISNUMBER( AO48 ), 0, 1 ))</f>
        <v>0</v>
      </c>
      <c r="DG48" s="441"/>
      <c r="DH48" s="61">
        <f xml:space="preserve"> IF( OR( $C$48 = $DS$48, $C$48 =""), 0, IF( ISNUMBER( AQ48 ), 0, 1 ))</f>
        <v>0</v>
      </c>
      <c r="DI48" s="61">
        <f xml:space="preserve"> IF( OR( $C$48 = $DS$48, $C$48 =""), 0, IF( ISNUMBER( AR48 ), 0, 1 ))</f>
        <v>0</v>
      </c>
      <c r="DJ48" s="61">
        <f xml:space="preserve"> IF( OR( $C$48 = $DS$48, $C$48 =""), 0, IF( ISNUMBER( AS48 ), 0, 1 ))</f>
        <v>0</v>
      </c>
      <c r="DK48" s="61">
        <f xml:space="preserve"> IF( OR( $C$48 = $DS$48, $C$48 =""), 0, IF( ISNUMBER( AT48 ), 0, 1 ))</f>
        <v>0</v>
      </c>
      <c r="DL48" s="61">
        <f xml:space="preserve"> IF( OR( $C$48 = $DS$48, $C$48 =""), 0, IF( ISNUMBER( AU48 ), 0, 1 ))</f>
        <v>0</v>
      </c>
      <c r="DM48" s="441"/>
      <c r="DN48" s="61">
        <f xml:space="preserve"> IF( OR( $C$48 = $DS$48, $C$48 =""), 0, IF( ISNUMBER( AW48 ), 0, 1 ))</f>
        <v>0</v>
      </c>
      <c r="DO48" s="61">
        <f xml:space="preserve"> IF( OR( $C$48 = $DS$48, $C$48 =""), 0, IF( ISNUMBER( AX48 ), 0, 1 ))</f>
        <v>0</v>
      </c>
      <c r="DP48" s="61">
        <f xml:space="preserve"> IF( OR( $C$48 = $DS$48, $C$48 =""), 0, IF( ISNUMBER( AY48 ), 0, 1 ))</f>
        <v>0</v>
      </c>
      <c r="DQ48" s="61">
        <f xml:space="preserve"> IF( OR( $C$48 = $DS$48, $C$48 =""), 0, IF( ISNUMBER( AZ48 ), 0, 1 ))</f>
        <v>0</v>
      </c>
      <c r="DR48" s="61">
        <f xml:space="preserve"> IF( OR( $C$48 = $DS$48, $C$48 =""), 0, IF( ISNUMBER( BA48 ), 0, 1 ))</f>
        <v>0</v>
      </c>
      <c r="DS48" s="441" t="s">
        <v>234</v>
      </c>
      <c r="DT48" s="200"/>
      <c r="DU48" s="441"/>
      <c r="DV48" s="441"/>
      <c r="DW48" s="441"/>
      <c r="DX48" s="441"/>
      <c r="DY48" s="441"/>
      <c r="DZ48" s="202"/>
      <c r="EA48" s="441"/>
      <c r="EB48" s="441"/>
      <c r="EC48" s="441"/>
      <c r="ED48" s="441"/>
      <c r="EE48" s="441"/>
      <c r="EF48" s="441"/>
      <c r="EG48" s="441"/>
      <c r="EH48" s="441"/>
      <c r="EI48" s="441"/>
      <c r="EJ48" s="441"/>
      <c r="EK48" s="441"/>
      <c r="EL48" s="441"/>
      <c r="EM48" s="441"/>
      <c r="EN48" s="441"/>
      <c r="EO48" s="441"/>
      <c r="EP48" s="441"/>
      <c r="EQ48" s="441"/>
      <c r="ER48" s="441"/>
      <c r="ES48" s="441"/>
      <c r="ET48" s="441"/>
      <c r="EU48" s="441"/>
      <c r="EV48" s="441"/>
      <c r="EW48" s="441"/>
      <c r="EX48" s="441"/>
      <c r="EY48" s="441"/>
      <c r="EZ48" s="441"/>
      <c r="FA48" s="441"/>
      <c r="FB48" s="441"/>
      <c r="FC48" s="441"/>
      <c r="FD48" s="441"/>
      <c r="FE48" s="441"/>
      <c r="FF48" s="441"/>
      <c r="FG48" s="441"/>
      <c r="FH48" s="441"/>
      <c r="FI48" s="441"/>
      <c r="FJ48" s="441"/>
      <c r="FK48" s="441"/>
      <c r="FL48" s="441"/>
      <c r="FM48" s="441"/>
      <c r="FN48" s="441"/>
      <c r="FO48" s="441"/>
    </row>
    <row r="49" spans="2:171" ht="14.25" customHeight="1" x14ac:dyDescent="0.3">
      <c r="B49" s="594">
        <f t="shared" si="19"/>
        <v>30</v>
      </c>
      <c r="C49" s="595" t="s">
        <v>241</v>
      </c>
      <c r="D49" s="227"/>
      <c r="E49" s="64" t="s">
        <v>41</v>
      </c>
      <c r="F49" s="79">
        <v>3</v>
      </c>
      <c r="G49" s="521"/>
      <c r="H49" s="509"/>
      <c r="I49" s="509"/>
      <c r="J49" s="509"/>
      <c r="K49" s="509"/>
      <c r="L49" s="596">
        <f t="shared" si="11"/>
        <v>0</v>
      </c>
      <c r="M49" s="521"/>
      <c r="N49" s="509"/>
      <c r="O49" s="509"/>
      <c r="P49" s="509"/>
      <c r="Q49" s="509"/>
      <c r="R49" s="596">
        <f t="shared" si="12"/>
        <v>0</v>
      </c>
      <c r="S49" s="521"/>
      <c r="T49" s="509"/>
      <c r="U49" s="509"/>
      <c r="V49" s="509"/>
      <c r="W49" s="509"/>
      <c r="X49" s="596">
        <f t="shared" si="13"/>
        <v>0</v>
      </c>
      <c r="Y49" s="521"/>
      <c r="Z49" s="509"/>
      <c r="AA49" s="509"/>
      <c r="AB49" s="509"/>
      <c r="AC49" s="509"/>
      <c r="AD49" s="596">
        <f t="shared" si="14"/>
        <v>0</v>
      </c>
      <c r="AE49" s="521"/>
      <c r="AF49" s="509"/>
      <c r="AG49" s="509"/>
      <c r="AH49" s="509"/>
      <c r="AI49" s="509"/>
      <c r="AJ49" s="596">
        <f t="shared" si="15"/>
        <v>0</v>
      </c>
      <c r="AK49" s="521"/>
      <c r="AL49" s="509"/>
      <c r="AM49" s="509"/>
      <c r="AN49" s="509"/>
      <c r="AO49" s="509"/>
      <c r="AP49" s="596">
        <f t="shared" si="16"/>
        <v>0</v>
      </c>
      <c r="AQ49" s="521"/>
      <c r="AR49" s="509"/>
      <c r="AS49" s="509"/>
      <c r="AT49" s="509"/>
      <c r="AU49" s="509"/>
      <c r="AV49" s="596">
        <f t="shared" si="17"/>
        <v>0</v>
      </c>
      <c r="AW49" s="521"/>
      <c r="AX49" s="509"/>
      <c r="AY49" s="509"/>
      <c r="AZ49" s="509"/>
      <c r="BA49" s="509"/>
      <c r="BB49" s="596">
        <f t="shared" si="18"/>
        <v>0</v>
      </c>
      <c r="BC49" s="482"/>
      <c r="BD49" s="91"/>
      <c r="BE49" s="488" t="s">
        <v>388</v>
      </c>
      <c r="BG49" s="426">
        <f t="shared" si="20"/>
        <v>0</v>
      </c>
      <c r="BH49" s="43"/>
      <c r="BJ49" s="62">
        <f t="shared" si="21"/>
        <v>30</v>
      </c>
      <c r="BK49" s="234" t="s">
        <v>242</v>
      </c>
      <c r="BL49" s="64" t="s">
        <v>41</v>
      </c>
      <c r="BM49" s="79">
        <v>3</v>
      </c>
      <c r="BN49" s="235" t="s">
        <v>1072</v>
      </c>
      <c r="BO49" s="236" t="s">
        <v>1073</v>
      </c>
      <c r="BP49" s="236" t="s">
        <v>1074</v>
      </c>
      <c r="BQ49" s="597" t="s">
        <v>1075</v>
      </c>
      <c r="BR49" s="597" t="s">
        <v>1076</v>
      </c>
      <c r="BS49" s="598" t="s">
        <v>1077</v>
      </c>
      <c r="BV49" s="593">
        <f t="shared" si="22"/>
        <v>0</v>
      </c>
      <c r="BX49" s="61">
        <f xml:space="preserve"> IF( OR( $C$49 = $DS$49, $C$49 =""), 0, IF( ISNUMBER( G49 ), 0, 1 ))</f>
        <v>0</v>
      </c>
      <c r="BY49" s="61">
        <f xml:space="preserve"> IF( OR( $C$49 = $DS$49, $C$49 =""), 0, IF( ISNUMBER( H49 ), 0, 1 ))</f>
        <v>0</v>
      </c>
      <c r="BZ49" s="61">
        <f xml:space="preserve"> IF( OR( $C$49 = $DS$49, $C$49 =""), 0, IF( ISNUMBER( I49 ), 0, 1 ))</f>
        <v>0</v>
      </c>
      <c r="CA49" s="61">
        <f xml:space="preserve"> IF( OR( $C$49 = $DS$49, $C$49 =""), 0, IF( ISNUMBER( J49 ), 0, 1 ))</f>
        <v>0</v>
      </c>
      <c r="CB49" s="61">
        <f xml:space="preserve"> IF( OR( $C$49 = $DS$49, $C$49 =""), 0, IF( ISNUMBER( K49 ), 0, 1 ))</f>
        <v>0</v>
      </c>
      <c r="CC49" s="202"/>
      <c r="CD49" s="61">
        <f xml:space="preserve"> IF( OR( $C$49 = $DS$49, $C$49 =""), 0, IF( ISNUMBER( M49 ), 0, 1 ))</f>
        <v>0</v>
      </c>
      <c r="CE49" s="61">
        <f xml:space="preserve"> IF( OR( $C$49 = $DS$49, $C$49 =""), 0, IF( ISNUMBER( N49 ), 0, 1 ))</f>
        <v>0</v>
      </c>
      <c r="CF49" s="61">
        <f xml:space="preserve"> IF( OR( $C$49 = $DS$49, $C$49 =""), 0, IF( ISNUMBER( O49 ), 0, 1 ))</f>
        <v>0</v>
      </c>
      <c r="CG49" s="61">
        <f xml:space="preserve"> IF( OR( $C$49 = $DS$49, $C$49 =""), 0, IF( ISNUMBER( P49 ), 0, 1 ))</f>
        <v>0</v>
      </c>
      <c r="CH49" s="61">
        <f xml:space="preserve"> IF( OR( $C$49 = $DS$49, $C$49 =""), 0, IF( ISNUMBER( Q49 ), 0, 1 ))</f>
        <v>0</v>
      </c>
      <c r="CI49" s="441"/>
      <c r="CJ49" s="61">
        <f xml:space="preserve"> IF( OR( $C$49 = $DS$49, $C$49 =""), 0, IF( ISNUMBER( S49 ), 0, 1 ))</f>
        <v>0</v>
      </c>
      <c r="CK49" s="61">
        <f xml:space="preserve"> IF( OR( $C$49 = $DS$49, $C$49 =""), 0, IF( ISNUMBER( T49 ), 0, 1 ))</f>
        <v>0</v>
      </c>
      <c r="CL49" s="61">
        <f xml:space="preserve"> IF( OR( $C$49 = $DS$49, $C$49 =""), 0, IF( ISNUMBER( U49 ), 0, 1 ))</f>
        <v>0</v>
      </c>
      <c r="CM49" s="61">
        <f xml:space="preserve"> IF( OR( $C$49 = $DS$49, $C$49 =""), 0, IF( ISNUMBER( V49 ), 0, 1 ))</f>
        <v>0</v>
      </c>
      <c r="CN49" s="61">
        <f xml:space="preserve"> IF( OR( $C$49 = $DS$49, $C$49 =""), 0, IF( ISNUMBER( W49 ), 0, 1 ))</f>
        <v>0</v>
      </c>
      <c r="CO49" s="441"/>
      <c r="CP49" s="61">
        <f xml:space="preserve"> IF( OR( $C$49 = $DS$49, $C$49 =""), 0, IF( ISNUMBER( Y49 ), 0, 1 ))</f>
        <v>0</v>
      </c>
      <c r="CQ49" s="61">
        <f xml:space="preserve"> IF( OR( $C$49 = $DS$49, $C$49 =""), 0, IF( ISNUMBER( Z49 ), 0, 1 ))</f>
        <v>0</v>
      </c>
      <c r="CR49" s="61">
        <f xml:space="preserve"> IF( OR( $C$49 = $DS$49, $C$49 =""), 0, IF( ISNUMBER( AA49 ), 0, 1 ))</f>
        <v>0</v>
      </c>
      <c r="CS49" s="61">
        <f xml:space="preserve"> IF( OR( $C$49 = $DS$49, $C$49 =""), 0, IF( ISNUMBER( AB49 ), 0, 1 ))</f>
        <v>0</v>
      </c>
      <c r="CT49" s="61">
        <f xml:space="preserve"> IF( OR( $C$49 = $DS$49, $C$49 =""), 0, IF( ISNUMBER( AC49 ), 0, 1 ))</f>
        <v>0</v>
      </c>
      <c r="CU49" s="441"/>
      <c r="CV49" s="61">
        <f xml:space="preserve"> IF( OR( $C$49 = $DS$49, $C$49 =""), 0, IF( ISNUMBER( AE49 ), 0, 1 ))</f>
        <v>0</v>
      </c>
      <c r="CW49" s="61">
        <f xml:space="preserve"> IF( OR( $C$49 = $DS$49, $C$49 =""), 0, IF( ISNUMBER( AF49 ), 0, 1 ))</f>
        <v>0</v>
      </c>
      <c r="CX49" s="61">
        <f xml:space="preserve"> IF( OR( $C$49 = $DS$49, $C$49 =""), 0, IF( ISNUMBER( AG49 ), 0, 1 ))</f>
        <v>0</v>
      </c>
      <c r="CY49" s="61">
        <f xml:space="preserve"> IF( OR( $C$49 = $DS$49, $C$49 =""), 0, IF( ISNUMBER( AH49 ), 0, 1 ))</f>
        <v>0</v>
      </c>
      <c r="CZ49" s="61">
        <f xml:space="preserve"> IF( OR( $C$49 = $DS$49, $C$49 =""), 0, IF( ISNUMBER( AI49 ), 0, 1 ))</f>
        <v>0</v>
      </c>
      <c r="DA49" s="441"/>
      <c r="DB49" s="61">
        <f xml:space="preserve"> IF( OR( $C$49 = $DS$49, $C$49 =""), 0, IF( ISNUMBER( AK49 ), 0, 1 ))</f>
        <v>0</v>
      </c>
      <c r="DC49" s="61">
        <f xml:space="preserve"> IF( OR( $C$49 = $DS$49, $C$49 =""), 0, IF( ISNUMBER( AL49 ), 0, 1 ))</f>
        <v>0</v>
      </c>
      <c r="DD49" s="61">
        <f xml:space="preserve"> IF( OR( $C$49 = $DS$49, $C$49 =""), 0, IF( ISNUMBER( AM49 ), 0, 1 ))</f>
        <v>0</v>
      </c>
      <c r="DE49" s="61">
        <f xml:space="preserve"> IF( OR( $C$49 = $DS$49, $C$49 =""), 0, IF( ISNUMBER( AN49 ), 0, 1 ))</f>
        <v>0</v>
      </c>
      <c r="DF49" s="61">
        <f xml:space="preserve"> IF( OR( $C$49 = $DS$49, $C$49 =""), 0, IF( ISNUMBER( AO49 ), 0, 1 ))</f>
        <v>0</v>
      </c>
      <c r="DG49" s="441"/>
      <c r="DH49" s="61">
        <f xml:space="preserve"> IF( OR( $C$49 = $DS$49, $C$49 =""), 0, IF( ISNUMBER( AQ49 ), 0, 1 ))</f>
        <v>0</v>
      </c>
      <c r="DI49" s="61">
        <f xml:space="preserve"> IF( OR( $C$49 = $DS$49, $C$49 =""), 0, IF( ISNUMBER( AR49 ), 0, 1 ))</f>
        <v>0</v>
      </c>
      <c r="DJ49" s="61">
        <f xml:space="preserve"> IF( OR( $C$49 = $DS$49, $C$49 =""), 0, IF( ISNUMBER( AS49 ), 0, 1 ))</f>
        <v>0</v>
      </c>
      <c r="DK49" s="61">
        <f xml:space="preserve"> IF( OR( $C$49 = $DS$49, $C$49 =""), 0, IF( ISNUMBER( AT49 ), 0, 1 ))</f>
        <v>0</v>
      </c>
      <c r="DL49" s="61">
        <f xml:space="preserve"> IF( OR( $C$49 = $DS$49, $C$49 =""), 0, IF( ISNUMBER( AU49 ), 0, 1 ))</f>
        <v>0</v>
      </c>
      <c r="DM49" s="441"/>
      <c r="DN49" s="61">
        <f xml:space="preserve"> IF( OR( $C$49 = $DS$49, $C$49 =""), 0, IF( ISNUMBER( AW49 ), 0, 1 ))</f>
        <v>0</v>
      </c>
      <c r="DO49" s="61">
        <f xml:space="preserve"> IF( OR( $C$49 = $DS$49, $C$49 =""), 0, IF( ISNUMBER( AX49 ), 0, 1 ))</f>
        <v>0</v>
      </c>
      <c r="DP49" s="61">
        <f xml:space="preserve"> IF( OR( $C$49 = $DS$49, $C$49 =""), 0, IF( ISNUMBER( AY49 ), 0, 1 ))</f>
        <v>0</v>
      </c>
      <c r="DQ49" s="61">
        <f xml:space="preserve"> IF( OR( $C$49 = $DS$49, $C$49 =""), 0, IF( ISNUMBER( AZ49 ), 0, 1 ))</f>
        <v>0</v>
      </c>
      <c r="DR49" s="61">
        <f xml:space="preserve"> IF( OR( $C$49 = $DS$49, $C$49 =""), 0, IF( ISNUMBER( BA49 ), 0, 1 ))</f>
        <v>0</v>
      </c>
      <c r="DS49" s="441" t="s">
        <v>241</v>
      </c>
      <c r="DT49" s="200"/>
      <c r="DU49" s="441"/>
      <c r="DV49" s="441"/>
      <c r="DW49" s="441"/>
      <c r="DX49" s="441"/>
      <c r="DY49" s="441"/>
      <c r="DZ49" s="202"/>
      <c r="EA49" s="441"/>
      <c r="EB49" s="441"/>
      <c r="EC49" s="441"/>
      <c r="ED49" s="441"/>
      <c r="EE49" s="441"/>
      <c r="EF49" s="441"/>
      <c r="EG49" s="441"/>
      <c r="EH49" s="441"/>
      <c r="EI49" s="441"/>
      <c r="EJ49" s="441"/>
      <c r="EK49" s="441"/>
      <c r="EL49" s="441"/>
      <c r="EM49" s="441"/>
      <c r="EN49" s="441"/>
      <c r="EO49" s="441"/>
      <c r="EP49" s="441"/>
      <c r="EQ49" s="441"/>
      <c r="ER49" s="441"/>
      <c r="ES49" s="441"/>
      <c r="ET49" s="441"/>
      <c r="EU49" s="441"/>
      <c r="EV49" s="441"/>
      <c r="EW49" s="441"/>
      <c r="EX49" s="441"/>
      <c r="EY49" s="441"/>
      <c r="EZ49" s="441"/>
      <c r="FA49" s="441"/>
      <c r="FB49" s="441"/>
      <c r="FC49" s="441"/>
      <c r="FD49" s="441"/>
      <c r="FE49" s="441"/>
      <c r="FF49" s="441"/>
      <c r="FG49" s="441"/>
      <c r="FH49" s="441"/>
      <c r="FI49" s="441"/>
      <c r="FJ49" s="441"/>
      <c r="FK49" s="441"/>
      <c r="FL49" s="441"/>
      <c r="FM49" s="441"/>
      <c r="FN49" s="441"/>
      <c r="FO49" s="441"/>
    </row>
    <row r="50" spans="2:171" ht="14.25" customHeight="1" x14ac:dyDescent="0.3">
      <c r="B50" s="594">
        <f t="shared" si="19"/>
        <v>31</v>
      </c>
      <c r="C50" s="595" t="s">
        <v>248</v>
      </c>
      <c r="D50" s="227"/>
      <c r="E50" s="64" t="s">
        <v>41</v>
      </c>
      <c r="F50" s="79">
        <v>3</v>
      </c>
      <c r="G50" s="521"/>
      <c r="H50" s="509"/>
      <c r="I50" s="509"/>
      <c r="J50" s="509"/>
      <c r="K50" s="509"/>
      <c r="L50" s="596">
        <f>SUM(G50:K50)</f>
        <v>0</v>
      </c>
      <c r="M50" s="521"/>
      <c r="N50" s="509"/>
      <c r="O50" s="509"/>
      <c r="P50" s="509"/>
      <c r="Q50" s="509"/>
      <c r="R50" s="596">
        <f>SUM(M50:Q50)</f>
        <v>0</v>
      </c>
      <c r="S50" s="521"/>
      <c r="T50" s="509"/>
      <c r="U50" s="509"/>
      <c r="V50" s="509"/>
      <c r="W50" s="509"/>
      <c r="X50" s="596">
        <f>SUM(S50:W50)</f>
        <v>0</v>
      </c>
      <c r="Y50" s="521"/>
      <c r="Z50" s="509"/>
      <c r="AA50" s="509"/>
      <c r="AB50" s="509"/>
      <c r="AC50" s="509"/>
      <c r="AD50" s="596">
        <f>SUM(Y50:AC50)</f>
        <v>0</v>
      </c>
      <c r="AE50" s="521"/>
      <c r="AF50" s="509"/>
      <c r="AG50" s="509"/>
      <c r="AH50" s="509"/>
      <c r="AI50" s="509"/>
      <c r="AJ50" s="596">
        <f>SUM(AE50:AI50)</f>
        <v>0</v>
      </c>
      <c r="AK50" s="521"/>
      <c r="AL50" s="509"/>
      <c r="AM50" s="509"/>
      <c r="AN50" s="509"/>
      <c r="AO50" s="509"/>
      <c r="AP50" s="596">
        <f>SUM(AK50:AO50)</f>
        <v>0</v>
      </c>
      <c r="AQ50" s="521"/>
      <c r="AR50" s="509"/>
      <c r="AS50" s="509"/>
      <c r="AT50" s="509"/>
      <c r="AU50" s="509"/>
      <c r="AV50" s="596">
        <f>SUM(AQ50:AU50)</f>
        <v>0</v>
      </c>
      <c r="AW50" s="521"/>
      <c r="AX50" s="509"/>
      <c r="AY50" s="509"/>
      <c r="AZ50" s="509"/>
      <c r="BA50" s="509"/>
      <c r="BB50" s="596">
        <f>SUM(AW50:BA50)</f>
        <v>0</v>
      </c>
      <c r="BC50" s="482"/>
      <c r="BD50" s="91"/>
      <c r="BE50" s="488" t="s">
        <v>388</v>
      </c>
      <c r="BG50" s="426">
        <f t="shared" si="20"/>
        <v>0</v>
      </c>
      <c r="BH50" s="43"/>
      <c r="BJ50" s="62">
        <f t="shared" si="21"/>
        <v>31</v>
      </c>
      <c r="BK50" s="234" t="s">
        <v>249</v>
      </c>
      <c r="BL50" s="64" t="s">
        <v>41</v>
      </c>
      <c r="BM50" s="79">
        <v>4</v>
      </c>
      <c r="BN50" s="235" t="s">
        <v>1078</v>
      </c>
      <c r="BO50" s="236" t="s">
        <v>1079</v>
      </c>
      <c r="BP50" s="236" t="s">
        <v>1080</v>
      </c>
      <c r="BQ50" s="597" t="s">
        <v>1081</v>
      </c>
      <c r="BR50" s="597" t="s">
        <v>1082</v>
      </c>
      <c r="BS50" s="598" t="s">
        <v>1083</v>
      </c>
      <c r="BV50" s="593">
        <f t="shared" si="22"/>
        <v>0</v>
      </c>
      <c r="BX50" s="61">
        <f xml:space="preserve"> IF( OR( $C$50 = $DS$50, $C$50 =""), 0, IF( ISNUMBER( G50 ), 0, 1 ))</f>
        <v>0</v>
      </c>
      <c r="BY50" s="61">
        <f xml:space="preserve"> IF( OR( $C$50 = $DS$50, $C$50 =""), 0, IF( ISNUMBER( H50 ), 0, 1 ))</f>
        <v>0</v>
      </c>
      <c r="BZ50" s="61">
        <f xml:space="preserve"> IF( OR( $C$50 = $DS$50, $C$50 =""), 0, IF( ISNUMBER( I50 ), 0, 1 ))</f>
        <v>0</v>
      </c>
      <c r="CA50" s="61">
        <f xml:space="preserve"> IF( OR( $C$50 = $DS$50, $C$50 =""), 0, IF( ISNUMBER( J50 ), 0, 1 ))</f>
        <v>0</v>
      </c>
      <c r="CB50" s="61">
        <f xml:space="preserve"> IF( OR( $C$50 = $DS$50, $C$50 =""), 0, IF( ISNUMBER( K50 ), 0, 1 ))</f>
        <v>0</v>
      </c>
      <c r="CC50" s="202"/>
      <c r="CD50" s="61">
        <f xml:space="preserve"> IF( OR( $C$50 = $DS$50, $C$50 =""), 0, IF( ISNUMBER( M50 ), 0, 1 ))</f>
        <v>0</v>
      </c>
      <c r="CE50" s="61">
        <f xml:space="preserve"> IF( OR( $C$50 = $DS$50, $C$50 =""), 0, IF( ISNUMBER( N50 ), 0, 1 ))</f>
        <v>0</v>
      </c>
      <c r="CF50" s="61">
        <f xml:space="preserve"> IF( OR( $C$50 = $DS$50, $C$50 =""), 0, IF( ISNUMBER( O50 ), 0, 1 ))</f>
        <v>0</v>
      </c>
      <c r="CG50" s="61">
        <f xml:space="preserve"> IF( OR( $C$50 = $DS$50, $C$50 =""), 0, IF( ISNUMBER( P50 ), 0, 1 ))</f>
        <v>0</v>
      </c>
      <c r="CH50" s="61">
        <f xml:space="preserve"> IF( OR( $C$50 = $DS$50, $C$50 =""), 0, IF( ISNUMBER( Q50 ), 0, 1 ))</f>
        <v>0</v>
      </c>
      <c r="CI50" s="441"/>
      <c r="CJ50" s="61">
        <f xml:space="preserve"> IF( OR( $C$50 = $DS$50, $C$50 =""), 0, IF( ISNUMBER( S50 ), 0, 1 ))</f>
        <v>0</v>
      </c>
      <c r="CK50" s="61">
        <f xml:space="preserve"> IF( OR( $C$50 = $DS$50, $C$50 =""), 0, IF( ISNUMBER( T50 ), 0, 1 ))</f>
        <v>0</v>
      </c>
      <c r="CL50" s="61">
        <f xml:space="preserve"> IF( OR( $C$50 = $DS$50, $C$50 =""), 0, IF( ISNUMBER( U50 ), 0, 1 ))</f>
        <v>0</v>
      </c>
      <c r="CM50" s="61">
        <f xml:space="preserve"> IF( OR( $C$50 = $DS$50, $C$50 =""), 0, IF( ISNUMBER( V50 ), 0, 1 ))</f>
        <v>0</v>
      </c>
      <c r="CN50" s="61">
        <f xml:space="preserve"> IF( OR( $C$50 = $DS$50, $C$50 =""), 0, IF( ISNUMBER( W50 ), 0, 1 ))</f>
        <v>0</v>
      </c>
      <c r="CO50" s="441"/>
      <c r="CP50" s="61">
        <f xml:space="preserve"> IF( OR( $C$50 = $DS$50, $C$50 =""), 0, IF( ISNUMBER( Y50 ), 0, 1 ))</f>
        <v>0</v>
      </c>
      <c r="CQ50" s="61">
        <f xml:space="preserve"> IF( OR( $C$50 = $DS$50, $C$50 =""), 0, IF( ISNUMBER( Z50 ), 0, 1 ))</f>
        <v>0</v>
      </c>
      <c r="CR50" s="61">
        <f xml:space="preserve"> IF( OR( $C$50 = $DS$50, $C$50 =""), 0, IF( ISNUMBER( AA50 ), 0, 1 ))</f>
        <v>0</v>
      </c>
      <c r="CS50" s="61">
        <f xml:space="preserve"> IF( OR( $C$50 = $DS$50, $C$50 =""), 0, IF( ISNUMBER( AB50 ), 0, 1 ))</f>
        <v>0</v>
      </c>
      <c r="CT50" s="61">
        <f xml:space="preserve"> IF( OR( $C$50 = $DS$50, $C$50 =""), 0, IF( ISNUMBER( AC50 ), 0, 1 ))</f>
        <v>0</v>
      </c>
      <c r="CU50" s="441"/>
      <c r="CV50" s="61">
        <f xml:space="preserve"> IF( OR( $C$50 = $DS$50, $C$50 =""), 0, IF( ISNUMBER( AE50 ), 0, 1 ))</f>
        <v>0</v>
      </c>
      <c r="CW50" s="61">
        <f xml:space="preserve"> IF( OR( $C$50 = $DS$50, $C$50 =""), 0, IF( ISNUMBER( AF50 ), 0, 1 ))</f>
        <v>0</v>
      </c>
      <c r="CX50" s="61">
        <f xml:space="preserve"> IF( OR( $C$50 = $DS$50, $C$50 =""), 0, IF( ISNUMBER( AG50 ), 0, 1 ))</f>
        <v>0</v>
      </c>
      <c r="CY50" s="61">
        <f xml:space="preserve"> IF( OR( $C$50 = $DS$50, $C$50 =""), 0, IF( ISNUMBER( AH50 ), 0, 1 ))</f>
        <v>0</v>
      </c>
      <c r="CZ50" s="61">
        <f xml:space="preserve"> IF( OR( $C$50 = $DS$50, $C$50 =""), 0, IF( ISNUMBER( AI50 ), 0, 1 ))</f>
        <v>0</v>
      </c>
      <c r="DA50" s="441"/>
      <c r="DB50" s="61">
        <f xml:space="preserve"> IF( OR( $C$50 = $DS$50, $C$50 =""), 0, IF( ISNUMBER( AK50 ), 0, 1 ))</f>
        <v>0</v>
      </c>
      <c r="DC50" s="61">
        <f xml:space="preserve"> IF( OR( $C$50 = $DS$50, $C$50 =""), 0, IF( ISNUMBER( AL50 ), 0, 1 ))</f>
        <v>0</v>
      </c>
      <c r="DD50" s="61">
        <f xml:space="preserve"> IF( OR( $C$50 = $DS$50, $C$50 =""), 0, IF( ISNUMBER( AM50 ), 0, 1 ))</f>
        <v>0</v>
      </c>
      <c r="DE50" s="61">
        <f xml:space="preserve"> IF( OR( $C$50 = $DS$50, $C$50 =""), 0, IF( ISNUMBER( AN50 ), 0, 1 ))</f>
        <v>0</v>
      </c>
      <c r="DF50" s="61">
        <f xml:space="preserve"> IF( OR( $C$50 = $DS$50, $C$50 =""), 0, IF( ISNUMBER( AO50 ), 0, 1 ))</f>
        <v>0</v>
      </c>
      <c r="DG50" s="441"/>
      <c r="DH50" s="61">
        <f xml:space="preserve"> IF( OR( $C$50 = $DS$50, $C$50 =""), 0, IF( ISNUMBER( AQ50 ), 0, 1 ))</f>
        <v>0</v>
      </c>
      <c r="DI50" s="61">
        <f xml:space="preserve"> IF( OR( $C$50 = $DS$50, $C$50 =""), 0, IF( ISNUMBER( AR50 ), 0, 1 ))</f>
        <v>0</v>
      </c>
      <c r="DJ50" s="61">
        <f xml:space="preserve"> IF( OR( $C$50 = $DS$50, $C$50 =""), 0, IF( ISNUMBER( AS50 ), 0, 1 ))</f>
        <v>0</v>
      </c>
      <c r="DK50" s="61">
        <f xml:space="preserve"> IF( OR( $C$50 = $DS$50, $C$50 =""), 0, IF( ISNUMBER( AT50 ), 0, 1 ))</f>
        <v>0</v>
      </c>
      <c r="DL50" s="61">
        <f xml:space="preserve"> IF( OR( $C$50 = $DS$50, $C$50 =""), 0, IF( ISNUMBER( AU50 ), 0, 1 ))</f>
        <v>0</v>
      </c>
      <c r="DM50" s="441"/>
      <c r="DN50" s="61">
        <f xml:space="preserve"> IF( OR( $C$50 = $DS$50, $C$50 =""), 0, IF( ISNUMBER( AW50 ), 0, 1 ))</f>
        <v>0</v>
      </c>
      <c r="DO50" s="61">
        <f xml:space="preserve"> IF( OR( $C$50 = $DS$50, $C$50 =""), 0, IF( ISNUMBER( AX50 ), 0, 1 ))</f>
        <v>0</v>
      </c>
      <c r="DP50" s="61">
        <f xml:space="preserve"> IF( OR( $C$50 = $DS$50, $C$50 =""), 0, IF( ISNUMBER( AY50 ), 0, 1 ))</f>
        <v>0</v>
      </c>
      <c r="DQ50" s="61">
        <f xml:space="preserve"> IF( OR( $C$50 = $DS$50, $C$50 =""), 0, IF( ISNUMBER( AZ50 ), 0, 1 ))</f>
        <v>0</v>
      </c>
      <c r="DR50" s="61">
        <f xml:space="preserve"> IF( OR( $C$50 = $DS$50, $C$50 =""), 0, IF( ISNUMBER( BA50 ), 0, 1 ))</f>
        <v>0</v>
      </c>
      <c r="DS50" s="441" t="s">
        <v>248</v>
      </c>
      <c r="DT50" s="200"/>
      <c r="DU50" s="441"/>
      <c r="DV50" s="441"/>
      <c r="DW50" s="441"/>
      <c r="DX50" s="441"/>
      <c r="DY50" s="441"/>
      <c r="DZ50" s="202"/>
      <c r="EA50" s="441"/>
      <c r="EB50" s="441"/>
      <c r="EC50" s="441"/>
      <c r="ED50" s="441"/>
      <c r="EE50" s="441"/>
      <c r="EF50" s="441"/>
      <c r="EG50" s="441"/>
      <c r="EH50" s="441"/>
      <c r="EI50" s="441"/>
      <c r="EJ50" s="441"/>
      <c r="EK50" s="441"/>
      <c r="EL50" s="441"/>
      <c r="EM50" s="441"/>
      <c r="EN50" s="441"/>
      <c r="EO50" s="441"/>
      <c r="EP50" s="441"/>
      <c r="EQ50" s="441"/>
      <c r="ER50" s="441"/>
      <c r="ES50" s="441"/>
      <c r="ET50" s="441"/>
      <c r="EU50" s="441"/>
      <c r="EV50" s="441"/>
      <c r="EW50" s="441"/>
      <c r="EX50" s="441"/>
      <c r="EY50" s="441"/>
      <c r="EZ50" s="441"/>
      <c r="FA50" s="441"/>
      <c r="FB50" s="441"/>
      <c r="FC50" s="441"/>
      <c r="FD50" s="441"/>
      <c r="FE50" s="441"/>
      <c r="FF50" s="441"/>
      <c r="FG50" s="441"/>
      <c r="FH50" s="441"/>
      <c r="FI50" s="441"/>
      <c r="FJ50" s="441"/>
      <c r="FK50" s="441"/>
      <c r="FL50" s="441"/>
      <c r="FM50" s="441"/>
      <c r="FN50" s="441"/>
      <c r="FO50" s="441"/>
    </row>
    <row r="51" spans="2:171" ht="14.25" customHeight="1" x14ac:dyDescent="0.3">
      <c r="B51" s="594">
        <f t="shared" si="19"/>
        <v>32</v>
      </c>
      <c r="C51" s="595" t="s">
        <v>255</v>
      </c>
      <c r="D51" s="227"/>
      <c r="E51" s="64" t="s">
        <v>41</v>
      </c>
      <c r="F51" s="79">
        <v>3</v>
      </c>
      <c r="G51" s="521"/>
      <c r="H51" s="509"/>
      <c r="I51" s="509"/>
      <c r="J51" s="509"/>
      <c r="K51" s="509"/>
      <c r="L51" s="596">
        <f>SUM(G51:K51)</f>
        <v>0</v>
      </c>
      <c r="M51" s="521"/>
      <c r="N51" s="509"/>
      <c r="O51" s="509"/>
      <c r="P51" s="509"/>
      <c r="Q51" s="509"/>
      <c r="R51" s="596">
        <f>SUM(M51:Q51)</f>
        <v>0</v>
      </c>
      <c r="S51" s="521"/>
      <c r="T51" s="509"/>
      <c r="U51" s="509"/>
      <c r="V51" s="509"/>
      <c r="W51" s="509"/>
      <c r="X51" s="596">
        <f>SUM(S51:W51)</f>
        <v>0</v>
      </c>
      <c r="Y51" s="521"/>
      <c r="Z51" s="509"/>
      <c r="AA51" s="509"/>
      <c r="AB51" s="509"/>
      <c r="AC51" s="509"/>
      <c r="AD51" s="596">
        <f>SUM(Y51:AC51)</f>
        <v>0</v>
      </c>
      <c r="AE51" s="521"/>
      <c r="AF51" s="509"/>
      <c r="AG51" s="509"/>
      <c r="AH51" s="509"/>
      <c r="AI51" s="509"/>
      <c r="AJ51" s="596">
        <f>SUM(AE51:AI51)</f>
        <v>0</v>
      </c>
      <c r="AK51" s="521"/>
      <c r="AL51" s="509"/>
      <c r="AM51" s="509"/>
      <c r="AN51" s="509"/>
      <c r="AO51" s="509"/>
      <c r="AP51" s="596">
        <f>SUM(AK51:AO51)</f>
        <v>0</v>
      </c>
      <c r="AQ51" s="521"/>
      <c r="AR51" s="509"/>
      <c r="AS51" s="509"/>
      <c r="AT51" s="509"/>
      <c r="AU51" s="509"/>
      <c r="AV51" s="596">
        <f>SUM(AQ51:AU51)</f>
        <v>0</v>
      </c>
      <c r="AW51" s="521"/>
      <c r="AX51" s="509"/>
      <c r="AY51" s="509"/>
      <c r="AZ51" s="509"/>
      <c r="BA51" s="509"/>
      <c r="BB51" s="596">
        <f>SUM(AW51:BA51)</f>
        <v>0</v>
      </c>
      <c r="BC51" s="482"/>
      <c r="BD51" s="91"/>
      <c r="BE51" s="488" t="s">
        <v>388</v>
      </c>
      <c r="BG51" s="426">
        <f t="shared" si="20"/>
        <v>0</v>
      </c>
      <c r="BH51" s="43"/>
      <c r="BJ51" s="62">
        <f t="shared" si="21"/>
        <v>32</v>
      </c>
      <c r="BK51" s="234" t="s">
        <v>256</v>
      </c>
      <c r="BL51" s="64" t="s">
        <v>41</v>
      </c>
      <c r="BM51" s="79">
        <v>5</v>
      </c>
      <c r="BN51" s="235" t="s">
        <v>1084</v>
      </c>
      <c r="BO51" s="236" t="s">
        <v>1085</v>
      </c>
      <c r="BP51" s="236" t="s">
        <v>1086</v>
      </c>
      <c r="BQ51" s="597" t="s">
        <v>1087</v>
      </c>
      <c r="BR51" s="597" t="s">
        <v>1088</v>
      </c>
      <c r="BS51" s="598" t="s">
        <v>1089</v>
      </c>
      <c r="BV51" s="593">
        <f t="shared" si="22"/>
        <v>0</v>
      </c>
      <c r="BX51" s="61">
        <f xml:space="preserve"> IF( OR( $C$51 = $DS$51, $C$51 =""), 0, IF( ISNUMBER( G51 ), 0, 1 ))</f>
        <v>0</v>
      </c>
      <c r="BY51" s="61">
        <f xml:space="preserve"> IF( OR( $C$51 = $DS$51, $C$51 =""), 0, IF( ISNUMBER( H51 ), 0, 1 ))</f>
        <v>0</v>
      </c>
      <c r="BZ51" s="61">
        <f xml:space="preserve"> IF( OR( $C$51 = $DS$51, $C$51 =""), 0, IF( ISNUMBER( I51 ), 0, 1 ))</f>
        <v>0</v>
      </c>
      <c r="CA51" s="61">
        <f xml:space="preserve"> IF( OR( $C$51 = $DS$51, $C$51 =""), 0, IF( ISNUMBER( J51 ), 0, 1 ))</f>
        <v>0</v>
      </c>
      <c r="CB51" s="61">
        <f xml:space="preserve"> IF( OR( $C$51 = $DS$51, $C$51 =""), 0, IF( ISNUMBER( K51 ), 0, 1 ))</f>
        <v>0</v>
      </c>
      <c r="CC51" s="202"/>
      <c r="CD51" s="61">
        <f xml:space="preserve"> IF( OR( $C$51 = $DS$51, $C$51 =""), 0, IF( ISNUMBER( M51 ), 0, 1 ))</f>
        <v>0</v>
      </c>
      <c r="CE51" s="61">
        <f xml:space="preserve"> IF( OR( $C$51 = $DS$51, $C$51 =""), 0, IF( ISNUMBER( N51 ), 0, 1 ))</f>
        <v>0</v>
      </c>
      <c r="CF51" s="61">
        <f xml:space="preserve"> IF( OR( $C$51 = $DS$51, $C$51 =""), 0, IF( ISNUMBER( O51 ), 0, 1 ))</f>
        <v>0</v>
      </c>
      <c r="CG51" s="61">
        <f xml:space="preserve"> IF( OR( $C$51 = $DS$51, $C$51 =""), 0, IF( ISNUMBER( P51 ), 0, 1 ))</f>
        <v>0</v>
      </c>
      <c r="CH51" s="61">
        <f xml:space="preserve"> IF( OR( $C$51 = $DS$51, $C$51 =""), 0, IF( ISNUMBER( Q51 ), 0, 1 ))</f>
        <v>0</v>
      </c>
      <c r="CI51" s="441"/>
      <c r="CJ51" s="61">
        <f xml:space="preserve"> IF( OR( $C$51 = $DS$51, $C$51 =""), 0, IF( ISNUMBER( S51 ), 0, 1 ))</f>
        <v>0</v>
      </c>
      <c r="CK51" s="61">
        <f xml:space="preserve"> IF( OR( $C$51 = $DS$51, $C$51 =""), 0, IF( ISNUMBER( T51 ), 0, 1 ))</f>
        <v>0</v>
      </c>
      <c r="CL51" s="61">
        <f xml:space="preserve"> IF( OR( $C$51 = $DS$51, $C$51 =""), 0, IF( ISNUMBER( U51 ), 0, 1 ))</f>
        <v>0</v>
      </c>
      <c r="CM51" s="61">
        <f xml:space="preserve"> IF( OR( $C$51 = $DS$51, $C$51 =""), 0, IF( ISNUMBER( V51 ), 0, 1 ))</f>
        <v>0</v>
      </c>
      <c r="CN51" s="61">
        <f xml:space="preserve"> IF( OR( $C$51 = $DS$51, $C$51 =""), 0, IF( ISNUMBER( W51 ), 0, 1 ))</f>
        <v>0</v>
      </c>
      <c r="CO51" s="441"/>
      <c r="CP51" s="61">
        <f xml:space="preserve"> IF( OR( $C$51 = $DS$51, $C$51 =""), 0, IF( ISNUMBER( Y51 ), 0, 1 ))</f>
        <v>0</v>
      </c>
      <c r="CQ51" s="61">
        <f xml:space="preserve"> IF( OR( $C$51 = $DS$51, $C$51 =""), 0, IF( ISNUMBER( Z51 ), 0, 1 ))</f>
        <v>0</v>
      </c>
      <c r="CR51" s="61">
        <f xml:space="preserve"> IF( OR( $C$51 = $DS$51, $C$51 =""), 0, IF( ISNUMBER( AA51 ), 0, 1 ))</f>
        <v>0</v>
      </c>
      <c r="CS51" s="61">
        <f xml:space="preserve"> IF( OR( $C$51 = $DS$51, $C$51 =""), 0, IF( ISNUMBER( AB51 ), 0, 1 ))</f>
        <v>0</v>
      </c>
      <c r="CT51" s="61">
        <f xml:space="preserve"> IF( OR( $C$51 = $DS$51, $C$51 =""), 0, IF( ISNUMBER( AC51 ), 0, 1 ))</f>
        <v>0</v>
      </c>
      <c r="CU51" s="441"/>
      <c r="CV51" s="61">
        <f xml:space="preserve"> IF( OR( $C$51 = $DS$51, $C$51 =""), 0, IF( ISNUMBER( AE51 ), 0, 1 ))</f>
        <v>0</v>
      </c>
      <c r="CW51" s="61">
        <f xml:space="preserve"> IF( OR( $C$51 = $DS$51, $C$51 =""), 0, IF( ISNUMBER( AF51 ), 0, 1 ))</f>
        <v>0</v>
      </c>
      <c r="CX51" s="61">
        <f xml:space="preserve"> IF( OR( $C$51 = $DS$51, $C$51 =""), 0, IF( ISNUMBER( AG51 ), 0, 1 ))</f>
        <v>0</v>
      </c>
      <c r="CY51" s="61">
        <f xml:space="preserve"> IF( OR( $C$51 = $DS$51, $C$51 =""), 0, IF( ISNUMBER( AH51 ), 0, 1 ))</f>
        <v>0</v>
      </c>
      <c r="CZ51" s="61">
        <f xml:space="preserve"> IF( OR( $C$51 = $DS$51, $C$51 =""), 0, IF( ISNUMBER( AI51 ), 0, 1 ))</f>
        <v>0</v>
      </c>
      <c r="DA51" s="441"/>
      <c r="DB51" s="61">
        <f xml:space="preserve"> IF( OR( $C$51 = $DS$51, $C$51 =""), 0, IF( ISNUMBER( AK51 ), 0, 1 ))</f>
        <v>0</v>
      </c>
      <c r="DC51" s="61">
        <f xml:space="preserve"> IF( OR( $C$51 = $DS$51, $C$51 =""), 0, IF( ISNUMBER( AL51 ), 0, 1 ))</f>
        <v>0</v>
      </c>
      <c r="DD51" s="61">
        <f xml:space="preserve"> IF( OR( $C$51 = $DS$51, $C$51 =""), 0, IF( ISNUMBER( AM51 ), 0, 1 ))</f>
        <v>0</v>
      </c>
      <c r="DE51" s="61">
        <f xml:space="preserve"> IF( OR( $C$51 = $DS$51, $C$51 =""), 0, IF( ISNUMBER( AN51 ), 0, 1 ))</f>
        <v>0</v>
      </c>
      <c r="DF51" s="61">
        <f xml:space="preserve"> IF( OR( $C$51 = $DS$51, $C$51 =""), 0, IF( ISNUMBER( AO51 ), 0, 1 ))</f>
        <v>0</v>
      </c>
      <c r="DG51" s="441"/>
      <c r="DH51" s="61">
        <f xml:space="preserve"> IF( OR( $C$51 = $DS$51, $C$51 =""), 0, IF( ISNUMBER( AQ51 ), 0, 1 ))</f>
        <v>0</v>
      </c>
      <c r="DI51" s="61">
        <f xml:space="preserve"> IF( OR( $C$51 = $DS$51, $C$51 =""), 0, IF( ISNUMBER( AR51 ), 0, 1 ))</f>
        <v>0</v>
      </c>
      <c r="DJ51" s="61">
        <f xml:space="preserve"> IF( OR( $C$51 = $DS$51, $C$51 =""), 0, IF( ISNUMBER( AS51 ), 0, 1 ))</f>
        <v>0</v>
      </c>
      <c r="DK51" s="61">
        <f xml:space="preserve"> IF( OR( $C$51 = $DS$51, $C$51 =""), 0, IF( ISNUMBER( AT51 ), 0, 1 ))</f>
        <v>0</v>
      </c>
      <c r="DL51" s="61">
        <f xml:space="preserve"> IF( OR( $C$51 = $DS$51, $C$51 =""), 0, IF( ISNUMBER( AU51 ), 0, 1 ))</f>
        <v>0</v>
      </c>
      <c r="DM51" s="441"/>
      <c r="DN51" s="61">
        <f xml:space="preserve"> IF( OR( $C$51 = $DS$51, $C$51 =""), 0, IF( ISNUMBER( AW51 ), 0, 1 ))</f>
        <v>0</v>
      </c>
      <c r="DO51" s="61">
        <f xml:space="preserve"> IF( OR( $C$51 = $DS$51, $C$51 =""), 0, IF( ISNUMBER( AX51 ), 0, 1 ))</f>
        <v>0</v>
      </c>
      <c r="DP51" s="61">
        <f xml:space="preserve"> IF( OR( $C$51 = $DS$51, $C$51 =""), 0, IF( ISNUMBER( AY51 ), 0, 1 ))</f>
        <v>0</v>
      </c>
      <c r="DQ51" s="61">
        <f xml:space="preserve"> IF( OR( $C$51 = $DS$51, $C$51 =""), 0, IF( ISNUMBER( AZ51 ), 0, 1 ))</f>
        <v>0</v>
      </c>
      <c r="DR51" s="61">
        <f xml:space="preserve"> IF( OR( $C$51 = $DS$51, $C$51 =""), 0, IF( ISNUMBER( BA51 ), 0, 1 ))</f>
        <v>0</v>
      </c>
      <c r="DS51" s="441" t="s">
        <v>255</v>
      </c>
      <c r="DT51" s="600"/>
      <c r="DU51" s="441"/>
      <c r="DV51" s="441"/>
      <c r="DW51" s="441"/>
      <c r="DX51" s="441"/>
      <c r="DY51" s="441"/>
      <c r="DZ51" s="202"/>
      <c r="EA51" s="441"/>
      <c r="EB51" s="441"/>
      <c r="EC51" s="441"/>
      <c r="ED51" s="441"/>
      <c r="EE51" s="441"/>
      <c r="EF51" s="441"/>
      <c r="EG51" s="441"/>
      <c r="EH51" s="441"/>
      <c r="EI51" s="441"/>
      <c r="EJ51" s="441"/>
      <c r="EK51" s="441"/>
      <c r="EL51" s="441"/>
      <c r="EM51" s="441"/>
      <c r="EN51" s="441"/>
      <c r="EO51" s="441"/>
      <c r="EP51" s="441"/>
      <c r="EQ51" s="441"/>
      <c r="ER51" s="441"/>
      <c r="ES51" s="441"/>
      <c r="ET51" s="441"/>
      <c r="EU51" s="441"/>
      <c r="EV51" s="441"/>
      <c r="EW51" s="441"/>
      <c r="EX51" s="441"/>
      <c r="EY51" s="441"/>
      <c r="EZ51" s="441"/>
      <c r="FA51" s="441"/>
      <c r="FB51" s="441"/>
      <c r="FC51" s="441"/>
      <c r="FD51" s="441"/>
      <c r="FE51" s="441"/>
      <c r="FF51" s="441"/>
      <c r="FG51" s="441"/>
      <c r="FH51" s="441"/>
      <c r="FI51" s="441"/>
      <c r="FJ51" s="441"/>
      <c r="FK51" s="441"/>
      <c r="FL51" s="441"/>
      <c r="FM51" s="441"/>
      <c r="FN51" s="441"/>
      <c r="FO51" s="441"/>
    </row>
    <row r="52" spans="2:171" ht="14.25" customHeight="1" x14ac:dyDescent="0.3">
      <c r="B52" s="594">
        <f t="shared" si="19"/>
        <v>33</v>
      </c>
      <c r="C52" s="595" t="s">
        <v>262</v>
      </c>
      <c r="D52" s="227"/>
      <c r="E52" s="64" t="s">
        <v>41</v>
      </c>
      <c r="F52" s="79">
        <v>3</v>
      </c>
      <c r="G52" s="521"/>
      <c r="H52" s="509"/>
      <c r="I52" s="509"/>
      <c r="J52" s="509"/>
      <c r="K52" s="509"/>
      <c r="L52" s="596">
        <f>SUM(G52:K52)</f>
        <v>0</v>
      </c>
      <c r="M52" s="521"/>
      <c r="N52" s="509"/>
      <c r="O52" s="509"/>
      <c r="P52" s="509"/>
      <c r="Q52" s="509"/>
      <c r="R52" s="596">
        <f>SUM(M52:Q52)</f>
        <v>0</v>
      </c>
      <c r="S52" s="521"/>
      <c r="T52" s="509"/>
      <c r="U52" s="509"/>
      <c r="V52" s="509"/>
      <c r="W52" s="509"/>
      <c r="X52" s="596">
        <f>SUM(S52:W52)</f>
        <v>0</v>
      </c>
      <c r="Y52" s="521"/>
      <c r="Z52" s="509"/>
      <c r="AA52" s="509"/>
      <c r="AB52" s="509"/>
      <c r="AC52" s="509"/>
      <c r="AD52" s="596">
        <f>SUM(Y52:AC52)</f>
        <v>0</v>
      </c>
      <c r="AE52" s="521"/>
      <c r="AF52" s="509"/>
      <c r="AG52" s="509"/>
      <c r="AH52" s="509"/>
      <c r="AI52" s="509"/>
      <c r="AJ52" s="596">
        <f>SUM(AE52:AI52)</f>
        <v>0</v>
      </c>
      <c r="AK52" s="521"/>
      <c r="AL52" s="509"/>
      <c r="AM52" s="509"/>
      <c r="AN52" s="509"/>
      <c r="AO52" s="509"/>
      <c r="AP52" s="596">
        <f>SUM(AK52:AO52)</f>
        <v>0</v>
      </c>
      <c r="AQ52" s="521"/>
      <c r="AR52" s="509"/>
      <c r="AS52" s="509"/>
      <c r="AT52" s="509"/>
      <c r="AU52" s="509"/>
      <c r="AV52" s="596">
        <f>SUM(AQ52:AU52)</f>
        <v>0</v>
      </c>
      <c r="AW52" s="521"/>
      <c r="AX52" s="509"/>
      <c r="AY52" s="509"/>
      <c r="AZ52" s="509"/>
      <c r="BA52" s="509"/>
      <c r="BB52" s="596">
        <f>SUM(AW52:BA52)</f>
        <v>0</v>
      </c>
      <c r="BC52" s="482"/>
      <c r="BD52" s="91"/>
      <c r="BE52" s="488" t="s">
        <v>388</v>
      </c>
      <c r="BG52" s="426">
        <f t="shared" si="20"/>
        <v>0</v>
      </c>
      <c r="BH52" s="43"/>
      <c r="BJ52" s="62">
        <f t="shared" si="21"/>
        <v>33</v>
      </c>
      <c r="BK52" s="234" t="s">
        <v>263</v>
      </c>
      <c r="BL52" s="64" t="s">
        <v>41</v>
      </c>
      <c r="BM52" s="79">
        <v>6</v>
      </c>
      <c r="BN52" s="235" t="s">
        <v>1090</v>
      </c>
      <c r="BO52" s="236" t="s">
        <v>1091</v>
      </c>
      <c r="BP52" s="236" t="s">
        <v>1092</v>
      </c>
      <c r="BQ52" s="597" t="s">
        <v>1093</v>
      </c>
      <c r="BR52" s="597" t="s">
        <v>1094</v>
      </c>
      <c r="BS52" s="598" t="s">
        <v>1095</v>
      </c>
      <c r="BV52" s="593">
        <f t="shared" si="22"/>
        <v>0</v>
      </c>
      <c r="BX52" s="61">
        <f xml:space="preserve"> IF( OR( $C$52 = $DS$52, $C$52 =""), 0, IF( ISNUMBER( G52 ), 0, 1 ))</f>
        <v>0</v>
      </c>
      <c r="BY52" s="61">
        <f xml:space="preserve"> IF( OR( $C$52 = $DS$52, $C$52 =""), 0, IF( ISNUMBER( H52 ), 0, 1 ))</f>
        <v>0</v>
      </c>
      <c r="BZ52" s="61">
        <f xml:space="preserve"> IF( OR( $C$52 = $DS$52, $C$52 =""), 0, IF( ISNUMBER( I52 ), 0, 1 ))</f>
        <v>0</v>
      </c>
      <c r="CA52" s="61">
        <f xml:space="preserve"> IF( OR( $C$52 = $DS$52, $C$52 =""), 0, IF( ISNUMBER( J52 ), 0, 1 ))</f>
        <v>0</v>
      </c>
      <c r="CB52" s="61">
        <f xml:space="preserve"> IF( OR( $C$52 = $DS$52, $C$52 =""), 0, IF( ISNUMBER( K52 ), 0, 1 ))</f>
        <v>0</v>
      </c>
      <c r="CC52" s="202"/>
      <c r="CD52" s="61">
        <f xml:space="preserve"> IF( OR( $C$52 = $DS$52, $C$52 =""), 0, IF( ISNUMBER( M52 ), 0, 1 ))</f>
        <v>0</v>
      </c>
      <c r="CE52" s="61">
        <f xml:space="preserve"> IF( OR( $C$52 = $DS$52, $C$52 =""), 0, IF( ISNUMBER( N52 ), 0, 1 ))</f>
        <v>0</v>
      </c>
      <c r="CF52" s="61">
        <f xml:space="preserve"> IF( OR( $C$52 = $DS$52, $C$52 =""), 0, IF( ISNUMBER( O52 ), 0, 1 ))</f>
        <v>0</v>
      </c>
      <c r="CG52" s="61">
        <f xml:space="preserve"> IF( OR( $C$52 = $DS$52, $C$52 =""), 0, IF( ISNUMBER( P52 ), 0, 1 ))</f>
        <v>0</v>
      </c>
      <c r="CH52" s="61">
        <f xml:space="preserve"> IF( OR( $C$52 = $DS$52, $C$52 =""), 0, IF( ISNUMBER( Q52 ), 0, 1 ))</f>
        <v>0</v>
      </c>
      <c r="CI52" s="441"/>
      <c r="CJ52" s="61">
        <f xml:space="preserve"> IF( OR( $C$52 = $DS$52, $C$52 =""), 0, IF( ISNUMBER( S52 ), 0, 1 ))</f>
        <v>0</v>
      </c>
      <c r="CK52" s="61">
        <f xml:space="preserve"> IF( OR( $C$52 = $DS$52, $C$52 =""), 0, IF( ISNUMBER( T52 ), 0, 1 ))</f>
        <v>0</v>
      </c>
      <c r="CL52" s="61">
        <f xml:space="preserve"> IF( OR( $C$52 = $DS$52, $C$52 =""), 0, IF( ISNUMBER( U52 ), 0, 1 ))</f>
        <v>0</v>
      </c>
      <c r="CM52" s="61">
        <f xml:space="preserve"> IF( OR( $C$52 = $DS$52, $C$52 =""), 0, IF( ISNUMBER( V52 ), 0, 1 ))</f>
        <v>0</v>
      </c>
      <c r="CN52" s="61">
        <f xml:space="preserve"> IF( OR( $C$52 = $DS$52, $C$52 =""), 0, IF( ISNUMBER( W52 ), 0, 1 ))</f>
        <v>0</v>
      </c>
      <c r="CO52" s="441"/>
      <c r="CP52" s="61">
        <f xml:space="preserve"> IF( OR( $C$52 = $DS$52, $C$52 =""), 0, IF( ISNUMBER( Y52 ), 0, 1 ))</f>
        <v>0</v>
      </c>
      <c r="CQ52" s="61">
        <f xml:space="preserve"> IF( OR( $C$52 = $DS$52, $C$52 =""), 0, IF( ISNUMBER( Z52 ), 0, 1 ))</f>
        <v>0</v>
      </c>
      <c r="CR52" s="61">
        <f xml:space="preserve"> IF( OR( $C$52 = $DS$52, $C$52 =""), 0, IF( ISNUMBER( AA52 ), 0, 1 ))</f>
        <v>0</v>
      </c>
      <c r="CS52" s="61">
        <f xml:space="preserve"> IF( OR( $C$52 = $DS$52, $C$52 =""), 0, IF( ISNUMBER( AB52 ), 0, 1 ))</f>
        <v>0</v>
      </c>
      <c r="CT52" s="61">
        <f xml:space="preserve"> IF( OR( $C$52 = $DS$52, $C$52 =""), 0, IF( ISNUMBER( AC52 ), 0, 1 ))</f>
        <v>0</v>
      </c>
      <c r="CU52" s="441"/>
      <c r="CV52" s="61">
        <f xml:space="preserve"> IF( OR( $C$52 = $DS$52, $C$52 =""), 0, IF( ISNUMBER( AE52 ), 0, 1 ))</f>
        <v>0</v>
      </c>
      <c r="CW52" s="61">
        <f xml:space="preserve"> IF( OR( $C$52 = $DS$52, $C$52 =""), 0, IF( ISNUMBER( AF52 ), 0, 1 ))</f>
        <v>0</v>
      </c>
      <c r="CX52" s="61">
        <f xml:space="preserve"> IF( OR( $C$52 = $DS$52, $C$52 =""), 0, IF( ISNUMBER( AG52 ), 0, 1 ))</f>
        <v>0</v>
      </c>
      <c r="CY52" s="61">
        <f xml:space="preserve"> IF( OR( $C$52 = $DS$52, $C$52 =""), 0, IF( ISNUMBER( AH52 ), 0, 1 ))</f>
        <v>0</v>
      </c>
      <c r="CZ52" s="61">
        <f xml:space="preserve"> IF( OR( $C$52 = $DS$52, $C$52 =""), 0, IF( ISNUMBER( AI52 ), 0, 1 ))</f>
        <v>0</v>
      </c>
      <c r="DA52" s="441"/>
      <c r="DB52" s="61">
        <f xml:space="preserve"> IF( OR( $C$52 = $DS$52, $C$52 =""), 0, IF( ISNUMBER( AK52 ), 0, 1 ))</f>
        <v>0</v>
      </c>
      <c r="DC52" s="61">
        <f xml:space="preserve"> IF( OR( $C$52 = $DS$52, $C$52 =""), 0, IF( ISNUMBER( AL52 ), 0, 1 ))</f>
        <v>0</v>
      </c>
      <c r="DD52" s="61">
        <f xml:space="preserve"> IF( OR( $C$52 = $DS$52, $C$52 =""), 0, IF( ISNUMBER( AM52 ), 0, 1 ))</f>
        <v>0</v>
      </c>
      <c r="DE52" s="61">
        <f xml:space="preserve"> IF( OR( $C$52 = $DS$52, $C$52 =""), 0, IF( ISNUMBER( AN52 ), 0, 1 ))</f>
        <v>0</v>
      </c>
      <c r="DF52" s="61">
        <f xml:space="preserve"> IF( OR( $C$52 = $DS$52, $C$52 =""), 0, IF( ISNUMBER( AO52 ), 0, 1 ))</f>
        <v>0</v>
      </c>
      <c r="DG52" s="441"/>
      <c r="DH52" s="61">
        <f xml:space="preserve"> IF( OR( $C$52 = $DS$52, $C$52 =""), 0, IF( ISNUMBER( AQ52 ), 0, 1 ))</f>
        <v>0</v>
      </c>
      <c r="DI52" s="61">
        <f xml:space="preserve"> IF( OR( $C$52 = $DS$52, $C$52 =""), 0, IF( ISNUMBER( AR52 ), 0, 1 ))</f>
        <v>0</v>
      </c>
      <c r="DJ52" s="61">
        <f xml:space="preserve"> IF( OR( $C$52 = $DS$52, $C$52 =""), 0, IF( ISNUMBER( AS52 ), 0, 1 ))</f>
        <v>0</v>
      </c>
      <c r="DK52" s="61">
        <f xml:space="preserve"> IF( OR( $C$52 = $DS$52, $C$52 =""), 0, IF( ISNUMBER( AT52 ), 0, 1 ))</f>
        <v>0</v>
      </c>
      <c r="DL52" s="61">
        <f xml:space="preserve"> IF( OR( $C$52 = $DS$52, $C$52 =""), 0, IF( ISNUMBER( AU52 ), 0, 1 ))</f>
        <v>0</v>
      </c>
      <c r="DM52" s="441"/>
      <c r="DN52" s="61">
        <f xml:space="preserve"> IF( OR( $C$52 = $DS$52, $C$52 =""), 0, IF( ISNUMBER( AW52 ), 0, 1 ))</f>
        <v>0</v>
      </c>
      <c r="DO52" s="61">
        <f xml:space="preserve"> IF( OR( $C$52 = $DS$52, $C$52 =""), 0, IF( ISNUMBER( AX52 ), 0, 1 ))</f>
        <v>0</v>
      </c>
      <c r="DP52" s="61">
        <f xml:space="preserve"> IF( OR( $C$52 = $DS$52, $C$52 =""), 0, IF( ISNUMBER( AY52 ), 0, 1 ))</f>
        <v>0</v>
      </c>
      <c r="DQ52" s="61">
        <f xml:space="preserve"> IF( OR( $C$52 = $DS$52, $C$52 =""), 0, IF( ISNUMBER( AZ52 ), 0, 1 ))</f>
        <v>0</v>
      </c>
      <c r="DR52" s="61">
        <f xml:space="preserve"> IF( OR( $C$52 = $DS$52, $C$52 =""), 0, IF( ISNUMBER( BA52 ), 0, 1 ))</f>
        <v>0</v>
      </c>
      <c r="DS52" s="441" t="s">
        <v>262</v>
      </c>
      <c r="DT52" s="600"/>
      <c r="DU52" s="441"/>
      <c r="DV52" s="441"/>
      <c r="DW52" s="441"/>
      <c r="DX52" s="441"/>
      <c r="DY52" s="441"/>
      <c r="DZ52" s="202"/>
      <c r="EA52" s="441"/>
      <c r="EB52" s="441"/>
      <c r="EC52" s="441"/>
      <c r="ED52" s="441"/>
      <c r="EE52" s="441"/>
      <c r="EF52" s="441"/>
      <c r="EG52" s="441"/>
      <c r="EH52" s="441"/>
      <c r="EI52" s="441"/>
      <c r="EJ52" s="441"/>
      <c r="EK52" s="441"/>
      <c r="EL52" s="441"/>
      <c r="EM52" s="441"/>
      <c r="EN52" s="441"/>
      <c r="EO52" s="441"/>
      <c r="EP52" s="441"/>
      <c r="EQ52" s="441"/>
      <c r="ER52" s="441"/>
      <c r="ES52" s="441"/>
      <c r="ET52" s="441"/>
      <c r="EU52" s="441"/>
      <c r="EV52" s="441"/>
      <c r="EW52" s="441"/>
      <c r="EX52" s="441"/>
      <c r="EY52" s="441"/>
      <c r="EZ52" s="441"/>
      <c r="FA52" s="441"/>
      <c r="FB52" s="441"/>
      <c r="FC52" s="441"/>
      <c r="FD52" s="441"/>
      <c r="FE52" s="441"/>
      <c r="FF52" s="441"/>
      <c r="FG52" s="441"/>
      <c r="FH52" s="441"/>
      <c r="FI52" s="441"/>
      <c r="FJ52" s="441"/>
      <c r="FK52" s="441"/>
      <c r="FL52" s="441"/>
      <c r="FM52" s="441"/>
      <c r="FN52" s="441"/>
      <c r="FO52" s="441"/>
    </row>
    <row r="53" spans="2:171" ht="14.25" customHeight="1" x14ac:dyDescent="0.3">
      <c r="B53" s="594">
        <f t="shared" si="19"/>
        <v>34</v>
      </c>
      <c r="C53" s="595" t="s">
        <v>269</v>
      </c>
      <c r="D53" s="227"/>
      <c r="E53" s="64" t="s">
        <v>41</v>
      </c>
      <c r="F53" s="79">
        <v>3</v>
      </c>
      <c r="G53" s="521"/>
      <c r="H53" s="509"/>
      <c r="I53" s="509"/>
      <c r="J53" s="509"/>
      <c r="K53" s="509"/>
      <c r="L53" s="596">
        <f>SUM(G53:K53)</f>
        <v>0</v>
      </c>
      <c r="M53" s="521"/>
      <c r="N53" s="509"/>
      <c r="O53" s="509"/>
      <c r="P53" s="509"/>
      <c r="Q53" s="509"/>
      <c r="R53" s="596">
        <f>SUM(M53:Q53)</f>
        <v>0</v>
      </c>
      <c r="S53" s="521"/>
      <c r="T53" s="509"/>
      <c r="U53" s="509"/>
      <c r="V53" s="509"/>
      <c r="W53" s="509"/>
      <c r="X53" s="596">
        <f>SUM(S53:W53)</f>
        <v>0</v>
      </c>
      <c r="Y53" s="521"/>
      <c r="Z53" s="509"/>
      <c r="AA53" s="509"/>
      <c r="AB53" s="509"/>
      <c r="AC53" s="509"/>
      <c r="AD53" s="596">
        <f>SUM(Y53:AC53)</f>
        <v>0</v>
      </c>
      <c r="AE53" s="521"/>
      <c r="AF53" s="509"/>
      <c r="AG53" s="509"/>
      <c r="AH53" s="509"/>
      <c r="AI53" s="509"/>
      <c r="AJ53" s="596">
        <f>SUM(AE53:AI53)</f>
        <v>0</v>
      </c>
      <c r="AK53" s="521"/>
      <c r="AL53" s="509"/>
      <c r="AM53" s="509"/>
      <c r="AN53" s="509"/>
      <c r="AO53" s="509"/>
      <c r="AP53" s="596">
        <f>SUM(AK53:AO53)</f>
        <v>0</v>
      </c>
      <c r="AQ53" s="521"/>
      <c r="AR53" s="509"/>
      <c r="AS53" s="509"/>
      <c r="AT53" s="509"/>
      <c r="AU53" s="509"/>
      <c r="AV53" s="596">
        <f>SUM(AQ53:AU53)</f>
        <v>0</v>
      </c>
      <c r="AW53" s="521"/>
      <c r="AX53" s="509"/>
      <c r="AY53" s="509"/>
      <c r="AZ53" s="509"/>
      <c r="BA53" s="509"/>
      <c r="BB53" s="596">
        <f>SUM(AW53:BA53)</f>
        <v>0</v>
      </c>
      <c r="BC53" s="482"/>
      <c r="BD53" s="91"/>
      <c r="BE53" s="488" t="s">
        <v>388</v>
      </c>
      <c r="BG53" s="426">
        <f t="shared" si="20"/>
        <v>0</v>
      </c>
      <c r="BH53" s="43"/>
      <c r="BJ53" s="62">
        <f t="shared" si="21"/>
        <v>34</v>
      </c>
      <c r="BK53" s="234" t="s">
        <v>270</v>
      </c>
      <c r="BL53" s="64" t="s">
        <v>41</v>
      </c>
      <c r="BM53" s="79">
        <v>7</v>
      </c>
      <c r="BN53" s="235" t="s">
        <v>1096</v>
      </c>
      <c r="BO53" s="236" t="s">
        <v>1097</v>
      </c>
      <c r="BP53" s="236" t="s">
        <v>1098</v>
      </c>
      <c r="BQ53" s="597" t="s">
        <v>1099</v>
      </c>
      <c r="BR53" s="597" t="s">
        <v>1100</v>
      </c>
      <c r="BS53" s="598" t="s">
        <v>1101</v>
      </c>
      <c r="BV53" s="593">
        <f t="shared" si="22"/>
        <v>0</v>
      </c>
      <c r="BX53" s="61">
        <f xml:space="preserve"> IF( OR( $C$53 = $DS$53, $C$53 =""), 0, IF( ISNUMBER( G53 ), 0, 1 ))</f>
        <v>0</v>
      </c>
      <c r="BY53" s="61">
        <f xml:space="preserve"> IF( OR( $C$53 = $DS$53, $C$53 =""), 0, IF( ISNUMBER( H53 ), 0, 1 ))</f>
        <v>0</v>
      </c>
      <c r="BZ53" s="61">
        <f xml:space="preserve"> IF( OR( $C$53 = $DS$53, $C$53 =""), 0, IF( ISNUMBER( I53 ), 0, 1 ))</f>
        <v>0</v>
      </c>
      <c r="CA53" s="61">
        <f xml:space="preserve"> IF( OR( $C$53 = $DS$53, $C$53 =""), 0, IF( ISNUMBER( J53 ), 0, 1 ))</f>
        <v>0</v>
      </c>
      <c r="CB53" s="61">
        <f xml:space="preserve"> IF( OR( $C$53 = $DS$53, $C$53 =""), 0, IF( ISNUMBER( K53 ), 0, 1 ))</f>
        <v>0</v>
      </c>
      <c r="CC53" s="202"/>
      <c r="CD53" s="61">
        <f xml:space="preserve"> IF( OR( $C$53 = $DS$53, $C$53 =""), 0, IF( ISNUMBER( M53 ), 0, 1 ))</f>
        <v>0</v>
      </c>
      <c r="CE53" s="61">
        <f xml:space="preserve"> IF( OR( $C$53 = $DS$53, $C$53 =""), 0, IF( ISNUMBER( N53 ), 0, 1 ))</f>
        <v>0</v>
      </c>
      <c r="CF53" s="61">
        <f xml:space="preserve"> IF( OR( $C$53 = $DS$53, $C$53 =""), 0, IF( ISNUMBER( O53 ), 0, 1 ))</f>
        <v>0</v>
      </c>
      <c r="CG53" s="61">
        <f xml:space="preserve"> IF( OR( $C$53 = $DS$53, $C$53 =""), 0, IF( ISNUMBER( P53 ), 0, 1 ))</f>
        <v>0</v>
      </c>
      <c r="CH53" s="61">
        <f xml:space="preserve"> IF( OR( $C$53 = $DS$53, $C$53 =""), 0, IF( ISNUMBER( Q53 ), 0, 1 ))</f>
        <v>0</v>
      </c>
      <c r="CI53" s="441"/>
      <c r="CJ53" s="61">
        <f xml:space="preserve"> IF( OR( $C$53 = $DS$53, $C$53 =""), 0, IF( ISNUMBER( S53 ), 0, 1 ))</f>
        <v>0</v>
      </c>
      <c r="CK53" s="61">
        <f xml:space="preserve"> IF( OR( $C$53 = $DS$53, $C$53 =""), 0, IF( ISNUMBER( T53 ), 0, 1 ))</f>
        <v>0</v>
      </c>
      <c r="CL53" s="61">
        <f xml:space="preserve"> IF( OR( $C$53 = $DS$53, $C$53 =""), 0, IF( ISNUMBER( U53 ), 0, 1 ))</f>
        <v>0</v>
      </c>
      <c r="CM53" s="61">
        <f xml:space="preserve"> IF( OR( $C$53 = $DS$53, $C$53 =""), 0, IF( ISNUMBER( V53 ), 0, 1 ))</f>
        <v>0</v>
      </c>
      <c r="CN53" s="61">
        <f xml:space="preserve"> IF( OR( $C$53 = $DS$53, $C$53 =""), 0, IF( ISNUMBER( W53 ), 0, 1 ))</f>
        <v>0</v>
      </c>
      <c r="CO53" s="441"/>
      <c r="CP53" s="61">
        <f xml:space="preserve"> IF( OR( $C$53 = $DS$53, $C$53 =""), 0, IF( ISNUMBER( Y53 ), 0, 1 ))</f>
        <v>0</v>
      </c>
      <c r="CQ53" s="61">
        <f xml:space="preserve"> IF( OR( $C$53 = $DS$53, $C$53 =""), 0, IF( ISNUMBER( Z53 ), 0, 1 ))</f>
        <v>0</v>
      </c>
      <c r="CR53" s="61">
        <f xml:space="preserve"> IF( OR( $C$53 = $DS$53, $C$53 =""), 0, IF( ISNUMBER( AA53 ), 0, 1 ))</f>
        <v>0</v>
      </c>
      <c r="CS53" s="61">
        <f xml:space="preserve"> IF( OR( $C$53 = $DS$53, $C$53 =""), 0, IF( ISNUMBER( AB53 ), 0, 1 ))</f>
        <v>0</v>
      </c>
      <c r="CT53" s="61">
        <f xml:space="preserve"> IF( OR( $C$53 = $DS$53, $C$53 =""), 0, IF( ISNUMBER( AC53 ), 0, 1 ))</f>
        <v>0</v>
      </c>
      <c r="CU53" s="441"/>
      <c r="CV53" s="61">
        <f xml:space="preserve"> IF( OR( $C$53 = $DS$53, $C$53 =""), 0, IF( ISNUMBER( AE53 ), 0, 1 ))</f>
        <v>0</v>
      </c>
      <c r="CW53" s="61">
        <f xml:space="preserve"> IF( OR( $C$53 = $DS$53, $C$53 =""), 0, IF( ISNUMBER( AF53 ), 0, 1 ))</f>
        <v>0</v>
      </c>
      <c r="CX53" s="61">
        <f xml:space="preserve"> IF( OR( $C$53 = $DS$53, $C$53 =""), 0, IF( ISNUMBER( AG53 ), 0, 1 ))</f>
        <v>0</v>
      </c>
      <c r="CY53" s="61">
        <f xml:space="preserve"> IF( OR( $C$53 = $DS$53, $C$53 =""), 0, IF( ISNUMBER( AH53 ), 0, 1 ))</f>
        <v>0</v>
      </c>
      <c r="CZ53" s="61">
        <f xml:space="preserve"> IF( OR( $C$53 = $DS$53, $C$53 =""), 0, IF( ISNUMBER( AI53 ), 0, 1 ))</f>
        <v>0</v>
      </c>
      <c r="DA53" s="441"/>
      <c r="DB53" s="61">
        <f xml:space="preserve"> IF( OR( $C$53 = $DS$53, $C$53 =""), 0, IF( ISNUMBER( AK53 ), 0, 1 ))</f>
        <v>0</v>
      </c>
      <c r="DC53" s="61">
        <f xml:space="preserve"> IF( OR( $C$53 = $DS$53, $C$53 =""), 0, IF( ISNUMBER( AL53 ), 0, 1 ))</f>
        <v>0</v>
      </c>
      <c r="DD53" s="61">
        <f xml:space="preserve"> IF( OR( $C$53 = $DS$53, $C$53 =""), 0, IF( ISNUMBER( AM53 ), 0, 1 ))</f>
        <v>0</v>
      </c>
      <c r="DE53" s="61">
        <f xml:space="preserve"> IF( OR( $C$53 = $DS$53, $C$53 =""), 0, IF( ISNUMBER( AN53 ), 0, 1 ))</f>
        <v>0</v>
      </c>
      <c r="DF53" s="61">
        <f xml:space="preserve"> IF( OR( $C$53 = $DS$53, $C$53 =""), 0, IF( ISNUMBER( AO53 ), 0, 1 ))</f>
        <v>0</v>
      </c>
      <c r="DG53" s="441"/>
      <c r="DH53" s="61">
        <f xml:space="preserve"> IF( OR( $C$53 = $DS$53, $C$53 =""), 0, IF( ISNUMBER( AQ53 ), 0, 1 ))</f>
        <v>0</v>
      </c>
      <c r="DI53" s="61">
        <f xml:space="preserve"> IF( OR( $C$53 = $DS$53, $C$53 =""), 0, IF( ISNUMBER( AR53 ), 0, 1 ))</f>
        <v>0</v>
      </c>
      <c r="DJ53" s="61">
        <f xml:space="preserve"> IF( OR( $C$53 = $DS$53, $C$53 =""), 0, IF( ISNUMBER( AS53 ), 0, 1 ))</f>
        <v>0</v>
      </c>
      <c r="DK53" s="61">
        <f xml:space="preserve"> IF( OR( $C$53 = $DS$53, $C$53 =""), 0, IF( ISNUMBER( AT53 ), 0, 1 ))</f>
        <v>0</v>
      </c>
      <c r="DL53" s="61">
        <f xml:space="preserve"> IF( OR( $C$53 = $DS$53, $C$53 =""), 0, IF( ISNUMBER( AU53 ), 0, 1 ))</f>
        <v>0</v>
      </c>
      <c r="DM53" s="441"/>
      <c r="DN53" s="61">
        <f xml:space="preserve"> IF( OR( $C$53 = $DS$53, $C$53 =""), 0, IF( ISNUMBER( AW53 ), 0, 1 ))</f>
        <v>0</v>
      </c>
      <c r="DO53" s="61">
        <f xml:space="preserve"> IF( OR( $C$53 = $DS$53, $C$53 =""), 0, IF( ISNUMBER( AX53 ), 0, 1 ))</f>
        <v>0</v>
      </c>
      <c r="DP53" s="61">
        <f xml:space="preserve"> IF( OR( $C$53 = $DS$53, $C$53 =""), 0, IF( ISNUMBER( AY53 ), 0, 1 ))</f>
        <v>0</v>
      </c>
      <c r="DQ53" s="61">
        <f xml:space="preserve"> IF( OR( $C$53 = $DS$53, $C$53 =""), 0, IF( ISNUMBER( AZ53 ), 0, 1 ))</f>
        <v>0</v>
      </c>
      <c r="DR53" s="61">
        <f xml:space="preserve"> IF( OR( $C$53 = $DS$53, $C$53 =""), 0, IF( ISNUMBER( BA53 ), 0, 1 ))</f>
        <v>0</v>
      </c>
      <c r="DS53" s="441" t="s">
        <v>269</v>
      </c>
      <c r="DT53" s="600"/>
      <c r="DU53" s="441"/>
      <c r="DV53" s="441"/>
      <c r="DW53" s="441"/>
      <c r="DX53" s="441"/>
      <c r="DY53" s="441"/>
      <c r="DZ53" s="202"/>
      <c r="EA53" s="441"/>
      <c r="EB53" s="441"/>
      <c r="EC53" s="441"/>
      <c r="ED53" s="441"/>
      <c r="EE53" s="441"/>
      <c r="EF53" s="441"/>
      <c r="EG53" s="441"/>
      <c r="EH53" s="441"/>
      <c r="EI53" s="441"/>
      <c r="EJ53" s="441"/>
      <c r="EK53" s="441"/>
      <c r="EL53" s="441"/>
      <c r="EM53" s="441"/>
      <c r="EN53" s="441"/>
      <c r="EO53" s="441"/>
      <c r="EP53" s="441"/>
      <c r="EQ53" s="441"/>
      <c r="ER53" s="441"/>
      <c r="ES53" s="441"/>
      <c r="ET53" s="441"/>
      <c r="EU53" s="441"/>
      <c r="EV53" s="441"/>
      <c r="EW53" s="441"/>
      <c r="EX53" s="441"/>
      <c r="EY53" s="441"/>
      <c r="EZ53" s="441"/>
      <c r="FA53" s="441"/>
      <c r="FB53" s="441"/>
      <c r="FC53" s="441"/>
      <c r="FD53" s="441"/>
      <c r="FE53" s="441"/>
      <c r="FF53" s="441"/>
      <c r="FG53" s="441"/>
      <c r="FH53" s="441"/>
      <c r="FI53" s="441"/>
      <c r="FJ53" s="441"/>
      <c r="FK53" s="441"/>
      <c r="FL53" s="441"/>
      <c r="FM53" s="441"/>
      <c r="FN53" s="441"/>
      <c r="FO53" s="441"/>
    </row>
    <row r="54" spans="2:171" ht="14.25" customHeight="1" x14ac:dyDescent="0.3">
      <c r="B54" s="594">
        <f t="shared" si="19"/>
        <v>35</v>
      </c>
      <c r="C54" s="595" t="s">
        <v>276</v>
      </c>
      <c r="D54" s="227"/>
      <c r="E54" s="64" t="s">
        <v>41</v>
      </c>
      <c r="F54" s="79">
        <v>3</v>
      </c>
      <c r="G54" s="521"/>
      <c r="H54" s="509"/>
      <c r="I54" s="509"/>
      <c r="J54" s="509"/>
      <c r="K54" s="509"/>
      <c r="L54" s="596">
        <f>SUM(G54:K54)</f>
        <v>0</v>
      </c>
      <c r="M54" s="521"/>
      <c r="N54" s="509"/>
      <c r="O54" s="509"/>
      <c r="P54" s="509"/>
      <c r="Q54" s="509"/>
      <c r="R54" s="596">
        <f>SUM(M54:Q54)</f>
        <v>0</v>
      </c>
      <c r="S54" s="521"/>
      <c r="T54" s="509"/>
      <c r="U54" s="509"/>
      <c r="V54" s="509"/>
      <c r="W54" s="509"/>
      <c r="X54" s="596">
        <f>SUM(S54:W54)</f>
        <v>0</v>
      </c>
      <c r="Y54" s="521"/>
      <c r="Z54" s="509"/>
      <c r="AA54" s="509"/>
      <c r="AB54" s="509"/>
      <c r="AC54" s="509"/>
      <c r="AD54" s="596">
        <f>SUM(Y54:AC54)</f>
        <v>0</v>
      </c>
      <c r="AE54" s="521"/>
      <c r="AF54" s="509"/>
      <c r="AG54" s="509"/>
      <c r="AH54" s="509"/>
      <c r="AI54" s="509"/>
      <c r="AJ54" s="596">
        <f>SUM(AE54:AI54)</f>
        <v>0</v>
      </c>
      <c r="AK54" s="521"/>
      <c r="AL54" s="509"/>
      <c r="AM54" s="509"/>
      <c r="AN54" s="509"/>
      <c r="AO54" s="509"/>
      <c r="AP54" s="596">
        <f>SUM(AK54:AO54)</f>
        <v>0</v>
      </c>
      <c r="AQ54" s="521"/>
      <c r="AR54" s="509"/>
      <c r="AS54" s="509"/>
      <c r="AT54" s="509"/>
      <c r="AU54" s="509"/>
      <c r="AV54" s="596">
        <f>SUM(AQ54:AU54)</f>
        <v>0</v>
      </c>
      <c r="AW54" s="521"/>
      <c r="AX54" s="509"/>
      <c r="AY54" s="509"/>
      <c r="AZ54" s="509"/>
      <c r="BA54" s="509"/>
      <c r="BB54" s="596">
        <f>SUM(AW54:BA54)</f>
        <v>0</v>
      </c>
      <c r="BC54" s="482"/>
      <c r="BD54" s="91"/>
      <c r="BE54" s="488" t="s">
        <v>388</v>
      </c>
      <c r="BG54" s="426">
        <f t="shared" si="20"/>
        <v>0</v>
      </c>
      <c r="BH54" s="43"/>
      <c r="BJ54" s="62">
        <f t="shared" si="21"/>
        <v>35</v>
      </c>
      <c r="BK54" s="234" t="s">
        <v>277</v>
      </c>
      <c r="BL54" s="64" t="s">
        <v>41</v>
      </c>
      <c r="BM54" s="79">
        <v>8</v>
      </c>
      <c r="BN54" s="235" t="s">
        <v>1102</v>
      </c>
      <c r="BO54" s="236" t="s">
        <v>1103</v>
      </c>
      <c r="BP54" s="236" t="s">
        <v>1104</v>
      </c>
      <c r="BQ54" s="597" t="s">
        <v>1105</v>
      </c>
      <c r="BR54" s="597" t="s">
        <v>1106</v>
      </c>
      <c r="BS54" s="598" t="s">
        <v>1107</v>
      </c>
      <c r="BV54" s="593">
        <f t="shared" si="22"/>
        <v>0</v>
      </c>
      <c r="BX54" s="61">
        <f xml:space="preserve"> IF( OR( $C$54 = $DS$54, $C$54 =""), 0, IF( ISNUMBER( G54 ), 0, 1 ))</f>
        <v>0</v>
      </c>
      <c r="BY54" s="61">
        <f xml:space="preserve"> IF( OR( $C$54 = $DS$54, $C$54 =""), 0, IF( ISNUMBER( H54 ), 0, 1 ))</f>
        <v>0</v>
      </c>
      <c r="BZ54" s="61">
        <f xml:space="preserve"> IF( OR( $C$54 = $DS$54, $C$54 =""), 0, IF( ISNUMBER( I54 ), 0, 1 ))</f>
        <v>0</v>
      </c>
      <c r="CA54" s="61">
        <f xml:space="preserve"> IF( OR( $C$54 = $DS$54, $C$54 =""), 0, IF( ISNUMBER( J54 ), 0, 1 ))</f>
        <v>0</v>
      </c>
      <c r="CB54" s="61">
        <f xml:space="preserve"> IF( OR( $C$54 = $DS$54, $C$54 =""), 0, IF( ISNUMBER( K54 ), 0, 1 ))</f>
        <v>0</v>
      </c>
      <c r="CC54" s="202"/>
      <c r="CD54" s="61">
        <f xml:space="preserve"> IF( OR( $C$54 = $DS$54, $C$54 =""), 0, IF( ISNUMBER( M54 ), 0, 1 ))</f>
        <v>0</v>
      </c>
      <c r="CE54" s="61">
        <f xml:space="preserve"> IF( OR( $C$54 = $DS$54, $C$54 =""), 0, IF( ISNUMBER( N54 ), 0, 1 ))</f>
        <v>0</v>
      </c>
      <c r="CF54" s="61">
        <f xml:space="preserve"> IF( OR( $C$54 = $DS$54, $C$54 =""), 0, IF( ISNUMBER( O54 ), 0, 1 ))</f>
        <v>0</v>
      </c>
      <c r="CG54" s="61">
        <f xml:space="preserve"> IF( OR( $C$54 = $DS$54, $C$54 =""), 0, IF( ISNUMBER( P54 ), 0, 1 ))</f>
        <v>0</v>
      </c>
      <c r="CH54" s="61">
        <f xml:space="preserve"> IF( OR( $C$54 = $DS$54, $C$54 =""), 0, IF( ISNUMBER( Q54 ), 0, 1 ))</f>
        <v>0</v>
      </c>
      <c r="CI54" s="441"/>
      <c r="CJ54" s="61">
        <f xml:space="preserve"> IF( OR( $C$54 = $DS$54, $C$54 =""), 0, IF( ISNUMBER( S54 ), 0, 1 ))</f>
        <v>0</v>
      </c>
      <c r="CK54" s="61">
        <f xml:space="preserve"> IF( OR( $C$54 = $DS$54, $C$54 =""), 0, IF( ISNUMBER( T54 ), 0, 1 ))</f>
        <v>0</v>
      </c>
      <c r="CL54" s="61">
        <f xml:space="preserve"> IF( OR( $C$54 = $DS$54, $C$54 =""), 0, IF( ISNUMBER( U54 ), 0, 1 ))</f>
        <v>0</v>
      </c>
      <c r="CM54" s="61">
        <f xml:space="preserve"> IF( OR( $C$54 = $DS$54, $C$54 =""), 0, IF( ISNUMBER( V54 ), 0, 1 ))</f>
        <v>0</v>
      </c>
      <c r="CN54" s="61">
        <f xml:space="preserve"> IF( OR( $C$54 = $DS$54, $C$54 =""), 0, IF( ISNUMBER( W54 ), 0, 1 ))</f>
        <v>0</v>
      </c>
      <c r="CO54" s="441"/>
      <c r="CP54" s="61">
        <f xml:space="preserve"> IF( OR( $C$54 = $DS$54, $C$54 =""), 0, IF( ISNUMBER( Y54 ), 0, 1 ))</f>
        <v>0</v>
      </c>
      <c r="CQ54" s="61">
        <f xml:space="preserve"> IF( OR( $C$54 = $DS$54, $C$54 =""), 0, IF( ISNUMBER( Z54 ), 0, 1 ))</f>
        <v>0</v>
      </c>
      <c r="CR54" s="61">
        <f xml:space="preserve"> IF( OR( $C$54 = $DS$54, $C$54 =""), 0, IF( ISNUMBER( AA54 ), 0, 1 ))</f>
        <v>0</v>
      </c>
      <c r="CS54" s="61">
        <f xml:space="preserve"> IF( OR( $C$54 = $DS$54, $C$54 =""), 0, IF( ISNUMBER( AB54 ), 0, 1 ))</f>
        <v>0</v>
      </c>
      <c r="CT54" s="61">
        <f xml:space="preserve"> IF( OR( $C$54 = $DS$54, $C$54 =""), 0, IF( ISNUMBER( AC54 ), 0, 1 ))</f>
        <v>0</v>
      </c>
      <c r="CU54" s="441"/>
      <c r="CV54" s="61">
        <f xml:space="preserve"> IF( OR( $C$54 = $DS$54, $C$54 =""), 0, IF( ISNUMBER( AE54 ), 0, 1 ))</f>
        <v>0</v>
      </c>
      <c r="CW54" s="61">
        <f xml:space="preserve"> IF( OR( $C$54 = $DS$54, $C$54 =""), 0, IF( ISNUMBER( AF54 ), 0, 1 ))</f>
        <v>0</v>
      </c>
      <c r="CX54" s="61">
        <f xml:space="preserve"> IF( OR( $C$54 = $DS$54, $C$54 =""), 0, IF( ISNUMBER( AG54 ), 0, 1 ))</f>
        <v>0</v>
      </c>
      <c r="CY54" s="61">
        <f xml:space="preserve"> IF( OR( $C$54 = $DS$54, $C$54 =""), 0, IF( ISNUMBER( AH54 ), 0, 1 ))</f>
        <v>0</v>
      </c>
      <c r="CZ54" s="61">
        <f xml:space="preserve"> IF( OR( $C$54 = $DS$54, $C$54 =""), 0, IF( ISNUMBER( AI54 ), 0, 1 ))</f>
        <v>0</v>
      </c>
      <c r="DA54" s="441"/>
      <c r="DB54" s="61">
        <f xml:space="preserve"> IF( OR( $C$54 = $DS$54, $C$54 =""), 0, IF( ISNUMBER( AK54 ), 0, 1 ))</f>
        <v>0</v>
      </c>
      <c r="DC54" s="61">
        <f xml:space="preserve"> IF( OR( $C$54 = $DS$54, $C$54 =""), 0, IF( ISNUMBER( AL54 ), 0, 1 ))</f>
        <v>0</v>
      </c>
      <c r="DD54" s="61">
        <f xml:space="preserve"> IF( OR( $C$54 = $DS$54, $C$54 =""), 0, IF( ISNUMBER( AM54 ), 0, 1 ))</f>
        <v>0</v>
      </c>
      <c r="DE54" s="61">
        <f xml:space="preserve"> IF( OR( $C$54 = $DS$54, $C$54 =""), 0, IF( ISNUMBER( AN54 ), 0, 1 ))</f>
        <v>0</v>
      </c>
      <c r="DF54" s="61">
        <f xml:space="preserve"> IF( OR( $C$54 = $DS$54, $C$54 =""), 0, IF( ISNUMBER( AO54 ), 0, 1 ))</f>
        <v>0</v>
      </c>
      <c r="DG54" s="441"/>
      <c r="DH54" s="61">
        <f xml:space="preserve"> IF( OR( $C$54 = $DS$54, $C$54 =""), 0, IF( ISNUMBER( AQ54 ), 0, 1 ))</f>
        <v>0</v>
      </c>
      <c r="DI54" s="61">
        <f xml:space="preserve"> IF( OR( $C$54 = $DS$54, $C$54 =""), 0, IF( ISNUMBER( AR54 ), 0, 1 ))</f>
        <v>0</v>
      </c>
      <c r="DJ54" s="61">
        <f xml:space="preserve"> IF( OR( $C$54 = $DS$54, $C$54 =""), 0, IF( ISNUMBER( AS54 ), 0, 1 ))</f>
        <v>0</v>
      </c>
      <c r="DK54" s="61">
        <f xml:space="preserve"> IF( OR( $C$54 = $DS$54, $C$54 =""), 0, IF( ISNUMBER( AT54 ), 0, 1 ))</f>
        <v>0</v>
      </c>
      <c r="DL54" s="61">
        <f xml:space="preserve"> IF( OR( $C$54 = $DS$54, $C$54 =""), 0, IF( ISNUMBER( AU54 ), 0, 1 ))</f>
        <v>0</v>
      </c>
      <c r="DM54" s="441"/>
      <c r="DN54" s="61">
        <f xml:space="preserve"> IF( OR( $C$54 = $DS$54, $C$54 =""), 0, IF( ISNUMBER( AW54 ), 0, 1 ))</f>
        <v>0</v>
      </c>
      <c r="DO54" s="61">
        <f xml:space="preserve"> IF( OR( $C$54 = $DS$54, $C$54 =""), 0, IF( ISNUMBER( AX54 ), 0, 1 ))</f>
        <v>0</v>
      </c>
      <c r="DP54" s="61">
        <f xml:space="preserve"> IF( OR( $C$54 = $DS$54, $C$54 =""), 0, IF( ISNUMBER( AY54 ), 0, 1 ))</f>
        <v>0</v>
      </c>
      <c r="DQ54" s="61">
        <f xml:space="preserve"> IF( OR( $C$54 = $DS$54, $C$54 =""), 0, IF( ISNUMBER( AZ54 ), 0, 1 ))</f>
        <v>0</v>
      </c>
      <c r="DR54" s="61">
        <f xml:space="preserve"> IF( OR( $C$54 = $DS$54, $C$54 =""), 0, IF( ISNUMBER( BA54 ), 0, 1 ))</f>
        <v>0</v>
      </c>
      <c r="DS54" s="441" t="s">
        <v>276</v>
      </c>
      <c r="DT54" s="600"/>
      <c r="DU54" s="441"/>
      <c r="DV54" s="441"/>
      <c r="DW54" s="441"/>
      <c r="DX54" s="441"/>
      <c r="DY54" s="441"/>
      <c r="DZ54" s="202"/>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row>
    <row r="55" spans="2:171" ht="14.25" customHeight="1" thickBot="1" x14ac:dyDescent="0.35">
      <c r="B55" s="98">
        <v>36</v>
      </c>
      <c r="C55" s="99" t="s">
        <v>283</v>
      </c>
      <c r="D55" s="242"/>
      <c r="E55" s="100" t="s">
        <v>41</v>
      </c>
      <c r="F55" s="526">
        <v>3</v>
      </c>
      <c r="G55" s="601">
        <f>SUM(G45:G54)</f>
        <v>2.25</v>
      </c>
      <c r="H55" s="602">
        <f>SUM(H45:H54)</f>
        <v>8.6620000000000008</v>
      </c>
      <c r="I55" s="602">
        <f>SUM(I45:I54)</f>
        <v>0</v>
      </c>
      <c r="J55" s="603">
        <f>SUM(J45:J54)</f>
        <v>12.051</v>
      </c>
      <c r="K55" s="603">
        <f>SUM(K45:K54)</f>
        <v>3.0529999999999999</v>
      </c>
      <c r="L55" s="604">
        <f t="shared" si="11"/>
        <v>26.016000000000002</v>
      </c>
      <c r="M55" s="605">
        <f>SUM(M45:M54)</f>
        <v>0.88400000000000001</v>
      </c>
      <c r="N55" s="606">
        <f>SUM(N45:N54)</f>
        <v>6.9029999999999996</v>
      </c>
      <c r="O55" s="606">
        <f>SUM(O45:O54)</f>
        <v>0</v>
      </c>
      <c r="P55" s="607">
        <f>SUM(P45:P54)</f>
        <v>4.758</v>
      </c>
      <c r="Q55" s="603">
        <f>SUM(Q45:Q54)</f>
        <v>0</v>
      </c>
      <c r="R55" s="604">
        <f t="shared" si="12"/>
        <v>12.545</v>
      </c>
      <c r="S55" s="601">
        <f>SUM(S45:S54)</f>
        <v>0.201881</v>
      </c>
      <c r="T55" s="602">
        <f>SUM(T45:T54)</f>
        <v>0.214672</v>
      </c>
      <c r="U55" s="602">
        <f>SUM(U45:U54)</f>
        <v>0</v>
      </c>
      <c r="V55" s="603">
        <f>SUM(V45:V54)</f>
        <v>2.2279E-2</v>
      </c>
      <c r="W55" s="603">
        <f>SUM(W45:W54)</f>
        <v>0</v>
      </c>
      <c r="X55" s="604">
        <f t="shared" si="13"/>
        <v>0.438832</v>
      </c>
      <c r="Y55" s="601">
        <f>SUM(Y45:Y54)</f>
        <v>0</v>
      </c>
      <c r="Z55" s="602">
        <f>SUM(Z45:Z54)</f>
        <v>0</v>
      </c>
      <c r="AA55" s="602">
        <f>SUM(AA45:AA54)</f>
        <v>0</v>
      </c>
      <c r="AB55" s="603">
        <f>SUM(AB45:AB54)</f>
        <v>0</v>
      </c>
      <c r="AC55" s="603">
        <f>SUM(AC45:AC54)</f>
        <v>0</v>
      </c>
      <c r="AD55" s="604">
        <f t="shared" si="14"/>
        <v>0</v>
      </c>
      <c r="AE55" s="601">
        <f>SUM(AE45:AE54)</f>
        <v>0</v>
      </c>
      <c r="AF55" s="602">
        <f>SUM(AF45:AF54)</f>
        <v>0</v>
      </c>
      <c r="AG55" s="602">
        <f>SUM(AG45:AG54)</f>
        <v>0</v>
      </c>
      <c r="AH55" s="603">
        <f>SUM(AH45:AH54)</f>
        <v>0</v>
      </c>
      <c r="AI55" s="603">
        <f>SUM(AI45:AI54)</f>
        <v>0</v>
      </c>
      <c r="AJ55" s="604">
        <f t="shared" si="15"/>
        <v>0</v>
      </c>
      <c r="AK55" s="601">
        <f>SUM(AK45:AK54)</f>
        <v>0</v>
      </c>
      <c r="AL55" s="602">
        <f>SUM(AL45:AL54)</f>
        <v>0</v>
      </c>
      <c r="AM55" s="602">
        <f>SUM(AM45:AM54)</f>
        <v>0</v>
      </c>
      <c r="AN55" s="603">
        <f>SUM(AN45:AN54)</f>
        <v>0</v>
      </c>
      <c r="AO55" s="603">
        <f>SUM(AO45:AO54)</f>
        <v>0</v>
      </c>
      <c r="AP55" s="604">
        <f t="shared" si="16"/>
        <v>0</v>
      </c>
      <c r="AQ55" s="601">
        <f>SUM(AQ45:AQ54)</f>
        <v>0</v>
      </c>
      <c r="AR55" s="602">
        <f>SUM(AR45:AR54)</f>
        <v>0</v>
      </c>
      <c r="AS55" s="602">
        <f>SUM(AS45:AS54)</f>
        <v>0</v>
      </c>
      <c r="AT55" s="603">
        <f>SUM(AT45:AT54)</f>
        <v>0</v>
      </c>
      <c r="AU55" s="603">
        <f>SUM(AU45:AU54)</f>
        <v>0</v>
      </c>
      <c r="AV55" s="604">
        <f t="shared" si="17"/>
        <v>0</v>
      </c>
      <c r="AW55" s="601">
        <f>SUM(AW45:AW54)</f>
        <v>0</v>
      </c>
      <c r="AX55" s="602">
        <f>SUM(AX45:AX54)</f>
        <v>0</v>
      </c>
      <c r="AY55" s="602">
        <f>SUM(AY45:AY54)</f>
        <v>0</v>
      </c>
      <c r="AZ55" s="603">
        <f>SUM(AZ45:AZ54)</f>
        <v>0</v>
      </c>
      <c r="BA55" s="603">
        <f>SUM(BA45:BA54)</f>
        <v>0</v>
      </c>
      <c r="BB55" s="604">
        <f t="shared" si="18"/>
        <v>0</v>
      </c>
      <c r="BC55" s="482"/>
      <c r="BD55" s="194" t="s">
        <v>1108</v>
      </c>
      <c r="BE55" s="497"/>
      <c r="BG55" s="43"/>
      <c r="BH55" s="43"/>
      <c r="BJ55" s="98">
        <v>36</v>
      </c>
      <c r="BK55" s="99" t="s">
        <v>283</v>
      </c>
      <c r="BL55" s="100" t="s">
        <v>41</v>
      </c>
      <c r="BM55" s="526">
        <v>3</v>
      </c>
      <c r="BN55" s="253" t="s">
        <v>1109</v>
      </c>
      <c r="BO55" s="254" t="s">
        <v>1110</v>
      </c>
      <c r="BP55" s="254" t="s">
        <v>1111</v>
      </c>
      <c r="BQ55" s="608" t="s">
        <v>1112</v>
      </c>
      <c r="BR55" s="608" t="s">
        <v>1113</v>
      </c>
      <c r="BS55" s="609" t="s">
        <v>1114</v>
      </c>
      <c r="BX55" s="441"/>
      <c r="BY55" s="441"/>
      <c r="BZ55" s="441"/>
      <c r="CA55" s="441"/>
      <c r="CB55" s="441"/>
      <c r="CC55" s="202"/>
      <c r="CD55" s="441"/>
      <c r="CE55" s="441"/>
      <c r="CF55" s="441"/>
      <c r="CG55" s="441"/>
      <c r="CH55" s="441"/>
      <c r="CI55" s="441"/>
      <c r="CJ55" s="441"/>
      <c r="CK55" s="441"/>
      <c r="CL55" s="441"/>
      <c r="CM55" s="441"/>
      <c r="CN55" s="441"/>
      <c r="CO55" s="441"/>
      <c r="CP55" s="441"/>
      <c r="CQ55" s="441"/>
      <c r="CR55" s="441"/>
      <c r="CS55" s="441"/>
      <c r="CT55" s="441"/>
      <c r="CU55" s="441"/>
      <c r="CV55" s="441"/>
      <c r="CW55" s="441"/>
      <c r="CX55" s="441"/>
      <c r="CY55" s="441"/>
      <c r="CZ55" s="441"/>
      <c r="DA55" s="441"/>
      <c r="DB55" s="441"/>
      <c r="DC55" s="441"/>
      <c r="DD55" s="441"/>
      <c r="DE55" s="441"/>
      <c r="DF55" s="441"/>
      <c r="DG55" s="441"/>
      <c r="DH55" s="441"/>
      <c r="DI55" s="441"/>
      <c r="DJ55" s="441"/>
      <c r="DK55" s="441"/>
      <c r="DL55" s="441"/>
      <c r="DM55" s="441"/>
      <c r="DN55" s="441"/>
      <c r="DO55" s="441"/>
      <c r="DP55" s="441"/>
      <c r="DQ55" s="441"/>
      <c r="DR55" s="441"/>
      <c r="DS55" s="441"/>
      <c r="DT55" s="600"/>
    </row>
    <row r="56" spans="2:171" ht="14.25" customHeight="1" thickBot="1" x14ac:dyDescent="0.35">
      <c r="B56" s="202"/>
      <c r="C56" s="203"/>
      <c r="D56" s="494"/>
      <c r="E56" s="494"/>
      <c r="F56" s="494"/>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82"/>
      <c r="BD56" s="123"/>
      <c r="BE56" s="275"/>
      <c r="BG56" s="43"/>
      <c r="BH56" s="43"/>
      <c r="BJ56" s="202"/>
      <c r="BK56" s="203"/>
      <c r="BL56" s="494"/>
      <c r="BM56" s="494"/>
      <c r="BN56" s="495"/>
      <c r="BO56" s="495"/>
      <c r="BP56" s="495"/>
      <c r="BQ56" s="495"/>
      <c r="BR56" s="495"/>
      <c r="BS56" s="495"/>
      <c r="BX56" s="441"/>
      <c r="BY56" s="441"/>
      <c r="BZ56" s="441"/>
      <c r="CA56" s="441"/>
      <c r="CB56" s="441"/>
      <c r="CC56" s="202"/>
      <c r="CD56" s="441"/>
      <c r="CE56" s="441"/>
      <c r="CF56" s="441"/>
      <c r="CG56" s="441"/>
      <c r="CH56" s="441"/>
      <c r="CI56" s="441"/>
      <c r="CJ56" s="441"/>
      <c r="CK56" s="441"/>
      <c r="CL56" s="441"/>
      <c r="CM56" s="441"/>
      <c r="CN56" s="441"/>
      <c r="CO56" s="441"/>
      <c r="CP56" s="441"/>
      <c r="CQ56" s="441"/>
      <c r="CR56" s="441"/>
      <c r="CS56" s="441"/>
      <c r="CT56" s="441"/>
      <c r="CU56" s="441"/>
      <c r="CV56" s="441"/>
      <c r="CW56" s="441"/>
      <c r="CX56" s="441"/>
      <c r="CY56" s="441"/>
      <c r="CZ56" s="441"/>
      <c r="DA56" s="441"/>
      <c r="DB56" s="441"/>
      <c r="DC56" s="441"/>
      <c r="DD56" s="441"/>
      <c r="DE56" s="441"/>
      <c r="DF56" s="441"/>
      <c r="DG56" s="441"/>
      <c r="DH56" s="441"/>
      <c r="DI56" s="441"/>
      <c r="DJ56" s="441"/>
      <c r="DK56" s="441"/>
      <c r="DL56" s="441"/>
      <c r="DM56" s="441"/>
      <c r="DN56" s="441"/>
      <c r="DO56" s="441"/>
      <c r="DP56" s="441"/>
      <c r="DQ56" s="441"/>
      <c r="DR56" s="441"/>
      <c r="DS56" s="441"/>
      <c r="DT56" s="600"/>
    </row>
    <row r="57" spans="2:171" ht="15" customHeight="1" thickBot="1" x14ac:dyDescent="0.35">
      <c r="B57" s="40" t="s">
        <v>290</v>
      </c>
      <c r="C57" s="206" t="s">
        <v>291</v>
      </c>
      <c r="D57" s="540"/>
      <c r="E57" s="483"/>
      <c r="F57" s="483"/>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482"/>
      <c r="BD57" s="118"/>
      <c r="BE57" s="275"/>
      <c r="BG57" s="43"/>
      <c r="BH57" s="43"/>
      <c r="BJ57" s="40" t="s">
        <v>290</v>
      </c>
      <c r="BK57" s="206" t="s">
        <v>291</v>
      </c>
      <c r="BL57" s="483"/>
      <c r="BM57" s="483"/>
      <c r="BN57" s="584"/>
      <c r="BO57" s="584"/>
      <c r="BP57" s="584"/>
      <c r="BQ57" s="584"/>
      <c r="BR57" s="584"/>
      <c r="BS57" s="584"/>
      <c r="BX57" s="441"/>
      <c r="BY57" s="441"/>
      <c r="BZ57" s="441"/>
      <c r="CA57" s="441"/>
      <c r="CB57" s="441"/>
      <c r="CC57" s="202"/>
      <c r="CD57" s="441"/>
      <c r="CE57" s="441"/>
      <c r="CF57" s="441"/>
      <c r="CG57" s="441"/>
      <c r="CH57" s="441"/>
      <c r="CI57" s="441"/>
      <c r="CJ57" s="441"/>
      <c r="CK57" s="441"/>
      <c r="CL57" s="441"/>
      <c r="CM57" s="441"/>
      <c r="CN57" s="441"/>
      <c r="CO57" s="441"/>
      <c r="CP57" s="441"/>
      <c r="CQ57" s="441"/>
      <c r="CR57" s="441"/>
      <c r="CS57" s="441"/>
      <c r="CT57" s="441"/>
      <c r="CU57" s="441"/>
      <c r="CV57" s="441"/>
      <c r="CW57" s="441"/>
      <c r="CX57" s="441"/>
      <c r="CY57" s="441"/>
      <c r="CZ57" s="441"/>
      <c r="DA57" s="441"/>
      <c r="DB57" s="441"/>
      <c r="DC57" s="441"/>
      <c r="DD57" s="441"/>
      <c r="DE57" s="441"/>
      <c r="DF57" s="441"/>
      <c r="DG57" s="441"/>
      <c r="DH57" s="441"/>
      <c r="DI57" s="441"/>
      <c r="DJ57" s="441"/>
      <c r="DK57" s="441"/>
      <c r="DL57" s="441"/>
      <c r="DM57" s="441"/>
      <c r="DN57" s="441"/>
      <c r="DO57" s="441"/>
      <c r="DP57" s="441"/>
      <c r="DQ57" s="441"/>
      <c r="DR57" s="441"/>
      <c r="DS57" s="441"/>
      <c r="DT57" s="610"/>
    </row>
    <row r="58" spans="2:171" ht="14.25" customHeight="1" thickBot="1" x14ac:dyDescent="0.35">
      <c r="B58" s="257">
        <f>+B55+1</f>
        <v>37</v>
      </c>
      <c r="C58" s="258" t="s">
        <v>294</v>
      </c>
      <c r="D58" s="259"/>
      <c r="E58" s="259" t="s">
        <v>41</v>
      </c>
      <c r="F58" s="611">
        <v>3</v>
      </c>
      <c r="G58" s="612">
        <f>G55+G42</f>
        <v>123.59299999999999</v>
      </c>
      <c r="H58" s="613">
        <f>H55+H42</f>
        <v>195.071</v>
      </c>
      <c r="I58" s="613">
        <f>I55+I42</f>
        <v>8.0569999999999986</v>
      </c>
      <c r="J58" s="614">
        <f>J55+J42</f>
        <v>85.046000000000006</v>
      </c>
      <c r="K58" s="615">
        <f>K55+K42</f>
        <v>12.091000000000001</v>
      </c>
      <c r="L58" s="613">
        <f>SUM(G58:K58)</f>
        <v>423.858</v>
      </c>
      <c r="M58" s="612">
        <f>M55+M42</f>
        <v>155.10299999999995</v>
      </c>
      <c r="N58" s="613">
        <f>N55+N42</f>
        <v>257.70800000000003</v>
      </c>
      <c r="O58" s="613">
        <f>O55+O42</f>
        <v>8.8519999999999985</v>
      </c>
      <c r="P58" s="614">
        <f>P55+P42</f>
        <v>88.953999999999994</v>
      </c>
      <c r="Q58" s="615">
        <f>Q55+Q42</f>
        <v>10.185</v>
      </c>
      <c r="R58" s="613">
        <f>SUM(M58:Q58)</f>
        <v>520.80199999999991</v>
      </c>
      <c r="S58" s="612">
        <f>S55+S42</f>
        <v>177.38719943235301</v>
      </c>
      <c r="T58" s="613">
        <f>T55+T42</f>
        <v>184.40888509455462</v>
      </c>
      <c r="U58" s="613">
        <f>U55+U42</f>
        <v>8.2626721511546144</v>
      </c>
      <c r="V58" s="614">
        <f>V55+V42</f>
        <v>91.090373102469201</v>
      </c>
      <c r="W58" s="615">
        <f>W55+W42</f>
        <v>10.428425177792366</v>
      </c>
      <c r="X58" s="613">
        <f>SUM(S58:W58)</f>
        <v>471.57755495832379</v>
      </c>
      <c r="Y58" s="612">
        <f>Y55+Y42</f>
        <v>209.61999999999998</v>
      </c>
      <c r="Z58" s="613">
        <f>Z55+Z42</f>
        <v>383.15800000000002</v>
      </c>
      <c r="AA58" s="613">
        <f>AA55+AA42</f>
        <v>7.4520000000000008</v>
      </c>
      <c r="AB58" s="614">
        <f>AB55+AB42</f>
        <v>54.565999999999995</v>
      </c>
      <c r="AC58" s="615">
        <f>AC55+AC42</f>
        <v>9.9280000000000008</v>
      </c>
      <c r="AD58" s="613">
        <f>SUM(Y58:AC58)</f>
        <v>664.72400000000005</v>
      </c>
      <c r="AE58" s="612">
        <f>AE55+AE42</f>
        <v>169.39099999999999</v>
      </c>
      <c r="AF58" s="613">
        <f>AF55+AF42</f>
        <v>423.08300000000003</v>
      </c>
      <c r="AG58" s="613">
        <f>AG55+AG42</f>
        <v>7.8629999999999995</v>
      </c>
      <c r="AH58" s="614">
        <f>AH55+AH42</f>
        <v>55.054999999999993</v>
      </c>
      <c r="AI58" s="615">
        <f>AI55+AI42</f>
        <v>10.006</v>
      </c>
      <c r="AJ58" s="613">
        <f>SUM(AE58:AI58)</f>
        <v>665.39799999999991</v>
      </c>
      <c r="AK58" s="612">
        <f>AK55+AK42</f>
        <v>139.86800000000002</v>
      </c>
      <c r="AL58" s="613">
        <f>AL55+AL42</f>
        <v>349.60399999999998</v>
      </c>
      <c r="AM58" s="613">
        <f>AM55+AM42</f>
        <v>8.0440000000000005</v>
      </c>
      <c r="AN58" s="614">
        <f>AN55+AN42</f>
        <v>47.288999999999994</v>
      </c>
      <c r="AO58" s="615">
        <f>AO55+AO42</f>
        <v>10.07</v>
      </c>
      <c r="AP58" s="613">
        <f>SUM(AK58:AO58)</f>
        <v>554.875</v>
      </c>
      <c r="AQ58" s="612">
        <f>AQ55+AQ42</f>
        <v>122.66000000000003</v>
      </c>
      <c r="AR58" s="613">
        <f>AR55+AR42</f>
        <v>267.06599999999997</v>
      </c>
      <c r="AS58" s="613">
        <f>AS55+AS42</f>
        <v>7.6369999999999996</v>
      </c>
      <c r="AT58" s="614">
        <f>AT55+AT42</f>
        <v>60.584000000000003</v>
      </c>
      <c r="AU58" s="615">
        <f>AU55+AU42</f>
        <v>10.128000000000002</v>
      </c>
      <c r="AV58" s="613">
        <f>SUM(AQ58:AU58)</f>
        <v>468.07499999999999</v>
      </c>
      <c r="AW58" s="612">
        <f>AW55+AW42</f>
        <v>116.499</v>
      </c>
      <c r="AX58" s="613">
        <f>AX55+AX42</f>
        <v>180.72200000000004</v>
      </c>
      <c r="AY58" s="613">
        <f>AY55+AY42</f>
        <v>7.7259999999999991</v>
      </c>
      <c r="AZ58" s="614">
        <f>AZ55+AZ42</f>
        <v>43.25</v>
      </c>
      <c r="BA58" s="615">
        <f>BA55+BA42</f>
        <v>10.209</v>
      </c>
      <c r="BB58" s="616">
        <f>SUM(AW58:BA58)</f>
        <v>358.40600000000001</v>
      </c>
      <c r="BC58" s="482"/>
      <c r="BD58" s="265" t="s">
        <v>293</v>
      </c>
      <c r="BE58" s="617"/>
      <c r="BG58" s="43"/>
      <c r="BH58" s="43"/>
      <c r="BJ58" s="257">
        <f>+BJ55+1</f>
        <v>37</v>
      </c>
      <c r="BK58" s="258" t="s">
        <v>294</v>
      </c>
      <c r="BL58" s="259" t="s">
        <v>41</v>
      </c>
      <c r="BM58" s="611">
        <v>3</v>
      </c>
      <c r="BN58" s="267" t="s">
        <v>1115</v>
      </c>
      <c r="BO58" s="268" t="s">
        <v>1116</v>
      </c>
      <c r="BP58" s="268" t="s">
        <v>1117</v>
      </c>
      <c r="BQ58" s="269" t="s">
        <v>1118</v>
      </c>
      <c r="BR58" s="618" t="s">
        <v>1119</v>
      </c>
      <c r="BS58" s="619" t="s">
        <v>1120</v>
      </c>
      <c r="BX58" s="441"/>
      <c r="BY58" s="441"/>
      <c r="BZ58" s="441"/>
      <c r="CA58" s="441"/>
      <c r="CB58" s="441"/>
      <c r="CC58" s="441"/>
      <c r="CD58" s="441"/>
      <c r="CE58" s="441"/>
      <c r="CF58" s="441"/>
      <c r="CG58" s="441"/>
      <c r="CH58" s="441"/>
      <c r="CI58" s="441"/>
      <c r="CJ58" s="441"/>
      <c r="CK58" s="441"/>
      <c r="CL58" s="441"/>
      <c r="CM58" s="441"/>
      <c r="CN58" s="441"/>
      <c r="CO58" s="441"/>
      <c r="CP58" s="441"/>
      <c r="CQ58" s="441"/>
      <c r="CR58" s="441"/>
      <c r="CS58" s="441"/>
      <c r="CT58" s="441"/>
      <c r="CU58" s="441"/>
      <c r="CV58" s="441"/>
      <c r="CW58" s="441"/>
      <c r="CX58" s="441"/>
      <c r="CY58" s="441"/>
      <c r="CZ58" s="441"/>
      <c r="DA58" s="441"/>
      <c r="DB58" s="441"/>
      <c r="DC58" s="441"/>
      <c r="DD58" s="441"/>
      <c r="DE58" s="441"/>
      <c r="DF58" s="441"/>
      <c r="DG58" s="441"/>
      <c r="DH58" s="441"/>
      <c r="DI58" s="441"/>
      <c r="DJ58" s="441"/>
      <c r="DK58" s="441"/>
      <c r="DL58" s="441"/>
      <c r="DM58" s="441"/>
      <c r="DN58" s="441"/>
      <c r="DO58" s="441"/>
      <c r="DP58" s="441"/>
      <c r="DQ58" s="441"/>
      <c r="DR58" s="441"/>
      <c r="DS58" s="441"/>
      <c r="DT58" s="610"/>
    </row>
    <row r="59" spans="2:171" ht="15" customHeight="1" x14ac:dyDescent="0.3">
      <c r="B59" s="620"/>
      <c r="C59" s="620"/>
      <c r="D59" s="620"/>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G59" s="43"/>
      <c r="BH59" s="43"/>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c r="CU59" s="441"/>
      <c r="CV59" s="441"/>
      <c r="CW59" s="441"/>
      <c r="CX59" s="441"/>
      <c r="CY59" s="441"/>
      <c r="CZ59" s="441"/>
      <c r="DA59" s="441"/>
      <c r="DB59" s="441"/>
      <c r="DC59" s="441"/>
      <c r="DD59" s="441"/>
      <c r="DE59" s="441"/>
      <c r="DF59" s="441"/>
      <c r="DG59" s="441"/>
      <c r="DH59" s="441"/>
      <c r="DI59" s="441"/>
      <c r="DJ59" s="441"/>
      <c r="DK59" s="441"/>
      <c r="DL59" s="441"/>
      <c r="DM59" s="441"/>
      <c r="DN59" s="441"/>
      <c r="DO59" s="441"/>
      <c r="DP59" s="441"/>
      <c r="DQ59" s="441"/>
      <c r="DR59" s="441"/>
      <c r="DS59" s="441"/>
      <c r="DT59" s="610"/>
    </row>
    <row r="60" spans="2:171" ht="14.25" customHeight="1" x14ac:dyDescent="0.3">
      <c r="B60" s="277" t="s">
        <v>300</v>
      </c>
      <c r="C60" s="278"/>
      <c r="D60" s="279"/>
      <c r="E60" s="279"/>
      <c r="F60" s="279"/>
      <c r="G60" s="35"/>
      <c r="H60" s="280"/>
      <c r="I60" s="280"/>
      <c r="J60" s="280"/>
      <c r="K60" s="280"/>
      <c r="L60" s="280"/>
      <c r="M60" s="280"/>
      <c r="N60" s="280"/>
      <c r="O60" s="280"/>
      <c r="P60" s="280"/>
      <c r="Q60" s="280"/>
      <c r="R60" s="114"/>
      <c r="S60" s="114"/>
      <c r="T60" s="114"/>
      <c r="U60" s="114"/>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G60" s="621"/>
      <c r="BH60" s="621"/>
      <c r="BX60" s="441"/>
      <c r="BY60" s="441"/>
      <c r="BZ60" s="441"/>
      <c r="CA60" s="441"/>
      <c r="CB60" s="441"/>
      <c r="CC60" s="441"/>
      <c r="CD60" s="441"/>
      <c r="CE60" s="441"/>
      <c r="CF60" s="441"/>
      <c r="CG60" s="441"/>
      <c r="CH60" s="441"/>
      <c r="CI60" s="441"/>
      <c r="CJ60" s="441"/>
      <c r="CK60" s="441"/>
      <c r="CL60" s="441"/>
      <c r="CM60" s="441"/>
      <c r="CN60" s="441"/>
      <c r="CO60" s="441"/>
      <c r="CP60" s="441"/>
      <c r="CQ60" s="441"/>
      <c r="CR60" s="441"/>
      <c r="CS60" s="441"/>
      <c r="CT60" s="441"/>
      <c r="CU60" s="441"/>
      <c r="CV60" s="441"/>
      <c r="CW60" s="441"/>
      <c r="CX60" s="441"/>
      <c r="CY60" s="441"/>
      <c r="CZ60" s="441"/>
      <c r="DA60" s="441"/>
      <c r="DB60" s="441"/>
      <c r="DC60" s="441"/>
      <c r="DD60" s="441"/>
      <c r="DE60" s="441"/>
      <c r="DF60" s="441"/>
      <c r="DG60" s="441"/>
      <c r="DH60" s="441"/>
      <c r="DI60" s="441"/>
      <c r="DJ60" s="441"/>
      <c r="DK60" s="441"/>
      <c r="DL60" s="441"/>
      <c r="DM60" s="441"/>
      <c r="DN60" s="441"/>
      <c r="DO60" s="441"/>
      <c r="DP60" s="441"/>
      <c r="DQ60" s="441"/>
      <c r="DR60" s="441"/>
      <c r="DS60" s="441"/>
      <c r="DT60" s="610"/>
    </row>
    <row r="61" spans="2:171" ht="14.25" customHeight="1" x14ac:dyDescent="0.3">
      <c r="B61" s="282"/>
      <c r="C61" s="283" t="s">
        <v>301</v>
      </c>
      <c r="D61" s="279"/>
      <c r="E61" s="279"/>
      <c r="F61" s="279"/>
      <c r="G61" s="35"/>
      <c r="H61" s="280"/>
      <c r="I61" s="280"/>
      <c r="J61" s="280"/>
      <c r="K61" s="280"/>
      <c r="L61" s="280"/>
      <c r="M61" s="280"/>
      <c r="N61" s="280"/>
      <c r="O61" s="280"/>
      <c r="P61" s="280"/>
      <c r="Q61" s="280"/>
      <c r="R61" s="114"/>
      <c r="S61" s="114"/>
      <c r="T61" s="114"/>
      <c r="U61" s="114"/>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G61" s="621"/>
      <c r="BH61" s="621"/>
      <c r="BX61" s="441"/>
      <c r="BY61" s="441"/>
      <c r="BZ61" s="441"/>
      <c r="CA61" s="441"/>
      <c r="CB61" s="441"/>
      <c r="CC61" s="441"/>
      <c r="CD61" s="441"/>
      <c r="CE61" s="441"/>
      <c r="CF61" s="441"/>
      <c r="CG61" s="441"/>
      <c r="CH61" s="441"/>
      <c r="CI61" s="441"/>
      <c r="CJ61" s="441"/>
      <c r="CK61" s="441"/>
      <c r="CL61" s="441"/>
      <c r="CM61" s="441"/>
      <c r="CN61" s="441"/>
      <c r="CO61" s="441"/>
      <c r="CP61" s="441"/>
      <c r="CQ61" s="441"/>
      <c r="CR61" s="441"/>
      <c r="CS61" s="441"/>
      <c r="CT61" s="441"/>
      <c r="CU61" s="441"/>
      <c r="CV61" s="441"/>
      <c r="CW61" s="441"/>
      <c r="CX61" s="441"/>
      <c r="CY61" s="441"/>
      <c r="CZ61" s="441"/>
      <c r="DA61" s="441"/>
      <c r="DB61" s="441"/>
      <c r="DC61" s="441"/>
      <c r="DD61" s="441"/>
      <c r="DE61" s="441"/>
      <c r="DF61" s="441"/>
      <c r="DG61" s="441"/>
      <c r="DH61" s="441"/>
      <c r="DI61" s="441"/>
      <c r="DJ61" s="441"/>
      <c r="DK61" s="441"/>
      <c r="DL61" s="441"/>
      <c r="DM61" s="441"/>
      <c r="DN61" s="441"/>
      <c r="DO61" s="441"/>
      <c r="DP61" s="441"/>
      <c r="DQ61" s="441"/>
      <c r="DR61" s="441"/>
      <c r="DS61" s="441"/>
      <c r="DT61" s="610"/>
    </row>
    <row r="62" spans="2:171" ht="14.25" customHeight="1" x14ac:dyDescent="0.3">
      <c r="B62" s="284"/>
      <c r="C62" s="283" t="s">
        <v>302</v>
      </c>
      <c r="D62" s="279"/>
      <c r="E62" s="279"/>
      <c r="F62" s="279"/>
      <c r="G62" s="35"/>
      <c r="H62" s="280"/>
      <c r="I62" s="280"/>
      <c r="J62" s="280"/>
      <c r="K62" s="280"/>
      <c r="L62" s="280"/>
      <c r="M62" s="280"/>
      <c r="N62" s="280"/>
      <c r="O62" s="280"/>
      <c r="P62" s="280"/>
      <c r="Q62" s="280"/>
      <c r="R62" s="114"/>
      <c r="S62" s="114"/>
      <c r="T62" s="114"/>
      <c r="U62" s="114"/>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U62" s="610"/>
      <c r="BV62" s="622"/>
      <c r="BW62" s="622"/>
      <c r="BX62" s="623"/>
      <c r="DT62" s="610"/>
    </row>
    <row r="63" spans="2:171" ht="14.25" customHeight="1" x14ac:dyDescent="0.3">
      <c r="B63" s="285"/>
      <c r="C63" s="283" t="s">
        <v>303</v>
      </c>
      <c r="D63" s="279"/>
      <c r="E63" s="279"/>
      <c r="F63" s="279"/>
      <c r="G63" s="35"/>
      <c r="H63" s="280"/>
      <c r="I63" s="280"/>
      <c r="J63" s="280"/>
      <c r="K63" s="280"/>
      <c r="L63" s="280"/>
      <c r="M63" s="280"/>
      <c r="N63" s="280"/>
      <c r="O63" s="280"/>
      <c r="P63" s="280"/>
      <c r="Q63" s="280"/>
      <c r="R63" s="114"/>
      <c r="S63" s="114"/>
      <c r="T63" s="114"/>
      <c r="U63" s="114"/>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U63" s="610"/>
      <c r="BV63" s="622"/>
      <c r="BW63" s="622"/>
      <c r="BX63" s="624"/>
      <c r="DT63" s="610"/>
    </row>
    <row r="64" spans="2:171" ht="14.25" customHeight="1" x14ac:dyDescent="0.3">
      <c r="B64" s="286"/>
      <c r="C64" s="283" t="s">
        <v>304</v>
      </c>
      <c r="D64" s="279"/>
      <c r="E64" s="279"/>
      <c r="F64" s="279"/>
      <c r="G64" s="35"/>
      <c r="H64" s="280"/>
      <c r="I64" s="280"/>
      <c r="J64" s="280"/>
      <c r="K64" s="280"/>
      <c r="L64" s="280"/>
      <c r="M64" s="280"/>
      <c r="N64" s="280"/>
      <c r="O64" s="280"/>
      <c r="P64" s="280"/>
      <c r="Q64" s="280"/>
      <c r="R64" s="114"/>
      <c r="S64" s="114"/>
      <c r="T64" s="114"/>
      <c r="U64" s="114"/>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U64" s="610"/>
      <c r="BV64" s="622"/>
      <c r="BW64" s="622"/>
      <c r="BX64" s="624"/>
      <c r="DT64" s="610"/>
    </row>
    <row r="65" spans="2:124" ht="14.25" customHeight="1" thickBot="1" x14ac:dyDescent="0.35">
      <c r="B65" s="287"/>
      <c r="C65" s="283"/>
      <c r="D65" s="279"/>
      <c r="E65" s="279"/>
      <c r="F65" s="279"/>
      <c r="G65" s="35"/>
      <c r="H65" s="280"/>
      <c r="I65" s="280"/>
      <c r="J65" s="280"/>
      <c r="K65" s="280"/>
      <c r="L65" s="280"/>
      <c r="M65" s="280"/>
      <c r="N65" s="280"/>
      <c r="O65" s="280"/>
      <c r="P65" s="280"/>
      <c r="Q65" s="280"/>
      <c r="R65" s="114"/>
      <c r="S65" s="114"/>
      <c r="T65" s="114"/>
      <c r="U65" s="114"/>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G65" s="621"/>
      <c r="BH65" s="621"/>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10"/>
    </row>
    <row r="66" spans="2:124" ht="15" customHeight="1" thickBot="1" x14ac:dyDescent="0.35">
      <c r="B66" s="3494" t="s">
        <v>1121</v>
      </c>
      <c r="C66" s="3495"/>
      <c r="D66" s="3495"/>
      <c r="E66" s="3495"/>
      <c r="F66" s="3495"/>
      <c r="G66" s="3495"/>
      <c r="H66" s="3495"/>
      <c r="I66" s="3495"/>
      <c r="J66" s="3495"/>
      <c r="K66" s="3495"/>
      <c r="L66" s="3495"/>
      <c r="M66" s="3495"/>
      <c r="N66" s="3495"/>
      <c r="O66" s="3495"/>
      <c r="P66" s="3495"/>
      <c r="Q66" s="3495"/>
      <c r="R66" s="3496"/>
      <c r="S66" s="288"/>
      <c r="T66" s="288"/>
      <c r="U66" s="288"/>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U66" s="610"/>
      <c r="BV66" s="622"/>
      <c r="BW66" s="622"/>
      <c r="BX66" s="623"/>
      <c r="DT66" s="610"/>
    </row>
    <row r="67" spans="2:124" ht="15" customHeight="1" thickBot="1" x14ac:dyDescent="0.35">
      <c r="B67" s="288"/>
      <c r="C67" s="289"/>
      <c r="D67" s="290"/>
      <c r="E67" s="291"/>
      <c r="F67" s="291"/>
      <c r="G67" s="291"/>
      <c r="H67" s="291"/>
      <c r="I67" s="291"/>
      <c r="J67" s="291"/>
      <c r="K67" s="291"/>
      <c r="L67" s="291"/>
      <c r="M67" s="291"/>
      <c r="N67" s="291"/>
      <c r="O67" s="291"/>
      <c r="P67" s="291"/>
      <c r="Q67" s="291"/>
      <c r="R67" s="291"/>
      <c r="S67" s="291"/>
      <c r="T67" s="291"/>
      <c r="U67" s="291"/>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U67" s="610"/>
      <c r="BV67" s="622"/>
      <c r="BW67" s="622"/>
      <c r="BX67" s="624"/>
      <c r="DT67" s="610"/>
    </row>
    <row r="68" spans="2:124" ht="90" customHeight="1" thickBot="1" x14ac:dyDescent="0.35">
      <c r="B68" s="3480" t="s">
        <v>1122</v>
      </c>
      <c r="C68" s="3481"/>
      <c r="D68" s="3481"/>
      <c r="E68" s="3481"/>
      <c r="F68" s="3481"/>
      <c r="G68" s="3481"/>
      <c r="H68" s="3481"/>
      <c r="I68" s="3481"/>
      <c r="J68" s="3481"/>
      <c r="K68" s="3481"/>
      <c r="L68" s="3481"/>
      <c r="M68" s="3481"/>
      <c r="N68" s="3481"/>
      <c r="O68" s="3481"/>
      <c r="P68" s="3481"/>
      <c r="Q68" s="3481"/>
      <c r="R68" s="3482"/>
      <c r="S68" s="625"/>
      <c r="T68" s="625"/>
      <c r="U68" s="625"/>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X68" s="624"/>
    </row>
    <row r="69" spans="2:124" ht="15" customHeight="1" thickBot="1" x14ac:dyDescent="0.35">
      <c r="B69" s="288"/>
      <c r="C69" s="289"/>
      <c r="D69" s="290"/>
      <c r="E69" s="291"/>
      <c r="F69" s="291"/>
      <c r="G69" s="291"/>
      <c r="H69" s="291"/>
      <c r="I69" s="291"/>
      <c r="J69" s="291"/>
      <c r="K69" s="291"/>
      <c r="L69" s="291"/>
      <c r="M69" s="291"/>
      <c r="N69" s="291"/>
      <c r="O69" s="291"/>
      <c r="P69" s="291"/>
      <c r="Q69" s="291"/>
      <c r="R69" s="291"/>
      <c r="S69" s="291"/>
      <c r="T69" s="291"/>
      <c r="U69" s="291"/>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X69" s="624"/>
    </row>
    <row r="70" spans="2:124" ht="15" customHeight="1" x14ac:dyDescent="0.3">
      <c r="B70" s="292" t="s">
        <v>307</v>
      </c>
      <c r="C70" s="3532" t="s">
        <v>308</v>
      </c>
      <c r="D70" s="3533"/>
      <c r="E70" s="3533"/>
      <c r="F70" s="3533"/>
      <c r="G70" s="3533"/>
      <c r="H70" s="3533"/>
      <c r="I70" s="3533"/>
      <c r="J70" s="3533"/>
      <c r="K70" s="3533"/>
      <c r="L70" s="3533"/>
      <c r="M70" s="3533"/>
      <c r="N70" s="3533"/>
      <c r="O70" s="3533"/>
      <c r="P70" s="3533"/>
      <c r="Q70" s="3533"/>
      <c r="R70" s="3534"/>
      <c r="S70" s="626"/>
      <c r="T70" s="626"/>
      <c r="U70" s="626"/>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X70" s="624"/>
    </row>
    <row r="71" spans="2:124" ht="15" customHeight="1" x14ac:dyDescent="0.3">
      <c r="B71" s="627" t="s">
        <v>309</v>
      </c>
      <c r="C71" s="628" t="str">
        <f>$C$9</f>
        <v>Operating expenditure</v>
      </c>
      <c r="D71" s="628"/>
      <c r="E71" s="628"/>
      <c r="F71" s="628"/>
      <c r="G71" s="628"/>
      <c r="H71" s="628"/>
      <c r="I71" s="628"/>
      <c r="J71" s="628"/>
      <c r="K71" s="628"/>
      <c r="L71" s="628"/>
      <c r="M71" s="628"/>
      <c r="N71" s="628"/>
      <c r="O71" s="628"/>
      <c r="P71" s="628"/>
      <c r="Q71" s="628"/>
      <c r="R71" s="629"/>
      <c r="S71" s="626"/>
      <c r="T71" s="626"/>
      <c r="U71" s="626"/>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X71" s="624"/>
    </row>
    <row r="72" spans="2:124" ht="15" customHeight="1" x14ac:dyDescent="0.3">
      <c r="B72" s="297">
        <v>1</v>
      </c>
      <c r="C72" s="3523" t="s">
        <v>310</v>
      </c>
      <c r="D72" s="3524"/>
      <c r="E72" s="3524"/>
      <c r="F72" s="3524"/>
      <c r="G72" s="3524"/>
      <c r="H72" s="3524"/>
      <c r="I72" s="3524"/>
      <c r="J72" s="3524"/>
      <c r="K72" s="3524"/>
      <c r="L72" s="3524"/>
      <c r="M72" s="3524"/>
      <c r="N72" s="3524"/>
      <c r="O72" s="3524"/>
      <c r="P72" s="3524"/>
      <c r="Q72" s="3524"/>
      <c r="R72" s="3525"/>
      <c r="S72" s="630"/>
      <c r="T72" s="630"/>
      <c r="U72" s="630"/>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X72" s="624"/>
    </row>
    <row r="73" spans="2:124" ht="100.5" customHeight="1" x14ac:dyDescent="0.3">
      <c r="B73" s="297">
        <v>2</v>
      </c>
      <c r="C73" s="3523" t="s">
        <v>1123</v>
      </c>
      <c r="D73" s="3524"/>
      <c r="E73" s="3524"/>
      <c r="F73" s="3524"/>
      <c r="G73" s="3524"/>
      <c r="H73" s="3524"/>
      <c r="I73" s="3524"/>
      <c r="J73" s="3524"/>
      <c r="K73" s="3524"/>
      <c r="L73" s="3524"/>
      <c r="M73" s="3524"/>
      <c r="N73" s="3524"/>
      <c r="O73" s="3524"/>
      <c r="P73" s="3524"/>
      <c r="Q73" s="3524"/>
      <c r="R73" s="3525"/>
      <c r="S73" s="630"/>
      <c r="T73" s="630"/>
      <c r="U73" s="630"/>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row>
    <row r="74" spans="2:124" ht="15" customHeight="1" x14ac:dyDescent="0.3">
      <c r="B74" s="297">
        <v>3</v>
      </c>
      <c r="C74" s="3523" t="s">
        <v>1124</v>
      </c>
      <c r="D74" s="3524"/>
      <c r="E74" s="3524"/>
      <c r="F74" s="3524"/>
      <c r="G74" s="3524"/>
      <c r="H74" s="3524"/>
      <c r="I74" s="3524"/>
      <c r="J74" s="3524"/>
      <c r="K74" s="3524"/>
      <c r="L74" s="3524"/>
      <c r="M74" s="3524"/>
      <c r="N74" s="3524"/>
      <c r="O74" s="3524"/>
      <c r="P74" s="3524"/>
      <c r="Q74" s="3524"/>
      <c r="R74" s="3525"/>
      <c r="S74" s="630"/>
      <c r="T74" s="630"/>
      <c r="U74" s="630"/>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row>
    <row r="75" spans="2:124" ht="15" customHeight="1" x14ac:dyDescent="0.3">
      <c r="B75" s="297">
        <v>4</v>
      </c>
      <c r="C75" s="3523" t="s">
        <v>313</v>
      </c>
      <c r="D75" s="3524"/>
      <c r="E75" s="3524"/>
      <c r="F75" s="3524"/>
      <c r="G75" s="3524"/>
      <c r="H75" s="3524"/>
      <c r="I75" s="3524"/>
      <c r="J75" s="3524"/>
      <c r="K75" s="3524"/>
      <c r="L75" s="3524"/>
      <c r="M75" s="3524"/>
      <c r="N75" s="3524"/>
      <c r="O75" s="3524"/>
      <c r="P75" s="3524"/>
      <c r="Q75" s="3524"/>
      <c r="R75" s="3525"/>
      <c r="S75" s="630"/>
      <c r="T75" s="630"/>
      <c r="U75" s="630"/>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C75" s="482"/>
      <c r="BD75" s="482"/>
    </row>
    <row r="76" spans="2:124" ht="15" customHeight="1" x14ac:dyDescent="0.3">
      <c r="B76" s="297">
        <v>5</v>
      </c>
      <c r="C76" s="3523" t="s">
        <v>314</v>
      </c>
      <c r="D76" s="3524"/>
      <c r="E76" s="3524"/>
      <c r="F76" s="3524"/>
      <c r="G76" s="3524"/>
      <c r="H76" s="3524"/>
      <c r="I76" s="3524"/>
      <c r="J76" s="3524"/>
      <c r="K76" s="3524"/>
      <c r="L76" s="3524"/>
      <c r="M76" s="3524"/>
      <c r="N76" s="3524"/>
      <c r="O76" s="3524"/>
      <c r="P76" s="3524"/>
      <c r="Q76" s="3524"/>
      <c r="R76" s="3525"/>
      <c r="S76" s="630"/>
      <c r="T76" s="630"/>
      <c r="U76" s="630"/>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row>
    <row r="77" spans="2:124" ht="15" customHeight="1" x14ac:dyDescent="0.3">
      <c r="B77" s="297">
        <v>6</v>
      </c>
      <c r="C77" s="3523" t="s">
        <v>315</v>
      </c>
      <c r="D77" s="3524"/>
      <c r="E77" s="3524"/>
      <c r="F77" s="3524"/>
      <c r="G77" s="3524"/>
      <c r="H77" s="3524"/>
      <c r="I77" s="3524"/>
      <c r="J77" s="3524"/>
      <c r="K77" s="3524"/>
      <c r="L77" s="3524"/>
      <c r="M77" s="3524"/>
      <c r="N77" s="3524"/>
      <c r="O77" s="3524"/>
      <c r="P77" s="3524"/>
      <c r="Q77" s="3524"/>
      <c r="R77" s="3525"/>
      <c r="S77" s="630"/>
      <c r="T77" s="630"/>
      <c r="U77" s="630"/>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C77" s="482"/>
      <c r="BD77" s="482"/>
    </row>
    <row r="78" spans="2:124" ht="15" customHeight="1" x14ac:dyDescent="0.3">
      <c r="B78" s="297">
        <v>7</v>
      </c>
      <c r="C78" s="3523" t="s">
        <v>1125</v>
      </c>
      <c r="D78" s="3524"/>
      <c r="E78" s="3524"/>
      <c r="F78" s="3524"/>
      <c r="G78" s="3524"/>
      <c r="H78" s="3524"/>
      <c r="I78" s="3524"/>
      <c r="J78" s="3524"/>
      <c r="K78" s="3524"/>
      <c r="L78" s="3524"/>
      <c r="M78" s="3524"/>
      <c r="N78" s="3524"/>
      <c r="O78" s="3524"/>
      <c r="P78" s="3524"/>
      <c r="Q78" s="3524"/>
      <c r="R78" s="3525"/>
      <c r="S78" s="630"/>
      <c r="T78" s="630"/>
      <c r="U78" s="630"/>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row>
    <row r="79" spans="2:124" ht="15" customHeight="1" x14ac:dyDescent="0.3">
      <c r="B79" s="297">
        <v>8</v>
      </c>
      <c r="C79" s="3523" t="s">
        <v>317</v>
      </c>
      <c r="D79" s="3524"/>
      <c r="E79" s="3524"/>
      <c r="F79" s="3524"/>
      <c r="G79" s="3524"/>
      <c r="H79" s="3524"/>
      <c r="I79" s="3524"/>
      <c r="J79" s="3524"/>
      <c r="K79" s="3524"/>
      <c r="L79" s="3524"/>
      <c r="M79" s="3524"/>
      <c r="N79" s="3524"/>
      <c r="O79" s="3524"/>
      <c r="P79" s="3524"/>
      <c r="Q79" s="3524"/>
      <c r="R79" s="3525"/>
      <c r="S79" s="630"/>
      <c r="T79" s="630"/>
      <c r="U79" s="630"/>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row>
    <row r="80" spans="2:124" ht="15" customHeight="1" x14ac:dyDescent="0.3">
      <c r="B80" s="297">
        <v>9</v>
      </c>
      <c r="C80" s="3523" t="s">
        <v>1126</v>
      </c>
      <c r="D80" s="3524"/>
      <c r="E80" s="3524"/>
      <c r="F80" s="3524"/>
      <c r="G80" s="3524"/>
      <c r="H80" s="3524"/>
      <c r="I80" s="3524"/>
      <c r="J80" s="3524"/>
      <c r="K80" s="3524"/>
      <c r="L80" s="3524"/>
      <c r="M80" s="3524"/>
      <c r="N80" s="3524"/>
      <c r="O80" s="3524"/>
      <c r="P80" s="3524"/>
      <c r="Q80" s="3524"/>
      <c r="R80" s="3525"/>
      <c r="S80" s="630"/>
      <c r="T80" s="630"/>
      <c r="U80" s="630"/>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row>
    <row r="81" spans="2:56" ht="15" customHeight="1" x14ac:dyDescent="0.3">
      <c r="B81" s="297">
        <v>10</v>
      </c>
      <c r="C81" s="3523" t="s">
        <v>319</v>
      </c>
      <c r="D81" s="3524"/>
      <c r="E81" s="3524"/>
      <c r="F81" s="3524"/>
      <c r="G81" s="3524"/>
      <c r="H81" s="3524"/>
      <c r="I81" s="3524"/>
      <c r="J81" s="3524"/>
      <c r="K81" s="3524"/>
      <c r="L81" s="3524"/>
      <c r="M81" s="3524"/>
      <c r="N81" s="3524"/>
      <c r="O81" s="3524"/>
      <c r="P81" s="3524"/>
      <c r="Q81" s="3524"/>
      <c r="R81" s="3525"/>
      <c r="S81" s="630"/>
      <c r="T81" s="630"/>
      <c r="U81" s="630"/>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row>
    <row r="82" spans="2:56" ht="15" customHeight="1" x14ac:dyDescent="0.3">
      <c r="B82" s="297">
        <v>11</v>
      </c>
      <c r="C82" s="3523" t="s">
        <v>1127</v>
      </c>
      <c r="D82" s="3524"/>
      <c r="E82" s="3524"/>
      <c r="F82" s="3524"/>
      <c r="G82" s="3524"/>
      <c r="H82" s="3524"/>
      <c r="I82" s="3524"/>
      <c r="J82" s="3524"/>
      <c r="K82" s="3524"/>
      <c r="L82" s="3524"/>
      <c r="M82" s="3524"/>
      <c r="N82" s="3524"/>
      <c r="O82" s="3524"/>
      <c r="P82" s="3524"/>
      <c r="Q82" s="3524"/>
      <c r="R82" s="3525"/>
      <c r="S82" s="630"/>
      <c r="T82" s="630"/>
      <c r="U82" s="630"/>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row>
    <row r="83" spans="2:56" ht="15" customHeight="1" x14ac:dyDescent="0.3">
      <c r="B83" s="627" t="s">
        <v>321</v>
      </c>
      <c r="C83" s="628" t="str">
        <f>$C$24</f>
        <v>Capital expenditure</v>
      </c>
      <c r="D83" s="628"/>
      <c r="E83" s="628"/>
      <c r="F83" s="628"/>
      <c r="G83" s="628"/>
      <c r="H83" s="628"/>
      <c r="I83" s="628"/>
      <c r="J83" s="628"/>
      <c r="K83" s="628"/>
      <c r="L83" s="628"/>
      <c r="M83" s="628"/>
      <c r="N83" s="628"/>
      <c r="O83" s="628"/>
      <c r="P83" s="628"/>
      <c r="Q83" s="628"/>
      <c r="R83" s="629"/>
      <c r="S83" s="630"/>
      <c r="T83" s="630"/>
      <c r="U83" s="630"/>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row>
    <row r="84" spans="2:56" ht="30" customHeight="1" x14ac:dyDescent="0.3">
      <c r="B84" s="297">
        <v>12</v>
      </c>
      <c r="C84" s="3523" t="s">
        <v>1128</v>
      </c>
      <c r="D84" s="3524"/>
      <c r="E84" s="3524"/>
      <c r="F84" s="3524"/>
      <c r="G84" s="3524"/>
      <c r="H84" s="3524"/>
      <c r="I84" s="3524"/>
      <c r="J84" s="3524"/>
      <c r="K84" s="3524"/>
      <c r="L84" s="3524"/>
      <c r="M84" s="3524"/>
      <c r="N84" s="3524"/>
      <c r="O84" s="3524"/>
      <c r="P84" s="3524"/>
      <c r="Q84" s="3524"/>
      <c r="R84" s="3525"/>
      <c r="S84" s="630"/>
      <c r="T84" s="630"/>
      <c r="U84" s="630"/>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row>
    <row r="85" spans="2:56" ht="30" customHeight="1" x14ac:dyDescent="0.3">
      <c r="B85" s="297">
        <v>13</v>
      </c>
      <c r="C85" s="3523" t="s">
        <v>1129</v>
      </c>
      <c r="D85" s="3524"/>
      <c r="E85" s="3524"/>
      <c r="F85" s="3524"/>
      <c r="G85" s="3524"/>
      <c r="H85" s="3524"/>
      <c r="I85" s="3524"/>
      <c r="J85" s="3524"/>
      <c r="K85" s="3524"/>
      <c r="L85" s="3524"/>
      <c r="M85" s="3524"/>
      <c r="N85" s="3524"/>
      <c r="O85" s="3524"/>
      <c r="P85" s="3524"/>
      <c r="Q85" s="3524"/>
      <c r="R85" s="3525"/>
      <c r="S85" s="630"/>
      <c r="T85" s="630"/>
      <c r="U85" s="630"/>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c r="BC85" s="482"/>
      <c r="BD85" s="482"/>
    </row>
    <row r="86" spans="2:56" ht="15" customHeight="1" x14ac:dyDescent="0.3">
      <c r="B86" s="297">
        <v>14</v>
      </c>
      <c r="C86" s="3523" t="s">
        <v>1130</v>
      </c>
      <c r="D86" s="3524"/>
      <c r="E86" s="3524"/>
      <c r="F86" s="3524"/>
      <c r="G86" s="3524"/>
      <c r="H86" s="3524"/>
      <c r="I86" s="3524"/>
      <c r="J86" s="3524"/>
      <c r="K86" s="3524"/>
      <c r="L86" s="3524"/>
      <c r="M86" s="3524"/>
      <c r="N86" s="3524"/>
      <c r="O86" s="3524"/>
      <c r="P86" s="3524"/>
      <c r="Q86" s="3524"/>
      <c r="R86" s="3525"/>
      <c r="S86" s="630"/>
      <c r="T86" s="630"/>
      <c r="U86" s="630"/>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row>
    <row r="87" spans="2:56" ht="15" customHeight="1" x14ac:dyDescent="0.3">
      <c r="B87" s="297">
        <v>15</v>
      </c>
      <c r="C87" s="3523" t="s">
        <v>1131</v>
      </c>
      <c r="D87" s="3524"/>
      <c r="E87" s="3524"/>
      <c r="F87" s="3524"/>
      <c r="G87" s="3524"/>
      <c r="H87" s="3524"/>
      <c r="I87" s="3524"/>
      <c r="J87" s="3524"/>
      <c r="K87" s="3524"/>
      <c r="L87" s="3524"/>
      <c r="M87" s="3524"/>
      <c r="N87" s="3524"/>
      <c r="O87" s="3524"/>
      <c r="P87" s="3524"/>
      <c r="Q87" s="3524"/>
      <c r="R87" s="3525"/>
      <c r="S87" s="630"/>
      <c r="T87" s="630"/>
      <c r="U87" s="630"/>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c r="BC87" s="482"/>
      <c r="BD87" s="482"/>
    </row>
    <row r="88" spans="2:56" ht="60" customHeight="1" x14ac:dyDescent="0.3">
      <c r="B88" s="297">
        <v>16</v>
      </c>
      <c r="C88" s="3523" t="s">
        <v>1132</v>
      </c>
      <c r="D88" s="3524"/>
      <c r="E88" s="3524"/>
      <c r="F88" s="3524"/>
      <c r="G88" s="3524"/>
      <c r="H88" s="3524"/>
      <c r="I88" s="3524"/>
      <c r="J88" s="3524"/>
      <c r="K88" s="3524"/>
      <c r="L88" s="3524"/>
      <c r="M88" s="3524"/>
      <c r="N88" s="3524"/>
      <c r="O88" s="3524"/>
      <c r="P88" s="3524"/>
      <c r="Q88" s="3524"/>
      <c r="R88" s="3525"/>
      <c r="S88" s="630"/>
      <c r="T88" s="630"/>
      <c r="U88" s="630"/>
      <c r="V88" s="482"/>
      <c r="W88" s="482"/>
      <c r="X88" s="482"/>
      <c r="Y88" s="482"/>
      <c r="Z88" s="482"/>
      <c r="AA88" s="482"/>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c r="BC88" s="482"/>
      <c r="BD88" s="482"/>
    </row>
    <row r="89" spans="2:56" ht="15" customHeight="1" x14ac:dyDescent="0.3">
      <c r="B89" s="297">
        <v>17</v>
      </c>
      <c r="C89" s="3523" t="s">
        <v>1133</v>
      </c>
      <c r="D89" s="3524"/>
      <c r="E89" s="3524"/>
      <c r="F89" s="3524"/>
      <c r="G89" s="3524"/>
      <c r="H89" s="3524"/>
      <c r="I89" s="3524"/>
      <c r="J89" s="3524"/>
      <c r="K89" s="3524"/>
      <c r="L89" s="3524"/>
      <c r="M89" s="3524"/>
      <c r="N89" s="3524"/>
      <c r="O89" s="3524"/>
      <c r="P89" s="3524"/>
      <c r="Q89" s="3524"/>
      <c r="R89" s="3525"/>
      <c r="S89" s="630"/>
      <c r="T89" s="630"/>
      <c r="U89" s="630"/>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c r="BC89" s="482"/>
      <c r="BD89" s="482"/>
    </row>
    <row r="90" spans="2:56" ht="15" customHeight="1" x14ac:dyDescent="0.3">
      <c r="B90" s="297">
        <v>18</v>
      </c>
      <c r="C90" s="3523" t="s">
        <v>328</v>
      </c>
      <c r="D90" s="3524"/>
      <c r="E90" s="3524"/>
      <c r="F90" s="3524"/>
      <c r="G90" s="3524"/>
      <c r="H90" s="3524"/>
      <c r="I90" s="3524"/>
      <c r="J90" s="3524"/>
      <c r="K90" s="3524"/>
      <c r="L90" s="3524"/>
      <c r="M90" s="3524"/>
      <c r="N90" s="3524"/>
      <c r="O90" s="3524"/>
      <c r="P90" s="3524"/>
      <c r="Q90" s="3524"/>
      <c r="R90" s="3525"/>
      <c r="S90" s="630"/>
      <c r="T90" s="630"/>
      <c r="U90" s="630"/>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c r="BC90" s="482"/>
      <c r="BD90" s="482"/>
    </row>
    <row r="91" spans="2:56" ht="15" customHeight="1" x14ac:dyDescent="0.3">
      <c r="B91" s="297">
        <v>19</v>
      </c>
      <c r="C91" s="3523" t="s">
        <v>1134</v>
      </c>
      <c r="D91" s="3524"/>
      <c r="E91" s="3524"/>
      <c r="F91" s="3524"/>
      <c r="G91" s="3524"/>
      <c r="H91" s="3524"/>
      <c r="I91" s="3524"/>
      <c r="J91" s="3524"/>
      <c r="K91" s="3524"/>
      <c r="L91" s="3524"/>
      <c r="M91" s="3524"/>
      <c r="N91" s="3524"/>
      <c r="O91" s="3524"/>
      <c r="P91" s="3524"/>
      <c r="Q91" s="3524"/>
      <c r="R91" s="3525"/>
      <c r="S91" s="630"/>
      <c r="T91" s="630"/>
      <c r="U91" s="630"/>
      <c r="V91" s="482"/>
      <c r="W91" s="482"/>
      <c r="X91" s="482"/>
      <c r="Y91" s="482"/>
      <c r="Z91" s="482"/>
      <c r="AA91" s="482"/>
      <c r="AB91" s="482"/>
      <c r="AC91" s="482"/>
      <c r="AD91" s="482"/>
      <c r="AE91" s="482"/>
      <c r="AF91" s="482"/>
      <c r="AG91" s="482"/>
      <c r="AH91" s="482"/>
      <c r="AI91" s="482"/>
      <c r="AJ91" s="482"/>
      <c r="AK91" s="482"/>
      <c r="AL91" s="482"/>
      <c r="AM91" s="482"/>
      <c r="AN91" s="482"/>
      <c r="AO91" s="482"/>
      <c r="AP91" s="482"/>
      <c r="AQ91" s="482"/>
      <c r="AR91" s="482"/>
      <c r="AS91" s="482"/>
      <c r="AT91" s="482"/>
      <c r="AU91" s="482"/>
      <c r="AV91" s="482"/>
      <c r="AW91" s="482"/>
      <c r="AX91" s="482"/>
      <c r="AY91" s="482"/>
      <c r="AZ91" s="482"/>
      <c r="BA91" s="482"/>
      <c r="BB91" s="482"/>
      <c r="BC91" s="482"/>
      <c r="BD91" s="482"/>
    </row>
    <row r="92" spans="2:56" ht="15" customHeight="1" x14ac:dyDescent="0.3">
      <c r="B92" s="627" t="s">
        <v>330</v>
      </c>
      <c r="C92" s="628" t="str">
        <f>$C$34</f>
        <v>Totex</v>
      </c>
      <c r="D92" s="628"/>
      <c r="E92" s="628"/>
      <c r="F92" s="628"/>
      <c r="G92" s="628"/>
      <c r="H92" s="628"/>
      <c r="I92" s="628"/>
      <c r="J92" s="628"/>
      <c r="K92" s="628"/>
      <c r="L92" s="628"/>
      <c r="M92" s="628"/>
      <c r="N92" s="628"/>
      <c r="O92" s="628"/>
      <c r="P92" s="628"/>
      <c r="Q92" s="628"/>
      <c r="R92" s="629"/>
      <c r="S92" s="630"/>
      <c r="T92" s="630"/>
      <c r="U92" s="630"/>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c r="BC92" s="482"/>
      <c r="BD92" s="482"/>
    </row>
    <row r="93" spans="2:56" ht="15" customHeight="1" x14ac:dyDescent="0.3">
      <c r="B93" s="297">
        <v>20</v>
      </c>
      <c r="C93" s="3523" t="s">
        <v>1135</v>
      </c>
      <c r="D93" s="3524"/>
      <c r="E93" s="3524"/>
      <c r="F93" s="3524"/>
      <c r="G93" s="3524"/>
      <c r="H93" s="3524"/>
      <c r="I93" s="3524"/>
      <c r="J93" s="3524"/>
      <c r="K93" s="3524"/>
      <c r="L93" s="3524"/>
      <c r="M93" s="3524"/>
      <c r="N93" s="3524"/>
      <c r="O93" s="3524"/>
      <c r="P93" s="3524"/>
      <c r="Q93" s="3524"/>
      <c r="R93" s="3525"/>
      <c r="S93" s="630"/>
      <c r="T93" s="630"/>
      <c r="U93" s="630"/>
      <c r="V93" s="482"/>
      <c r="W93" s="482"/>
      <c r="X93" s="482"/>
      <c r="Y93" s="482"/>
      <c r="Z93" s="482"/>
      <c r="AA93" s="482"/>
      <c r="AB93" s="482"/>
      <c r="AC93" s="482"/>
      <c r="AD93" s="482"/>
      <c r="AE93" s="482"/>
      <c r="AF93" s="482"/>
      <c r="AG93" s="482"/>
      <c r="AH93" s="482"/>
      <c r="AI93" s="482"/>
      <c r="AJ93" s="482"/>
      <c r="AK93" s="482"/>
      <c r="AL93" s="482"/>
      <c r="AM93" s="482"/>
      <c r="AN93" s="482"/>
      <c r="AO93" s="482"/>
      <c r="AP93" s="482"/>
      <c r="AQ93" s="482"/>
      <c r="AR93" s="482"/>
      <c r="AS93" s="482"/>
      <c r="AT93" s="482"/>
      <c r="AU93" s="482"/>
      <c r="AV93" s="482"/>
      <c r="AW93" s="482"/>
      <c r="AX93" s="482"/>
      <c r="AY93" s="482"/>
      <c r="AZ93" s="482"/>
      <c r="BA93" s="482"/>
      <c r="BB93" s="482"/>
      <c r="BC93" s="482"/>
      <c r="BD93" s="482"/>
    </row>
    <row r="94" spans="2:56" ht="15" customHeight="1" x14ac:dyDescent="0.3">
      <c r="B94" s="297">
        <v>21</v>
      </c>
      <c r="C94" s="3523" t="s">
        <v>1136</v>
      </c>
      <c r="D94" s="3524"/>
      <c r="E94" s="3524"/>
      <c r="F94" s="3524"/>
      <c r="G94" s="3524"/>
      <c r="H94" s="3524"/>
      <c r="I94" s="3524"/>
      <c r="J94" s="3524"/>
      <c r="K94" s="3524"/>
      <c r="L94" s="3524"/>
      <c r="M94" s="3524"/>
      <c r="N94" s="3524"/>
      <c r="O94" s="3524"/>
      <c r="P94" s="3524"/>
      <c r="Q94" s="3524"/>
      <c r="R94" s="3525"/>
      <c r="S94" s="630"/>
      <c r="T94" s="630"/>
      <c r="U94" s="630"/>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c r="BC94" s="482"/>
      <c r="BD94" s="482"/>
    </row>
    <row r="95" spans="2:56" ht="15" customHeight="1" x14ac:dyDescent="0.3">
      <c r="B95" s="297">
        <v>22</v>
      </c>
      <c r="C95" s="3523" t="s">
        <v>1137</v>
      </c>
      <c r="D95" s="3524"/>
      <c r="E95" s="3524"/>
      <c r="F95" s="3524"/>
      <c r="G95" s="3524"/>
      <c r="H95" s="3524"/>
      <c r="I95" s="3524"/>
      <c r="J95" s="3524"/>
      <c r="K95" s="3524"/>
      <c r="L95" s="3524"/>
      <c r="M95" s="3524"/>
      <c r="N95" s="3524"/>
      <c r="O95" s="3524"/>
      <c r="P95" s="3524"/>
      <c r="Q95" s="3524"/>
      <c r="R95" s="3525"/>
      <c r="S95" s="630"/>
      <c r="T95" s="630"/>
      <c r="U95" s="630"/>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82"/>
      <c r="AW95" s="482"/>
      <c r="AX95" s="482"/>
      <c r="AY95" s="482"/>
      <c r="AZ95" s="482"/>
      <c r="BA95" s="482"/>
      <c r="BB95" s="482"/>
      <c r="BC95" s="482"/>
      <c r="BD95" s="482"/>
    </row>
    <row r="96" spans="2:56" ht="15" customHeight="1" x14ac:dyDescent="0.3">
      <c r="B96" s="627" t="s">
        <v>334</v>
      </c>
      <c r="C96" s="628" t="str">
        <f>$C$39</f>
        <v>Cash expenditure</v>
      </c>
      <c r="D96" s="628"/>
      <c r="E96" s="628"/>
      <c r="F96" s="628"/>
      <c r="G96" s="628"/>
      <c r="H96" s="628"/>
      <c r="I96" s="628"/>
      <c r="J96" s="628"/>
      <c r="K96" s="628"/>
      <c r="L96" s="628"/>
      <c r="M96" s="628"/>
      <c r="N96" s="628"/>
      <c r="O96" s="628"/>
      <c r="P96" s="628"/>
      <c r="Q96" s="628"/>
      <c r="R96" s="629"/>
      <c r="S96" s="630"/>
      <c r="T96" s="630"/>
      <c r="U96" s="630"/>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482"/>
      <c r="AY96" s="482"/>
      <c r="AZ96" s="482"/>
      <c r="BA96" s="482"/>
      <c r="BB96" s="482"/>
      <c r="BC96" s="482"/>
      <c r="BD96" s="482"/>
    </row>
    <row r="97" spans="2:56" ht="15" customHeight="1" x14ac:dyDescent="0.3">
      <c r="B97" s="297">
        <v>23</v>
      </c>
      <c r="C97" s="3523" t="s">
        <v>335</v>
      </c>
      <c r="D97" s="3524"/>
      <c r="E97" s="3524"/>
      <c r="F97" s="3524"/>
      <c r="G97" s="3524"/>
      <c r="H97" s="3524"/>
      <c r="I97" s="3524"/>
      <c r="J97" s="3524"/>
      <c r="K97" s="3524"/>
      <c r="L97" s="3524"/>
      <c r="M97" s="3524"/>
      <c r="N97" s="3524"/>
      <c r="O97" s="3524"/>
      <c r="P97" s="3524"/>
      <c r="Q97" s="3524"/>
      <c r="R97" s="3525"/>
      <c r="S97" s="630"/>
      <c r="T97" s="630"/>
      <c r="U97" s="630"/>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c r="AS97" s="482"/>
      <c r="AT97" s="482"/>
      <c r="AU97" s="482"/>
      <c r="AV97" s="482"/>
      <c r="AW97" s="482"/>
      <c r="AX97" s="482"/>
      <c r="AY97" s="482"/>
      <c r="AZ97" s="482"/>
      <c r="BA97" s="482"/>
      <c r="BB97" s="482"/>
      <c r="BC97" s="482"/>
      <c r="BD97" s="482"/>
    </row>
    <row r="98" spans="2:56" ht="15" customHeight="1" x14ac:dyDescent="0.3">
      <c r="B98" s="297">
        <v>24</v>
      </c>
      <c r="C98" s="3523" t="s">
        <v>336</v>
      </c>
      <c r="D98" s="3524"/>
      <c r="E98" s="3524"/>
      <c r="F98" s="3524"/>
      <c r="G98" s="3524"/>
      <c r="H98" s="3524"/>
      <c r="I98" s="3524"/>
      <c r="J98" s="3524"/>
      <c r="K98" s="3524"/>
      <c r="L98" s="3524"/>
      <c r="M98" s="3524"/>
      <c r="N98" s="3524"/>
      <c r="O98" s="3524"/>
      <c r="P98" s="3524"/>
      <c r="Q98" s="3524"/>
      <c r="R98" s="3525"/>
      <c r="S98" s="630"/>
      <c r="T98" s="630"/>
      <c r="U98" s="630"/>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c r="BC98" s="482"/>
      <c r="BD98" s="482"/>
    </row>
    <row r="99" spans="2:56" ht="15" customHeight="1" x14ac:dyDescent="0.3">
      <c r="B99" s="297">
        <v>25</v>
      </c>
      <c r="C99" s="3523" t="s">
        <v>1138</v>
      </c>
      <c r="D99" s="3524"/>
      <c r="E99" s="3524"/>
      <c r="F99" s="3524"/>
      <c r="G99" s="3524"/>
      <c r="H99" s="3524"/>
      <c r="I99" s="3524"/>
      <c r="J99" s="3524"/>
      <c r="K99" s="3524"/>
      <c r="L99" s="3524"/>
      <c r="M99" s="3524"/>
      <c r="N99" s="3524"/>
      <c r="O99" s="3524"/>
      <c r="P99" s="3524"/>
      <c r="Q99" s="3524"/>
      <c r="R99" s="3525"/>
      <c r="S99" s="630"/>
      <c r="T99" s="630"/>
      <c r="U99" s="630"/>
      <c r="V99" s="482"/>
      <c r="W99" s="482"/>
      <c r="X99" s="482"/>
      <c r="Y99" s="482"/>
      <c r="Z99" s="482"/>
      <c r="AA99" s="482"/>
      <c r="AB99" s="482"/>
      <c r="AC99" s="482"/>
      <c r="AD99" s="482"/>
      <c r="AE99" s="482"/>
      <c r="AF99" s="482"/>
      <c r="AG99" s="482"/>
      <c r="AH99" s="482"/>
      <c r="AI99" s="482"/>
      <c r="AJ99" s="482"/>
      <c r="AK99" s="482"/>
      <c r="AL99" s="482"/>
      <c r="AM99" s="482"/>
      <c r="AN99" s="482"/>
      <c r="AO99" s="482"/>
      <c r="AP99" s="482"/>
      <c r="AQ99" s="482"/>
      <c r="AR99" s="482"/>
      <c r="AS99" s="482"/>
      <c r="AT99" s="482"/>
      <c r="AU99" s="482"/>
      <c r="AV99" s="482"/>
      <c r="AW99" s="482"/>
      <c r="AX99" s="482"/>
      <c r="AY99" s="482"/>
      <c r="AZ99" s="482"/>
      <c r="BA99" s="482"/>
      <c r="BB99" s="482"/>
      <c r="BC99" s="482"/>
      <c r="BD99" s="482"/>
    </row>
    <row r="100" spans="2:56" ht="15" customHeight="1" x14ac:dyDescent="0.3">
      <c r="B100" s="627" t="s">
        <v>338</v>
      </c>
      <c r="C100" s="628" t="str">
        <f>$C$44</f>
        <v>Atypical expenditure</v>
      </c>
      <c r="D100" s="628"/>
      <c r="E100" s="628"/>
      <c r="F100" s="628"/>
      <c r="G100" s="628"/>
      <c r="H100" s="628"/>
      <c r="I100" s="628"/>
      <c r="J100" s="628"/>
      <c r="K100" s="628"/>
      <c r="L100" s="628"/>
      <c r="M100" s="628"/>
      <c r="N100" s="628"/>
      <c r="O100" s="628"/>
      <c r="P100" s="628"/>
      <c r="Q100" s="628"/>
      <c r="R100" s="629"/>
      <c r="S100" s="630"/>
      <c r="T100" s="630"/>
      <c r="U100" s="630"/>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row>
    <row r="101" spans="2:56" ht="36" customHeight="1" x14ac:dyDescent="0.3">
      <c r="B101" s="302" t="s">
        <v>339</v>
      </c>
      <c r="C101" s="3523" t="s">
        <v>1139</v>
      </c>
      <c r="D101" s="3524"/>
      <c r="E101" s="3524"/>
      <c r="F101" s="3524"/>
      <c r="G101" s="3524"/>
      <c r="H101" s="3524"/>
      <c r="I101" s="3524"/>
      <c r="J101" s="3524"/>
      <c r="K101" s="3524"/>
      <c r="L101" s="3524"/>
      <c r="M101" s="3524"/>
      <c r="N101" s="3524"/>
      <c r="O101" s="3524"/>
      <c r="P101" s="3524"/>
      <c r="Q101" s="3524"/>
      <c r="R101" s="3525"/>
      <c r="S101" s="630"/>
      <c r="T101" s="630"/>
      <c r="U101" s="630"/>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c r="AQ101" s="482"/>
      <c r="AR101" s="482"/>
      <c r="AS101" s="482"/>
      <c r="AT101" s="482"/>
      <c r="AU101" s="482"/>
      <c r="AV101" s="482"/>
      <c r="AW101" s="482"/>
      <c r="AX101" s="482"/>
      <c r="AY101" s="482"/>
      <c r="AZ101" s="482"/>
      <c r="BA101" s="482"/>
      <c r="BB101" s="482"/>
      <c r="BC101" s="482"/>
      <c r="BD101" s="482"/>
    </row>
    <row r="102" spans="2:56" ht="15" customHeight="1" x14ac:dyDescent="0.3">
      <c r="B102" s="303">
        <v>36</v>
      </c>
      <c r="C102" s="3523" t="s">
        <v>1140</v>
      </c>
      <c r="D102" s="3524"/>
      <c r="E102" s="3524"/>
      <c r="F102" s="3524"/>
      <c r="G102" s="3524"/>
      <c r="H102" s="3524"/>
      <c r="I102" s="3524"/>
      <c r="J102" s="3524"/>
      <c r="K102" s="3524"/>
      <c r="L102" s="3524"/>
      <c r="M102" s="3524"/>
      <c r="N102" s="3524"/>
      <c r="O102" s="3524"/>
      <c r="P102" s="3524"/>
      <c r="Q102" s="3524"/>
      <c r="R102" s="3525"/>
      <c r="S102" s="630"/>
      <c r="T102" s="630"/>
      <c r="U102" s="630"/>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2"/>
      <c r="AU102" s="482"/>
      <c r="AV102" s="482"/>
      <c r="AW102" s="482"/>
      <c r="AX102" s="482"/>
      <c r="AY102" s="482"/>
      <c r="AZ102" s="482"/>
      <c r="BA102" s="482"/>
      <c r="BB102" s="482"/>
      <c r="BC102" s="482"/>
      <c r="BD102" s="482"/>
    </row>
    <row r="103" spans="2:56" ht="15" customHeight="1" x14ac:dyDescent="0.3">
      <c r="B103" s="627" t="s">
        <v>342</v>
      </c>
      <c r="C103" s="628" t="str">
        <f>$C$57</f>
        <v xml:space="preserve">Total expenditure </v>
      </c>
      <c r="D103" s="628"/>
      <c r="E103" s="628"/>
      <c r="F103" s="628"/>
      <c r="G103" s="628"/>
      <c r="H103" s="628"/>
      <c r="I103" s="628"/>
      <c r="J103" s="628"/>
      <c r="K103" s="628"/>
      <c r="L103" s="628"/>
      <c r="M103" s="628"/>
      <c r="N103" s="628"/>
      <c r="O103" s="628"/>
      <c r="P103" s="628"/>
      <c r="Q103" s="628"/>
      <c r="R103" s="629"/>
      <c r="S103" s="630"/>
      <c r="T103" s="630"/>
      <c r="U103" s="630"/>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c r="AS103" s="482"/>
      <c r="AT103" s="482"/>
      <c r="AU103" s="482"/>
      <c r="AV103" s="482"/>
      <c r="AW103" s="482"/>
      <c r="AX103" s="482"/>
      <c r="AY103" s="482"/>
      <c r="AZ103" s="482"/>
      <c r="BA103" s="482"/>
      <c r="BB103" s="482"/>
      <c r="BC103" s="482"/>
      <c r="BD103" s="482"/>
    </row>
    <row r="104" spans="2:56" ht="15" customHeight="1" thickBot="1" x14ac:dyDescent="0.35">
      <c r="B104" s="304">
        <v>37</v>
      </c>
      <c r="C104" s="3520" t="s">
        <v>1141</v>
      </c>
      <c r="D104" s="3521"/>
      <c r="E104" s="3521"/>
      <c r="F104" s="3521"/>
      <c r="G104" s="3521"/>
      <c r="H104" s="3521"/>
      <c r="I104" s="3521"/>
      <c r="J104" s="3521"/>
      <c r="K104" s="3521"/>
      <c r="L104" s="3521"/>
      <c r="M104" s="3521"/>
      <c r="N104" s="3521"/>
      <c r="O104" s="3521"/>
      <c r="P104" s="3521"/>
      <c r="Q104" s="3521"/>
      <c r="R104" s="3522"/>
      <c r="S104" s="630"/>
      <c r="T104" s="630"/>
      <c r="U104" s="630"/>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c r="BC104" s="482"/>
      <c r="BD104" s="482"/>
    </row>
    <row r="105" spans="2:56" x14ac:dyDescent="0.25"/>
    <row r="106" spans="2:56" x14ac:dyDescent="0.25"/>
  </sheetData>
  <sheetProtection autoFilter="0"/>
  <mergeCells count="97">
    <mergeCell ref="BD1:BH1"/>
    <mergeCell ref="G3:L3"/>
    <mergeCell ref="M3:R3"/>
    <mergeCell ref="S3:X3"/>
    <mergeCell ref="Y3:AD3"/>
    <mergeCell ref="AE3:AJ3"/>
    <mergeCell ref="AK3:AP3"/>
    <mergeCell ref="AQ3:AV3"/>
    <mergeCell ref="AW3:BB3"/>
    <mergeCell ref="BN3:BS3"/>
    <mergeCell ref="BX3:DR3"/>
    <mergeCell ref="DU3:FO3"/>
    <mergeCell ref="B4:C5"/>
    <mergeCell ref="D4:D5"/>
    <mergeCell ref="E4:E5"/>
    <mergeCell ref="F4:F5"/>
    <mergeCell ref="G4:G5"/>
    <mergeCell ref="H4:H5"/>
    <mergeCell ref="I4:K4"/>
    <mergeCell ref="AA4:AC4"/>
    <mergeCell ref="L4:L5"/>
    <mergeCell ref="M4:M5"/>
    <mergeCell ref="N4:N5"/>
    <mergeCell ref="O4:Q4"/>
    <mergeCell ref="R4:R5"/>
    <mergeCell ref="S4:S5"/>
    <mergeCell ref="T4:T5"/>
    <mergeCell ref="U4:W4"/>
    <mergeCell ref="X4:X5"/>
    <mergeCell ref="Y4:Y5"/>
    <mergeCell ref="Z4:Z5"/>
    <mergeCell ref="AS4:AU4"/>
    <mergeCell ref="AD4:AD5"/>
    <mergeCell ref="AE4:AE5"/>
    <mergeCell ref="AF4:AF5"/>
    <mergeCell ref="AG4:AI4"/>
    <mergeCell ref="AJ4:AJ5"/>
    <mergeCell ref="AK4:AK5"/>
    <mergeCell ref="AL4:AL5"/>
    <mergeCell ref="AM4:AO4"/>
    <mergeCell ref="AP4:AP5"/>
    <mergeCell ref="AQ4:AQ5"/>
    <mergeCell ref="AR4:AR5"/>
    <mergeCell ref="BS4:BS5"/>
    <mergeCell ref="AV4:AV5"/>
    <mergeCell ref="AW4:AW5"/>
    <mergeCell ref="AX4:AX5"/>
    <mergeCell ref="AY4:BA4"/>
    <mergeCell ref="BB4:BB5"/>
    <mergeCell ref="BJ4:BK5"/>
    <mergeCell ref="BL4:BL5"/>
    <mergeCell ref="BM4:BM5"/>
    <mergeCell ref="BN4:BN5"/>
    <mergeCell ref="BO4:BO5"/>
    <mergeCell ref="BP4:BR4"/>
    <mergeCell ref="BN7:BS7"/>
    <mergeCell ref="B66:R66"/>
    <mergeCell ref="B7:F7"/>
    <mergeCell ref="G7:L7"/>
    <mergeCell ref="M7:R7"/>
    <mergeCell ref="S7:X7"/>
    <mergeCell ref="Y7:AD7"/>
    <mergeCell ref="AE7:AJ7"/>
    <mergeCell ref="C75:R75"/>
    <mergeCell ref="AK7:AP7"/>
    <mergeCell ref="AQ7:AV7"/>
    <mergeCell ref="AW7:BB7"/>
    <mergeCell ref="BJ7:BM7"/>
    <mergeCell ref="B68:R68"/>
    <mergeCell ref="C70:R70"/>
    <mergeCell ref="C72:R72"/>
    <mergeCell ref="C73:R73"/>
    <mergeCell ref="C74:R74"/>
    <mergeCell ref="C88:R88"/>
    <mergeCell ref="C76:R76"/>
    <mergeCell ref="C77:R77"/>
    <mergeCell ref="C78:R78"/>
    <mergeCell ref="C79:R79"/>
    <mergeCell ref="C80:R80"/>
    <mergeCell ref="C81:R81"/>
    <mergeCell ref="C82:R82"/>
    <mergeCell ref="C84:R84"/>
    <mergeCell ref="C85:R85"/>
    <mergeCell ref="C86:R86"/>
    <mergeCell ref="C87:R87"/>
    <mergeCell ref="C104:R104"/>
    <mergeCell ref="C89:R89"/>
    <mergeCell ref="C90:R90"/>
    <mergeCell ref="C91:R91"/>
    <mergeCell ref="C93:R93"/>
    <mergeCell ref="C94:R94"/>
    <mergeCell ref="C95:R95"/>
    <mergeCell ref="C97:R97"/>
    <mergeCell ref="C98:R98"/>
    <mergeCell ref="C99:R99"/>
    <mergeCell ref="C101:R101"/>
    <mergeCell ref="C102:R102"/>
  </mergeCells>
  <conditionalFormatting sqref="BG60:BH61">
    <cfRule type="cellIs" dxfId="1310" priority="109" operator="equal">
      <formula>0</formula>
    </cfRule>
  </conditionalFormatting>
  <conditionalFormatting sqref="BG65:BH65">
    <cfRule type="cellIs" dxfId="1309" priority="108" operator="equal">
      <formula>0</formula>
    </cfRule>
  </conditionalFormatting>
  <conditionalFormatting sqref="BG7:BH7">
    <cfRule type="cellIs" dxfId="1308" priority="107" operator="equal">
      <formula>0</formula>
    </cfRule>
  </conditionalFormatting>
  <conditionalFormatting sqref="BG8:BH32 BG36:BH59">
    <cfRule type="cellIs" dxfId="1307" priority="106" operator="equal">
      <formula>0</formula>
    </cfRule>
  </conditionalFormatting>
  <conditionalFormatting sqref="BG33:BH34 BH35">
    <cfRule type="cellIs" dxfId="1306" priority="27" operator="equal">
      <formula>0</formula>
    </cfRule>
  </conditionalFormatting>
  <conditionalFormatting sqref="BG35">
    <cfRule type="cellIs" dxfId="1305" priority="15"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5" id="{3CB2F586-EE95-4FBB-8B1F-EAC39D33886A}">
            <xm:f>'https://yorkshirewater.sharepoint.com/sites/yw-147/05 PR19 BP documents/40 Post IAP Assurance/10 Tables/DD August 2019/[yky-pr19-business-plan_august-2019-DD resubmission_v5.xlsb]Validation flags'!#REF!=1</xm:f>
            <x14:dxf>
              <fill>
                <patternFill>
                  <bgColor rgb="FFE0DCD8"/>
                </patternFill>
              </fill>
            </x14:dxf>
          </x14:cfRule>
          <xm:sqref>G10:K13</xm:sqref>
        </x14:conditionalFormatting>
        <x14:conditionalFormatting xmlns:xm="http://schemas.microsoft.com/office/excel/2006/main">
          <x14:cfRule type="expression" priority="104" id="{8744F19D-0233-4FF9-9F78-BB6A1EB6D0F7}">
            <xm:f>'https://yorkshirewater.sharepoint.com/sites/yw-147/05 PR19 BP documents/40 Post IAP Assurance/10 Tables/DD August 2019/[yky-pr19-business-plan_august-2019-DD resubmission_v5.xlsb]Validation flags'!#REF!=1</xm:f>
            <x14:dxf>
              <fill>
                <patternFill>
                  <bgColor rgb="FFE0DCD8"/>
                </patternFill>
              </fill>
            </x14:dxf>
          </x14:cfRule>
          <xm:sqref>G15:K18</xm:sqref>
        </x14:conditionalFormatting>
        <x14:conditionalFormatting xmlns:xm="http://schemas.microsoft.com/office/excel/2006/main">
          <x14:cfRule type="expression" priority="103" id="{A25D7B80-2B00-4DA0-B113-24CADE9AB0A1}">
            <xm:f>'https://yorkshirewater.sharepoint.com/sites/yw-147/05 PR19 BP documents/40 Post IAP Assurance/10 Tables/DD August 2019/[yky-pr19-business-plan_august-2019-DD resubmission_v5.xlsb]Validation flags'!#REF!=1</xm:f>
            <x14:dxf>
              <fill>
                <patternFill>
                  <bgColor rgb="FFE0DCD8"/>
                </patternFill>
              </fill>
            </x14:dxf>
          </x14:cfRule>
          <xm:sqref>M10:Q13</xm:sqref>
        </x14:conditionalFormatting>
        <x14:conditionalFormatting xmlns:xm="http://schemas.microsoft.com/office/excel/2006/main">
          <x14:cfRule type="expression" priority="102" id="{712458F9-9566-4F0F-B282-56026E208C72}">
            <xm:f>'https://yorkshirewater.sharepoint.com/sites/yw-147/05 PR19 BP documents/40 Post IAP Assurance/10 Tables/DD August 2019/[yky-pr19-business-plan_august-2019-DD resubmission_v5.xlsb]Validation flags'!#REF!=1</xm:f>
            <x14:dxf>
              <fill>
                <patternFill>
                  <bgColor rgb="FFE0DCD8"/>
                </patternFill>
              </fill>
            </x14:dxf>
          </x14:cfRule>
          <xm:sqref>M15:Q18</xm:sqref>
        </x14:conditionalFormatting>
        <x14:conditionalFormatting xmlns:xm="http://schemas.microsoft.com/office/excel/2006/main">
          <x14:cfRule type="expression" priority="101" id="{3A71BBC7-5193-4936-A0E2-D0972920E00D}">
            <xm:f>'https://yorkshirewater.sharepoint.com/sites/yw-147/05 PR19 BP documents/40 Post IAP Assurance/10 Tables/DD August 2019/[yky-pr19-business-plan_august-2019-DD resubmission_v5.xlsb]Validation flags'!#REF!=1</xm:f>
            <x14:dxf>
              <fill>
                <patternFill>
                  <bgColor rgb="FFE0DCD8"/>
                </patternFill>
              </fill>
            </x14:dxf>
          </x14:cfRule>
          <xm:sqref>S15:W18</xm:sqref>
        </x14:conditionalFormatting>
        <x14:conditionalFormatting xmlns:xm="http://schemas.microsoft.com/office/excel/2006/main">
          <x14:cfRule type="expression" priority="100" id="{6991B668-1821-4A0C-AD51-F02B1F047BD9}">
            <xm:f>'https://yorkshirewater.sharepoint.com/sites/yw-147/05 PR19 BP documents/40 Post IAP Assurance/10 Tables/DD August 2019/[yky-pr19-business-plan_august-2019-DD resubmission_v5.xlsb]Validation flags'!#REF!=1</xm:f>
            <x14:dxf>
              <fill>
                <patternFill>
                  <bgColor rgb="FFE0DCD8"/>
                </patternFill>
              </fill>
            </x14:dxf>
          </x14:cfRule>
          <xm:sqref>S10:W13</xm:sqref>
        </x14:conditionalFormatting>
        <x14:conditionalFormatting xmlns:xm="http://schemas.microsoft.com/office/excel/2006/main">
          <x14:cfRule type="expression" priority="99" id="{2BF23DBA-2AB0-4965-8BDB-F7A1483C9BB2}">
            <xm:f>'https://yorkshirewater.sharepoint.com/sites/yw-147/05 PR19 BP documents/40 Post IAP Assurance/10 Tables/DD August 2019/[yky-pr19-business-plan_august-2019-DD resubmission_v5.xlsb]Validation flags'!#REF!=1</xm:f>
            <x14:dxf>
              <fill>
                <patternFill>
                  <bgColor rgb="FFE0DCD8"/>
                </patternFill>
              </fill>
            </x14:dxf>
          </x14:cfRule>
          <xm:sqref>Y10:AC13</xm:sqref>
        </x14:conditionalFormatting>
        <x14:conditionalFormatting xmlns:xm="http://schemas.microsoft.com/office/excel/2006/main">
          <x14:cfRule type="expression" priority="98" id="{19E07BDB-A5AD-415F-A1C4-38159ED08D42}">
            <xm:f>'https://yorkshirewater.sharepoint.com/sites/yw-147/05 PR19 BP documents/40 Post IAP Assurance/10 Tables/DD August 2019/[yky-pr19-business-plan_august-2019-DD resubmission_v5.xlsb]Validation flags'!#REF!=1</xm:f>
            <x14:dxf>
              <fill>
                <patternFill>
                  <bgColor rgb="FFE0DCD8"/>
                </patternFill>
              </fill>
            </x14:dxf>
          </x14:cfRule>
          <xm:sqref>AE10:AI13</xm:sqref>
        </x14:conditionalFormatting>
        <x14:conditionalFormatting xmlns:xm="http://schemas.microsoft.com/office/excel/2006/main">
          <x14:cfRule type="expression" priority="97" id="{A9945927-0966-4BBC-9006-DEA10FA9B1BA}">
            <xm:f>'https://yorkshirewater.sharepoint.com/sites/yw-147/05 PR19 BP documents/40 Post IAP Assurance/10 Tables/DD August 2019/[yky-pr19-business-plan_august-2019-DD resubmission_v5.xlsb]Validation flags'!#REF!=1</xm:f>
            <x14:dxf>
              <fill>
                <patternFill>
                  <bgColor rgb="FFE0DCD8"/>
                </patternFill>
              </fill>
            </x14:dxf>
          </x14:cfRule>
          <xm:sqref>AK10:AO13</xm:sqref>
        </x14:conditionalFormatting>
        <x14:conditionalFormatting xmlns:xm="http://schemas.microsoft.com/office/excel/2006/main">
          <x14:cfRule type="expression" priority="96" id="{A567367F-12C6-486E-AF3B-F8627D49B714}">
            <xm:f>'https://yorkshirewater.sharepoint.com/sites/yw-147/05 PR19 BP documents/40 Post IAP Assurance/10 Tables/DD August 2019/[yky-pr19-business-plan_august-2019-DD resubmission_v5.xlsb]Validation flags'!#REF!=1</xm:f>
            <x14:dxf>
              <fill>
                <patternFill>
                  <bgColor rgb="FFE0DCD8"/>
                </patternFill>
              </fill>
            </x14:dxf>
          </x14:cfRule>
          <xm:sqref>AQ10:AU13</xm:sqref>
        </x14:conditionalFormatting>
        <x14:conditionalFormatting xmlns:xm="http://schemas.microsoft.com/office/excel/2006/main">
          <x14:cfRule type="expression" priority="95" id="{0E47E4B6-F2E8-4CAC-BB4A-8A1DCB055AD2}">
            <xm:f>'https://yorkshirewater.sharepoint.com/sites/yw-147/05 PR19 BP documents/40 Post IAP Assurance/10 Tables/DD August 2019/[yky-pr19-business-plan_august-2019-DD resubmission_v5.xlsb]Validation flags'!#REF!=1</xm:f>
            <x14:dxf>
              <fill>
                <patternFill>
                  <bgColor rgb="FFE0DCD8"/>
                </patternFill>
              </fill>
            </x14:dxf>
          </x14:cfRule>
          <xm:sqref>AW10:BA13</xm:sqref>
        </x14:conditionalFormatting>
        <x14:conditionalFormatting xmlns:xm="http://schemas.microsoft.com/office/excel/2006/main">
          <x14:cfRule type="expression" priority="94" id="{92A7B1A5-0C34-4E88-BBDF-112FFCEFCDAE}">
            <xm:f>'https://yorkshirewater.sharepoint.com/sites/yw-147/05 PR19 BP documents/40 Post IAP Assurance/10 Tables/DD August 2019/[yky-pr19-business-plan_august-2019-DD resubmission_v5.xlsb]Validation flags'!#REF!=1</xm:f>
            <x14:dxf>
              <fill>
                <patternFill>
                  <bgColor rgb="FFE0DCD8"/>
                </patternFill>
              </fill>
            </x14:dxf>
          </x14:cfRule>
          <xm:sqref>Y15:AC16 Y18:AC18 AA17:AC17</xm:sqref>
        </x14:conditionalFormatting>
        <x14:conditionalFormatting xmlns:xm="http://schemas.microsoft.com/office/excel/2006/main">
          <x14:cfRule type="expression" priority="93" id="{974084F0-60B4-4D7D-97A3-DAEC9DBDD5AD}">
            <xm:f>'https://yorkshirewater.sharepoint.com/sites/yw-147/05 PR19 BP documents/40 Post IAP Assurance/10 Tables/DD August 2019/[yky-pr19-business-plan_august-2019-DD resubmission_v5.xlsb]Validation flags'!#REF!=1</xm:f>
            <x14:dxf>
              <fill>
                <patternFill>
                  <bgColor rgb="FFE0DCD8"/>
                </patternFill>
              </fill>
            </x14:dxf>
          </x14:cfRule>
          <xm:sqref>AE15:AI16 AE18:AI18 AG17:AI17</xm:sqref>
        </x14:conditionalFormatting>
        <x14:conditionalFormatting xmlns:xm="http://schemas.microsoft.com/office/excel/2006/main">
          <x14:cfRule type="expression" priority="92" id="{373E8D68-61BE-4BDB-9355-F0A0D6CDE989}">
            <xm:f>'https://yorkshirewater.sharepoint.com/sites/yw-147/05 PR19 BP documents/40 Post IAP Assurance/10 Tables/DD August 2019/[yky-pr19-business-plan_august-2019-DD resubmission_v5.xlsb]Validation flags'!#REF!=1</xm:f>
            <x14:dxf>
              <fill>
                <patternFill>
                  <bgColor rgb="FFE0DCD8"/>
                </patternFill>
              </fill>
            </x14:dxf>
          </x14:cfRule>
          <xm:sqref>AK15:AO16 AK18:AO18 AM17:AO17</xm:sqref>
        </x14:conditionalFormatting>
        <x14:conditionalFormatting xmlns:xm="http://schemas.microsoft.com/office/excel/2006/main">
          <x14:cfRule type="expression" priority="91" id="{A3917B68-58F6-42A7-B630-453A4893D431}">
            <xm:f>'https://yorkshirewater.sharepoint.com/sites/yw-147/05 PR19 BP documents/40 Post IAP Assurance/10 Tables/DD August 2019/[yky-pr19-business-plan_august-2019-DD resubmission_v5.xlsb]Validation flags'!#REF!=1</xm:f>
            <x14:dxf>
              <fill>
                <patternFill>
                  <bgColor rgb="FFE0DCD8"/>
                </patternFill>
              </fill>
            </x14:dxf>
          </x14:cfRule>
          <xm:sqref>AQ15:AU16 AQ18:AU18 AS17:AU17</xm:sqref>
        </x14:conditionalFormatting>
        <x14:conditionalFormatting xmlns:xm="http://schemas.microsoft.com/office/excel/2006/main">
          <x14:cfRule type="expression" priority="90" id="{37F49B86-60AD-4259-9798-2559C61E7CE8}">
            <xm:f>'https://yorkshirewater.sharepoint.com/sites/yw-147/05 PR19 BP documents/40 Post IAP Assurance/10 Tables/DD August 2019/[yky-pr19-business-plan_august-2019-DD resubmission_v5.xlsb]Validation flags'!#REF!=1</xm:f>
            <x14:dxf>
              <fill>
                <patternFill>
                  <bgColor rgb="FFE0DCD8"/>
                </patternFill>
              </fill>
            </x14:dxf>
          </x14:cfRule>
          <xm:sqref>AW15:BA18</xm:sqref>
        </x14:conditionalFormatting>
        <x14:conditionalFormatting xmlns:xm="http://schemas.microsoft.com/office/excel/2006/main">
          <x14:cfRule type="expression" priority="89" id="{1BCBBC3F-CA5C-4825-96A2-120FE664CC55}">
            <xm:f>'https://yorkshirewater.sharepoint.com/sites/yw-147/05 PR19 BP documents/40 Post IAP Assurance/10 Tables/DD August 2019/[yky-pr19-business-plan_august-2019-DD resubmission_v5.xlsb]Validation flags'!#REF!=1</xm:f>
            <x14:dxf>
              <fill>
                <patternFill>
                  <bgColor rgb="FFE0DCD8"/>
                </patternFill>
              </fill>
            </x14:dxf>
          </x14:cfRule>
          <xm:sqref>G21</xm:sqref>
        </x14:conditionalFormatting>
        <x14:conditionalFormatting xmlns:xm="http://schemas.microsoft.com/office/excel/2006/main">
          <x14:cfRule type="expression" priority="88" id="{06E8570B-011A-4088-ACAB-9F01BE75FCCA}">
            <xm:f>'https://yorkshirewater.sharepoint.com/sites/yw-147/05 PR19 BP documents/40 Post IAP Assurance/10 Tables/DD August 2019/[yky-pr19-business-plan_august-2019-DD resubmission_v5.xlsb]Validation flags'!#REF!=1</xm:f>
            <x14:dxf>
              <fill>
                <patternFill>
                  <bgColor rgb="FFE0DCD8"/>
                </patternFill>
              </fill>
            </x14:dxf>
          </x14:cfRule>
          <xm:sqref>H21:K21</xm:sqref>
        </x14:conditionalFormatting>
        <x14:conditionalFormatting xmlns:xm="http://schemas.microsoft.com/office/excel/2006/main">
          <x14:cfRule type="expression" priority="87" id="{D848FE83-4059-4BC8-86EB-3E3371E40D8B}">
            <xm:f>'https://yorkshirewater.sharepoint.com/sites/yw-147/05 PR19 BP documents/40 Post IAP Assurance/10 Tables/DD August 2019/[yky-pr19-business-plan_august-2019-DD resubmission_v5.xlsb]Validation flags'!#REF!=1</xm:f>
            <x14:dxf>
              <fill>
                <patternFill>
                  <bgColor rgb="FFE0DCD8"/>
                </patternFill>
              </fill>
            </x14:dxf>
          </x14:cfRule>
          <xm:sqref>M21</xm:sqref>
        </x14:conditionalFormatting>
        <x14:conditionalFormatting xmlns:xm="http://schemas.microsoft.com/office/excel/2006/main">
          <x14:cfRule type="expression" priority="86" id="{BEB2A589-66DA-469B-82E3-D018EC6A3715}">
            <xm:f>'https://yorkshirewater.sharepoint.com/sites/yw-147/05 PR19 BP documents/40 Post IAP Assurance/10 Tables/DD August 2019/[yky-pr19-business-plan_august-2019-DD resubmission_v5.xlsb]Validation flags'!#REF!=1</xm:f>
            <x14:dxf>
              <fill>
                <patternFill>
                  <bgColor rgb="FFE0DCD8"/>
                </patternFill>
              </fill>
            </x14:dxf>
          </x14:cfRule>
          <xm:sqref>N21:Q21</xm:sqref>
        </x14:conditionalFormatting>
        <x14:conditionalFormatting xmlns:xm="http://schemas.microsoft.com/office/excel/2006/main">
          <x14:cfRule type="expression" priority="85" id="{660048A0-4670-4E6E-9ED2-33C4AA4C812E}">
            <xm:f>'https://yorkshirewater.sharepoint.com/sites/yw-147/05 PR19 BP documents/40 Post IAP Assurance/10 Tables/DD August 2019/[yky-pr19-business-plan_august-2019-DD resubmission_v5.xlsb]Validation flags'!#REF!=1</xm:f>
            <x14:dxf>
              <fill>
                <patternFill>
                  <bgColor rgb="FFE0DCD8"/>
                </patternFill>
              </fill>
            </x14:dxf>
          </x14:cfRule>
          <xm:sqref>S21</xm:sqref>
        </x14:conditionalFormatting>
        <x14:conditionalFormatting xmlns:xm="http://schemas.microsoft.com/office/excel/2006/main">
          <x14:cfRule type="expression" priority="84" id="{984DE2C9-6506-4D06-8103-8D8E81F62172}">
            <xm:f>'https://yorkshirewater.sharepoint.com/sites/yw-147/05 PR19 BP documents/40 Post IAP Assurance/10 Tables/DD August 2019/[yky-pr19-business-plan_august-2019-DD resubmission_v5.xlsb]Validation flags'!#REF!=1</xm:f>
            <x14:dxf>
              <fill>
                <patternFill>
                  <bgColor rgb="FFE0DCD8"/>
                </patternFill>
              </fill>
            </x14:dxf>
          </x14:cfRule>
          <xm:sqref>T21:W21</xm:sqref>
        </x14:conditionalFormatting>
        <x14:conditionalFormatting xmlns:xm="http://schemas.microsoft.com/office/excel/2006/main">
          <x14:cfRule type="expression" priority="83" id="{4CBBD507-9C88-49B9-A03C-F4A8A09BC181}">
            <xm:f>'https://yorkshirewater.sharepoint.com/sites/yw-147/05 PR19 BP documents/40 Post IAP Assurance/10 Tables/DD August 2019/[yky-pr19-business-plan_august-2019-DD resubmission_v5.xlsb]Validation flags'!#REF!=1</xm:f>
            <x14:dxf>
              <fill>
                <patternFill>
                  <bgColor rgb="FFE0DCD8"/>
                </patternFill>
              </fill>
            </x14:dxf>
          </x14:cfRule>
          <xm:sqref>Y21</xm:sqref>
        </x14:conditionalFormatting>
        <x14:conditionalFormatting xmlns:xm="http://schemas.microsoft.com/office/excel/2006/main">
          <x14:cfRule type="expression" priority="82" id="{BAA9BC80-1891-4F53-AFE7-21AAD544BC24}">
            <xm:f>'https://yorkshirewater.sharepoint.com/sites/yw-147/05 PR19 BP documents/40 Post IAP Assurance/10 Tables/DD August 2019/[yky-pr19-business-plan_august-2019-DD resubmission_v5.xlsb]Validation flags'!#REF!=1</xm:f>
            <x14:dxf>
              <fill>
                <patternFill>
                  <bgColor rgb="FFE0DCD8"/>
                </patternFill>
              </fill>
            </x14:dxf>
          </x14:cfRule>
          <xm:sqref>Z21:AC21</xm:sqref>
        </x14:conditionalFormatting>
        <x14:conditionalFormatting xmlns:xm="http://schemas.microsoft.com/office/excel/2006/main">
          <x14:cfRule type="expression" priority="81" id="{705C174D-957A-4936-8715-8147159815F1}">
            <xm:f>'https://yorkshirewater.sharepoint.com/sites/yw-147/05 PR19 BP documents/40 Post IAP Assurance/10 Tables/DD August 2019/[yky-pr19-business-plan_august-2019-DD resubmission_v5.xlsb]Validation flags'!#REF!=1</xm:f>
            <x14:dxf>
              <fill>
                <patternFill>
                  <bgColor rgb="FFE0DCD8"/>
                </patternFill>
              </fill>
            </x14:dxf>
          </x14:cfRule>
          <xm:sqref>AE21</xm:sqref>
        </x14:conditionalFormatting>
        <x14:conditionalFormatting xmlns:xm="http://schemas.microsoft.com/office/excel/2006/main">
          <x14:cfRule type="expression" priority="80" id="{44A76E8D-6B6C-4BF6-ABB5-0836A9B02954}">
            <xm:f>'https://yorkshirewater.sharepoint.com/sites/yw-147/05 PR19 BP documents/40 Post IAP Assurance/10 Tables/DD August 2019/[yky-pr19-business-plan_august-2019-DD resubmission_v5.xlsb]Validation flags'!#REF!=1</xm:f>
            <x14:dxf>
              <fill>
                <patternFill>
                  <bgColor rgb="FFE0DCD8"/>
                </patternFill>
              </fill>
            </x14:dxf>
          </x14:cfRule>
          <xm:sqref>AF21:AI21</xm:sqref>
        </x14:conditionalFormatting>
        <x14:conditionalFormatting xmlns:xm="http://schemas.microsoft.com/office/excel/2006/main">
          <x14:cfRule type="expression" priority="79" id="{B5498E6C-B85D-416A-9E2A-18D61792843B}">
            <xm:f>'https://yorkshirewater.sharepoint.com/sites/yw-147/05 PR19 BP documents/40 Post IAP Assurance/10 Tables/DD August 2019/[yky-pr19-business-plan_august-2019-DD resubmission_v5.xlsb]Validation flags'!#REF!=1</xm:f>
            <x14:dxf>
              <fill>
                <patternFill>
                  <bgColor rgb="FFE0DCD8"/>
                </patternFill>
              </fill>
            </x14:dxf>
          </x14:cfRule>
          <xm:sqref>AK21</xm:sqref>
        </x14:conditionalFormatting>
        <x14:conditionalFormatting xmlns:xm="http://schemas.microsoft.com/office/excel/2006/main">
          <x14:cfRule type="expression" priority="78" id="{846891DF-5DC0-40A9-9388-54E4DA3D2F6E}">
            <xm:f>'https://yorkshirewater.sharepoint.com/sites/yw-147/05 PR19 BP documents/40 Post IAP Assurance/10 Tables/DD August 2019/[yky-pr19-business-plan_august-2019-DD resubmission_v5.xlsb]Validation flags'!#REF!=1</xm:f>
            <x14:dxf>
              <fill>
                <patternFill>
                  <bgColor rgb="FFE0DCD8"/>
                </patternFill>
              </fill>
            </x14:dxf>
          </x14:cfRule>
          <xm:sqref>AL21:AO21</xm:sqref>
        </x14:conditionalFormatting>
        <x14:conditionalFormatting xmlns:xm="http://schemas.microsoft.com/office/excel/2006/main">
          <x14:cfRule type="expression" priority="77" id="{B6F56C1F-4BD2-4422-8C48-F021E9C6CC17}">
            <xm:f>'https://yorkshirewater.sharepoint.com/sites/yw-147/05 PR19 BP documents/40 Post IAP Assurance/10 Tables/DD August 2019/[yky-pr19-business-plan_august-2019-DD resubmission_v5.xlsb]Validation flags'!#REF!=1</xm:f>
            <x14:dxf>
              <fill>
                <patternFill>
                  <bgColor rgb="FFE0DCD8"/>
                </patternFill>
              </fill>
            </x14:dxf>
          </x14:cfRule>
          <xm:sqref>AQ21</xm:sqref>
        </x14:conditionalFormatting>
        <x14:conditionalFormatting xmlns:xm="http://schemas.microsoft.com/office/excel/2006/main">
          <x14:cfRule type="expression" priority="76" id="{5686AEEC-2925-4BC4-842C-C30E375302C4}">
            <xm:f>'https://yorkshirewater.sharepoint.com/sites/yw-147/05 PR19 BP documents/40 Post IAP Assurance/10 Tables/DD August 2019/[yky-pr19-business-plan_august-2019-DD resubmission_v5.xlsb]Validation flags'!#REF!=1</xm:f>
            <x14:dxf>
              <fill>
                <patternFill>
                  <bgColor rgb="FFE0DCD8"/>
                </patternFill>
              </fill>
            </x14:dxf>
          </x14:cfRule>
          <xm:sqref>AR21:AU21</xm:sqref>
        </x14:conditionalFormatting>
        <x14:conditionalFormatting xmlns:xm="http://schemas.microsoft.com/office/excel/2006/main">
          <x14:cfRule type="expression" priority="75" id="{C648876C-C843-4EC1-996D-3BB9FF1E6417}">
            <xm:f>'https://yorkshirewater.sharepoint.com/sites/yw-147/05 PR19 BP documents/40 Post IAP Assurance/10 Tables/DD August 2019/[yky-pr19-business-plan_august-2019-DD resubmission_v5.xlsb]Validation flags'!#REF!=1</xm:f>
            <x14:dxf>
              <fill>
                <patternFill>
                  <bgColor rgb="FFE0DCD8"/>
                </patternFill>
              </fill>
            </x14:dxf>
          </x14:cfRule>
          <xm:sqref>AW21</xm:sqref>
        </x14:conditionalFormatting>
        <x14:conditionalFormatting xmlns:xm="http://schemas.microsoft.com/office/excel/2006/main">
          <x14:cfRule type="expression" priority="74" id="{1E06CCD6-7061-4DB5-849A-37D3EAB36D67}">
            <xm:f>'https://yorkshirewater.sharepoint.com/sites/yw-147/05 PR19 BP documents/40 Post IAP Assurance/10 Tables/DD August 2019/[yky-pr19-business-plan_august-2019-DD resubmission_v5.xlsb]Validation flags'!#REF!=1</xm:f>
            <x14:dxf>
              <fill>
                <patternFill>
                  <bgColor rgb="FFE0DCD8"/>
                </patternFill>
              </fill>
            </x14:dxf>
          </x14:cfRule>
          <xm:sqref>AX21:BA21</xm:sqref>
        </x14:conditionalFormatting>
        <x14:conditionalFormatting xmlns:xm="http://schemas.microsoft.com/office/excel/2006/main">
          <x14:cfRule type="expression" priority="73" id="{E68F8499-EB98-4F2A-94A9-A94C7BD77CAD}">
            <xm:f>'https://yorkshirewater.sharepoint.com/sites/yw-147/05 PR19 BP documents/40 Post IAP Assurance/10 Tables/DD August 2019/[yky-pr19-business-plan_august-2019-DD resubmission_v5.xlsb]Validation flags'!#REF!=1</xm:f>
            <x14:dxf>
              <fill>
                <patternFill>
                  <bgColor rgb="FFE0DCD8"/>
                </patternFill>
              </fill>
            </x14:dxf>
          </x14:cfRule>
          <xm:sqref>G25:K28</xm:sqref>
        </x14:conditionalFormatting>
        <x14:conditionalFormatting xmlns:xm="http://schemas.microsoft.com/office/excel/2006/main">
          <x14:cfRule type="expression" priority="72" id="{F3E72F0A-A4A9-4F0E-80CC-EEC9078C23DB}">
            <xm:f>'https://yorkshirewater.sharepoint.com/sites/yw-147/05 PR19 BP documents/40 Post IAP Assurance/10 Tables/DD August 2019/[yky-pr19-business-plan_august-2019-DD resubmission_v5.xlsb]Validation flags'!#REF!=1</xm:f>
            <x14:dxf>
              <fill>
                <patternFill>
                  <bgColor rgb="FFE0DCD8"/>
                </patternFill>
              </fill>
            </x14:dxf>
          </x14:cfRule>
          <xm:sqref>G29:K29</xm:sqref>
        </x14:conditionalFormatting>
        <x14:conditionalFormatting xmlns:xm="http://schemas.microsoft.com/office/excel/2006/main">
          <x14:cfRule type="expression" priority="71" id="{C82FC88A-143E-4927-BF10-6697B59DC2D1}">
            <xm:f>'https://yorkshirewater.sharepoint.com/sites/yw-147/05 PR19 BP documents/40 Post IAP Assurance/10 Tables/DD August 2019/[yky-pr19-business-plan_august-2019-DD resubmission_v5.xlsb]Validation flags'!#REF!=1</xm:f>
            <x14:dxf>
              <fill>
                <patternFill>
                  <bgColor rgb="FFE0DCD8"/>
                </patternFill>
              </fill>
            </x14:dxf>
          </x14:cfRule>
          <xm:sqref>G31:K31</xm:sqref>
        </x14:conditionalFormatting>
        <x14:conditionalFormatting xmlns:xm="http://schemas.microsoft.com/office/excel/2006/main">
          <x14:cfRule type="expression" priority="70" id="{413474A4-BC5F-4B9B-93C2-F125BEE1F65B}">
            <xm:f>'https://yorkshirewater.sharepoint.com/sites/yw-147/05 PR19 BP documents/40 Post IAP Assurance/10 Tables/DD August 2019/[yky-pr19-business-plan_august-2019-DD resubmission_v5.xlsb]Validation flags'!#REF!=1</xm:f>
            <x14:dxf>
              <fill>
                <patternFill>
                  <bgColor rgb="FFE0DCD8"/>
                </patternFill>
              </fill>
            </x14:dxf>
          </x14:cfRule>
          <xm:sqref>G36:K36</xm:sqref>
        </x14:conditionalFormatting>
        <x14:conditionalFormatting xmlns:xm="http://schemas.microsoft.com/office/excel/2006/main">
          <x14:cfRule type="expression" priority="61" id="{E759962D-2BC0-46AC-832D-9A3D82398BC8}">
            <xm:f>'https://yorkshirewater.sharepoint.com/sites/yw-147/05 PR19 BP documents/40 Post IAP Assurance/10 Tables/DD August 2019/[yky-pr19-business-plan_august-2019-DD resubmission_v5.xlsb]Validation flags'!#REF!=1</xm:f>
            <x14:dxf>
              <fill>
                <patternFill>
                  <bgColor rgb="FFE0DCD8"/>
                </patternFill>
              </fill>
            </x14:dxf>
          </x14:cfRule>
          <xm:sqref>S29:W29</xm:sqref>
        </x14:conditionalFormatting>
        <x14:conditionalFormatting xmlns:xm="http://schemas.microsoft.com/office/excel/2006/main">
          <x14:cfRule type="expression" priority="62" id="{6E47711D-30DE-4949-A2CB-CBC06A57D202}">
            <xm:f>'https://yorkshirewater.sharepoint.com/sites/yw-147/05 PR19 BP documents/40 Post IAP Assurance/10 Tables/DD August 2019/[yky-pr19-business-plan_august-2019-DD resubmission_v5.xlsb]Validation flags'!#REF!=1</xm:f>
            <x14:dxf>
              <fill>
                <patternFill>
                  <bgColor rgb="FFE0DCD8"/>
                </patternFill>
              </fill>
            </x14:dxf>
          </x14:cfRule>
          <xm:sqref>M29:Q29</xm:sqref>
        </x14:conditionalFormatting>
        <x14:conditionalFormatting xmlns:xm="http://schemas.microsoft.com/office/excel/2006/main">
          <x14:cfRule type="expression" priority="63" id="{E6897D74-DC75-46DE-AE0F-4E3424696DCD}">
            <xm:f>'https://yorkshirewater.sharepoint.com/sites/yw-147/05 PR19 BP documents/40 Post IAP Assurance/10 Tables/DD August 2019/[yky-pr19-business-plan_august-2019-DD resubmission_v5.xlsb]Validation flags'!#REF!=1</xm:f>
            <x14:dxf>
              <fill>
                <patternFill>
                  <bgColor rgb="FFE0DCD8"/>
                </patternFill>
              </fill>
            </x14:dxf>
          </x14:cfRule>
          <xm:sqref>AW31:BA31</xm:sqref>
        </x14:conditionalFormatting>
        <x14:conditionalFormatting xmlns:xm="http://schemas.microsoft.com/office/excel/2006/main">
          <x14:cfRule type="expression" priority="64" id="{7AAFFB5D-9E11-4BF9-A1CA-6829B3204F11}">
            <xm:f>'https://yorkshirewater.sharepoint.com/sites/yw-147/05 PR19 BP documents/40 Post IAP Assurance/10 Tables/DD August 2019/[yky-pr19-business-plan_august-2019-DD resubmission_v5.xlsb]Validation flags'!#REF!=1</xm:f>
            <x14:dxf>
              <fill>
                <patternFill>
                  <bgColor rgb="FFE0DCD8"/>
                </patternFill>
              </fill>
            </x14:dxf>
          </x14:cfRule>
          <xm:sqref>AQ31:AU31</xm:sqref>
        </x14:conditionalFormatting>
        <x14:conditionalFormatting xmlns:xm="http://schemas.microsoft.com/office/excel/2006/main">
          <x14:cfRule type="expression" priority="65" id="{A0550173-2CA9-45BE-947D-348B301034CD}">
            <xm:f>'https://yorkshirewater.sharepoint.com/sites/yw-147/05 PR19 BP documents/40 Post IAP Assurance/10 Tables/DD August 2019/[yky-pr19-business-plan_august-2019-DD resubmission_v5.xlsb]Validation flags'!#REF!=1</xm:f>
            <x14:dxf>
              <fill>
                <patternFill>
                  <bgColor rgb="FFE0DCD8"/>
                </patternFill>
              </fill>
            </x14:dxf>
          </x14:cfRule>
          <xm:sqref>AK31:AO31</xm:sqref>
        </x14:conditionalFormatting>
        <x14:conditionalFormatting xmlns:xm="http://schemas.microsoft.com/office/excel/2006/main">
          <x14:cfRule type="expression" priority="66" id="{5E46D30E-05BE-4948-A91D-B9E835B47135}">
            <xm:f>'https://yorkshirewater.sharepoint.com/sites/yw-147/05 PR19 BP documents/40 Post IAP Assurance/10 Tables/DD August 2019/[yky-pr19-business-plan_august-2019-DD resubmission_v5.xlsb]Validation flags'!#REF!=1</xm:f>
            <x14:dxf>
              <fill>
                <patternFill>
                  <bgColor rgb="FFE0DCD8"/>
                </patternFill>
              </fill>
            </x14:dxf>
          </x14:cfRule>
          <xm:sqref>AE31:AI31</xm:sqref>
        </x14:conditionalFormatting>
        <x14:conditionalFormatting xmlns:xm="http://schemas.microsoft.com/office/excel/2006/main">
          <x14:cfRule type="expression" priority="67" id="{FBA69B19-7250-402F-85BB-2BC6383857D2}">
            <xm:f>'https://yorkshirewater.sharepoint.com/sites/yw-147/05 PR19 BP documents/40 Post IAP Assurance/10 Tables/DD August 2019/[yky-pr19-business-plan_august-2019-DD resubmission_v5.xlsb]Validation flags'!#REF!=1</xm:f>
            <x14:dxf>
              <fill>
                <patternFill>
                  <bgColor rgb="FFE0DCD8"/>
                </patternFill>
              </fill>
            </x14:dxf>
          </x14:cfRule>
          <xm:sqref>Y31:AC31</xm:sqref>
        </x14:conditionalFormatting>
        <x14:conditionalFormatting xmlns:xm="http://schemas.microsoft.com/office/excel/2006/main">
          <x14:cfRule type="expression" priority="69" id="{DF835DEC-9F71-4186-A147-A121B044F94B}">
            <xm:f>'https://yorkshirewater.sharepoint.com/sites/yw-147/05 PR19 BP documents/40 Post IAP Assurance/10 Tables/DD August 2019/[yky-pr19-business-plan_august-2019-DD resubmission_v5.xlsb]Validation flags'!#REF!=1</xm:f>
            <x14:dxf>
              <fill>
                <patternFill>
                  <bgColor rgb="FFE0DCD8"/>
                </patternFill>
              </fill>
            </x14:dxf>
          </x14:cfRule>
          <xm:sqref>M31:Q31</xm:sqref>
        </x14:conditionalFormatting>
        <x14:conditionalFormatting xmlns:xm="http://schemas.microsoft.com/office/excel/2006/main">
          <x14:cfRule type="expression" priority="68" id="{65A049E5-00B2-4410-86E9-248E5E85E761}">
            <xm:f>'https://yorkshirewater.sharepoint.com/sites/yw-147/05 PR19 BP documents/40 Post IAP Assurance/10 Tables/DD August 2019/[yky-pr19-business-plan_august-2019-DD resubmission_v5.xlsb]Validation flags'!#REF!=1</xm:f>
            <x14:dxf>
              <fill>
                <patternFill>
                  <bgColor rgb="FFE0DCD8"/>
                </patternFill>
              </fill>
            </x14:dxf>
          </x14:cfRule>
          <xm:sqref>S31:W31</xm:sqref>
        </x14:conditionalFormatting>
        <x14:conditionalFormatting xmlns:xm="http://schemas.microsoft.com/office/excel/2006/main">
          <x14:cfRule type="expression" priority="60" id="{AF9E5BF5-FD21-4679-926A-7A19F6C6897F}">
            <xm:f>'https://yorkshirewater.sharepoint.com/sites/yw-147/05 PR19 BP documents/40 Post IAP Assurance/10 Tables/DD August 2019/[yky-pr19-business-plan_august-2019-DD resubmission_v5.xlsb]Validation flags'!#REF!=1</xm:f>
            <x14:dxf>
              <fill>
                <patternFill>
                  <bgColor rgb="FFE0DCD8"/>
                </patternFill>
              </fill>
            </x14:dxf>
          </x14:cfRule>
          <xm:sqref>Y29:AC29</xm:sqref>
        </x14:conditionalFormatting>
        <x14:conditionalFormatting xmlns:xm="http://schemas.microsoft.com/office/excel/2006/main">
          <x14:cfRule type="expression" priority="59" id="{68B860C7-986C-41CE-AECB-8A53FAA91090}">
            <xm:f>'https://yorkshirewater.sharepoint.com/sites/yw-147/05 PR19 BP documents/40 Post IAP Assurance/10 Tables/DD August 2019/[yky-pr19-business-plan_august-2019-DD resubmission_v5.xlsb]Validation flags'!#REF!=1</xm:f>
            <x14:dxf>
              <fill>
                <patternFill>
                  <bgColor rgb="FFE0DCD8"/>
                </patternFill>
              </fill>
            </x14:dxf>
          </x14:cfRule>
          <xm:sqref>AE29:AI29</xm:sqref>
        </x14:conditionalFormatting>
        <x14:conditionalFormatting xmlns:xm="http://schemas.microsoft.com/office/excel/2006/main">
          <x14:cfRule type="expression" priority="58" id="{36548F40-8B6C-4755-A8BA-D57BF1531245}">
            <xm:f>'https://yorkshirewater.sharepoint.com/sites/yw-147/05 PR19 BP documents/40 Post IAP Assurance/10 Tables/DD August 2019/[yky-pr19-business-plan_august-2019-DD resubmission_v5.xlsb]Validation flags'!#REF!=1</xm:f>
            <x14:dxf>
              <fill>
                <patternFill>
                  <bgColor rgb="FFE0DCD8"/>
                </patternFill>
              </fill>
            </x14:dxf>
          </x14:cfRule>
          <xm:sqref>AW29:BA29</xm:sqref>
        </x14:conditionalFormatting>
        <x14:conditionalFormatting xmlns:xm="http://schemas.microsoft.com/office/excel/2006/main">
          <x14:cfRule type="expression" priority="57" id="{5A315C0C-553D-4B9D-9E27-B51BAE077C26}">
            <xm:f>'https://yorkshirewater.sharepoint.com/sites/yw-147/05 PR19 BP documents/40 Post IAP Assurance/10 Tables/DD August 2019/[yky-pr19-business-plan_august-2019-DD resubmission_v5.xlsb]Validation flags'!#REF!=1</xm:f>
            <x14:dxf>
              <fill>
                <patternFill>
                  <bgColor rgb="FFE0DCD8"/>
                </patternFill>
              </fill>
            </x14:dxf>
          </x14:cfRule>
          <xm:sqref>M25:Q28</xm:sqref>
        </x14:conditionalFormatting>
        <x14:conditionalFormatting xmlns:xm="http://schemas.microsoft.com/office/excel/2006/main">
          <x14:cfRule type="expression" priority="56" id="{B1602822-8F17-4F19-88EF-A6E98E05A514}">
            <xm:f>'https://yorkshirewater.sharepoint.com/sites/yw-147/05 PR19 BP documents/40 Post IAP Assurance/10 Tables/DD August 2019/[yky-pr19-business-plan_august-2019-DD resubmission_v5.xlsb]Validation flags'!#REF!=1</xm:f>
            <x14:dxf>
              <fill>
                <patternFill>
                  <bgColor rgb="FFE0DCD8"/>
                </patternFill>
              </fill>
            </x14:dxf>
          </x14:cfRule>
          <xm:sqref>S25:W28</xm:sqref>
        </x14:conditionalFormatting>
        <x14:conditionalFormatting xmlns:xm="http://schemas.microsoft.com/office/excel/2006/main">
          <x14:cfRule type="expression" priority="55" id="{AEB9D3D6-7027-45EA-86AD-260C5D1EB9B5}">
            <xm:f>'https://yorkshirewater.sharepoint.com/sites/yw-147/05 PR19 BP documents/40 Post IAP Assurance/10 Tables/DD August 2019/[yky-pr19-business-plan_august-2019-DD resubmission_v5.xlsb]Validation flags'!#REF!=1</xm:f>
            <x14:dxf>
              <fill>
                <patternFill>
                  <bgColor rgb="FFE0DCD8"/>
                </patternFill>
              </fill>
            </x14:dxf>
          </x14:cfRule>
          <xm:sqref>AA25:AC28</xm:sqref>
        </x14:conditionalFormatting>
        <x14:conditionalFormatting xmlns:xm="http://schemas.microsoft.com/office/excel/2006/main">
          <x14:cfRule type="expression" priority="54" id="{DD5D27A6-F9B5-4C2C-89ED-5A998834A660}">
            <xm:f>'https://yorkshirewater.sharepoint.com/sites/yw-147/05 PR19 BP documents/40 Post IAP Assurance/10 Tables/DD August 2019/[yky-pr19-business-plan_august-2019-DD resubmission_v5.xlsb]Validation flags'!#REF!=1</xm:f>
            <x14:dxf>
              <fill>
                <patternFill>
                  <bgColor rgb="FFE0DCD8"/>
                </patternFill>
              </fill>
            </x14:dxf>
          </x14:cfRule>
          <xm:sqref>AG25:AI28</xm:sqref>
        </x14:conditionalFormatting>
        <x14:conditionalFormatting xmlns:xm="http://schemas.microsoft.com/office/excel/2006/main">
          <x14:cfRule type="expression" priority="53" id="{B4431A86-9448-46D5-AF9C-5C6B8B97040C}">
            <xm:f>'https://yorkshirewater.sharepoint.com/sites/yw-147/05 PR19 BP documents/40 Post IAP Assurance/10 Tables/DD August 2019/[yky-pr19-business-plan_august-2019-DD resubmission_v5.xlsb]Validation flags'!#REF!=1</xm:f>
            <x14:dxf>
              <fill>
                <patternFill>
                  <bgColor rgb="FFE0DCD8"/>
                </patternFill>
              </fill>
            </x14:dxf>
          </x14:cfRule>
          <xm:sqref>AW25:BA28</xm:sqref>
        </x14:conditionalFormatting>
        <x14:conditionalFormatting xmlns:xm="http://schemas.microsoft.com/office/excel/2006/main">
          <x14:cfRule type="expression" priority="52" id="{AF3A616C-8627-4EF8-88E3-8C8D70315091}">
            <xm:f>'https://yorkshirewater.sharepoint.com/sites/yw-147/05 PR19 BP documents/40 Post IAP Assurance/10 Tables/DD August 2019/[yky-pr19-business-plan_august-2019-DD resubmission_v5.xlsb]Validation flags'!#REF!=1</xm:f>
            <x14:dxf>
              <fill>
                <patternFill>
                  <bgColor rgb="FFE0DCD8"/>
                </patternFill>
              </fill>
            </x14:dxf>
          </x14:cfRule>
          <xm:sqref>G40:K41</xm:sqref>
        </x14:conditionalFormatting>
        <x14:conditionalFormatting xmlns:xm="http://schemas.microsoft.com/office/excel/2006/main">
          <x14:cfRule type="expression" priority="51" id="{272210A9-24AC-435A-AC55-A256B9A7F0EB}">
            <xm:f>'https://yorkshirewater.sharepoint.com/sites/yw-147/05 PR19 BP documents/40 Post IAP Assurance/10 Tables/DD August 2019/[yky-pr19-business-plan_august-2019-DD resubmission_v5.xlsb]Validation flags'!#REF!=1</xm:f>
            <x14:dxf>
              <fill>
                <patternFill>
                  <bgColor rgb="FFE0DCD8"/>
                </patternFill>
              </fill>
            </x14:dxf>
          </x14:cfRule>
          <xm:sqref>M40:Q41</xm:sqref>
        </x14:conditionalFormatting>
        <x14:conditionalFormatting xmlns:xm="http://schemas.microsoft.com/office/excel/2006/main">
          <x14:cfRule type="expression" priority="50" id="{0287C4BB-0682-46BF-B300-10E09FC0F100}">
            <xm:f>'https://yorkshirewater.sharepoint.com/sites/yw-147/05 PR19 BP documents/40 Post IAP Assurance/10 Tables/DD August 2019/[yky-pr19-business-plan_august-2019-DD resubmission_v5.xlsb]Validation flags'!#REF!=1</xm:f>
            <x14:dxf>
              <fill>
                <patternFill>
                  <bgColor rgb="FFE0DCD8"/>
                </patternFill>
              </fill>
            </x14:dxf>
          </x14:cfRule>
          <xm:sqref>S40:W41</xm:sqref>
        </x14:conditionalFormatting>
        <x14:conditionalFormatting xmlns:xm="http://schemas.microsoft.com/office/excel/2006/main">
          <x14:cfRule type="expression" priority="49" id="{8097FA59-FADE-440F-86AA-49787829CBB8}">
            <xm:f>'https://yorkshirewater.sharepoint.com/sites/yw-147/05 PR19 BP documents/40 Post IAP Assurance/10 Tables/DD August 2019/[yky-pr19-business-plan_august-2019-DD resubmission_v5.xlsb]Validation flags'!#REF!=1</xm:f>
            <x14:dxf>
              <fill>
                <patternFill>
                  <bgColor rgb="FFE0DCD8"/>
                </patternFill>
              </fill>
            </x14:dxf>
          </x14:cfRule>
          <xm:sqref>Y40:AC41</xm:sqref>
        </x14:conditionalFormatting>
        <x14:conditionalFormatting xmlns:xm="http://schemas.microsoft.com/office/excel/2006/main">
          <x14:cfRule type="expression" priority="48" id="{026A8BE7-C2C7-4CC5-B2C2-27851862C957}">
            <xm:f>'https://yorkshirewater.sharepoint.com/sites/yw-147/05 PR19 BP documents/40 Post IAP Assurance/10 Tables/DD August 2019/[yky-pr19-business-plan_august-2019-DD resubmission_v5.xlsb]Validation flags'!#REF!=1</xm:f>
            <x14:dxf>
              <fill>
                <patternFill>
                  <bgColor rgb="FFE0DCD8"/>
                </patternFill>
              </fill>
            </x14:dxf>
          </x14:cfRule>
          <xm:sqref>AE40:AI41</xm:sqref>
        </x14:conditionalFormatting>
        <x14:conditionalFormatting xmlns:xm="http://schemas.microsoft.com/office/excel/2006/main">
          <x14:cfRule type="expression" priority="47" id="{9999BD09-240F-4528-8DEB-8F7D39C8C44B}">
            <xm:f>'https://yorkshirewater.sharepoint.com/sites/yw-147/05 PR19 BP documents/40 Post IAP Assurance/10 Tables/DD August 2019/[yky-pr19-business-plan_august-2019-DD resubmission_v5.xlsb]Validation flags'!#REF!=1</xm:f>
            <x14:dxf>
              <fill>
                <patternFill>
                  <bgColor rgb="FFE0DCD8"/>
                </patternFill>
              </fill>
            </x14:dxf>
          </x14:cfRule>
          <xm:sqref>AK40:AO41</xm:sqref>
        </x14:conditionalFormatting>
        <x14:conditionalFormatting xmlns:xm="http://schemas.microsoft.com/office/excel/2006/main">
          <x14:cfRule type="expression" priority="46" id="{64297D4F-F234-4A92-94FC-26E76F88C13C}">
            <xm:f>'https://yorkshirewater.sharepoint.com/sites/yw-147/05 PR19 BP documents/40 Post IAP Assurance/10 Tables/DD August 2019/[yky-pr19-business-plan_august-2019-DD resubmission_v5.xlsb]Validation flags'!#REF!=1</xm:f>
            <x14:dxf>
              <fill>
                <patternFill>
                  <bgColor rgb="FFE0DCD8"/>
                </patternFill>
              </fill>
            </x14:dxf>
          </x14:cfRule>
          <xm:sqref>AQ40:AU41</xm:sqref>
        </x14:conditionalFormatting>
        <x14:conditionalFormatting xmlns:xm="http://schemas.microsoft.com/office/excel/2006/main">
          <x14:cfRule type="expression" priority="45" id="{95F93E00-6201-4DE9-AC69-6F256E81A8CA}">
            <xm:f>'https://yorkshirewater.sharepoint.com/sites/yw-147/05 PR19 BP documents/40 Post IAP Assurance/10 Tables/DD August 2019/[yky-pr19-business-plan_august-2019-DD resubmission_v5.xlsb]Validation flags'!#REF!=1</xm:f>
            <x14:dxf>
              <fill>
                <patternFill>
                  <bgColor rgb="FFE0DCD8"/>
                </patternFill>
              </fill>
            </x14:dxf>
          </x14:cfRule>
          <xm:sqref>AW40:BA41</xm:sqref>
        </x14:conditionalFormatting>
        <x14:conditionalFormatting xmlns:xm="http://schemas.microsoft.com/office/excel/2006/main">
          <x14:cfRule type="expression" priority="44" id="{A0C5E51E-019F-448B-9812-86D918664839}">
            <xm:f>'https://yorkshirewater.sharepoint.com/sites/yw-147/05 PR19 BP documents/40 Post IAP Assurance/10 Tables/DD August 2019/[yky-pr19-business-plan_august-2019-DD resubmission_v5.xlsb]Validation flags'!#REF!=1</xm:f>
            <x14:dxf>
              <fill>
                <patternFill>
                  <bgColor rgb="FFE0DCD8"/>
                </patternFill>
              </fill>
            </x14:dxf>
          </x14:cfRule>
          <xm:sqref>G45:K45</xm:sqref>
        </x14:conditionalFormatting>
        <x14:conditionalFormatting xmlns:xm="http://schemas.microsoft.com/office/excel/2006/main">
          <x14:cfRule type="expression" priority="43" id="{75C760E0-85A7-4D38-9A36-ABA90077724B}">
            <xm:f>'https://yorkshirewater.sharepoint.com/sites/yw-147/05 PR19 BP documents/40 Post IAP Assurance/10 Tables/DD August 2019/[yky-pr19-business-plan_august-2019-DD resubmission_v5.xlsb]Validation flags'!#REF!=1</xm:f>
            <x14:dxf>
              <fill>
                <patternFill>
                  <bgColor rgb="FFE0DCD8"/>
                </patternFill>
              </fill>
            </x14:dxf>
          </x14:cfRule>
          <xm:sqref>G46:K54</xm:sqref>
        </x14:conditionalFormatting>
        <x14:conditionalFormatting xmlns:xm="http://schemas.microsoft.com/office/excel/2006/main">
          <x14:cfRule type="expression" priority="42" id="{50AB8489-3C99-4DC6-93C9-F111D21BD771}">
            <xm:f>'https://yorkshirewater.sharepoint.com/sites/yw-147/05 PR19 BP documents/40 Post IAP Assurance/10 Tables/DD August 2019/[yky-pr19-business-plan_august-2019-DD resubmission_v5.xlsb]Validation flags'!#REF!=1</xm:f>
            <x14:dxf>
              <fill>
                <patternFill>
                  <bgColor rgb="FFE0DCD8"/>
                </patternFill>
              </fill>
            </x14:dxf>
          </x14:cfRule>
          <xm:sqref>M45:Q45</xm:sqref>
        </x14:conditionalFormatting>
        <x14:conditionalFormatting xmlns:xm="http://schemas.microsoft.com/office/excel/2006/main">
          <x14:cfRule type="expression" priority="41" id="{4EAE06AD-47D2-4322-8F7A-0FE245E8F1AB}">
            <xm:f>'https://yorkshirewater.sharepoint.com/sites/yw-147/05 PR19 BP documents/40 Post IAP Assurance/10 Tables/DD August 2019/[yky-pr19-business-plan_august-2019-DD resubmission_v5.xlsb]Validation flags'!#REF!=1</xm:f>
            <x14:dxf>
              <fill>
                <patternFill>
                  <bgColor rgb="FFE0DCD8"/>
                </patternFill>
              </fill>
            </x14:dxf>
          </x14:cfRule>
          <xm:sqref>M46:Q54</xm:sqref>
        </x14:conditionalFormatting>
        <x14:conditionalFormatting xmlns:xm="http://schemas.microsoft.com/office/excel/2006/main">
          <x14:cfRule type="expression" priority="40" id="{D91C5FC9-9F39-4DCF-AA2C-15FFB206F293}">
            <xm:f>'https://yorkshirewater.sharepoint.com/sites/yw-147/05 PR19 BP documents/40 Post IAP Assurance/10 Tables/DD August 2019/[yky-pr19-business-plan_august-2019-DD resubmission_v5.xlsb]Validation flags'!#REF!=1</xm:f>
            <x14:dxf>
              <fill>
                <patternFill>
                  <bgColor rgb="FFE0DCD8"/>
                </patternFill>
              </fill>
            </x14:dxf>
          </x14:cfRule>
          <xm:sqref>S45:W45</xm:sqref>
        </x14:conditionalFormatting>
        <x14:conditionalFormatting xmlns:xm="http://schemas.microsoft.com/office/excel/2006/main">
          <x14:cfRule type="expression" priority="39" id="{53066C58-0C35-4337-9947-0C80C1BCC6D5}">
            <xm:f>'https://yorkshirewater.sharepoint.com/sites/yw-147/05 PR19 BP documents/40 Post IAP Assurance/10 Tables/DD August 2019/[yky-pr19-business-plan_august-2019-DD resubmission_v5.xlsb]Validation flags'!#REF!=1</xm:f>
            <x14:dxf>
              <fill>
                <patternFill>
                  <bgColor rgb="FFE0DCD8"/>
                </patternFill>
              </fill>
            </x14:dxf>
          </x14:cfRule>
          <xm:sqref>S46:W54</xm:sqref>
        </x14:conditionalFormatting>
        <x14:conditionalFormatting xmlns:xm="http://schemas.microsoft.com/office/excel/2006/main">
          <x14:cfRule type="expression" priority="38" id="{01A603CF-6FBF-4572-9CA4-029B972745CF}">
            <xm:f>'https://yorkshirewater.sharepoint.com/sites/yw-147/05 PR19 BP documents/40 Post IAP Assurance/10 Tables/DD August 2019/[yky-pr19-business-plan_august-2019-DD resubmission_v5.xlsb]Validation flags'!#REF!=1</xm:f>
            <x14:dxf>
              <fill>
                <patternFill>
                  <bgColor rgb="FFE0DCD8"/>
                </patternFill>
              </fill>
            </x14:dxf>
          </x14:cfRule>
          <xm:sqref>Y45:AC45</xm:sqref>
        </x14:conditionalFormatting>
        <x14:conditionalFormatting xmlns:xm="http://schemas.microsoft.com/office/excel/2006/main">
          <x14:cfRule type="expression" priority="37" id="{65D446D4-E47A-45EC-B303-6F3EE16BC637}">
            <xm:f>'https://yorkshirewater.sharepoint.com/sites/yw-147/05 PR19 BP documents/40 Post IAP Assurance/10 Tables/DD August 2019/[yky-pr19-business-plan_august-2019-DD resubmission_v5.xlsb]Validation flags'!#REF!=1</xm:f>
            <x14:dxf>
              <fill>
                <patternFill>
                  <bgColor rgb="FFE0DCD8"/>
                </patternFill>
              </fill>
            </x14:dxf>
          </x14:cfRule>
          <xm:sqref>Y46:AC54</xm:sqref>
        </x14:conditionalFormatting>
        <x14:conditionalFormatting xmlns:xm="http://schemas.microsoft.com/office/excel/2006/main">
          <x14:cfRule type="expression" priority="36" id="{C4E58955-32CD-4EED-A2B3-3A2936E4639F}">
            <xm:f>'https://yorkshirewater.sharepoint.com/sites/yw-147/05 PR19 BP documents/40 Post IAP Assurance/10 Tables/DD August 2019/[yky-pr19-business-plan_august-2019-DD resubmission_v5.xlsb]Validation flags'!#REF!=1</xm:f>
            <x14:dxf>
              <fill>
                <patternFill>
                  <bgColor rgb="FFE0DCD8"/>
                </patternFill>
              </fill>
            </x14:dxf>
          </x14:cfRule>
          <xm:sqref>AE45:AI45</xm:sqref>
        </x14:conditionalFormatting>
        <x14:conditionalFormatting xmlns:xm="http://schemas.microsoft.com/office/excel/2006/main">
          <x14:cfRule type="expression" priority="35" id="{34CBA695-A32E-4B8D-BBFB-4CBCF4C601DD}">
            <xm:f>'https://yorkshirewater.sharepoint.com/sites/yw-147/05 PR19 BP documents/40 Post IAP Assurance/10 Tables/DD August 2019/[yky-pr19-business-plan_august-2019-DD resubmission_v5.xlsb]Validation flags'!#REF!=1</xm:f>
            <x14:dxf>
              <fill>
                <patternFill>
                  <bgColor rgb="FFE0DCD8"/>
                </patternFill>
              </fill>
            </x14:dxf>
          </x14:cfRule>
          <xm:sqref>AE46:AI54</xm:sqref>
        </x14:conditionalFormatting>
        <x14:conditionalFormatting xmlns:xm="http://schemas.microsoft.com/office/excel/2006/main">
          <x14:cfRule type="expression" priority="34" id="{335407B3-7C9F-416E-AF3E-1F09FB34F594}">
            <xm:f>'https://yorkshirewater.sharepoint.com/sites/yw-147/05 PR19 BP documents/40 Post IAP Assurance/10 Tables/DD August 2019/[yky-pr19-business-plan_august-2019-DD resubmission_v5.xlsb]Validation flags'!#REF!=1</xm:f>
            <x14:dxf>
              <fill>
                <patternFill>
                  <bgColor rgb="FFE0DCD8"/>
                </patternFill>
              </fill>
            </x14:dxf>
          </x14:cfRule>
          <xm:sqref>AK45:AO45</xm:sqref>
        </x14:conditionalFormatting>
        <x14:conditionalFormatting xmlns:xm="http://schemas.microsoft.com/office/excel/2006/main">
          <x14:cfRule type="expression" priority="33" id="{C6670F30-DC2F-4F06-9045-EE7856BB5882}">
            <xm:f>'https://yorkshirewater.sharepoint.com/sites/yw-147/05 PR19 BP documents/40 Post IAP Assurance/10 Tables/DD August 2019/[yky-pr19-business-plan_august-2019-DD resubmission_v5.xlsb]Validation flags'!#REF!=1</xm:f>
            <x14:dxf>
              <fill>
                <patternFill>
                  <bgColor rgb="FFE0DCD8"/>
                </patternFill>
              </fill>
            </x14:dxf>
          </x14:cfRule>
          <xm:sqref>AK46:AO54</xm:sqref>
        </x14:conditionalFormatting>
        <x14:conditionalFormatting xmlns:xm="http://schemas.microsoft.com/office/excel/2006/main">
          <x14:cfRule type="expression" priority="32" id="{15D2875F-7685-409E-9377-3A084843226F}">
            <xm:f>'https://yorkshirewater.sharepoint.com/sites/yw-147/05 PR19 BP documents/40 Post IAP Assurance/10 Tables/DD August 2019/[yky-pr19-business-plan_august-2019-DD resubmission_v5.xlsb]Validation flags'!#REF!=1</xm:f>
            <x14:dxf>
              <fill>
                <patternFill>
                  <bgColor rgb="FFE0DCD8"/>
                </patternFill>
              </fill>
            </x14:dxf>
          </x14:cfRule>
          <xm:sqref>AQ45:AU45</xm:sqref>
        </x14:conditionalFormatting>
        <x14:conditionalFormatting xmlns:xm="http://schemas.microsoft.com/office/excel/2006/main">
          <x14:cfRule type="expression" priority="31" id="{03E6DE9A-977B-465F-AFD9-80741BDAA582}">
            <xm:f>'https://yorkshirewater.sharepoint.com/sites/yw-147/05 PR19 BP documents/40 Post IAP Assurance/10 Tables/DD August 2019/[yky-pr19-business-plan_august-2019-DD resubmission_v5.xlsb]Validation flags'!#REF!=1</xm:f>
            <x14:dxf>
              <fill>
                <patternFill>
                  <bgColor rgb="FFE0DCD8"/>
                </patternFill>
              </fill>
            </x14:dxf>
          </x14:cfRule>
          <xm:sqref>AQ46:AU54</xm:sqref>
        </x14:conditionalFormatting>
        <x14:conditionalFormatting xmlns:xm="http://schemas.microsoft.com/office/excel/2006/main">
          <x14:cfRule type="expression" priority="30" id="{006927EF-96DE-4397-9B3C-84089C7CFEA1}">
            <xm:f>'https://yorkshirewater.sharepoint.com/sites/yw-147/05 PR19 BP documents/40 Post IAP Assurance/10 Tables/DD August 2019/[yky-pr19-business-plan_august-2019-DD resubmission_v5.xlsb]Validation flags'!#REF!=1</xm:f>
            <x14:dxf>
              <fill>
                <patternFill>
                  <bgColor rgb="FFE0DCD8"/>
                </patternFill>
              </fill>
            </x14:dxf>
          </x14:cfRule>
          <xm:sqref>AW45:BA45</xm:sqref>
        </x14:conditionalFormatting>
        <x14:conditionalFormatting xmlns:xm="http://schemas.microsoft.com/office/excel/2006/main">
          <x14:cfRule type="expression" priority="29" id="{732FB9F9-EA41-4CEE-BF1D-3B33A4A30E3F}">
            <xm:f>'https://yorkshirewater.sharepoint.com/sites/yw-147/05 PR19 BP documents/40 Post IAP Assurance/10 Tables/DD August 2019/[yky-pr19-business-plan_august-2019-DD resubmission_v5.xlsb]Validation flags'!#REF!=1</xm:f>
            <x14:dxf>
              <fill>
                <patternFill>
                  <bgColor rgb="FFE0DCD8"/>
                </patternFill>
              </fill>
            </x14:dxf>
          </x14:cfRule>
          <xm:sqref>AW46:BA54</xm:sqref>
        </x14:conditionalFormatting>
        <x14:conditionalFormatting xmlns:xm="http://schemas.microsoft.com/office/excel/2006/main">
          <x14:cfRule type="expression" priority="28" id="{ED009693-A45C-4BE6-9A0D-C85655CDE1F6}">
            <xm:f>'https://yorkshirewater.sharepoint.com/sites/yw-147/05 PR19 BP documents/40 Post IAP Assurance/10 Tables/DD August 2019/[yky-pr19-business-plan_august-2019-DD resubmission_v5.xlsb]Validation flags'!#REF!=1</xm:f>
            <x14:dxf>
              <fill>
                <patternFill>
                  <bgColor rgb="FFE0DCD8"/>
                </patternFill>
              </fill>
            </x14:dxf>
          </x14:cfRule>
          <xm:sqref>C45:C54</xm:sqref>
        </x14:conditionalFormatting>
        <x14:conditionalFormatting xmlns:xm="http://schemas.microsoft.com/office/excel/2006/main">
          <x14:cfRule type="expression" priority="26" id="{BFF4A185-CDE8-4130-9A91-1A8E1420021B}">
            <xm:f>'https://yorkshirewater.sharepoint.com/sites/yw-147/05 PR19 BP documents/40 Post IAP Assurance/10 Tables/DD August 2019/[yky-pr19-business-plan_august-2019-DD resubmission_v5.xlsb]Validation flags'!#REF!=1</xm:f>
            <x14:dxf>
              <fill>
                <patternFill>
                  <bgColor rgb="FFE0DCD8"/>
                </patternFill>
              </fill>
            </x14:dxf>
          </x14:cfRule>
          <xm:sqref>G35:K35</xm:sqref>
        </x14:conditionalFormatting>
        <x14:conditionalFormatting xmlns:xm="http://schemas.microsoft.com/office/excel/2006/main">
          <x14:cfRule type="expression" priority="21" id="{D42D6278-89A3-473F-9FF3-2A36C7526C44}">
            <xm:f>'https://yorkshirewater.sharepoint.com/sites/yw-147/05 PR19 BP documents/40 Post IAP Assurance/10 Tables/DD August 2019/[yky-pr19-business-plan_august-2019-DD resubmission_v5.xlsb]Validation flags'!#REF!=1</xm:f>
            <x14:dxf>
              <fill>
                <patternFill>
                  <bgColor rgb="FFE0DCD8"/>
                </patternFill>
              </fill>
            </x14:dxf>
          </x14:cfRule>
          <xm:sqref>AK36:AO36</xm:sqref>
        </x14:conditionalFormatting>
        <x14:conditionalFormatting xmlns:xm="http://schemas.microsoft.com/office/excel/2006/main">
          <x14:cfRule type="expression" priority="22" id="{10FD6ABD-FF7B-4572-A021-BE2345AA78B7}">
            <xm:f>'https://yorkshirewater.sharepoint.com/sites/yw-147/05 PR19 BP documents/40 Post IAP Assurance/10 Tables/DD August 2019/[yky-pr19-business-plan_august-2019-DD resubmission_v5.xlsb]Validation flags'!#REF!=1</xm:f>
            <x14:dxf>
              <fill>
                <patternFill>
                  <bgColor rgb="FFE0DCD8"/>
                </patternFill>
              </fill>
            </x14:dxf>
          </x14:cfRule>
          <xm:sqref>AE35:AI35</xm:sqref>
        </x14:conditionalFormatting>
        <x14:conditionalFormatting xmlns:xm="http://schemas.microsoft.com/office/excel/2006/main">
          <x14:cfRule type="expression" priority="23" id="{C9A5325F-F93B-4C10-975E-967EBD65E7A2}">
            <xm:f>'https://yorkshirewater.sharepoint.com/sites/yw-147/05 PR19 BP documents/40 Post IAP Assurance/10 Tables/DD August 2019/[yky-pr19-business-plan_august-2019-DD resubmission_v5.xlsb]Validation flags'!#REF!=1</xm:f>
            <x14:dxf>
              <fill>
                <patternFill>
                  <bgColor rgb="FFE0DCD8"/>
                </patternFill>
              </fill>
            </x14:dxf>
          </x14:cfRule>
          <xm:sqref>AE36:AI36</xm:sqref>
        </x14:conditionalFormatting>
        <x14:conditionalFormatting xmlns:xm="http://schemas.microsoft.com/office/excel/2006/main">
          <x14:cfRule type="expression" priority="24" id="{FC2D7A74-80AC-4D7F-B596-F5358EFA50D8}">
            <xm:f>'https://yorkshirewater.sharepoint.com/sites/yw-147/05 PR19 BP documents/40 Post IAP Assurance/10 Tables/DD August 2019/[yky-pr19-business-plan_august-2019-DD resubmission_v5.xlsb]Validation flags'!#REF!=1</xm:f>
            <x14:dxf>
              <fill>
                <patternFill>
                  <bgColor rgb="FFE0DCD8"/>
                </patternFill>
              </fill>
            </x14:dxf>
          </x14:cfRule>
          <xm:sqref>Y35:AC35</xm:sqref>
        </x14:conditionalFormatting>
        <x14:conditionalFormatting xmlns:xm="http://schemas.microsoft.com/office/excel/2006/main">
          <x14:cfRule type="expression" priority="25" id="{B39BBE2F-01EA-4A87-AE09-9FBC93ABF5CF}">
            <xm:f>'https://yorkshirewater.sharepoint.com/sites/yw-147/05 PR19 BP documents/40 Post IAP Assurance/10 Tables/DD August 2019/[yky-pr19-business-plan_august-2019-DD resubmission_v5.xlsb]Validation flags'!#REF!=1</xm:f>
            <x14:dxf>
              <fill>
                <patternFill>
                  <bgColor rgb="FFE0DCD8"/>
                </patternFill>
              </fill>
            </x14:dxf>
          </x14:cfRule>
          <xm:sqref>Y36:AC36</xm:sqref>
        </x14:conditionalFormatting>
        <x14:conditionalFormatting xmlns:xm="http://schemas.microsoft.com/office/excel/2006/main">
          <x14:cfRule type="expression" priority="20" id="{02DF6D88-6FFC-4FCD-96C9-C6FD3C9CBFE8}">
            <xm:f>'https://yorkshirewater.sharepoint.com/sites/yw-147/05 PR19 BP documents/40 Post IAP Assurance/10 Tables/DD August 2019/[yky-pr19-business-plan_august-2019-DD resubmission_v5.xlsb]Validation flags'!#REF!=1</xm:f>
            <x14:dxf>
              <fill>
                <patternFill>
                  <bgColor rgb="FFE0DCD8"/>
                </patternFill>
              </fill>
            </x14:dxf>
          </x14:cfRule>
          <xm:sqref>AK35:AO35</xm:sqref>
        </x14:conditionalFormatting>
        <x14:conditionalFormatting xmlns:xm="http://schemas.microsoft.com/office/excel/2006/main">
          <x14:cfRule type="expression" priority="19" id="{32EA8A02-17C0-4F9A-A8DC-36DBE301145D}">
            <xm:f>'https://yorkshirewater.sharepoint.com/sites/yw-147/05 PR19 BP documents/40 Post IAP Assurance/10 Tables/DD August 2019/[yky-pr19-business-plan_august-2019-DD resubmission_v5.xlsb]Validation flags'!#REF!=1</xm:f>
            <x14:dxf>
              <fill>
                <patternFill>
                  <bgColor rgb="FFE0DCD8"/>
                </patternFill>
              </fill>
            </x14:dxf>
          </x14:cfRule>
          <xm:sqref>AQ36:AU36</xm:sqref>
        </x14:conditionalFormatting>
        <x14:conditionalFormatting xmlns:xm="http://schemas.microsoft.com/office/excel/2006/main">
          <x14:cfRule type="expression" priority="18" id="{17226BC2-A682-4394-8F69-030AE6FC8396}">
            <xm:f>'https://yorkshirewater.sharepoint.com/sites/yw-147/05 PR19 BP documents/40 Post IAP Assurance/10 Tables/DD August 2019/[yky-pr19-business-plan_august-2019-DD resubmission_v5.xlsb]Validation flags'!#REF!=1</xm:f>
            <x14:dxf>
              <fill>
                <patternFill>
                  <bgColor rgb="FFE0DCD8"/>
                </patternFill>
              </fill>
            </x14:dxf>
          </x14:cfRule>
          <xm:sqref>AQ35:AU35</xm:sqref>
        </x14:conditionalFormatting>
        <x14:conditionalFormatting xmlns:xm="http://schemas.microsoft.com/office/excel/2006/main">
          <x14:cfRule type="expression" priority="17" id="{6C51AE8F-3884-4FBF-B6FB-EFE5F80E07AA}">
            <xm:f>'https://yorkshirewater.sharepoint.com/sites/yw-147/05 PR19 BP documents/40 Post IAP Assurance/10 Tables/DD August 2019/[yky-pr19-business-plan_august-2019-DD resubmission_v5.xlsb]Validation flags'!#REF!=1</xm:f>
            <x14:dxf>
              <fill>
                <patternFill>
                  <bgColor rgb="FFE0DCD8"/>
                </patternFill>
              </fill>
            </x14:dxf>
          </x14:cfRule>
          <xm:sqref>AW36:BA36</xm:sqref>
        </x14:conditionalFormatting>
        <x14:conditionalFormatting xmlns:xm="http://schemas.microsoft.com/office/excel/2006/main">
          <x14:cfRule type="expression" priority="16" id="{7C4C9F66-9E36-41E3-BE32-18CFCB9384CA}">
            <xm:f>'https://yorkshirewater.sharepoint.com/sites/yw-147/05 PR19 BP documents/40 Post IAP Assurance/10 Tables/DD August 2019/[yky-pr19-business-plan_august-2019-DD resubmission_v5.xlsb]Validation flags'!#REF!=1</xm:f>
            <x14:dxf>
              <fill>
                <patternFill>
                  <bgColor rgb="FFE0DCD8"/>
                </patternFill>
              </fill>
            </x14:dxf>
          </x14:cfRule>
          <xm:sqref>AW35:BA35</xm:sqref>
        </x14:conditionalFormatting>
        <x14:conditionalFormatting xmlns:xm="http://schemas.microsoft.com/office/excel/2006/main">
          <x14:cfRule type="expression" priority="14" id="{A9361FDF-21F4-4CD6-BEDF-7DB74248774B}">
            <xm:f>'https://yorkshirewater.sharepoint.com/sites/yw-147/05 PR19 BP documents/40 Post IAP Assurance/10 Tables/DD August 2019/[yky-pr19-business-plan_august-2019-DD resubmission_v5.xlsb]Validation flags'!#REF!=1</xm:f>
            <x14:dxf>
              <fill>
                <patternFill>
                  <bgColor rgb="FFE0DCD8"/>
                </patternFill>
              </fill>
            </x14:dxf>
          </x14:cfRule>
          <xm:sqref>M36:Q36</xm:sqref>
        </x14:conditionalFormatting>
        <x14:conditionalFormatting xmlns:xm="http://schemas.microsoft.com/office/excel/2006/main">
          <x14:cfRule type="expression" priority="13" id="{73C3583C-4C66-4654-96DD-AA74D24161FB}">
            <xm:f>'https://www.yorkshirewater.com/media/1498/[yky-pr19-business-plan_april-2019-resubmission.xlsb]Validation flags'!#REF!=1</xm:f>
            <x14:dxf>
              <fill>
                <patternFill>
                  <bgColor rgb="FFE0DCD8"/>
                </patternFill>
              </fill>
            </x14:dxf>
          </x14:cfRule>
          <xm:sqref>M35:Q35</xm:sqref>
        </x14:conditionalFormatting>
        <x14:conditionalFormatting xmlns:xm="http://schemas.microsoft.com/office/excel/2006/main">
          <x14:cfRule type="expression" priority="12" id="{8FF4416B-C28F-4BF9-ACF2-7C16684367F8}">
            <xm:f>'https://yorkshirewater.sharepoint.com/sites/yw-147/05 PR19 BP documents/40 Post IAP Assurance/10 Tables/DD August 2019/[yky-pr19-business-plan_august-2019-DD resubmission_v5.xlsb]Validation flags'!#REF!=1</xm:f>
            <x14:dxf>
              <fill>
                <patternFill>
                  <bgColor rgb="FFE0DCD8"/>
                </patternFill>
              </fill>
            </x14:dxf>
          </x14:cfRule>
          <xm:sqref>S36:W36</xm:sqref>
        </x14:conditionalFormatting>
        <x14:conditionalFormatting xmlns:xm="http://schemas.microsoft.com/office/excel/2006/main">
          <x14:cfRule type="expression" priority="11" id="{EFBB6C65-2F91-42C7-BD9D-3E862622D07B}">
            <xm:f>'https://www.yorkshirewater.com/media/1498/[yky-pr19-business-plan_april-2019-resubmission.xlsb]Validation flags'!#REF!=1</xm:f>
            <x14:dxf>
              <fill>
                <patternFill>
                  <bgColor rgb="FFE0DCD8"/>
                </patternFill>
              </fill>
            </x14:dxf>
          </x14:cfRule>
          <xm:sqref>S35:W35</xm:sqref>
        </x14:conditionalFormatting>
        <x14:conditionalFormatting xmlns:xm="http://schemas.microsoft.com/office/excel/2006/main">
          <x14:cfRule type="expression" priority="10" id="{69038194-0CBB-40C8-A8DF-31C5B06E7355}">
            <xm:f>'https://yorkshirewater.sharepoint.com/sites/yw-147/05 PR19 BP documents/40 Post IAP Assurance/10 Tables/DD August 2019/[yky-pr19-business-plan_august-2019-DD resubmission_v5.xlsb]Validation flags'!#REF!=1</xm:f>
            <x14:dxf>
              <fill>
                <patternFill>
                  <bgColor rgb="FFE0DCD8"/>
                </patternFill>
              </fill>
            </x14:dxf>
          </x14:cfRule>
          <xm:sqref>AQ17:AR17</xm:sqref>
        </x14:conditionalFormatting>
        <x14:conditionalFormatting xmlns:xm="http://schemas.microsoft.com/office/excel/2006/main">
          <x14:cfRule type="expression" priority="9" id="{F02DBAAB-E88E-4726-BA10-1EE2649E863D}">
            <xm:f>'https://yorkshirewater.sharepoint.com/sites/yw-147/05 PR19 BP documents/40 Post IAP Assurance/10 Tables/DD August 2019/[yky-pr19-business-plan_august-2019-DD resubmission_v5.xlsb]Validation flags'!#REF!=1</xm:f>
            <x14:dxf>
              <fill>
                <patternFill>
                  <bgColor rgb="FFE0DCD8"/>
                </patternFill>
              </fill>
            </x14:dxf>
          </x14:cfRule>
          <xm:sqref>AK17:AL17</xm:sqref>
        </x14:conditionalFormatting>
        <x14:conditionalFormatting xmlns:xm="http://schemas.microsoft.com/office/excel/2006/main">
          <x14:cfRule type="expression" priority="8" id="{49A492F7-808D-4B1D-AB71-D0EFE9D4893B}">
            <xm:f>'https://yorkshirewater.sharepoint.com/sites/yw-147/05 PR19 BP documents/40 Post IAP Assurance/10 Tables/DD August 2019/[yky-pr19-business-plan_august-2019-DD resubmission_v5.xlsb]Validation flags'!#REF!=1</xm:f>
            <x14:dxf>
              <fill>
                <patternFill>
                  <bgColor rgb="FFE0DCD8"/>
                </patternFill>
              </fill>
            </x14:dxf>
          </x14:cfRule>
          <xm:sqref>AE17:AF17</xm:sqref>
        </x14:conditionalFormatting>
        <x14:conditionalFormatting xmlns:xm="http://schemas.microsoft.com/office/excel/2006/main">
          <x14:cfRule type="expression" priority="7" id="{06DFF578-6B28-4EE6-8244-6EBEB5E953D5}">
            <xm:f>'https://yorkshirewater.sharepoint.com/sites/yw-147/05 PR19 BP documents/40 Post IAP Assurance/10 Tables/DD August 2019/[yky-pr19-business-plan_august-2019-DD resubmission_v5.xlsb]Validation flags'!#REF!=1</xm:f>
            <x14:dxf>
              <fill>
                <patternFill>
                  <bgColor rgb="FFE0DCD8"/>
                </patternFill>
              </fill>
            </x14:dxf>
          </x14:cfRule>
          <xm:sqref>Y17:Z17</xm:sqref>
        </x14:conditionalFormatting>
        <x14:conditionalFormatting xmlns:xm="http://schemas.microsoft.com/office/excel/2006/main">
          <x14:cfRule type="expression" priority="6" id="{638E9E4E-3B58-4012-9382-75F6FA14E711}">
            <xm:f>'https://yorkshirewater.sharepoint.com/sites/yw-147/05 PR19 BP documents/40 Post IAP Assurance/10 Tables/DD August 2019/[yky-pr19-business-plan_august-2019-DD resubmission_v5.xlsb]Validation flags'!#REF!=1</xm:f>
            <x14:dxf>
              <fill>
                <patternFill>
                  <bgColor rgb="FFE0DCD8"/>
                </patternFill>
              </fill>
            </x14:dxf>
          </x14:cfRule>
          <xm:sqref>AQ29:AU29</xm:sqref>
        </x14:conditionalFormatting>
        <x14:conditionalFormatting xmlns:xm="http://schemas.microsoft.com/office/excel/2006/main">
          <x14:cfRule type="expression" priority="5" id="{CE292FDD-FDFE-4730-B334-7442E6C700E0}">
            <xm:f>'https://yorkshirewater.sharepoint.com/sites/yw-147/05 PR19 BP documents/40 Post IAP Assurance/10 Tables/DD August 2019/[yky-pr19-business-plan_august-2019-DD resubmission_v5.xlsb]Validation flags'!#REF!=1</xm:f>
            <x14:dxf>
              <fill>
                <patternFill>
                  <bgColor rgb="FFE0DCD8"/>
                </patternFill>
              </fill>
            </x14:dxf>
          </x14:cfRule>
          <xm:sqref>AQ25:AU28</xm:sqref>
        </x14:conditionalFormatting>
        <x14:conditionalFormatting xmlns:xm="http://schemas.microsoft.com/office/excel/2006/main">
          <x14:cfRule type="expression" priority="4" id="{B9A5FA52-D22F-4B06-91AD-12ACD477849A}">
            <xm:f>'https://yorkshirewater.sharepoint.com/sites/yw-147/05 PR19 BP documents/40 Post IAP Assurance/10 Tables/DD August 2019/[yky-pr19-business-plan_august-2019-DD resubmission_v5.xlsb]Validation flags'!#REF!=1</xm:f>
            <x14:dxf>
              <fill>
                <patternFill>
                  <bgColor rgb="FFE0DCD8"/>
                </patternFill>
              </fill>
            </x14:dxf>
          </x14:cfRule>
          <xm:sqref>AK29:AO29</xm:sqref>
        </x14:conditionalFormatting>
        <x14:conditionalFormatting xmlns:xm="http://schemas.microsoft.com/office/excel/2006/main">
          <x14:cfRule type="expression" priority="3" id="{AE10F335-B448-4395-B8FB-3CF5DE72D6A9}">
            <xm:f>'https://yorkshirewater.sharepoint.com/sites/yw-147/05 PR19 BP documents/40 Post IAP Assurance/10 Tables/DD August 2019/[yky-pr19-business-plan_august-2019-DD resubmission_v5.xlsb]Validation flags'!#REF!=1</xm:f>
            <x14:dxf>
              <fill>
                <patternFill>
                  <bgColor rgb="FFE0DCD8"/>
                </patternFill>
              </fill>
            </x14:dxf>
          </x14:cfRule>
          <xm:sqref>AK25:AO28</xm:sqref>
        </x14:conditionalFormatting>
        <x14:conditionalFormatting xmlns:xm="http://schemas.microsoft.com/office/excel/2006/main">
          <x14:cfRule type="expression" priority="2" id="{159C2D38-83DD-4828-B299-DF82A4AE65E1}">
            <xm:f>'https://yorkshirewater.sharepoint.com/sites/yw-147/05 PR19 BP documents/40 Post IAP Assurance/10 Tables/DD August 2019/[yky-pr19-business-plan_august-2019-DD resubmission_v5.xlsb]Validation flags'!#REF!=1</xm:f>
            <x14:dxf>
              <fill>
                <patternFill>
                  <bgColor rgb="FFE0DCD8"/>
                </patternFill>
              </fill>
            </x14:dxf>
          </x14:cfRule>
          <xm:sqref>AE25:AF28</xm:sqref>
        </x14:conditionalFormatting>
        <x14:conditionalFormatting xmlns:xm="http://schemas.microsoft.com/office/excel/2006/main">
          <x14:cfRule type="expression" priority="1" id="{2D3DC3FC-91F8-4CFD-A928-2621274B24BF}">
            <xm:f>'https://yorkshirewater.sharepoint.com/sites/yw-147/05 PR19 BP documents/40 Post IAP Assurance/10 Tables/DD August 2019/[yky-pr19-business-plan_august-2019-DD resubmission_v5.xlsb]Validation flags'!#REF!=1</xm:f>
            <x14:dxf>
              <fill>
                <patternFill>
                  <bgColor rgb="FFE0DCD8"/>
                </patternFill>
              </fill>
            </x14:dxf>
          </x14:cfRule>
          <xm:sqref>Y25:Z28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D04F-1384-4FC8-86C4-0BCAC753866B}">
  <sheetPr>
    <tabColor theme="2" tint="-0.249977111117893"/>
  </sheetPr>
  <dimension ref="A1:DT152"/>
  <sheetViews>
    <sheetView zoomScale="95" zoomScaleNormal="95" workbookViewId="0">
      <selection activeCell="BD98" sqref="BD98"/>
    </sheetView>
  </sheetViews>
  <sheetFormatPr defaultColWidth="0" defaultRowHeight="14.25" zeroHeight="1" x14ac:dyDescent="0.25"/>
  <cols>
    <col min="1" max="1" width="1.85546875" style="6" customWidth="1"/>
    <col min="2" max="2" width="7.5703125" style="6" customWidth="1"/>
    <col min="3" max="3" width="74.42578125" style="6" customWidth="1"/>
    <col min="4" max="4" width="9.85546875" style="6" customWidth="1"/>
    <col min="5" max="6" width="6.42578125" style="6" customWidth="1"/>
    <col min="7" max="54" width="11" style="6" customWidth="1"/>
    <col min="55" max="55" width="3" style="6" customWidth="1"/>
    <col min="56" max="56" width="29.28515625" style="6" bestFit="1" customWidth="1"/>
    <col min="57" max="57" width="63" style="6" customWidth="1"/>
    <col min="58" max="58" width="4.5703125" style="6" customWidth="1"/>
    <col min="59" max="59" width="59.5703125" style="14" customWidth="1"/>
    <col min="60" max="60" width="8.140625" style="14" customWidth="1"/>
    <col min="61" max="61" width="7.42578125" style="633" customWidth="1"/>
    <col min="62" max="62" width="7.5703125" style="633" customWidth="1"/>
    <col min="63" max="63" width="75.5703125" style="633" bestFit="1" customWidth="1"/>
    <col min="64" max="65" width="6.42578125" style="633" customWidth="1"/>
    <col min="66" max="71" width="14.42578125" style="633" customWidth="1"/>
    <col min="72" max="72" width="11" style="633" customWidth="1"/>
    <col min="73" max="73" width="3" style="7" hidden="1" customWidth="1"/>
    <col min="74" max="74" width="17.28515625" style="14" hidden="1" customWidth="1"/>
    <col min="75" max="75" width="3" style="14" hidden="1" customWidth="1"/>
    <col min="76" max="122" width="9.28515625" style="8" hidden="1" customWidth="1"/>
    <col min="123" max="123" width="83.42578125" style="8" hidden="1" customWidth="1"/>
    <col min="124" max="124" width="1.85546875" style="7" hidden="1" customWidth="1"/>
    <col min="125" max="16384" width="11" style="6" hidden="1"/>
  </cols>
  <sheetData>
    <row r="1" spans="2:123" ht="20.25" x14ac:dyDescent="0.25">
      <c r="B1" s="1" t="s">
        <v>1142</v>
      </c>
      <c r="C1" s="631"/>
      <c r="D1" s="632"/>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4" t="str">
        <f>[2]AppValidation!$D$2</f>
        <v>Yorkshire Water</v>
      </c>
      <c r="BC1" s="477"/>
      <c r="BD1" s="3497" t="s">
        <v>1</v>
      </c>
      <c r="BE1" s="3497"/>
      <c r="BF1" s="3497"/>
      <c r="BG1" s="3497"/>
      <c r="BH1" s="6"/>
      <c r="BJ1" s="1" t="s">
        <v>2</v>
      </c>
      <c r="BK1" s="631"/>
      <c r="BL1" s="3"/>
      <c r="BM1" s="3"/>
      <c r="BN1" s="3"/>
      <c r="BO1" s="3"/>
      <c r="BP1" s="3"/>
      <c r="BQ1" s="3"/>
      <c r="BR1" s="3"/>
      <c r="BS1" s="3" t="str">
        <f>LEFT($B$1,4)</f>
        <v>WWS2</v>
      </c>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row>
    <row r="2" spans="2:123" ht="15" customHeight="1" thickBot="1" x14ac:dyDescent="0.35">
      <c r="B2" s="634"/>
      <c r="C2" s="635"/>
      <c r="D2" s="636"/>
      <c r="E2" s="637"/>
      <c r="F2" s="637"/>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F2" s="466"/>
      <c r="BG2" s="332"/>
      <c r="BH2" s="6"/>
      <c r="BJ2" s="634"/>
      <c r="BK2" s="635"/>
      <c r="BL2" s="638"/>
      <c r="BM2" s="638"/>
      <c r="BN2" s="519"/>
      <c r="BO2" s="519"/>
      <c r="BP2" s="519"/>
      <c r="BQ2" s="519"/>
      <c r="BR2" s="519"/>
      <c r="BS2" s="51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row>
    <row r="3" spans="2:123" ht="18" customHeight="1" thickBot="1" x14ac:dyDescent="0.35">
      <c r="G3" s="3503" t="s">
        <v>870</v>
      </c>
      <c r="H3" s="3504"/>
      <c r="I3" s="3504"/>
      <c r="J3" s="3504"/>
      <c r="K3" s="3504"/>
      <c r="L3" s="3504"/>
      <c r="M3" s="3503" t="s">
        <v>869</v>
      </c>
      <c r="N3" s="3504"/>
      <c r="O3" s="3504"/>
      <c r="P3" s="3504"/>
      <c r="Q3" s="3504"/>
      <c r="R3" s="3505"/>
      <c r="S3" s="3503" t="s">
        <v>868</v>
      </c>
      <c r="T3" s="3504"/>
      <c r="U3" s="3504"/>
      <c r="V3" s="3504"/>
      <c r="W3" s="3504"/>
      <c r="X3" s="3505"/>
      <c r="Y3" s="3503" t="s">
        <v>867</v>
      </c>
      <c r="Z3" s="3504"/>
      <c r="AA3" s="3504"/>
      <c r="AB3" s="3504"/>
      <c r="AC3" s="3504"/>
      <c r="AD3" s="3505"/>
      <c r="AE3" s="3503" t="s">
        <v>866</v>
      </c>
      <c r="AF3" s="3504"/>
      <c r="AG3" s="3504"/>
      <c r="AH3" s="3504"/>
      <c r="AI3" s="3504"/>
      <c r="AJ3" s="3505"/>
      <c r="AK3" s="3503" t="s">
        <v>865</v>
      </c>
      <c r="AL3" s="3504"/>
      <c r="AM3" s="3504"/>
      <c r="AN3" s="3504"/>
      <c r="AO3" s="3504"/>
      <c r="AP3" s="3505"/>
      <c r="AQ3" s="3503" t="s">
        <v>864</v>
      </c>
      <c r="AR3" s="3504"/>
      <c r="AS3" s="3504"/>
      <c r="AT3" s="3504"/>
      <c r="AU3" s="3504"/>
      <c r="AV3" s="3505"/>
      <c r="AW3" s="3503" t="s">
        <v>863</v>
      </c>
      <c r="AX3" s="3504"/>
      <c r="AY3" s="3504"/>
      <c r="AZ3" s="3504"/>
      <c r="BA3" s="3504"/>
      <c r="BB3" s="3505"/>
      <c r="BC3" s="486"/>
      <c r="BD3" s="639"/>
      <c r="BF3" s="466"/>
      <c r="BG3" s="332"/>
      <c r="BH3" s="6"/>
      <c r="BN3" s="3503" t="s">
        <v>862</v>
      </c>
      <c r="BO3" s="3504"/>
      <c r="BP3" s="3504"/>
      <c r="BQ3" s="3504"/>
      <c r="BR3" s="3504"/>
      <c r="BS3" s="3505"/>
      <c r="BV3" s="18"/>
      <c r="BW3" s="18"/>
      <c r="BX3" s="3553" t="s">
        <v>12</v>
      </c>
      <c r="BY3" s="3553"/>
      <c r="BZ3" s="3553"/>
      <c r="CA3" s="3553"/>
      <c r="CB3" s="3553"/>
      <c r="CC3" s="3553"/>
      <c r="CD3" s="3553"/>
      <c r="CE3" s="3553"/>
      <c r="CF3" s="3553"/>
      <c r="CG3" s="3553"/>
      <c r="CH3" s="3553"/>
      <c r="CI3" s="3553"/>
      <c r="CJ3" s="3553"/>
      <c r="CK3" s="3553"/>
      <c r="CL3" s="3553"/>
      <c r="CM3" s="3553"/>
      <c r="CN3" s="3553"/>
      <c r="CO3" s="3553"/>
      <c r="CP3" s="3553"/>
      <c r="CQ3" s="3553"/>
      <c r="CR3" s="3553"/>
      <c r="CS3" s="3553"/>
      <c r="CT3" s="3553"/>
      <c r="CU3" s="3553"/>
      <c r="CV3" s="3553"/>
      <c r="CW3" s="3553"/>
      <c r="CX3" s="3553"/>
      <c r="CY3" s="3553"/>
      <c r="CZ3" s="3553"/>
      <c r="DA3" s="3553"/>
      <c r="DB3" s="3553"/>
      <c r="DC3" s="3553"/>
      <c r="DD3" s="3553"/>
      <c r="DE3" s="3553"/>
      <c r="DF3" s="3553"/>
      <c r="DG3" s="3553"/>
      <c r="DH3" s="3553"/>
      <c r="DI3" s="3553"/>
      <c r="DJ3" s="3553"/>
      <c r="DK3" s="3553"/>
      <c r="DL3" s="3553"/>
      <c r="DM3" s="3553"/>
      <c r="DN3" s="3553"/>
      <c r="DO3" s="3553"/>
      <c r="DP3" s="3553"/>
      <c r="DQ3" s="3553"/>
      <c r="DR3" s="3553"/>
      <c r="DS3" s="640"/>
    </row>
    <row r="4" spans="2:123" ht="18" customHeight="1" thickBot="1" x14ac:dyDescent="0.35">
      <c r="B4" s="456"/>
      <c r="C4" s="456"/>
      <c r="D4" s="641"/>
      <c r="E4" s="641"/>
      <c r="F4" s="641"/>
      <c r="G4" s="3573" t="s">
        <v>873</v>
      </c>
      <c r="H4" s="3575" t="s">
        <v>874</v>
      </c>
      <c r="I4" s="3575" t="s">
        <v>875</v>
      </c>
      <c r="J4" s="3582"/>
      <c r="K4" s="3583"/>
      <c r="L4" s="3584" t="s">
        <v>22</v>
      </c>
      <c r="M4" s="3573" t="s">
        <v>873</v>
      </c>
      <c r="N4" s="3575" t="s">
        <v>874</v>
      </c>
      <c r="O4" s="3575" t="s">
        <v>875</v>
      </c>
      <c r="P4" s="3582"/>
      <c r="Q4" s="3583"/>
      <c r="R4" s="3584" t="s">
        <v>22</v>
      </c>
      <c r="S4" s="3573" t="s">
        <v>873</v>
      </c>
      <c r="T4" s="3575" t="s">
        <v>874</v>
      </c>
      <c r="U4" s="3575" t="s">
        <v>875</v>
      </c>
      <c r="V4" s="3582"/>
      <c r="W4" s="3583"/>
      <c r="X4" s="3584" t="s">
        <v>22</v>
      </c>
      <c r="Y4" s="3573" t="s">
        <v>873</v>
      </c>
      <c r="Z4" s="3575" t="s">
        <v>874</v>
      </c>
      <c r="AA4" s="3575" t="s">
        <v>875</v>
      </c>
      <c r="AB4" s="3582"/>
      <c r="AC4" s="3583"/>
      <c r="AD4" s="3584" t="s">
        <v>22</v>
      </c>
      <c r="AE4" s="3573" t="s">
        <v>873</v>
      </c>
      <c r="AF4" s="3575" t="s">
        <v>874</v>
      </c>
      <c r="AG4" s="3575" t="s">
        <v>875</v>
      </c>
      <c r="AH4" s="3582"/>
      <c r="AI4" s="3583"/>
      <c r="AJ4" s="3584" t="s">
        <v>22</v>
      </c>
      <c r="AK4" s="3573" t="s">
        <v>873</v>
      </c>
      <c r="AL4" s="3575" t="s">
        <v>874</v>
      </c>
      <c r="AM4" s="3575" t="s">
        <v>875</v>
      </c>
      <c r="AN4" s="3582"/>
      <c r="AO4" s="3583"/>
      <c r="AP4" s="3584" t="s">
        <v>22</v>
      </c>
      <c r="AQ4" s="3573" t="s">
        <v>873</v>
      </c>
      <c r="AR4" s="3575" t="s">
        <v>874</v>
      </c>
      <c r="AS4" s="3575" t="s">
        <v>875</v>
      </c>
      <c r="AT4" s="3582"/>
      <c r="AU4" s="3583"/>
      <c r="AV4" s="3584" t="s">
        <v>22</v>
      </c>
      <c r="AW4" s="3573" t="s">
        <v>873</v>
      </c>
      <c r="AX4" s="3575" t="s">
        <v>874</v>
      </c>
      <c r="AY4" s="3575" t="s">
        <v>875</v>
      </c>
      <c r="AZ4" s="3582"/>
      <c r="BA4" s="3583"/>
      <c r="BB4" s="3579" t="s">
        <v>22</v>
      </c>
      <c r="BC4" s="486"/>
      <c r="BD4" s="487"/>
      <c r="BE4" s="487"/>
      <c r="BF4" s="466"/>
      <c r="BG4" s="469"/>
      <c r="BH4" s="6"/>
      <c r="BJ4" s="456"/>
      <c r="BK4" s="456"/>
      <c r="BL4" s="641"/>
      <c r="BM4" s="641"/>
      <c r="BN4" s="3573" t="s">
        <v>873</v>
      </c>
      <c r="BO4" s="3575" t="s">
        <v>874</v>
      </c>
      <c r="BP4" s="3575" t="s">
        <v>875</v>
      </c>
      <c r="BQ4" s="3577"/>
      <c r="BR4" s="3578"/>
      <c r="BS4" s="3579" t="s">
        <v>22</v>
      </c>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row>
    <row r="5" spans="2:123" ht="45.75" thickBot="1" x14ac:dyDescent="0.35">
      <c r="B5" s="3506" t="s">
        <v>14</v>
      </c>
      <c r="C5" s="3581"/>
      <c r="D5" s="642" t="s">
        <v>15</v>
      </c>
      <c r="E5" s="463" t="s">
        <v>16</v>
      </c>
      <c r="F5" s="643" t="s">
        <v>17</v>
      </c>
      <c r="G5" s="3586"/>
      <c r="H5" s="3587"/>
      <c r="I5" s="489" t="s">
        <v>877</v>
      </c>
      <c r="J5" s="489" t="s">
        <v>878</v>
      </c>
      <c r="K5" s="644" t="s">
        <v>879</v>
      </c>
      <c r="L5" s="3585"/>
      <c r="M5" s="3586"/>
      <c r="N5" s="3587"/>
      <c r="O5" s="489" t="s">
        <v>877</v>
      </c>
      <c r="P5" s="489" t="s">
        <v>878</v>
      </c>
      <c r="Q5" s="644" t="s">
        <v>879</v>
      </c>
      <c r="R5" s="3585"/>
      <c r="S5" s="3586"/>
      <c r="T5" s="3587"/>
      <c r="U5" s="489" t="s">
        <v>877</v>
      </c>
      <c r="V5" s="489" t="s">
        <v>878</v>
      </c>
      <c r="W5" s="644" t="s">
        <v>879</v>
      </c>
      <c r="X5" s="3585"/>
      <c r="Y5" s="3586"/>
      <c r="Z5" s="3587"/>
      <c r="AA5" s="489" t="s">
        <v>877</v>
      </c>
      <c r="AB5" s="489" t="s">
        <v>878</v>
      </c>
      <c r="AC5" s="644" t="s">
        <v>879</v>
      </c>
      <c r="AD5" s="3585"/>
      <c r="AE5" s="3586"/>
      <c r="AF5" s="3587"/>
      <c r="AG5" s="489" t="s">
        <v>877</v>
      </c>
      <c r="AH5" s="489" t="s">
        <v>878</v>
      </c>
      <c r="AI5" s="644" t="s">
        <v>879</v>
      </c>
      <c r="AJ5" s="3585"/>
      <c r="AK5" s="3586"/>
      <c r="AL5" s="3587"/>
      <c r="AM5" s="489" t="s">
        <v>877</v>
      </c>
      <c r="AN5" s="489" t="s">
        <v>878</v>
      </c>
      <c r="AO5" s="644" t="s">
        <v>879</v>
      </c>
      <c r="AP5" s="3585"/>
      <c r="AQ5" s="3586"/>
      <c r="AR5" s="3587"/>
      <c r="AS5" s="489" t="s">
        <v>877</v>
      </c>
      <c r="AT5" s="489" t="s">
        <v>878</v>
      </c>
      <c r="AU5" s="644" t="s">
        <v>879</v>
      </c>
      <c r="AV5" s="3585"/>
      <c r="AW5" s="3586"/>
      <c r="AX5" s="3587"/>
      <c r="AY5" s="489" t="s">
        <v>877</v>
      </c>
      <c r="AZ5" s="489" t="s">
        <v>878</v>
      </c>
      <c r="BA5" s="644" t="s">
        <v>879</v>
      </c>
      <c r="BB5" s="3588"/>
      <c r="BC5" s="645"/>
      <c r="BD5" s="26" t="s">
        <v>23</v>
      </c>
      <c r="BE5" s="27" t="s">
        <v>24</v>
      </c>
      <c r="BF5" s="28"/>
      <c r="BG5" s="25" t="s">
        <v>25</v>
      </c>
      <c r="BH5" s="6"/>
      <c r="BJ5" s="3506" t="s">
        <v>14</v>
      </c>
      <c r="BK5" s="3581"/>
      <c r="BL5" s="463" t="s">
        <v>16</v>
      </c>
      <c r="BM5" s="643" t="s">
        <v>17</v>
      </c>
      <c r="BN5" s="3574"/>
      <c r="BO5" s="3576"/>
      <c r="BP5" s="489" t="s">
        <v>877</v>
      </c>
      <c r="BQ5" s="489" t="s">
        <v>878</v>
      </c>
      <c r="BR5" s="644" t="s">
        <v>879</v>
      </c>
      <c r="BS5" s="3580"/>
      <c r="BV5" s="29" t="s">
        <v>861</v>
      </c>
      <c r="BX5" s="646" t="s">
        <v>27</v>
      </c>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row>
    <row r="6" spans="2:123" ht="14.25" customHeight="1" thickBot="1" x14ac:dyDescent="0.35">
      <c r="B6" s="647"/>
      <c r="C6" s="647"/>
      <c r="D6" s="648"/>
      <c r="E6" s="455"/>
      <c r="F6" s="455"/>
      <c r="G6" s="649"/>
      <c r="H6" s="649"/>
      <c r="I6" s="34"/>
      <c r="J6" s="34"/>
      <c r="K6" s="34"/>
      <c r="L6" s="649"/>
      <c r="M6" s="649"/>
      <c r="N6" s="649"/>
      <c r="O6" s="34"/>
      <c r="P6" s="34"/>
      <c r="Q6" s="34"/>
      <c r="R6" s="649"/>
      <c r="S6" s="649"/>
      <c r="T6" s="649"/>
      <c r="U6" s="34"/>
      <c r="V6" s="34"/>
      <c r="W6" s="34"/>
      <c r="X6" s="649"/>
      <c r="Y6" s="649"/>
      <c r="Z6" s="649"/>
      <c r="AA6" s="34"/>
      <c r="AB6" s="34"/>
      <c r="AC6" s="34"/>
      <c r="AD6" s="649"/>
      <c r="AE6" s="649"/>
      <c r="AF6" s="649"/>
      <c r="AG6" s="34"/>
      <c r="AH6" s="34"/>
      <c r="AI6" s="34"/>
      <c r="AJ6" s="649"/>
      <c r="AK6" s="649"/>
      <c r="AL6" s="649"/>
      <c r="AM6" s="34"/>
      <c r="AN6" s="34"/>
      <c r="AO6" s="34"/>
      <c r="AP6" s="649"/>
      <c r="AQ6" s="649"/>
      <c r="AR6" s="649"/>
      <c r="AS6" s="34"/>
      <c r="AT6" s="34"/>
      <c r="AU6" s="34"/>
      <c r="AV6" s="649"/>
      <c r="AW6" s="649"/>
      <c r="AX6" s="649"/>
      <c r="AY6" s="34"/>
      <c r="AZ6" s="34"/>
      <c r="BA6" s="34"/>
      <c r="BB6" s="649"/>
      <c r="BC6" s="645"/>
      <c r="BD6" s="28"/>
      <c r="BF6" s="28"/>
      <c r="BG6" s="498"/>
      <c r="BH6" s="6"/>
      <c r="BJ6" s="647"/>
      <c r="BK6" s="647"/>
      <c r="BL6" s="455"/>
      <c r="BM6" s="455"/>
      <c r="BN6" s="650"/>
      <c r="BO6" s="650"/>
      <c r="BP6" s="34"/>
      <c r="BQ6" s="34"/>
      <c r="BR6" s="34"/>
      <c r="BS6" s="65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row>
    <row r="7" spans="2:123" ht="14.25" customHeight="1" thickBot="1" x14ac:dyDescent="0.35">
      <c r="B7" s="3506" t="s">
        <v>30</v>
      </c>
      <c r="C7" s="3507"/>
      <c r="D7" s="3507"/>
      <c r="E7" s="3507"/>
      <c r="F7" s="3508"/>
      <c r="G7" s="3526" t="s">
        <v>31</v>
      </c>
      <c r="H7" s="3527"/>
      <c r="I7" s="3527"/>
      <c r="J7" s="3527"/>
      <c r="K7" s="3527"/>
      <c r="L7" s="3528"/>
      <c r="M7" s="3526" t="s">
        <v>31</v>
      </c>
      <c r="N7" s="3527"/>
      <c r="O7" s="3527"/>
      <c r="P7" s="3527"/>
      <c r="Q7" s="3527"/>
      <c r="R7" s="3528"/>
      <c r="S7" s="3526" t="s">
        <v>31</v>
      </c>
      <c r="T7" s="3527"/>
      <c r="U7" s="3527"/>
      <c r="V7" s="3527"/>
      <c r="W7" s="3527"/>
      <c r="X7" s="3528"/>
      <c r="Y7" s="3526" t="s">
        <v>32</v>
      </c>
      <c r="Z7" s="3527"/>
      <c r="AA7" s="3527"/>
      <c r="AB7" s="3527"/>
      <c r="AC7" s="3527"/>
      <c r="AD7" s="3528"/>
      <c r="AE7" s="3526" t="s">
        <v>32</v>
      </c>
      <c r="AF7" s="3527"/>
      <c r="AG7" s="3527"/>
      <c r="AH7" s="3527"/>
      <c r="AI7" s="3527"/>
      <c r="AJ7" s="3528"/>
      <c r="AK7" s="3526" t="s">
        <v>32</v>
      </c>
      <c r="AL7" s="3527"/>
      <c r="AM7" s="3527"/>
      <c r="AN7" s="3527"/>
      <c r="AO7" s="3527"/>
      <c r="AP7" s="3528"/>
      <c r="AQ7" s="3526" t="s">
        <v>32</v>
      </c>
      <c r="AR7" s="3527"/>
      <c r="AS7" s="3527"/>
      <c r="AT7" s="3527"/>
      <c r="AU7" s="3527"/>
      <c r="AV7" s="3528"/>
      <c r="AW7" s="3526" t="s">
        <v>32</v>
      </c>
      <c r="AX7" s="3527"/>
      <c r="AY7" s="3527"/>
      <c r="AZ7" s="3527"/>
      <c r="BA7" s="3527"/>
      <c r="BB7" s="3528"/>
      <c r="BC7" s="645"/>
      <c r="BD7" s="28"/>
      <c r="BF7" s="28"/>
      <c r="BG7" s="43"/>
      <c r="BH7" s="651"/>
      <c r="BJ7" s="3506" t="s">
        <v>30</v>
      </c>
      <c r="BK7" s="3507"/>
      <c r="BL7" s="3507"/>
      <c r="BM7" s="3508"/>
      <c r="BN7" s="3570" t="s">
        <v>33</v>
      </c>
      <c r="BO7" s="3571"/>
      <c r="BP7" s="3571"/>
      <c r="BQ7" s="3571"/>
      <c r="BR7" s="3571"/>
      <c r="BS7" s="3572"/>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row>
    <row r="8" spans="2:123" ht="14.25" customHeight="1" thickBot="1" x14ac:dyDescent="0.35">
      <c r="B8" s="647"/>
      <c r="C8" s="647"/>
      <c r="D8" s="648"/>
      <c r="E8" s="455"/>
      <c r="F8" s="455"/>
      <c r="G8" s="649"/>
      <c r="H8" s="649"/>
      <c r="I8" s="34"/>
      <c r="J8" s="34"/>
      <c r="K8" s="34"/>
      <c r="L8" s="649"/>
      <c r="M8" s="649"/>
      <c r="N8" s="649"/>
      <c r="O8" s="34"/>
      <c r="P8" s="34"/>
      <c r="Q8" s="34"/>
      <c r="R8" s="649"/>
      <c r="S8" s="649"/>
      <c r="T8" s="649"/>
      <c r="U8" s="34"/>
      <c r="V8" s="34"/>
      <c r="W8" s="34"/>
      <c r="X8" s="649"/>
      <c r="Y8" s="649"/>
      <c r="Z8" s="649"/>
      <c r="AA8" s="34"/>
      <c r="AB8" s="34"/>
      <c r="AC8" s="34"/>
      <c r="AD8" s="649"/>
      <c r="AE8" s="649"/>
      <c r="AF8" s="649"/>
      <c r="AG8" s="34"/>
      <c r="AH8" s="34"/>
      <c r="AI8" s="34"/>
      <c r="AJ8" s="649"/>
      <c r="AK8" s="649"/>
      <c r="AL8" s="649"/>
      <c r="AM8" s="34"/>
      <c r="AN8" s="34"/>
      <c r="AO8" s="34"/>
      <c r="AP8" s="649"/>
      <c r="AQ8" s="649"/>
      <c r="AR8" s="649"/>
      <c r="AS8" s="34"/>
      <c r="AT8" s="34"/>
      <c r="AU8" s="34"/>
      <c r="AV8" s="649"/>
      <c r="AW8" s="649"/>
      <c r="AX8" s="649"/>
      <c r="AY8" s="34"/>
      <c r="AZ8" s="34"/>
      <c r="BA8" s="34"/>
      <c r="BB8" s="649"/>
      <c r="BC8" s="645"/>
      <c r="BD8" s="28"/>
      <c r="BF8" s="332"/>
      <c r="BG8" s="43"/>
      <c r="BH8" s="651"/>
      <c r="BJ8" s="647"/>
      <c r="BK8" s="647"/>
      <c r="BL8" s="455"/>
      <c r="BM8" s="455"/>
      <c r="BN8" s="650"/>
      <c r="BO8" s="650"/>
      <c r="BP8" s="34"/>
      <c r="BQ8" s="34"/>
      <c r="BR8" s="34"/>
      <c r="BS8" s="65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row>
    <row r="9" spans="2:123" ht="15.75" thickBot="1" x14ac:dyDescent="0.35">
      <c r="B9" s="422" t="s">
        <v>36</v>
      </c>
      <c r="C9" s="652" t="s">
        <v>1143</v>
      </c>
      <c r="D9" s="653"/>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645"/>
      <c r="BD9" s="14"/>
      <c r="BF9" s="54"/>
      <c r="BG9" s="43"/>
      <c r="BH9" s="651"/>
      <c r="BJ9" s="422" t="s">
        <v>36</v>
      </c>
      <c r="BK9" s="654" t="s">
        <v>1143</v>
      </c>
      <c r="BL9" s="305"/>
      <c r="BM9" s="305"/>
      <c r="BN9" s="305"/>
      <c r="BO9" s="305"/>
      <c r="BP9" s="305"/>
      <c r="BQ9" s="305"/>
      <c r="BR9" s="305"/>
      <c r="BS9" s="305"/>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row>
    <row r="10" spans="2:123" ht="14.25" customHeight="1" x14ac:dyDescent="0.3">
      <c r="B10" s="44">
        <v>1</v>
      </c>
      <c r="C10" s="45" t="s">
        <v>1144</v>
      </c>
      <c r="D10" s="46" t="s">
        <v>40</v>
      </c>
      <c r="E10" s="46" t="s">
        <v>41</v>
      </c>
      <c r="F10" s="500">
        <v>3</v>
      </c>
      <c r="G10" s="501">
        <v>0.218</v>
      </c>
      <c r="H10" s="502">
        <v>0</v>
      </c>
      <c r="I10" s="502">
        <v>0</v>
      </c>
      <c r="J10" s="502">
        <v>0</v>
      </c>
      <c r="K10" s="655">
        <v>0</v>
      </c>
      <c r="L10" s="656">
        <f>SUM(G10:K10)</f>
        <v>0.218</v>
      </c>
      <c r="M10" s="501">
        <v>0</v>
      </c>
      <c r="N10" s="502">
        <v>0</v>
      </c>
      <c r="O10" s="502">
        <v>0</v>
      </c>
      <c r="P10" s="502">
        <v>0</v>
      </c>
      <c r="Q10" s="655">
        <v>0</v>
      </c>
      <c r="R10" s="657">
        <f>SUM(M10:Q10)</f>
        <v>0</v>
      </c>
      <c r="S10" s="658">
        <v>0</v>
      </c>
      <c r="T10" s="502">
        <v>0</v>
      </c>
      <c r="U10" s="502">
        <v>0</v>
      </c>
      <c r="V10" s="502">
        <v>0</v>
      </c>
      <c r="W10" s="655">
        <v>0</v>
      </c>
      <c r="X10" s="657">
        <f>SUM(S10:W10)</f>
        <v>0</v>
      </c>
      <c r="Y10" s="501">
        <v>0.19600000000000001</v>
      </c>
      <c r="Z10" s="502">
        <v>0</v>
      </c>
      <c r="AA10" s="502">
        <v>0</v>
      </c>
      <c r="AB10" s="502">
        <v>0</v>
      </c>
      <c r="AC10" s="655">
        <v>0</v>
      </c>
      <c r="AD10" s="656">
        <f>SUM(Y10:AC10)</f>
        <v>0.19600000000000001</v>
      </c>
      <c r="AE10" s="501">
        <v>0.19700000000000001</v>
      </c>
      <c r="AF10" s="502">
        <v>0</v>
      </c>
      <c r="AG10" s="502">
        <v>0</v>
      </c>
      <c r="AH10" s="502">
        <v>0</v>
      </c>
      <c r="AI10" s="655">
        <v>0</v>
      </c>
      <c r="AJ10" s="656">
        <f>SUM(AE10:AI10)</f>
        <v>0.19700000000000001</v>
      </c>
      <c r="AK10" s="523">
        <v>0.19600000000000001</v>
      </c>
      <c r="AL10" s="502">
        <v>0</v>
      </c>
      <c r="AM10" s="502">
        <v>0</v>
      </c>
      <c r="AN10" s="502">
        <v>0</v>
      </c>
      <c r="AO10" s="655">
        <v>0</v>
      </c>
      <c r="AP10" s="656">
        <f>SUM(AK10:AO10)</f>
        <v>0.19600000000000001</v>
      </c>
      <c r="AQ10" s="501">
        <v>0.20100000000000001</v>
      </c>
      <c r="AR10" s="502">
        <v>0</v>
      </c>
      <c r="AS10" s="502">
        <v>0</v>
      </c>
      <c r="AT10" s="502">
        <v>0</v>
      </c>
      <c r="AU10" s="655">
        <v>0</v>
      </c>
      <c r="AV10" s="656">
        <f>SUM(AQ10:AU10)</f>
        <v>0.20100000000000001</v>
      </c>
      <c r="AW10" s="501">
        <v>0.20300000000000001</v>
      </c>
      <c r="AX10" s="502">
        <v>0</v>
      </c>
      <c r="AY10" s="502">
        <v>0</v>
      </c>
      <c r="AZ10" s="502">
        <v>0</v>
      </c>
      <c r="BA10" s="655">
        <v>0</v>
      </c>
      <c r="BB10" s="656">
        <f>SUM(AW10:BA10)</f>
        <v>0.20300000000000001</v>
      </c>
      <c r="BC10" s="482"/>
      <c r="BD10" s="506"/>
      <c r="BE10" s="507"/>
      <c r="BF10" s="409"/>
      <c r="BG10" s="43">
        <f t="shared" ref="BG10:BG40" si="0" xml:space="preserve"> IF( SUM( BX10:DR10 ) = 0, 0, $BX$5 )</f>
        <v>0</v>
      </c>
      <c r="BH10" s="651"/>
      <c r="BJ10" s="44">
        <v>1</v>
      </c>
      <c r="BK10" s="45" t="s">
        <v>1144</v>
      </c>
      <c r="BL10" s="46" t="s">
        <v>41</v>
      </c>
      <c r="BM10" s="500">
        <v>3</v>
      </c>
      <c r="BN10" s="659" t="s">
        <v>1145</v>
      </c>
      <c r="BO10" s="660" t="s">
        <v>1146</v>
      </c>
      <c r="BP10" s="660" t="s">
        <v>1147</v>
      </c>
      <c r="BQ10" s="660" t="s">
        <v>1148</v>
      </c>
      <c r="BR10" s="661" t="s">
        <v>1149</v>
      </c>
      <c r="BS10" s="662" t="s">
        <v>1150</v>
      </c>
      <c r="BX10" s="61">
        <f>IF('[2]Validation flags'!$H$3=1,0, IF( ISNUMBER(G10), 0, 1 ))</f>
        <v>0</v>
      </c>
      <c r="BY10" s="61">
        <f>IF('[2]Validation flags'!$H$3=1,0, IF( ISNUMBER(H10), 0, 1 ))</f>
        <v>0</v>
      </c>
      <c r="BZ10" s="61">
        <f>IF('[2]Validation flags'!$H$3=1,0, IF( ISNUMBER(I10), 0, 1 ))</f>
        <v>0</v>
      </c>
      <c r="CA10" s="61">
        <f>IF('[2]Validation flags'!$H$3=1,0, IF( ISNUMBER(J10), 0, 1 ))</f>
        <v>0</v>
      </c>
      <c r="CB10" s="61">
        <f>IF('[2]Validation flags'!$H$3=1,0, IF( ISNUMBER(K10), 0, 1 ))</f>
        <v>0</v>
      </c>
      <c r="CC10" s="663"/>
      <c r="CD10" s="61">
        <f>IF('[2]Validation flags'!$H$3=1,0, IF( ISNUMBER(M10), 0, 1 ))</f>
        <v>0</v>
      </c>
      <c r="CE10" s="61">
        <f>IF('[2]Validation flags'!$H$3=1,0, IF( ISNUMBER(N10), 0, 1 ))</f>
        <v>0</v>
      </c>
      <c r="CF10" s="61">
        <f>IF('[2]Validation flags'!$H$3=1,0, IF( ISNUMBER(O10), 0, 1 ))</f>
        <v>0</v>
      </c>
      <c r="CG10" s="61">
        <f>IF('[2]Validation flags'!$H$3=1,0, IF( ISNUMBER(P10), 0, 1 ))</f>
        <v>0</v>
      </c>
      <c r="CH10" s="61">
        <f>IF('[2]Validation flags'!$H$3=1,0, IF( ISNUMBER(Q10), 0, 1 ))</f>
        <v>0</v>
      </c>
      <c r="CI10" s="60"/>
      <c r="CJ10" s="61">
        <f>IF('[2]Validation flags'!$H$3=1,0, IF( ISNUMBER(S10), 0, 1 ))</f>
        <v>0</v>
      </c>
      <c r="CK10" s="61">
        <f>IF('[2]Validation flags'!$H$3=1,0, IF( ISNUMBER(T10), 0, 1 ))</f>
        <v>0</v>
      </c>
      <c r="CL10" s="61">
        <f>IF('[2]Validation flags'!$H$3=1,0, IF( ISNUMBER(U10), 0, 1 ))</f>
        <v>0</v>
      </c>
      <c r="CM10" s="61">
        <f>IF('[2]Validation flags'!$H$3=1,0, IF( ISNUMBER(V10), 0, 1 ))</f>
        <v>0</v>
      </c>
      <c r="CN10" s="61">
        <f>IF('[2]Validation flags'!$H$3=1,0, IF( ISNUMBER(W10), 0, 1 ))</f>
        <v>0</v>
      </c>
      <c r="CO10" s="60"/>
      <c r="CP10" s="61">
        <f>IF('[2]Validation flags'!$H$3=1,0, IF( ISNUMBER(Y10), 0, 1 ))</f>
        <v>0</v>
      </c>
      <c r="CQ10" s="61">
        <f>IF('[2]Validation flags'!$H$3=1,0, IF( ISNUMBER(Z10), 0, 1 ))</f>
        <v>0</v>
      </c>
      <c r="CR10" s="61">
        <f>IF('[2]Validation flags'!$H$3=1,0, IF( ISNUMBER(AA10), 0, 1 ))</f>
        <v>0</v>
      </c>
      <c r="CS10" s="61">
        <f>IF('[2]Validation flags'!$H$3=1,0, IF( ISNUMBER(AB10), 0, 1 ))</f>
        <v>0</v>
      </c>
      <c r="CT10" s="61">
        <f>IF('[2]Validation flags'!$H$3=1,0, IF( ISNUMBER(AC10), 0, 1 ))</f>
        <v>0</v>
      </c>
      <c r="CU10" s="60"/>
      <c r="CV10" s="61">
        <f>IF('[2]Validation flags'!$H$3=1,0, IF( ISNUMBER(AE10), 0, 1 ))</f>
        <v>0</v>
      </c>
      <c r="CW10" s="61">
        <f>IF('[2]Validation flags'!$H$3=1,0, IF( ISNUMBER(AF10), 0, 1 ))</f>
        <v>0</v>
      </c>
      <c r="CX10" s="61">
        <f>IF('[2]Validation flags'!$H$3=1,0, IF( ISNUMBER(AG10), 0, 1 ))</f>
        <v>0</v>
      </c>
      <c r="CY10" s="61">
        <f>IF('[2]Validation flags'!$H$3=1,0, IF( ISNUMBER(AH10), 0, 1 ))</f>
        <v>0</v>
      </c>
      <c r="CZ10" s="61">
        <f>IF('[2]Validation flags'!$H$3=1,0, IF( ISNUMBER(AI10), 0, 1 ))</f>
        <v>0</v>
      </c>
      <c r="DA10" s="60"/>
      <c r="DB10" s="61">
        <f>IF('[2]Validation flags'!$H$3=1,0, IF( ISNUMBER(AK10), 0, 1 ))</f>
        <v>0</v>
      </c>
      <c r="DC10" s="61">
        <f>IF('[2]Validation flags'!$H$3=1,0, IF( ISNUMBER(AL10), 0, 1 ))</f>
        <v>0</v>
      </c>
      <c r="DD10" s="61">
        <f>IF('[2]Validation flags'!$H$3=1,0, IF( ISNUMBER(AM10), 0, 1 ))</f>
        <v>0</v>
      </c>
      <c r="DE10" s="61">
        <f>IF('[2]Validation flags'!$H$3=1,0, IF( ISNUMBER(AN10), 0, 1 ))</f>
        <v>0</v>
      </c>
      <c r="DF10" s="61">
        <f>IF('[2]Validation flags'!$H$3=1,0, IF( ISNUMBER(AO10), 0, 1 ))</f>
        <v>0</v>
      </c>
      <c r="DG10" s="60"/>
      <c r="DH10" s="61">
        <f>IF('[2]Validation flags'!$H$3=1,0, IF( ISNUMBER(AQ10), 0, 1 ))</f>
        <v>0</v>
      </c>
      <c r="DI10" s="61">
        <f>IF('[2]Validation flags'!$H$3=1,0, IF( ISNUMBER(AR10), 0, 1 ))</f>
        <v>0</v>
      </c>
      <c r="DJ10" s="61">
        <f>IF('[2]Validation flags'!$H$3=1,0, IF( ISNUMBER(AS10), 0, 1 ))</f>
        <v>0</v>
      </c>
      <c r="DK10" s="61">
        <f>IF('[2]Validation flags'!$H$3=1,0, IF( ISNUMBER(AT10), 0, 1 ))</f>
        <v>0</v>
      </c>
      <c r="DL10" s="61">
        <f>IF('[2]Validation flags'!$H$3=1,0, IF( ISNUMBER(AU10), 0, 1 ))</f>
        <v>0</v>
      </c>
      <c r="DM10" s="60"/>
      <c r="DN10" s="61">
        <f>IF('[2]Validation flags'!$H$3=1,0, IF( ISNUMBER(AW10), 0, 1 ))</f>
        <v>0</v>
      </c>
      <c r="DO10" s="61">
        <f>IF('[2]Validation flags'!$H$3=1,0, IF( ISNUMBER(AX10), 0, 1 ))</f>
        <v>0</v>
      </c>
      <c r="DP10" s="61">
        <f>IF('[2]Validation flags'!$H$3=1,0, IF( ISNUMBER(AY10), 0, 1 ))</f>
        <v>0</v>
      </c>
      <c r="DQ10" s="61">
        <f>IF('[2]Validation flags'!$H$3=1,0, IF( ISNUMBER(AZ10), 0, 1 ))</f>
        <v>0</v>
      </c>
      <c r="DR10" s="61">
        <f>IF('[2]Validation flags'!$H$3=1,0, IF( ISNUMBER(BA10), 0, 1 ))</f>
        <v>0</v>
      </c>
      <c r="DS10" s="60"/>
    </row>
    <row r="11" spans="2:123" ht="14.25" customHeight="1" x14ac:dyDescent="0.3">
      <c r="B11" s="382">
        <f>B10+1</f>
        <v>2</v>
      </c>
      <c r="C11" s="664" t="s">
        <v>1151</v>
      </c>
      <c r="D11" s="64" t="s">
        <v>49</v>
      </c>
      <c r="E11" s="391" t="s">
        <v>41</v>
      </c>
      <c r="F11" s="665">
        <v>3</v>
      </c>
      <c r="G11" s="521">
        <v>0</v>
      </c>
      <c r="H11" s="509">
        <v>3.5000000000000003E-2</v>
      </c>
      <c r="I11" s="509">
        <v>0</v>
      </c>
      <c r="J11" s="509">
        <v>-3.0000000000000001E-3</v>
      </c>
      <c r="K11" s="666">
        <v>0</v>
      </c>
      <c r="L11" s="667">
        <f t="shared" ref="L11:L56" si="1">SUM(G11:K11)</f>
        <v>3.2000000000000001E-2</v>
      </c>
      <c r="M11" s="521">
        <v>0</v>
      </c>
      <c r="N11" s="524">
        <v>2E-3</v>
      </c>
      <c r="O11" s="509">
        <v>0</v>
      </c>
      <c r="P11" s="524">
        <v>-2E-3</v>
      </c>
      <c r="Q11" s="666">
        <v>0</v>
      </c>
      <c r="R11" s="668">
        <f t="shared" ref="R11:R56" si="2">SUM(M11:Q11)</f>
        <v>0</v>
      </c>
      <c r="S11" s="521">
        <v>0</v>
      </c>
      <c r="T11" s="524">
        <v>0</v>
      </c>
      <c r="U11" s="509">
        <v>0</v>
      </c>
      <c r="V11" s="524">
        <v>-0.13050400000000001</v>
      </c>
      <c r="W11" s="666">
        <v>0</v>
      </c>
      <c r="X11" s="668">
        <f t="shared" ref="X11:X56" si="3">SUM(S11:W11)</f>
        <v>-0.13050400000000001</v>
      </c>
      <c r="Y11" s="521">
        <v>0</v>
      </c>
      <c r="Z11" s="509">
        <v>0</v>
      </c>
      <c r="AA11" s="509">
        <v>0</v>
      </c>
      <c r="AB11" s="509">
        <v>0</v>
      </c>
      <c r="AC11" s="666">
        <v>0</v>
      </c>
      <c r="AD11" s="667">
        <f t="shared" ref="AD11:AD56" si="4">SUM(Y11:AC11)</f>
        <v>0</v>
      </c>
      <c r="AE11" s="521">
        <v>0</v>
      </c>
      <c r="AF11" s="509">
        <v>0</v>
      </c>
      <c r="AG11" s="509">
        <v>0</v>
      </c>
      <c r="AH11" s="509">
        <v>0</v>
      </c>
      <c r="AI11" s="666">
        <v>0</v>
      </c>
      <c r="AJ11" s="667">
        <f t="shared" ref="AJ11:AJ56" si="5">SUM(AE11:AI11)</f>
        <v>0</v>
      </c>
      <c r="AK11" s="521">
        <v>0</v>
      </c>
      <c r="AL11" s="509">
        <v>0</v>
      </c>
      <c r="AM11" s="509">
        <v>0</v>
      </c>
      <c r="AN11" s="524">
        <v>4.7409999999999997</v>
      </c>
      <c r="AO11" s="666">
        <v>0</v>
      </c>
      <c r="AP11" s="667">
        <f t="shared" ref="AP11:AP56" si="6">SUM(AK11:AO11)</f>
        <v>4.7409999999999997</v>
      </c>
      <c r="AQ11" s="521">
        <v>0</v>
      </c>
      <c r="AR11" s="509">
        <v>0</v>
      </c>
      <c r="AS11" s="509">
        <v>0</v>
      </c>
      <c r="AT11" s="524">
        <v>23.701000000000001</v>
      </c>
      <c r="AU11" s="666">
        <v>0</v>
      </c>
      <c r="AV11" s="667">
        <f t="shared" ref="AV11:AV56" si="7">SUM(AQ11:AU11)</f>
        <v>23.701000000000001</v>
      </c>
      <c r="AW11" s="521">
        <v>0</v>
      </c>
      <c r="AX11" s="509">
        <v>0</v>
      </c>
      <c r="AY11" s="509">
        <v>0</v>
      </c>
      <c r="AZ11" s="524">
        <v>7.1079999999999997</v>
      </c>
      <c r="BA11" s="666">
        <v>0</v>
      </c>
      <c r="BB11" s="667">
        <f t="shared" ref="BB11:BB56" si="8">SUM(AW11:BA11)</f>
        <v>7.1079999999999997</v>
      </c>
      <c r="BC11" s="482"/>
      <c r="BD11" s="669"/>
      <c r="BE11" s="670"/>
      <c r="BF11" s="71"/>
      <c r="BG11" s="43">
        <f t="shared" si="0"/>
        <v>0</v>
      </c>
      <c r="BH11" s="651"/>
      <c r="BJ11" s="382">
        <f>BJ10+1</f>
        <v>2</v>
      </c>
      <c r="BK11" s="664" t="s">
        <v>1151</v>
      </c>
      <c r="BL11" s="391" t="s">
        <v>41</v>
      </c>
      <c r="BM11" s="665">
        <v>3</v>
      </c>
      <c r="BN11" s="671" t="s">
        <v>1152</v>
      </c>
      <c r="BO11" s="672" t="s">
        <v>1153</v>
      </c>
      <c r="BP11" s="672" t="s">
        <v>1154</v>
      </c>
      <c r="BQ11" s="672" t="s">
        <v>1155</v>
      </c>
      <c r="BR11" s="673" t="s">
        <v>1156</v>
      </c>
      <c r="BS11" s="674" t="s">
        <v>1157</v>
      </c>
      <c r="BX11" s="61">
        <f>IF('[2]Validation flags'!$H$3=1,0, IF( ISNUMBER(G11), 0, 1 ))</f>
        <v>0</v>
      </c>
      <c r="BY11" s="61">
        <f>IF('[2]Validation flags'!$H$3=1,0, IF( ISNUMBER(H11), 0, 1 ))</f>
        <v>0</v>
      </c>
      <c r="BZ11" s="61">
        <f>IF('[2]Validation flags'!$H$3=1,0, IF( ISNUMBER(I11), 0, 1 ))</f>
        <v>0</v>
      </c>
      <c r="CA11" s="61">
        <f>IF('[2]Validation flags'!$H$3=1,0, IF( ISNUMBER(J11), 0, 1 ))</f>
        <v>0</v>
      </c>
      <c r="CB11" s="61">
        <f>IF('[2]Validation flags'!$H$3=1,0, IF( ISNUMBER(K11), 0, 1 ))</f>
        <v>0</v>
      </c>
      <c r="CC11" s="663"/>
      <c r="CD11" s="61">
        <f>IF('[2]Validation flags'!$H$3=1,0, IF( ISNUMBER(M11), 0, 1 ))</f>
        <v>0</v>
      </c>
      <c r="CE11" s="61">
        <f>IF('[2]Validation flags'!$H$3=1,0, IF( ISNUMBER(N11), 0, 1 ))</f>
        <v>0</v>
      </c>
      <c r="CF11" s="61">
        <f>IF('[2]Validation flags'!$H$3=1,0, IF( ISNUMBER(O11), 0, 1 ))</f>
        <v>0</v>
      </c>
      <c r="CG11" s="61">
        <f>IF('[2]Validation flags'!$H$3=1,0, IF( ISNUMBER(P11), 0, 1 ))</f>
        <v>0</v>
      </c>
      <c r="CH11" s="61">
        <f>IF('[2]Validation flags'!$H$3=1,0, IF( ISNUMBER(Q11), 0, 1 ))</f>
        <v>0</v>
      </c>
      <c r="CI11" s="60"/>
      <c r="CJ11" s="61">
        <f>IF('[2]Validation flags'!$H$3=1,0, IF( ISNUMBER(S11), 0, 1 ))</f>
        <v>0</v>
      </c>
      <c r="CK11" s="61">
        <f>IF('[2]Validation flags'!$H$3=1,0, IF( ISNUMBER(T11), 0, 1 ))</f>
        <v>0</v>
      </c>
      <c r="CL11" s="61">
        <f>IF('[2]Validation flags'!$H$3=1,0, IF( ISNUMBER(U11), 0, 1 ))</f>
        <v>0</v>
      </c>
      <c r="CM11" s="61">
        <f>IF('[2]Validation flags'!$H$3=1,0, IF( ISNUMBER(V11), 0, 1 ))</f>
        <v>0</v>
      </c>
      <c r="CN11" s="61">
        <f>IF('[2]Validation flags'!$H$3=1,0, IF( ISNUMBER(W11), 0, 1 ))</f>
        <v>0</v>
      </c>
      <c r="CO11" s="60"/>
      <c r="CP11" s="61">
        <f>IF('[2]Validation flags'!$H$3=1,0, IF( ISNUMBER(Y11), 0, 1 ))</f>
        <v>0</v>
      </c>
      <c r="CQ11" s="61">
        <f>IF('[2]Validation flags'!$H$3=1,0, IF( ISNUMBER(Z11), 0, 1 ))</f>
        <v>0</v>
      </c>
      <c r="CR11" s="61">
        <f>IF('[2]Validation flags'!$H$3=1,0, IF( ISNUMBER(AA11), 0, 1 ))</f>
        <v>0</v>
      </c>
      <c r="CS11" s="61">
        <f>IF('[2]Validation flags'!$H$3=1,0, IF( ISNUMBER(AB11), 0, 1 ))</f>
        <v>0</v>
      </c>
      <c r="CT11" s="61">
        <f>IF('[2]Validation flags'!$H$3=1,0, IF( ISNUMBER(AC11), 0, 1 ))</f>
        <v>0</v>
      </c>
      <c r="CU11" s="60"/>
      <c r="CV11" s="61">
        <f>IF('[2]Validation flags'!$H$3=1,0, IF( ISNUMBER(AE11), 0, 1 ))</f>
        <v>0</v>
      </c>
      <c r="CW11" s="61">
        <f>IF('[2]Validation flags'!$H$3=1,0, IF( ISNUMBER(AF11), 0, 1 ))</f>
        <v>0</v>
      </c>
      <c r="CX11" s="61">
        <f>IF('[2]Validation flags'!$H$3=1,0, IF( ISNUMBER(AG11), 0, 1 ))</f>
        <v>0</v>
      </c>
      <c r="CY11" s="61">
        <f>IF('[2]Validation flags'!$H$3=1,0, IF( ISNUMBER(AH11), 0, 1 ))</f>
        <v>0</v>
      </c>
      <c r="CZ11" s="61">
        <f>IF('[2]Validation flags'!$H$3=1,0, IF( ISNUMBER(AI11), 0, 1 ))</f>
        <v>0</v>
      </c>
      <c r="DA11" s="60"/>
      <c r="DB11" s="61">
        <f>IF('[2]Validation flags'!$H$3=1,0, IF( ISNUMBER(AK11), 0, 1 ))</f>
        <v>0</v>
      </c>
      <c r="DC11" s="61">
        <f>IF('[2]Validation flags'!$H$3=1,0, IF( ISNUMBER(AL11), 0, 1 ))</f>
        <v>0</v>
      </c>
      <c r="DD11" s="61">
        <f>IF('[2]Validation flags'!$H$3=1,0, IF( ISNUMBER(AM11), 0, 1 ))</f>
        <v>0</v>
      </c>
      <c r="DE11" s="61">
        <f>IF('[2]Validation flags'!$H$3=1,0, IF( ISNUMBER(AN11), 0, 1 ))</f>
        <v>0</v>
      </c>
      <c r="DF11" s="61">
        <f>IF('[2]Validation flags'!$H$3=1,0, IF( ISNUMBER(AO11), 0, 1 ))</f>
        <v>0</v>
      </c>
      <c r="DG11" s="60"/>
      <c r="DH11" s="61">
        <f>IF('[2]Validation flags'!$H$3=1,0, IF( ISNUMBER(AQ11), 0, 1 ))</f>
        <v>0</v>
      </c>
      <c r="DI11" s="61">
        <f>IF('[2]Validation flags'!$H$3=1,0, IF( ISNUMBER(AR11), 0, 1 ))</f>
        <v>0</v>
      </c>
      <c r="DJ11" s="61">
        <f>IF('[2]Validation flags'!$H$3=1,0, IF( ISNUMBER(AS11), 0, 1 ))</f>
        <v>0</v>
      </c>
      <c r="DK11" s="61">
        <f>IF('[2]Validation flags'!$H$3=1,0, IF( ISNUMBER(AT11), 0, 1 ))</f>
        <v>0</v>
      </c>
      <c r="DL11" s="61">
        <f>IF('[2]Validation flags'!$H$3=1,0, IF( ISNUMBER(AU11), 0, 1 ))</f>
        <v>0</v>
      </c>
      <c r="DM11" s="60"/>
      <c r="DN11" s="61">
        <f>IF('[2]Validation flags'!$H$3=1,0, IF( ISNUMBER(AW11), 0, 1 ))</f>
        <v>0</v>
      </c>
      <c r="DO11" s="61">
        <f>IF('[2]Validation flags'!$H$3=1,0, IF( ISNUMBER(AX11), 0, 1 ))</f>
        <v>0</v>
      </c>
      <c r="DP11" s="61">
        <f>IF('[2]Validation flags'!$H$3=1,0, IF( ISNUMBER(AY11), 0, 1 ))</f>
        <v>0</v>
      </c>
      <c r="DQ11" s="61">
        <f>IF('[2]Validation flags'!$H$3=1,0, IF( ISNUMBER(AZ11), 0, 1 ))</f>
        <v>0</v>
      </c>
      <c r="DR11" s="61">
        <f>IF('[2]Validation flags'!$H$3=1,0, IF( ISNUMBER(BA11), 0, 1 ))</f>
        <v>0</v>
      </c>
      <c r="DS11" s="60"/>
    </row>
    <row r="12" spans="2:123" ht="14.25" customHeight="1" x14ac:dyDescent="0.3">
      <c r="B12" s="382">
        <f t="shared" ref="B12:B55" si="9">B11+1</f>
        <v>3</v>
      </c>
      <c r="C12" s="664" t="s">
        <v>1158</v>
      </c>
      <c r="D12" s="64" t="s">
        <v>56</v>
      </c>
      <c r="E12" s="391" t="s">
        <v>41</v>
      </c>
      <c r="F12" s="665">
        <v>3</v>
      </c>
      <c r="G12" s="521">
        <v>0</v>
      </c>
      <c r="H12" s="509">
        <v>0</v>
      </c>
      <c r="I12" s="509">
        <v>0</v>
      </c>
      <c r="J12" s="509">
        <v>0</v>
      </c>
      <c r="K12" s="666">
        <v>0</v>
      </c>
      <c r="L12" s="667">
        <f t="shared" si="1"/>
        <v>0</v>
      </c>
      <c r="M12" s="521">
        <v>0</v>
      </c>
      <c r="N12" s="509">
        <v>0</v>
      </c>
      <c r="O12" s="509">
        <v>0</v>
      </c>
      <c r="P12" s="524">
        <v>0</v>
      </c>
      <c r="Q12" s="666">
        <v>0</v>
      </c>
      <c r="R12" s="668">
        <f t="shared" si="2"/>
        <v>0</v>
      </c>
      <c r="S12" s="521">
        <v>0</v>
      </c>
      <c r="T12" s="509">
        <v>0</v>
      </c>
      <c r="U12" s="509">
        <v>0</v>
      </c>
      <c r="V12" s="524">
        <v>0</v>
      </c>
      <c r="W12" s="666">
        <v>0</v>
      </c>
      <c r="X12" s="668">
        <f t="shared" si="3"/>
        <v>0</v>
      </c>
      <c r="Y12" s="521">
        <v>0</v>
      </c>
      <c r="Z12" s="509">
        <v>0</v>
      </c>
      <c r="AA12" s="509">
        <v>0</v>
      </c>
      <c r="AB12" s="509">
        <v>0</v>
      </c>
      <c r="AC12" s="666">
        <v>0</v>
      </c>
      <c r="AD12" s="667">
        <f t="shared" si="4"/>
        <v>0</v>
      </c>
      <c r="AE12" s="521">
        <v>0</v>
      </c>
      <c r="AF12" s="509">
        <v>0</v>
      </c>
      <c r="AG12" s="509">
        <v>0</v>
      </c>
      <c r="AH12" s="509">
        <v>0</v>
      </c>
      <c r="AI12" s="666">
        <v>0</v>
      </c>
      <c r="AJ12" s="667">
        <f t="shared" si="5"/>
        <v>0</v>
      </c>
      <c r="AK12" s="521">
        <v>0</v>
      </c>
      <c r="AL12" s="509">
        <v>0</v>
      </c>
      <c r="AM12" s="509">
        <v>0</v>
      </c>
      <c r="AN12" s="509">
        <v>0</v>
      </c>
      <c r="AO12" s="666">
        <v>0</v>
      </c>
      <c r="AP12" s="667">
        <f t="shared" si="6"/>
        <v>0</v>
      </c>
      <c r="AQ12" s="521">
        <v>0</v>
      </c>
      <c r="AR12" s="509">
        <v>0</v>
      </c>
      <c r="AS12" s="509">
        <v>0</v>
      </c>
      <c r="AT12" s="509">
        <v>0</v>
      </c>
      <c r="AU12" s="666">
        <v>0</v>
      </c>
      <c r="AV12" s="667">
        <f t="shared" si="7"/>
        <v>0</v>
      </c>
      <c r="AW12" s="521">
        <v>0</v>
      </c>
      <c r="AX12" s="509">
        <v>0</v>
      </c>
      <c r="AY12" s="509">
        <v>0</v>
      </c>
      <c r="AZ12" s="509">
        <v>0</v>
      </c>
      <c r="BA12" s="666">
        <v>0</v>
      </c>
      <c r="BB12" s="667">
        <f t="shared" si="8"/>
        <v>0</v>
      </c>
      <c r="BC12" s="482"/>
      <c r="BD12" s="91"/>
      <c r="BE12" s="488"/>
      <c r="BF12" s="71"/>
      <c r="BG12" s="43">
        <f t="shared" si="0"/>
        <v>0</v>
      </c>
      <c r="BH12" s="651"/>
      <c r="BJ12" s="382">
        <f t="shared" ref="BJ12:BJ55" si="10">BJ11+1</f>
        <v>3</v>
      </c>
      <c r="BK12" s="664" t="s">
        <v>1158</v>
      </c>
      <c r="BL12" s="391" t="s">
        <v>41</v>
      </c>
      <c r="BM12" s="665">
        <v>3</v>
      </c>
      <c r="BN12" s="671" t="s">
        <v>1159</v>
      </c>
      <c r="BO12" s="672" t="s">
        <v>1160</v>
      </c>
      <c r="BP12" s="672" t="s">
        <v>1161</v>
      </c>
      <c r="BQ12" s="672" t="s">
        <v>1162</v>
      </c>
      <c r="BR12" s="673" t="s">
        <v>1163</v>
      </c>
      <c r="BS12" s="674" t="s">
        <v>1164</v>
      </c>
      <c r="BX12" s="61">
        <f>IF('[2]Validation flags'!$H$3=1,0, IF( ISNUMBER(G12), 0, 1 ))</f>
        <v>0</v>
      </c>
      <c r="BY12" s="61">
        <f>IF('[2]Validation flags'!$H$3=1,0, IF( ISNUMBER(H12), 0, 1 ))</f>
        <v>0</v>
      </c>
      <c r="BZ12" s="61">
        <f>IF('[2]Validation flags'!$H$3=1,0, IF( ISNUMBER(I12), 0, 1 ))</f>
        <v>0</v>
      </c>
      <c r="CA12" s="61">
        <f>IF('[2]Validation flags'!$H$3=1,0, IF( ISNUMBER(J12), 0, 1 ))</f>
        <v>0</v>
      </c>
      <c r="CB12" s="61">
        <f>IF('[2]Validation flags'!$H$3=1,0, IF( ISNUMBER(K12), 0, 1 ))</f>
        <v>0</v>
      </c>
      <c r="CC12" s="663"/>
      <c r="CD12" s="61">
        <f>IF('[2]Validation flags'!$H$3=1,0, IF( ISNUMBER(M12), 0, 1 ))</f>
        <v>0</v>
      </c>
      <c r="CE12" s="61">
        <f>IF('[2]Validation flags'!$H$3=1,0, IF( ISNUMBER(N12), 0, 1 ))</f>
        <v>0</v>
      </c>
      <c r="CF12" s="61">
        <f>IF('[2]Validation flags'!$H$3=1,0, IF( ISNUMBER(O12), 0, 1 ))</f>
        <v>0</v>
      </c>
      <c r="CG12" s="61">
        <f>IF('[2]Validation flags'!$H$3=1,0, IF( ISNUMBER(P12), 0, 1 ))</f>
        <v>0</v>
      </c>
      <c r="CH12" s="61">
        <f>IF('[2]Validation flags'!$H$3=1,0, IF( ISNUMBER(Q12), 0, 1 ))</f>
        <v>0</v>
      </c>
      <c r="CI12" s="60"/>
      <c r="CJ12" s="61">
        <f>IF('[2]Validation flags'!$H$3=1,0, IF( ISNUMBER(S12), 0, 1 ))</f>
        <v>0</v>
      </c>
      <c r="CK12" s="61">
        <f>IF('[2]Validation flags'!$H$3=1,0, IF( ISNUMBER(T12), 0, 1 ))</f>
        <v>0</v>
      </c>
      <c r="CL12" s="61">
        <f>IF('[2]Validation flags'!$H$3=1,0, IF( ISNUMBER(U12), 0, 1 ))</f>
        <v>0</v>
      </c>
      <c r="CM12" s="61">
        <f>IF('[2]Validation flags'!$H$3=1,0, IF( ISNUMBER(V12), 0, 1 ))</f>
        <v>0</v>
      </c>
      <c r="CN12" s="61">
        <f>IF('[2]Validation flags'!$H$3=1,0, IF( ISNUMBER(W12), 0, 1 ))</f>
        <v>0</v>
      </c>
      <c r="CO12" s="60"/>
      <c r="CP12" s="61">
        <f>IF('[2]Validation flags'!$H$3=1,0, IF( ISNUMBER(Y12), 0, 1 ))</f>
        <v>0</v>
      </c>
      <c r="CQ12" s="61">
        <f>IF('[2]Validation flags'!$H$3=1,0, IF( ISNUMBER(Z12), 0, 1 ))</f>
        <v>0</v>
      </c>
      <c r="CR12" s="61">
        <f>IF('[2]Validation flags'!$H$3=1,0, IF( ISNUMBER(AA12), 0, 1 ))</f>
        <v>0</v>
      </c>
      <c r="CS12" s="61">
        <f>IF('[2]Validation flags'!$H$3=1,0, IF( ISNUMBER(AB12), 0, 1 ))</f>
        <v>0</v>
      </c>
      <c r="CT12" s="61">
        <f>IF('[2]Validation flags'!$H$3=1,0, IF( ISNUMBER(AC12), 0, 1 ))</f>
        <v>0</v>
      </c>
      <c r="CU12" s="60"/>
      <c r="CV12" s="61">
        <f>IF('[2]Validation flags'!$H$3=1,0, IF( ISNUMBER(AE12), 0, 1 ))</f>
        <v>0</v>
      </c>
      <c r="CW12" s="61">
        <f>IF('[2]Validation flags'!$H$3=1,0, IF( ISNUMBER(AF12), 0, 1 ))</f>
        <v>0</v>
      </c>
      <c r="CX12" s="61">
        <f>IF('[2]Validation flags'!$H$3=1,0, IF( ISNUMBER(AG12), 0, 1 ))</f>
        <v>0</v>
      </c>
      <c r="CY12" s="61">
        <f>IF('[2]Validation flags'!$H$3=1,0, IF( ISNUMBER(AH12), 0, 1 ))</f>
        <v>0</v>
      </c>
      <c r="CZ12" s="61">
        <f>IF('[2]Validation flags'!$H$3=1,0, IF( ISNUMBER(AI12), 0, 1 ))</f>
        <v>0</v>
      </c>
      <c r="DA12" s="60"/>
      <c r="DB12" s="61">
        <f>IF('[2]Validation flags'!$H$3=1,0, IF( ISNUMBER(AK12), 0, 1 ))</f>
        <v>0</v>
      </c>
      <c r="DC12" s="61">
        <f>IF('[2]Validation flags'!$H$3=1,0, IF( ISNUMBER(AL12), 0, 1 ))</f>
        <v>0</v>
      </c>
      <c r="DD12" s="61">
        <f>IF('[2]Validation flags'!$H$3=1,0, IF( ISNUMBER(AM12), 0, 1 ))</f>
        <v>0</v>
      </c>
      <c r="DE12" s="61">
        <f>IF('[2]Validation flags'!$H$3=1,0, IF( ISNUMBER(AN12), 0, 1 ))</f>
        <v>0</v>
      </c>
      <c r="DF12" s="61">
        <f>IF('[2]Validation flags'!$H$3=1,0, IF( ISNUMBER(AO12), 0, 1 ))</f>
        <v>0</v>
      </c>
      <c r="DG12" s="60"/>
      <c r="DH12" s="61">
        <f>IF('[2]Validation flags'!$H$3=1,0, IF( ISNUMBER(AQ12), 0, 1 ))</f>
        <v>0</v>
      </c>
      <c r="DI12" s="61">
        <f>IF('[2]Validation flags'!$H$3=1,0, IF( ISNUMBER(AR12), 0, 1 ))</f>
        <v>0</v>
      </c>
      <c r="DJ12" s="61">
        <f>IF('[2]Validation flags'!$H$3=1,0, IF( ISNUMBER(AS12), 0, 1 ))</f>
        <v>0</v>
      </c>
      <c r="DK12" s="61">
        <f>IF('[2]Validation flags'!$H$3=1,0, IF( ISNUMBER(AT12), 0, 1 ))</f>
        <v>0</v>
      </c>
      <c r="DL12" s="61">
        <f>IF('[2]Validation flags'!$H$3=1,0, IF( ISNUMBER(AU12), 0, 1 ))</f>
        <v>0</v>
      </c>
      <c r="DM12" s="60"/>
      <c r="DN12" s="61">
        <f>IF('[2]Validation flags'!$H$3=1,0, IF( ISNUMBER(AW12), 0, 1 ))</f>
        <v>0</v>
      </c>
      <c r="DO12" s="61">
        <f>IF('[2]Validation flags'!$H$3=1,0, IF( ISNUMBER(AX12), 0, 1 ))</f>
        <v>0</v>
      </c>
      <c r="DP12" s="61">
        <f>IF('[2]Validation flags'!$H$3=1,0, IF( ISNUMBER(AY12), 0, 1 ))</f>
        <v>0</v>
      </c>
      <c r="DQ12" s="61">
        <f>IF('[2]Validation flags'!$H$3=1,0, IF( ISNUMBER(AZ12), 0, 1 ))</f>
        <v>0</v>
      </c>
      <c r="DR12" s="61">
        <f>IF('[2]Validation flags'!$H$3=1,0, IF( ISNUMBER(BA12), 0, 1 ))</f>
        <v>0</v>
      </c>
      <c r="DS12" s="60"/>
    </row>
    <row r="13" spans="2:123" ht="14.25" customHeight="1" x14ac:dyDescent="0.3">
      <c r="B13" s="382">
        <f t="shared" si="9"/>
        <v>4</v>
      </c>
      <c r="C13" s="664" t="s">
        <v>1165</v>
      </c>
      <c r="D13" s="64" t="s">
        <v>906</v>
      </c>
      <c r="E13" s="391" t="s">
        <v>41</v>
      </c>
      <c r="F13" s="665">
        <v>3</v>
      </c>
      <c r="G13" s="521">
        <v>2.3E-2</v>
      </c>
      <c r="H13" s="509">
        <v>2.9000000000000001E-2</v>
      </c>
      <c r="I13" s="509">
        <v>3.0000000000000001E-3</v>
      </c>
      <c r="J13" s="509">
        <v>0.01</v>
      </c>
      <c r="K13" s="666">
        <v>0</v>
      </c>
      <c r="L13" s="667">
        <f t="shared" si="1"/>
        <v>6.5000000000000002E-2</v>
      </c>
      <c r="M13" s="523">
        <v>0</v>
      </c>
      <c r="N13" s="524">
        <v>0</v>
      </c>
      <c r="O13" s="524">
        <v>0</v>
      </c>
      <c r="P13" s="524">
        <v>0</v>
      </c>
      <c r="Q13" s="675">
        <v>0</v>
      </c>
      <c r="R13" s="668">
        <f t="shared" si="2"/>
        <v>0</v>
      </c>
      <c r="S13" s="523">
        <v>0</v>
      </c>
      <c r="T13" s="524">
        <v>0</v>
      </c>
      <c r="U13" s="524">
        <v>0</v>
      </c>
      <c r="V13" s="524">
        <v>0</v>
      </c>
      <c r="W13" s="675">
        <v>0</v>
      </c>
      <c r="X13" s="668">
        <f t="shared" si="3"/>
        <v>0</v>
      </c>
      <c r="Y13" s="521">
        <v>0</v>
      </c>
      <c r="Z13" s="509">
        <v>0</v>
      </c>
      <c r="AA13" s="509">
        <v>0</v>
      </c>
      <c r="AB13" s="509">
        <v>0</v>
      </c>
      <c r="AC13" s="666">
        <v>0</v>
      </c>
      <c r="AD13" s="667">
        <f t="shared" si="4"/>
        <v>0</v>
      </c>
      <c r="AE13" s="521">
        <v>0</v>
      </c>
      <c r="AF13" s="509">
        <v>0</v>
      </c>
      <c r="AG13" s="509">
        <v>0</v>
      </c>
      <c r="AH13" s="509">
        <v>0</v>
      </c>
      <c r="AI13" s="666">
        <v>0</v>
      </c>
      <c r="AJ13" s="667">
        <f t="shared" si="5"/>
        <v>0</v>
      </c>
      <c r="AK13" s="521">
        <v>0</v>
      </c>
      <c r="AL13" s="509">
        <v>0</v>
      </c>
      <c r="AM13" s="509">
        <v>0</v>
      </c>
      <c r="AN13" s="509">
        <v>0</v>
      </c>
      <c r="AO13" s="666">
        <v>0</v>
      </c>
      <c r="AP13" s="667">
        <f t="shared" si="6"/>
        <v>0</v>
      </c>
      <c r="AQ13" s="521">
        <v>0</v>
      </c>
      <c r="AR13" s="509">
        <v>0</v>
      </c>
      <c r="AS13" s="509">
        <v>0</v>
      </c>
      <c r="AT13" s="509">
        <v>0</v>
      </c>
      <c r="AU13" s="666">
        <v>0</v>
      </c>
      <c r="AV13" s="667">
        <f t="shared" si="7"/>
        <v>0</v>
      </c>
      <c r="AW13" s="521">
        <v>0</v>
      </c>
      <c r="AX13" s="509">
        <v>0</v>
      </c>
      <c r="AY13" s="509">
        <v>0</v>
      </c>
      <c r="AZ13" s="509">
        <v>0</v>
      </c>
      <c r="BA13" s="666">
        <v>0</v>
      </c>
      <c r="BB13" s="667">
        <f t="shared" si="8"/>
        <v>0</v>
      </c>
      <c r="BC13" s="482"/>
      <c r="BD13" s="91"/>
      <c r="BE13" s="488"/>
      <c r="BF13" s="71"/>
      <c r="BG13" s="43">
        <f t="shared" si="0"/>
        <v>0</v>
      </c>
      <c r="BH13" s="651"/>
      <c r="BJ13" s="382">
        <f t="shared" si="10"/>
        <v>4</v>
      </c>
      <c r="BK13" s="664" t="s">
        <v>1165</v>
      </c>
      <c r="BL13" s="391" t="s">
        <v>41</v>
      </c>
      <c r="BM13" s="665">
        <v>3</v>
      </c>
      <c r="BN13" s="671" t="s">
        <v>1166</v>
      </c>
      <c r="BO13" s="672" t="s">
        <v>1167</v>
      </c>
      <c r="BP13" s="672" t="s">
        <v>1168</v>
      </c>
      <c r="BQ13" s="672" t="s">
        <v>1169</v>
      </c>
      <c r="BR13" s="673" t="s">
        <v>1170</v>
      </c>
      <c r="BS13" s="674" t="s">
        <v>1171</v>
      </c>
      <c r="BX13" s="61">
        <f>IF('[2]Validation flags'!$H$3=1,0, IF( ISNUMBER(G13), 0, 1 ))</f>
        <v>0</v>
      </c>
      <c r="BY13" s="61">
        <f>IF('[2]Validation flags'!$H$3=1,0, IF( ISNUMBER(H13), 0, 1 ))</f>
        <v>0</v>
      </c>
      <c r="BZ13" s="61">
        <f>IF('[2]Validation flags'!$H$3=1,0, IF( ISNUMBER(I13), 0, 1 ))</f>
        <v>0</v>
      </c>
      <c r="CA13" s="61">
        <f>IF('[2]Validation flags'!$H$3=1,0, IF( ISNUMBER(J13), 0, 1 ))</f>
        <v>0</v>
      </c>
      <c r="CB13" s="61">
        <f>IF('[2]Validation flags'!$H$3=1,0, IF( ISNUMBER(K13), 0, 1 ))</f>
        <v>0</v>
      </c>
      <c r="CC13" s="663"/>
      <c r="CD13" s="61">
        <f>IF('[2]Validation flags'!$H$3=1,0, IF( ISNUMBER(M13), 0, 1 ))</f>
        <v>0</v>
      </c>
      <c r="CE13" s="61">
        <f>IF('[2]Validation flags'!$H$3=1,0, IF( ISNUMBER(N13), 0, 1 ))</f>
        <v>0</v>
      </c>
      <c r="CF13" s="61">
        <f>IF('[2]Validation flags'!$H$3=1,0, IF( ISNUMBER(O13), 0, 1 ))</f>
        <v>0</v>
      </c>
      <c r="CG13" s="61">
        <f>IF('[2]Validation flags'!$H$3=1,0, IF( ISNUMBER(P13), 0, 1 ))</f>
        <v>0</v>
      </c>
      <c r="CH13" s="61">
        <f>IF('[2]Validation flags'!$H$3=1,0, IF( ISNUMBER(Q13), 0, 1 ))</f>
        <v>0</v>
      </c>
      <c r="CI13" s="60"/>
      <c r="CJ13" s="61">
        <f>IF('[2]Validation flags'!$H$3=1,0, IF( ISNUMBER(S13), 0, 1 ))</f>
        <v>0</v>
      </c>
      <c r="CK13" s="61">
        <f>IF('[2]Validation flags'!$H$3=1,0, IF( ISNUMBER(T13), 0, 1 ))</f>
        <v>0</v>
      </c>
      <c r="CL13" s="61">
        <f>IF('[2]Validation flags'!$H$3=1,0, IF( ISNUMBER(U13), 0, 1 ))</f>
        <v>0</v>
      </c>
      <c r="CM13" s="61">
        <f>IF('[2]Validation flags'!$H$3=1,0, IF( ISNUMBER(V13), 0, 1 ))</f>
        <v>0</v>
      </c>
      <c r="CN13" s="61">
        <f>IF('[2]Validation flags'!$H$3=1,0, IF( ISNUMBER(W13), 0, 1 ))</f>
        <v>0</v>
      </c>
      <c r="CO13" s="60"/>
      <c r="CP13" s="61">
        <f>IF('[2]Validation flags'!$H$3=1,0, IF( ISNUMBER(Y13), 0, 1 ))</f>
        <v>0</v>
      </c>
      <c r="CQ13" s="61">
        <f>IF('[2]Validation flags'!$H$3=1,0, IF( ISNUMBER(Z13), 0, 1 ))</f>
        <v>0</v>
      </c>
      <c r="CR13" s="61">
        <f>IF('[2]Validation flags'!$H$3=1,0, IF( ISNUMBER(AA13), 0, 1 ))</f>
        <v>0</v>
      </c>
      <c r="CS13" s="61">
        <f>IF('[2]Validation flags'!$H$3=1,0, IF( ISNUMBER(AB13), 0, 1 ))</f>
        <v>0</v>
      </c>
      <c r="CT13" s="61">
        <f>IF('[2]Validation flags'!$H$3=1,0, IF( ISNUMBER(AC13), 0, 1 ))</f>
        <v>0</v>
      </c>
      <c r="CU13" s="60"/>
      <c r="CV13" s="61">
        <f>IF('[2]Validation flags'!$H$3=1,0, IF( ISNUMBER(AE13), 0, 1 ))</f>
        <v>0</v>
      </c>
      <c r="CW13" s="61">
        <f>IF('[2]Validation flags'!$H$3=1,0, IF( ISNUMBER(AF13), 0, 1 ))</f>
        <v>0</v>
      </c>
      <c r="CX13" s="61">
        <f>IF('[2]Validation flags'!$H$3=1,0, IF( ISNUMBER(AG13), 0, 1 ))</f>
        <v>0</v>
      </c>
      <c r="CY13" s="61">
        <f>IF('[2]Validation flags'!$H$3=1,0, IF( ISNUMBER(AH13), 0, 1 ))</f>
        <v>0</v>
      </c>
      <c r="CZ13" s="61">
        <f>IF('[2]Validation flags'!$H$3=1,0, IF( ISNUMBER(AI13), 0, 1 ))</f>
        <v>0</v>
      </c>
      <c r="DA13" s="60"/>
      <c r="DB13" s="61">
        <f>IF('[2]Validation flags'!$H$3=1,0, IF( ISNUMBER(AK13), 0, 1 ))</f>
        <v>0</v>
      </c>
      <c r="DC13" s="61">
        <f>IF('[2]Validation flags'!$H$3=1,0, IF( ISNUMBER(AL13), 0, 1 ))</f>
        <v>0</v>
      </c>
      <c r="DD13" s="61">
        <f>IF('[2]Validation flags'!$H$3=1,0, IF( ISNUMBER(AM13), 0, 1 ))</f>
        <v>0</v>
      </c>
      <c r="DE13" s="61">
        <f>IF('[2]Validation flags'!$H$3=1,0, IF( ISNUMBER(AN13), 0, 1 ))</f>
        <v>0</v>
      </c>
      <c r="DF13" s="61">
        <f>IF('[2]Validation flags'!$H$3=1,0, IF( ISNUMBER(AO13), 0, 1 ))</f>
        <v>0</v>
      </c>
      <c r="DG13" s="60"/>
      <c r="DH13" s="61">
        <f>IF('[2]Validation flags'!$H$3=1,0, IF( ISNUMBER(AQ13), 0, 1 ))</f>
        <v>0</v>
      </c>
      <c r="DI13" s="61">
        <f>IF('[2]Validation flags'!$H$3=1,0, IF( ISNUMBER(AR13), 0, 1 ))</f>
        <v>0</v>
      </c>
      <c r="DJ13" s="61">
        <f>IF('[2]Validation flags'!$H$3=1,0, IF( ISNUMBER(AS13), 0, 1 ))</f>
        <v>0</v>
      </c>
      <c r="DK13" s="61">
        <f>IF('[2]Validation flags'!$H$3=1,0, IF( ISNUMBER(AT13), 0, 1 ))</f>
        <v>0</v>
      </c>
      <c r="DL13" s="61">
        <f>IF('[2]Validation flags'!$H$3=1,0, IF( ISNUMBER(AU13), 0, 1 ))</f>
        <v>0</v>
      </c>
      <c r="DM13" s="60"/>
      <c r="DN13" s="61">
        <f>IF('[2]Validation flags'!$H$3=1,0, IF( ISNUMBER(AW13), 0, 1 ))</f>
        <v>0</v>
      </c>
      <c r="DO13" s="61">
        <f>IF('[2]Validation flags'!$H$3=1,0, IF( ISNUMBER(AX13), 0, 1 ))</f>
        <v>0</v>
      </c>
      <c r="DP13" s="61">
        <f>IF('[2]Validation flags'!$H$3=1,0, IF( ISNUMBER(AY13), 0, 1 ))</f>
        <v>0</v>
      </c>
      <c r="DQ13" s="61">
        <f>IF('[2]Validation flags'!$H$3=1,0, IF( ISNUMBER(AZ13), 0, 1 ))</f>
        <v>0</v>
      </c>
      <c r="DR13" s="61">
        <f>IF('[2]Validation flags'!$H$3=1,0, IF( ISNUMBER(BA13), 0, 1 ))</f>
        <v>0</v>
      </c>
      <c r="DS13" s="60"/>
    </row>
    <row r="14" spans="2:123" ht="14.25" customHeight="1" x14ac:dyDescent="0.3">
      <c r="B14" s="382">
        <f t="shared" si="9"/>
        <v>5</v>
      </c>
      <c r="C14" s="664" t="s">
        <v>1172</v>
      </c>
      <c r="D14" s="676"/>
      <c r="E14" s="391" t="s">
        <v>41</v>
      </c>
      <c r="F14" s="665">
        <v>3</v>
      </c>
      <c r="G14" s="521">
        <v>0</v>
      </c>
      <c r="H14" s="509">
        <v>0</v>
      </c>
      <c r="I14" s="509">
        <v>0</v>
      </c>
      <c r="J14" s="509">
        <v>0</v>
      </c>
      <c r="K14" s="666">
        <v>0</v>
      </c>
      <c r="L14" s="667">
        <f t="shared" si="1"/>
        <v>0</v>
      </c>
      <c r="M14" s="521">
        <v>0</v>
      </c>
      <c r="N14" s="509">
        <v>0</v>
      </c>
      <c r="O14" s="509">
        <v>0</v>
      </c>
      <c r="P14" s="509">
        <v>0</v>
      </c>
      <c r="Q14" s="666">
        <v>0</v>
      </c>
      <c r="R14" s="668">
        <f t="shared" si="2"/>
        <v>0</v>
      </c>
      <c r="S14" s="521">
        <v>0</v>
      </c>
      <c r="T14" s="509">
        <v>0</v>
      </c>
      <c r="U14" s="509">
        <v>0</v>
      </c>
      <c r="V14" s="509">
        <v>0</v>
      </c>
      <c r="W14" s="666">
        <v>0</v>
      </c>
      <c r="X14" s="668">
        <f t="shared" si="3"/>
        <v>0</v>
      </c>
      <c r="Y14" s="521">
        <v>0</v>
      </c>
      <c r="Z14" s="509">
        <v>0</v>
      </c>
      <c r="AA14" s="509">
        <v>0</v>
      </c>
      <c r="AB14" s="509">
        <v>0</v>
      </c>
      <c r="AC14" s="666">
        <v>0</v>
      </c>
      <c r="AD14" s="667">
        <f t="shared" si="4"/>
        <v>0</v>
      </c>
      <c r="AE14" s="521">
        <v>0</v>
      </c>
      <c r="AF14" s="509">
        <v>0</v>
      </c>
      <c r="AG14" s="509">
        <v>0</v>
      </c>
      <c r="AH14" s="509">
        <v>0</v>
      </c>
      <c r="AI14" s="666">
        <v>0</v>
      </c>
      <c r="AJ14" s="667">
        <f t="shared" si="5"/>
        <v>0</v>
      </c>
      <c r="AK14" s="521">
        <v>0</v>
      </c>
      <c r="AL14" s="509">
        <v>0</v>
      </c>
      <c r="AM14" s="509">
        <v>0</v>
      </c>
      <c r="AN14" s="509">
        <v>0</v>
      </c>
      <c r="AO14" s="666">
        <v>0</v>
      </c>
      <c r="AP14" s="667">
        <f t="shared" si="6"/>
        <v>0</v>
      </c>
      <c r="AQ14" s="521">
        <v>0</v>
      </c>
      <c r="AR14" s="509">
        <v>0</v>
      </c>
      <c r="AS14" s="509">
        <v>0</v>
      </c>
      <c r="AT14" s="509">
        <v>0</v>
      </c>
      <c r="AU14" s="666">
        <v>0</v>
      </c>
      <c r="AV14" s="667">
        <f t="shared" si="7"/>
        <v>0</v>
      </c>
      <c r="AW14" s="521">
        <v>0</v>
      </c>
      <c r="AX14" s="509">
        <v>0</v>
      </c>
      <c r="AY14" s="509">
        <v>0</v>
      </c>
      <c r="AZ14" s="509">
        <v>0</v>
      </c>
      <c r="BA14" s="666">
        <v>0</v>
      </c>
      <c r="BB14" s="667">
        <f t="shared" si="8"/>
        <v>0</v>
      </c>
      <c r="BC14" s="482"/>
      <c r="BD14" s="91"/>
      <c r="BE14" s="488"/>
      <c r="BF14" s="71"/>
      <c r="BG14" s="43">
        <f t="shared" si="0"/>
        <v>0</v>
      </c>
      <c r="BH14" s="651"/>
      <c r="BJ14" s="382">
        <f t="shared" si="10"/>
        <v>5</v>
      </c>
      <c r="BK14" s="664" t="s">
        <v>1172</v>
      </c>
      <c r="BL14" s="391" t="s">
        <v>41</v>
      </c>
      <c r="BM14" s="665">
        <v>3</v>
      </c>
      <c r="BN14" s="671" t="s">
        <v>1173</v>
      </c>
      <c r="BO14" s="672" t="s">
        <v>1174</v>
      </c>
      <c r="BP14" s="672" t="s">
        <v>1175</v>
      </c>
      <c r="BQ14" s="672" t="s">
        <v>1176</v>
      </c>
      <c r="BR14" s="673" t="s">
        <v>1177</v>
      </c>
      <c r="BS14" s="674" t="s">
        <v>1178</v>
      </c>
      <c r="BX14" s="61">
        <f>IF('[2]Validation flags'!$H$3=1,0, IF( ISNUMBER(G14), 0, 1 ))</f>
        <v>0</v>
      </c>
      <c r="BY14" s="61">
        <f>IF('[2]Validation flags'!$H$3=1,0, IF( ISNUMBER(H14), 0, 1 ))</f>
        <v>0</v>
      </c>
      <c r="BZ14" s="61">
        <f>IF('[2]Validation flags'!$H$3=1,0, IF( ISNUMBER(I14), 0, 1 ))</f>
        <v>0</v>
      </c>
      <c r="CA14" s="61">
        <f>IF('[2]Validation flags'!$H$3=1,0, IF( ISNUMBER(J14), 0, 1 ))</f>
        <v>0</v>
      </c>
      <c r="CB14" s="61">
        <f>IF('[2]Validation flags'!$H$3=1,0, IF( ISNUMBER(K14), 0, 1 ))</f>
        <v>0</v>
      </c>
      <c r="CC14" s="663"/>
      <c r="CD14" s="61">
        <f>IF('[2]Validation flags'!$H$3=1,0, IF( ISNUMBER(M14), 0, 1 ))</f>
        <v>0</v>
      </c>
      <c r="CE14" s="61">
        <f>IF('[2]Validation flags'!$H$3=1,0, IF( ISNUMBER(N14), 0, 1 ))</f>
        <v>0</v>
      </c>
      <c r="CF14" s="61">
        <f>IF('[2]Validation flags'!$H$3=1,0, IF( ISNUMBER(O14), 0, 1 ))</f>
        <v>0</v>
      </c>
      <c r="CG14" s="61">
        <f>IF('[2]Validation flags'!$H$3=1,0, IF( ISNUMBER(P14), 0, 1 ))</f>
        <v>0</v>
      </c>
      <c r="CH14" s="61">
        <f>IF('[2]Validation flags'!$H$3=1,0, IF( ISNUMBER(Q14), 0, 1 ))</f>
        <v>0</v>
      </c>
      <c r="CI14" s="60"/>
      <c r="CJ14" s="61">
        <f>IF('[2]Validation flags'!$H$3=1,0, IF( ISNUMBER(S14), 0, 1 ))</f>
        <v>0</v>
      </c>
      <c r="CK14" s="61">
        <f>IF('[2]Validation flags'!$H$3=1,0, IF( ISNUMBER(T14), 0, 1 ))</f>
        <v>0</v>
      </c>
      <c r="CL14" s="61">
        <f>IF('[2]Validation flags'!$H$3=1,0, IF( ISNUMBER(U14), 0, 1 ))</f>
        <v>0</v>
      </c>
      <c r="CM14" s="61">
        <f>IF('[2]Validation flags'!$H$3=1,0, IF( ISNUMBER(V14), 0, 1 ))</f>
        <v>0</v>
      </c>
      <c r="CN14" s="61">
        <f>IF('[2]Validation flags'!$H$3=1,0, IF( ISNUMBER(W14), 0, 1 ))</f>
        <v>0</v>
      </c>
      <c r="CO14" s="60"/>
      <c r="CP14" s="61">
        <f>IF('[2]Validation flags'!$H$3=1,0, IF( ISNUMBER(Y14), 0, 1 ))</f>
        <v>0</v>
      </c>
      <c r="CQ14" s="61">
        <f>IF('[2]Validation flags'!$H$3=1,0, IF( ISNUMBER(Z14), 0, 1 ))</f>
        <v>0</v>
      </c>
      <c r="CR14" s="61">
        <f>IF('[2]Validation flags'!$H$3=1,0, IF( ISNUMBER(AA14), 0, 1 ))</f>
        <v>0</v>
      </c>
      <c r="CS14" s="61">
        <f>IF('[2]Validation flags'!$H$3=1,0, IF( ISNUMBER(AB14), 0, 1 ))</f>
        <v>0</v>
      </c>
      <c r="CT14" s="61">
        <f>IF('[2]Validation flags'!$H$3=1,0, IF( ISNUMBER(AC14), 0, 1 ))</f>
        <v>0</v>
      </c>
      <c r="CU14" s="60"/>
      <c r="CV14" s="61">
        <f>IF('[2]Validation flags'!$H$3=1,0, IF( ISNUMBER(AE14), 0, 1 ))</f>
        <v>0</v>
      </c>
      <c r="CW14" s="61">
        <f>IF('[2]Validation flags'!$H$3=1,0, IF( ISNUMBER(AF14), 0, 1 ))</f>
        <v>0</v>
      </c>
      <c r="CX14" s="61">
        <f>IF('[2]Validation flags'!$H$3=1,0, IF( ISNUMBER(AG14), 0, 1 ))</f>
        <v>0</v>
      </c>
      <c r="CY14" s="61">
        <f>IF('[2]Validation flags'!$H$3=1,0, IF( ISNUMBER(AH14), 0, 1 ))</f>
        <v>0</v>
      </c>
      <c r="CZ14" s="61">
        <f>IF('[2]Validation flags'!$H$3=1,0, IF( ISNUMBER(AI14), 0, 1 ))</f>
        <v>0</v>
      </c>
      <c r="DA14" s="60"/>
      <c r="DB14" s="61">
        <f>IF('[2]Validation flags'!$H$3=1,0, IF( ISNUMBER(AK14), 0, 1 ))</f>
        <v>0</v>
      </c>
      <c r="DC14" s="61">
        <f>IF('[2]Validation flags'!$H$3=1,0, IF( ISNUMBER(AL14), 0, 1 ))</f>
        <v>0</v>
      </c>
      <c r="DD14" s="61">
        <f>IF('[2]Validation flags'!$H$3=1,0, IF( ISNUMBER(AM14), 0, 1 ))</f>
        <v>0</v>
      </c>
      <c r="DE14" s="61">
        <f>IF('[2]Validation flags'!$H$3=1,0, IF( ISNUMBER(AN14), 0, 1 ))</f>
        <v>0</v>
      </c>
      <c r="DF14" s="61">
        <f>IF('[2]Validation flags'!$H$3=1,0, IF( ISNUMBER(AO14), 0, 1 ))</f>
        <v>0</v>
      </c>
      <c r="DG14" s="60"/>
      <c r="DH14" s="61">
        <f>IF('[2]Validation flags'!$H$3=1,0, IF( ISNUMBER(AQ14), 0, 1 ))</f>
        <v>0</v>
      </c>
      <c r="DI14" s="61">
        <f>IF('[2]Validation flags'!$H$3=1,0, IF( ISNUMBER(AR14), 0, 1 ))</f>
        <v>0</v>
      </c>
      <c r="DJ14" s="61">
        <f>IF('[2]Validation flags'!$H$3=1,0, IF( ISNUMBER(AS14), 0, 1 ))</f>
        <v>0</v>
      </c>
      <c r="DK14" s="61">
        <f>IF('[2]Validation flags'!$H$3=1,0, IF( ISNUMBER(AT14), 0, 1 ))</f>
        <v>0</v>
      </c>
      <c r="DL14" s="61">
        <f>IF('[2]Validation flags'!$H$3=1,0, IF( ISNUMBER(AU14), 0, 1 ))</f>
        <v>0</v>
      </c>
      <c r="DM14" s="60"/>
      <c r="DN14" s="61">
        <f>IF('[2]Validation flags'!$H$3=1,0, IF( ISNUMBER(AW14), 0, 1 ))</f>
        <v>0</v>
      </c>
      <c r="DO14" s="61">
        <f>IF('[2]Validation flags'!$H$3=1,0, IF( ISNUMBER(AX14), 0, 1 ))</f>
        <v>0</v>
      </c>
      <c r="DP14" s="61">
        <f>IF('[2]Validation flags'!$H$3=1,0, IF( ISNUMBER(AY14), 0, 1 ))</f>
        <v>0</v>
      </c>
      <c r="DQ14" s="61">
        <f>IF('[2]Validation flags'!$H$3=1,0, IF( ISNUMBER(AZ14), 0, 1 ))</f>
        <v>0</v>
      </c>
      <c r="DR14" s="61">
        <f>IF('[2]Validation flags'!$H$3=1,0, IF( ISNUMBER(BA14), 0, 1 ))</f>
        <v>0</v>
      </c>
      <c r="DS14" s="60"/>
    </row>
    <row r="15" spans="2:123" ht="14.25" customHeight="1" x14ac:dyDescent="0.3">
      <c r="B15" s="382">
        <f t="shared" si="9"/>
        <v>6</v>
      </c>
      <c r="C15" s="664" t="s">
        <v>1179</v>
      </c>
      <c r="D15" s="676"/>
      <c r="E15" s="391" t="s">
        <v>41</v>
      </c>
      <c r="F15" s="665">
        <v>3</v>
      </c>
      <c r="G15" s="521">
        <v>0</v>
      </c>
      <c r="H15" s="509">
        <v>0.48699999999999999</v>
      </c>
      <c r="I15" s="509">
        <v>0</v>
      </c>
      <c r="J15" s="509">
        <v>0</v>
      </c>
      <c r="K15" s="666">
        <v>0</v>
      </c>
      <c r="L15" s="667">
        <f t="shared" si="1"/>
        <v>0.48699999999999999</v>
      </c>
      <c r="M15" s="521">
        <v>0</v>
      </c>
      <c r="N15" s="524">
        <v>1.64</v>
      </c>
      <c r="O15" s="509">
        <v>0</v>
      </c>
      <c r="P15" s="509">
        <v>0</v>
      </c>
      <c r="Q15" s="666">
        <v>0</v>
      </c>
      <c r="R15" s="668">
        <f t="shared" si="2"/>
        <v>1.64</v>
      </c>
      <c r="S15" s="521">
        <v>0</v>
      </c>
      <c r="T15" s="524">
        <v>1.5638719999999999</v>
      </c>
      <c r="U15" s="509">
        <v>0</v>
      </c>
      <c r="V15" s="509">
        <v>0</v>
      </c>
      <c r="W15" s="666">
        <v>0</v>
      </c>
      <c r="X15" s="668">
        <f t="shared" si="3"/>
        <v>1.5638719999999999</v>
      </c>
      <c r="Y15" s="521">
        <v>0</v>
      </c>
      <c r="Z15" s="509">
        <v>1.2250000000000001</v>
      </c>
      <c r="AA15" s="509">
        <v>0</v>
      </c>
      <c r="AB15" s="509">
        <v>0</v>
      </c>
      <c r="AC15" s="666">
        <v>0</v>
      </c>
      <c r="AD15" s="667">
        <f t="shared" si="4"/>
        <v>1.2250000000000001</v>
      </c>
      <c r="AE15" s="521">
        <v>0</v>
      </c>
      <c r="AF15" s="509">
        <v>1.1990000000000001</v>
      </c>
      <c r="AG15" s="509">
        <v>0</v>
      </c>
      <c r="AH15" s="509">
        <v>0</v>
      </c>
      <c r="AI15" s="666">
        <v>0</v>
      </c>
      <c r="AJ15" s="667">
        <f t="shared" si="5"/>
        <v>1.1990000000000001</v>
      </c>
      <c r="AK15" s="521">
        <v>0</v>
      </c>
      <c r="AL15" s="509">
        <v>1.018</v>
      </c>
      <c r="AM15" s="509">
        <v>0</v>
      </c>
      <c r="AN15" s="509">
        <v>0</v>
      </c>
      <c r="AO15" s="666">
        <v>0</v>
      </c>
      <c r="AP15" s="667">
        <f t="shared" si="6"/>
        <v>1.018</v>
      </c>
      <c r="AQ15" s="521">
        <v>0</v>
      </c>
      <c r="AR15" s="509">
        <v>0.67500000000000004</v>
      </c>
      <c r="AS15" s="509">
        <v>0</v>
      </c>
      <c r="AT15" s="509">
        <v>0</v>
      </c>
      <c r="AU15" s="666">
        <v>0</v>
      </c>
      <c r="AV15" s="667">
        <f t="shared" si="7"/>
        <v>0.67500000000000004</v>
      </c>
      <c r="AW15" s="521">
        <v>0</v>
      </c>
      <c r="AX15" s="509">
        <v>0.20799999999999999</v>
      </c>
      <c r="AY15" s="509">
        <v>0</v>
      </c>
      <c r="AZ15" s="509">
        <v>0</v>
      </c>
      <c r="BA15" s="666">
        <v>0</v>
      </c>
      <c r="BB15" s="667">
        <f t="shared" si="8"/>
        <v>0.20799999999999999</v>
      </c>
      <c r="BC15" s="482"/>
      <c r="BD15" s="91"/>
      <c r="BE15" s="488"/>
      <c r="BF15" s="71"/>
      <c r="BG15" s="43">
        <f t="shared" si="0"/>
        <v>0</v>
      </c>
      <c r="BH15" s="651"/>
      <c r="BJ15" s="382">
        <f t="shared" si="10"/>
        <v>6</v>
      </c>
      <c r="BK15" s="664" t="s">
        <v>1179</v>
      </c>
      <c r="BL15" s="391" t="s">
        <v>41</v>
      </c>
      <c r="BM15" s="665">
        <v>3</v>
      </c>
      <c r="BN15" s="671" t="s">
        <v>1180</v>
      </c>
      <c r="BO15" s="672" t="s">
        <v>1181</v>
      </c>
      <c r="BP15" s="672" t="s">
        <v>1182</v>
      </c>
      <c r="BQ15" s="672" t="s">
        <v>1183</v>
      </c>
      <c r="BR15" s="673" t="s">
        <v>1184</v>
      </c>
      <c r="BS15" s="674" t="s">
        <v>1185</v>
      </c>
      <c r="BX15" s="61">
        <f>IF('[2]Validation flags'!$H$3=1,0, IF( ISNUMBER(G15), 0, 1 ))</f>
        <v>0</v>
      </c>
      <c r="BY15" s="61">
        <f>IF('[2]Validation flags'!$H$3=1,0, IF( ISNUMBER(H15), 0, 1 ))</f>
        <v>0</v>
      </c>
      <c r="BZ15" s="61">
        <f>IF('[2]Validation flags'!$H$3=1,0, IF( ISNUMBER(I15), 0, 1 ))</f>
        <v>0</v>
      </c>
      <c r="CA15" s="61">
        <f>IF('[2]Validation flags'!$H$3=1,0, IF( ISNUMBER(J15), 0, 1 ))</f>
        <v>0</v>
      </c>
      <c r="CB15" s="61">
        <f>IF('[2]Validation flags'!$H$3=1,0, IF( ISNUMBER(K15), 0, 1 ))</f>
        <v>0</v>
      </c>
      <c r="CC15" s="663"/>
      <c r="CD15" s="61">
        <f>IF('[2]Validation flags'!$H$3=1,0, IF( ISNUMBER(M15), 0, 1 ))</f>
        <v>0</v>
      </c>
      <c r="CE15" s="61">
        <f>IF('[2]Validation flags'!$H$3=1,0, IF( ISNUMBER(N15), 0, 1 ))</f>
        <v>0</v>
      </c>
      <c r="CF15" s="61">
        <f>IF('[2]Validation flags'!$H$3=1,0, IF( ISNUMBER(O15), 0, 1 ))</f>
        <v>0</v>
      </c>
      <c r="CG15" s="61">
        <f>IF('[2]Validation flags'!$H$3=1,0, IF( ISNUMBER(P15), 0, 1 ))</f>
        <v>0</v>
      </c>
      <c r="CH15" s="61">
        <f>IF('[2]Validation flags'!$H$3=1,0, IF( ISNUMBER(Q15), 0, 1 ))</f>
        <v>0</v>
      </c>
      <c r="CI15" s="60"/>
      <c r="CJ15" s="61">
        <f>IF('[2]Validation flags'!$H$3=1,0, IF( ISNUMBER(S15), 0, 1 ))</f>
        <v>0</v>
      </c>
      <c r="CK15" s="61">
        <f>IF('[2]Validation flags'!$H$3=1,0, IF( ISNUMBER(T15), 0, 1 ))</f>
        <v>0</v>
      </c>
      <c r="CL15" s="61">
        <f>IF('[2]Validation flags'!$H$3=1,0, IF( ISNUMBER(U15), 0, 1 ))</f>
        <v>0</v>
      </c>
      <c r="CM15" s="61">
        <f>IF('[2]Validation flags'!$H$3=1,0, IF( ISNUMBER(V15), 0, 1 ))</f>
        <v>0</v>
      </c>
      <c r="CN15" s="61">
        <f>IF('[2]Validation flags'!$H$3=1,0, IF( ISNUMBER(W15), 0, 1 ))</f>
        <v>0</v>
      </c>
      <c r="CO15" s="60"/>
      <c r="CP15" s="61">
        <f>IF('[2]Validation flags'!$H$3=1,0, IF( ISNUMBER(Y15), 0, 1 ))</f>
        <v>0</v>
      </c>
      <c r="CQ15" s="61">
        <f>IF('[2]Validation flags'!$H$3=1,0, IF( ISNUMBER(Z15), 0, 1 ))</f>
        <v>0</v>
      </c>
      <c r="CR15" s="61">
        <f>IF('[2]Validation flags'!$H$3=1,0, IF( ISNUMBER(AA15), 0, 1 ))</f>
        <v>0</v>
      </c>
      <c r="CS15" s="61">
        <f>IF('[2]Validation flags'!$H$3=1,0, IF( ISNUMBER(AB15), 0, 1 ))</f>
        <v>0</v>
      </c>
      <c r="CT15" s="61">
        <f>IF('[2]Validation flags'!$H$3=1,0, IF( ISNUMBER(AC15), 0, 1 ))</f>
        <v>0</v>
      </c>
      <c r="CU15" s="60"/>
      <c r="CV15" s="61">
        <f>IF('[2]Validation flags'!$H$3=1,0, IF( ISNUMBER(AE15), 0, 1 ))</f>
        <v>0</v>
      </c>
      <c r="CW15" s="61">
        <f>IF('[2]Validation flags'!$H$3=1,0, IF( ISNUMBER(AF15), 0, 1 ))</f>
        <v>0</v>
      </c>
      <c r="CX15" s="61">
        <f>IF('[2]Validation flags'!$H$3=1,0, IF( ISNUMBER(AG15), 0, 1 ))</f>
        <v>0</v>
      </c>
      <c r="CY15" s="61">
        <f>IF('[2]Validation flags'!$H$3=1,0, IF( ISNUMBER(AH15), 0, 1 ))</f>
        <v>0</v>
      </c>
      <c r="CZ15" s="61">
        <f>IF('[2]Validation flags'!$H$3=1,0, IF( ISNUMBER(AI15), 0, 1 ))</f>
        <v>0</v>
      </c>
      <c r="DA15" s="60"/>
      <c r="DB15" s="61">
        <f>IF('[2]Validation flags'!$H$3=1,0, IF( ISNUMBER(AK15), 0, 1 ))</f>
        <v>0</v>
      </c>
      <c r="DC15" s="61">
        <f>IF('[2]Validation flags'!$H$3=1,0, IF( ISNUMBER(AL15), 0, 1 ))</f>
        <v>0</v>
      </c>
      <c r="DD15" s="61">
        <f>IF('[2]Validation flags'!$H$3=1,0, IF( ISNUMBER(AM15), 0, 1 ))</f>
        <v>0</v>
      </c>
      <c r="DE15" s="61">
        <f>IF('[2]Validation flags'!$H$3=1,0, IF( ISNUMBER(AN15), 0, 1 ))</f>
        <v>0</v>
      </c>
      <c r="DF15" s="61">
        <f>IF('[2]Validation flags'!$H$3=1,0, IF( ISNUMBER(AO15), 0, 1 ))</f>
        <v>0</v>
      </c>
      <c r="DG15" s="60"/>
      <c r="DH15" s="61">
        <f>IF('[2]Validation flags'!$H$3=1,0, IF( ISNUMBER(AQ15), 0, 1 ))</f>
        <v>0</v>
      </c>
      <c r="DI15" s="61">
        <f>IF('[2]Validation flags'!$H$3=1,0, IF( ISNUMBER(AR15), 0, 1 ))</f>
        <v>0</v>
      </c>
      <c r="DJ15" s="61">
        <f>IF('[2]Validation flags'!$H$3=1,0, IF( ISNUMBER(AS15), 0, 1 ))</f>
        <v>0</v>
      </c>
      <c r="DK15" s="61">
        <f>IF('[2]Validation flags'!$H$3=1,0, IF( ISNUMBER(AT15), 0, 1 ))</f>
        <v>0</v>
      </c>
      <c r="DL15" s="61">
        <f>IF('[2]Validation flags'!$H$3=1,0, IF( ISNUMBER(AU15), 0, 1 ))</f>
        <v>0</v>
      </c>
      <c r="DM15" s="60"/>
      <c r="DN15" s="61">
        <f>IF('[2]Validation flags'!$H$3=1,0, IF( ISNUMBER(AW15), 0, 1 ))</f>
        <v>0</v>
      </c>
      <c r="DO15" s="61">
        <f>IF('[2]Validation flags'!$H$3=1,0, IF( ISNUMBER(AX15), 0, 1 ))</f>
        <v>0</v>
      </c>
      <c r="DP15" s="61">
        <f>IF('[2]Validation flags'!$H$3=1,0, IF( ISNUMBER(AY15), 0, 1 ))</f>
        <v>0</v>
      </c>
      <c r="DQ15" s="61">
        <f>IF('[2]Validation flags'!$H$3=1,0, IF( ISNUMBER(AZ15), 0, 1 ))</f>
        <v>0</v>
      </c>
      <c r="DR15" s="61">
        <f>IF('[2]Validation flags'!$H$3=1,0, IF( ISNUMBER(BA15), 0, 1 ))</f>
        <v>0</v>
      </c>
      <c r="DS15" s="60"/>
    </row>
    <row r="16" spans="2:123" ht="14.25" customHeight="1" x14ac:dyDescent="0.3">
      <c r="B16" s="382">
        <f t="shared" si="9"/>
        <v>7</v>
      </c>
      <c r="C16" s="664" t="s">
        <v>1186</v>
      </c>
      <c r="D16" s="676"/>
      <c r="E16" s="391" t="s">
        <v>41</v>
      </c>
      <c r="F16" s="665">
        <v>3</v>
      </c>
      <c r="G16" s="521">
        <v>0</v>
      </c>
      <c r="H16" s="509">
        <v>0</v>
      </c>
      <c r="I16" s="509">
        <v>0</v>
      </c>
      <c r="J16" s="509">
        <v>0</v>
      </c>
      <c r="K16" s="666">
        <v>0</v>
      </c>
      <c r="L16" s="667">
        <f t="shared" si="1"/>
        <v>0</v>
      </c>
      <c r="M16" s="521">
        <v>0</v>
      </c>
      <c r="N16" s="524">
        <v>-0.72399999999999998</v>
      </c>
      <c r="O16" s="509">
        <v>0</v>
      </c>
      <c r="P16" s="509">
        <v>0</v>
      </c>
      <c r="Q16" s="666">
        <v>0</v>
      </c>
      <c r="R16" s="668">
        <f t="shared" si="2"/>
        <v>-0.72399999999999998</v>
      </c>
      <c r="S16" s="521">
        <v>0</v>
      </c>
      <c r="T16" s="524">
        <v>0.20033999999999999</v>
      </c>
      <c r="U16" s="509">
        <v>0</v>
      </c>
      <c r="V16" s="509">
        <v>0</v>
      </c>
      <c r="W16" s="666">
        <v>0</v>
      </c>
      <c r="X16" s="668">
        <f t="shared" si="3"/>
        <v>0.20033999999999999</v>
      </c>
      <c r="Y16" s="521">
        <v>0</v>
      </c>
      <c r="Z16" s="509">
        <v>4.0789999999999997</v>
      </c>
      <c r="AA16" s="509">
        <v>0</v>
      </c>
      <c r="AB16" s="509">
        <v>0</v>
      </c>
      <c r="AC16" s="666">
        <v>0</v>
      </c>
      <c r="AD16" s="667">
        <f t="shared" si="4"/>
        <v>4.0789999999999997</v>
      </c>
      <c r="AE16" s="521">
        <v>0</v>
      </c>
      <c r="AF16" s="509">
        <v>4.4279999999999999</v>
      </c>
      <c r="AG16" s="509">
        <v>0</v>
      </c>
      <c r="AH16" s="509">
        <v>0</v>
      </c>
      <c r="AI16" s="666">
        <v>0</v>
      </c>
      <c r="AJ16" s="667">
        <f t="shared" si="5"/>
        <v>4.4279999999999999</v>
      </c>
      <c r="AK16" s="521">
        <v>0</v>
      </c>
      <c r="AL16" s="509">
        <v>3.8980000000000001</v>
      </c>
      <c r="AM16" s="509">
        <v>0</v>
      </c>
      <c r="AN16" s="509">
        <v>0</v>
      </c>
      <c r="AO16" s="666">
        <v>0</v>
      </c>
      <c r="AP16" s="667">
        <f t="shared" si="6"/>
        <v>3.8980000000000001</v>
      </c>
      <c r="AQ16" s="521">
        <v>0</v>
      </c>
      <c r="AR16" s="509">
        <v>2.6219999999999999</v>
      </c>
      <c r="AS16" s="509">
        <v>0</v>
      </c>
      <c r="AT16" s="509">
        <v>0</v>
      </c>
      <c r="AU16" s="666">
        <v>0</v>
      </c>
      <c r="AV16" s="667">
        <f t="shared" si="7"/>
        <v>2.6219999999999999</v>
      </c>
      <c r="AW16" s="521">
        <v>0</v>
      </c>
      <c r="AX16" s="509">
        <v>0.80500000000000005</v>
      </c>
      <c r="AY16" s="509">
        <v>0</v>
      </c>
      <c r="AZ16" s="509">
        <v>0</v>
      </c>
      <c r="BA16" s="666">
        <v>0</v>
      </c>
      <c r="BB16" s="667">
        <f t="shared" si="8"/>
        <v>0.80500000000000005</v>
      </c>
      <c r="BC16" s="482"/>
      <c r="BD16" s="91"/>
      <c r="BE16" s="488"/>
      <c r="BF16" s="71"/>
      <c r="BG16" s="43">
        <f t="shared" si="0"/>
        <v>0</v>
      </c>
      <c r="BH16" s="651"/>
      <c r="BJ16" s="382">
        <f t="shared" si="10"/>
        <v>7</v>
      </c>
      <c r="BK16" s="664" t="s">
        <v>1186</v>
      </c>
      <c r="BL16" s="391" t="s">
        <v>41</v>
      </c>
      <c r="BM16" s="665">
        <v>3</v>
      </c>
      <c r="BN16" s="671" t="s">
        <v>1187</v>
      </c>
      <c r="BO16" s="672" t="s">
        <v>1188</v>
      </c>
      <c r="BP16" s="672" t="s">
        <v>1189</v>
      </c>
      <c r="BQ16" s="672" t="s">
        <v>1190</v>
      </c>
      <c r="BR16" s="673" t="s">
        <v>1191</v>
      </c>
      <c r="BS16" s="674" t="s">
        <v>1192</v>
      </c>
      <c r="BX16" s="61">
        <f>IF('[2]Validation flags'!$H$3=1,0, IF( ISNUMBER(G16), 0, 1 ))</f>
        <v>0</v>
      </c>
      <c r="BY16" s="61">
        <f>IF('[2]Validation flags'!$H$3=1,0, IF( ISNUMBER(H16), 0, 1 ))</f>
        <v>0</v>
      </c>
      <c r="BZ16" s="61">
        <f>IF('[2]Validation flags'!$H$3=1,0, IF( ISNUMBER(I16), 0, 1 ))</f>
        <v>0</v>
      </c>
      <c r="CA16" s="61">
        <f>IF('[2]Validation flags'!$H$3=1,0, IF( ISNUMBER(J16), 0, 1 ))</f>
        <v>0</v>
      </c>
      <c r="CB16" s="61">
        <f>IF('[2]Validation flags'!$H$3=1,0, IF( ISNUMBER(K16), 0, 1 ))</f>
        <v>0</v>
      </c>
      <c r="CC16" s="663"/>
      <c r="CD16" s="61">
        <f>IF('[2]Validation flags'!$H$3=1,0, IF( ISNUMBER(M16), 0, 1 ))</f>
        <v>0</v>
      </c>
      <c r="CE16" s="61">
        <f>IF('[2]Validation flags'!$H$3=1,0, IF( ISNUMBER(N16), 0, 1 ))</f>
        <v>0</v>
      </c>
      <c r="CF16" s="61">
        <f>IF('[2]Validation flags'!$H$3=1,0, IF( ISNUMBER(O16), 0, 1 ))</f>
        <v>0</v>
      </c>
      <c r="CG16" s="61">
        <f>IF('[2]Validation flags'!$H$3=1,0, IF( ISNUMBER(P16), 0, 1 ))</f>
        <v>0</v>
      </c>
      <c r="CH16" s="61">
        <f>IF('[2]Validation flags'!$H$3=1,0, IF( ISNUMBER(Q16), 0, 1 ))</f>
        <v>0</v>
      </c>
      <c r="CI16" s="60"/>
      <c r="CJ16" s="61">
        <f>IF('[2]Validation flags'!$H$3=1,0, IF( ISNUMBER(S16), 0, 1 ))</f>
        <v>0</v>
      </c>
      <c r="CK16" s="61">
        <f>IF('[2]Validation flags'!$H$3=1,0, IF( ISNUMBER(T16), 0, 1 ))</f>
        <v>0</v>
      </c>
      <c r="CL16" s="61">
        <f>IF('[2]Validation flags'!$H$3=1,0, IF( ISNUMBER(U16), 0, 1 ))</f>
        <v>0</v>
      </c>
      <c r="CM16" s="61">
        <f>IF('[2]Validation flags'!$H$3=1,0, IF( ISNUMBER(V16), 0, 1 ))</f>
        <v>0</v>
      </c>
      <c r="CN16" s="61">
        <f>IF('[2]Validation flags'!$H$3=1,0, IF( ISNUMBER(W16), 0, 1 ))</f>
        <v>0</v>
      </c>
      <c r="CO16" s="60"/>
      <c r="CP16" s="61">
        <f>IF('[2]Validation flags'!$H$3=1,0, IF( ISNUMBER(Y16), 0, 1 ))</f>
        <v>0</v>
      </c>
      <c r="CQ16" s="61">
        <f>IF('[2]Validation flags'!$H$3=1,0, IF( ISNUMBER(Z16), 0, 1 ))</f>
        <v>0</v>
      </c>
      <c r="CR16" s="61">
        <f>IF('[2]Validation flags'!$H$3=1,0, IF( ISNUMBER(AA16), 0, 1 ))</f>
        <v>0</v>
      </c>
      <c r="CS16" s="61">
        <f>IF('[2]Validation flags'!$H$3=1,0, IF( ISNUMBER(AB16), 0, 1 ))</f>
        <v>0</v>
      </c>
      <c r="CT16" s="61">
        <f>IF('[2]Validation flags'!$H$3=1,0, IF( ISNUMBER(AC16), 0, 1 ))</f>
        <v>0</v>
      </c>
      <c r="CU16" s="60"/>
      <c r="CV16" s="61">
        <f>IF('[2]Validation flags'!$H$3=1,0, IF( ISNUMBER(AE16), 0, 1 ))</f>
        <v>0</v>
      </c>
      <c r="CW16" s="61">
        <f>IF('[2]Validation flags'!$H$3=1,0, IF( ISNUMBER(AF16), 0, 1 ))</f>
        <v>0</v>
      </c>
      <c r="CX16" s="61">
        <f>IF('[2]Validation flags'!$H$3=1,0, IF( ISNUMBER(AG16), 0, 1 ))</f>
        <v>0</v>
      </c>
      <c r="CY16" s="61">
        <f>IF('[2]Validation flags'!$H$3=1,0, IF( ISNUMBER(AH16), 0, 1 ))</f>
        <v>0</v>
      </c>
      <c r="CZ16" s="61">
        <f>IF('[2]Validation flags'!$H$3=1,0, IF( ISNUMBER(AI16), 0, 1 ))</f>
        <v>0</v>
      </c>
      <c r="DA16" s="60"/>
      <c r="DB16" s="61">
        <f>IF('[2]Validation flags'!$H$3=1,0, IF( ISNUMBER(AK16), 0, 1 ))</f>
        <v>0</v>
      </c>
      <c r="DC16" s="61">
        <f>IF('[2]Validation flags'!$H$3=1,0, IF( ISNUMBER(AL16), 0, 1 ))</f>
        <v>0</v>
      </c>
      <c r="DD16" s="61">
        <f>IF('[2]Validation flags'!$H$3=1,0, IF( ISNUMBER(AM16), 0, 1 ))</f>
        <v>0</v>
      </c>
      <c r="DE16" s="61">
        <f>IF('[2]Validation flags'!$H$3=1,0, IF( ISNUMBER(AN16), 0, 1 ))</f>
        <v>0</v>
      </c>
      <c r="DF16" s="61">
        <f>IF('[2]Validation flags'!$H$3=1,0, IF( ISNUMBER(AO16), 0, 1 ))</f>
        <v>0</v>
      </c>
      <c r="DG16" s="60"/>
      <c r="DH16" s="61">
        <f>IF('[2]Validation flags'!$H$3=1,0, IF( ISNUMBER(AQ16), 0, 1 ))</f>
        <v>0</v>
      </c>
      <c r="DI16" s="61">
        <f>IF('[2]Validation flags'!$H$3=1,0, IF( ISNUMBER(AR16), 0, 1 ))</f>
        <v>0</v>
      </c>
      <c r="DJ16" s="61">
        <f>IF('[2]Validation flags'!$H$3=1,0, IF( ISNUMBER(AS16), 0, 1 ))</f>
        <v>0</v>
      </c>
      <c r="DK16" s="61">
        <f>IF('[2]Validation flags'!$H$3=1,0, IF( ISNUMBER(AT16), 0, 1 ))</f>
        <v>0</v>
      </c>
      <c r="DL16" s="61">
        <f>IF('[2]Validation flags'!$H$3=1,0, IF( ISNUMBER(AU16), 0, 1 ))</f>
        <v>0</v>
      </c>
      <c r="DM16" s="60"/>
      <c r="DN16" s="61">
        <f>IF('[2]Validation flags'!$H$3=1,0, IF( ISNUMBER(AW16), 0, 1 ))</f>
        <v>0</v>
      </c>
      <c r="DO16" s="61">
        <f>IF('[2]Validation flags'!$H$3=1,0, IF( ISNUMBER(AX16), 0, 1 ))</f>
        <v>0</v>
      </c>
      <c r="DP16" s="61">
        <f>IF('[2]Validation flags'!$H$3=1,0, IF( ISNUMBER(AY16), 0, 1 ))</f>
        <v>0</v>
      </c>
      <c r="DQ16" s="61">
        <f>IF('[2]Validation flags'!$H$3=1,0, IF( ISNUMBER(AZ16), 0, 1 ))</f>
        <v>0</v>
      </c>
      <c r="DR16" s="61">
        <f>IF('[2]Validation flags'!$H$3=1,0, IF( ISNUMBER(BA16), 0, 1 ))</f>
        <v>0</v>
      </c>
      <c r="DS16" s="60"/>
    </row>
    <row r="17" spans="2:124" ht="14.25" customHeight="1" x14ac:dyDescent="0.3">
      <c r="B17" s="382">
        <f t="shared" si="9"/>
        <v>8</v>
      </c>
      <c r="C17" s="664" t="s">
        <v>1193</v>
      </c>
      <c r="D17" s="676"/>
      <c r="E17" s="391" t="s">
        <v>41</v>
      </c>
      <c r="F17" s="665">
        <v>3</v>
      </c>
      <c r="G17" s="521">
        <v>0</v>
      </c>
      <c r="H17" s="509">
        <v>0</v>
      </c>
      <c r="I17" s="509">
        <v>0</v>
      </c>
      <c r="J17" s="509">
        <v>0</v>
      </c>
      <c r="K17" s="666">
        <v>0</v>
      </c>
      <c r="L17" s="667">
        <f t="shared" si="1"/>
        <v>0</v>
      </c>
      <c r="M17" s="521">
        <v>0</v>
      </c>
      <c r="N17" s="509">
        <v>0</v>
      </c>
      <c r="O17" s="509">
        <v>0</v>
      </c>
      <c r="P17" s="509">
        <v>0</v>
      </c>
      <c r="Q17" s="666">
        <v>0</v>
      </c>
      <c r="R17" s="668">
        <f t="shared" si="2"/>
        <v>0</v>
      </c>
      <c r="S17" s="521">
        <v>0</v>
      </c>
      <c r="T17" s="509">
        <v>0</v>
      </c>
      <c r="U17" s="509">
        <v>0</v>
      </c>
      <c r="V17" s="509">
        <v>0</v>
      </c>
      <c r="W17" s="666">
        <v>0</v>
      </c>
      <c r="X17" s="668">
        <f t="shared" si="3"/>
        <v>0</v>
      </c>
      <c r="Y17" s="521">
        <v>0</v>
      </c>
      <c r="Z17" s="509">
        <v>0</v>
      </c>
      <c r="AA17" s="509">
        <v>0</v>
      </c>
      <c r="AB17" s="509">
        <v>0</v>
      </c>
      <c r="AC17" s="666">
        <v>0</v>
      </c>
      <c r="AD17" s="667">
        <f t="shared" si="4"/>
        <v>0</v>
      </c>
      <c r="AE17" s="521">
        <v>0</v>
      </c>
      <c r="AF17" s="509">
        <v>0</v>
      </c>
      <c r="AG17" s="509">
        <v>0</v>
      </c>
      <c r="AH17" s="509">
        <v>0</v>
      </c>
      <c r="AI17" s="666">
        <v>0</v>
      </c>
      <c r="AJ17" s="667">
        <f t="shared" si="5"/>
        <v>0</v>
      </c>
      <c r="AK17" s="521">
        <v>0</v>
      </c>
      <c r="AL17" s="509">
        <v>0</v>
      </c>
      <c r="AM17" s="509">
        <v>0</v>
      </c>
      <c r="AN17" s="509">
        <v>0</v>
      </c>
      <c r="AO17" s="666">
        <v>0</v>
      </c>
      <c r="AP17" s="667">
        <f t="shared" si="6"/>
        <v>0</v>
      </c>
      <c r="AQ17" s="521">
        <v>0</v>
      </c>
      <c r="AR17" s="509">
        <v>0</v>
      </c>
      <c r="AS17" s="509">
        <v>0</v>
      </c>
      <c r="AT17" s="509">
        <v>0</v>
      </c>
      <c r="AU17" s="666">
        <v>0</v>
      </c>
      <c r="AV17" s="667">
        <f t="shared" si="7"/>
        <v>0</v>
      </c>
      <c r="AW17" s="521">
        <v>0</v>
      </c>
      <c r="AX17" s="509">
        <v>0</v>
      </c>
      <c r="AY17" s="509">
        <v>0</v>
      </c>
      <c r="AZ17" s="509">
        <v>0</v>
      </c>
      <c r="BA17" s="666">
        <v>0</v>
      </c>
      <c r="BB17" s="667">
        <f t="shared" si="8"/>
        <v>0</v>
      </c>
      <c r="BC17" s="482"/>
      <c r="BD17" s="91"/>
      <c r="BE17" s="488"/>
      <c r="BF17" s="71"/>
      <c r="BG17" s="43">
        <f t="shared" si="0"/>
        <v>0</v>
      </c>
      <c r="BH17" s="651"/>
      <c r="BJ17" s="382">
        <f t="shared" si="10"/>
        <v>8</v>
      </c>
      <c r="BK17" s="664" t="s">
        <v>1193</v>
      </c>
      <c r="BL17" s="391" t="s">
        <v>41</v>
      </c>
      <c r="BM17" s="665">
        <v>3</v>
      </c>
      <c r="BN17" s="671" t="s">
        <v>1194</v>
      </c>
      <c r="BO17" s="672" t="s">
        <v>1195</v>
      </c>
      <c r="BP17" s="672" t="s">
        <v>1196</v>
      </c>
      <c r="BQ17" s="672" t="s">
        <v>1197</v>
      </c>
      <c r="BR17" s="673" t="s">
        <v>1198</v>
      </c>
      <c r="BS17" s="674" t="s">
        <v>1199</v>
      </c>
      <c r="BX17" s="61">
        <f>IF('[2]Validation flags'!$H$3=1,0, IF( ISNUMBER(G17), 0, 1 ))</f>
        <v>0</v>
      </c>
      <c r="BY17" s="61">
        <f>IF('[2]Validation flags'!$H$3=1,0, IF( ISNUMBER(H17), 0, 1 ))</f>
        <v>0</v>
      </c>
      <c r="BZ17" s="61">
        <f>IF('[2]Validation flags'!$H$3=1,0, IF( ISNUMBER(I17), 0, 1 ))</f>
        <v>0</v>
      </c>
      <c r="CA17" s="61">
        <f>IF('[2]Validation flags'!$H$3=1,0, IF( ISNUMBER(J17), 0, 1 ))</f>
        <v>0</v>
      </c>
      <c r="CB17" s="61">
        <f>IF('[2]Validation flags'!$H$3=1,0, IF( ISNUMBER(K17), 0, 1 ))</f>
        <v>0</v>
      </c>
      <c r="CC17" s="663"/>
      <c r="CD17" s="61">
        <f>IF('[2]Validation flags'!$H$3=1,0, IF( ISNUMBER(M17), 0, 1 ))</f>
        <v>0</v>
      </c>
      <c r="CE17" s="61">
        <f>IF('[2]Validation flags'!$H$3=1,0, IF( ISNUMBER(N17), 0, 1 ))</f>
        <v>0</v>
      </c>
      <c r="CF17" s="61">
        <f>IF('[2]Validation flags'!$H$3=1,0, IF( ISNUMBER(O17), 0, 1 ))</f>
        <v>0</v>
      </c>
      <c r="CG17" s="61">
        <f>IF('[2]Validation flags'!$H$3=1,0, IF( ISNUMBER(P17), 0, 1 ))</f>
        <v>0</v>
      </c>
      <c r="CH17" s="61">
        <f>IF('[2]Validation flags'!$H$3=1,0, IF( ISNUMBER(Q17), 0, 1 ))</f>
        <v>0</v>
      </c>
      <c r="CI17" s="60"/>
      <c r="CJ17" s="61">
        <f>IF('[2]Validation flags'!$H$3=1,0, IF( ISNUMBER(S17), 0, 1 ))</f>
        <v>0</v>
      </c>
      <c r="CK17" s="61">
        <f>IF('[2]Validation flags'!$H$3=1,0, IF( ISNUMBER(T17), 0, 1 ))</f>
        <v>0</v>
      </c>
      <c r="CL17" s="61">
        <f>IF('[2]Validation flags'!$H$3=1,0, IF( ISNUMBER(U17), 0, 1 ))</f>
        <v>0</v>
      </c>
      <c r="CM17" s="61">
        <f>IF('[2]Validation flags'!$H$3=1,0, IF( ISNUMBER(V17), 0, 1 ))</f>
        <v>0</v>
      </c>
      <c r="CN17" s="61">
        <f>IF('[2]Validation flags'!$H$3=1,0, IF( ISNUMBER(W17), 0, 1 ))</f>
        <v>0</v>
      </c>
      <c r="CO17" s="60"/>
      <c r="CP17" s="61">
        <f>IF('[2]Validation flags'!$H$3=1,0, IF( ISNUMBER(Y17), 0, 1 ))</f>
        <v>0</v>
      </c>
      <c r="CQ17" s="61">
        <f>IF('[2]Validation flags'!$H$3=1,0, IF( ISNUMBER(Z17), 0, 1 ))</f>
        <v>0</v>
      </c>
      <c r="CR17" s="61">
        <f>IF('[2]Validation flags'!$H$3=1,0, IF( ISNUMBER(AA17), 0, 1 ))</f>
        <v>0</v>
      </c>
      <c r="CS17" s="61">
        <f>IF('[2]Validation flags'!$H$3=1,0, IF( ISNUMBER(AB17), 0, 1 ))</f>
        <v>0</v>
      </c>
      <c r="CT17" s="61">
        <f>IF('[2]Validation flags'!$H$3=1,0, IF( ISNUMBER(AC17), 0, 1 ))</f>
        <v>0</v>
      </c>
      <c r="CU17" s="60"/>
      <c r="CV17" s="61">
        <f>IF('[2]Validation flags'!$H$3=1,0, IF( ISNUMBER(AE17), 0, 1 ))</f>
        <v>0</v>
      </c>
      <c r="CW17" s="61">
        <f>IF('[2]Validation flags'!$H$3=1,0, IF( ISNUMBER(AF17), 0, 1 ))</f>
        <v>0</v>
      </c>
      <c r="CX17" s="61">
        <f>IF('[2]Validation flags'!$H$3=1,0, IF( ISNUMBER(AG17), 0, 1 ))</f>
        <v>0</v>
      </c>
      <c r="CY17" s="61">
        <f>IF('[2]Validation flags'!$H$3=1,0, IF( ISNUMBER(AH17), 0, 1 ))</f>
        <v>0</v>
      </c>
      <c r="CZ17" s="61">
        <f>IF('[2]Validation flags'!$H$3=1,0, IF( ISNUMBER(AI17), 0, 1 ))</f>
        <v>0</v>
      </c>
      <c r="DA17" s="60"/>
      <c r="DB17" s="61">
        <f>IF('[2]Validation flags'!$H$3=1,0, IF( ISNUMBER(AK17), 0, 1 ))</f>
        <v>0</v>
      </c>
      <c r="DC17" s="61">
        <f>IF('[2]Validation flags'!$H$3=1,0, IF( ISNUMBER(AL17), 0, 1 ))</f>
        <v>0</v>
      </c>
      <c r="DD17" s="61">
        <f>IF('[2]Validation flags'!$H$3=1,0, IF( ISNUMBER(AM17), 0, 1 ))</f>
        <v>0</v>
      </c>
      <c r="DE17" s="61">
        <f>IF('[2]Validation flags'!$H$3=1,0, IF( ISNUMBER(AN17), 0, 1 ))</f>
        <v>0</v>
      </c>
      <c r="DF17" s="61">
        <f>IF('[2]Validation flags'!$H$3=1,0, IF( ISNUMBER(AO17), 0, 1 ))</f>
        <v>0</v>
      </c>
      <c r="DG17" s="60"/>
      <c r="DH17" s="61">
        <f>IF('[2]Validation flags'!$H$3=1,0, IF( ISNUMBER(AQ17), 0, 1 ))</f>
        <v>0</v>
      </c>
      <c r="DI17" s="61">
        <f>IF('[2]Validation flags'!$H$3=1,0, IF( ISNUMBER(AR17), 0, 1 ))</f>
        <v>0</v>
      </c>
      <c r="DJ17" s="61">
        <f>IF('[2]Validation flags'!$H$3=1,0, IF( ISNUMBER(AS17), 0, 1 ))</f>
        <v>0</v>
      </c>
      <c r="DK17" s="61">
        <f>IF('[2]Validation flags'!$H$3=1,0, IF( ISNUMBER(AT17), 0, 1 ))</f>
        <v>0</v>
      </c>
      <c r="DL17" s="61">
        <f>IF('[2]Validation flags'!$H$3=1,0, IF( ISNUMBER(AU17), 0, 1 ))</f>
        <v>0</v>
      </c>
      <c r="DM17" s="60"/>
      <c r="DN17" s="61">
        <f>IF('[2]Validation flags'!$H$3=1,0, IF( ISNUMBER(AW17), 0, 1 ))</f>
        <v>0</v>
      </c>
      <c r="DO17" s="61">
        <f>IF('[2]Validation flags'!$H$3=1,0, IF( ISNUMBER(AX17), 0, 1 ))</f>
        <v>0</v>
      </c>
      <c r="DP17" s="61">
        <f>IF('[2]Validation flags'!$H$3=1,0, IF( ISNUMBER(AY17), 0, 1 ))</f>
        <v>0</v>
      </c>
      <c r="DQ17" s="61">
        <f>IF('[2]Validation flags'!$H$3=1,0, IF( ISNUMBER(AZ17), 0, 1 ))</f>
        <v>0</v>
      </c>
      <c r="DR17" s="61">
        <f>IF('[2]Validation flags'!$H$3=1,0, IF( ISNUMBER(BA17), 0, 1 ))</f>
        <v>0</v>
      </c>
      <c r="DS17" s="60"/>
    </row>
    <row r="18" spans="2:124" ht="14.25" customHeight="1" x14ac:dyDescent="0.3">
      <c r="B18" s="382">
        <f t="shared" si="9"/>
        <v>9</v>
      </c>
      <c r="C18" s="664" t="s">
        <v>1200</v>
      </c>
      <c r="D18" s="676"/>
      <c r="E18" s="391" t="s">
        <v>41</v>
      </c>
      <c r="F18" s="665">
        <v>3</v>
      </c>
      <c r="G18" s="521">
        <v>0</v>
      </c>
      <c r="H18" s="509">
        <v>0</v>
      </c>
      <c r="I18" s="509">
        <v>0</v>
      </c>
      <c r="J18" s="509">
        <v>0</v>
      </c>
      <c r="K18" s="666">
        <v>0</v>
      </c>
      <c r="L18" s="667">
        <f t="shared" si="1"/>
        <v>0</v>
      </c>
      <c r="M18" s="521">
        <v>0</v>
      </c>
      <c r="N18" s="509">
        <v>0</v>
      </c>
      <c r="O18" s="509">
        <v>0</v>
      </c>
      <c r="P18" s="509">
        <v>0</v>
      </c>
      <c r="Q18" s="666">
        <v>0</v>
      </c>
      <c r="R18" s="668">
        <f t="shared" si="2"/>
        <v>0</v>
      </c>
      <c r="S18" s="521">
        <v>0</v>
      </c>
      <c r="T18" s="509">
        <v>0</v>
      </c>
      <c r="U18" s="509">
        <v>0</v>
      </c>
      <c r="V18" s="509">
        <v>0</v>
      </c>
      <c r="W18" s="666">
        <v>0</v>
      </c>
      <c r="X18" s="668">
        <f t="shared" si="3"/>
        <v>0</v>
      </c>
      <c r="Y18" s="521">
        <v>0</v>
      </c>
      <c r="Z18" s="509">
        <v>0.61199999999999999</v>
      </c>
      <c r="AA18" s="509">
        <v>0</v>
      </c>
      <c r="AB18" s="509">
        <v>0</v>
      </c>
      <c r="AC18" s="666">
        <v>0</v>
      </c>
      <c r="AD18" s="667">
        <f t="shared" si="4"/>
        <v>0.61199999999999999</v>
      </c>
      <c r="AE18" s="521">
        <v>0</v>
      </c>
      <c r="AF18" s="509">
        <v>12.933</v>
      </c>
      <c r="AG18" s="509">
        <v>0</v>
      </c>
      <c r="AH18" s="509">
        <v>0</v>
      </c>
      <c r="AI18" s="666">
        <v>0</v>
      </c>
      <c r="AJ18" s="667">
        <f t="shared" si="5"/>
        <v>12.933</v>
      </c>
      <c r="AK18" s="521">
        <v>0</v>
      </c>
      <c r="AL18" s="509">
        <v>14.791</v>
      </c>
      <c r="AM18" s="509">
        <v>0</v>
      </c>
      <c r="AN18" s="509">
        <v>0</v>
      </c>
      <c r="AO18" s="666">
        <v>0</v>
      </c>
      <c r="AP18" s="667">
        <f t="shared" si="6"/>
        <v>14.791</v>
      </c>
      <c r="AQ18" s="521">
        <v>0</v>
      </c>
      <c r="AR18" s="509">
        <v>10.169</v>
      </c>
      <c r="AS18" s="509">
        <v>0</v>
      </c>
      <c r="AT18" s="509">
        <v>0</v>
      </c>
      <c r="AU18" s="666">
        <v>0</v>
      </c>
      <c r="AV18" s="667">
        <f t="shared" si="7"/>
        <v>10.169</v>
      </c>
      <c r="AW18" s="521">
        <v>0</v>
      </c>
      <c r="AX18" s="509">
        <v>3.137</v>
      </c>
      <c r="AY18" s="509">
        <v>0</v>
      </c>
      <c r="AZ18" s="509">
        <v>0</v>
      </c>
      <c r="BA18" s="666">
        <v>0</v>
      </c>
      <c r="BB18" s="667">
        <f t="shared" si="8"/>
        <v>3.137</v>
      </c>
      <c r="BC18" s="482"/>
      <c r="BD18" s="91"/>
      <c r="BE18" s="488"/>
      <c r="BF18" s="71"/>
      <c r="BG18" s="43">
        <f t="shared" si="0"/>
        <v>0</v>
      </c>
      <c r="BH18" s="651"/>
      <c r="BJ18" s="382">
        <f t="shared" si="10"/>
        <v>9</v>
      </c>
      <c r="BK18" s="664" t="s">
        <v>1200</v>
      </c>
      <c r="BL18" s="391" t="s">
        <v>41</v>
      </c>
      <c r="BM18" s="665">
        <v>3</v>
      </c>
      <c r="BN18" s="671" t="s">
        <v>1201</v>
      </c>
      <c r="BO18" s="672" t="s">
        <v>1202</v>
      </c>
      <c r="BP18" s="672" t="s">
        <v>1203</v>
      </c>
      <c r="BQ18" s="672" t="s">
        <v>1204</v>
      </c>
      <c r="BR18" s="673" t="s">
        <v>1205</v>
      </c>
      <c r="BS18" s="674" t="s">
        <v>1206</v>
      </c>
      <c r="BX18" s="61">
        <f>IF('[2]Validation flags'!$H$3=1,0, IF( ISNUMBER(G18), 0, 1 ))</f>
        <v>0</v>
      </c>
      <c r="BY18" s="61">
        <f>IF('[2]Validation flags'!$H$3=1,0, IF( ISNUMBER(H18), 0, 1 ))</f>
        <v>0</v>
      </c>
      <c r="BZ18" s="61">
        <f>IF('[2]Validation flags'!$H$3=1,0, IF( ISNUMBER(I18), 0, 1 ))</f>
        <v>0</v>
      </c>
      <c r="CA18" s="61">
        <f>IF('[2]Validation flags'!$H$3=1,0, IF( ISNUMBER(J18), 0, 1 ))</f>
        <v>0</v>
      </c>
      <c r="CB18" s="61">
        <f>IF('[2]Validation flags'!$H$3=1,0, IF( ISNUMBER(K18), 0, 1 ))</f>
        <v>0</v>
      </c>
      <c r="CC18" s="663"/>
      <c r="CD18" s="61">
        <f>IF('[2]Validation flags'!$H$3=1,0, IF( ISNUMBER(M18), 0, 1 ))</f>
        <v>0</v>
      </c>
      <c r="CE18" s="61">
        <f>IF('[2]Validation flags'!$H$3=1,0, IF( ISNUMBER(N18), 0, 1 ))</f>
        <v>0</v>
      </c>
      <c r="CF18" s="61">
        <f>IF('[2]Validation flags'!$H$3=1,0, IF( ISNUMBER(O18), 0, 1 ))</f>
        <v>0</v>
      </c>
      <c r="CG18" s="61">
        <f>IF('[2]Validation flags'!$H$3=1,0, IF( ISNUMBER(P18), 0, 1 ))</f>
        <v>0</v>
      </c>
      <c r="CH18" s="61">
        <f>IF('[2]Validation flags'!$H$3=1,0, IF( ISNUMBER(Q18), 0, 1 ))</f>
        <v>0</v>
      </c>
      <c r="CI18" s="60"/>
      <c r="CJ18" s="61">
        <f>IF('[2]Validation flags'!$H$3=1,0, IF( ISNUMBER(S18), 0, 1 ))</f>
        <v>0</v>
      </c>
      <c r="CK18" s="61">
        <f>IF('[2]Validation flags'!$H$3=1,0, IF( ISNUMBER(T18), 0, 1 ))</f>
        <v>0</v>
      </c>
      <c r="CL18" s="61">
        <f>IF('[2]Validation flags'!$H$3=1,0, IF( ISNUMBER(U18), 0, 1 ))</f>
        <v>0</v>
      </c>
      <c r="CM18" s="61">
        <f>IF('[2]Validation flags'!$H$3=1,0, IF( ISNUMBER(V18), 0, 1 ))</f>
        <v>0</v>
      </c>
      <c r="CN18" s="61">
        <f>IF('[2]Validation flags'!$H$3=1,0, IF( ISNUMBER(W18), 0, 1 ))</f>
        <v>0</v>
      </c>
      <c r="CO18" s="60"/>
      <c r="CP18" s="61">
        <f>IF('[2]Validation flags'!$H$3=1,0, IF( ISNUMBER(Y18), 0, 1 ))</f>
        <v>0</v>
      </c>
      <c r="CQ18" s="61">
        <f>IF('[2]Validation flags'!$H$3=1,0, IF( ISNUMBER(Z18), 0, 1 ))</f>
        <v>0</v>
      </c>
      <c r="CR18" s="61">
        <f>IF('[2]Validation flags'!$H$3=1,0, IF( ISNUMBER(AA18), 0, 1 ))</f>
        <v>0</v>
      </c>
      <c r="CS18" s="61">
        <f>IF('[2]Validation flags'!$H$3=1,0, IF( ISNUMBER(AB18), 0, 1 ))</f>
        <v>0</v>
      </c>
      <c r="CT18" s="61">
        <f>IF('[2]Validation flags'!$H$3=1,0, IF( ISNUMBER(AC18), 0, 1 ))</f>
        <v>0</v>
      </c>
      <c r="CU18" s="60"/>
      <c r="CV18" s="61">
        <f>IF('[2]Validation flags'!$H$3=1,0, IF( ISNUMBER(AE18), 0, 1 ))</f>
        <v>0</v>
      </c>
      <c r="CW18" s="61">
        <f>IF('[2]Validation flags'!$H$3=1,0, IF( ISNUMBER(AF18), 0, 1 ))</f>
        <v>0</v>
      </c>
      <c r="CX18" s="61">
        <f>IF('[2]Validation flags'!$H$3=1,0, IF( ISNUMBER(AG18), 0, 1 ))</f>
        <v>0</v>
      </c>
      <c r="CY18" s="61">
        <f>IF('[2]Validation flags'!$H$3=1,0, IF( ISNUMBER(AH18), 0, 1 ))</f>
        <v>0</v>
      </c>
      <c r="CZ18" s="61">
        <f>IF('[2]Validation flags'!$H$3=1,0, IF( ISNUMBER(AI18), 0, 1 ))</f>
        <v>0</v>
      </c>
      <c r="DA18" s="60"/>
      <c r="DB18" s="61">
        <f>IF('[2]Validation flags'!$H$3=1,0, IF( ISNUMBER(AK18), 0, 1 ))</f>
        <v>0</v>
      </c>
      <c r="DC18" s="61">
        <f>IF('[2]Validation flags'!$H$3=1,0, IF( ISNUMBER(AL18), 0, 1 ))</f>
        <v>0</v>
      </c>
      <c r="DD18" s="61">
        <f>IF('[2]Validation flags'!$H$3=1,0, IF( ISNUMBER(AM18), 0, 1 ))</f>
        <v>0</v>
      </c>
      <c r="DE18" s="61">
        <f>IF('[2]Validation flags'!$H$3=1,0, IF( ISNUMBER(AN18), 0, 1 ))</f>
        <v>0</v>
      </c>
      <c r="DF18" s="61">
        <f>IF('[2]Validation flags'!$H$3=1,0, IF( ISNUMBER(AO18), 0, 1 ))</f>
        <v>0</v>
      </c>
      <c r="DG18" s="60"/>
      <c r="DH18" s="61">
        <f>IF('[2]Validation flags'!$H$3=1,0, IF( ISNUMBER(AQ18), 0, 1 ))</f>
        <v>0</v>
      </c>
      <c r="DI18" s="61">
        <f>IF('[2]Validation flags'!$H$3=1,0, IF( ISNUMBER(AR18), 0, 1 ))</f>
        <v>0</v>
      </c>
      <c r="DJ18" s="61">
        <f>IF('[2]Validation flags'!$H$3=1,0, IF( ISNUMBER(AS18), 0, 1 ))</f>
        <v>0</v>
      </c>
      <c r="DK18" s="61">
        <f>IF('[2]Validation flags'!$H$3=1,0, IF( ISNUMBER(AT18), 0, 1 ))</f>
        <v>0</v>
      </c>
      <c r="DL18" s="61">
        <f>IF('[2]Validation flags'!$H$3=1,0, IF( ISNUMBER(AU18), 0, 1 ))</f>
        <v>0</v>
      </c>
      <c r="DM18" s="60"/>
      <c r="DN18" s="61">
        <f>IF('[2]Validation flags'!$H$3=1,0, IF( ISNUMBER(AW18), 0, 1 ))</f>
        <v>0</v>
      </c>
      <c r="DO18" s="61">
        <f>IF('[2]Validation flags'!$H$3=1,0, IF( ISNUMBER(AX18), 0, 1 ))</f>
        <v>0</v>
      </c>
      <c r="DP18" s="61">
        <f>IF('[2]Validation flags'!$H$3=1,0, IF( ISNUMBER(AY18), 0, 1 ))</f>
        <v>0</v>
      </c>
      <c r="DQ18" s="61">
        <f>IF('[2]Validation flags'!$H$3=1,0, IF( ISNUMBER(AZ18), 0, 1 ))</f>
        <v>0</v>
      </c>
      <c r="DR18" s="61">
        <f>IF('[2]Validation flags'!$H$3=1,0, IF( ISNUMBER(BA18), 0, 1 ))</f>
        <v>0</v>
      </c>
      <c r="DS18" s="60"/>
    </row>
    <row r="19" spans="2:124" ht="14.25" customHeight="1" x14ac:dyDescent="0.3">
      <c r="B19" s="382">
        <f t="shared" si="9"/>
        <v>10</v>
      </c>
      <c r="C19" s="664" t="s">
        <v>1207</v>
      </c>
      <c r="D19" s="676"/>
      <c r="E19" s="391" t="s">
        <v>41</v>
      </c>
      <c r="F19" s="665">
        <v>3</v>
      </c>
      <c r="G19" s="521">
        <v>0.19800000000000001</v>
      </c>
      <c r="H19" s="509">
        <v>0</v>
      </c>
      <c r="I19" s="509">
        <v>0</v>
      </c>
      <c r="J19" s="509">
        <v>0</v>
      </c>
      <c r="K19" s="666">
        <v>0</v>
      </c>
      <c r="L19" s="667">
        <f t="shared" si="1"/>
        <v>0.19800000000000001</v>
      </c>
      <c r="M19" s="523">
        <v>0</v>
      </c>
      <c r="N19" s="509">
        <v>0</v>
      </c>
      <c r="O19" s="509">
        <v>0</v>
      </c>
      <c r="P19" s="509">
        <v>0</v>
      </c>
      <c r="Q19" s="666">
        <v>0</v>
      </c>
      <c r="R19" s="668">
        <f t="shared" si="2"/>
        <v>0</v>
      </c>
      <c r="S19" s="523">
        <v>0</v>
      </c>
      <c r="T19" s="509">
        <v>0</v>
      </c>
      <c r="U19" s="509">
        <v>0</v>
      </c>
      <c r="V19" s="509">
        <v>0</v>
      </c>
      <c r="W19" s="666">
        <v>0</v>
      </c>
      <c r="X19" s="668">
        <f t="shared" si="3"/>
        <v>0</v>
      </c>
      <c r="Y19" s="521">
        <v>0</v>
      </c>
      <c r="Z19" s="509">
        <v>11.901</v>
      </c>
      <c r="AA19" s="509">
        <v>0</v>
      </c>
      <c r="AB19" s="509">
        <v>0</v>
      </c>
      <c r="AC19" s="666">
        <v>0</v>
      </c>
      <c r="AD19" s="667">
        <f t="shared" si="4"/>
        <v>11.901</v>
      </c>
      <c r="AE19" s="521">
        <v>0</v>
      </c>
      <c r="AF19" s="509">
        <v>12.919</v>
      </c>
      <c r="AG19" s="509">
        <v>0</v>
      </c>
      <c r="AH19" s="509">
        <v>0</v>
      </c>
      <c r="AI19" s="666">
        <v>0</v>
      </c>
      <c r="AJ19" s="667">
        <f t="shared" si="5"/>
        <v>12.919</v>
      </c>
      <c r="AK19" s="521">
        <v>0</v>
      </c>
      <c r="AL19" s="509">
        <v>11.374000000000001</v>
      </c>
      <c r="AM19" s="509">
        <v>0</v>
      </c>
      <c r="AN19" s="509">
        <v>0</v>
      </c>
      <c r="AO19" s="666">
        <v>0</v>
      </c>
      <c r="AP19" s="667">
        <f t="shared" si="6"/>
        <v>11.374000000000001</v>
      </c>
      <c r="AQ19" s="521">
        <v>0</v>
      </c>
      <c r="AR19" s="509">
        <v>7.6509999999999998</v>
      </c>
      <c r="AS19" s="509">
        <v>0</v>
      </c>
      <c r="AT19" s="509">
        <v>0</v>
      </c>
      <c r="AU19" s="666">
        <v>0</v>
      </c>
      <c r="AV19" s="667">
        <f t="shared" si="7"/>
        <v>7.6509999999999998</v>
      </c>
      <c r="AW19" s="521">
        <v>0</v>
      </c>
      <c r="AX19" s="509">
        <v>2.3490000000000002</v>
      </c>
      <c r="AY19" s="509">
        <v>0</v>
      </c>
      <c r="AZ19" s="509">
        <v>0</v>
      </c>
      <c r="BA19" s="666">
        <v>0</v>
      </c>
      <c r="BB19" s="667">
        <f t="shared" si="8"/>
        <v>2.3490000000000002</v>
      </c>
      <c r="BC19" s="482"/>
      <c r="BD19" s="91"/>
      <c r="BE19" s="488"/>
      <c r="BF19" s="71"/>
      <c r="BG19" s="43">
        <f t="shared" si="0"/>
        <v>0</v>
      </c>
      <c r="BH19" s="651"/>
      <c r="BJ19" s="382">
        <f t="shared" si="10"/>
        <v>10</v>
      </c>
      <c r="BK19" s="664" t="s">
        <v>1207</v>
      </c>
      <c r="BL19" s="391" t="s">
        <v>41</v>
      </c>
      <c r="BM19" s="665">
        <v>3</v>
      </c>
      <c r="BN19" s="671" t="s">
        <v>1208</v>
      </c>
      <c r="BO19" s="672" t="s">
        <v>1209</v>
      </c>
      <c r="BP19" s="672" t="s">
        <v>1210</v>
      </c>
      <c r="BQ19" s="672" t="s">
        <v>1211</v>
      </c>
      <c r="BR19" s="673" t="s">
        <v>1212</v>
      </c>
      <c r="BS19" s="674" t="s">
        <v>1213</v>
      </c>
      <c r="BX19" s="61">
        <f>IF('[2]Validation flags'!$H$3=1,0, IF( ISNUMBER(G19), 0, 1 ))</f>
        <v>0</v>
      </c>
      <c r="BY19" s="61">
        <f>IF('[2]Validation flags'!$H$3=1,0, IF( ISNUMBER(H19), 0, 1 ))</f>
        <v>0</v>
      </c>
      <c r="BZ19" s="61">
        <f>IF('[2]Validation flags'!$H$3=1,0, IF( ISNUMBER(I19), 0, 1 ))</f>
        <v>0</v>
      </c>
      <c r="CA19" s="61">
        <f>IF('[2]Validation flags'!$H$3=1,0, IF( ISNUMBER(J19), 0, 1 ))</f>
        <v>0</v>
      </c>
      <c r="CB19" s="61">
        <f>IF('[2]Validation flags'!$H$3=1,0, IF( ISNUMBER(K19), 0, 1 ))</f>
        <v>0</v>
      </c>
      <c r="CC19" s="663"/>
      <c r="CD19" s="61">
        <f>IF('[2]Validation flags'!$H$3=1,0, IF( ISNUMBER(M19), 0, 1 ))</f>
        <v>0</v>
      </c>
      <c r="CE19" s="61">
        <f>IF('[2]Validation flags'!$H$3=1,0, IF( ISNUMBER(N19), 0, 1 ))</f>
        <v>0</v>
      </c>
      <c r="CF19" s="61">
        <f>IF('[2]Validation flags'!$H$3=1,0, IF( ISNUMBER(O19), 0, 1 ))</f>
        <v>0</v>
      </c>
      <c r="CG19" s="61">
        <f>IF('[2]Validation flags'!$H$3=1,0, IF( ISNUMBER(P19), 0, 1 ))</f>
        <v>0</v>
      </c>
      <c r="CH19" s="61">
        <f>IF('[2]Validation flags'!$H$3=1,0, IF( ISNUMBER(Q19), 0, 1 ))</f>
        <v>0</v>
      </c>
      <c r="CI19" s="60"/>
      <c r="CJ19" s="61">
        <f>IF('[2]Validation flags'!$H$3=1,0, IF( ISNUMBER(S19), 0, 1 ))</f>
        <v>0</v>
      </c>
      <c r="CK19" s="61">
        <f>IF('[2]Validation flags'!$H$3=1,0, IF( ISNUMBER(T19), 0, 1 ))</f>
        <v>0</v>
      </c>
      <c r="CL19" s="61">
        <f>IF('[2]Validation flags'!$H$3=1,0, IF( ISNUMBER(U19), 0, 1 ))</f>
        <v>0</v>
      </c>
      <c r="CM19" s="61">
        <f>IF('[2]Validation flags'!$H$3=1,0, IF( ISNUMBER(V19), 0, 1 ))</f>
        <v>0</v>
      </c>
      <c r="CN19" s="61">
        <f>IF('[2]Validation flags'!$H$3=1,0, IF( ISNUMBER(W19), 0, 1 ))</f>
        <v>0</v>
      </c>
      <c r="CO19" s="60"/>
      <c r="CP19" s="61">
        <f>IF('[2]Validation flags'!$H$3=1,0, IF( ISNUMBER(Y19), 0, 1 ))</f>
        <v>0</v>
      </c>
      <c r="CQ19" s="61">
        <f>IF('[2]Validation flags'!$H$3=1,0, IF( ISNUMBER(Z19), 0, 1 ))</f>
        <v>0</v>
      </c>
      <c r="CR19" s="61">
        <f>IF('[2]Validation flags'!$H$3=1,0, IF( ISNUMBER(AA19), 0, 1 ))</f>
        <v>0</v>
      </c>
      <c r="CS19" s="61">
        <f>IF('[2]Validation flags'!$H$3=1,0, IF( ISNUMBER(AB19), 0, 1 ))</f>
        <v>0</v>
      </c>
      <c r="CT19" s="61">
        <f>IF('[2]Validation flags'!$H$3=1,0, IF( ISNUMBER(AC19), 0, 1 ))</f>
        <v>0</v>
      </c>
      <c r="CU19" s="60"/>
      <c r="CV19" s="61">
        <f>IF('[2]Validation flags'!$H$3=1,0, IF( ISNUMBER(AE19), 0, 1 ))</f>
        <v>0</v>
      </c>
      <c r="CW19" s="61">
        <f>IF('[2]Validation flags'!$H$3=1,0, IF( ISNUMBER(AF19), 0, 1 ))</f>
        <v>0</v>
      </c>
      <c r="CX19" s="61">
        <f>IF('[2]Validation flags'!$H$3=1,0, IF( ISNUMBER(AG19), 0, 1 ))</f>
        <v>0</v>
      </c>
      <c r="CY19" s="61">
        <f>IF('[2]Validation flags'!$H$3=1,0, IF( ISNUMBER(AH19), 0, 1 ))</f>
        <v>0</v>
      </c>
      <c r="CZ19" s="61">
        <f>IF('[2]Validation flags'!$H$3=1,0, IF( ISNUMBER(AI19), 0, 1 ))</f>
        <v>0</v>
      </c>
      <c r="DA19" s="60"/>
      <c r="DB19" s="61">
        <f>IF('[2]Validation flags'!$H$3=1,0, IF( ISNUMBER(AK19), 0, 1 ))</f>
        <v>0</v>
      </c>
      <c r="DC19" s="61">
        <f>IF('[2]Validation flags'!$H$3=1,0, IF( ISNUMBER(AL19), 0, 1 ))</f>
        <v>0</v>
      </c>
      <c r="DD19" s="61">
        <f>IF('[2]Validation flags'!$H$3=1,0, IF( ISNUMBER(AM19), 0, 1 ))</f>
        <v>0</v>
      </c>
      <c r="DE19" s="61">
        <f>IF('[2]Validation flags'!$H$3=1,0, IF( ISNUMBER(AN19), 0, 1 ))</f>
        <v>0</v>
      </c>
      <c r="DF19" s="61">
        <f>IF('[2]Validation flags'!$H$3=1,0, IF( ISNUMBER(AO19), 0, 1 ))</f>
        <v>0</v>
      </c>
      <c r="DG19" s="60"/>
      <c r="DH19" s="61">
        <f>IF('[2]Validation flags'!$H$3=1,0, IF( ISNUMBER(AQ19), 0, 1 ))</f>
        <v>0</v>
      </c>
      <c r="DI19" s="61">
        <f>IF('[2]Validation flags'!$H$3=1,0, IF( ISNUMBER(AR19), 0, 1 ))</f>
        <v>0</v>
      </c>
      <c r="DJ19" s="61">
        <f>IF('[2]Validation flags'!$H$3=1,0, IF( ISNUMBER(AS19), 0, 1 ))</f>
        <v>0</v>
      </c>
      <c r="DK19" s="61">
        <f>IF('[2]Validation flags'!$H$3=1,0, IF( ISNUMBER(AT19), 0, 1 ))</f>
        <v>0</v>
      </c>
      <c r="DL19" s="61">
        <f>IF('[2]Validation flags'!$H$3=1,0, IF( ISNUMBER(AU19), 0, 1 ))</f>
        <v>0</v>
      </c>
      <c r="DM19" s="60"/>
      <c r="DN19" s="61">
        <f>IF('[2]Validation flags'!$H$3=1,0, IF( ISNUMBER(AW19), 0, 1 ))</f>
        <v>0</v>
      </c>
      <c r="DO19" s="61">
        <f>IF('[2]Validation flags'!$H$3=1,0, IF( ISNUMBER(AX19), 0, 1 ))</f>
        <v>0</v>
      </c>
      <c r="DP19" s="61">
        <f>IF('[2]Validation flags'!$H$3=1,0, IF( ISNUMBER(AY19), 0, 1 ))</f>
        <v>0</v>
      </c>
      <c r="DQ19" s="61">
        <f>IF('[2]Validation flags'!$H$3=1,0, IF( ISNUMBER(AZ19), 0, 1 ))</f>
        <v>0</v>
      </c>
      <c r="DR19" s="61">
        <f>IF('[2]Validation flags'!$H$3=1,0, IF( ISNUMBER(BA19), 0, 1 ))</f>
        <v>0</v>
      </c>
      <c r="DS19" s="60"/>
    </row>
    <row r="20" spans="2:124" ht="14.25" customHeight="1" x14ac:dyDescent="0.3">
      <c r="B20" s="382">
        <f t="shared" si="9"/>
        <v>11</v>
      </c>
      <c r="C20" s="664" t="s">
        <v>1214</v>
      </c>
      <c r="D20" s="676"/>
      <c r="E20" s="391" t="s">
        <v>41</v>
      </c>
      <c r="F20" s="665">
        <v>3</v>
      </c>
      <c r="G20" s="521">
        <v>-1.7000000000000001E-2</v>
      </c>
      <c r="H20" s="509">
        <v>-8.9999999999999993E-3</v>
      </c>
      <c r="I20" s="509">
        <v>0</v>
      </c>
      <c r="J20" s="509">
        <v>0</v>
      </c>
      <c r="K20" s="666">
        <v>0</v>
      </c>
      <c r="L20" s="667">
        <f t="shared" si="1"/>
        <v>-2.6000000000000002E-2</v>
      </c>
      <c r="M20" s="523">
        <v>0.44900000000000001</v>
      </c>
      <c r="N20" s="524">
        <v>-0.17699999999999999</v>
      </c>
      <c r="O20" s="509">
        <v>0</v>
      </c>
      <c r="P20" s="509">
        <v>0</v>
      </c>
      <c r="Q20" s="666">
        <v>0</v>
      </c>
      <c r="R20" s="668">
        <f t="shared" si="2"/>
        <v>0.27200000000000002</v>
      </c>
      <c r="S20" s="523">
        <v>5.325793</v>
      </c>
      <c r="T20" s="509">
        <v>0</v>
      </c>
      <c r="U20" s="509">
        <v>0</v>
      </c>
      <c r="V20" s="509">
        <v>0</v>
      </c>
      <c r="W20" s="666">
        <v>0</v>
      </c>
      <c r="X20" s="668">
        <f t="shared" si="3"/>
        <v>5.325793</v>
      </c>
      <c r="Y20" s="521">
        <v>20.694000000000003</v>
      </c>
      <c r="Z20" s="509">
        <v>0</v>
      </c>
      <c r="AA20" s="509">
        <v>0</v>
      </c>
      <c r="AB20" s="509">
        <v>0</v>
      </c>
      <c r="AC20" s="666">
        <v>0</v>
      </c>
      <c r="AD20" s="667">
        <f t="shared" si="4"/>
        <v>20.694000000000003</v>
      </c>
      <c r="AE20" s="521">
        <v>14.428000000000001</v>
      </c>
      <c r="AF20" s="509">
        <v>0</v>
      </c>
      <c r="AG20" s="509">
        <v>0</v>
      </c>
      <c r="AH20" s="509">
        <v>0</v>
      </c>
      <c r="AI20" s="666">
        <v>0</v>
      </c>
      <c r="AJ20" s="667">
        <f t="shared" si="5"/>
        <v>14.428000000000001</v>
      </c>
      <c r="AK20" s="523">
        <v>10.676</v>
      </c>
      <c r="AL20" s="509">
        <v>0</v>
      </c>
      <c r="AM20" s="509">
        <v>0</v>
      </c>
      <c r="AN20" s="509">
        <v>0</v>
      </c>
      <c r="AO20" s="666">
        <v>0</v>
      </c>
      <c r="AP20" s="667">
        <f t="shared" si="6"/>
        <v>10.676</v>
      </c>
      <c r="AQ20" s="521">
        <v>9.5289999999999999</v>
      </c>
      <c r="AR20" s="509">
        <v>0</v>
      </c>
      <c r="AS20" s="509">
        <v>0</v>
      </c>
      <c r="AT20" s="509">
        <v>0</v>
      </c>
      <c r="AU20" s="666">
        <v>0</v>
      </c>
      <c r="AV20" s="667">
        <f t="shared" si="7"/>
        <v>9.5289999999999999</v>
      </c>
      <c r="AW20" s="521">
        <v>5.7110000000000003</v>
      </c>
      <c r="AX20" s="509">
        <v>0</v>
      </c>
      <c r="AY20" s="509">
        <v>0</v>
      </c>
      <c r="AZ20" s="509">
        <v>0</v>
      </c>
      <c r="BA20" s="666">
        <v>0</v>
      </c>
      <c r="BB20" s="667">
        <f t="shared" si="8"/>
        <v>5.7110000000000003</v>
      </c>
      <c r="BC20" s="482"/>
      <c r="BD20" s="91"/>
      <c r="BE20" s="488"/>
      <c r="BF20" s="71"/>
      <c r="BG20" s="43">
        <f t="shared" si="0"/>
        <v>0</v>
      </c>
      <c r="BH20" s="651"/>
      <c r="BJ20" s="382">
        <f t="shared" si="10"/>
        <v>11</v>
      </c>
      <c r="BK20" s="664" t="s">
        <v>1214</v>
      </c>
      <c r="BL20" s="391" t="s">
        <v>41</v>
      </c>
      <c r="BM20" s="665">
        <v>3</v>
      </c>
      <c r="BN20" s="671" t="s">
        <v>1215</v>
      </c>
      <c r="BO20" s="672" t="s">
        <v>1216</v>
      </c>
      <c r="BP20" s="672" t="s">
        <v>1217</v>
      </c>
      <c r="BQ20" s="672" t="s">
        <v>1218</v>
      </c>
      <c r="BR20" s="673" t="s">
        <v>1219</v>
      </c>
      <c r="BS20" s="674" t="s">
        <v>1220</v>
      </c>
      <c r="BX20" s="61">
        <f>IF('[2]Validation flags'!$H$3=1,0, IF( ISNUMBER(G20), 0, 1 ))</f>
        <v>0</v>
      </c>
      <c r="BY20" s="61">
        <f>IF('[2]Validation flags'!$H$3=1,0, IF( ISNUMBER(H20), 0, 1 ))</f>
        <v>0</v>
      </c>
      <c r="BZ20" s="61">
        <f>IF('[2]Validation flags'!$H$3=1,0, IF( ISNUMBER(I20), 0, 1 ))</f>
        <v>0</v>
      </c>
      <c r="CA20" s="61">
        <f>IF('[2]Validation flags'!$H$3=1,0, IF( ISNUMBER(J20), 0, 1 ))</f>
        <v>0</v>
      </c>
      <c r="CB20" s="61">
        <f>IF('[2]Validation flags'!$H$3=1,0, IF( ISNUMBER(K20), 0, 1 ))</f>
        <v>0</v>
      </c>
      <c r="CC20" s="663"/>
      <c r="CD20" s="61">
        <f>IF('[2]Validation flags'!$H$3=1,0, IF( ISNUMBER(M20), 0, 1 ))</f>
        <v>0</v>
      </c>
      <c r="CE20" s="61">
        <f>IF('[2]Validation flags'!$H$3=1,0, IF( ISNUMBER(N20), 0, 1 ))</f>
        <v>0</v>
      </c>
      <c r="CF20" s="61">
        <f>IF('[2]Validation flags'!$H$3=1,0, IF( ISNUMBER(O20), 0, 1 ))</f>
        <v>0</v>
      </c>
      <c r="CG20" s="61">
        <f>IF('[2]Validation flags'!$H$3=1,0, IF( ISNUMBER(P20), 0, 1 ))</f>
        <v>0</v>
      </c>
      <c r="CH20" s="61">
        <f>IF('[2]Validation flags'!$H$3=1,0, IF( ISNUMBER(Q20), 0, 1 ))</f>
        <v>0</v>
      </c>
      <c r="CI20" s="60"/>
      <c r="CJ20" s="61">
        <f>IF('[2]Validation flags'!$H$3=1,0, IF( ISNUMBER(S20), 0, 1 ))</f>
        <v>0</v>
      </c>
      <c r="CK20" s="61">
        <f>IF('[2]Validation flags'!$H$3=1,0, IF( ISNUMBER(T20), 0, 1 ))</f>
        <v>0</v>
      </c>
      <c r="CL20" s="61">
        <f>IF('[2]Validation flags'!$H$3=1,0, IF( ISNUMBER(U20), 0, 1 ))</f>
        <v>0</v>
      </c>
      <c r="CM20" s="61">
        <f>IF('[2]Validation flags'!$H$3=1,0, IF( ISNUMBER(V20), 0, 1 ))</f>
        <v>0</v>
      </c>
      <c r="CN20" s="61">
        <f>IF('[2]Validation flags'!$H$3=1,0, IF( ISNUMBER(W20), 0, 1 ))</f>
        <v>0</v>
      </c>
      <c r="CO20" s="60"/>
      <c r="CP20" s="61">
        <f>IF('[2]Validation flags'!$H$3=1,0, IF( ISNUMBER(Y20), 0, 1 ))</f>
        <v>0</v>
      </c>
      <c r="CQ20" s="61">
        <f>IF('[2]Validation flags'!$H$3=1,0, IF( ISNUMBER(Z20), 0, 1 ))</f>
        <v>0</v>
      </c>
      <c r="CR20" s="61">
        <f>IF('[2]Validation flags'!$H$3=1,0, IF( ISNUMBER(AA20), 0, 1 ))</f>
        <v>0</v>
      </c>
      <c r="CS20" s="61">
        <f>IF('[2]Validation flags'!$H$3=1,0, IF( ISNUMBER(AB20), 0, 1 ))</f>
        <v>0</v>
      </c>
      <c r="CT20" s="61">
        <f>IF('[2]Validation flags'!$H$3=1,0, IF( ISNUMBER(AC20), 0, 1 ))</f>
        <v>0</v>
      </c>
      <c r="CU20" s="60"/>
      <c r="CV20" s="61">
        <f>IF('[2]Validation flags'!$H$3=1,0, IF( ISNUMBER(AE20), 0, 1 ))</f>
        <v>0</v>
      </c>
      <c r="CW20" s="61">
        <f>IF('[2]Validation flags'!$H$3=1,0, IF( ISNUMBER(AF20), 0, 1 ))</f>
        <v>0</v>
      </c>
      <c r="CX20" s="61">
        <f>IF('[2]Validation flags'!$H$3=1,0, IF( ISNUMBER(AG20), 0, 1 ))</f>
        <v>0</v>
      </c>
      <c r="CY20" s="61">
        <f>IF('[2]Validation flags'!$H$3=1,0, IF( ISNUMBER(AH20), 0, 1 ))</f>
        <v>0</v>
      </c>
      <c r="CZ20" s="61">
        <f>IF('[2]Validation flags'!$H$3=1,0, IF( ISNUMBER(AI20), 0, 1 ))</f>
        <v>0</v>
      </c>
      <c r="DA20" s="60"/>
      <c r="DB20" s="61">
        <f>IF('[2]Validation flags'!$H$3=1,0, IF( ISNUMBER(AK20), 0, 1 ))</f>
        <v>0</v>
      </c>
      <c r="DC20" s="61">
        <f>IF('[2]Validation flags'!$H$3=1,0, IF( ISNUMBER(AL20), 0, 1 ))</f>
        <v>0</v>
      </c>
      <c r="DD20" s="61">
        <f>IF('[2]Validation flags'!$H$3=1,0, IF( ISNUMBER(AM20), 0, 1 ))</f>
        <v>0</v>
      </c>
      <c r="DE20" s="61">
        <f>IF('[2]Validation flags'!$H$3=1,0, IF( ISNUMBER(AN20), 0, 1 ))</f>
        <v>0</v>
      </c>
      <c r="DF20" s="61">
        <f>IF('[2]Validation flags'!$H$3=1,0, IF( ISNUMBER(AO20), 0, 1 ))</f>
        <v>0</v>
      </c>
      <c r="DG20" s="60"/>
      <c r="DH20" s="61">
        <f>IF('[2]Validation flags'!$H$3=1,0, IF( ISNUMBER(AQ20), 0, 1 ))</f>
        <v>0</v>
      </c>
      <c r="DI20" s="61">
        <f>IF('[2]Validation flags'!$H$3=1,0, IF( ISNUMBER(AR20), 0, 1 ))</f>
        <v>0</v>
      </c>
      <c r="DJ20" s="61">
        <f>IF('[2]Validation flags'!$H$3=1,0, IF( ISNUMBER(AS20), 0, 1 ))</f>
        <v>0</v>
      </c>
      <c r="DK20" s="61">
        <f>IF('[2]Validation flags'!$H$3=1,0, IF( ISNUMBER(AT20), 0, 1 ))</f>
        <v>0</v>
      </c>
      <c r="DL20" s="61">
        <f>IF('[2]Validation flags'!$H$3=1,0, IF( ISNUMBER(AU20), 0, 1 ))</f>
        <v>0</v>
      </c>
      <c r="DM20" s="60"/>
      <c r="DN20" s="61">
        <f>IF('[2]Validation flags'!$H$3=1,0, IF( ISNUMBER(AW20), 0, 1 ))</f>
        <v>0</v>
      </c>
      <c r="DO20" s="61">
        <f>IF('[2]Validation flags'!$H$3=1,0, IF( ISNUMBER(AX20), 0, 1 ))</f>
        <v>0</v>
      </c>
      <c r="DP20" s="61">
        <f>IF('[2]Validation flags'!$H$3=1,0, IF( ISNUMBER(AY20), 0, 1 ))</f>
        <v>0</v>
      </c>
      <c r="DQ20" s="61">
        <f>IF('[2]Validation flags'!$H$3=1,0, IF( ISNUMBER(AZ20), 0, 1 ))</f>
        <v>0</v>
      </c>
      <c r="DR20" s="61">
        <f>IF('[2]Validation flags'!$H$3=1,0, IF( ISNUMBER(BA20), 0, 1 ))</f>
        <v>0</v>
      </c>
      <c r="DS20" s="60"/>
    </row>
    <row r="21" spans="2:124" ht="14.25" customHeight="1" x14ac:dyDescent="0.3">
      <c r="B21" s="382">
        <f t="shared" si="9"/>
        <v>12</v>
      </c>
      <c r="C21" s="664" t="s">
        <v>1221</v>
      </c>
      <c r="D21" s="676"/>
      <c r="E21" s="391" t="s">
        <v>41</v>
      </c>
      <c r="F21" s="665">
        <v>3</v>
      </c>
      <c r="G21" s="521">
        <v>0</v>
      </c>
      <c r="H21" s="509">
        <v>0</v>
      </c>
      <c r="I21" s="509">
        <v>0</v>
      </c>
      <c r="J21" s="509">
        <v>0</v>
      </c>
      <c r="K21" s="666">
        <v>0</v>
      </c>
      <c r="L21" s="667">
        <f t="shared" si="1"/>
        <v>0</v>
      </c>
      <c r="M21" s="521">
        <v>0</v>
      </c>
      <c r="N21" s="509">
        <v>0</v>
      </c>
      <c r="O21" s="509">
        <v>0</v>
      </c>
      <c r="P21" s="509">
        <v>0</v>
      </c>
      <c r="Q21" s="666">
        <v>0</v>
      </c>
      <c r="R21" s="668">
        <f t="shared" si="2"/>
        <v>0</v>
      </c>
      <c r="S21" s="521">
        <v>0</v>
      </c>
      <c r="T21" s="524">
        <v>0.32423600000000002</v>
      </c>
      <c r="U21" s="509">
        <v>0</v>
      </c>
      <c r="V21" s="509">
        <v>0</v>
      </c>
      <c r="W21" s="666">
        <v>0</v>
      </c>
      <c r="X21" s="668">
        <f t="shared" si="3"/>
        <v>0.32423600000000002</v>
      </c>
      <c r="Y21" s="521">
        <v>0</v>
      </c>
      <c r="Z21" s="509">
        <v>0</v>
      </c>
      <c r="AA21" s="509">
        <v>0</v>
      </c>
      <c r="AB21" s="509">
        <v>0</v>
      </c>
      <c r="AC21" s="666">
        <v>0</v>
      </c>
      <c r="AD21" s="667">
        <f t="shared" si="4"/>
        <v>0</v>
      </c>
      <c r="AE21" s="521">
        <v>0</v>
      </c>
      <c r="AF21" s="509">
        <v>4.2279999999999998</v>
      </c>
      <c r="AG21" s="509">
        <v>0</v>
      </c>
      <c r="AH21" s="509">
        <v>0</v>
      </c>
      <c r="AI21" s="666">
        <v>0</v>
      </c>
      <c r="AJ21" s="667">
        <f t="shared" si="5"/>
        <v>4.2279999999999998</v>
      </c>
      <c r="AK21" s="521">
        <v>0</v>
      </c>
      <c r="AL21" s="509">
        <v>4.0940000000000003</v>
      </c>
      <c r="AM21" s="509">
        <v>0</v>
      </c>
      <c r="AN21" s="509">
        <v>0</v>
      </c>
      <c r="AO21" s="666">
        <v>0</v>
      </c>
      <c r="AP21" s="667">
        <f t="shared" si="6"/>
        <v>4.0940000000000003</v>
      </c>
      <c r="AQ21" s="521">
        <v>0</v>
      </c>
      <c r="AR21" s="509">
        <v>2.96</v>
      </c>
      <c r="AS21" s="509">
        <v>0</v>
      </c>
      <c r="AT21" s="509">
        <v>0</v>
      </c>
      <c r="AU21" s="666">
        <v>0</v>
      </c>
      <c r="AV21" s="667">
        <f t="shared" si="7"/>
        <v>2.96</v>
      </c>
      <c r="AW21" s="521">
        <v>0</v>
      </c>
      <c r="AX21" s="509">
        <v>0.96599999999999997</v>
      </c>
      <c r="AY21" s="509">
        <v>0</v>
      </c>
      <c r="AZ21" s="509">
        <v>0</v>
      </c>
      <c r="BA21" s="666">
        <v>0</v>
      </c>
      <c r="BB21" s="667">
        <f t="shared" si="8"/>
        <v>0.96599999999999997</v>
      </c>
      <c r="BC21" s="482"/>
      <c r="BD21" s="91"/>
      <c r="BE21" s="488"/>
      <c r="BF21" s="71"/>
      <c r="BG21" s="43">
        <f t="shared" si="0"/>
        <v>0</v>
      </c>
      <c r="BH21" s="651"/>
      <c r="BJ21" s="382">
        <f t="shared" si="10"/>
        <v>12</v>
      </c>
      <c r="BK21" s="664" t="s">
        <v>1221</v>
      </c>
      <c r="BL21" s="391" t="s">
        <v>41</v>
      </c>
      <c r="BM21" s="665">
        <v>3</v>
      </c>
      <c r="BN21" s="671" t="s">
        <v>1222</v>
      </c>
      <c r="BO21" s="672" t="s">
        <v>1223</v>
      </c>
      <c r="BP21" s="672" t="s">
        <v>1224</v>
      </c>
      <c r="BQ21" s="672" t="s">
        <v>1225</v>
      </c>
      <c r="BR21" s="673" t="s">
        <v>1226</v>
      </c>
      <c r="BS21" s="674" t="s">
        <v>1227</v>
      </c>
      <c r="BX21" s="61">
        <f>IF('[2]Validation flags'!$H$3=1,0, IF( ISNUMBER(G21), 0, 1 ))</f>
        <v>0</v>
      </c>
      <c r="BY21" s="61">
        <f>IF('[2]Validation flags'!$H$3=1,0, IF( ISNUMBER(H21), 0, 1 ))</f>
        <v>0</v>
      </c>
      <c r="BZ21" s="61">
        <f>IF('[2]Validation flags'!$H$3=1,0, IF( ISNUMBER(I21), 0, 1 ))</f>
        <v>0</v>
      </c>
      <c r="CA21" s="61">
        <f>IF('[2]Validation flags'!$H$3=1,0, IF( ISNUMBER(J21), 0, 1 ))</f>
        <v>0</v>
      </c>
      <c r="CB21" s="61">
        <f>IF('[2]Validation flags'!$H$3=1,0, IF( ISNUMBER(K21), 0, 1 ))</f>
        <v>0</v>
      </c>
      <c r="CC21" s="663"/>
      <c r="CD21" s="61">
        <f>IF('[2]Validation flags'!$H$3=1,0, IF( ISNUMBER(M21), 0, 1 ))</f>
        <v>0</v>
      </c>
      <c r="CE21" s="61">
        <f>IF('[2]Validation flags'!$H$3=1,0, IF( ISNUMBER(N21), 0, 1 ))</f>
        <v>0</v>
      </c>
      <c r="CF21" s="61">
        <f>IF('[2]Validation flags'!$H$3=1,0, IF( ISNUMBER(O21), 0, 1 ))</f>
        <v>0</v>
      </c>
      <c r="CG21" s="61">
        <f>IF('[2]Validation flags'!$H$3=1,0, IF( ISNUMBER(P21), 0, 1 ))</f>
        <v>0</v>
      </c>
      <c r="CH21" s="61">
        <f>IF('[2]Validation flags'!$H$3=1,0, IF( ISNUMBER(Q21), 0, 1 ))</f>
        <v>0</v>
      </c>
      <c r="CI21" s="60"/>
      <c r="CJ21" s="61">
        <f>IF('[2]Validation flags'!$H$3=1,0, IF( ISNUMBER(S21), 0, 1 ))</f>
        <v>0</v>
      </c>
      <c r="CK21" s="61">
        <f>IF('[2]Validation flags'!$H$3=1,0, IF( ISNUMBER(T21), 0, 1 ))</f>
        <v>0</v>
      </c>
      <c r="CL21" s="61">
        <f>IF('[2]Validation flags'!$H$3=1,0, IF( ISNUMBER(U21), 0, 1 ))</f>
        <v>0</v>
      </c>
      <c r="CM21" s="61">
        <f>IF('[2]Validation flags'!$H$3=1,0, IF( ISNUMBER(V21), 0, 1 ))</f>
        <v>0</v>
      </c>
      <c r="CN21" s="61">
        <f>IF('[2]Validation flags'!$H$3=1,0, IF( ISNUMBER(W21), 0, 1 ))</f>
        <v>0</v>
      </c>
      <c r="CO21" s="60"/>
      <c r="CP21" s="61">
        <f>IF('[2]Validation flags'!$H$3=1,0, IF( ISNUMBER(Y21), 0, 1 ))</f>
        <v>0</v>
      </c>
      <c r="CQ21" s="61">
        <f>IF('[2]Validation flags'!$H$3=1,0, IF( ISNUMBER(Z21), 0, 1 ))</f>
        <v>0</v>
      </c>
      <c r="CR21" s="61">
        <f>IF('[2]Validation flags'!$H$3=1,0, IF( ISNUMBER(AA21), 0, 1 ))</f>
        <v>0</v>
      </c>
      <c r="CS21" s="61">
        <f>IF('[2]Validation flags'!$H$3=1,0, IF( ISNUMBER(AB21), 0, 1 ))</f>
        <v>0</v>
      </c>
      <c r="CT21" s="61">
        <f>IF('[2]Validation flags'!$H$3=1,0, IF( ISNUMBER(AC21), 0, 1 ))</f>
        <v>0</v>
      </c>
      <c r="CU21" s="60"/>
      <c r="CV21" s="61">
        <f>IF('[2]Validation flags'!$H$3=1,0, IF( ISNUMBER(AE21), 0, 1 ))</f>
        <v>0</v>
      </c>
      <c r="CW21" s="61">
        <f>IF('[2]Validation flags'!$H$3=1,0, IF( ISNUMBER(AF21), 0, 1 ))</f>
        <v>0</v>
      </c>
      <c r="CX21" s="61">
        <f>IF('[2]Validation flags'!$H$3=1,0, IF( ISNUMBER(AG21), 0, 1 ))</f>
        <v>0</v>
      </c>
      <c r="CY21" s="61">
        <f>IF('[2]Validation flags'!$H$3=1,0, IF( ISNUMBER(AH21), 0, 1 ))</f>
        <v>0</v>
      </c>
      <c r="CZ21" s="61">
        <f>IF('[2]Validation flags'!$H$3=1,0, IF( ISNUMBER(AI21), 0, 1 ))</f>
        <v>0</v>
      </c>
      <c r="DA21" s="60"/>
      <c r="DB21" s="61">
        <f>IF('[2]Validation flags'!$H$3=1,0, IF( ISNUMBER(AK21), 0, 1 ))</f>
        <v>0</v>
      </c>
      <c r="DC21" s="61">
        <f>IF('[2]Validation flags'!$H$3=1,0, IF( ISNUMBER(AL21), 0, 1 ))</f>
        <v>0</v>
      </c>
      <c r="DD21" s="61">
        <f>IF('[2]Validation flags'!$H$3=1,0, IF( ISNUMBER(AM21), 0, 1 ))</f>
        <v>0</v>
      </c>
      <c r="DE21" s="61">
        <f>IF('[2]Validation flags'!$H$3=1,0, IF( ISNUMBER(AN21), 0, 1 ))</f>
        <v>0</v>
      </c>
      <c r="DF21" s="61">
        <f>IF('[2]Validation flags'!$H$3=1,0, IF( ISNUMBER(AO21), 0, 1 ))</f>
        <v>0</v>
      </c>
      <c r="DG21" s="60"/>
      <c r="DH21" s="61">
        <f>IF('[2]Validation flags'!$H$3=1,0, IF( ISNUMBER(AQ21), 0, 1 ))</f>
        <v>0</v>
      </c>
      <c r="DI21" s="61">
        <f>IF('[2]Validation flags'!$H$3=1,0, IF( ISNUMBER(AR21), 0, 1 ))</f>
        <v>0</v>
      </c>
      <c r="DJ21" s="61">
        <f>IF('[2]Validation flags'!$H$3=1,0, IF( ISNUMBER(AS21), 0, 1 ))</f>
        <v>0</v>
      </c>
      <c r="DK21" s="61">
        <f>IF('[2]Validation flags'!$H$3=1,0, IF( ISNUMBER(AT21), 0, 1 ))</f>
        <v>0</v>
      </c>
      <c r="DL21" s="61">
        <f>IF('[2]Validation flags'!$H$3=1,0, IF( ISNUMBER(AU21), 0, 1 ))</f>
        <v>0</v>
      </c>
      <c r="DM21" s="60"/>
      <c r="DN21" s="61">
        <f>IF('[2]Validation flags'!$H$3=1,0, IF( ISNUMBER(AW21), 0, 1 ))</f>
        <v>0</v>
      </c>
      <c r="DO21" s="61">
        <f>IF('[2]Validation flags'!$H$3=1,0, IF( ISNUMBER(AX21), 0, 1 ))</f>
        <v>0</v>
      </c>
      <c r="DP21" s="61">
        <f>IF('[2]Validation flags'!$H$3=1,0, IF( ISNUMBER(AY21), 0, 1 ))</f>
        <v>0</v>
      </c>
      <c r="DQ21" s="61">
        <f>IF('[2]Validation flags'!$H$3=1,0, IF( ISNUMBER(AZ21), 0, 1 ))</f>
        <v>0</v>
      </c>
      <c r="DR21" s="61">
        <f>IF('[2]Validation flags'!$H$3=1,0, IF( ISNUMBER(BA21), 0, 1 ))</f>
        <v>0</v>
      </c>
      <c r="DS21" s="60"/>
    </row>
    <row r="22" spans="2:124" ht="14.25" customHeight="1" x14ac:dyDescent="0.3">
      <c r="B22" s="382">
        <f t="shared" si="9"/>
        <v>13</v>
      </c>
      <c r="C22" s="664" t="s">
        <v>1228</v>
      </c>
      <c r="D22" s="676"/>
      <c r="E22" s="391" t="s">
        <v>41</v>
      </c>
      <c r="F22" s="665">
        <v>3</v>
      </c>
      <c r="G22" s="521">
        <v>0</v>
      </c>
      <c r="H22" s="509">
        <v>0.83699999999999997</v>
      </c>
      <c r="I22" s="509">
        <v>0</v>
      </c>
      <c r="J22" s="509">
        <v>0</v>
      </c>
      <c r="K22" s="666">
        <v>0</v>
      </c>
      <c r="L22" s="667">
        <f t="shared" si="1"/>
        <v>0.83699999999999997</v>
      </c>
      <c r="M22" s="521">
        <v>0</v>
      </c>
      <c r="N22" s="524">
        <v>0.76900000000000002</v>
      </c>
      <c r="O22" s="509">
        <v>0</v>
      </c>
      <c r="P22" s="509">
        <v>0</v>
      </c>
      <c r="Q22" s="666">
        <v>0</v>
      </c>
      <c r="R22" s="668">
        <f t="shared" si="2"/>
        <v>0.76900000000000002</v>
      </c>
      <c r="S22" s="521">
        <v>0</v>
      </c>
      <c r="T22" s="524">
        <v>0</v>
      </c>
      <c r="U22" s="509">
        <v>0</v>
      </c>
      <c r="V22" s="509">
        <v>0</v>
      </c>
      <c r="W22" s="666">
        <v>0</v>
      </c>
      <c r="X22" s="668">
        <f t="shared" si="3"/>
        <v>0</v>
      </c>
      <c r="Y22" s="521">
        <v>0</v>
      </c>
      <c r="Z22" s="509">
        <v>1.617</v>
      </c>
      <c r="AA22" s="509">
        <v>0</v>
      </c>
      <c r="AB22" s="509">
        <v>0</v>
      </c>
      <c r="AC22" s="666">
        <v>0</v>
      </c>
      <c r="AD22" s="667">
        <f t="shared" si="4"/>
        <v>1.617</v>
      </c>
      <c r="AE22" s="521">
        <v>0</v>
      </c>
      <c r="AF22" s="509">
        <v>0.64100000000000001</v>
      </c>
      <c r="AG22" s="509">
        <v>0</v>
      </c>
      <c r="AH22" s="509">
        <v>0</v>
      </c>
      <c r="AI22" s="666">
        <v>0</v>
      </c>
      <c r="AJ22" s="667">
        <f t="shared" si="5"/>
        <v>0.64100000000000001</v>
      </c>
      <c r="AK22" s="521">
        <v>0</v>
      </c>
      <c r="AL22" s="509">
        <v>0</v>
      </c>
      <c r="AM22" s="509">
        <v>0</v>
      </c>
      <c r="AN22" s="509">
        <v>0</v>
      </c>
      <c r="AO22" s="666">
        <v>0</v>
      </c>
      <c r="AP22" s="667">
        <f t="shared" si="6"/>
        <v>0</v>
      </c>
      <c r="AQ22" s="521">
        <v>0</v>
      </c>
      <c r="AR22" s="509">
        <v>0</v>
      </c>
      <c r="AS22" s="509">
        <v>0</v>
      </c>
      <c r="AT22" s="509">
        <v>0</v>
      </c>
      <c r="AU22" s="666">
        <v>0</v>
      </c>
      <c r="AV22" s="667">
        <f t="shared" si="7"/>
        <v>0</v>
      </c>
      <c r="AW22" s="521">
        <v>0</v>
      </c>
      <c r="AX22" s="509">
        <v>0</v>
      </c>
      <c r="AY22" s="509">
        <v>0</v>
      </c>
      <c r="AZ22" s="509">
        <v>0</v>
      </c>
      <c r="BA22" s="666">
        <v>0</v>
      </c>
      <c r="BB22" s="667">
        <f t="shared" si="8"/>
        <v>0</v>
      </c>
      <c r="BC22" s="482"/>
      <c r="BD22" s="91"/>
      <c r="BE22" s="488"/>
      <c r="BF22" s="397"/>
      <c r="BG22" s="43">
        <f t="shared" si="0"/>
        <v>0</v>
      </c>
      <c r="BH22" s="651"/>
      <c r="BJ22" s="382">
        <f t="shared" si="10"/>
        <v>13</v>
      </c>
      <c r="BK22" s="664" t="s">
        <v>1228</v>
      </c>
      <c r="BL22" s="391" t="s">
        <v>41</v>
      </c>
      <c r="BM22" s="665">
        <v>3</v>
      </c>
      <c r="BN22" s="671" t="s">
        <v>1229</v>
      </c>
      <c r="BO22" s="672" t="s">
        <v>1230</v>
      </c>
      <c r="BP22" s="672" t="s">
        <v>1231</v>
      </c>
      <c r="BQ22" s="672" t="s">
        <v>1232</v>
      </c>
      <c r="BR22" s="673" t="s">
        <v>1233</v>
      </c>
      <c r="BS22" s="674" t="s">
        <v>1234</v>
      </c>
      <c r="BX22" s="61">
        <f>IF('[2]Validation flags'!$H$3=1,0, IF( ISNUMBER(G22), 0, 1 ))</f>
        <v>0</v>
      </c>
      <c r="BY22" s="61">
        <f>IF('[2]Validation flags'!$H$3=1,0, IF( ISNUMBER(H22), 0, 1 ))</f>
        <v>0</v>
      </c>
      <c r="BZ22" s="61">
        <f>IF('[2]Validation flags'!$H$3=1,0, IF( ISNUMBER(I22), 0, 1 ))</f>
        <v>0</v>
      </c>
      <c r="CA22" s="61">
        <f>IF('[2]Validation flags'!$H$3=1,0, IF( ISNUMBER(J22), 0, 1 ))</f>
        <v>0</v>
      </c>
      <c r="CB22" s="61">
        <f>IF('[2]Validation flags'!$H$3=1,0, IF( ISNUMBER(K22), 0, 1 ))</f>
        <v>0</v>
      </c>
      <c r="CC22" s="663"/>
      <c r="CD22" s="61">
        <f>IF('[2]Validation flags'!$H$3=1,0, IF( ISNUMBER(M22), 0, 1 ))</f>
        <v>0</v>
      </c>
      <c r="CE22" s="61">
        <f>IF('[2]Validation flags'!$H$3=1,0, IF( ISNUMBER(N22), 0, 1 ))</f>
        <v>0</v>
      </c>
      <c r="CF22" s="61">
        <f>IF('[2]Validation flags'!$H$3=1,0, IF( ISNUMBER(O22), 0, 1 ))</f>
        <v>0</v>
      </c>
      <c r="CG22" s="61">
        <f>IF('[2]Validation flags'!$H$3=1,0, IF( ISNUMBER(P22), 0, 1 ))</f>
        <v>0</v>
      </c>
      <c r="CH22" s="61">
        <f>IF('[2]Validation flags'!$H$3=1,0, IF( ISNUMBER(Q22), 0, 1 ))</f>
        <v>0</v>
      </c>
      <c r="CI22" s="60"/>
      <c r="CJ22" s="61">
        <f>IF('[2]Validation flags'!$H$3=1,0, IF( ISNUMBER(S22), 0, 1 ))</f>
        <v>0</v>
      </c>
      <c r="CK22" s="61">
        <f>IF('[2]Validation flags'!$H$3=1,0, IF( ISNUMBER(T22), 0, 1 ))</f>
        <v>0</v>
      </c>
      <c r="CL22" s="61">
        <f>IF('[2]Validation flags'!$H$3=1,0, IF( ISNUMBER(U22), 0, 1 ))</f>
        <v>0</v>
      </c>
      <c r="CM22" s="61">
        <f>IF('[2]Validation flags'!$H$3=1,0, IF( ISNUMBER(V22), 0, 1 ))</f>
        <v>0</v>
      </c>
      <c r="CN22" s="61">
        <f>IF('[2]Validation flags'!$H$3=1,0, IF( ISNUMBER(W22), 0, 1 ))</f>
        <v>0</v>
      </c>
      <c r="CO22" s="60"/>
      <c r="CP22" s="61">
        <f>IF('[2]Validation flags'!$H$3=1,0, IF( ISNUMBER(Y22), 0, 1 ))</f>
        <v>0</v>
      </c>
      <c r="CQ22" s="61">
        <f>IF('[2]Validation flags'!$H$3=1,0, IF( ISNUMBER(Z22), 0, 1 ))</f>
        <v>0</v>
      </c>
      <c r="CR22" s="61">
        <f>IF('[2]Validation flags'!$H$3=1,0, IF( ISNUMBER(AA22), 0, 1 ))</f>
        <v>0</v>
      </c>
      <c r="CS22" s="61">
        <f>IF('[2]Validation flags'!$H$3=1,0, IF( ISNUMBER(AB22), 0, 1 ))</f>
        <v>0</v>
      </c>
      <c r="CT22" s="61">
        <f>IF('[2]Validation flags'!$H$3=1,0, IF( ISNUMBER(AC22), 0, 1 ))</f>
        <v>0</v>
      </c>
      <c r="CU22" s="60"/>
      <c r="CV22" s="61">
        <f>IF('[2]Validation flags'!$H$3=1,0, IF( ISNUMBER(AE22), 0, 1 ))</f>
        <v>0</v>
      </c>
      <c r="CW22" s="61">
        <f>IF('[2]Validation flags'!$H$3=1,0, IF( ISNUMBER(AF22), 0, 1 ))</f>
        <v>0</v>
      </c>
      <c r="CX22" s="61">
        <f>IF('[2]Validation flags'!$H$3=1,0, IF( ISNUMBER(AG22), 0, 1 ))</f>
        <v>0</v>
      </c>
      <c r="CY22" s="61">
        <f>IF('[2]Validation flags'!$H$3=1,0, IF( ISNUMBER(AH22), 0, 1 ))</f>
        <v>0</v>
      </c>
      <c r="CZ22" s="61">
        <f>IF('[2]Validation flags'!$H$3=1,0, IF( ISNUMBER(AI22), 0, 1 ))</f>
        <v>0</v>
      </c>
      <c r="DA22" s="60"/>
      <c r="DB22" s="61">
        <f>IF('[2]Validation flags'!$H$3=1,0, IF( ISNUMBER(AK22), 0, 1 ))</f>
        <v>0</v>
      </c>
      <c r="DC22" s="61">
        <f>IF('[2]Validation flags'!$H$3=1,0, IF( ISNUMBER(AL22), 0, 1 ))</f>
        <v>0</v>
      </c>
      <c r="DD22" s="61">
        <f>IF('[2]Validation flags'!$H$3=1,0, IF( ISNUMBER(AM22), 0, 1 ))</f>
        <v>0</v>
      </c>
      <c r="DE22" s="61">
        <f>IF('[2]Validation flags'!$H$3=1,0, IF( ISNUMBER(AN22), 0, 1 ))</f>
        <v>0</v>
      </c>
      <c r="DF22" s="61">
        <f>IF('[2]Validation flags'!$H$3=1,0, IF( ISNUMBER(AO22), 0, 1 ))</f>
        <v>0</v>
      </c>
      <c r="DG22" s="60"/>
      <c r="DH22" s="61">
        <f>IF('[2]Validation flags'!$H$3=1,0, IF( ISNUMBER(AQ22), 0, 1 ))</f>
        <v>0</v>
      </c>
      <c r="DI22" s="61">
        <f>IF('[2]Validation flags'!$H$3=1,0, IF( ISNUMBER(AR22), 0, 1 ))</f>
        <v>0</v>
      </c>
      <c r="DJ22" s="61">
        <f>IF('[2]Validation flags'!$H$3=1,0, IF( ISNUMBER(AS22), 0, 1 ))</f>
        <v>0</v>
      </c>
      <c r="DK22" s="61">
        <f>IF('[2]Validation flags'!$H$3=1,0, IF( ISNUMBER(AT22), 0, 1 ))</f>
        <v>0</v>
      </c>
      <c r="DL22" s="61">
        <f>IF('[2]Validation flags'!$H$3=1,0, IF( ISNUMBER(AU22), 0, 1 ))</f>
        <v>0</v>
      </c>
      <c r="DM22" s="60"/>
      <c r="DN22" s="61">
        <f>IF('[2]Validation flags'!$H$3=1,0, IF( ISNUMBER(AW22), 0, 1 ))</f>
        <v>0</v>
      </c>
      <c r="DO22" s="61">
        <f>IF('[2]Validation flags'!$H$3=1,0, IF( ISNUMBER(AX22), 0, 1 ))</f>
        <v>0</v>
      </c>
      <c r="DP22" s="61">
        <f>IF('[2]Validation flags'!$H$3=1,0, IF( ISNUMBER(AY22), 0, 1 ))</f>
        <v>0</v>
      </c>
      <c r="DQ22" s="61">
        <f>IF('[2]Validation flags'!$H$3=1,0, IF( ISNUMBER(AZ22), 0, 1 ))</f>
        <v>0</v>
      </c>
      <c r="DR22" s="61">
        <f>IF('[2]Validation flags'!$H$3=1,0, IF( ISNUMBER(BA22), 0, 1 ))</f>
        <v>0</v>
      </c>
      <c r="DS22" s="60"/>
    </row>
    <row r="23" spans="2:124" ht="14.25" customHeight="1" x14ac:dyDescent="0.3">
      <c r="B23" s="382">
        <f t="shared" si="9"/>
        <v>14</v>
      </c>
      <c r="C23" s="664" t="s">
        <v>1235</v>
      </c>
      <c r="D23" s="676"/>
      <c r="E23" s="391" t="s">
        <v>41</v>
      </c>
      <c r="F23" s="665">
        <v>3</v>
      </c>
      <c r="G23" s="521">
        <v>0</v>
      </c>
      <c r="H23" s="509">
        <v>0.46100000000000002</v>
      </c>
      <c r="I23" s="509">
        <v>0</v>
      </c>
      <c r="J23" s="509">
        <v>0</v>
      </c>
      <c r="K23" s="666">
        <v>0</v>
      </c>
      <c r="L23" s="667">
        <f t="shared" si="1"/>
        <v>0.46100000000000002</v>
      </c>
      <c r="M23" s="521">
        <v>0</v>
      </c>
      <c r="N23" s="524">
        <v>-1.2E-2</v>
      </c>
      <c r="O23" s="509">
        <v>0</v>
      </c>
      <c r="P23" s="509">
        <v>0</v>
      </c>
      <c r="Q23" s="666">
        <v>0</v>
      </c>
      <c r="R23" s="668">
        <f t="shared" si="2"/>
        <v>-1.2E-2</v>
      </c>
      <c r="S23" s="521">
        <v>0</v>
      </c>
      <c r="T23" s="509">
        <v>0</v>
      </c>
      <c r="U23" s="509">
        <v>0</v>
      </c>
      <c r="V23" s="509">
        <v>0</v>
      </c>
      <c r="W23" s="666">
        <v>0</v>
      </c>
      <c r="X23" s="668">
        <f t="shared" si="3"/>
        <v>0</v>
      </c>
      <c r="Y23" s="521">
        <v>0</v>
      </c>
      <c r="Z23" s="509">
        <v>0</v>
      </c>
      <c r="AA23" s="509">
        <v>0</v>
      </c>
      <c r="AB23" s="509">
        <v>0</v>
      </c>
      <c r="AC23" s="666">
        <v>0</v>
      </c>
      <c r="AD23" s="667">
        <f t="shared" si="4"/>
        <v>0</v>
      </c>
      <c r="AE23" s="521">
        <v>0</v>
      </c>
      <c r="AF23" s="509">
        <v>0</v>
      </c>
      <c r="AG23" s="509">
        <v>0</v>
      </c>
      <c r="AH23" s="509">
        <v>0</v>
      </c>
      <c r="AI23" s="666">
        <v>0</v>
      </c>
      <c r="AJ23" s="667">
        <f t="shared" si="5"/>
        <v>0</v>
      </c>
      <c r="AK23" s="521">
        <v>0</v>
      </c>
      <c r="AL23" s="509">
        <v>0</v>
      </c>
      <c r="AM23" s="509">
        <v>0</v>
      </c>
      <c r="AN23" s="509">
        <v>0</v>
      </c>
      <c r="AO23" s="666">
        <v>0</v>
      </c>
      <c r="AP23" s="667">
        <f t="shared" si="6"/>
        <v>0</v>
      </c>
      <c r="AQ23" s="521">
        <v>0</v>
      </c>
      <c r="AR23" s="509">
        <v>0</v>
      </c>
      <c r="AS23" s="509">
        <v>0</v>
      </c>
      <c r="AT23" s="509">
        <v>0</v>
      </c>
      <c r="AU23" s="666">
        <v>0</v>
      </c>
      <c r="AV23" s="667">
        <f t="shared" si="7"/>
        <v>0</v>
      </c>
      <c r="AW23" s="521">
        <v>0</v>
      </c>
      <c r="AX23" s="509">
        <v>0</v>
      </c>
      <c r="AY23" s="509">
        <v>0</v>
      </c>
      <c r="AZ23" s="509">
        <v>0</v>
      </c>
      <c r="BA23" s="666">
        <v>0</v>
      </c>
      <c r="BB23" s="667">
        <f t="shared" si="8"/>
        <v>0</v>
      </c>
      <c r="BC23" s="482"/>
      <c r="BD23" s="91"/>
      <c r="BE23" s="488"/>
      <c r="BF23" s="397"/>
      <c r="BG23" s="43">
        <f t="shared" si="0"/>
        <v>0</v>
      </c>
      <c r="BH23" s="651"/>
      <c r="BJ23" s="382">
        <f t="shared" si="10"/>
        <v>14</v>
      </c>
      <c r="BK23" s="664" t="s">
        <v>1235</v>
      </c>
      <c r="BL23" s="391" t="s">
        <v>41</v>
      </c>
      <c r="BM23" s="665">
        <v>3</v>
      </c>
      <c r="BN23" s="671" t="s">
        <v>1236</v>
      </c>
      <c r="BO23" s="672" t="s">
        <v>1237</v>
      </c>
      <c r="BP23" s="672" t="s">
        <v>1238</v>
      </c>
      <c r="BQ23" s="672" t="s">
        <v>1239</v>
      </c>
      <c r="BR23" s="673" t="s">
        <v>1240</v>
      </c>
      <c r="BS23" s="674" t="s">
        <v>1241</v>
      </c>
      <c r="BX23" s="61">
        <f>IF('[2]Validation flags'!$H$3=1,0, IF( ISNUMBER(G23), 0, 1 ))</f>
        <v>0</v>
      </c>
      <c r="BY23" s="61">
        <f>IF('[2]Validation flags'!$H$3=1,0, IF( ISNUMBER(H23), 0, 1 ))</f>
        <v>0</v>
      </c>
      <c r="BZ23" s="61">
        <f>IF('[2]Validation flags'!$H$3=1,0, IF( ISNUMBER(I23), 0, 1 ))</f>
        <v>0</v>
      </c>
      <c r="CA23" s="61">
        <f>IF('[2]Validation flags'!$H$3=1,0, IF( ISNUMBER(J23), 0, 1 ))</f>
        <v>0</v>
      </c>
      <c r="CB23" s="61">
        <f>IF('[2]Validation flags'!$H$3=1,0, IF( ISNUMBER(K23), 0, 1 ))</f>
        <v>0</v>
      </c>
      <c r="CC23" s="663"/>
      <c r="CD23" s="61">
        <f>IF('[2]Validation flags'!$H$3=1,0, IF( ISNUMBER(M23), 0, 1 ))</f>
        <v>0</v>
      </c>
      <c r="CE23" s="61">
        <f>IF('[2]Validation flags'!$H$3=1,0, IF( ISNUMBER(N23), 0, 1 ))</f>
        <v>0</v>
      </c>
      <c r="CF23" s="61">
        <f>IF('[2]Validation flags'!$H$3=1,0, IF( ISNUMBER(O23), 0, 1 ))</f>
        <v>0</v>
      </c>
      <c r="CG23" s="61">
        <f>IF('[2]Validation flags'!$H$3=1,0, IF( ISNUMBER(P23), 0, 1 ))</f>
        <v>0</v>
      </c>
      <c r="CH23" s="61">
        <f>IF('[2]Validation flags'!$H$3=1,0, IF( ISNUMBER(Q23), 0, 1 ))</f>
        <v>0</v>
      </c>
      <c r="CI23" s="60"/>
      <c r="CJ23" s="61">
        <f>IF('[2]Validation flags'!$H$3=1,0, IF( ISNUMBER(S23), 0, 1 ))</f>
        <v>0</v>
      </c>
      <c r="CK23" s="61">
        <f>IF('[2]Validation flags'!$H$3=1,0, IF( ISNUMBER(T23), 0, 1 ))</f>
        <v>0</v>
      </c>
      <c r="CL23" s="61">
        <f>IF('[2]Validation flags'!$H$3=1,0, IF( ISNUMBER(U23), 0, 1 ))</f>
        <v>0</v>
      </c>
      <c r="CM23" s="61">
        <f>IF('[2]Validation flags'!$H$3=1,0, IF( ISNUMBER(V23), 0, 1 ))</f>
        <v>0</v>
      </c>
      <c r="CN23" s="61">
        <f>IF('[2]Validation flags'!$H$3=1,0, IF( ISNUMBER(W23), 0, 1 ))</f>
        <v>0</v>
      </c>
      <c r="CO23" s="60"/>
      <c r="CP23" s="61">
        <f>IF('[2]Validation flags'!$H$3=1,0, IF( ISNUMBER(Y23), 0, 1 ))</f>
        <v>0</v>
      </c>
      <c r="CQ23" s="61">
        <f>IF('[2]Validation flags'!$H$3=1,0, IF( ISNUMBER(Z23), 0, 1 ))</f>
        <v>0</v>
      </c>
      <c r="CR23" s="61">
        <f>IF('[2]Validation flags'!$H$3=1,0, IF( ISNUMBER(AA23), 0, 1 ))</f>
        <v>0</v>
      </c>
      <c r="CS23" s="61">
        <f>IF('[2]Validation flags'!$H$3=1,0, IF( ISNUMBER(AB23), 0, 1 ))</f>
        <v>0</v>
      </c>
      <c r="CT23" s="61">
        <f>IF('[2]Validation flags'!$H$3=1,0, IF( ISNUMBER(AC23), 0, 1 ))</f>
        <v>0</v>
      </c>
      <c r="CU23" s="60"/>
      <c r="CV23" s="61">
        <f>IF('[2]Validation flags'!$H$3=1,0, IF( ISNUMBER(AE23), 0, 1 ))</f>
        <v>0</v>
      </c>
      <c r="CW23" s="61">
        <f>IF('[2]Validation flags'!$H$3=1,0, IF( ISNUMBER(AF23), 0, 1 ))</f>
        <v>0</v>
      </c>
      <c r="CX23" s="61">
        <f>IF('[2]Validation flags'!$H$3=1,0, IF( ISNUMBER(AG23), 0, 1 ))</f>
        <v>0</v>
      </c>
      <c r="CY23" s="61">
        <f>IF('[2]Validation flags'!$H$3=1,0, IF( ISNUMBER(AH23), 0, 1 ))</f>
        <v>0</v>
      </c>
      <c r="CZ23" s="61">
        <f>IF('[2]Validation flags'!$H$3=1,0, IF( ISNUMBER(AI23), 0, 1 ))</f>
        <v>0</v>
      </c>
      <c r="DA23" s="60"/>
      <c r="DB23" s="61">
        <f>IF('[2]Validation flags'!$H$3=1,0, IF( ISNUMBER(AK23), 0, 1 ))</f>
        <v>0</v>
      </c>
      <c r="DC23" s="61">
        <f>IF('[2]Validation flags'!$H$3=1,0, IF( ISNUMBER(AL23), 0, 1 ))</f>
        <v>0</v>
      </c>
      <c r="DD23" s="61">
        <f>IF('[2]Validation flags'!$H$3=1,0, IF( ISNUMBER(AM23), 0, 1 ))</f>
        <v>0</v>
      </c>
      <c r="DE23" s="61">
        <f>IF('[2]Validation flags'!$H$3=1,0, IF( ISNUMBER(AN23), 0, 1 ))</f>
        <v>0</v>
      </c>
      <c r="DF23" s="61">
        <f>IF('[2]Validation flags'!$H$3=1,0, IF( ISNUMBER(AO23), 0, 1 ))</f>
        <v>0</v>
      </c>
      <c r="DG23" s="60"/>
      <c r="DH23" s="61">
        <f>IF('[2]Validation flags'!$H$3=1,0, IF( ISNUMBER(AQ23), 0, 1 ))</f>
        <v>0</v>
      </c>
      <c r="DI23" s="61">
        <f>IF('[2]Validation flags'!$H$3=1,0, IF( ISNUMBER(AR23), 0, 1 ))</f>
        <v>0</v>
      </c>
      <c r="DJ23" s="61">
        <f>IF('[2]Validation flags'!$H$3=1,0, IF( ISNUMBER(AS23), 0, 1 ))</f>
        <v>0</v>
      </c>
      <c r="DK23" s="61">
        <f>IF('[2]Validation flags'!$H$3=1,0, IF( ISNUMBER(AT23), 0, 1 ))</f>
        <v>0</v>
      </c>
      <c r="DL23" s="61">
        <f>IF('[2]Validation flags'!$H$3=1,0, IF( ISNUMBER(AU23), 0, 1 ))</f>
        <v>0</v>
      </c>
      <c r="DM23" s="60"/>
      <c r="DN23" s="61">
        <f>IF('[2]Validation flags'!$H$3=1,0, IF( ISNUMBER(AW23), 0, 1 ))</f>
        <v>0</v>
      </c>
      <c r="DO23" s="61">
        <f>IF('[2]Validation flags'!$H$3=1,0, IF( ISNUMBER(AX23), 0, 1 ))</f>
        <v>0</v>
      </c>
      <c r="DP23" s="61">
        <f>IF('[2]Validation flags'!$H$3=1,0, IF( ISNUMBER(AY23), 0, 1 ))</f>
        <v>0</v>
      </c>
      <c r="DQ23" s="61">
        <f>IF('[2]Validation flags'!$H$3=1,0, IF( ISNUMBER(AZ23), 0, 1 ))</f>
        <v>0</v>
      </c>
      <c r="DR23" s="61">
        <f>IF('[2]Validation flags'!$H$3=1,0, IF( ISNUMBER(BA23), 0, 1 ))</f>
        <v>0</v>
      </c>
      <c r="DS23" s="60"/>
    </row>
    <row r="24" spans="2:124" ht="14.25" customHeight="1" x14ac:dyDescent="0.3">
      <c r="B24" s="382">
        <f t="shared" si="9"/>
        <v>15</v>
      </c>
      <c r="C24" s="664" t="s">
        <v>1242</v>
      </c>
      <c r="D24" s="676"/>
      <c r="E24" s="391" t="s">
        <v>41</v>
      </c>
      <c r="F24" s="665">
        <v>3</v>
      </c>
      <c r="G24" s="521">
        <v>0</v>
      </c>
      <c r="H24" s="509">
        <v>1E-3</v>
      </c>
      <c r="I24" s="509">
        <v>0</v>
      </c>
      <c r="J24" s="509">
        <v>0</v>
      </c>
      <c r="K24" s="666">
        <v>0</v>
      </c>
      <c r="L24" s="667">
        <f t="shared" si="1"/>
        <v>1E-3</v>
      </c>
      <c r="M24" s="521">
        <v>0</v>
      </c>
      <c r="N24" s="524">
        <v>-0.192</v>
      </c>
      <c r="O24" s="509">
        <v>0</v>
      </c>
      <c r="P24" s="509">
        <v>0</v>
      </c>
      <c r="Q24" s="666">
        <v>0</v>
      </c>
      <c r="R24" s="668">
        <f t="shared" si="2"/>
        <v>-0.192</v>
      </c>
      <c r="S24" s="521">
        <v>0</v>
      </c>
      <c r="T24" s="509">
        <v>0</v>
      </c>
      <c r="U24" s="509">
        <v>0</v>
      </c>
      <c r="V24" s="509">
        <v>0</v>
      </c>
      <c r="W24" s="666">
        <v>0</v>
      </c>
      <c r="X24" s="668">
        <f t="shared" si="3"/>
        <v>0</v>
      </c>
      <c r="Y24" s="521">
        <v>0</v>
      </c>
      <c r="Z24" s="509">
        <v>0.182</v>
      </c>
      <c r="AA24" s="509">
        <v>0</v>
      </c>
      <c r="AB24" s="509">
        <v>0</v>
      </c>
      <c r="AC24" s="666">
        <v>0</v>
      </c>
      <c r="AD24" s="667">
        <f t="shared" si="4"/>
        <v>0.182</v>
      </c>
      <c r="AE24" s="521">
        <v>0</v>
      </c>
      <c r="AF24" s="509">
        <v>8.2000000000000003E-2</v>
      </c>
      <c r="AG24" s="509">
        <v>0</v>
      </c>
      <c r="AH24" s="509">
        <v>0</v>
      </c>
      <c r="AI24" s="666">
        <v>0</v>
      </c>
      <c r="AJ24" s="667">
        <f t="shared" si="5"/>
        <v>8.2000000000000003E-2</v>
      </c>
      <c r="AK24" s="521">
        <v>0</v>
      </c>
      <c r="AL24" s="509">
        <v>0</v>
      </c>
      <c r="AM24" s="509">
        <v>0</v>
      </c>
      <c r="AN24" s="509">
        <v>0</v>
      </c>
      <c r="AO24" s="666">
        <v>0</v>
      </c>
      <c r="AP24" s="667">
        <f t="shared" si="6"/>
        <v>0</v>
      </c>
      <c r="AQ24" s="521">
        <v>0</v>
      </c>
      <c r="AR24" s="509">
        <v>0</v>
      </c>
      <c r="AS24" s="509">
        <v>0</v>
      </c>
      <c r="AT24" s="509">
        <v>0</v>
      </c>
      <c r="AU24" s="666">
        <v>0</v>
      </c>
      <c r="AV24" s="667">
        <f t="shared" si="7"/>
        <v>0</v>
      </c>
      <c r="AW24" s="521">
        <v>0</v>
      </c>
      <c r="AX24" s="509">
        <v>0</v>
      </c>
      <c r="AY24" s="509">
        <v>0</v>
      </c>
      <c r="AZ24" s="509">
        <v>0</v>
      </c>
      <c r="BA24" s="666">
        <v>0</v>
      </c>
      <c r="BB24" s="667">
        <f t="shared" si="8"/>
        <v>0</v>
      </c>
      <c r="BC24" s="482"/>
      <c r="BD24" s="91"/>
      <c r="BE24" s="488"/>
      <c r="BF24" s="397"/>
      <c r="BG24" s="43">
        <f t="shared" si="0"/>
        <v>0</v>
      </c>
      <c r="BH24" s="651"/>
      <c r="BJ24" s="382">
        <f t="shared" si="10"/>
        <v>15</v>
      </c>
      <c r="BK24" s="664" t="s">
        <v>1242</v>
      </c>
      <c r="BL24" s="391" t="s">
        <v>41</v>
      </c>
      <c r="BM24" s="665">
        <v>3</v>
      </c>
      <c r="BN24" s="671" t="s">
        <v>1243</v>
      </c>
      <c r="BO24" s="672" t="s">
        <v>1244</v>
      </c>
      <c r="BP24" s="672" t="s">
        <v>1245</v>
      </c>
      <c r="BQ24" s="672" t="s">
        <v>1246</v>
      </c>
      <c r="BR24" s="673" t="s">
        <v>1247</v>
      </c>
      <c r="BS24" s="674" t="s">
        <v>1248</v>
      </c>
      <c r="BX24" s="61">
        <f>IF('[2]Validation flags'!$H$3=1,0, IF( ISNUMBER(G24), 0, 1 ))</f>
        <v>0</v>
      </c>
      <c r="BY24" s="61">
        <f>IF('[2]Validation flags'!$H$3=1,0, IF( ISNUMBER(H24), 0, 1 ))</f>
        <v>0</v>
      </c>
      <c r="BZ24" s="61">
        <f>IF('[2]Validation flags'!$H$3=1,0, IF( ISNUMBER(I24), 0, 1 ))</f>
        <v>0</v>
      </c>
      <c r="CA24" s="61">
        <f>IF('[2]Validation flags'!$H$3=1,0, IF( ISNUMBER(J24), 0, 1 ))</f>
        <v>0</v>
      </c>
      <c r="CB24" s="61">
        <f>IF('[2]Validation flags'!$H$3=1,0, IF( ISNUMBER(K24), 0, 1 ))</f>
        <v>0</v>
      </c>
      <c r="CC24" s="663"/>
      <c r="CD24" s="61">
        <f>IF('[2]Validation flags'!$H$3=1,0, IF( ISNUMBER(M24), 0, 1 ))</f>
        <v>0</v>
      </c>
      <c r="CE24" s="61">
        <f>IF('[2]Validation flags'!$H$3=1,0, IF( ISNUMBER(N24), 0, 1 ))</f>
        <v>0</v>
      </c>
      <c r="CF24" s="61">
        <f>IF('[2]Validation flags'!$H$3=1,0, IF( ISNUMBER(O24), 0, 1 ))</f>
        <v>0</v>
      </c>
      <c r="CG24" s="61">
        <f>IF('[2]Validation flags'!$H$3=1,0, IF( ISNUMBER(P24), 0, 1 ))</f>
        <v>0</v>
      </c>
      <c r="CH24" s="61">
        <f>IF('[2]Validation flags'!$H$3=1,0, IF( ISNUMBER(Q24), 0, 1 ))</f>
        <v>0</v>
      </c>
      <c r="CI24" s="60"/>
      <c r="CJ24" s="61">
        <f>IF('[2]Validation flags'!$H$3=1,0, IF( ISNUMBER(S24), 0, 1 ))</f>
        <v>0</v>
      </c>
      <c r="CK24" s="61">
        <f>IF('[2]Validation flags'!$H$3=1,0, IF( ISNUMBER(T24), 0, 1 ))</f>
        <v>0</v>
      </c>
      <c r="CL24" s="61">
        <f>IF('[2]Validation flags'!$H$3=1,0, IF( ISNUMBER(U24), 0, 1 ))</f>
        <v>0</v>
      </c>
      <c r="CM24" s="61">
        <f>IF('[2]Validation flags'!$H$3=1,0, IF( ISNUMBER(V24), 0, 1 ))</f>
        <v>0</v>
      </c>
      <c r="CN24" s="61">
        <f>IF('[2]Validation flags'!$H$3=1,0, IF( ISNUMBER(W24), 0, 1 ))</f>
        <v>0</v>
      </c>
      <c r="CO24" s="60"/>
      <c r="CP24" s="61">
        <f>IF('[2]Validation flags'!$H$3=1,0, IF( ISNUMBER(Y24), 0, 1 ))</f>
        <v>0</v>
      </c>
      <c r="CQ24" s="61">
        <f>IF('[2]Validation flags'!$H$3=1,0, IF( ISNUMBER(Z24), 0, 1 ))</f>
        <v>0</v>
      </c>
      <c r="CR24" s="61">
        <f>IF('[2]Validation flags'!$H$3=1,0, IF( ISNUMBER(AA24), 0, 1 ))</f>
        <v>0</v>
      </c>
      <c r="CS24" s="61">
        <f>IF('[2]Validation flags'!$H$3=1,0, IF( ISNUMBER(AB24), 0, 1 ))</f>
        <v>0</v>
      </c>
      <c r="CT24" s="61">
        <f>IF('[2]Validation flags'!$H$3=1,0, IF( ISNUMBER(AC24), 0, 1 ))</f>
        <v>0</v>
      </c>
      <c r="CU24" s="60"/>
      <c r="CV24" s="61">
        <f>IF('[2]Validation flags'!$H$3=1,0, IF( ISNUMBER(AE24), 0, 1 ))</f>
        <v>0</v>
      </c>
      <c r="CW24" s="61">
        <f>IF('[2]Validation flags'!$H$3=1,0, IF( ISNUMBER(AF24), 0, 1 ))</f>
        <v>0</v>
      </c>
      <c r="CX24" s="61">
        <f>IF('[2]Validation flags'!$H$3=1,0, IF( ISNUMBER(AG24), 0, 1 ))</f>
        <v>0</v>
      </c>
      <c r="CY24" s="61">
        <f>IF('[2]Validation flags'!$H$3=1,0, IF( ISNUMBER(AH24), 0, 1 ))</f>
        <v>0</v>
      </c>
      <c r="CZ24" s="61">
        <f>IF('[2]Validation flags'!$H$3=1,0, IF( ISNUMBER(AI24), 0, 1 ))</f>
        <v>0</v>
      </c>
      <c r="DA24" s="60"/>
      <c r="DB24" s="61">
        <f>IF('[2]Validation flags'!$H$3=1,0, IF( ISNUMBER(AK24), 0, 1 ))</f>
        <v>0</v>
      </c>
      <c r="DC24" s="61">
        <f>IF('[2]Validation flags'!$H$3=1,0, IF( ISNUMBER(AL24), 0, 1 ))</f>
        <v>0</v>
      </c>
      <c r="DD24" s="61">
        <f>IF('[2]Validation flags'!$H$3=1,0, IF( ISNUMBER(AM24), 0, 1 ))</f>
        <v>0</v>
      </c>
      <c r="DE24" s="61">
        <f>IF('[2]Validation flags'!$H$3=1,0, IF( ISNUMBER(AN24), 0, 1 ))</f>
        <v>0</v>
      </c>
      <c r="DF24" s="61">
        <f>IF('[2]Validation flags'!$H$3=1,0, IF( ISNUMBER(AO24), 0, 1 ))</f>
        <v>0</v>
      </c>
      <c r="DG24" s="60"/>
      <c r="DH24" s="61">
        <f>IF('[2]Validation flags'!$H$3=1,0, IF( ISNUMBER(AQ24), 0, 1 ))</f>
        <v>0</v>
      </c>
      <c r="DI24" s="61">
        <f>IF('[2]Validation flags'!$H$3=1,0, IF( ISNUMBER(AR24), 0, 1 ))</f>
        <v>0</v>
      </c>
      <c r="DJ24" s="61">
        <f>IF('[2]Validation flags'!$H$3=1,0, IF( ISNUMBER(AS24), 0, 1 ))</f>
        <v>0</v>
      </c>
      <c r="DK24" s="61">
        <f>IF('[2]Validation flags'!$H$3=1,0, IF( ISNUMBER(AT24), 0, 1 ))</f>
        <v>0</v>
      </c>
      <c r="DL24" s="61">
        <f>IF('[2]Validation flags'!$H$3=1,0, IF( ISNUMBER(AU24), 0, 1 ))</f>
        <v>0</v>
      </c>
      <c r="DM24" s="60"/>
      <c r="DN24" s="61">
        <f>IF('[2]Validation flags'!$H$3=1,0, IF( ISNUMBER(AW24), 0, 1 ))</f>
        <v>0</v>
      </c>
      <c r="DO24" s="61">
        <f>IF('[2]Validation flags'!$H$3=1,0, IF( ISNUMBER(AX24), 0, 1 ))</f>
        <v>0</v>
      </c>
      <c r="DP24" s="61">
        <f>IF('[2]Validation flags'!$H$3=1,0, IF( ISNUMBER(AY24), 0, 1 ))</f>
        <v>0</v>
      </c>
      <c r="DQ24" s="61">
        <f>IF('[2]Validation flags'!$H$3=1,0, IF( ISNUMBER(AZ24), 0, 1 ))</f>
        <v>0</v>
      </c>
      <c r="DR24" s="61">
        <f>IF('[2]Validation flags'!$H$3=1,0, IF( ISNUMBER(BA24), 0, 1 ))</f>
        <v>0</v>
      </c>
      <c r="DS24" s="60"/>
      <c r="DT24" s="200"/>
    </row>
    <row r="25" spans="2:124" ht="14.25" customHeight="1" x14ac:dyDescent="0.3">
      <c r="B25" s="382">
        <f t="shared" si="9"/>
        <v>16</v>
      </c>
      <c r="C25" s="664" t="s">
        <v>523</v>
      </c>
      <c r="D25" s="676"/>
      <c r="E25" s="391" t="s">
        <v>41</v>
      </c>
      <c r="F25" s="665">
        <v>3</v>
      </c>
      <c r="G25" s="521">
        <v>3.0000000000000001E-3</v>
      </c>
      <c r="H25" s="509">
        <v>0.61099999999999999</v>
      </c>
      <c r="I25" s="509">
        <v>0</v>
      </c>
      <c r="J25" s="509">
        <v>0</v>
      </c>
      <c r="K25" s="666">
        <v>0</v>
      </c>
      <c r="L25" s="667">
        <f t="shared" si="1"/>
        <v>0.61399999999999999</v>
      </c>
      <c r="M25" s="523">
        <v>2E-3</v>
      </c>
      <c r="N25" s="524">
        <v>0.32300000000000001</v>
      </c>
      <c r="O25" s="509">
        <v>0</v>
      </c>
      <c r="P25" s="509">
        <v>0</v>
      </c>
      <c r="Q25" s="666">
        <v>0</v>
      </c>
      <c r="R25" s="668">
        <f t="shared" si="2"/>
        <v>0.32500000000000001</v>
      </c>
      <c r="S25" s="523">
        <v>0</v>
      </c>
      <c r="T25" s="524">
        <v>0.313832</v>
      </c>
      <c r="U25" s="509">
        <v>0</v>
      </c>
      <c r="V25" s="509">
        <v>0</v>
      </c>
      <c r="W25" s="666">
        <v>0</v>
      </c>
      <c r="X25" s="668">
        <f t="shared" si="3"/>
        <v>0.313832</v>
      </c>
      <c r="Y25" s="521">
        <v>5.6120000000000001</v>
      </c>
      <c r="Z25" s="509">
        <v>0.14899999999999999</v>
      </c>
      <c r="AA25" s="509">
        <v>0</v>
      </c>
      <c r="AB25" s="509">
        <v>0</v>
      </c>
      <c r="AC25" s="666">
        <v>0</v>
      </c>
      <c r="AD25" s="667">
        <f t="shared" si="4"/>
        <v>5.7610000000000001</v>
      </c>
      <c r="AE25" s="521">
        <v>1.8839999999999999</v>
      </c>
      <c r="AF25" s="509">
        <v>0.13100000000000001</v>
      </c>
      <c r="AG25" s="509">
        <v>0</v>
      </c>
      <c r="AH25" s="509">
        <v>0</v>
      </c>
      <c r="AI25" s="666">
        <v>0</v>
      </c>
      <c r="AJ25" s="667">
        <f t="shared" si="5"/>
        <v>2.0149999999999997</v>
      </c>
      <c r="AK25" s="521">
        <v>0</v>
      </c>
      <c r="AL25" s="509">
        <v>0.13600000000000001</v>
      </c>
      <c r="AM25" s="509">
        <v>0</v>
      </c>
      <c r="AN25" s="509">
        <v>0</v>
      </c>
      <c r="AO25" s="666">
        <v>0</v>
      </c>
      <c r="AP25" s="667">
        <f t="shared" si="6"/>
        <v>0.13600000000000001</v>
      </c>
      <c r="AQ25" s="521">
        <v>0</v>
      </c>
      <c r="AR25" s="509">
        <v>0.13900000000000001</v>
      </c>
      <c r="AS25" s="509">
        <v>0</v>
      </c>
      <c r="AT25" s="509">
        <v>0</v>
      </c>
      <c r="AU25" s="666">
        <v>0</v>
      </c>
      <c r="AV25" s="667">
        <f t="shared" si="7"/>
        <v>0.13900000000000001</v>
      </c>
      <c r="AW25" s="521">
        <v>0</v>
      </c>
      <c r="AX25" s="509">
        <v>0.14000000000000001</v>
      </c>
      <c r="AY25" s="509">
        <v>0</v>
      </c>
      <c r="AZ25" s="509">
        <v>0</v>
      </c>
      <c r="BA25" s="666">
        <v>0</v>
      </c>
      <c r="BB25" s="667">
        <f t="shared" si="8"/>
        <v>0.14000000000000001</v>
      </c>
      <c r="BC25" s="482"/>
      <c r="BD25" s="91"/>
      <c r="BE25" s="488"/>
      <c r="BF25" s="397"/>
      <c r="BG25" s="43">
        <f t="shared" si="0"/>
        <v>0</v>
      </c>
      <c r="BH25" s="651"/>
      <c r="BJ25" s="382">
        <f t="shared" si="10"/>
        <v>16</v>
      </c>
      <c r="BK25" s="664" t="s">
        <v>523</v>
      </c>
      <c r="BL25" s="391" t="s">
        <v>41</v>
      </c>
      <c r="BM25" s="665">
        <v>3</v>
      </c>
      <c r="BN25" s="671" t="s">
        <v>1249</v>
      </c>
      <c r="BO25" s="672" t="s">
        <v>1250</v>
      </c>
      <c r="BP25" s="672" t="s">
        <v>1251</v>
      </c>
      <c r="BQ25" s="672" t="s">
        <v>1252</v>
      </c>
      <c r="BR25" s="673" t="s">
        <v>1253</v>
      </c>
      <c r="BS25" s="674" t="s">
        <v>1254</v>
      </c>
      <c r="BX25" s="61">
        <f>IF('[2]Validation flags'!$H$3=1,0, IF( ISNUMBER(G25), 0, 1 ))</f>
        <v>0</v>
      </c>
      <c r="BY25" s="61">
        <f>IF('[2]Validation flags'!$H$3=1,0, IF( ISNUMBER(H25), 0, 1 ))</f>
        <v>0</v>
      </c>
      <c r="BZ25" s="61">
        <f>IF('[2]Validation flags'!$H$3=1,0, IF( ISNUMBER(I25), 0, 1 ))</f>
        <v>0</v>
      </c>
      <c r="CA25" s="61">
        <f>IF('[2]Validation flags'!$H$3=1,0, IF( ISNUMBER(J25), 0, 1 ))</f>
        <v>0</v>
      </c>
      <c r="CB25" s="61">
        <f>IF('[2]Validation flags'!$H$3=1,0, IF( ISNUMBER(K25), 0, 1 ))</f>
        <v>0</v>
      </c>
      <c r="CC25" s="663"/>
      <c r="CD25" s="61">
        <f>IF('[2]Validation flags'!$H$3=1,0, IF( ISNUMBER(M25), 0, 1 ))</f>
        <v>0</v>
      </c>
      <c r="CE25" s="61">
        <f>IF('[2]Validation flags'!$H$3=1,0, IF( ISNUMBER(N25), 0, 1 ))</f>
        <v>0</v>
      </c>
      <c r="CF25" s="61">
        <f>IF('[2]Validation flags'!$H$3=1,0, IF( ISNUMBER(O25), 0, 1 ))</f>
        <v>0</v>
      </c>
      <c r="CG25" s="61">
        <f>IF('[2]Validation flags'!$H$3=1,0, IF( ISNUMBER(P25), 0, 1 ))</f>
        <v>0</v>
      </c>
      <c r="CH25" s="61">
        <f>IF('[2]Validation flags'!$H$3=1,0, IF( ISNUMBER(Q25), 0, 1 ))</f>
        <v>0</v>
      </c>
      <c r="CI25" s="60"/>
      <c r="CJ25" s="61">
        <f>IF('[2]Validation flags'!$H$3=1,0, IF( ISNUMBER(S25), 0, 1 ))</f>
        <v>0</v>
      </c>
      <c r="CK25" s="61">
        <f>IF('[2]Validation flags'!$H$3=1,0, IF( ISNUMBER(T25), 0, 1 ))</f>
        <v>0</v>
      </c>
      <c r="CL25" s="61">
        <f>IF('[2]Validation flags'!$H$3=1,0, IF( ISNUMBER(U25), 0, 1 ))</f>
        <v>0</v>
      </c>
      <c r="CM25" s="61">
        <f>IF('[2]Validation flags'!$H$3=1,0, IF( ISNUMBER(V25), 0, 1 ))</f>
        <v>0</v>
      </c>
      <c r="CN25" s="61">
        <f>IF('[2]Validation flags'!$H$3=1,0, IF( ISNUMBER(W25), 0, 1 ))</f>
        <v>0</v>
      </c>
      <c r="CO25" s="60"/>
      <c r="CP25" s="61">
        <f>IF('[2]Validation flags'!$H$3=1,0, IF( ISNUMBER(Y25), 0, 1 ))</f>
        <v>0</v>
      </c>
      <c r="CQ25" s="61">
        <f>IF('[2]Validation flags'!$H$3=1,0, IF( ISNUMBER(Z25), 0, 1 ))</f>
        <v>0</v>
      </c>
      <c r="CR25" s="61">
        <f>IF('[2]Validation flags'!$H$3=1,0, IF( ISNUMBER(AA25), 0, 1 ))</f>
        <v>0</v>
      </c>
      <c r="CS25" s="61">
        <f>IF('[2]Validation flags'!$H$3=1,0, IF( ISNUMBER(AB25), 0, 1 ))</f>
        <v>0</v>
      </c>
      <c r="CT25" s="61">
        <f>IF('[2]Validation flags'!$H$3=1,0, IF( ISNUMBER(AC25), 0, 1 ))</f>
        <v>0</v>
      </c>
      <c r="CU25" s="60"/>
      <c r="CV25" s="61">
        <f>IF('[2]Validation flags'!$H$3=1,0, IF( ISNUMBER(AE25), 0, 1 ))</f>
        <v>0</v>
      </c>
      <c r="CW25" s="61">
        <f>IF('[2]Validation flags'!$H$3=1,0, IF( ISNUMBER(AF25), 0, 1 ))</f>
        <v>0</v>
      </c>
      <c r="CX25" s="61">
        <f>IF('[2]Validation flags'!$H$3=1,0, IF( ISNUMBER(AG25), 0, 1 ))</f>
        <v>0</v>
      </c>
      <c r="CY25" s="61">
        <f>IF('[2]Validation flags'!$H$3=1,0, IF( ISNUMBER(AH25), 0, 1 ))</f>
        <v>0</v>
      </c>
      <c r="CZ25" s="61">
        <f>IF('[2]Validation flags'!$H$3=1,0, IF( ISNUMBER(AI25), 0, 1 ))</f>
        <v>0</v>
      </c>
      <c r="DA25" s="60"/>
      <c r="DB25" s="61">
        <f>IF('[2]Validation flags'!$H$3=1,0, IF( ISNUMBER(AK25), 0, 1 ))</f>
        <v>0</v>
      </c>
      <c r="DC25" s="61">
        <f>IF('[2]Validation flags'!$H$3=1,0, IF( ISNUMBER(AL25), 0, 1 ))</f>
        <v>0</v>
      </c>
      <c r="DD25" s="61">
        <f>IF('[2]Validation flags'!$H$3=1,0, IF( ISNUMBER(AM25), 0, 1 ))</f>
        <v>0</v>
      </c>
      <c r="DE25" s="61">
        <f>IF('[2]Validation flags'!$H$3=1,0, IF( ISNUMBER(AN25), 0, 1 ))</f>
        <v>0</v>
      </c>
      <c r="DF25" s="61">
        <f>IF('[2]Validation flags'!$H$3=1,0, IF( ISNUMBER(AO25), 0, 1 ))</f>
        <v>0</v>
      </c>
      <c r="DG25" s="60"/>
      <c r="DH25" s="61">
        <f>IF('[2]Validation flags'!$H$3=1,0, IF( ISNUMBER(AQ25), 0, 1 ))</f>
        <v>0</v>
      </c>
      <c r="DI25" s="61">
        <f>IF('[2]Validation flags'!$H$3=1,0, IF( ISNUMBER(AR25), 0, 1 ))</f>
        <v>0</v>
      </c>
      <c r="DJ25" s="61">
        <f>IF('[2]Validation flags'!$H$3=1,0, IF( ISNUMBER(AS25), 0, 1 ))</f>
        <v>0</v>
      </c>
      <c r="DK25" s="61">
        <f>IF('[2]Validation flags'!$H$3=1,0, IF( ISNUMBER(AT25), 0, 1 ))</f>
        <v>0</v>
      </c>
      <c r="DL25" s="61">
        <f>IF('[2]Validation flags'!$H$3=1,0, IF( ISNUMBER(AU25), 0, 1 ))</f>
        <v>0</v>
      </c>
      <c r="DM25" s="60"/>
      <c r="DN25" s="61">
        <f>IF('[2]Validation flags'!$H$3=1,0, IF( ISNUMBER(AW25), 0, 1 ))</f>
        <v>0</v>
      </c>
      <c r="DO25" s="61">
        <f>IF('[2]Validation flags'!$H$3=1,0, IF( ISNUMBER(AX25), 0, 1 ))</f>
        <v>0</v>
      </c>
      <c r="DP25" s="61">
        <f>IF('[2]Validation flags'!$H$3=1,0, IF( ISNUMBER(AY25), 0, 1 ))</f>
        <v>0</v>
      </c>
      <c r="DQ25" s="61">
        <f>IF('[2]Validation flags'!$H$3=1,0, IF( ISNUMBER(AZ25), 0, 1 ))</f>
        <v>0</v>
      </c>
      <c r="DR25" s="61">
        <f>IF('[2]Validation flags'!$H$3=1,0, IF( ISNUMBER(BA25), 0, 1 ))</f>
        <v>0</v>
      </c>
      <c r="DS25" s="60"/>
      <c r="DT25" s="200"/>
    </row>
    <row r="26" spans="2:124" ht="14.25" customHeight="1" x14ac:dyDescent="0.3">
      <c r="B26" s="382">
        <f t="shared" si="9"/>
        <v>17</v>
      </c>
      <c r="C26" s="664" t="s">
        <v>1255</v>
      </c>
      <c r="D26" s="676"/>
      <c r="E26" s="391" t="s">
        <v>41</v>
      </c>
      <c r="F26" s="665">
        <v>3</v>
      </c>
      <c r="G26" s="521">
        <v>0</v>
      </c>
      <c r="H26" s="509">
        <v>0</v>
      </c>
      <c r="I26" s="509">
        <v>0</v>
      </c>
      <c r="J26" s="509">
        <v>0</v>
      </c>
      <c r="K26" s="666">
        <v>0</v>
      </c>
      <c r="L26" s="667">
        <f t="shared" si="1"/>
        <v>0</v>
      </c>
      <c r="M26" s="521">
        <v>0</v>
      </c>
      <c r="N26" s="524">
        <v>7.0000000000000001E-3</v>
      </c>
      <c r="O26" s="509">
        <v>0</v>
      </c>
      <c r="P26" s="509">
        <v>0</v>
      </c>
      <c r="Q26" s="666">
        <v>0</v>
      </c>
      <c r="R26" s="668">
        <f t="shared" si="2"/>
        <v>7.0000000000000001E-3</v>
      </c>
      <c r="S26" s="521">
        <v>0</v>
      </c>
      <c r="T26" s="509">
        <v>0</v>
      </c>
      <c r="U26" s="509">
        <v>0</v>
      </c>
      <c r="V26" s="509">
        <v>0</v>
      </c>
      <c r="W26" s="666">
        <v>0</v>
      </c>
      <c r="X26" s="668">
        <f t="shared" si="3"/>
        <v>0</v>
      </c>
      <c r="Y26" s="521">
        <v>0</v>
      </c>
      <c r="Z26" s="509">
        <v>0</v>
      </c>
      <c r="AA26" s="509">
        <v>0</v>
      </c>
      <c r="AB26" s="509">
        <v>0</v>
      </c>
      <c r="AC26" s="666">
        <v>0</v>
      </c>
      <c r="AD26" s="667">
        <f t="shared" si="4"/>
        <v>0</v>
      </c>
      <c r="AE26" s="521">
        <v>0</v>
      </c>
      <c r="AF26" s="509">
        <v>0</v>
      </c>
      <c r="AG26" s="509">
        <v>0</v>
      </c>
      <c r="AH26" s="509">
        <v>0</v>
      </c>
      <c r="AI26" s="666">
        <v>0</v>
      </c>
      <c r="AJ26" s="667">
        <f t="shared" si="5"/>
        <v>0</v>
      </c>
      <c r="AK26" s="521">
        <v>0</v>
      </c>
      <c r="AL26" s="509">
        <v>0</v>
      </c>
      <c r="AM26" s="509">
        <v>0</v>
      </c>
      <c r="AN26" s="509">
        <v>0</v>
      </c>
      <c r="AO26" s="666">
        <v>0</v>
      </c>
      <c r="AP26" s="667">
        <f t="shared" si="6"/>
        <v>0</v>
      </c>
      <c r="AQ26" s="521">
        <v>0</v>
      </c>
      <c r="AR26" s="509">
        <v>0</v>
      </c>
      <c r="AS26" s="509">
        <v>0</v>
      </c>
      <c r="AT26" s="509">
        <v>0</v>
      </c>
      <c r="AU26" s="666">
        <v>0</v>
      </c>
      <c r="AV26" s="667">
        <f t="shared" si="7"/>
        <v>0</v>
      </c>
      <c r="AW26" s="521">
        <v>0</v>
      </c>
      <c r="AX26" s="509">
        <v>0</v>
      </c>
      <c r="AY26" s="509">
        <v>0</v>
      </c>
      <c r="AZ26" s="509">
        <v>0</v>
      </c>
      <c r="BA26" s="666">
        <v>0</v>
      </c>
      <c r="BB26" s="667">
        <f t="shared" si="8"/>
        <v>0</v>
      </c>
      <c r="BC26" s="482"/>
      <c r="BD26" s="91"/>
      <c r="BE26" s="488"/>
      <c r="BF26" s="71"/>
      <c r="BG26" s="43">
        <f t="shared" si="0"/>
        <v>0</v>
      </c>
      <c r="BH26" s="651"/>
      <c r="BJ26" s="382">
        <f t="shared" si="10"/>
        <v>17</v>
      </c>
      <c r="BK26" s="664" t="s">
        <v>1255</v>
      </c>
      <c r="BL26" s="391" t="s">
        <v>41</v>
      </c>
      <c r="BM26" s="665">
        <v>3</v>
      </c>
      <c r="BN26" s="671" t="s">
        <v>1256</v>
      </c>
      <c r="BO26" s="672" t="s">
        <v>1257</v>
      </c>
      <c r="BP26" s="672" t="s">
        <v>1258</v>
      </c>
      <c r="BQ26" s="672" t="s">
        <v>1259</v>
      </c>
      <c r="BR26" s="673" t="s">
        <v>1260</v>
      </c>
      <c r="BS26" s="674" t="s">
        <v>1261</v>
      </c>
      <c r="BX26" s="61">
        <f>IF('[2]Validation flags'!$H$3=1,0, IF( ISNUMBER(G26), 0, 1 ))</f>
        <v>0</v>
      </c>
      <c r="BY26" s="61">
        <f>IF('[2]Validation flags'!$H$3=1,0, IF( ISNUMBER(H26), 0, 1 ))</f>
        <v>0</v>
      </c>
      <c r="BZ26" s="61">
        <f>IF('[2]Validation flags'!$H$3=1,0, IF( ISNUMBER(I26), 0, 1 ))</f>
        <v>0</v>
      </c>
      <c r="CA26" s="61">
        <f>IF('[2]Validation flags'!$H$3=1,0, IF( ISNUMBER(J26), 0, 1 ))</f>
        <v>0</v>
      </c>
      <c r="CB26" s="61">
        <f>IF('[2]Validation flags'!$H$3=1,0, IF( ISNUMBER(K26), 0, 1 ))</f>
        <v>0</v>
      </c>
      <c r="CC26" s="663"/>
      <c r="CD26" s="61">
        <f>IF('[2]Validation flags'!$H$3=1,0, IF( ISNUMBER(M26), 0, 1 ))</f>
        <v>0</v>
      </c>
      <c r="CE26" s="61">
        <f>IF('[2]Validation flags'!$H$3=1,0, IF( ISNUMBER(N26), 0, 1 ))</f>
        <v>0</v>
      </c>
      <c r="CF26" s="61">
        <f>IF('[2]Validation flags'!$H$3=1,0, IF( ISNUMBER(O26), 0, 1 ))</f>
        <v>0</v>
      </c>
      <c r="CG26" s="61">
        <f>IF('[2]Validation flags'!$H$3=1,0, IF( ISNUMBER(P26), 0, 1 ))</f>
        <v>0</v>
      </c>
      <c r="CH26" s="61">
        <f>IF('[2]Validation flags'!$H$3=1,0, IF( ISNUMBER(Q26), 0, 1 ))</f>
        <v>0</v>
      </c>
      <c r="CI26" s="60"/>
      <c r="CJ26" s="61">
        <f>IF('[2]Validation flags'!$H$3=1,0, IF( ISNUMBER(S26), 0, 1 ))</f>
        <v>0</v>
      </c>
      <c r="CK26" s="61">
        <f>IF('[2]Validation flags'!$H$3=1,0, IF( ISNUMBER(T26), 0, 1 ))</f>
        <v>0</v>
      </c>
      <c r="CL26" s="61">
        <f>IF('[2]Validation flags'!$H$3=1,0, IF( ISNUMBER(U26), 0, 1 ))</f>
        <v>0</v>
      </c>
      <c r="CM26" s="61">
        <f>IF('[2]Validation flags'!$H$3=1,0, IF( ISNUMBER(V26), 0, 1 ))</f>
        <v>0</v>
      </c>
      <c r="CN26" s="61">
        <f>IF('[2]Validation flags'!$H$3=1,0, IF( ISNUMBER(W26), 0, 1 ))</f>
        <v>0</v>
      </c>
      <c r="CO26" s="60"/>
      <c r="CP26" s="61">
        <f>IF('[2]Validation flags'!$H$3=1,0, IF( ISNUMBER(Y26), 0, 1 ))</f>
        <v>0</v>
      </c>
      <c r="CQ26" s="61">
        <f>IF('[2]Validation flags'!$H$3=1,0, IF( ISNUMBER(Z26), 0, 1 ))</f>
        <v>0</v>
      </c>
      <c r="CR26" s="61">
        <f>IF('[2]Validation flags'!$H$3=1,0, IF( ISNUMBER(AA26), 0, 1 ))</f>
        <v>0</v>
      </c>
      <c r="CS26" s="61">
        <f>IF('[2]Validation flags'!$H$3=1,0, IF( ISNUMBER(AB26), 0, 1 ))</f>
        <v>0</v>
      </c>
      <c r="CT26" s="61">
        <f>IF('[2]Validation flags'!$H$3=1,0, IF( ISNUMBER(AC26), 0, 1 ))</f>
        <v>0</v>
      </c>
      <c r="CU26" s="60"/>
      <c r="CV26" s="61">
        <f>IF('[2]Validation flags'!$H$3=1,0, IF( ISNUMBER(AE26), 0, 1 ))</f>
        <v>0</v>
      </c>
      <c r="CW26" s="61">
        <f>IF('[2]Validation flags'!$H$3=1,0, IF( ISNUMBER(AF26), 0, 1 ))</f>
        <v>0</v>
      </c>
      <c r="CX26" s="61">
        <f>IF('[2]Validation flags'!$H$3=1,0, IF( ISNUMBER(AG26), 0, 1 ))</f>
        <v>0</v>
      </c>
      <c r="CY26" s="61">
        <f>IF('[2]Validation flags'!$H$3=1,0, IF( ISNUMBER(AH26), 0, 1 ))</f>
        <v>0</v>
      </c>
      <c r="CZ26" s="61">
        <f>IF('[2]Validation flags'!$H$3=1,0, IF( ISNUMBER(AI26), 0, 1 ))</f>
        <v>0</v>
      </c>
      <c r="DA26" s="60"/>
      <c r="DB26" s="61">
        <f>IF('[2]Validation flags'!$H$3=1,0, IF( ISNUMBER(AK26), 0, 1 ))</f>
        <v>0</v>
      </c>
      <c r="DC26" s="61">
        <f>IF('[2]Validation flags'!$H$3=1,0, IF( ISNUMBER(AL26), 0, 1 ))</f>
        <v>0</v>
      </c>
      <c r="DD26" s="61">
        <f>IF('[2]Validation flags'!$H$3=1,0, IF( ISNUMBER(AM26), 0, 1 ))</f>
        <v>0</v>
      </c>
      <c r="DE26" s="61">
        <f>IF('[2]Validation flags'!$H$3=1,0, IF( ISNUMBER(AN26), 0, 1 ))</f>
        <v>0</v>
      </c>
      <c r="DF26" s="61">
        <f>IF('[2]Validation flags'!$H$3=1,0, IF( ISNUMBER(AO26), 0, 1 ))</f>
        <v>0</v>
      </c>
      <c r="DG26" s="60"/>
      <c r="DH26" s="61">
        <f>IF('[2]Validation flags'!$H$3=1,0, IF( ISNUMBER(AQ26), 0, 1 ))</f>
        <v>0</v>
      </c>
      <c r="DI26" s="61">
        <f>IF('[2]Validation flags'!$H$3=1,0, IF( ISNUMBER(AR26), 0, 1 ))</f>
        <v>0</v>
      </c>
      <c r="DJ26" s="61">
        <f>IF('[2]Validation flags'!$H$3=1,0, IF( ISNUMBER(AS26), 0, 1 ))</f>
        <v>0</v>
      </c>
      <c r="DK26" s="61">
        <f>IF('[2]Validation flags'!$H$3=1,0, IF( ISNUMBER(AT26), 0, 1 ))</f>
        <v>0</v>
      </c>
      <c r="DL26" s="61">
        <f>IF('[2]Validation flags'!$H$3=1,0, IF( ISNUMBER(AU26), 0, 1 ))</f>
        <v>0</v>
      </c>
      <c r="DM26" s="60"/>
      <c r="DN26" s="61">
        <f>IF('[2]Validation flags'!$H$3=1,0, IF( ISNUMBER(AW26), 0, 1 ))</f>
        <v>0</v>
      </c>
      <c r="DO26" s="61">
        <f>IF('[2]Validation flags'!$H$3=1,0, IF( ISNUMBER(AX26), 0, 1 ))</f>
        <v>0</v>
      </c>
      <c r="DP26" s="61">
        <f>IF('[2]Validation flags'!$H$3=1,0, IF( ISNUMBER(AY26), 0, 1 ))</f>
        <v>0</v>
      </c>
      <c r="DQ26" s="61">
        <f>IF('[2]Validation flags'!$H$3=1,0, IF( ISNUMBER(AZ26), 0, 1 ))</f>
        <v>0</v>
      </c>
      <c r="DR26" s="61">
        <f>IF('[2]Validation flags'!$H$3=1,0, IF( ISNUMBER(BA26), 0, 1 ))</f>
        <v>0</v>
      </c>
      <c r="DS26" s="60"/>
      <c r="DT26" s="200"/>
    </row>
    <row r="27" spans="2:124" ht="14.25" customHeight="1" x14ac:dyDescent="0.3">
      <c r="B27" s="382">
        <f t="shared" si="9"/>
        <v>18</v>
      </c>
      <c r="C27" s="664" t="s">
        <v>1262</v>
      </c>
      <c r="D27" s="676"/>
      <c r="E27" s="391" t="s">
        <v>41</v>
      </c>
      <c r="F27" s="665">
        <v>3</v>
      </c>
      <c r="G27" s="521">
        <v>0</v>
      </c>
      <c r="H27" s="509">
        <v>0</v>
      </c>
      <c r="I27" s="509">
        <v>0</v>
      </c>
      <c r="J27" s="509">
        <v>0</v>
      </c>
      <c r="K27" s="666">
        <v>0</v>
      </c>
      <c r="L27" s="667">
        <f t="shared" si="1"/>
        <v>0</v>
      </c>
      <c r="M27" s="521">
        <v>0</v>
      </c>
      <c r="N27" s="524">
        <v>11.375999999999999</v>
      </c>
      <c r="O27" s="509">
        <v>0</v>
      </c>
      <c r="P27" s="509">
        <v>0</v>
      </c>
      <c r="Q27" s="666">
        <v>0</v>
      </c>
      <c r="R27" s="668">
        <f t="shared" si="2"/>
        <v>11.375999999999999</v>
      </c>
      <c r="S27" s="521">
        <v>0</v>
      </c>
      <c r="T27" s="524">
        <v>1.9042545</v>
      </c>
      <c r="U27" s="509">
        <v>0</v>
      </c>
      <c r="V27" s="509">
        <v>0</v>
      </c>
      <c r="W27" s="666">
        <v>0</v>
      </c>
      <c r="X27" s="668">
        <f t="shared" si="3"/>
        <v>1.9042545</v>
      </c>
      <c r="Y27" s="521">
        <v>0</v>
      </c>
      <c r="Z27" s="524">
        <v>104.74000000000001</v>
      </c>
      <c r="AA27" s="509">
        <v>0</v>
      </c>
      <c r="AB27" s="509">
        <v>0</v>
      </c>
      <c r="AC27" s="666">
        <v>0</v>
      </c>
      <c r="AD27" s="667">
        <f t="shared" si="4"/>
        <v>104.74000000000001</v>
      </c>
      <c r="AE27" s="521">
        <v>0</v>
      </c>
      <c r="AF27" s="524">
        <v>128.53900000000002</v>
      </c>
      <c r="AG27" s="509">
        <v>0</v>
      </c>
      <c r="AH27" s="509">
        <v>0</v>
      </c>
      <c r="AI27" s="666">
        <v>0</v>
      </c>
      <c r="AJ27" s="667">
        <f t="shared" si="5"/>
        <v>128.53900000000002</v>
      </c>
      <c r="AK27" s="521">
        <v>0</v>
      </c>
      <c r="AL27" s="524">
        <v>97.582999999999998</v>
      </c>
      <c r="AM27" s="509">
        <v>0</v>
      </c>
      <c r="AN27" s="509">
        <v>0</v>
      </c>
      <c r="AO27" s="666">
        <v>0</v>
      </c>
      <c r="AP27" s="667">
        <f t="shared" si="6"/>
        <v>97.582999999999998</v>
      </c>
      <c r="AQ27" s="521">
        <v>0</v>
      </c>
      <c r="AR27" s="524">
        <v>57.849000000000004</v>
      </c>
      <c r="AS27" s="509">
        <v>0</v>
      </c>
      <c r="AT27" s="509">
        <v>0</v>
      </c>
      <c r="AU27" s="666">
        <v>0</v>
      </c>
      <c r="AV27" s="667">
        <f t="shared" si="7"/>
        <v>57.849000000000004</v>
      </c>
      <c r="AW27" s="521">
        <v>0</v>
      </c>
      <c r="AX27" s="524">
        <v>19.690999999999995</v>
      </c>
      <c r="AY27" s="509">
        <v>0</v>
      </c>
      <c r="AZ27" s="509">
        <v>0</v>
      </c>
      <c r="BA27" s="666">
        <v>0</v>
      </c>
      <c r="BB27" s="667">
        <f t="shared" si="8"/>
        <v>19.690999999999995</v>
      </c>
      <c r="BC27" s="482"/>
      <c r="BD27" s="669"/>
      <c r="BE27" s="488"/>
      <c r="BF27" s="71"/>
      <c r="BG27" s="43">
        <f t="shared" si="0"/>
        <v>0</v>
      </c>
      <c r="BH27" s="651"/>
      <c r="BJ27" s="382">
        <f t="shared" si="10"/>
        <v>18</v>
      </c>
      <c r="BK27" s="664" t="s">
        <v>1262</v>
      </c>
      <c r="BL27" s="391" t="s">
        <v>41</v>
      </c>
      <c r="BM27" s="665">
        <v>3</v>
      </c>
      <c r="BN27" s="671" t="s">
        <v>1263</v>
      </c>
      <c r="BO27" s="672" t="s">
        <v>1264</v>
      </c>
      <c r="BP27" s="672" t="s">
        <v>1265</v>
      </c>
      <c r="BQ27" s="672" t="s">
        <v>1266</v>
      </c>
      <c r="BR27" s="673" t="s">
        <v>1267</v>
      </c>
      <c r="BS27" s="674" t="s">
        <v>1268</v>
      </c>
      <c r="BX27" s="61">
        <f>IF('[2]Validation flags'!$H$3=1,0, IF( ISNUMBER(G27), 0, 1 ))</f>
        <v>0</v>
      </c>
      <c r="BY27" s="61">
        <f>IF('[2]Validation flags'!$H$3=1,0, IF( ISNUMBER(H27), 0, 1 ))</f>
        <v>0</v>
      </c>
      <c r="BZ27" s="61">
        <f>IF('[2]Validation flags'!$H$3=1,0, IF( ISNUMBER(I27), 0, 1 ))</f>
        <v>0</v>
      </c>
      <c r="CA27" s="61">
        <f>IF('[2]Validation flags'!$H$3=1,0, IF( ISNUMBER(J27), 0, 1 ))</f>
        <v>0</v>
      </c>
      <c r="CB27" s="61">
        <f>IF('[2]Validation flags'!$H$3=1,0, IF( ISNUMBER(K27), 0, 1 ))</f>
        <v>0</v>
      </c>
      <c r="CC27" s="663"/>
      <c r="CD27" s="61">
        <f>IF('[2]Validation flags'!$H$3=1,0, IF( ISNUMBER(M27), 0, 1 ))</f>
        <v>0</v>
      </c>
      <c r="CE27" s="61">
        <f>IF('[2]Validation flags'!$H$3=1,0, IF( ISNUMBER(N27), 0, 1 ))</f>
        <v>0</v>
      </c>
      <c r="CF27" s="61">
        <f>IF('[2]Validation flags'!$H$3=1,0, IF( ISNUMBER(O27), 0, 1 ))</f>
        <v>0</v>
      </c>
      <c r="CG27" s="61">
        <f>IF('[2]Validation flags'!$H$3=1,0, IF( ISNUMBER(P27), 0, 1 ))</f>
        <v>0</v>
      </c>
      <c r="CH27" s="61">
        <f>IF('[2]Validation flags'!$H$3=1,0, IF( ISNUMBER(Q27), 0, 1 ))</f>
        <v>0</v>
      </c>
      <c r="CI27" s="60"/>
      <c r="CJ27" s="61">
        <f>IF('[2]Validation flags'!$H$3=1,0, IF( ISNUMBER(S27), 0, 1 ))</f>
        <v>0</v>
      </c>
      <c r="CK27" s="61">
        <f>IF('[2]Validation flags'!$H$3=1,0, IF( ISNUMBER(T27), 0, 1 ))</f>
        <v>0</v>
      </c>
      <c r="CL27" s="61">
        <f>IF('[2]Validation flags'!$H$3=1,0, IF( ISNUMBER(U27), 0, 1 ))</f>
        <v>0</v>
      </c>
      <c r="CM27" s="61">
        <f>IF('[2]Validation flags'!$H$3=1,0, IF( ISNUMBER(V27), 0, 1 ))</f>
        <v>0</v>
      </c>
      <c r="CN27" s="61">
        <f>IF('[2]Validation flags'!$H$3=1,0, IF( ISNUMBER(W27), 0, 1 ))</f>
        <v>0</v>
      </c>
      <c r="CO27" s="60"/>
      <c r="CP27" s="61">
        <f>IF('[2]Validation flags'!$H$3=1,0, IF( ISNUMBER(Y27), 0, 1 ))</f>
        <v>0</v>
      </c>
      <c r="CQ27" s="61">
        <f>IF('[2]Validation flags'!$H$3=1,0, IF( ISNUMBER(Z27), 0, 1 ))</f>
        <v>0</v>
      </c>
      <c r="CR27" s="61">
        <f>IF('[2]Validation flags'!$H$3=1,0, IF( ISNUMBER(AA27), 0, 1 ))</f>
        <v>0</v>
      </c>
      <c r="CS27" s="61">
        <f>IF('[2]Validation flags'!$H$3=1,0, IF( ISNUMBER(AB27), 0, 1 ))</f>
        <v>0</v>
      </c>
      <c r="CT27" s="61">
        <f>IF('[2]Validation flags'!$H$3=1,0, IF( ISNUMBER(AC27), 0, 1 ))</f>
        <v>0</v>
      </c>
      <c r="CU27" s="60"/>
      <c r="CV27" s="61">
        <f>IF('[2]Validation flags'!$H$3=1,0, IF( ISNUMBER(AE27), 0, 1 ))</f>
        <v>0</v>
      </c>
      <c r="CW27" s="61">
        <f>IF('[2]Validation flags'!$H$3=1,0, IF( ISNUMBER(AF27), 0, 1 ))</f>
        <v>0</v>
      </c>
      <c r="CX27" s="61">
        <f>IF('[2]Validation flags'!$H$3=1,0, IF( ISNUMBER(AG27), 0, 1 ))</f>
        <v>0</v>
      </c>
      <c r="CY27" s="61">
        <f>IF('[2]Validation flags'!$H$3=1,0, IF( ISNUMBER(AH27), 0, 1 ))</f>
        <v>0</v>
      </c>
      <c r="CZ27" s="61">
        <f>IF('[2]Validation flags'!$H$3=1,0, IF( ISNUMBER(AI27), 0, 1 ))</f>
        <v>0</v>
      </c>
      <c r="DA27" s="60"/>
      <c r="DB27" s="61">
        <f>IF('[2]Validation flags'!$H$3=1,0, IF( ISNUMBER(AK27), 0, 1 ))</f>
        <v>0</v>
      </c>
      <c r="DC27" s="61">
        <f>IF('[2]Validation flags'!$H$3=1,0, IF( ISNUMBER(AL27), 0, 1 ))</f>
        <v>0</v>
      </c>
      <c r="DD27" s="61">
        <f>IF('[2]Validation flags'!$H$3=1,0, IF( ISNUMBER(AM27), 0, 1 ))</f>
        <v>0</v>
      </c>
      <c r="DE27" s="61">
        <f>IF('[2]Validation flags'!$H$3=1,0, IF( ISNUMBER(AN27), 0, 1 ))</f>
        <v>0</v>
      </c>
      <c r="DF27" s="61">
        <f>IF('[2]Validation flags'!$H$3=1,0, IF( ISNUMBER(AO27), 0, 1 ))</f>
        <v>0</v>
      </c>
      <c r="DG27" s="60"/>
      <c r="DH27" s="61">
        <f>IF('[2]Validation flags'!$H$3=1,0, IF( ISNUMBER(AQ27), 0, 1 ))</f>
        <v>0</v>
      </c>
      <c r="DI27" s="61">
        <f>IF('[2]Validation flags'!$H$3=1,0, IF( ISNUMBER(AR27), 0, 1 ))</f>
        <v>0</v>
      </c>
      <c r="DJ27" s="61">
        <f>IF('[2]Validation flags'!$H$3=1,0, IF( ISNUMBER(AS27), 0, 1 ))</f>
        <v>0</v>
      </c>
      <c r="DK27" s="61">
        <f>IF('[2]Validation flags'!$H$3=1,0, IF( ISNUMBER(AT27), 0, 1 ))</f>
        <v>0</v>
      </c>
      <c r="DL27" s="61">
        <f>IF('[2]Validation flags'!$H$3=1,0, IF( ISNUMBER(AU27), 0, 1 ))</f>
        <v>0</v>
      </c>
      <c r="DM27" s="60"/>
      <c r="DN27" s="61">
        <f>IF('[2]Validation flags'!$H$3=1,0, IF( ISNUMBER(AW27), 0, 1 ))</f>
        <v>0</v>
      </c>
      <c r="DO27" s="61">
        <f>IF('[2]Validation flags'!$H$3=1,0, IF( ISNUMBER(AX27), 0, 1 ))</f>
        <v>0</v>
      </c>
      <c r="DP27" s="61">
        <f>IF('[2]Validation flags'!$H$3=1,0, IF( ISNUMBER(AY27), 0, 1 ))</f>
        <v>0</v>
      </c>
      <c r="DQ27" s="61">
        <f>IF('[2]Validation flags'!$H$3=1,0, IF( ISNUMBER(AZ27), 0, 1 ))</f>
        <v>0</v>
      </c>
      <c r="DR27" s="61">
        <f>IF('[2]Validation flags'!$H$3=1,0, IF( ISNUMBER(BA27), 0, 1 ))</f>
        <v>0</v>
      </c>
      <c r="DS27" s="60"/>
    </row>
    <row r="28" spans="2:124" ht="14.25" customHeight="1" x14ac:dyDescent="0.3">
      <c r="B28" s="382">
        <f t="shared" si="9"/>
        <v>19</v>
      </c>
      <c r="C28" s="664" t="s">
        <v>1269</v>
      </c>
      <c r="D28" s="676"/>
      <c r="E28" s="391" t="s">
        <v>41</v>
      </c>
      <c r="F28" s="665">
        <v>3</v>
      </c>
      <c r="G28" s="521">
        <v>0.185</v>
      </c>
      <c r="H28" s="509">
        <v>14.606</v>
      </c>
      <c r="I28" s="509">
        <v>0</v>
      </c>
      <c r="J28" s="509">
        <v>0</v>
      </c>
      <c r="K28" s="666">
        <v>0</v>
      </c>
      <c r="L28" s="667">
        <f t="shared" si="1"/>
        <v>14.791</v>
      </c>
      <c r="M28" s="521">
        <v>0</v>
      </c>
      <c r="N28" s="524">
        <v>32.396999999999998</v>
      </c>
      <c r="O28" s="509">
        <v>0</v>
      </c>
      <c r="P28" s="509">
        <v>0</v>
      </c>
      <c r="Q28" s="666">
        <v>0</v>
      </c>
      <c r="R28" s="668">
        <f t="shared" si="2"/>
        <v>32.396999999999998</v>
      </c>
      <c r="S28" s="521">
        <v>0</v>
      </c>
      <c r="T28" s="524">
        <v>14.5965205</v>
      </c>
      <c r="U28" s="509">
        <v>0</v>
      </c>
      <c r="V28" s="509">
        <v>0</v>
      </c>
      <c r="W28" s="666">
        <v>0</v>
      </c>
      <c r="X28" s="668">
        <f t="shared" si="3"/>
        <v>14.5965205</v>
      </c>
      <c r="Y28" s="521">
        <v>0</v>
      </c>
      <c r="Z28" s="524">
        <v>92.572999999999993</v>
      </c>
      <c r="AA28" s="509">
        <v>0</v>
      </c>
      <c r="AB28" s="509">
        <v>0</v>
      </c>
      <c r="AC28" s="666">
        <v>0</v>
      </c>
      <c r="AD28" s="667">
        <f t="shared" si="4"/>
        <v>92.572999999999993</v>
      </c>
      <c r="AE28" s="521">
        <v>0</v>
      </c>
      <c r="AF28" s="524">
        <v>71.841999999999999</v>
      </c>
      <c r="AG28" s="509">
        <v>0</v>
      </c>
      <c r="AH28" s="509">
        <v>0</v>
      </c>
      <c r="AI28" s="666">
        <v>0</v>
      </c>
      <c r="AJ28" s="667">
        <f t="shared" si="5"/>
        <v>71.841999999999999</v>
      </c>
      <c r="AK28" s="521">
        <v>0</v>
      </c>
      <c r="AL28" s="524">
        <v>30.650000000000002</v>
      </c>
      <c r="AM28" s="509">
        <v>0</v>
      </c>
      <c r="AN28" s="509">
        <v>0</v>
      </c>
      <c r="AO28" s="666">
        <v>0</v>
      </c>
      <c r="AP28" s="667">
        <f t="shared" si="6"/>
        <v>30.650000000000002</v>
      </c>
      <c r="AQ28" s="521">
        <v>0</v>
      </c>
      <c r="AR28" s="524">
        <v>7.2789999999999999</v>
      </c>
      <c r="AS28" s="509">
        <v>0</v>
      </c>
      <c r="AT28" s="509">
        <v>0</v>
      </c>
      <c r="AU28" s="666">
        <v>0</v>
      </c>
      <c r="AV28" s="667">
        <f t="shared" si="7"/>
        <v>7.2789999999999999</v>
      </c>
      <c r="AW28" s="521">
        <v>0</v>
      </c>
      <c r="AX28" s="524">
        <v>1.1579999999999999</v>
      </c>
      <c r="AY28" s="509">
        <v>0</v>
      </c>
      <c r="AZ28" s="509">
        <v>0</v>
      </c>
      <c r="BA28" s="666">
        <v>0</v>
      </c>
      <c r="BB28" s="667">
        <f t="shared" si="8"/>
        <v>1.1579999999999999</v>
      </c>
      <c r="BC28" s="482"/>
      <c r="BD28" s="669"/>
      <c r="BE28" s="488"/>
      <c r="BF28" s="71"/>
      <c r="BG28" s="43">
        <f t="shared" si="0"/>
        <v>0</v>
      </c>
      <c r="BH28" s="651"/>
      <c r="BJ28" s="382">
        <f t="shared" si="10"/>
        <v>19</v>
      </c>
      <c r="BK28" s="664" t="s">
        <v>1269</v>
      </c>
      <c r="BL28" s="391" t="s">
        <v>41</v>
      </c>
      <c r="BM28" s="665">
        <v>3</v>
      </c>
      <c r="BN28" s="671" t="s">
        <v>1270</v>
      </c>
      <c r="BO28" s="672" t="s">
        <v>1271</v>
      </c>
      <c r="BP28" s="672" t="s">
        <v>1272</v>
      </c>
      <c r="BQ28" s="672" t="s">
        <v>1273</v>
      </c>
      <c r="BR28" s="673" t="s">
        <v>1274</v>
      </c>
      <c r="BS28" s="674" t="s">
        <v>1275</v>
      </c>
      <c r="BX28" s="61">
        <f>IF('[2]Validation flags'!$H$3=1,0, IF( ISNUMBER(G28), 0, 1 ))</f>
        <v>0</v>
      </c>
      <c r="BY28" s="61">
        <f>IF('[2]Validation flags'!$H$3=1,0, IF( ISNUMBER(H28), 0, 1 ))</f>
        <v>0</v>
      </c>
      <c r="BZ28" s="61">
        <f>IF('[2]Validation flags'!$H$3=1,0, IF( ISNUMBER(I28), 0, 1 ))</f>
        <v>0</v>
      </c>
      <c r="CA28" s="61">
        <f>IF('[2]Validation flags'!$H$3=1,0, IF( ISNUMBER(J28), 0, 1 ))</f>
        <v>0</v>
      </c>
      <c r="CB28" s="61">
        <f>IF('[2]Validation flags'!$H$3=1,0, IF( ISNUMBER(K28), 0, 1 ))</f>
        <v>0</v>
      </c>
      <c r="CC28" s="663"/>
      <c r="CD28" s="61">
        <f>IF('[2]Validation flags'!$H$3=1,0, IF( ISNUMBER(M28), 0, 1 ))</f>
        <v>0</v>
      </c>
      <c r="CE28" s="61">
        <f>IF('[2]Validation flags'!$H$3=1,0, IF( ISNUMBER(N28), 0, 1 ))</f>
        <v>0</v>
      </c>
      <c r="CF28" s="61">
        <f>IF('[2]Validation flags'!$H$3=1,0, IF( ISNUMBER(O28), 0, 1 ))</f>
        <v>0</v>
      </c>
      <c r="CG28" s="61">
        <f>IF('[2]Validation flags'!$H$3=1,0, IF( ISNUMBER(P28), 0, 1 ))</f>
        <v>0</v>
      </c>
      <c r="CH28" s="61">
        <f>IF('[2]Validation flags'!$H$3=1,0, IF( ISNUMBER(Q28), 0, 1 ))</f>
        <v>0</v>
      </c>
      <c r="CI28" s="60"/>
      <c r="CJ28" s="61">
        <f>IF('[2]Validation flags'!$H$3=1,0, IF( ISNUMBER(S28), 0, 1 ))</f>
        <v>0</v>
      </c>
      <c r="CK28" s="61">
        <f>IF('[2]Validation flags'!$H$3=1,0, IF( ISNUMBER(T28), 0, 1 ))</f>
        <v>0</v>
      </c>
      <c r="CL28" s="61">
        <f>IF('[2]Validation flags'!$H$3=1,0, IF( ISNUMBER(U28), 0, 1 ))</f>
        <v>0</v>
      </c>
      <c r="CM28" s="61">
        <f>IF('[2]Validation flags'!$H$3=1,0, IF( ISNUMBER(V28), 0, 1 ))</f>
        <v>0</v>
      </c>
      <c r="CN28" s="61">
        <f>IF('[2]Validation flags'!$H$3=1,0, IF( ISNUMBER(W28), 0, 1 ))</f>
        <v>0</v>
      </c>
      <c r="CO28" s="60"/>
      <c r="CP28" s="61">
        <f>IF('[2]Validation flags'!$H$3=1,0, IF( ISNUMBER(Y28), 0, 1 ))</f>
        <v>0</v>
      </c>
      <c r="CQ28" s="61">
        <f>IF('[2]Validation flags'!$H$3=1,0, IF( ISNUMBER(Z28), 0, 1 ))</f>
        <v>0</v>
      </c>
      <c r="CR28" s="61">
        <f>IF('[2]Validation flags'!$H$3=1,0, IF( ISNUMBER(AA28), 0, 1 ))</f>
        <v>0</v>
      </c>
      <c r="CS28" s="61">
        <f>IF('[2]Validation flags'!$H$3=1,0, IF( ISNUMBER(AB28), 0, 1 ))</f>
        <v>0</v>
      </c>
      <c r="CT28" s="61">
        <f>IF('[2]Validation flags'!$H$3=1,0, IF( ISNUMBER(AC28), 0, 1 ))</f>
        <v>0</v>
      </c>
      <c r="CU28" s="60"/>
      <c r="CV28" s="61">
        <f>IF('[2]Validation flags'!$H$3=1,0, IF( ISNUMBER(AE28), 0, 1 ))</f>
        <v>0</v>
      </c>
      <c r="CW28" s="61">
        <f>IF('[2]Validation flags'!$H$3=1,0, IF( ISNUMBER(AF28), 0, 1 ))</f>
        <v>0</v>
      </c>
      <c r="CX28" s="61">
        <f>IF('[2]Validation flags'!$H$3=1,0, IF( ISNUMBER(AG28), 0, 1 ))</f>
        <v>0</v>
      </c>
      <c r="CY28" s="61">
        <f>IF('[2]Validation flags'!$H$3=1,0, IF( ISNUMBER(AH28), 0, 1 ))</f>
        <v>0</v>
      </c>
      <c r="CZ28" s="61">
        <f>IF('[2]Validation flags'!$H$3=1,0, IF( ISNUMBER(AI28), 0, 1 ))</f>
        <v>0</v>
      </c>
      <c r="DA28" s="60"/>
      <c r="DB28" s="61">
        <f>IF('[2]Validation flags'!$H$3=1,0, IF( ISNUMBER(AK28), 0, 1 ))</f>
        <v>0</v>
      </c>
      <c r="DC28" s="61">
        <f>IF('[2]Validation flags'!$H$3=1,0, IF( ISNUMBER(AL28), 0, 1 ))</f>
        <v>0</v>
      </c>
      <c r="DD28" s="61">
        <f>IF('[2]Validation flags'!$H$3=1,0, IF( ISNUMBER(AM28), 0, 1 ))</f>
        <v>0</v>
      </c>
      <c r="DE28" s="61">
        <f>IF('[2]Validation flags'!$H$3=1,0, IF( ISNUMBER(AN28), 0, 1 ))</f>
        <v>0</v>
      </c>
      <c r="DF28" s="61">
        <f>IF('[2]Validation flags'!$H$3=1,0, IF( ISNUMBER(AO28), 0, 1 ))</f>
        <v>0</v>
      </c>
      <c r="DG28" s="60"/>
      <c r="DH28" s="61">
        <f>IF('[2]Validation flags'!$H$3=1,0, IF( ISNUMBER(AQ28), 0, 1 ))</f>
        <v>0</v>
      </c>
      <c r="DI28" s="61">
        <f>IF('[2]Validation flags'!$H$3=1,0, IF( ISNUMBER(AR28), 0, 1 ))</f>
        <v>0</v>
      </c>
      <c r="DJ28" s="61">
        <f>IF('[2]Validation flags'!$H$3=1,0, IF( ISNUMBER(AS28), 0, 1 ))</f>
        <v>0</v>
      </c>
      <c r="DK28" s="61">
        <f>IF('[2]Validation flags'!$H$3=1,0, IF( ISNUMBER(AT28), 0, 1 ))</f>
        <v>0</v>
      </c>
      <c r="DL28" s="61">
        <f>IF('[2]Validation flags'!$H$3=1,0, IF( ISNUMBER(AU28), 0, 1 ))</f>
        <v>0</v>
      </c>
      <c r="DM28" s="60"/>
      <c r="DN28" s="61">
        <f>IF('[2]Validation flags'!$H$3=1,0, IF( ISNUMBER(AW28), 0, 1 ))</f>
        <v>0</v>
      </c>
      <c r="DO28" s="61">
        <f>IF('[2]Validation flags'!$H$3=1,0, IF( ISNUMBER(AX28), 0, 1 ))</f>
        <v>0</v>
      </c>
      <c r="DP28" s="61">
        <f>IF('[2]Validation flags'!$H$3=1,0, IF( ISNUMBER(AY28), 0, 1 ))</f>
        <v>0</v>
      </c>
      <c r="DQ28" s="61">
        <f>IF('[2]Validation flags'!$H$3=1,0, IF( ISNUMBER(AZ28), 0, 1 ))</f>
        <v>0</v>
      </c>
      <c r="DR28" s="61">
        <f>IF('[2]Validation flags'!$H$3=1,0, IF( ISNUMBER(BA28), 0, 1 ))</f>
        <v>0</v>
      </c>
      <c r="DS28" s="60"/>
    </row>
    <row r="29" spans="2:124" ht="14.25" customHeight="1" x14ac:dyDescent="0.3">
      <c r="B29" s="382">
        <f t="shared" si="9"/>
        <v>20</v>
      </c>
      <c r="C29" s="664" t="s">
        <v>1276</v>
      </c>
      <c r="D29" s="676"/>
      <c r="E29" s="391" t="s">
        <v>41</v>
      </c>
      <c r="F29" s="665">
        <v>3</v>
      </c>
      <c r="G29" s="521">
        <v>3.5999999999999997E-2</v>
      </c>
      <c r="H29" s="509">
        <v>19.294</v>
      </c>
      <c r="I29" s="509">
        <v>0</v>
      </c>
      <c r="J29" s="509">
        <v>1.47</v>
      </c>
      <c r="K29" s="666">
        <v>0</v>
      </c>
      <c r="L29" s="667">
        <f t="shared" si="1"/>
        <v>20.8</v>
      </c>
      <c r="M29" s="523">
        <v>0.34400000000000003</v>
      </c>
      <c r="N29" s="524">
        <v>42.822000000000003</v>
      </c>
      <c r="O29" s="509">
        <v>0</v>
      </c>
      <c r="P29" s="524">
        <v>3.399</v>
      </c>
      <c r="Q29" s="666">
        <v>0</v>
      </c>
      <c r="R29" s="668">
        <f t="shared" si="2"/>
        <v>46.565000000000005</v>
      </c>
      <c r="S29" s="523">
        <v>2.1835E-2</v>
      </c>
      <c r="T29" s="524">
        <v>9.2780020000000007</v>
      </c>
      <c r="U29" s="509">
        <v>0</v>
      </c>
      <c r="V29" s="524">
        <v>1.5279069999999999</v>
      </c>
      <c r="W29" s="666">
        <v>0</v>
      </c>
      <c r="X29" s="668">
        <f t="shared" si="3"/>
        <v>10.827743999999999</v>
      </c>
      <c r="Y29" s="521">
        <v>0</v>
      </c>
      <c r="Z29" s="509">
        <v>1.7370000000000001</v>
      </c>
      <c r="AA29" s="509">
        <v>0</v>
      </c>
      <c r="AB29" s="509">
        <v>0</v>
      </c>
      <c r="AC29" s="666">
        <v>0</v>
      </c>
      <c r="AD29" s="667">
        <f t="shared" si="4"/>
        <v>1.7370000000000001</v>
      </c>
      <c r="AE29" s="521">
        <v>0</v>
      </c>
      <c r="AF29" s="509">
        <v>1.6220000000000001</v>
      </c>
      <c r="AG29" s="509">
        <v>0</v>
      </c>
      <c r="AH29" s="509">
        <v>0</v>
      </c>
      <c r="AI29" s="666">
        <v>0</v>
      </c>
      <c r="AJ29" s="667">
        <f t="shared" si="5"/>
        <v>1.6220000000000001</v>
      </c>
      <c r="AK29" s="521">
        <v>0</v>
      </c>
      <c r="AL29" s="509">
        <v>0.58599999999999997</v>
      </c>
      <c r="AM29" s="509">
        <v>0</v>
      </c>
      <c r="AN29" s="509">
        <v>0</v>
      </c>
      <c r="AO29" s="666">
        <v>0</v>
      </c>
      <c r="AP29" s="667">
        <f t="shared" si="6"/>
        <v>0.58599999999999997</v>
      </c>
      <c r="AQ29" s="521">
        <v>0</v>
      </c>
      <c r="AR29" s="509">
        <v>0</v>
      </c>
      <c r="AS29" s="509">
        <v>0</v>
      </c>
      <c r="AT29" s="509">
        <v>0</v>
      </c>
      <c r="AU29" s="666">
        <v>0</v>
      </c>
      <c r="AV29" s="667">
        <f t="shared" si="7"/>
        <v>0</v>
      </c>
      <c r="AW29" s="521">
        <v>0</v>
      </c>
      <c r="AX29" s="509">
        <v>0</v>
      </c>
      <c r="AY29" s="509">
        <v>0</v>
      </c>
      <c r="AZ29" s="509">
        <v>0</v>
      </c>
      <c r="BA29" s="666">
        <v>0</v>
      </c>
      <c r="BB29" s="667">
        <f t="shared" si="8"/>
        <v>0</v>
      </c>
      <c r="BC29" s="482"/>
      <c r="BD29" s="91"/>
      <c r="BE29" s="488"/>
      <c r="BF29" s="71"/>
      <c r="BG29" s="43">
        <f t="shared" si="0"/>
        <v>0</v>
      </c>
      <c r="BH29" s="651"/>
      <c r="BJ29" s="382">
        <f t="shared" si="10"/>
        <v>20</v>
      </c>
      <c r="BK29" s="664" t="s">
        <v>1276</v>
      </c>
      <c r="BL29" s="391" t="s">
        <v>41</v>
      </c>
      <c r="BM29" s="665">
        <v>3</v>
      </c>
      <c r="BN29" s="671" t="s">
        <v>1277</v>
      </c>
      <c r="BO29" s="672" t="s">
        <v>1278</v>
      </c>
      <c r="BP29" s="672" t="s">
        <v>1279</v>
      </c>
      <c r="BQ29" s="672" t="s">
        <v>1280</v>
      </c>
      <c r="BR29" s="673" t="s">
        <v>1281</v>
      </c>
      <c r="BS29" s="674" t="s">
        <v>1282</v>
      </c>
      <c r="BX29" s="61">
        <f>IF('[2]Validation flags'!$H$3=1,0, IF( ISNUMBER(G29), 0, 1 ))</f>
        <v>0</v>
      </c>
      <c r="BY29" s="61">
        <f>IF('[2]Validation flags'!$H$3=1,0, IF( ISNUMBER(H29), 0, 1 ))</f>
        <v>0</v>
      </c>
      <c r="BZ29" s="61">
        <f>IF('[2]Validation flags'!$H$3=1,0, IF( ISNUMBER(I29), 0, 1 ))</f>
        <v>0</v>
      </c>
      <c r="CA29" s="61">
        <f>IF('[2]Validation flags'!$H$3=1,0, IF( ISNUMBER(J29), 0, 1 ))</f>
        <v>0</v>
      </c>
      <c r="CB29" s="61">
        <f>IF('[2]Validation flags'!$H$3=1,0, IF( ISNUMBER(K29), 0, 1 ))</f>
        <v>0</v>
      </c>
      <c r="CC29" s="663"/>
      <c r="CD29" s="61">
        <f>IF('[2]Validation flags'!$H$3=1,0, IF( ISNUMBER(M29), 0, 1 ))</f>
        <v>0</v>
      </c>
      <c r="CE29" s="61">
        <f>IF('[2]Validation flags'!$H$3=1,0, IF( ISNUMBER(N29), 0, 1 ))</f>
        <v>0</v>
      </c>
      <c r="CF29" s="61">
        <f>IF('[2]Validation flags'!$H$3=1,0, IF( ISNUMBER(O29), 0, 1 ))</f>
        <v>0</v>
      </c>
      <c r="CG29" s="61">
        <f>IF('[2]Validation flags'!$H$3=1,0, IF( ISNUMBER(P29), 0, 1 ))</f>
        <v>0</v>
      </c>
      <c r="CH29" s="61">
        <f>IF('[2]Validation flags'!$H$3=1,0, IF( ISNUMBER(Q29), 0, 1 ))</f>
        <v>0</v>
      </c>
      <c r="CI29" s="60"/>
      <c r="CJ29" s="61">
        <f>IF('[2]Validation flags'!$H$3=1,0, IF( ISNUMBER(S29), 0, 1 ))</f>
        <v>0</v>
      </c>
      <c r="CK29" s="61">
        <f>IF('[2]Validation flags'!$H$3=1,0, IF( ISNUMBER(T29), 0, 1 ))</f>
        <v>0</v>
      </c>
      <c r="CL29" s="61">
        <f>IF('[2]Validation flags'!$H$3=1,0, IF( ISNUMBER(U29), 0, 1 ))</f>
        <v>0</v>
      </c>
      <c r="CM29" s="61">
        <f>IF('[2]Validation flags'!$H$3=1,0, IF( ISNUMBER(V29), 0, 1 ))</f>
        <v>0</v>
      </c>
      <c r="CN29" s="61">
        <f>IF('[2]Validation flags'!$H$3=1,0, IF( ISNUMBER(W29), 0, 1 ))</f>
        <v>0</v>
      </c>
      <c r="CO29" s="60"/>
      <c r="CP29" s="61">
        <f>IF('[2]Validation flags'!$H$3=1,0, IF( ISNUMBER(Y29), 0, 1 ))</f>
        <v>0</v>
      </c>
      <c r="CQ29" s="61">
        <f>IF('[2]Validation flags'!$H$3=1,0, IF( ISNUMBER(Z29), 0, 1 ))</f>
        <v>0</v>
      </c>
      <c r="CR29" s="61">
        <f>IF('[2]Validation flags'!$H$3=1,0, IF( ISNUMBER(AA29), 0, 1 ))</f>
        <v>0</v>
      </c>
      <c r="CS29" s="61">
        <f>IF('[2]Validation flags'!$H$3=1,0, IF( ISNUMBER(AB29), 0, 1 ))</f>
        <v>0</v>
      </c>
      <c r="CT29" s="61">
        <f>IF('[2]Validation flags'!$H$3=1,0, IF( ISNUMBER(AC29), 0, 1 ))</f>
        <v>0</v>
      </c>
      <c r="CU29" s="60"/>
      <c r="CV29" s="61">
        <f>IF('[2]Validation flags'!$H$3=1,0, IF( ISNUMBER(AE29), 0, 1 ))</f>
        <v>0</v>
      </c>
      <c r="CW29" s="61">
        <f>IF('[2]Validation flags'!$H$3=1,0, IF( ISNUMBER(AF29), 0, 1 ))</f>
        <v>0</v>
      </c>
      <c r="CX29" s="61">
        <f>IF('[2]Validation flags'!$H$3=1,0, IF( ISNUMBER(AG29), 0, 1 ))</f>
        <v>0</v>
      </c>
      <c r="CY29" s="61">
        <f>IF('[2]Validation flags'!$H$3=1,0, IF( ISNUMBER(AH29), 0, 1 ))</f>
        <v>0</v>
      </c>
      <c r="CZ29" s="61">
        <f>IF('[2]Validation flags'!$H$3=1,0, IF( ISNUMBER(AI29), 0, 1 ))</f>
        <v>0</v>
      </c>
      <c r="DA29" s="60"/>
      <c r="DB29" s="61">
        <f>IF('[2]Validation flags'!$H$3=1,0, IF( ISNUMBER(AK29), 0, 1 ))</f>
        <v>0</v>
      </c>
      <c r="DC29" s="61">
        <f>IF('[2]Validation flags'!$H$3=1,0, IF( ISNUMBER(AL29), 0, 1 ))</f>
        <v>0</v>
      </c>
      <c r="DD29" s="61">
        <f>IF('[2]Validation flags'!$H$3=1,0, IF( ISNUMBER(AM29), 0, 1 ))</f>
        <v>0</v>
      </c>
      <c r="DE29" s="61">
        <f>IF('[2]Validation flags'!$H$3=1,0, IF( ISNUMBER(AN29), 0, 1 ))</f>
        <v>0</v>
      </c>
      <c r="DF29" s="61">
        <f>IF('[2]Validation flags'!$H$3=1,0, IF( ISNUMBER(AO29), 0, 1 ))</f>
        <v>0</v>
      </c>
      <c r="DG29" s="60"/>
      <c r="DH29" s="61">
        <f>IF('[2]Validation flags'!$H$3=1,0, IF( ISNUMBER(AQ29), 0, 1 ))</f>
        <v>0</v>
      </c>
      <c r="DI29" s="61">
        <f>IF('[2]Validation flags'!$H$3=1,0, IF( ISNUMBER(AR29), 0, 1 ))</f>
        <v>0</v>
      </c>
      <c r="DJ29" s="61">
        <f>IF('[2]Validation flags'!$H$3=1,0, IF( ISNUMBER(AS29), 0, 1 ))</f>
        <v>0</v>
      </c>
      <c r="DK29" s="61">
        <f>IF('[2]Validation flags'!$H$3=1,0, IF( ISNUMBER(AT29), 0, 1 ))</f>
        <v>0</v>
      </c>
      <c r="DL29" s="61">
        <f>IF('[2]Validation flags'!$H$3=1,0, IF( ISNUMBER(AU29), 0, 1 ))</f>
        <v>0</v>
      </c>
      <c r="DM29" s="60"/>
      <c r="DN29" s="61">
        <f>IF('[2]Validation flags'!$H$3=1,0, IF( ISNUMBER(AW29), 0, 1 ))</f>
        <v>0</v>
      </c>
      <c r="DO29" s="61">
        <f>IF('[2]Validation flags'!$H$3=1,0, IF( ISNUMBER(AX29), 0, 1 ))</f>
        <v>0</v>
      </c>
      <c r="DP29" s="61">
        <f>IF('[2]Validation flags'!$H$3=1,0, IF( ISNUMBER(AY29), 0, 1 ))</f>
        <v>0</v>
      </c>
      <c r="DQ29" s="61">
        <f>IF('[2]Validation flags'!$H$3=1,0, IF( ISNUMBER(AZ29), 0, 1 ))</f>
        <v>0</v>
      </c>
      <c r="DR29" s="61">
        <f>IF('[2]Validation flags'!$H$3=1,0, IF( ISNUMBER(BA29), 0, 1 ))</f>
        <v>0</v>
      </c>
      <c r="DS29" s="60"/>
    </row>
    <row r="30" spans="2:124" ht="14.25" customHeight="1" x14ac:dyDescent="0.3">
      <c r="B30" s="382">
        <f t="shared" si="9"/>
        <v>21</v>
      </c>
      <c r="C30" s="664" t="s">
        <v>1283</v>
      </c>
      <c r="D30" s="676"/>
      <c r="E30" s="391" t="s">
        <v>41</v>
      </c>
      <c r="F30" s="665">
        <v>3</v>
      </c>
      <c r="G30" s="521">
        <v>0</v>
      </c>
      <c r="H30" s="509">
        <v>6.0000000000000001E-3</v>
      </c>
      <c r="I30" s="509">
        <v>0</v>
      </c>
      <c r="J30" s="509">
        <v>0</v>
      </c>
      <c r="K30" s="666">
        <v>0</v>
      </c>
      <c r="L30" s="667">
        <f t="shared" si="1"/>
        <v>6.0000000000000001E-3</v>
      </c>
      <c r="M30" s="521">
        <v>0</v>
      </c>
      <c r="N30" s="524">
        <v>-0.16200000000000001</v>
      </c>
      <c r="O30" s="509">
        <v>0</v>
      </c>
      <c r="P30" s="509">
        <v>0</v>
      </c>
      <c r="Q30" s="666">
        <v>0</v>
      </c>
      <c r="R30" s="668">
        <f t="shared" si="2"/>
        <v>-0.16200000000000001</v>
      </c>
      <c r="S30" s="523">
        <v>0</v>
      </c>
      <c r="T30" s="524">
        <v>0</v>
      </c>
      <c r="U30" s="509">
        <v>0</v>
      </c>
      <c r="V30" s="509">
        <v>0</v>
      </c>
      <c r="W30" s="666">
        <v>0</v>
      </c>
      <c r="X30" s="668">
        <f t="shared" si="3"/>
        <v>0</v>
      </c>
      <c r="Y30" s="521">
        <v>0</v>
      </c>
      <c r="Z30" s="509">
        <v>0</v>
      </c>
      <c r="AA30" s="509">
        <v>0</v>
      </c>
      <c r="AB30" s="509">
        <v>0</v>
      </c>
      <c r="AC30" s="666">
        <v>0</v>
      </c>
      <c r="AD30" s="667">
        <f t="shared" si="4"/>
        <v>0</v>
      </c>
      <c r="AE30" s="521">
        <v>0</v>
      </c>
      <c r="AF30" s="509">
        <v>0</v>
      </c>
      <c r="AG30" s="509">
        <v>0</v>
      </c>
      <c r="AH30" s="509">
        <v>0</v>
      </c>
      <c r="AI30" s="666">
        <v>0</v>
      </c>
      <c r="AJ30" s="667">
        <f t="shared" si="5"/>
        <v>0</v>
      </c>
      <c r="AK30" s="521">
        <v>0</v>
      </c>
      <c r="AL30" s="509">
        <v>0</v>
      </c>
      <c r="AM30" s="509">
        <v>0</v>
      </c>
      <c r="AN30" s="509">
        <v>0</v>
      </c>
      <c r="AO30" s="666">
        <v>0</v>
      </c>
      <c r="AP30" s="667">
        <f t="shared" si="6"/>
        <v>0</v>
      </c>
      <c r="AQ30" s="521">
        <v>0</v>
      </c>
      <c r="AR30" s="509">
        <v>0</v>
      </c>
      <c r="AS30" s="509">
        <v>0</v>
      </c>
      <c r="AT30" s="509">
        <v>0</v>
      </c>
      <c r="AU30" s="666">
        <v>0</v>
      </c>
      <c r="AV30" s="667">
        <f t="shared" si="7"/>
        <v>0</v>
      </c>
      <c r="AW30" s="521">
        <v>0</v>
      </c>
      <c r="AX30" s="509">
        <v>0</v>
      </c>
      <c r="AY30" s="509">
        <v>0</v>
      </c>
      <c r="AZ30" s="509">
        <v>0</v>
      </c>
      <c r="BA30" s="666">
        <v>0</v>
      </c>
      <c r="BB30" s="667">
        <f t="shared" si="8"/>
        <v>0</v>
      </c>
      <c r="BC30" s="482"/>
      <c r="BD30" s="91"/>
      <c r="BE30" s="488"/>
      <c r="BF30" s="71"/>
      <c r="BG30" s="43">
        <f t="shared" si="0"/>
        <v>0</v>
      </c>
      <c r="BH30" s="651"/>
      <c r="BJ30" s="382">
        <f t="shared" si="10"/>
        <v>21</v>
      </c>
      <c r="BK30" s="664" t="s">
        <v>1283</v>
      </c>
      <c r="BL30" s="391" t="s">
        <v>41</v>
      </c>
      <c r="BM30" s="665">
        <v>3</v>
      </c>
      <c r="BN30" s="671" t="s">
        <v>1284</v>
      </c>
      <c r="BO30" s="672" t="s">
        <v>1285</v>
      </c>
      <c r="BP30" s="672" t="s">
        <v>1286</v>
      </c>
      <c r="BQ30" s="672" t="s">
        <v>1287</v>
      </c>
      <c r="BR30" s="673" t="s">
        <v>1288</v>
      </c>
      <c r="BS30" s="674" t="s">
        <v>1289</v>
      </c>
      <c r="BX30" s="61">
        <f>IF('[2]Validation flags'!$H$3=1,0, IF( ISNUMBER(G30), 0, 1 ))</f>
        <v>0</v>
      </c>
      <c r="BY30" s="61">
        <f>IF('[2]Validation flags'!$H$3=1,0, IF( ISNUMBER(H30), 0, 1 ))</f>
        <v>0</v>
      </c>
      <c r="BZ30" s="61">
        <f>IF('[2]Validation flags'!$H$3=1,0, IF( ISNUMBER(I30), 0, 1 ))</f>
        <v>0</v>
      </c>
      <c r="CA30" s="61">
        <f>IF('[2]Validation flags'!$H$3=1,0, IF( ISNUMBER(J30), 0, 1 ))</f>
        <v>0</v>
      </c>
      <c r="CB30" s="61">
        <f>IF('[2]Validation flags'!$H$3=1,0, IF( ISNUMBER(K30), 0, 1 ))</f>
        <v>0</v>
      </c>
      <c r="CC30" s="663"/>
      <c r="CD30" s="61">
        <f>IF('[2]Validation flags'!$H$3=1,0, IF( ISNUMBER(M30), 0, 1 ))</f>
        <v>0</v>
      </c>
      <c r="CE30" s="61">
        <f>IF('[2]Validation flags'!$H$3=1,0, IF( ISNUMBER(N30), 0, 1 ))</f>
        <v>0</v>
      </c>
      <c r="CF30" s="61">
        <f>IF('[2]Validation flags'!$H$3=1,0, IF( ISNUMBER(O30), 0, 1 ))</f>
        <v>0</v>
      </c>
      <c r="CG30" s="61">
        <f>IF('[2]Validation flags'!$H$3=1,0, IF( ISNUMBER(P30), 0, 1 ))</f>
        <v>0</v>
      </c>
      <c r="CH30" s="61">
        <f>IF('[2]Validation flags'!$H$3=1,0, IF( ISNUMBER(Q30), 0, 1 ))</f>
        <v>0</v>
      </c>
      <c r="CI30" s="60"/>
      <c r="CJ30" s="61">
        <f>IF('[2]Validation flags'!$H$3=1,0, IF( ISNUMBER(S30), 0, 1 ))</f>
        <v>0</v>
      </c>
      <c r="CK30" s="61">
        <f>IF('[2]Validation flags'!$H$3=1,0, IF( ISNUMBER(T30), 0, 1 ))</f>
        <v>0</v>
      </c>
      <c r="CL30" s="61">
        <f>IF('[2]Validation flags'!$H$3=1,0, IF( ISNUMBER(U30), 0, 1 ))</f>
        <v>0</v>
      </c>
      <c r="CM30" s="61">
        <f>IF('[2]Validation flags'!$H$3=1,0, IF( ISNUMBER(V30), 0, 1 ))</f>
        <v>0</v>
      </c>
      <c r="CN30" s="61">
        <f>IF('[2]Validation flags'!$H$3=1,0, IF( ISNUMBER(W30), 0, 1 ))</f>
        <v>0</v>
      </c>
      <c r="CO30" s="60"/>
      <c r="CP30" s="61">
        <f>IF('[2]Validation flags'!$H$3=1,0, IF( ISNUMBER(Y30), 0, 1 ))</f>
        <v>0</v>
      </c>
      <c r="CQ30" s="61">
        <f>IF('[2]Validation flags'!$H$3=1,0, IF( ISNUMBER(Z30), 0, 1 ))</f>
        <v>0</v>
      </c>
      <c r="CR30" s="61">
        <f>IF('[2]Validation flags'!$H$3=1,0, IF( ISNUMBER(AA30), 0, 1 ))</f>
        <v>0</v>
      </c>
      <c r="CS30" s="61">
        <f>IF('[2]Validation flags'!$H$3=1,0, IF( ISNUMBER(AB30), 0, 1 ))</f>
        <v>0</v>
      </c>
      <c r="CT30" s="61">
        <f>IF('[2]Validation flags'!$H$3=1,0, IF( ISNUMBER(AC30), 0, 1 ))</f>
        <v>0</v>
      </c>
      <c r="CU30" s="60"/>
      <c r="CV30" s="61">
        <f>IF('[2]Validation flags'!$H$3=1,0, IF( ISNUMBER(AE30), 0, 1 ))</f>
        <v>0</v>
      </c>
      <c r="CW30" s="61">
        <f>IF('[2]Validation flags'!$H$3=1,0, IF( ISNUMBER(AF30), 0, 1 ))</f>
        <v>0</v>
      </c>
      <c r="CX30" s="61">
        <f>IF('[2]Validation flags'!$H$3=1,0, IF( ISNUMBER(AG30), 0, 1 ))</f>
        <v>0</v>
      </c>
      <c r="CY30" s="61">
        <f>IF('[2]Validation flags'!$H$3=1,0, IF( ISNUMBER(AH30), 0, 1 ))</f>
        <v>0</v>
      </c>
      <c r="CZ30" s="61">
        <f>IF('[2]Validation flags'!$H$3=1,0, IF( ISNUMBER(AI30), 0, 1 ))</f>
        <v>0</v>
      </c>
      <c r="DA30" s="60"/>
      <c r="DB30" s="61">
        <f>IF('[2]Validation flags'!$H$3=1,0, IF( ISNUMBER(AK30), 0, 1 ))</f>
        <v>0</v>
      </c>
      <c r="DC30" s="61">
        <f>IF('[2]Validation flags'!$H$3=1,0, IF( ISNUMBER(AL30), 0, 1 ))</f>
        <v>0</v>
      </c>
      <c r="DD30" s="61">
        <f>IF('[2]Validation flags'!$H$3=1,0, IF( ISNUMBER(AM30), 0, 1 ))</f>
        <v>0</v>
      </c>
      <c r="DE30" s="61">
        <f>IF('[2]Validation flags'!$H$3=1,0, IF( ISNUMBER(AN30), 0, 1 ))</f>
        <v>0</v>
      </c>
      <c r="DF30" s="61">
        <f>IF('[2]Validation flags'!$H$3=1,0, IF( ISNUMBER(AO30), 0, 1 ))</f>
        <v>0</v>
      </c>
      <c r="DG30" s="60"/>
      <c r="DH30" s="61">
        <f>IF('[2]Validation flags'!$H$3=1,0, IF( ISNUMBER(AQ30), 0, 1 ))</f>
        <v>0</v>
      </c>
      <c r="DI30" s="61">
        <f>IF('[2]Validation flags'!$H$3=1,0, IF( ISNUMBER(AR30), 0, 1 ))</f>
        <v>0</v>
      </c>
      <c r="DJ30" s="61">
        <f>IF('[2]Validation flags'!$H$3=1,0, IF( ISNUMBER(AS30), 0, 1 ))</f>
        <v>0</v>
      </c>
      <c r="DK30" s="61">
        <f>IF('[2]Validation flags'!$H$3=1,0, IF( ISNUMBER(AT30), 0, 1 ))</f>
        <v>0</v>
      </c>
      <c r="DL30" s="61">
        <f>IF('[2]Validation flags'!$H$3=1,0, IF( ISNUMBER(AU30), 0, 1 ))</f>
        <v>0</v>
      </c>
      <c r="DM30" s="60"/>
      <c r="DN30" s="61">
        <f>IF('[2]Validation flags'!$H$3=1,0, IF( ISNUMBER(AW30), 0, 1 ))</f>
        <v>0</v>
      </c>
      <c r="DO30" s="61">
        <f>IF('[2]Validation flags'!$H$3=1,0, IF( ISNUMBER(AX30), 0, 1 ))</f>
        <v>0</v>
      </c>
      <c r="DP30" s="61">
        <f>IF('[2]Validation flags'!$H$3=1,0, IF( ISNUMBER(AY30), 0, 1 ))</f>
        <v>0</v>
      </c>
      <c r="DQ30" s="61">
        <f>IF('[2]Validation flags'!$H$3=1,0, IF( ISNUMBER(AZ30), 0, 1 ))</f>
        <v>0</v>
      </c>
      <c r="DR30" s="61">
        <f>IF('[2]Validation flags'!$H$3=1,0, IF( ISNUMBER(BA30), 0, 1 ))</f>
        <v>0</v>
      </c>
      <c r="DS30" s="60"/>
    </row>
    <row r="31" spans="2:124" ht="14.25" customHeight="1" x14ac:dyDescent="0.3">
      <c r="B31" s="382">
        <f t="shared" si="9"/>
        <v>22</v>
      </c>
      <c r="C31" s="664" t="s">
        <v>1290</v>
      </c>
      <c r="D31" s="676"/>
      <c r="E31" s="391" t="s">
        <v>41</v>
      </c>
      <c r="F31" s="665">
        <v>3</v>
      </c>
      <c r="G31" s="521">
        <v>0</v>
      </c>
      <c r="H31" s="509">
        <v>0</v>
      </c>
      <c r="I31" s="509">
        <v>0</v>
      </c>
      <c r="J31" s="509">
        <v>0</v>
      </c>
      <c r="K31" s="666">
        <v>0</v>
      </c>
      <c r="L31" s="667">
        <f t="shared" si="1"/>
        <v>0</v>
      </c>
      <c r="M31" s="521">
        <v>0</v>
      </c>
      <c r="N31" s="509">
        <v>0</v>
      </c>
      <c r="O31" s="509">
        <v>0</v>
      </c>
      <c r="P31" s="509">
        <v>0</v>
      </c>
      <c r="Q31" s="666">
        <v>0</v>
      </c>
      <c r="R31" s="668">
        <f t="shared" si="2"/>
        <v>0</v>
      </c>
      <c r="S31" s="521">
        <v>0</v>
      </c>
      <c r="T31" s="509">
        <v>0</v>
      </c>
      <c r="U31" s="509">
        <v>0</v>
      </c>
      <c r="V31" s="509">
        <v>0</v>
      </c>
      <c r="W31" s="666">
        <v>0</v>
      </c>
      <c r="X31" s="668">
        <f t="shared" si="3"/>
        <v>0</v>
      </c>
      <c r="Y31" s="521">
        <v>0</v>
      </c>
      <c r="Z31" s="509">
        <v>0</v>
      </c>
      <c r="AA31" s="509">
        <v>0</v>
      </c>
      <c r="AB31" s="509">
        <v>0</v>
      </c>
      <c r="AC31" s="666">
        <v>0</v>
      </c>
      <c r="AD31" s="667">
        <f t="shared" si="4"/>
        <v>0</v>
      </c>
      <c r="AE31" s="521">
        <v>0</v>
      </c>
      <c r="AF31" s="524">
        <v>2.8140000000000001</v>
      </c>
      <c r="AG31" s="509">
        <v>0</v>
      </c>
      <c r="AH31" s="509">
        <v>0</v>
      </c>
      <c r="AI31" s="666">
        <v>0</v>
      </c>
      <c r="AJ31" s="667">
        <f t="shared" si="5"/>
        <v>2.8140000000000001</v>
      </c>
      <c r="AK31" s="521">
        <v>0</v>
      </c>
      <c r="AL31" s="524">
        <v>2.5780000000000003</v>
      </c>
      <c r="AM31" s="509">
        <v>0</v>
      </c>
      <c r="AN31" s="509">
        <v>0</v>
      </c>
      <c r="AO31" s="666">
        <v>0</v>
      </c>
      <c r="AP31" s="667">
        <f t="shared" si="6"/>
        <v>2.5780000000000003</v>
      </c>
      <c r="AQ31" s="521">
        <v>0</v>
      </c>
      <c r="AR31" s="524">
        <v>1.423</v>
      </c>
      <c r="AS31" s="509">
        <v>0</v>
      </c>
      <c r="AT31" s="509">
        <v>0</v>
      </c>
      <c r="AU31" s="666">
        <v>0</v>
      </c>
      <c r="AV31" s="667">
        <f t="shared" si="7"/>
        <v>1.423</v>
      </c>
      <c r="AW31" s="521">
        <v>0</v>
      </c>
      <c r="AX31" s="524">
        <v>0.32800000000000001</v>
      </c>
      <c r="AY31" s="509">
        <v>0</v>
      </c>
      <c r="AZ31" s="509">
        <v>0</v>
      </c>
      <c r="BA31" s="666">
        <v>0</v>
      </c>
      <c r="BB31" s="667">
        <f t="shared" si="8"/>
        <v>0.32800000000000001</v>
      </c>
      <c r="BC31" s="482"/>
      <c r="BD31" s="669"/>
      <c r="BE31" s="488"/>
      <c r="BF31" s="71"/>
      <c r="BG31" s="43">
        <f t="shared" si="0"/>
        <v>0</v>
      </c>
      <c r="BH31" s="651"/>
      <c r="BJ31" s="382">
        <f t="shared" si="10"/>
        <v>22</v>
      </c>
      <c r="BK31" s="664" t="s">
        <v>1290</v>
      </c>
      <c r="BL31" s="391" t="s">
        <v>41</v>
      </c>
      <c r="BM31" s="665">
        <v>3</v>
      </c>
      <c r="BN31" s="671" t="s">
        <v>1291</v>
      </c>
      <c r="BO31" s="672" t="s">
        <v>1292</v>
      </c>
      <c r="BP31" s="672" t="s">
        <v>1293</v>
      </c>
      <c r="BQ31" s="672" t="s">
        <v>1294</v>
      </c>
      <c r="BR31" s="673" t="s">
        <v>1295</v>
      </c>
      <c r="BS31" s="674" t="s">
        <v>1296</v>
      </c>
      <c r="BX31" s="61">
        <f>IF('[2]Validation flags'!$H$3=1,0, IF( ISNUMBER(G31), 0, 1 ))</f>
        <v>0</v>
      </c>
      <c r="BY31" s="61">
        <f>IF('[2]Validation flags'!$H$3=1,0, IF( ISNUMBER(H31), 0, 1 ))</f>
        <v>0</v>
      </c>
      <c r="BZ31" s="61">
        <f>IF('[2]Validation flags'!$H$3=1,0, IF( ISNUMBER(I31), 0, 1 ))</f>
        <v>0</v>
      </c>
      <c r="CA31" s="61">
        <f>IF('[2]Validation flags'!$H$3=1,0, IF( ISNUMBER(J31), 0, 1 ))</f>
        <v>0</v>
      </c>
      <c r="CB31" s="61">
        <f>IF('[2]Validation flags'!$H$3=1,0, IF( ISNUMBER(K31), 0, 1 ))</f>
        <v>0</v>
      </c>
      <c r="CC31" s="663"/>
      <c r="CD31" s="61">
        <f>IF('[2]Validation flags'!$H$3=1,0, IF( ISNUMBER(M31), 0, 1 ))</f>
        <v>0</v>
      </c>
      <c r="CE31" s="61">
        <f>IF('[2]Validation flags'!$H$3=1,0, IF( ISNUMBER(N31), 0, 1 ))</f>
        <v>0</v>
      </c>
      <c r="CF31" s="61">
        <f>IF('[2]Validation flags'!$H$3=1,0, IF( ISNUMBER(O31), 0, 1 ))</f>
        <v>0</v>
      </c>
      <c r="CG31" s="61">
        <f>IF('[2]Validation flags'!$H$3=1,0, IF( ISNUMBER(P31), 0, 1 ))</f>
        <v>0</v>
      </c>
      <c r="CH31" s="61">
        <f>IF('[2]Validation flags'!$H$3=1,0, IF( ISNUMBER(Q31), 0, 1 ))</f>
        <v>0</v>
      </c>
      <c r="CI31" s="60"/>
      <c r="CJ31" s="61">
        <f>IF('[2]Validation flags'!$H$3=1,0, IF( ISNUMBER(S31), 0, 1 ))</f>
        <v>0</v>
      </c>
      <c r="CK31" s="61">
        <f>IF('[2]Validation flags'!$H$3=1,0, IF( ISNUMBER(T31), 0, 1 ))</f>
        <v>0</v>
      </c>
      <c r="CL31" s="61">
        <f>IF('[2]Validation flags'!$H$3=1,0, IF( ISNUMBER(U31), 0, 1 ))</f>
        <v>0</v>
      </c>
      <c r="CM31" s="61">
        <f>IF('[2]Validation flags'!$H$3=1,0, IF( ISNUMBER(V31), 0, 1 ))</f>
        <v>0</v>
      </c>
      <c r="CN31" s="61">
        <f>IF('[2]Validation flags'!$H$3=1,0, IF( ISNUMBER(W31), 0, 1 ))</f>
        <v>0</v>
      </c>
      <c r="CO31" s="60"/>
      <c r="CP31" s="61">
        <f>IF('[2]Validation flags'!$H$3=1,0, IF( ISNUMBER(Y31), 0, 1 ))</f>
        <v>0</v>
      </c>
      <c r="CQ31" s="61">
        <f>IF('[2]Validation flags'!$H$3=1,0, IF( ISNUMBER(Z31), 0, 1 ))</f>
        <v>0</v>
      </c>
      <c r="CR31" s="61">
        <f>IF('[2]Validation flags'!$H$3=1,0, IF( ISNUMBER(AA31), 0, 1 ))</f>
        <v>0</v>
      </c>
      <c r="CS31" s="61">
        <f>IF('[2]Validation flags'!$H$3=1,0, IF( ISNUMBER(AB31), 0, 1 ))</f>
        <v>0</v>
      </c>
      <c r="CT31" s="61">
        <f>IF('[2]Validation flags'!$H$3=1,0, IF( ISNUMBER(AC31), 0, 1 ))</f>
        <v>0</v>
      </c>
      <c r="CU31" s="60"/>
      <c r="CV31" s="61">
        <f>IF('[2]Validation flags'!$H$3=1,0, IF( ISNUMBER(AE31), 0, 1 ))</f>
        <v>0</v>
      </c>
      <c r="CW31" s="61">
        <f>IF('[2]Validation flags'!$H$3=1,0, IF( ISNUMBER(AF31), 0, 1 ))</f>
        <v>0</v>
      </c>
      <c r="CX31" s="61">
        <f>IF('[2]Validation flags'!$H$3=1,0, IF( ISNUMBER(AG31), 0, 1 ))</f>
        <v>0</v>
      </c>
      <c r="CY31" s="61">
        <f>IF('[2]Validation flags'!$H$3=1,0, IF( ISNUMBER(AH31), 0, 1 ))</f>
        <v>0</v>
      </c>
      <c r="CZ31" s="61">
        <f>IF('[2]Validation flags'!$H$3=1,0, IF( ISNUMBER(AI31), 0, 1 ))</f>
        <v>0</v>
      </c>
      <c r="DA31" s="60"/>
      <c r="DB31" s="61">
        <f>IF('[2]Validation flags'!$H$3=1,0, IF( ISNUMBER(AK31), 0, 1 ))</f>
        <v>0</v>
      </c>
      <c r="DC31" s="61">
        <f>IF('[2]Validation flags'!$H$3=1,0, IF( ISNUMBER(AL31), 0, 1 ))</f>
        <v>0</v>
      </c>
      <c r="DD31" s="61">
        <f>IF('[2]Validation flags'!$H$3=1,0, IF( ISNUMBER(AM31), 0, 1 ))</f>
        <v>0</v>
      </c>
      <c r="DE31" s="61">
        <f>IF('[2]Validation flags'!$H$3=1,0, IF( ISNUMBER(AN31), 0, 1 ))</f>
        <v>0</v>
      </c>
      <c r="DF31" s="61">
        <f>IF('[2]Validation flags'!$H$3=1,0, IF( ISNUMBER(AO31), 0, 1 ))</f>
        <v>0</v>
      </c>
      <c r="DG31" s="60"/>
      <c r="DH31" s="61">
        <f>IF('[2]Validation flags'!$H$3=1,0, IF( ISNUMBER(AQ31), 0, 1 ))</f>
        <v>0</v>
      </c>
      <c r="DI31" s="61">
        <f>IF('[2]Validation flags'!$H$3=1,0, IF( ISNUMBER(AR31), 0, 1 ))</f>
        <v>0</v>
      </c>
      <c r="DJ31" s="61">
        <f>IF('[2]Validation flags'!$H$3=1,0, IF( ISNUMBER(AS31), 0, 1 ))</f>
        <v>0</v>
      </c>
      <c r="DK31" s="61">
        <f>IF('[2]Validation flags'!$H$3=1,0, IF( ISNUMBER(AT31), 0, 1 ))</f>
        <v>0</v>
      </c>
      <c r="DL31" s="61">
        <f>IF('[2]Validation flags'!$H$3=1,0, IF( ISNUMBER(AU31), 0, 1 ))</f>
        <v>0</v>
      </c>
      <c r="DM31" s="60"/>
      <c r="DN31" s="61">
        <f>IF('[2]Validation flags'!$H$3=1,0, IF( ISNUMBER(AW31), 0, 1 ))</f>
        <v>0</v>
      </c>
      <c r="DO31" s="61">
        <f>IF('[2]Validation flags'!$H$3=1,0, IF( ISNUMBER(AX31), 0, 1 ))</f>
        <v>0</v>
      </c>
      <c r="DP31" s="61">
        <f>IF('[2]Validation flags'!$H$3=1,0, IF( ISNUMBER(AY31), 0, 1 ))</f>
        <v>0</v>
      </c>
      <c r="DQ31" s="61">
        <f>IF('[2]Validation flags'!$H$3=1,0, IF( ISNUMBER(AZ31), 0, 1 ))</f>
        <v>0</v>
      </c>
      <c r="DR31" s="61">
        <f>IF('[2]Validation flags'!$H$3=1,0, IF( ISNUMBER(BA31), 0, 1 ))</f>
        <v>0</v>
      </c>
      <c r="DS31" s="60"/>
      <c r="DT31" s="200"/>
    </row>
    <row r="32" spans="2:124" ht="14.25" customHeight="1" x14ac:dyDescent="0.3">
      <c r="B32" s="382">
        <f t="shared" si="9"/>
        <v>23</v>
      </c>
      <c r="C32" s="664" t="s">
        <v>1297</v>
      </c>
      <c r="D32" s="676"/>
      <c r="E32" s="391" t="s">
        <v>41</v>
      </c>
      <c r="F32" s="665">
        <v>3</v>
      </c>
      <c r="G32" s="521">
        <v>0</v>
      </c>
      <c r="H32" s="509">
        <v>0</v>
      </c>
      <c r="I32" s="509">
        <v>0</v>
      </c>
      <c r="J32" s="509">
        <v>0</v>
      </c>
      <c r="K32" s="666">
        <v>0</v>
      </c>
      <c r="L32" s="667">
        <f t="shared" si="1"/>
        <v>0</v>
      </c>
      <c r="M32" s="521">
        <v>0</v>
      </c>
      <c r="N32" s="509">
        <v>0</v>
      </c>
      <c r="O32" s="509">
        <v>0</v>
      </c>
      <c r="P32" s="509">
        <v>0</v>
      </c>
      <c r="Q32" s="666">
        <v>0</v>
      </c>
      <c r="R32" s="668">
        <f t="shared" si="2"/>
        <v>0</v>
      </c>
      <c r="S32" s="521">
        <v>0</v>
      </c>
      <c r="T32" s="509">
        <v>0</v>
      </c>
      <c r="U32" s="509">
        <v>0</v>
      </c>
      <c r="V32" s="509">
        <v>0</v>
      </c>
      <c r="W32" s="666">
        <v>0</v>
      </c>
      <c r="X32" s="668">
        <f t="shared" si="3"/>
        <v>0</v>
      </c>
      <c r="Y32" s="521">
        <v>0</v>
      </c>
      <c r="Z32" s="509">
        <v>0</v>
      </c>
      <c r="AA32" s="509">
        <v>0</v>
      </c>
      <c r="AB32" s="509">
        <v>0</v>
      </c>
      <c r="AC32" s="666">
        <v>0</v>
      </c>
      <c r="AD32" s="667">
        <f t="shared" si="4"/>
        <v>0</v>
      </c>
      <c r="AE32" s="521">
        <v>0</v>
      </c>
      <c r="AF32" s="509">
        <v>0</v>
      </c>
      <c r="AG32" s="509">
        <v>0</v>
      </c>
      <c r="AH32" s="509">
        <v>0</v>
      </c>
      <c r="AI32" s="666">
        <v>0</v>
      </c>
      <c r="AJ32" s="667">
        <f t="shared" si="5"/>
        <v>0</v>
      </c>
      <c r="AK32" s="521">
        <v>0</v>
      </c>
      <c r="AL32" s="509">
        <v>0</v>
      </c>
      <c r="AM32" s="509">
        <v>0</v>
      </c>
      <c r="AN32" s="509">
        <v>0</v>
      </c>
      <c r="AO32" s="666">
        <v>0</v>
      </c>
      <c r="AP32" s="667">
        <f t="shared" si="6"/>
        <v>0</v>
      </c>
      <c r="AQ32" s="521">
        <v>0</v>
      </c>
      <c r="AR32" s="509">
        <v>0</v>
      </c>
      <c r="AS32" s="509">
        <v>0</v>
      </c>
      <c r="AT32" s="509">
        <v>0</v>
      </c>
      <c r="AU32" s="666">
        <v>0</v>
      </c>
      <c r="AV32" s="667">
        <f t="shared" si="7"/>
        <v>0</v>
      </c>
      <c r="AW32" s="521">
        <v>0</v>
      </c>
      <c r="AX32" s="509">
        <v>0</v>
      </c>
      <c r="AY32" s="509">
        <v>0</v>
      </c>
      <c r="AZ32" s="509">
        <v>0</v>
      </c>
      <c r="BA32" s="666">
        <v>0</v>
      </c>
      <c r="BB32" s="667">
        <f t="shared" si="8"/>
        <v>0</v>
      </c>
      <c r="BC32" s="482"/>
      <c r="BD32" s="91"/>
      <c r="BE32" s="488"/>
      <c r="BF32" s="71"/>
      <c r="BG32" s="43">
        <f t="shared" si="0"/>
        <v>0</v>
      </c>
      <c r="BH32" s="651"/>
      <c r="BJ32" s="382">
        <f t="shared" si="10"/>
        <v>23</v>
      </c>
      <c r="BK32" s="664" t="s">
        <v>1297</v>
      </c>
      <c r="BL32" s="391" t="s">
        <v>41</v>
      </c>
      <c r="BM32" s="665">
        <v>3</v>
      </c>
      <c r="BN32" s="671" t="s">
        <v>1298</v>
      </c>
      <c r="BO32" s="672" t="s">
        <v>1299</v>
      </c>
      <c r="BP32" s="672" t="s">
        <v>1300</v>
      </c>
      <c r="BQ32" s="672" t="s">
        <v>1301</v>
      </c>
      <c r="BR32" s="673" t="s">
        <v>1302</v>
      </c>
      <c r="BS32" s="674" t="s">
        <v>1303</v>
      </c>
      <c r="BX32" s="61">
        <f>IF('[2]Validation flags'!$H$3=1,0, IF( ISNUMBER(G32), 0, 1 ))</f>
        <v>0</v>
      </c>
      <c r="BY32" s="61">
        <f>IF('[2]Validation flags'!$H$3=1,0, IF( ISNUMBER(H32), 0, 1 ))</f>
        <v>0</v>
      </c>
      <c r="BZ32" s="61">
        <f>IF('[2]Validation flags'!$H$3=1,0, IF( ISNUMBER(I32), 0, 1 ))</f>
        <v>0</v>
      </c>
      <c r="CA32" s="61">
        <f>IF('[2]Validation flags'!$H$3=1,0, IF( ISNUMBER(J32), 0, 1 ))</f>
        <v>0</v>
      </c>
      <c r="CB32" s="61">
        <f>IF('[2]Validation flags'!$H$3=1,0, IF( ISNUMBER(K32), 0, 1 ))</f>
        <v>0</v>
      </c>
      <c r="CC32" s="663"/>
      <c r="CD32" s="61">
        <f>IF('[2]Validation flags'!$H$3=1,0, IF( ISNUMBER(M32), 0, 1 ))</f>
        <v>0</v>
      </c>
      <c r="CE32" s="61">
        <f>IF('[2]Validation flags'!$H$3=1,0, IF( ISNUMBER(N32), 0, 1 ))</f>
        <v>0</v>
      </c>
      <c r="CF32" s="61">
        <f>IF('[2]Validation flags'!$H$3=1,0, IF( ISNUMBER(O32), 0, 1 ))</f>
        <v>0</v>
      </c>
      <c r="CG32" s="61">
        <f>IF('[2]Validation flags'!$H$3=1,0, IF( ISNUMBER(P32), 0, 1 ))</f>
        <v>0</v>
      </c>
      <c r="CH32" s="61">
        <f>IF('[2]Validation flags'!$H$3=1,0, IF( ISNUMBER(Q32), 0, 1 ))</f>
        <v>0</v>
      </c>
      <c r="CI32" s="60"/>
      <c r="CJ32" s="61">
        <f>IF('[2]Validation flags'!$H$3=1,0, IF( ISNUMBER(S32), 0, 1 ))</f>
        <v>0</v>
      </c>
      <c r="CK32" s="61">
        <f>IF('[2]Validation flags'!$H$3=1,0, IF( ISNUMBER(T32), 0, 1 ))</f>
        <v>0</v>
      </c>
      <c r="CL32" s="61">
        <f>IF('[2]Validation flags'!$H$3=1,0, IF( ISNUMBER(U32), 0, 1 ))</f>
        <v>0</v>
      </c>
      <c r="CM32" s="61">
        <f>IF('[2]Validation flags'!$H$3=1,0, IF( ISNUMBER(V32), 0, 1 ))</f>
        <v>0</v>
      </c>
      <c r="CN32" s="61">
        <f>IF('[2]Validation flags'!$H$3=1,0, IF( ISNUMBER(W32), 0, 1 ))</f>
        <v>0</v>
      </c>
      <c r="CO32" s="60"/>
      <c r="CP32" s="61">
        <f>IF('[2]Validation flags'!$H$3=1,0, IF( ISNUMBER(Y32), 0, 1 ))</f>
        <v>0</v>
      </c>
      <c r="CQ32" s="61">
        <f>IF('[2]Validation flags'!$H$3=1,0, IF( ISNUMBER(Z32), 0, 1 ))</f>
        <v>0</v>
      </c>
      <c r="CR32" s="61">
        <f>IF('[2]Validation flags'!$H$3=1,0, IF( ISNUMBER(AA32), 0, 1 ))</f>
        <v>0</v>
      </c>
      <c r="CS32" s="61">
        <f>IF('[2]Validation flags'!$H$3=1,0, IF( ISNUMBER(AB32), 0, 1 ))</f>
        <v>0</v>
      </c>
      <c r="CT32" s="61">
        <f>IF('[2]Validation flags'!$H$3=1,0, IF( ISNUMBER(AC32), 0, 1 ))</f>
        <v>0</v>
      </c>
      <c r="CU32" s="60"/>
      <c r="CV32" s="61">
        <f>IF('[2]Validation flags'!$H$3=1,0, IF( ISNUMBER(AE32), 0, 1 ))</f>
        <v>0</v>
      </c>
      <c r="CW32" s="61">
        <f>IF('[2]Validation flags'!$H$3=1,0, IF( ISNUMBER(AF32), 0, 1 ))</f>
        <v>0</v>
      </c>
      <c r="CX32" s="61">
        <f>IF('[2]Validation flags'!$H$3=1,0, IF( ISNUMBER(AG32), 0, 1 ))</f>
        <v>0</v>
      </c>
      <c r="CY32" s="61">
        <f>IF('[2]Validation flags'!$H$3=1,0, IF( ISNUMBER(AH32), 0, 1 ))</f>
        <v>0</v>
      </c>
      <c r="CZ32" s="61">
        <f>IF('[2]Validation flags'!$H$3=1,0, IF( ISNUMBER(AI32), 0, 1 ))</f>
        <v>0</v>
      </c>
      <c r="DA32" s="60"/>
      <c r="DB32" s="61">
        <f>IF('[2]Validation flags'!$H$3=1,0, IF( ISNUMBER(AK32), 0, 1 ))</f>
        <v>0</v>
      </c>
      <c r="DC32" s="61">
        <f>IF('[2]Validation flags'!$H$3=1,0, IF( ISNUMBER(AL32), 0, 1 ))</f>
        <v>0</v>
      </c>
      <c r="DD32" s="61">
        <f>IF('[2]Validation flags'!$H$3=1,0, IF( ISNUMBER(AM32), 0, 1 ))</f>
        <v>0</v>
      </c>
      <c r="DE32" s="61">
        <f>IF('[2]Validation flags'!$H$3=1,0, IF( ISNUMBER(AN32), 0, 1 ))</f>
        <v>0</v>
      </c>
      <c r="DF32" s="61">
        <f>IF('[2]Validation flags'!$H$3=1,0, IF( ISNUMBER(AO32), 0, 1 ))</f>
        <v>0</v>
      </c>
      <c r="DG32" s="60"/>
      <c r="DH32" s="61">
        <f>IF('[2]Validation flags'!$H$3=1,0, IF( ISNUMBER(AQ32), 0, 1 ))</f>
        <v>0</v>
      </c>
      <c r="DI32" s="61">
        <f>IF('[2]Validation flags'!$H$3=1,0, IF( ISNUMBER(AR32), 0, 1 ))</f>
        <v>0</v>
      </c>
      <c r="DJ32" s="61">
        <f>IF('[2]Validation flags'!$H$3=1,0, IF( ISNUMBER(AS32), 0, 1 ))</f>
        <v>0</v>
      </c>
      <c r="DK32" s="61">
        <f>IF('[2]Validation flags'!$H$3=1,0, IF( ISNUMBER(AT32), 0, 1 ))</f>
        <v>0</v>
      </c>
      <c r="DL32" s="61">
        <f>IF('[2]Validation flags'!$H$3=1,0, IF( ISNUMBER(AU32), 0, 1 ))</f>
        <v>0</v>
      </c>
      <c r="DM32" s="60"/>
      <c r="DN32" s="61">
        <f>IF('[2]Validation flags'!$H$3=1,0, IF( ISNUMBER(AW32), 0, 1 ))</f>
        <v>0</v>
      </c>
      <c r="DO32" s="61">
        <f>IF('[2]Validation flags'!$H$3=1,0, IF( ISNUMBER(AX32), 0, 1 ))</f>
        <v>0</v>
      </c>
      <c r="DP32" s="61">
        <f>IF('[2]Validation flags'!$H$3=1,0, IF( ISNUMBER(AY32), 0, 1 ))</f>
        <v>0</v>
      </c>
      <c r="DQ32" s="61">
        <f>IF('[2]Validation flags'!$H$3=1,0, IF( ISNUMBER(AZ32), 0, 1 ))</f>
        <v>0</v>
      </c>
      <c r="DR32" s="61">
        <f>IF('[2]Validation flags'!$H$3=1,0, IF( ISNUMBER(BA32), 0, 1 ))</f>
        <v>0</v>
      </c>
      <c r="DS32" s="60"/>
    </row>
    <row r="33" spans="2:124" ht="14.25" customHeight="1" x14ac:dyDescent="0.3">
      <c r="B33" s="382">
        <f t="shared" si="9"/>
        <v>24</v>
      </c>
      <c r="C33" s="664" t="s">
        <v>1304</v>
      </c>
      <c r="D33" s="676"/>
      <c r="E33" s="391" t="s">
        <v>41</v>
      </c>
      <c r="F33" s="665">
        <v>3</v>
      </c>
      <c r="G33" s="521">
        <v>0</v>
      </c>
      <c r="H33" s="509">
        <v>0</v>
      </c>
      <c r="I33" s="509">
        <v>0</v>
      </c>
      <c r="J33" s="509">
        <v>0</v>
      </c>
      <c r="K33" s="666">
        <v>0</v>
      </c>
      <c r="L33" s="667">
        <f t="shared" si="1"/>
        <v>0</v>
      </c>
      <c r="M33" s="521">
        <v>0</v>
      </c>
      <c r="N33" s="524">
        <v>0</v>
      </c>
      <c r="O33" s="509">
        <v>0</v>
      </c>
      <c r="P33" s="509">
        <v>0</v>
      </c>
      <c r="Q33" s="666">
        <v>0</v>
      </c>
      <c r="R33" s="668">
        <f t="shared" si="2"/>
        <v>0</v>
      </c>
      <c r="S33" s="521">
        <v>0</v>
      </c>
      <c r="T33" s="524">
        <v>0</v>
      </c>
      <c r="U33" s="509">
        <v>0</v>
      </c>
      <c r="V33" s="509">
        <v>0</v>
      </c>
      <c r="W33" s="666">
        <v>0</v>
      </c>
      <c r="X33" s="668">
        <f t="shared" si="3"/>
        <v>0</v>
      </c>
      <c r="Y33" s="521">
        <v>0</v>
      </c>
      <c r="Z33" s="509">
        <v>0</v>
      </c>
      <c r="AA33" s="509">
        <v>0</v>
      </c>
      <c r="AB33" s="509">
        <v>0</v>
      </c>
      <c r="AC33" s="666">
        <v>0</v>
      </c>
      <c r="AD33" s="667">
        <f t="shared" si="4"/>
        <v>0</v>
      </c>
      <c r="AE33" s="521">
        <v>0</v>
      </c>
      <c r="AF33" s="509">
        <v>0</v>
      </c>
      <c r="AG33" s="509">
        <v>0</v>
      </c>
      <c r="AH33" s="509">
        <v>0</v>
      </c>
      <c r="AI33" s="666">
        <v>0</v>
      </c>
      <c r="AJ33" s="667">
        <f t="shared" si="5"/>
        <v>0</v>
      </c>
      <c r="AK33" s="521">
        <v>0</v>
      </c>
      <c r="AL33" s="509">
        <v>0</v>
      </c>
      <c r="AM33" s="509">
        <v>0</v>
      </c>
      <c r="AN33" s="509">
        <v>0</v>
      </c>
      <c r="AO33" s="666">
        <v>0</v>
      </c>
      <c r="AP33" s="667">
        <f t="shared" si="6"/>
        <v>0</v>
      </c>
      <c r="AQ33" s="521">
        <v>0</v>
      </c>
      <c r="AR33" s="509">
        <v>0</v>
      </c>
      <c r="AS33" s="509">
        <v>0</v>
      </c>
      <c r="AT33" s="509">
        <v>0</v>
      </c>
      <c r="AU33" s="666">
        <v>0</v>
      </c>
      <c r="AV33" s="667">
        <f t="shared" si="7"/>
        <v>0</v>
      </c>
      <c r="AW33" s="521">
        <v>0</v>
      </c>
      <c r="AX33" s="509">
        <v>0</v>
      </c>
      <c r="AY33" s="509">
        <v>0</v>
      </c>
      <c r="AZ33" s="509">
        <v>0</v>
      </c>
      <c r="BA33" s="666">
        <v>0</v>
      </c>
      <c r="BB33" s="667">
        <f t="shared" si="8"/>
        <v>0</v>
      </c>
      <c r="BC33" s="482"/>
      <c r="BD33" s="91"/>
      <c r="BE33" s="488"/>
      <c r="BF33" s="71"/>
      <c r="BG33" s="43">
        <f t="shared" si="0"/>
        <v>0</v>
      </c>
      <c r="BH33" s="651"/>
      <c r="BJ33" s="382">
        <f t="shared" si="10"/>
        <v>24</v>
      </c>
      <c r="BK33" s="664" t="s">
        <v>1304</v>
      </c>
      <c r="BL33" s="391" t="s">
        <v>41</v>
      </c>
      <c r="BM33" s="665">
        <v>3</v>
      </c>
      <c r="BN33" s="671" t="s">
        <v>1305</v>
      </c>
      <c r="BO33" s="672" t="s">
        <v>1306</v>
      </c>
      <c r="BP33" s="672" t="s">
        <v>1307</v>
      </c>
      <c r="BQ33" s="672" t="s">
        <v>1308</v>
      </c>
      <c r="BR33" s="673" t="s">
        <v>1309</v>
      </c>
      <c r="BS33" s="674" t="s">
        <v>1310</v>
      </c>
      <c r="BX33" s="61">
        <f>IF('[2]Validation flags'!$H$3=1,0, IF( ISNUMBER(G33), 0, 1 ))</f>
        <v>0</v>
      </c>
      <c r="BY33" s="61">
        <f>IF('[2]Validation flags'!$H$3=1,0, IF( ISNUMBER(H33), 0, 1 ))</f>
        <v>0</v>
      </c>
      <c r="BZ33" s="61">
        <f>IF('[2]Validation flags'!$H$3=1,0, IF( ISNUMBER(I33), 0, 1 ))</f>
        <v>0</v>
      </c>
      <c r="CA33" s="61">
        <f>IF('[2]Validation flags'!$H$3=1,0, IF( ISNUMBER(J33), 0, 1 ))</f>
        <v>0</v>
      </c>
      <c r="CB33" s="61">
        <f>IF('[2]Validation flags'!$H$3=1,0, IF( ISNUMBER(K33), 0, 1 ))</f>
        <v>0</v>
      </c>
      <c r="CC33" s="663"/>
      <c r="CD33" s="61">
        <f>IF('[2]Validation flags'!$H$3=1,0, IF( ISNUMBER(M33), 0, 1 ))</f>
        <v>0</v>
      </c>
      <c r="CE33" s="61">
        <f>IF('[2]Validation flags'!$H$3=1,0, IF( ISNUMBER(N33), 0, 1 ))</f>
        <v>0</v>
      </c>
      <c r="CF33" s="61">
        <f>IF('[2]Validation flags'!$H$3=1,0, IF( ISNUMBER(O33), 0, 1 ))</f>
        <v>0</v>
      </c>
      <c r="CG33" s="61">
        <f>IF('[2]Validation flags'!$H$3=1,0, IF( ISNUMBER(P33), 0, 1 ))</f>
        <v>0</v>
      </c>
      <c r="CH33" s="61">
        <f>IF('[2]Validation flags'!$H$3=1,0, IF( ISNUMBER(Q33), 0, 1 ))</f>
        <v>0</v>
      </c>
      <c r="CI33" s="60"/>
      <c r="CJ33" s="61">
        <f>IF('[2]Validation flags'!$H$3=1,0, IF( ISNUMBER(S33), 0, 1 ))</f>
        <v>0</v>
      </c>
      <c r="CK33" s="61">
        <f>IF('[2]Validation flags'!$H$3=1,0, IF( ISNUMBER(T33), 0, 1 ))</f>
        <v>0</v>
      </c>
      <c r="CL33" s="61">
        <f>IF('[2]Validation flags'!$H$3=1,0, IF( ISNUMBER(U33), 0, 1 ))</f>
        <v>0</v>
      </c>
      <c r="CM33" s="61">
        <f>IF('[2]Validation flags'!$H$3=1,0, IF( ISNUMBER(V33), 0, 1 ))</f>
        <v>0</v>
      </c>
      <c r="CN33" s="61">
        <f>IF('[2]Validation flags'!$H$3=1,0, IF( ISNUMBER(W33), 0, 1 ))</f>
        <v>0</v>
      </c>
      <c r="CO33" s="60"/>
      <c r="CP33" s="61">
        <f>IF('[2]Validation flags'!$H$3=1,0, IF( ISNUMBER(Y33), 0, 1 ))</f>
        <v>0</v>
      </c>
      <c r="CQ33" s="61">
        <f>IF('[2]Validation flags'!$H$3=1,0, IF( ISNUMBER(Z33), 0, 1 ))</f>
        <v>0</v>
      </c>
      <c r="CR33" s="61">
        <f>IF('[2]Validation flags'!$H$3=1,0, IF( ISNUMBER(AA33), 0, 1 ))</f>
        <v>0</v>
      </c>
      <c r="CS33" s="61">
        <f>IF('[2]Validation flags'!$H$3=1,0, IF( ISNUMBER(AB33), 0, 1 ))</f>
        <v>0</v>
      </c>
      <c r="CT33" s="61">
        <f>IF('[2]Validation flags'!$H$3=1,0, IF( ISNUMBER(AC33), 0, 1 ))</f>
        <v>0</v>
      </c>
      <c r="CU33" s="60"/>
      <c r="CV33" s="61">
        <f>IF('[2]Validation flags'!$H$3=1,0, IF( ISNUMBER(AE33), 0, 1 ))</f>
        <v>0</v>
      </c>
      <c r="CW33" s="61">
        <f>IF('[2]Validation flags'!$H$3=1,0, IF( ISNUMBER(AF33), 0, 1 ))</f>
        <v>0</v>
      </c>
      <c r="CX33" s="61">
        <f>IF('[2]Validation flags'!$H$3=1,0, IF( ISNUMBER(AG33), 0, 1 ))</f>
        <v>0</v>
      </c>
      <c r="CY33" s="61">
        <f>IF('[2]Validation flags'!$H$3=1,0, IF( ISNUMBER(AH33), 0, 1 ))</f>
        <v>0</v>
      </c>
      <c r="CZ33" s="61">
        <f>IF('[2]Validation flags'!$H$3=1,0, IF( ISNUMBER(AI33), 0, 1 ))</f>
        <v>0</v>
      </c>
      <c r="DA33" s="60"/>
      <c r="DB33" s="61">
        <f>IF('[2]Validation flags'!$H$3=1,0, IF( ISNUMBER(AK33), 0, 1 ))</f>
        <v>0</v>
      </c>
      <c r="DC33" s="61">
        <f>IF('[2]Validation flags'!$H$3=1,0, IF( ISNUMBER(AL33), 0, 1 ))</f>
        <v>0</v>
      </c>
      <c r="DD33" s="61">
        <f>IF('[2]Validation flags'!$H$3=1,0, IF( ISNUMBER(AM33), 0, 1 ))</f>
        <v>0</v>
      </c>
      <c r="DE33" s="61">
        <f>IF('[2]Validation flags'!$H$3=1,0, IF( ISNUMBER(AN33), 0, 1 ))</f>
        <v>0</v>
      </c>
      <c r="DF33" s="61">
        <f>IF('[2]Validation flags'!$H$3=1,0, IF( ISNUMBER(AO33), 0, 1 ))</f>
        <v>0</v>
      </c>
      <c r="DG33" s="60"/>
      <c r="DH33" s="61">
        <f>IF('[2]Validation flags'!$H$3=1,0, IF( ISNUMBER(AQ33), 0, 1 ))</f>
        <v>0</v>
      </c>
      <c r="DI33" s="61">
        <f>IF('[2]Validation flags'!$H$3=1,0, IF( ISNUMBER(AR33), 0, 1 ))</f>
        <v>0</v>
      </c>
      <c r="DJ33" s="61">
        <f>IF('[2]Validation flags'!$H$3=1,0, IF( ISNUMBER(AS33), 0, 1 ))</f>
        <v>0</v>
      </c>
      <c r="DK33" s="61">
        <f>IF('[2]Validation flags'!$H$3=1,0, IF( ISNUMBER(AT33), 0, 1 ))</f>
        <v>0</v>
      </c>
      <c r="DL33" s="61">
        <f>IF('[2]Validation flags'!$H$3=1,0, IF( ISNUMBER(AU33), 0, 1 ))</f>
        <v>0</v>
      </c>
      <c r="DM33" s="60"/>
      <c r="DN33" s="61">
        <f>IF('[2]Validation flags'!$H$3=1,0, IF( ISNUMBER(AW33), 0, 1 ))</f>
        <v>0</v>
      </c>
      <c r="DO33" s="61">
        <f>IF('[2]Validation flags'!$H$3=1,0, IF( ISNUMBER(AX33), 0, 1 ))</f>
        <v>0</v>
      </c>
      <c r="DP33" s="61">
        <f>IF('[2]Validation flags'!$H$3=1,0, IF( ISNUMBER(AY33), 0, 1 ))</f>
        <v>0</v>
      </c>
      <c r="DQ33" s="61">
        <f>IF('[2]Validation flags'!$H$3=1,0, IF( ISNUMBER(AZ33), 0, 1 ))</f>
        <v>0</v>
      </c>
      <c r="DR33" s="61">
        <f>IF('[2]Validation flags'!$H$3=1,0, IF( ISNUMBER(BA33), 0, 1 ))</f>
        <v>0</v>
      </c>
      <c r="DS33" s="60"/>
    </row>
    <row r="34" spans="2:124" ht="14.25" customHeight="1" x14ac:dyDescent="0.3">
      <c r="B34" s="382">
        <f t="shared" si="9"/>
        <v>25</v>
      </c>
      <c r="C34" s="664" t="s">
        <v>1311</v>
      </c>
      <c r="D34" s="676"/>
      <c r="E34" s="391" t="s">
        <v>41</v>
      </c>
      <c r="F34" s="665">
        <v>3</v>
      </c>
      <c r="G34" s="521">
        <v>5.0039999999999996</v>
      </c>
      <c r="H34" s="509">
        <v>0</v>
      </c>
      <c r="I34" s="509">
        <v>0</v>
      </c>
      <c r="J34" s="509">
        <v>0</v>
      </c>
      <c r="K34" s="666">
        <v>0</v>
      </c>
      <c r="L34" s="667">
        <f t="shared" si="1"/>
        <v>5.0039999999999996</v>
      </c>
      <c r="M34" s="523">
        <v>2.1890000000000001</v>
      </c>
      <c r="N34" s="509">
        <v>0</v>
      </c>
      <c r="O34" s="509">
        <v>0</v>
      </c>
      <c r="P34" s="509">
        <v>0</v>
      </c>
      <c r="Q34" s="666">
        <v>0</v>
      </c>
      <c r="R34" s="668">
        <f t="shared" si="2"/>
        <v>2.1890000000000001</v>
      </c>
      <c r="S34" s="523">
        <v>4.0522859999999996</v>
      </c>
      <c r="T34" s="509">
        <v>0</v>
      </c>
      <c r="U34" s="509">
        <v>0</v>
      </c>
      <c r="V34" s="509">
        <v>0</v>
      </c>
      <c r="W34" s="666">
        <v>0</v>
      </c>
      <c r="X34" s="668">
        <f t="shared" si="3"/>
        <v>4.0522859999999996</v>
      </c>
      <c r="Y34" s="521">
        <v>8.1579999999999995</v>
      </c>
      <c r="Z34" s="509">
        <v>0</v>
      </c>
      <c r="AA34" s="509">
        <v>0</v>
      </c>
      <c r="AB34" s="509">
        <v>0</v>
      </c>
      <c r="AC34" s="666">
        <v>0</v>
      </c>
      <c r="AD34" s="667">
        <f t="shared" si="4"/>
        <v>8.1579999999999995</v>
      </c>
      <c r="AE34" s="521">
        <v>11.196</v>
      </c>
      <c r="AF34" s="509">
        <v>0</v>
      </c>
      <c r="AG34" s="509">
        <v>0</v>
      </c>
      <c r="AH34" s="509">
        <v>0</v>
      </c>
      <c r="AI34" s="666">
        <v>0</v>
      </c>
      <c r="AJ34" s="667">
        <f t="shared" si="5"/>
        <v>11.196</v>
      </c>
      <c r="AK34" s="523">
        <v>9.0050000000000008</v>
      </c>
      <c r="AL34" s="509">
        <v>0</v>
      </c>
      <c r="AM34" s="509">
        <v>0</v>
      </c>
      <c r="AN34" s="509">
        <v>0</v>
      </c>
      <c r="AO34" s="666">
        <v>0</v>
      </c>
      <c r="AP34" s="667">
        <f t="shared" si="6"/>
        <v>9.0050000000000008</v>
      </c>
      <c r="AQ34" s="521">
        <v>6.4509999999999996</v>
      </c>
      <c r="AR34" s="509">
        <v>0</v>
      </c>
      <c r="AS34" s="509">
        <v>0</v>
      </c>
      <c r="AT34" s="509">
        <v>0</v>
      </c>
      <c r="AU34" s="666">
        <v>0</v>
      </c>
      <c r="AV34" s="667">
        <f t="shared" si="7"/>
        <v>6.4509999999999996</v>
      </c>
      <c r="AW34" s="521">
        <v>4.4490000000000007</v>
      </c>
      <c r="AX34" s="509">
        <v>0</v>
      </c>
      <c r="AY34" s="509">
        <v>0</v>
      </c>
      <c r="AZ34" s="509">
        <v>0</v>
      </c>
      <c r="BA34" s="666">
        <v>0</v>
      </c>
      <c r="BB34" s="667">
        <f t="shared" si="8"/>
        <v>4.4490000000000007</v>
      </c>
      <c r="BC34" s="482"/>
      <c r="BD34" s="91"/>
      <c r="BE34" s="488"/>
      <c r="BF34" s="71"/>
      <c r="BG34" s="43">
        <f t="shared" si="0"/>
        <v>0</v>
      </c>
      <c r="BH34" s="651"/>
      <c r="BJ34" s="382">
        <f t="shared" si="10"/>
        <v>25</v>
      </c>
      <c r="BK34" s="664" t="s">
        <v>1311</v>
      </c>
      <c r="BL34" s="391" t="s">
        <v>41</v>
      </c>
      <c r="BM34" s="665">
        <v>3</v>
      </c>
      <c r="BN34" s="671" t="s">
        <v>1312</v>
      </c>
      <c r="BO34" s="672" t="s">
        <v>1313</v>
      </c>
      <c r="BP34" s="672" t="s">
        <v>1314</v>
      </c>
      <c r="BQ34" s="672" t="s">
        <v>1315</v>
      </c>
      <c r="BR34" s="673" t="s">
        <v>1316</v>
      </c>
      <c r="BS34" s="674" t="s">
        <v>1317</v>
      </c>
      <c r="BX34" s="61">
        <f>IF('[2]Validation flags'!$H$3=1,0, IF( ISNUMBER(G34), 0, 1 ))</f>
        <v>0</v>
      </c>
      <c r="BY34" s="61">
        <f>IF('[2]Validation flags'!$H$3=1,0, IF( ISNUMBER(H34), 0, 1 ))</f>
        <v>0</v>
      </c>
      <c r="BZ34" s="61">
        <f>IF('[2]Validation flags'!$H$3=1,0, IF( ISNUMBER(I34), 0, 1 ))</f>
        <v>0</v>
      </c>
      <c r="CA34" s="61">
        <f>IF('[2]Validation flags'!$H$3=1,0, IF( ISNUMBER(J34), 0, 1 ))</f>
        <v>0</v>
      </c>
      <c r="CB34" s="61">
        <f>IF('[2]Validation flags'!$H$3=1,0, IF( ISNUMBER(K34), 0, 1 ))</f>
        <v>0</v>
      </c>
      <c r="CC34" s="663"/>
      <c r="CD34" s="61">
        <f>IF('[2]Validation flags'!$H$3=1,0, IF( ISNUMBER(M34), 0, 1 ))</f>
        <v>0</v>
      </c>
      <c r="CE34" s="61">
        <f>IF('[2]Validation flags'!$H$3=1,0, IF( ISNUMBER(N34), 0, 1 ))</f>
        <v>0</v>
      </c>
      <c r="CF34" s="61">
        <f>IF('[2]Validation flags'!$H$3=1,0, IF( ISNUMBER(O34), 0, 1 ))</f>
        <v>0</v>
      </c>
      <c r="CG34" s="61">
        <f>IF('[2]Validation flags'!$H$3=1,0, IF( ISNUMBER(P34), 0, 1 ))</f>
        <v>0</v>
      </c>
      <c r="CH34" s="61">
        <f>IF('[2]Validation flags'!$H$3=1,0, IF( ISNUMBER(Q34), 0, 1 ))</f>
        <v>0</v>
      </c>
      <c r="CI34" s="60"/>
      <c r="CJ34" s="61">
        <f>IF('[2]Validation flags'!$H$3=1,0, IF( ISNUMBER(S34), 0, 1 ))</f>
        <v>0</v>
      </c>
      <c r="CK34" s="61">
        <f>IF('[2]Validation flags'!$H$3=1,0, IF( ISNUMBER(T34), 0, 1 ))</f>
        <v>0</v>
      </c>
      <c r="CL34" s="61">
        <f>IF('[2]Validation flags'!$H$3=1,0, IF( ISNUMBER(U34), 0, 1 ))</f>
        <v>0</v>
      </c>
      <c r="CM34" s="61">
        <f>IF('[2]Validation flags'!$H$3=1,0, IF( ISNUMBER(V34), 0, 1 ))</f>
        <v>0</v>
      </c>
      <c r="CN34" s="61">
        <f>IF('[2]Validation flags'!$H$3=1,0, IF( ISNUMBER(W34), 0, 1 ))</f>
        <v>0</v>
      </c>
      <c r="CO34" s="60"/>
      <c r="CP34" s="61">
        <f>IF('[2]Validation flags'!$H$3=1,0, IF( ISNUMBER(Y34), 0, 1 ))</f>
        <v>0</v>
      </c>
      <c r="CQ34" s="61">
        <f>IF('[2]Validation flags'!$H$3=1,0, IF( ISNUMBER(Z34), 0, 1 ))</f>
        <v>0</v>
      </c>
      <c r="CR34" s="61">
        <f>IF('[2]Validation flags'!$H$3=1,0, IF( ISNUMBER(AA34), 0, 1 ))</f>
        <v>0</v>
      </c>
      <c r="CS34" s="61">
        <f>IF('[2]Validation flags'!$H$3=1,0, IF( ISNUMBER(AB34), 0, 1 ))</f>
        <v>0</v>
      </c>
      <c r="CT34" s="61">
        <f>IF('[2]Validation flags'!$H$3=1,0, IF( ISNUMBER(AC34), 0, 1 ))</f>
        <v>0</v>
      </c>
      <c r="CU34" s="60"/>
      <c r="CV34" s="61">
        <f>IF('[2]Validation flags'!$H$3=1,0, IF( ISNUMBER(AE34), 0, 1 ))</f>
        <v>0</v>
      </c>
      <c r="CW34" s="61">
        <f>IF('[2]Validation flags'!$H$3=1,0, IF( ISNUMBER(AF34), 0, 1 ))</f>
        <v>0</v>
      </c>
      <c r="CX34" s="61">
        <f>IF('[2]Validation flags'!$H$3=1,0, IF( ISNUMBER(AG34), 0, 1 ))</f>
        <v>0</v>
      </c>
      <c r="CY34" s="61">
        <f>IF('[2]Validation flags'!$H$3=1,0, IF( ISNUMBER(AH34), 0, 1 ))</f>
        <v>0</v>
      </c>
      <c r="CZ34" s="61">
        <f>IF('[2]Validation flags'!$H$3=1,0, IF( ISNUMBER(AI34), 0, 1 ))</f>
        <v>0</v>
      </c>
      <c r="DA34" s="60"/>
      <c r="DB34" s="61">
        <f>IF('[2]Validation flags'!$H$3=1,0, IF( ISNUMBER(AK34), 0, 1 ))</f>
        <v>0</v>
      </c>
      <c r="DC34" s="61">
        <f>IF('[2]Validation flags'!$H$3=1,0, IF( ISNUMBER(AL34), 0, 1 ))</f>
        <v>0</v>
      </c>
      <c r="DD34" s="61">
        <f>IF('[2]Validation flags'!$H$3=1,0, IF( ISNUMBER(AM34), 0, 1 ))</f>
        <v>0</v>
      </c>
      <c r="DE34" s="61">
        <f>IF('[2]Validation flags'!$H$3=1,0, IF( ISNUMBER(AN34), 0, 1 ))</f>
        <v>0</v>
      </c>
      <c r="DF34" s="61">
        <f>IF('[2]Validation flags'!$H$3=1,0, IF( ISNUMBER(AO34), 0, 1 ))</f>
        <v>0</v>
      </c>
      <c r="DG34" s="60"/>
      <c r="DH34" s="61">
        <f>IF('[2]Validation flags'!$H$3=1,0, IF( ISNUMBER(AQ34), 0, 1 ))</f>
        <v>0</v>
      </c>
      <c r="DI34" s="61">
        <f>IF('[2]Validation flags'!$H$3=1,0, IF( ISNUMBER(AR34), 0, 1 ))</f>
        <v>0</v>
      </c>
      <c r="DJ34" s="61">
        <f>IF('[2]Validation flags'!$H$3=1,0, IF( ISNUMBER(AS34), 0, 1 ))</f>
        <v>0</v>
      </c>
      <c r="DK34" s="61">
        <f>IF('[2]Validation flags'!$H$3=1,0, IF( ISNUMBER(AT34), 0, 1 ))</f>
        <v>0</v>
      </c>
      <c r="DL34" s="61">
        <f>IF('[2]Validation flags'!$H$3=1,0, IF( ISNUMBER(AU34), 0, 1 ))</f>
        <v>0</v>
      </c>
      <c r="DM34" s="60"/>
      <c r="DN34" s="61">
        <f>IF('[2]Validation flags'!$H$3=1,0, IF( ISNUMBER(AW34), 0, 1 ))</f>
        <v>0</v>
      </c>
      <c r="DO34" s="61">
        <f>IF('[2]Validation flags'!$H$3=1,0, IF( ISNUMBER(AX34), 0, 1 ))</f>
        <v>0</v>
      </c>
      <c r="DP34" s="61">
        <f>IF('[2]Validation flags'!$H$3=1,0, IF( ISNUMBER(AY34), 0, 1 ))</f>
        <v>0</v>
      </c>
      <c r="DQ34" s="61">
        <f>IF('[2]Validation flags'!$H$3=1,0, IF( ISNUMBER(AZ34), 0, 1 ))</f>
        <v>0</v>
      </c>
      <c r="DR34" s="61">
        <f>IF('[2]Validation flags'!$H$3=1,0, IF( ISNUMBER(BA34), 0, 1 ))</f>
        <v>0</v>
      </c>
      <c r="DS34" s="60"/>
    </row>
    <row r="35" spans="2:124" ht="14.25" customHeight="1" x14ac:dyDescent="0.3">
      <c r="B35" s="677">
        <f t="shared" si="9"/>
        <v>26</v>
      </c>
      <c r="C35" s="678" t="s">
        <v>1318</v>
      </c>
      <c r="D35" s="679"/>
      <c r="E35" s="391" t="s">
        <v>41</v>
      </c>
      <c r="F35" s="665">
        <v>3</v>
      </c>
      <c r="G35" s="521">
        <v>0</v>
      </c>
      <c r="H35" s="509">
        <v>2.1240000000000001</v>
      </c>
      <c r="I35" s="509">
        <v>0</v>
      </c>
      <c r="J35" s="509">
        <v>-0.24399999999999999</v>
      </c>
      <c r="K35" s="666">
        <v>0</v>
      </c>
      <c r="L35" s="667">
        <f t="shared" si="1"/>
        <v>1.8800000000000001</v>
      </c>
      <c r="M35" s="521">
        <v>0</v>
      </c>
      <c r="N35" s="524">
        <v>1.345</v>
      </c>
      <c r="O35" s="509">
        <v>0</v>
      </c>
      <c r="P35" s="509">
        <v>0</v>
      </c>
      <c r="Q35" s="666">
        <v>0</v>
      </c>
      <c r="R35" s="668">
        <f t="shared" si="2"/>
        <v>1.345</v>
      </c>
      <c r="S35" s="521">
        <v>0</v>
      </c>
      <c r="T35" s="524">
        <v>0.62540200000000001</v>
      </c>
      <c r="U35" s="509">
        <v>0</v>
      </c>
      <c r="V35" s="509">
        <v>0</v>
      </c>
      <c r="W35" s="666">
        <v>0</v>
      </c>
      <c r="X35" s="668">
        <f t="shared" si="3"/>
        <v>0.62540200000000001</v>
      </c>
      <c r="Y35" s="521">
        <v>0</v>
      </c>
      <c r="Z35" s="524">
        <v>3.0330000000000004</v>
      </c>
      <c r="AA35" s="509">
        <v>0</v>
      </c>
      <c r="AB35" s="509">
        <v>0</v>
      </c>
      <c r="AC35" s="666">
        <v>0</v>
      </c>
      <c r="AD35" s="667">
        <f t="shared" si="4"/>
        <v>3.0330000000000004</v>
      </c>
      <c r="AE35" s="521">
        <v>0</v>
      </c>
      <c r="AF35" s="524">
        <v>10.398999999999997</v>
      </c>
      <c r="AG35" s="509">
        <v>0</v>
      </c>
      <c r="AH35" s="509">
        <v>0</v>
      </c>
      <c r="AI35" s="666">
        <v>0</v>
      </c>
      <c r="AJ35" s="667">
        <f t="shared" si="5"/>
        <v>10.398999999999997</v>
      </c>
      <c r="AK35" s="521">
        <v>0</v>
      </c>
      <c r="AL35" s="524">
        <v>15.997999999999999</v>
      </c>
      <c r="AM35" s="509">
        <v>0</v>
      </c>
      <c r="AN35" s="509">
        <v>0</v>
      </c>
      <c r="AO35" s="666">
        <v>0</v>
      </c>
      <c r="AP35" s="667">
        <f t="shared" si="6"/>
        <v>15.997999999999999</v>
      </c>
      <c r="AQ35" s="521">
        <v>0</v>
      </c>
      <c r="AR35" s="524">
        <v>12.463000000000001</v>
      </c>
      <c r="AS35" s="509">
        <v>0</v>
      </c>
      <c r="AT35" s="509">
        <v>0</v>
      </c>
      <c r="AU35" s="666">
        <v>0</v>
      </c>
      <c r="AV35" s="667">
        <f t="shared" si="7"/>
        <v>12.463000000000001</v>
      </c>
      <c r="AW35" s="521">
        <v>0</v>
      </c>
      <c r="AX35" s="524">
        <v>4.444</v>
      </c>
      <c r="AY35" s="509">
        <v>0</v>
      </c>
      <c r="AZ35" s="509">
        <v>0</v>
      </c>
      <c r="BA35" s="666">
        <v>0</v>
      </c>
      <c r="BB35" s="667">
        <f t="shared" si="8"/>
        <v>4.444</v>
      </c>
      <c r="BC35" s="482"/>
      <c r="BD35" s="669"/>
      <c r="BE35" s="488"/>
      <c r="BF35" s="71"/>
      <c r="BG35" s="43">
        <f t="shared" si="0"/>
        <v>0</v>
      </c>
      <c r="BH35" s="651"/>
      <c r="BJ35" s="677">
        <f t="shared" si="10"/>
        <v>26</v>
      </c>
      <c r="BK35" s="678" t="s">
        <v>1318</v>
      </c>
      <c r="BL35" s="391" t="s">
        <v>41</v>
      </c>
      <c r="BM35" s="665">
        <v>3</v>
      </c>
      <c r="BN35" s="680" t="s">
        <v>1319</v>
      </c>
      <c r="BO35" s="681" t="s">
        <v>1320</v>
      </c>
      <c r="BP35" s="681" t="s">
        <v>1321</v>
      </c>
      <c r="BQ35" s="681" t="s">
        <v>1322</v>
      </c>
      <c r="BR35" s="682" t="s">
        <v>1323</v>
      </c>
      <c r="BS35" s="674" t="s">
        <v>1324</v>
      </c>
      <c r="BX35" s="61">
        <f>IF('[2]Validation flags'!$H$3=1,0, IF( ISNUMBER(G35), 0, 1 ))</f>
        <v>0</v>
      </c>
      <c r="BY35" s="61">
        <f>IF('[2]Validation flags'!$H$3=1,0, IF( ISNUMBER(H35), 0, 1 ))</f>
        <v>0</v>
      </c>
      <c r="BZ35" s="61">
        <f>IF('[2]Validation flags'!$H$3=1,0, IF( ISNUMBER(I35), 0, 1 ))</f>
        <v>0</v>
      </c>
      <c r="CA35" s="61">
        <f>IF('[2]Validation flags'!$H$3=1,0, IF( ISNUMBER(J35), 0, 1 ))</f>
        <v>0</v>
      </c>
      <c r="CB35" s="61">
        <f>IF('[2]Validation flags'!$H$3=1,0, IF( ISNUMBER(K35), 0, 1 ))</f>
        <v>0</v>
      </c>
      <c r="CC35" s="663"/>
      <c r="CD35" s="61">
        <f>IF('[2]Validation flags'!$H$3=1,0, IF( ISNUMBER(M35), 0, 1 ))</f>
        <v>0</v>
      </c>
      <c r="CE35" s="61">
        <f>IF('[2]Validation flags'!$H$3=1,0, IF( ISNUMBER(N35), 0, 1 ))</f>
        <v>0</v>
      </c>
      <c r="CF35" s="61">
        <f>IF('[2]Validation flags'!$H$3=1,0, IF( ISNUMBER(O35), 0, 1 ))</f>
        <v>0</v>
      </c>
      <c r="CG35" s="61">
        <f>IF('[2]Validation flags'!$H$3=1,0, IF( ISNUMBER(P35), 0, 1 ))</f>
        <v>0</v>
      </c>
      <c r="CH35" s="61">
        <f>IF('[2]Validation flags'!$H$3=1,0, IF( ISNUMBER(Q35), 0, 1 ))</f>
        <v>0</v>
      </c>
      <c r="CI35" s="60"/>
      <c r="CJ35" s="61">
        <f>IF('[2]Validation flags'!$H$3=1,0, IF( ISNUMBER(S35), 0, 1 ))</f>
        <v>0</v>
      </c>
      <c r="CK35" s="61">
        <f>IF('[2]Validation flags'!$H$3=1,0, IF( ISNUMBER(T35), 0, 1 ))</f>
        <v>0</v>
      </c>
      <c r="CL35" s="61">
        <f>IF('[2]Validation flags'!$H$3=1,0, IF( ISNUMBER(U35), 0, 1 ))</f>
        <v>0</v>
      </c>
      <c r="CM35" s="61">
        <f>IF('[2]Validation flags'!$H$3=1,0, IF( ISNUMBER(V35), 0, 1 ))</f>
        <v>0</v>
      </c>
      <c r="CN35" s="61">
        <f>IF('[2]Validation flags'!$H$3=1,0, IF( ISNUMBER(W35), 0, 1 ))</f>
        <v>0</v>
      </c>
      <c r="CO35" s="60"/>
      <c r="CP35" s="61">
        <f>IF('[2]Validation flags'!$H$3=1,0, IF( ISNUMBER(Y35), 0, 1 ))</f>
        <v>0</v>
      </c>
      <c r="CQ35" s="61">
        <f>IF('[2]Validation flags'!$H$3=1,0, IF( ISNUMBER(Z35), 0, 1 ))</f>
        <v>0</v>
      </c>
      <c r="CR35" s="61">
        <f>IF('[2]Validation flags'!$H$3=1,0, IF( ISNUMBER(AA35), 0, 1 ))</f>
        <v>0</v>
      </c>
      <c r="CS35" s="61">
        <f>IF('[2]Validation flags'!$H$3=1,0, IF( ISNUMBER(AB35), 0, 1 ))</f>
        <v>0</v>
      </c>
      <c r="CT35" s="61">
        <f>IF('[2]Validation flags'!$H$3=1,0, IF( ISNUMBER(AC35), 0, 1 ))</f>
        <v>0</v>
      </c>
      <c r="CU35" s="60"/>
      <c r="CV35" s="61">
        <f>IF('[2]Validation flags'!$H$3=1,0, IF( ISNUMBER(AE35), 0, 1 ))</f>
        <v>0</v>
      </c>
      <c r="CW35" s="61">
        <f>IF('[2]Validation flags'!$H$3=1,0, IF( ISNUMBER(AF35), 0, 1 ))</f>
        <v>0</v>
      </c>
      <c r="CX35" s="61">
        <f>IF('[2]Validation flags'!$H$3=1,0, IF( ISNUMBER(AG35), 0, 1 ))</f>
        <v>0</v>
      </c>
      <c r="CY35" s="61">
        <f>IF('[2]Validation flags'!$H$3=1,0, IF( ISNUMBER(AH35), 0, 1 ))</f>
        <v>0</v>
      </c>
      <c r="CZ35" s="61">
        <f>IF('[2]Validation flags'!$H$3=1,0, IF( ISNUMBER(AI35), 0, 1 ))</f>
        <v>0</v>
      </c>
      <c r="DA35" s="60"/>
      <c r="DB35" s="61">
        <f>IF('[2]Validation flags'!$H$3=1,0, IF( ISNUMBER(AK35), 0, 1 ))</f>
        <v>0</v>
      </c>
      <c r="DC35" s="61">
        <f>IF('[2]Validation flags'!$H$3=1,0, IF( ISNUMBER(AL35), 0, 1 ))</f>
        <v>0</v>
      </c>
      <c r="DD35" s="61">
        <f>IF('[2]Validation flags'!$H$3=1,0, IF( ISNUMBER(AM35), 0, 1 ))</f>
        <v>0</v>
      </c>
      <c r="DE35" s="61">
        <f>IF('[2]Validation flags'!$H$3=1,0, IF( ISNUMBER(AN35), 0, 1 ))</f>
        <v>0</v>
      </c>
      <c r="DF35" s="61">
        <f>IF('[2]Validation flags'!$H$3=1,0, IF( ISNUMBER(AO35), 0, 1 ))</f>
        <v>0</v>
      </c>
      <c r="DG35" s="60"/>
      <c r="DH35" s="61">
        <f>IF('[2]Validation flags'!$H$3=1,0, IF( ISNUMBER(AQ35), 0, 1 ))</f>
        <v>0</v>
      </c>
      <c r="DI35" s="61">
        <f>IF('[2]Validation flags'!$H$3=1,0, IF( ISNUMBER(AR35), 0, 1 ))</f>
        <v>0</v>
      </c>
      <c r="DJ35" s="61">
        <f>IF('[2]Validation flags'!$H$3=1,0, IF( ISNUMBER(AS35), 0, 1 ))</f>
        <v>0</v>
      </c>
      <c r="DK35" s="61">
        <f>IF('[2]Validation flags'!$H$3=1,0, IF( ISNUMBER(AT35), 0, 1 ))</f>
        <v>0</v>
      </c>
      <c r="DL35" s="61">
        <f>IF('[2]Validation flags'!$H$3=1,0, IF( ISNUMBER(AU35), 0, 1 ))</f>
        <v>0</v>
      </c>
      <c r="DM35" s="60"/>
      <c r="DN35" s="61">
        <f>IF('[2]Validation flags'!$H$3=1,0, IF( ISNUMBER(AW35), 0, 1 ))</f>
        <v>0</v>
      </c>
      <c r="DO35" s="61">
        <f>IF('[2]Validation flags'!$H$3=1,0, IF( ISNUMBER(AX35), 0, 1 ))</f>
        <v>0</v>
      </c>
      <c r="DP35" s="61">
        <f>IF('[2]Validation flags'!$H$3=1,0, IF( ISNUMBER(AY35), 0, 1 ))</f>
        <v>0</v>
      </c>
      <c r="DQ35" s="61">
        <f>IF('[2]Validation flags'!$H$3=1,0, IF( ISNUMBER(AZ35), 0, 1 ))</f>
        <v>0</v>
      </c>
      <c r="DR35" s="61">
        <f>IF('[2]Validation flags'!$H$3=1,0, IF( ISNUMBER(BA35), 0, 1 ))</f>
        <v>0</v>
      </c>
      <c r="DS35" s="60"/>
    </row>
    <row r="36" spans="2:124" ht="14.25" customHeight="1" x14ac:dyDescent="0.3">
      <c r="B36" s="677">
        <f t="shared" si="9"/>
        <v>27</v>
      </c>
      <c r="C36" s="683" t="s">
        <v>553</v>
      </c>
      <c r="D36" s="679"/>
      <c r="E36" s="391" t="s">
        <v>41</v>
      </c>
      <c r="F36" s="665">
        <v>3</v>
      </c>
      <c r="G36" s="521">
        <v>0</v>
      </c>
      <c r="H36" s="509">
        <v>0</v>
      </c>
      <c r="I36" s="509">
        <v>0</v>
      </c>
      <c r="J36" s="509">
        <v>0</v>
      </c>
      <c r="K36" s="666">
        <v>0</v>
      </c>
      <c r="L36" s="667">
        <f t="shared" si="1"/>
        <v>0</v>
      </c>
      <c r="M36" s="521">
        <v>0</v>
      </c>
      <c r="N36" s="509">
        <v>0</v>
      </c>
      <c r="O36" s="509">
        <v>0</v>
      </c>
      <c r="P36" s="509">
        <v>0</v>
      </c>
      <c r="Q36" s="666">
        <v>0</v>
      </c>
      <c r="R36" s="668">
        <f t="shared" si="2"/>
        <v>0</v>
      </c>
      <c r="S36" s="521">
        <v>0</v>
      </c>
      <c r="T36" s="509">
        <v>0</v>
      </c>
      <c r="U36" s="509">
        <v>0</v>
      </c>
      <c r="V36" s="509">
        <v>0</v>
      </c>
      <c r="W36" s="666">
        <v>0</v>
      </c>
      <c r="X36" s="668">
        <f t="shared" si="3"/>
        <v>0</v>
      </c>
      <c r="Y36" s="521">
        <v>5.6530000000000005</v>
      </c>
      <c r="Z36" s="509">
        <v>0</v>
      </c>
      <c r="AA36" s="509">
        <v>0</v>
      </c>
      <c r="AB36" s="509">
        <v>0</v>
      </c>
      <c r="AC36" s="666">
        <v>0</v>
      </c>
      <c r="AD36" s="667">
        <f t="shared" si="4"/>
        <v>5.6530000000000005</v>
      </c>
      <c r="AE36" s="521">
        <v>5.6630000000000003</v>
      </c>
      <c r="AF36" s="509">
        <v>0</v>
      </c>
      <c r="AG36" s="509">
        <v>0</v>
      </c>
      <c r="AH36" s="509">
        <v>0</v>
      </c>
      <c r="AI36" s="666">
        <v>0</v>
      </c>
      <c r="AJ36" s="667">
        <f t="shared" si="5"/>
        <v>5.6630000000000003</v>
      </c>
      <c r="AK36" s="523">
        <v>5.71</v>
      </c>
      <c r="AL36" s="509">
        <v>0</v>
      </c>
      <c r="AM36" s="509">
        <v>0</v>
      </c>
      <c r="AN36" s="509">
        <v>0</v>
      </c>
      <c r="AO36" s="666">
        <v>0</v>
      </c>
      <c r="AP36" s="667">
        <f t="shared" si="6"/>
        <v>5.71</v>
      </c>
      <c r="AQ36" s="521">
        <v>5.7440000000000007</v>
      </c>
      <c r="AR36" s="509">
        <v>0</v>
      </c>
      <c r="AS36" s="509">
        <v>0</v>
      </c>
      <c r="AT36" s="509">
        <v>0</v>
      </c>
      <c r="AU36" s="666">
        <v>0</v>
      </c>
      <c r="AV36" s="667">
        <f t="shared" si="7"/>
        <v>5.7440000000000007</v>
      </c>
      <c r="AW36" s="521">
        <v>5.8159999999999998</v>
      </c>
      <c r="AX36" s="509">
        <v>0</v>
      </c>
      <c r="AY36" s="509">
        <v>0</v>
      </c>
      <c r="AZ36" s="509">
        <v>0</v>
      </c>
      <c r="BA36" s="666">
        <v>0</v>
      </c>
      <c r="BB36" s="667">
        <f t="shared" si="8"/>
        <v>5.8159999999999998</v>
      </c>
      <c r="BC36" s="482"/>
      <c r="BD36" s="91"/>
      <c r="BE36" s="488"/>
      <c r="BF36" s="71"/>
      <c r="BG36" s="43">
        <f t="shared" si="0"/>
        <v>0</v>
      </c>
      <c r="BH36" s="651"/>
      <c r="BJ36" s="677">
        <f t="shared" si="10"/>
        <v>27</v>
      </c>
      <c r="BK36" s="683" t="s">
        <v>553</v>
      </c>
      <c r="BL36" s="391" t="s">
        <v>41</v>
      </c>
      <c r="BM36" s="665">
        <v>3</v>
      </c>
      <c r="BN36" s="680" t="s">
        <v>1325</v>
      </c>
      <c r="BO36" s="681" t="s">
        <v>1326</v>
      </c>
      <c r="BP36" s="681" t="s">
        <v>1327</v>
      </c>
      <c r="BQ36" s="681" t="s">
        <v>1328</v>
      </c>
      <c r="BR36" s="682" t="s">
        <v>1329</v>
      </c>
      <c r="BS36" s="674" t="s">
        <v>1330</v>
      </c>
      <c r="BX36" s="61">
        <f>IF('[2]Validation flags'!$H$3=1,0, IF( ISNUMBER(G36), 0, 1 ))</f>
        <v>0</v>
      </c>
      <c r="BY36" s="61">
        <f>IF('[2]Validation flags'!$H$3=1,0, IF( ISNUMBER(H36), 0, 1 ))</f>
        <v>0</v>
      </c>
      <c r="BZ36" s="61">
        <f>IF('[2]Validation flags'!$H$3=1,0, IF( ISNUMBER(I36), 0, 1 ))</f>
        <v>0</v>
      </c>
      <c r="CA36" s="61">
        <f>IF('[2]Validation flags'!$H$3=1,0, IF( ISNUMBER(J36), 0, 1 ))</f>
        <v>0</v>
      </c>
      <c r="CB36" s="61">
        <f>IF('[2]Validation flags'!$H$3=1,0, IF( ISNUMBER(K36), 0, 1 ))</f>
        <v>0</v>
      </c>
      <c r="CC36" s="663"/>
      <c r="CD36" s="61">
        <f>IF('[2]Validation flags'!$H$3=1,0, IF( ISNUMBER(M36), 0, 1 ))</f>
        <v>0</v>
      </c>
      <c r="CE36" s="61">
        <f>IF('[2]Validation flags'!$H$3=1,0, IF( ISNUMBER(N36), 0, 1 ))</f>
        <v>0</v>
      </c>
      <c r="CF36" s="61">
        <f>IF('[2]Validation flags'!$H$3=1,0, IF( ISNUMBER(O36), 0, 1 ))</f>
        <v>0</v>
      </c>
      <c r="CG36" s="61">
        <f>IF('[2]Validation flags'!$H$3=1,0, IF( ISNUMBER(P36), 0, 1 ))</f>
        <v>0</v>
      </c>
      <c r="CH36" s="61">
        <f>IF('[2]Validation flags'!$H$3=1,0, IF( ISNUMBER(Q36), 0, 1 ))</f>
        <v>0</v>
      </c>
      <c r="CI36" s="60"/>
      <c r="CJ36" s="61">
        <f>IF('[2]Validation flags'!$H$3=1,0, IF( ISNUMBER(S36), 0, 1 ))</f>
        <v>0</v>
      </c>
      <c r="CK36" s="61">
        <f>IF('[2]Validation flags'!$H$3=1,0, IF( ISNUMBER(T36), 0, 1 ))</f>
        <v>0</v>
      </c>
      <c r="CL36" s="61">
        <f>IF('[2]Validation flags'!$H$3=1,0, IF( ISNUMBER(U36), 0, 1 ))</f>
        <v>0</v>
      </c>
      <c r="CM36" s="61">
        <f>IF('[2]Validation flags'!$H$3=1,0, IF( ISNUMBER(V36), 0, 1 ))</f>
        <v>0</v>
      </c>
      <c r="CN36" s="61">
        <f>IF('[2]Validation flags'!$H$3=1,0, IF( ISNUMBER(W36), 0, 1 ))</f>
        <v>0</v>
      </c>
      <c r="CO36" s="60"/>
      <c r="CP36" s="61">
        <f>IF('[2]Validation flags'!$H$3=1,0, IF( ISNUMBER(Y36), 0, 1 ))</f>
        <v>0</v>
      </c>
      <c r="CQ36" s="61">
        <f>IF('[2]Validation flags'!$H$3=1,0, IF( ISNUMBER(Z36), 0, 1 ))</f>
        <v>0</v>
      </c>
      <c r="CR36" s="61">
        <f>IF('[2]Validation flags'!$H$3=1,0, IF( ISNUMBER(AA36), 0, 1 ))</f>
        <v>0</v>
      </c>
      <c r="CS36" s="61">
        <f>IF('[2]Validation flags'!$H$3=1,0, IF( ISNUMBER(AB36), 0, 1 ))</f>
        <v>0</v>
      </c>
      <c r="CT36" s="61">
        <f>IF('[2]Validation flags'!$H$3=1,0, IF( ISNUMBER(AC36), 0, 1 ))</f>
        <v>0</v>
      </c>
      <c r="CU36" s="60"/>
      <c r="CV36" s="61">
        <f>IF('[2]Validation flags'!$H$3=1,0, IF( ISNUMBER(AE36), 0, 1 ))</f>
        <v>0</v>
      </c>
      <c r="CW36" s="61">
        <f>IF('[2]Validation flags'!$H$3=1,0, IF( ISNUMBER(AF36), 0, 1 ))</f>
        <v>0</v>
      </c>
      <c r="CX36" s="61">
        <f>IF('[2]Validation flags'!$H$3=1,0, IF( ISNUMBER(AG36), 0, 1 ))</f>
        <v>0</v>
      </c>
      <c r="CY36" s="61">
        <f>IF('[2]Validation flags'!$H$3=1,0, IF( ISNUMBER(AH36), 0, 1 ))</f>
        <v>0</v>
      </c>
      <c r="CZ36" s="61">
        <f>IF('[2]Validation flags'!$H$3=1,0, IF( ISNUMBER(AI36), 0, 1 ))</f>
        <v>0</v>
      </c>
      <c r="DA36" s="60"/>
      <c r="DB36" s="61">
        <f>IF('[2]Validation flags'!$H$3=1,0, IF( ISNUMBER(AK36), 0, 1 ))</f>
        <v>0</v>
      </c>
      <c r="DC36" s="61">
        <f>IF('[2]Validation flags'!$H$3=1,0, IF( ISNUMBER(AL36), 0, 1 ))</f>
        <v>0</v>
      </c>
      <c r="DD36" s="61">
        <f>IF('[2]Validation flags'!$H$3=1,0, IF( ISNUMBER(AM36), 0, 1 ))</f>
        <v>0</v>
      </c>
      <c r="DE36" s="61">
        <f>IF('[2]Validation flags'!$H$3=1,0, IF( ISNUMBER(AN36), 0, 1 ))</f>
        <v>0</v>
      </c>
      <c r="DF36" s="61">
        <f>IF('[2]Validation flags'!$H$3=1,0, IF( ISNUMBER(AO36), 0, 1 ))</f>
        <v>0</v>
      </c>
      <c r="DG36" s="60"/>
      <c r="DH36" s="61">
        <f>IF('[2]Validation flags'!$H$3=1,0, IF( ISNUMBER(AQ36), 0, 1 ))</f>
        <v>0</v>
      </c>
      <c r="DI36" s="61">
        <f>IF('[2]Validation flags'!$H$3=1,0, IF( ISNUMBER(AR36), 0, 1 ))</f>
        <v>0</v>
      </c>
      <c r="DJ36" s="61">
        <f>IF('[2]Validation flags'!$H$3=1,0, IF( ISNUMBER(AS36), 0, 1 ))</f>
        <v>0</v>
      </c>
      <c r="DK36" s="61">
        <f>IF('[2]Validation flags'!$H$3=1,0, IF( ISNUMBER(AT36), 0, 1 ))</f>
        <v>0</v>
      </c>
      <c r="DL36" s="61">
        <f>IF('[2]Validation flags'!$H$3=1,0, IF( ISNUMBER(AU36), 0, 1 ))</f>
        <v>0</v>
      </c>
      <c r="DM36" s="60"/>
      <c r="DN36" s="61">
        <f>IF('[2]Validation flags'!$H$3=1,0, IF( ISNUMBER(AW36), 0, 1 ))</f>
        <v>0</v>
      </c>
      <c r="DO36" s="61">
        <f>IF('[2]Validation flags'!$H$3=1,0, IF( ISNUMBER(AX36), 0, 1 ))</f>
        <v>0</v>
      </c>
      <c r="DP36" s="61">
        <f>IF('[2]Validation flags'!$H$3=1,0, IF( ISNUMBER(AY36), 0, 1 ))</f>
        <v>0</v>
      </c>
      <c r="DQ36" s="61">
        <f>IF('[2]Validation flags'!$H$3=1,0, IF( ISNUMBER(AZ36), 0, 1 ))</f>
        <v>0</v>
      </c>
      <c r="DR36" s="61">
        <f>IF('[2]Validation flags'!$H$3=1,0, IF( ISNUMBER(BA36), 0, 1 ))</f>
        <v>0</v>
      </c>
      <c r="DS36" s="60"/>
    </row>
    <row r="37" spans="2:124" ht="14.25" customHeight="1" x14ac:dyDescent="0.3">
      <c r="B37" s="677">
        <f t="shared" si="9"/>
        <v>28</v>
      </c>
      <c r="C37" s="678" t="s">
        <v>547</v>
      </c>
      <c r="D37" s="679"/>
      <c r="E37" s="391" t="s">
        <v>41</v>
      </c>
      <c r="F37" s="665">
        <v>3</v>
      </c>
      <c r="G37" s="521">
        <v>0.51400000000000001</v>
      </c>
      <c r="H37" s="509">
        <v>0.65800000000000003</v>
      </c>
      <c r="I37" s="509">
        <v>6.8000000000000005E-2</v>
      </c>
      <c r="J37" s="509">
        <v>0.23899999999999999</v>
      </c>
      <c r="K37" s="666">
        <v>8.9999999999999993E-3</v>
      </c>
      <c r="L37" s="667">
        <f t="shared" si="1"/>
        <v>1.488</v>
      </c>
      <c r="M37" s="523">
        <v>1.0980000000000001</v>
      </c>
      <c r="N37" s="524">
        <v>1.4669999999999999</v>
      </c>
      <c r="O37" s="524">
        <v>0.13500000000000001</v>
      </c>
      <c r="P37" s="524">
        <v>0.48</v>
      </c>
      <c r="Q37" s="675">
        <v>1.7000000000000001E-2</v>
      </c>
      <c r="R37" s="668">
        <f t="shared" si="2"/>
        <v>3.1970000000000001</v>
      </c>
      <c r="S37" s="523">
        <v>0.59592699801689031</v>
      </c>
      <c r="T37" s="524">
        <v>0.79735534253195139</v>
      </c>
      <c r="U37" s="524">
        <v>7.3303862025684244E-2</v>
      </c>
      <c r="V37" s="524">
        <v>0.26075247061220685</v>
      </c>
      <c r="W37" s="675">
        <v>9.3453268132674631E-3</v>
      </c>
      <c r="X37" s="668">
        <f t="shared" si="3"/>
        <v>1.7366840000000003</v>
      </c>
      <c r="Y37" s="521">
        <v>0</v>
      </c>
      <c r="Z37" s="509">
        <v>1.0999999999999999E-2</v>
      </c>
      <c r="AA37" s="509">
        <v>1.6E-2</v>
      </c>
      <c r="AB37" s="509">
        <v>0</v>
      </c>
      <c r="AC37" s="666">
        <v>0</v>
      </c>
      <c r="AD37" s="667">
        <f t="shared" si="4"/>
        <v>2.7E-2</v>
      </c>
      <c r="AE37" s="521">
        <v>0</v>
      </c>
      <c r="AF37" s="509">
        <v>2.7E-2</v>
      </c>
      <c r="AG37" s="509">
        <v>3.6999999999999998E-2</v>
      </c>
      <c r="AH37" s="509">
        <v>0</v>
      </c>
      <c r="AI37" s="666">
        <v>0</v>
      </c>
      <c r="AJ37" s="667">
        <f t="shared" si="5"/>
        <v>6.4000000000000001E-2</v>
      </c>
      <c r="AK37" s="521">
        <v>0</v>
      </c>
      <c r="AL37" s="509">
        <v>2.7E-2</v>
      </c>
      <c r="AM37" s="509">
        <v>3.6999999999999998E-2</v>
      </c>
      <c r="AN37" s="509">
        <v>0</v>
      </c>
      <c r="AO37" s="666">
        <v>0</v>
      </c>
      <c r="AP37" s="667">
        <f t="shared" si="6"/>
        <v>6.4000000000000001E-2</v>
      </c>
      <c r="AQ37" s="521">
        <v>0</v>
      </c>
      <c r="AR37" s="509">
        <v>2.7E-2</v>
      </c>
      <c r="AS37" s="509">
        <v>3.7999999999999999E-2</v>
      </c>
      <c r="AT37" s="509">
        <v>0</v>
      </c>
      <c r="AU37" s="666">
        <v>0</v>
      </c>
      <c r="AV37" s="667">
        <f t="shared" si="7"/>
        <v>6.5000000000000002E-2</v>
      </c>
      <c r="AW37" s="521">
        <v>0</v>
      </c>
      <c r="AX37" s="509">
        <v>2.7E-2</v>
      </c>
      <c r="AY37" s="509">
        <v>3.7999999999999999E-2</v>
      </c>
      <c r="AZ37" s="509">
        <v>0</v>
      </c>
      <c r="BA37" s="666">
        <v>0</v>
      </c>
      <c r="BB37" s="667">
        <f t="shared" si="8"/>
        <v>6.5000000000000002E-2</v>
      </c>
      <c r="BC37" s="482"/>
      <c r="BD37" s="91"/>
      <c r="BE37" s="488"/>
      <c r="BF37" s="71"/>
      <c r="BG37" s="43">
        <f t="shared" si="0"/>
        <v>0</v>
      </c>
      <c r="BH37" s="651"/>
      <c r="BJ37" s="677">
        <f t="shared" si="10"/>
        <v>28</v>
      </c>
      <c r="BK37" s="678" t="s">
        <v>547</v>
      </c>
      <c r="BL37" s="391" t="s">
        <v>41</v>
      </c>
      <c r="BM37" s="665">
        <v>3</v>
      </c>
      <c r="BN37" s="680" t="s">
        <v>1331</v>
      </c>
      <c r="BO37" s="681" t="s">
        <v>1332</v>
      </c>
      <c r="BP37" s="681" t="s">
        <v>1333</v>
      </c>
      <c r="BQ37" s="681" t="s">
        <v>1334</v>
      </c>
      <c r="BR37" s="682" t="s">
        <v>1335</v>
      </c>
      <c r="BS37" s="674" t="s">
        <v>1336</v>
      </c>
      <c r="BX37" s="61">
        <f>IF('[2]Validation flags'!$H$3=1,0, IF( ISNUMBER(G37), 0, 1 ))</f>
        <v>0</v>
      </c>
      <c r="BY37" s="61">
        <f>IF('[2]Validation flags'!$H$3=1,0, IF( ISNUMBER(H37), 0, 1 ))</f>
        <v>0</v>
      </c>
      <c r="BZ37" s="61">
        <f>IF('[2]Validation flags'!$H$3=1,0, IF( ISNUMBER(I37), 0, 1 ))</f>
        <v>0</v>
      </c>
      <c r="CA37" s="61">
        <f>IF('[2]Validation flags'!$H$3=1,0, IF( ISNUMBER(J37), 0, 1 ))</f>
        <v>0</v>
      </c>
      <c r="CB37" s="61">
        <f>IF('[2]Validation flags'!$H$3=1,0, IF( ISNUMBER(K37), 0, 1 ))</f>
        <v>0</v>
      </c>
      <c r="CC37" s="663"/>
      <c r="CD37" s="61">
        <f>IF('[2]Validation flags'!$H$3=1,0, IF( ISNUMBER(M37), 0, 1 ))</f>
        <v>0</v>
      </c>
      <c r="CE37" s="61">
        <f>IF('[2]Validation flags'!$H$3=1,0, IF( ISNUMBER(N37), 0, 1 ))</f>
        <v>0</v>
      </c>
      <c r="CF37" s="61">
        <f>IF('[2]Validation flags'!$H$3=1,0, IF( ISNUMBER(O37), 0, 1 ))</f>
        <v>0</v>
      </c>
      <c r="CG37" s="61">
        <f>IF('[2]Validation flags'!$H$3=1,0, IF( ISNUMBER(P37), 0, 1 ))</f>
        <v>0</v>
      </c>
      <c r="CH37" s="61">
        <f>IF('[2]Validation flags'!$H$3=1,0, IF( ISNUMBER(Q37), 0, 1 ))</f>
        <v>0</v>
      </c>
      <c r="CI37" s="60"/>
      <c r="CJ37" s="61">
        <f>IF('[2]Validation flags'!$H$3=1,0, IF( ISNUMBER(S37), 0, 1 ))</f>
        <v>0</v>
      </c>
      <c r="CK37" s="61">
        <f>IF('[2]Validation flags'!$H$3=1,0, IF( ISNUMBER(T37), 0, 1 ))</f>
        <v>0</v>
      </c>
      <c r="CL37" s="61">
        <f>IF('[2]Validation flags'!$H$3=1,0, IF( ISNUMBER(U37), 0, 1 ))</f>
        <v>0</v>
      </c>
      <c r="CM37" s="61">
        <f>IF('[2]Validation flags'!$H$3=1,0, IF( ISNUMBER(V37), 0, 1 ))</f>
        <v>0</v>
      </c>
      <c r="CN37" s="61">
        <f>IF('[2]Validation flags'!$H$3=1,0, IF( ISNUMBER(W37), 0, 1 ))</f>
        <v>0</v>
      </c>
      <c r="CO37" s="60"/>
      <c r="CP37" s="61">
        <f>IF('[2]Validation flags'!$H$3=1,0, IF( ISNUMBER(Y37), 0, 1 ))</f>
        <v>0</v>
      </c>
      <c r="CQ37" s="61">
        <f>IF('[2]Validation flags'!$H$3=1,0, IF( ISNUMBER(Z37), 0, 1 ))</f>
        <v>0</v>
      </c>
      <c r="CR37" s="61">
        <f>IF('[2]Validation flags'!$H$3=1,0, IF( ISNUMBER(AA37), 0, 1 ))</f>
        <v>0</v>
      </c>
      <c r="CS37" s="61">
        <f>IF('[2]Validation flags'!$H$3=1,0, IF( ISNUMBER(AB37), 0, 1 ))</f>
        <v>0</v>
      </c>
      <c r="CT37" s="61">
        <f>IF('[2]Validation flags'!$H$3=1,0, IF( ISNUMBER(AC37), 0, 1 ))</f>
        <v>0</v>
      </c>
      <c r="CU37" s="60"/>
      <c r="CV37" s="61">
        <f>IF('[2]Validation flags'!$H$3=1,0, IF( ISNUMBER(AE37), 0, 1 ))</f>
        <v>0</v>
      </c>
      <c r="CW37" s="61">
        <f>IF('[2]Validation flags'!$H$3=1,0, IF( ISNUMBER(AF37), 0, 1 ))</f>
        <v>0</v>
      </c>
      <c r="CX37" s="61">
        <f>IF('[2]Validation flags'!$H$3=1,0, IF( ISNUMBER(AG37), 0, 1 ))</f>
        <v>0</v>
      </c>
      <c r="CY37" s="61">
        <f>IF('[2]Validation flags'!$H$3=1,0, IF( ISNUMBER(AH37), 0, 1 ))</f>
        <v>0</v>
      </c>
      <c r="CZ37" s="61">
        <f>IF('[2]Validation flags'!$H$3=1,0, IF( ISNUMBER(AI37), 0, 1 ))</f>
        <v>0</v>
      </c>
      <c r="DA37" s="60"/>
      <c r="DB37" s="61">
        <f>IF('[2]Validation flags'!$H$3=1,0, IF( ISNUMBER(AK37), 0, 1 ))</f>
        <v>0</v>
      </c>
      <c r="DC37" s="61">
        <f>IF('[2]Validation flags'!$H$3=1,0, IF( ISNUMBER(AL37), 0, 1 ))</f>
        <v>0</v>
      </c>
      <c r="DD37" s="61">
        <f>IF('[2]Validation flags'!$H$3=1,0, IF( ISNUMBER(AM37), 0, 1 ))</f>
        <v>0</v>
      </c>
      <c r="DE37" s="61">
        <f>IF('[2]Validation flags'!$H$3=1,0, IF( ISNUMBER(AN37), 0, 1 ))</f>
        <v>0</v>
      </c>
      <c r="DF37" s="61">
        <f>IF('[2]Validation flags'!$H$3=1,0, IF( ISNUMBER(AO37), 0, 1 ))</f>
        <v>0</v>
      </c>
      <c r="DG37" s="60"/>
      <c r="DH37" s="61">
        <f>IF('[2]Validation flags'!$H$3=1,0, IF( ISNUMBER(AQ37), 0, 1 ))</f>
        <v>0</v>
      </c>
      <c r="DI37" s="61">
        <f>IF('[2]Validation flags'!$H$3=1,0, IF( ISNUMBER(AR37), 0, 1 ))</f>
        <v>0</v>
      </c>
      <c r="DJ37" s="61">
        <f>IF('[2]Validation flags'!$H$3=1,0, IF( ISNUMBER(AS37), 0, 1 ))</f>
        <v>0</v>
      </c>
      <c r="DK37" s="61">
        <f>IF('[2]Validation flags'!$H$3=1,0, IF( ISNUMBER(AT37), 0, 1 ))</f>
        <v>0</v>
      </c>
      <c r="DL37" s="61">
        <f>IF('[2]Validation flags'!$H$3=1,0, IF( ISNUMBER(AU37), 0, 1 ))</f>
        <v>0</v>
      </c>
      <c r="DM37" s="60"/>
      <c r="DN37" s="61">
        <f>IF('[2]Validation flags'!$H$3=1,0, IF( ISNUMBER(AW37), 0, 1 ))</f>
        <v>0</v>
      </c>
      <c r="DO37" s="61">
        <f>IF('[2]Validation flags'!$H$3=1,0, IF( ISNUMBER(AX37), 0, 1 ))</f>
        <v>0</v>
      </c>
      <c r="DP37" s="61">
        <f>IF('[2]Validation flags'!$H$3=1,0, IF( ISNUMBER(AY37), 0, 1 ))</f>
        <v>0</v>
      </c>
      <c r="DQ37" s="61">
        <f>IF('[2]Validation flags'!$H$3=1,0, IF( ISNUMBER(AZ37), 0, 1 ))</f>
        <v>0</v>
      </c>
      <c r="DR37" s="61">
        <f>IF('[2]Validation flags'!$H$3=1,0, IF( ISNUMBER(BA37), 0, 1 ))</f>
        <v>0</v>
      </c>
      <c r="DS37" s="60"/>
      <c r="DT37" s="127"/>
    </row>
    <row r="38" spans="2:124" ht="14.25" customHeight="1" x14ac:dyDescent="0.3">
      <c r="B38" s="677">
        <f t="shared" si="9"/>
        <v>29</v>
      </c>
      <c r="C38" s="684" t="s">
        <v>541</v>
      </c>
      <c r="D38" s="679"/>
      <c r="E38" s="391" t="s">
        <v>41</v>
      </c>
      <c r="F38" s="665">
        <v>3</v>
      </c>
      <c r="G38" s="521">
        <v>0</v>
      </c>
      <c r="H38" s="509">
        <v>0</v>
      </c>
      <c r="I38" s="509">
        <v>0</v>
      </c>
      <c r="J38" s="509">
        <v>0</v>
      </c>
      <c r="K38" s="666">
        <v>0</v>
      </c>
      <c r="L38" s="667">
        <f t="shared" si="1"/>
        <v>0</v>
      </c>
      <c r="M38" s="521">
        <v>0</v>
      </c>
      <c r="N38" s="509">
        <v>0</v>
      </c>
      <c r="O38" s="509">
        <v>0</v>
      </c>
      <c r="P38" s="509">
        <v>0</v>
      </c>
      <c r="Q38" s="666">
        <v>0</v>
      </c>
      <c r="R38" s="668">
        <f t="shared" si="2"/>
        <v>0</v>
      </c>
      <c r="S38" s="521">
        <v>0</v>
      </c>
      <c r="T38" s="509">
        <v>0</v>
      </c>
      <c r="U38" s="509">
        <v>0</v>
      </c>
      <c r="V38" s="509">
        <v>0</v>
      </c>
      <c r="W38" s="666">
        <v>0</v>
      </c>
      <c r="X38" s="668">
        <f t="shared" si="3"/>
        <v>0</v>
      </c>
      <c r="Y38" s="521">
        <v>0</v>
      </c>
      <c r="Z38" s="509">
        <v>0</v>
      </c>
      <c r="AA38" s="509">
        <v>0</v>
      </c>
      <c r="AB38" s="509">
        <v>0</v>
      </c>
      <c r="AC38" s="666">
        <v>0</v>
      </c>
      <c r="AD38" s="667">
        <f t="shared" si="4"/>
        <v>0</v>
      </c>
      <c r="AE38" s="521">
        <v>0</v>
      </c>
      <c r="AF38" s="509">
        <v>0</v>
      </c>
      <c r="AG38" s="509">
        <v>0</v>
      </c>
      <c r="AH38" s="509">
        <v>0</v>
      </c>
      <c r="AI38" s="666">
        <v>0</v>
      </c>
      <c r="AJ38" s="667">
        <f t="shared" si="5"/>
        <v>0</v>
      </c>
      <c r="AK38" s="521">
        <v>0</v>
      </c>
      <c r="AL38" s="509">
        <v>0</v>
      </c>
      <c r="AM38" s="509">
        <v>0</v>
      </c>
      <c r="AN38" s="509">
        <v>0</v>
      </c>
      <c r="AO38" s="666">
        <v>0</v>
      </c>
      <c r="AP38" s="667">
        <f t="shared" si="6"/>
        <v>0</v>
      </c>
      <c r="AQ38" s="521">
        <v>0</v>
      </c>
      <c r="AR38" s="509">
        <v>0</v>
      </c>
      <c r="AS38" s="509">
        <v>0</v>
      </c>
      <c r="AT38" s="509">
        <v>0</v>
      </c>
      <c r="AU38" s="666">
        <v>0</v>
      </c>
      <c r="AV38" s="667">
        <f t="shared" si="7"/>
        <v>0</v>
      </c>
      <c r="AW38" s="521">
        <v>0</v>
      </c>
      <c r="AX38" s="509">
        <v>0</v>
      </c>
      <c r="AY38" s="509">
        <v>0</v>
      </c>
      <c r="AZ38" s="509">
        <v>0</v>
      </c>
      <c r="BA38" s="666">
        <v>0</v>
      </c>
      <c r="BB38" s="667">
        <f t="shared" si="8"/>
        <v>0</v>
      </c>
      <c r="BC38" s="482"/>
      <c r="BD38" s="91"/>
      <c r="BE38" s="488"/>
      <c r="BF38" s="71"/>
      <c r="BG38" s="43">
        <f t="shared" si="0"/>
        <v>0</v>
      </c>
      <c r="BH38" s="651"/>
      <c r="BJ38" s="677">
        <f t="shared" si="10"/>
        <v>29</v>
      </c>
      <c r="BK38" s="684" t="s">
        <v>541</v>
      </c>
      <c r="BL38" s="391" t="s">
        <v>41</v>
      </c>
      <c r="BM38" s="665">
        <v>3</v>
      </c>
      <c r="BN38" s="671" t="s">
        <v>1337</v>
      </c>
      <c r="BO38" s="672" t="s">
        <v>1338</v>
      </c>
      <c r="BP38" s="672" t="s">
        <v>1339</v>
      </c>
      <c r="BQ38" s="672" t="s">
        <v>1340</v>
      </c>
      <c r="BR38" s="673" t="s">
        <v>1341</v>
      </c>
      <c r="BS38" s="674" t="s">
        <v>1342</v>
      </c>
      <c r="BX38" s="61">
        <f>IF('[2]Validation flags'!$H$3=1,0, IF( ISNUMBER(G38), 0, 1 ))</f>
        <v>0</v>
      </c>
      <c r="BY38" s="61">
        <f>IF('[2]Validation flags'!$H$3=1,0, IF( ISNUMBER(H38), 0, 1 ))</f>
        <v>0</v>
      </c>
      <c r="BZ38" s="61">
        <f>IF('[2]Validation flags'!$H$3=1,0, IF( ISNUMBER(I38), 0, 1 ))</f>
        <v>0</v>
      </c>
      <c r="CA38" s="61">
        <f>IF('[2]Validation flags'!$H$3=1,0, IF( ISNUMBER(J38), 0, 1 ))</f>
        <v>0</v>
      </c>
      <c r="CB38" s="61">
        <f>IF('[2]Validation flags'!$H$3=1,0, IF( ISNUMBER(K38), 0, 1 ))</f>
        <v>0</v>
      </c>
      <c r="CC38" s="663"/>
      <c r="CD38" s="61">
        <f>IF('[2]Validation flags'!$H$3=1,0, IF( ISNUMBER(M38), 0, 1 ))</f>
        <v>0</v>
      </c>
      <c r="CE38" s="61">
        <f>IF('[2]Validation flags'!$H$3=1,0, IF( ISNUMBER(N38), 0, 1 ))</f>
        <v>0</v>
      </c>
      <c r="CF38" s="61">
        <f>IF('[2]Validation flags'!$H$3=1,0, IF( ISNUMBER(O38), 0, 1 ))</f>
        <v>0</v>
      </c>
      <c r="CG38" s="61">
        <f>IF('[2]Validation flags'!$H$3=1,0, IF( ISNUMBER(P38), 0, 1 ))</f>
        <v>0</v>
      </c>
      <c r="CH38" s="61">
        <f>IF('[2]Validation flags'!$H$3=1,0, IF( ISNUMBER(Q38), 0, 1 ))</f>
        <v>0</v>
      </c>
      <c r="CI38" s="60"/>
      <c r="CJ38" s="61">
        <f>IF('[2]Validation flags'!$H$3=1,0, IF( ISNUMBER(S38), 0, 1 ))</f>
        <v>0</v>
      </c>
      <c r="CK38" s="61">
        <f>IF('[2]Validation flags'!$H$3=1,0, IF( ISNUMBER(T38), 0, 1 ))</f>
        <v>0</v>
      </c>
      <c r="CL38" s="61">
        <f>IF('[2]Validation flags'!$H$3=1,0, IF( ISNUMBER(U38), 0, 1 ))</f>
        <v>0</v>
      </c>
      <c r="CM38" s="61">
        <f>IF('[2]Validation flags'!$H$3=1,0, IF( ISNUMBER(V38), 0, 1 ))</f>
        <v>0</v>
      </c>
      <c r="CN38" s="61">
        <f>IF('[2]Validation flags'!$H$3=1,0, IF( ISNUMBER(W38), 0, 1 ))</f>
        <v>0</v>
      </c>
      <c r="CO38" s="60"/>
      <c r="CP38" s="61">
        <f>IF('[2]Validation flags'!$H$3=1,0, IF( ISNUMBER(Y38), 0, 1 ))</f>
        <v>0</v>
      </c>
      <c r="CQ38" s="61">
        <f>IF('[2]Validation flags'!$H$3=1,0, IF( ISNUMBER(Z38), 0, 1 ))</f>
        <v>0</v>
      </c>
      <c r="CR38" s="61">
        <f>IF('[2]Validation flags'!$H$3=1,0, IF( ISNUMBER(AA38), 0, 1 ))</f>
        <v>0</v>
      </c>
      <c r="CS38" s="61">
        <f>IF('[2]Validation flags'!$H$3=1,0, IF( ISNUMBER(AB38), 0, 1 ))</f>
        <v>0</v>
      </c>
      <c r="CT38" s="61">
        <f>IF('[2]Validation flags'!$H$3=1,0, IF( ISNUMBER(AC38), 0, 1 ))</f>
        <v>0</v>
      </c>
      <c r="CU38" s="60"/>
      <c r="CV38" s="61">
        <f>IF('[2]Validation flags'!$H$3=1,0, IF( ISNUMBER(AE38), 0, 1 ))</f>
        <v>0</v>
      </c>
      <c r="CW38" s="61">
        <f>IF('[2]Validation flags'!$H$3=1,0, IF( ISNUMBER(AF38), 0, 1 ))</f>
        <v>0</v>
      </c>
      <c r="CX38" s="61">
        <f>IF('[2]Validation flags'!$H$3=1,0, IF( ISNUMBER(AG38), 0, 1 ))</f>
        <v>0</v>
      </c>
      <c r="CY38" s="61">
        <f>IF('[2]Validation flags'!$H$3=1,0, IF( ISNUMBER(AH38), 0, 1 ))</f>
        <v>0</v>
      </c>
      <c r="CZ38" s="61">
        <f>IF('[2]Validation flags'!$H$3=1,0, IF( ISNUMBER(AI38), 0, 1 ))</f>
        <v>0</v>
      </c>
      <c r="DA38" s="60"/>
      <c r="DB38" s="61">
        <f>IF('[2]Validation flags'!$H$3=1,0, IF( ISNUMBER(AK38), 0, 1 ))</f>
        <v>0</v>
      </c>
      <c r="DC38" s="61">
        <f>IF('[2]Validation flags'!$H$3=1,0, IF( ISNUMBER(AL38), 0, 1 ))</f>
        <v>0</v>
      </c>
      <c r="DD38" s="61">
        <f>IF('[2]Validation flags'!$H$3=1,0, IF( ISNUMBER(AM38), 0, 1 ))</f>
        <v>0</v>
      </c>
      <c r="DE38" s="61">
        <f>IF('[2]Validation flags'!$H$3=1,0, IF( ISNUMBER(AN38), 0, 1 ))</f>
        <v>0</v>
      </c>
      <c r="DF38" s="61">
        <f>IF('[2]Validation flags'!$H$3=1,0, IF( ISNUMBER(AO38), 0, 1 ))</f>
        <v>0</v>
      </c>
      <c r="DG38" s="60"/>
      <c r="DH38" s="61">
        <f>IF('[2]Validation flags'!$H$3=1,0, IF( ISNUMBER(AQ38), 0, 1 ))</f>
        <v>0</v>
      </c>
      <c r="DI38" s="61">
        <f>IF('[2]Validation flags'!$H$3=1,0, IF( ISNUMBER(AR38), 0, 1 ))</f>
        <v>0</v>
      </c>
      <c r="DJ38" s="61">
        <f>IF('[2]Validation flags'!$H$3=1,0, IF( ISNUMBER(AS38), 0, 1 ))</f>
        <v>0</v>
      </c>
      <c r="DK38" s="61">
        <f>IF('[2]Validation flags'!$H$3=1,0, IF( ISNUMBER(AT38), 0, 1 ))</f>
        <v>0</v>
      </c>
      <c r="DL38" s="61">
        <f>IF('[2]Validation flags'!$H$3=1,0, IF( ISNUMBER(AU38), 0, 1 ))</f>
        <v>0</v>
      </c>
      <c r="DM38" s="60"/>
      <c r="DN38" s="61">
        <f>IF('[2]Validation flags'!$H$3=1,0, IF( ISNUMBER(AW38), 0, 1 ))</f>
        <v>0</v>
      </c>
      <c r="DO38" s="61">
        <f>IF('[2]Validation flags'!$H$3=1,0, IF( ISNUMBER(AX38), 0, 1 ))</f>
        <v>0</v>
      </c>
      <c r="DP38" s="61">
        <f>IF('[2]Validation flags'!$H$3=1,0, IF( ISNUMBER(AY38), 0, 1 ))</f>
        <v>0</v>
      </c>
      <c r="DQ38" s="61">
        <f>IF('[2]Validation flags'!$H$3=1,0, IF( ISNUMBER(AZ38), 0, 1 ))</f>
        <v>0</v>
      </c>
      <c r="DR38" s="61">
        <f>IF('[2]Validation flags'!$H$3=1,0, IF( ISNUMBER(BA38), 0, 1 ))</f>
        <v>0</v>
      </c>
      <c r="DS38" s="60"/>
      <c r="DT38" s="127"/>
    </row>
    <row r="39" spans="2:124" ht="14.25" customHeight="1" x14ac:dyDescent="0.3">
      <c r="B39" s="677">
        <f t="shared" si="9"/>
        <v>30</v>
      </c>
      <c r="C39" s="683" t="s">
        <v>1343</v>
      </c>
      <c r="D39" s="679"/>
      <c r="E39" s="391" t="s">
        <v>41</v>
      </c>
      <c r="F39" s="665">
        <v>3</v>
      </c>
      <c r="G39" s="521">
        <v>10.342000000000001</v>
      </c>
      <c r="H39" s="509">
        <v>0</v>
      </c>
      <c r="I39" s="509">
        <v>0</v>
      </c>
      <c r="J39" s="509">
        <v>0</v>
      </c>
      <c r="K39" s="666">
        <v>0</v>
      </c>
      <c r="L39" s="667">
        <f t="shared" si="1"/>
        <v>10.342000000000001</v>
      </c>
      <c r="M39" s="523">
        <v>8.3610000000000007</v>
      </c>
      <c r="N39" s="509">
        <v>0</v>
      </c>
      <c r="O39" s="509">
        <v>0</v>
      </c>
      <c r="P39" s="509">
        <v>0</v>
      </c>
      <c r="Q39" s="666">
        <v>0</v>
      </c>
      <c r="R39" s="668">
        <f t="shared" si="2"/>
        <v>8.3610000000000007</v>
      </c>
      <c r="S39" s="523">
        <v>5.6155970000000002</v>
      </c>
      <c r="T39" s="509">
        <v>0</v>
      </c>
      <c r="U39" s="509">
        <v>0</v>
      </c>
      <c r="V39" s="509">
        <v>0</v>
      </c>
      <c r="W39" s="666">
        <v>0</v>
      </c>
      <c r="X39" s="668">
        <f t="shared" si="3"/>
        <v>5.6155970000000002</v>
      </c>
      <c r="Y39" s="521">
        <v>7.7799999999999994</v>
      </c>
      <c r="Z39" s="509">
        <v>0</v>
      </c>
      <c r="AA39" s="509">
        <v>0</v>
      </c>
      <c r="AB39" s="509">
        <v>0</v>
      </c>
      <c r="AC39" s="666">
        <v>0</v>
      </c>
      <c r="AD39" s="667">
        <f t="shared" si="4"/>
        <v>7.7799999999999994</v>
      </c>
      <c r="AE39" s="521">
        <v>14.250999999999999</v>
      </c>
      <c r="AF39" s="509">
        <v>0</v>
      </c>
      <c r="AG39" s="509">
        <v>0</v>
      </c>
      <c r="AH39" s="509">
        <v>0</v>
      </c>
      <c r="AI39" s="666">
        <v>0</v>
      </c>
      <c r="AJ39" s="667">
        <f t="shared" si="5"/>
        <v>14.250999999999999</v>
      </c>
      <c r="AK39" s="523">
        <v>11.505000000000001</v>
      </c>
      <c r="AL39" s="509">
        <v>0</v>
      </c>
      <c r="AM39" s="509">
        <v>0</v>
      </c>
      <c r="AN39" s="509">
        <v>0</v>
      </c>
      <c r="AO39" s="666">
        <v>0</v>
      </c>
      <c r="AP39" s="667">
        <f t="shared" si="6"/>
        <v>11.505000000000001</v>
      </c>
      <c r="AQ39" s="521">
        <v>4.343</v>
      </c>
      <c r="AR39" s="509">
        <v>0</v>
      </c>
      <c r="AS39" s="509">
        <v>0</v>
      </c>
      <c r="AT39" s="509">
        <v>0</v>
      </c>
      <c r="AU39" s="666">
        <v>0</v>
      </c>
      <c r="AV39" s="667">
        <f t="shared" si="7"/>
        <v>4.343</v>
      </c>
      <c r="AW39" s="521">
        <v>4.4119999999999999</v>
      </c>
      <c r="AX39" s="509">
        <v>0</v>
      </c>
      <c r="AY39" s="509">
        <v>0</v>
      </c>
      <c r="AZ39" s="509">
        <v>0</v>
      </c>
      <c r="BA39" s="666">
        <v>0</v>
      </c>
      <c r="BB39" s="667">
        <f t="shared" si="8"/>
        <v>4.4119999999999999</v>
      </c>
      <c r="BC39" s="482"/>
      <c r="BD39" s="91"/>
      <c r="BE39" s="488"/>
      <c r="BF39" s="71"/>
      <c r="BG39" s="43">
        <f t="shared" si="0"/>
        <v>0</v>
      </c>
      <c r="BH39" s="651"/>
      <c r="BJ39" s="677">
        <f t="shared" si="10"/>
        <v>30</v>
      </c>
      <c r="BK39" s="683" t="s">
        <v>1343</v>
      </c>
      <c r="BL39" s="391" t="s">
        <v>41</v>
      </c>
      <c r="BM39" s="665">
        <v>3</v>
      </c>
      <c r="BN39" s="680" t="s">
        <v>1344</v>
      </c>
      <c r="BO39" s="681" t="s">
        <v>1345</v>
      </c>
      <c r="BP39" s="681" t="s">
        <v>1346</v>
      </c>
      <c r="BQ39" s="681" t="s">
        <v>1347</v>
      </c>
      <c r="BR39" s="682" t="s">
        <v>1348</v>
      </c>
      <c r="BS39" s="674" t="s">
        <v>1349</v>
      </c>
      <c r="BX39" s="61">
        <f>IF('[2]Validation flags'!$H$3=1,0, IF( ISNUMBER(G39), 0, 1 ))</f>
        <v>0</v>
      </c>
      <c r="BY39" s="61">
        <f>IF('[2]Validation flags'!$H$3=1,0, IF( ISNUMBER(H39), 0, 1 ))</f>
        <v>0</v>
      </c>
      <c r="BZ39" s="61">
        <f>IF('[2]Validation flags'!$H$3=1,0, IF( ISNUMBER(I39), 0, 1 ))</f>
        <v>0</v>
      </c>
      <c r="CA39" s="61">
        <f>IF('[2]Validation flags'!$H$3=1,0, IF( ISNUMBER(J39), 0, 1 ))</f>
        <v>0</v>
      </c>
      <c r="CB39" s="61">
        <f>IF('[2]Validation flags'!$H$3=1,0, IF( ISNUMBER(K39), 0, 1 ))</f>
        <v>0</v>
      </c>
      <c r="CC39" s="663"/>
      <c r="CD39" s="61">
        <f>IF('[2]Validation flags'!$H$3=1,0, IF( ISNUMBER(M39), 0, 1 ))</f>
        <v>0</v>
      </c>
      <c r="CE39" s="61">
        <f>IF('[2]Validation flags'!$H$3=1,0, IF( ISNUMBER(N39), 0, 1 ))</f>
        <v>0</v>
      </c>
      <c r="CF39" s="61">
        <f>IF('[2]Validation flags'!$H$3=1,0, IF( ISNUMBER(O39), 0, 1 ))</f>
        <v>0</v>
      </c>
      <c r="CG39" s="61">
        <f>IF('[2]Validation flags'!$H$3=1,0, IF( ISNUMBER(P39), 0, 1 ))</f>
        <v>0</v>
      </c>
      <c r="CH39" s="61">
        <f>IF('[2]Validation flags'!$H$3=1,0, IF( ISNUMBER(Q39), 0, 1 ))</f>
        <v>0</v>
      </c>
      <c r="CI39" s="60"/>
      <c r="CJ39" s="61">
        <f>IF('[2]Validation flags'!$H$3=1,0, IF( ISNUMBER(S39), 0, 1 ))</f>
        <v>0</v>
      </c>
      <c r="CK39" s="61">
        <f>IF('[2]Validation flags'!$H$3=1,0, IF( ISNUMBER(T39), 0, 1 ))</f>
        <v>0</v>
      </c>
      <c r="CL39" s="61">
        <f>IF('[2]Validation flags'!$H$3=1,0, IF( ISNUMBER(U39), 0, 1 ))</f>
        <v>0</v>
      </c>
      <c r="CM39" s="61">
        <f>IF('[2]Validation flags'!$H$3=1,0, IF( ISNUMBER(V39), 0, 1 ))</f>
        <v>0</v>
      </c>
      <c r="CN39" s="61">
        <f>IF('[2]Validation flags'!$H$3=1,0, IF( ISNUMBER(W39), 0, 1 ))</f>
        <v>0</v>
      </c>
      <c r="CO39" s="60"/>
      <c r="CP39" s="61">
        <f>IF('[2]Validation flags'!$H$3=1,0, IF( ISNUMBER(Y39), 0, 1 ))</f>
        <v>0</v>
      </c>
      <c r="CQ39" s="61">
        <f>IF('[2]Validation flags'!$H$3=1,0, IF( ISNUMBER(Z39), 0, 1 ))</f>
        <v>0</v>
      </c>
      <c r="CR39" s="61">
        <f>IF('[2]Validation flags'!$H$3=1,0, IF( ISNUMBER(AA39), 0, 1 ))</f>
        <v>0</v>
      </c>
      <c r="CS39" s="61">
        <f>IF('[2]Validation flags'!$H$3=1,0, IF( ISNUMBER(AB39), 0, 1 ))</f>
        <v>0</v>
      </c>
      <c r="CT39" s="61">
        <f>IF('[2]Validation flags'!$H$3=1,0, IF( ISNUMBER(AC39), 0, 1 ))</f>
        <v>0</v>
      </c>
      <c r="CU39" s="60"/>
      <c r="CV39" s="61">
        <f>IF('[2]Validation flags'!$H$3=1,0, IF( ISNUMBER(AE39), 0, 1 ))</f>
        <v>0</v>
      </c>
      <c r="CW39" s="61">
        <f>IF('[2]Validation flags'!$H$3=1,0, IF( ISNUMBER(AF39), 0, 1 ))</f>
        <v>0</v>
      </c>
      <c r="CX39" s="61">
        <f>IF('[2]Validation flags'!$H$3=1,0, IF( ISNUMBER(AG39), 0, 1 ))</f>
        <v>0</v>
      </c>
      <c r="CY39" s="61">
        <f>IF('[2]Validation flags'!$H$3=1,0, IF( ISNUMBER(AH39), 0, 1 ))</f>
        <v>0</v>
      </c>
      <c r="CZ39" s="61">
        <f>IF('[2]Validation flags'!$H$3=1,0, IF( ISNUMBER(AI39), 0, 1 ))</f>
        <v>0</v>
      </c>
      <c r="DA39" s="60"/>
      <c r="DB39" s="61">
        <f>IF('[2]Validation flags'!$H$3=1,0, IF( ISNUMBER(AK39), 0, 1 ))</f>
        <v>0</v>
      </c>
      <c r="DC39" s="61">
        <f>IF('[2]Validation flags'!$H$3=1,0, IF( ISNUMBER(AL39), 0, 1 ))</f>
        <v>0</v>
      </c>
      <c r="DD39" s="61">
        <f>IF('[2]Validation flags'!$H$3=1,0, IF( ISNUMBER(AM39), 0, 1 ))</f>
        <v>0</v>
      </c>
      <c r="DE39" s="61">
        <f>IF('[2]Validation flags'!$H$3=1,0, IF( ISNUMBER(AN39), 0, 1 ))</f>
        <v>0</v>
      </c>
      <c r="DF39" s="61">
        <f>IF('[2]Validation flags'!$H$3=1,0, IF( ISNUMBER(AO39), 0, 1 ))</f>
        <v>0</v>
      </c>
      <c r="DG39" s="60"/>
      <c r="DH39" s="61">
        <f>IF('[2]Validation flags'!$H$3=1,0, IF( ISNUMBER(AQ39), 0, 1 ))</f>
        <v>0</v>
      </c>
      <c r="DI39" s="61">
        <f>IF('[2]Validation flags'!$H$3=1,0, IF( ISNUMBER(AR39), 0, 1 ))</f>
        <v>0</v>
      </c>
      <c r="DJ39" s="61">
        <f>IF('[2]Validation flags'!$H$3=1,0, IF( ISNUMBER(AS39), 0, 1 ))</f>
        <v>0</v>
      </c>
      <c r="DK39" s="61">
        <f>IF('[2]Validation flags'!$H$3=1,0, IF( ISNUMBER(AT39), 0, 1 ))</f>
        <v>0</v>
      </c>
      <c r="DL39" s="61">
        <f>IF('[2]Validation flags'!$H$3=1,0, IF( ISNUMBER(AU39), 0, 1 ))</f>
        <v>0</v>
      </c>
      <c r="DM39" s="60"/>
      <c r="DN39" s="61">
        <f>IF('[2]Validation flags'!$H$3=1,0, IF( ISNUMBER(AW39), 0, 1 ))</f>
        <v>0</v>
      </c>
      <c r="DO39" s="61">
        <f>IF('[2]Validation flags'!$H$3=1,0, IF( ISNUMBER(AX39), 0, 1 ))</f>
        <v>0</v>
      </c>
      <c r="DP39" s="61">
        <f>IF('[2]Validation flags'!$H$3=1,0, IF( ISNUMBER(AY39), 0, 1 ))</f>
        <v>0</v>
      </c>
      <c r="DQ39" s="61">
        <f>IF('[2]Validation flags'!$H$3=1,0, IF( ISNUMBER(AZ39), 0, 1 ))</f>
        <v>0</v>
      </c>
      <c r="DR39" s="61">
        <f>IF('[2]Validation flags'!$H$3=1,0, IF( ISNUMBER(BA39), 0, 1 ))</f>
        <v>0</v>
      </c>
      <c r="DS39" s="60"/>
      <c r="DT39" s="127"/>
    </row>
    <row r="40" spans="2:124" ht="14.25" customHeight="1" x14ac:dyDescent="0.3">
      <c r="B40" s="677">
        <f t="shared" si="9"/>
        <v>31</v>
      </c>
      <c r="C40" s="683" t="s">
        <v>1350</v>
      </c>
      <c r="D40" s="679"/>
      <c r="E40" s="391" t="s">
        <v>41</v>
      </c>
      <c r="F40" s="665">
        <v>3</v>
      </c>
      <c r="G40" s="521">
        <v>12.585000000000001</v>
      </c>
      <c r="H40" s="509">
        <v>0</v>
      </c>
      <c r="I40" s="509">
        <v>0</v>
      </c>
      <c r="J40" s="509">
        <v>0</v>
      </c>
      <c r="K40" s="666">
        <v>0</v>
      </c>
      <c r="L40" s="667">
        <f t="shared" si="1"/>
        <v>12.585000000000001</v>
      </c>
      <c r="M40" s="523">
        <v>11.488999999999999</v>
      </c>
      <c r="N40" s="509">
        <v>0</v>
      </c>
      <c r="O40" s="509">
        <v>0</v>
      </c>
      <c r="P40" s="509">
        <v>0</v>
      </c>
      <c r="Q40" s="666">
        <v>0</v>
      </c>
      <c r="R40" s="668">
        <f>SUM(M40:Q40)</f>
        <v>11.488999999999999</v>
      </c>
      <c r="S40" s="523">
        <v>6.6772640000000001</v>
      </c>
      <c r="T40" s="509">
        <v>0</v>
      </c>
      <c r="U40" s="509">
        <v>0</v>
      </c>
      <c r="V40" s="509">
        <v>0</v>
      </c>
      <c r="W40" s="666">
        <v>0</v>
      </c>
      <c r="X40" s="668">
        <f>SUM(S40:W40)</f>
        <v>6.6772640000000001</v>
      </c>
      <c r="Y40" s="521">
        <v>0</v>
      </c>
      <c r="Z40" s="509">
        <v>0</v>
      </c>
      <c r="AA40" s="509">
        <v>0</v>
      </c>
      <c r="AB40" s="509">
        <v>0</v>
      </c>
      <c r="AC40" s="666">
        <v>0</v>
      </c>
      <c r="AD40" s="667">
        <f>SUM(Y40:AC40)</f>
        <v>0</v>
      </c>
      <c r="AE40" s="521">
        <v>0</v>
      </c>
      <c r="AF40" s="509">
        <v>0</v>
      </c>
      <c r="AG40" s="509">
        <v>0</v>
      </c>
      <c r="AH40" s="509">
        <v>0</v>
      </c>
      <c r="AI40" s="666">
        <v>0</v>
      </c>
      <c r="AJ40" s="667">
        <f>SUM(AE40:AI40)</f>
        <v>0</v>
      </c>
      <c r="AK40" s="521">
        <v>0</v>
      </c>
      <c r="AL40" s="509">
        <v>0</v>
      </c>
      <c r="AM40" s="509">
        <v>0</v>
      </c>
      <c r="AN40" s="509">
        <v>0</v>
      </c>
      <c r="AO40" s="666">
        <v>0</v>
      </c>
      <c r="AP40" s="667">
        <f>SUM(AK40:AO40)</f>
        <v>0</v>
      </c>
      <c r="AQ40" s="521">
        <v>0</v>
      </c>
      <c r="AR40" s="509">
        <v>0</v>
      </c>
      <c r="AS40" s="509">
        <v>0</v>
      </c>
      <c r="AT40" s="509">
        <v>0</v>
      </c>
      <c r="AU40" s="666">
        <v>0</v>
      </c>
      <c r="AV40" s="667">
        <f>SUM(AQ40:AU40)</f>
        <v>0</v>
      </c>
      <c r="AW40" s="521">
        <v>0</v>
      </c>
      <c r="AX40" s="509">
        <v>0</v>
      </c>
      <c r="AY40" s="509">
        <v>0</v>
      </c>
      <c r="AZ40" s="509">
        <v>0</v>
      </c>
      <c r="BA40" s="666">
        <v>0</v>
      </c>
      <c r="BB40" s="667">
        <f>SUM(AW40:BA40)</f>
        <v>0</v>
      </c>
      <c r="BC40" s="482"/>
      <c r="BD40" s="91"/>
      <c r="BE40" s="488"/>
      <c r="BF40" s="71"/>
      <c r="BG40" s="43">
        <f t="shared" si="0"/>
        <v>0</v>
      </c>
      <c r="BH40" s="651"/>
      <c r="BJ40" s="677">
        <f t="shared" si="10"/>
        <v>31</v>
      </c>
      <c r="BK40" s="683" t="s">
        <v>1350</v>
      </c>
      <c r="BL40" s="391" t="s">
        <v>41</v>
      </c>
      <c r="BM40" s="665">
        <v>3</v>
      </c>
      <c r="BN40" s="680" t="s">
        <v>1351</v>
      </c>
      <c r="BO40" s="681" t="s">
        <v>1352</v>
      </c>
      <c r="BP40" s="681" t="s">
        <v>1353</v>
      </c>
      <c r="BQ40" s="681" t="s">
        <v>1354</v>
      </c>
      <c r="BR40" s="682" t="s">
        <v>1355</v>
      </c>
      <c r="BS40" s="674" t="s">
        <v>1356</v>
      </c>
      <c r="BX40" s="61">
        <f>IF('[2]Validation flags'!$H$3=1,0, IF( ISNUMBER(G40), 0, 1 ))</f>
        <v>0</v>
      </c>
      <c r="BY40" s="61">
        <f>IF('[2]Validation flags'!$H$3=1,0, IF( ISNUMBER(H40), 0, 1 ))</f>
        <v>0</v>
      </c>
      <c r="BZ40" s="61">
        <f>IF('[2]Validation flags'!$H$3=1,0, IF( ISNUMBER(I40), 0, 1 ))</f>
        <v>0</v>
      </c>
      <c r="CA40" s="61">
        <f>IF('[2]Validation flags'!$H$3=1,0, IF( ISNUMBER(J40), 0, 1 ))</f>
        <v>0</v>
      </c>
      <c r="CB40" s="61">
        <f>IF('[2]Validation flags'!$H$3=1,0, IF( ISNUMBER(K40), 0, 1 ))</f>
        <v>0</v>
      </c>
      <c r="CC40" s="663"/>
      <c r="CD40" s="61">
        <f>IF('[2]Validation flags'!$H$3=1,0, IF( ISNUMBER(M40), 0, 1 ))</f>
        <v>0</v>
      </c>
      <c r="CE40" s="61">
        <f>IF('[2]Validation flags'!$H$3=1,0, IF( ISNUMBER(N40), 0, 1 ))</f>
        <v>0</v>
      </c>
      <c r="CF40" s="61">
        <f>IF('[2]Validation flags'!$H$3=1,0, IF( ISNUMBER(O40), 0, 1 ))</f>
        <v>0</v>
      </c>
      <c r="CG40" s="61">
        <f>IF('[2]Validation flags'!$H$3=1,0, IF( ISNUMBER(P40), 0, 1 ))</f>
        <v>0</v>
      </c>
      <c r="CH40" s="61">
        <f>IF('[2]Validation flags'!$H$3=1,0, IF( ISNUMBER(Q40), 0, 1 ))</f>
        <v>0</v>
      </c>
      <c r="CI40" s="60"/>
      <c r="CJ40" s="61">
        <f>IF('[2]Validation flags'!$H$3=1,0, IF( ISNUMBER(S40), 0, 1 ))</f>
        <v>0</v>
      </c>
      <c r="CK40" s="61">
        <f>IF('[2]Validation flags'!$H$3=1,0, IF( ISNUMBER(T40), 0, 1 ))</f>
        <v>0</v>
      </c>
      <c r="CL40" s="61">
        <f>IF('[2]Validation flags'!$H$3=1,0, IF( ISNUMBER(U40), 0, 1 ))</f>
        <v>0</v>
      </c>
      <c r="CM40" s="61">
        <f>IF('[2]Validation flags'!$H$3=1,0, IF( ISNUMBER(V40), 0, 1 ))</f>
        <v>0</v>
      </c>
      <c r="CN40" s="61">
        <f>IF('[2]Validation flags'!$H$3=1,0, IF( ISNUMBER(W40), 0, 1 ))</f>
        <v>0</v>
      </c>
      <c r="CO40" s="60"/>
      <c r="CP40" s="61">
        <f>IF('[2]Validation flags'!$H$3=1,0, IF( ISNUMBER(Y40), 0, 1 ))</f>
        <v>0</v>
      </c>
      <c r="CQ40" s="61">
        <f>IF('[2]Validation flags'!$H$3=1,0, IF( ISNUMBER(Z40), 0, 1 ))</f>
        <v>0</v>
      </c>
      <c r="CR40" s="61">
        <f>IF('[2]Validation flags'!$H$3=1,0, IF( ISNUMBER(AA40), 0, 1 ))</f>
        <v>0</v>
      </c>
      <c r="CS40" s="61">
        <f>IF('[2]Validation flags'!$H$3=1,0, IF( ISNUMBER(AB40), 0, 1 ))</f>
        <v>0</v>
      </c>
      <c r="CT40" s="61">
        <f>IF('[2]Validation flags'!$H$3=1,0, IF( ISNUMBER(AC40), 0, 1 ))</f>
        <v>0</v>
      </c>
      <c r="CU40" s="60"/>
      <c r="CV40" s="61">
        <f>IF('[2]Validation flags'!$H$3=1,0, IF( ISNUMBER(AE40), 0, 1 ))</f>
        <v>0</v>
      </c>
      <c r="CW40" s="61">
        <f>IF('[2]Validation flags'!$H$3=1,0, IF( ISNUMBER(AF40), 0, 1 ))</f>
        <v>0</v>
      </c>
      <c r="CX40" s="61">
        <f>IF('[2]Validation flags'!$H$3=1,0, IF( ISNUMBER(AG40), 0, 1 ))</f>
        <v>0</v>
      </c>
      <c r="CY40" s="61">
        <f>IF('[2]Validation flags'!$H$3=1,0, IF( ISNUMBER(AH40), 0, 1 ))</f>
        <v>0</v>
      </c>
      <c r="CZ40" s="61">
        <f>IF('[2]Validation flags'!$H$3=1,0, IF( ISNUMBER(AI40), 0, 1 ))</f>
        <v>0</v>
      </c>
      <c r="DA40" s="60"/>
      <c r="DB40" s="61">
        <f>IF('[2]Validation flags'!$H$3=1,0, IF( ISNUMBER(AK40), 0, 1 ))</f>
        <v>0</v>
      </c>
      <c r="DC40" s="61">
        <f>IF('[2]Validation flags'!$H$3=1,0, IF( ISNUMBER(AL40), 0, 1 ))</f>
        <v>0</v>
      </c>
      <c r="DD40" s="61">
        <f>IF('[2]Validation flags'!$H$3=1,0, IF( ISNUMBER(AM40), 0, 1 ))</f>
        <v>0</v>
      </c>
      <c r="DE40" s="61">
        <f>IF('[2]Validation flags'!$H$3=1,0, IF( ISNUMBER(AN40), 0, 1 ))</f>
        <v>0</v>
      </c>
      <c r="DF40" s="61">
        <f>IF('[2]Validation flags'!$H$3=1,0, IF( ISNUMBER(AO40), 0, 1 ))</f>
        <v>0</v>
      </c>
      <c r="DG40" s="60"/>
      <c r="DH40" s="61">
        <f>IF('[2]Validation flags'!$H$3=1,0, IF( ISNUMBER(AQ40), 0, 1 ))</f>
        <v>0</v>
      </c>
      <c r="DI40" s="61">
        <f>IF('[2]Validation flags'!$H$3=1,0, IF( ISNUMBER(AR40), 0, 1 ))</f>
        <v>0</v>
      </c>
      <c r="DJ40" s="61">
        <f>IF('[2]Validation flags'!$H$3=1,0, IF( ISNUMBER(AS40), 0, 1 ))</f>
        <v>0</v>
      </c>
      <c r="DK40" s="61">
        <f>IF('[2]Validation flags'!$H$3=1,0, IF( ISNUMBER(AT40), 0, 1 ))</f>
        <v>0</v>
      </c>
      <c r="DL40" s="61">
        <f>IF('[2]Validation flags'!$H$3=1,0, IF( ISNUMBER(AU40), 0, 1 ))</f>
        <v>0</v>
      </c>
      <c r="DM40" s="60"/>
      <c r="DN40" s="61">
        <f>IF('[2]Validation flags'!$H$3=1,0, IF( ISNUMBER(AW40), 0, 1 ))</f>
        <v>0</v>
      </c>
      <c r="DO40" s="61">
        <f>IF('[2]Validation flags'!$H$3=1,0, IF( ISNUMBER(AX40), 0, 1 ))</f>
        <v>0</v>
      </c>
      <c r="DP40" s="61">
        <f>IF('[2]Validation flags'!$H$3=1,0, IF( ISNUMBER(AY40), 0, 1 ))</f>
        <v>0</v>
      </c>
      <c r="DQ40" s="61">
        <f>IF('[2]Validation flags'!$H$3=1,0, IF( ISNUMBER(AZ40), 0, 1 ))</f>
        <v>0</v>
      </c>
      <c r="DR40" s="61">
        <f>IF('[2]Validation flags'!$H$3=1,0, IF( ISNUMBER(BA40), 0, 1 ))</f>
        <v>0</v>
      </c>
      <c r="DS40" s="60"/>
      <c r="DT40" s="127"/>
    </row>
    <row r="41" spans="2:124" ht="14.25" customHeight="1" x14ac:dyDescent="0.3">
      <c r="B41" s="677">
        <f t="shared" si="9"/>
        <v>32</v>
      </c>
      <c r="C41" s="685" t="s">
        <v>1357</v>
      </c>
      <c r="D41" s="679"/>
      <c r="E41" s="391" t="s">
        <v>41</v>
      </c>
      <c r="F41" s="665">
        <v>3</v>
      </c>
      <c r="G41" s="521">
        <v>6.4000000000000001E-2</v>
      </c>
      <c r="H41" s="509">
        <v>-8.0000000000000002E-3</v>
      </c>
      <c r="I41" s="509">
        <v>0</v>
      </c>
      <c r="J41" s="509">
        <v>0</v>
      </c>
      <c r="K41" s="666">
        <v>0</v>
      </c>
      <c r="L41" s="667">
        <f t="shared" si="1"/>
        <v>5.6000000000000001E-2</v>
      </c>
      <c r="M41" s="521">
        <v>0</v>
      </c>
      <c r="N41" s="509">
        <v>8.9999999999999993E-3</v>
      </c>
      <c r="O41" s="509">
        <v>0</v>
      </c>
      <c r="P41" s="509">
        <v>0</v>
      </c>
      <c r="Q41" s="675">
        <v>-1E-3</v>
      </c>
      <c r="R41" s="668">
        <f t="shared" si="2"/>
        <v>8.0000000000000002E-3</v>
      </c>
      <c r="S41" s="523">
        <v>-1.3982E-2</v>
      </c>
      <c r="T41" s="524">
        <v>0</v>
      </c>
      <c r="U41" s="509">
        <v>0</v>
      </c>
      <c r="V41" s="509">
        <v>0</v>
      </c>
      <c r="W41" s="666">
        <v>0</v>
      </c>
      <c r="X41" s="668">
        <f t="shared" si="3"/>
        <v>-1.3982E-2</v>
      </c>
      <c r="Y41" s="521">
        <v>0</v>
      </c>
      <c r="Z41" s="509">
        <v>0</v>
      </c>
      <c r="AA41" s="509">
        <v>0</v>
      </c>
      <c r="AB41" s="509">
        <v>0</v>
      </c>
      <c r="AC41" s="666">
        <v>0</v>
      </c>
      <c r="AD41" s="667">
        <f t="shared" si="4"/>
        <v>0</v>
      </c>
      <c r="AE41" s="521">
        <v>0</v>
      </c>
      <c r="AF41" s="509">
        <v>0</v>
      </c>
      <c r="AG41" s="509">
        <v>0</v>
      </c>
      <c r="AH41" s="509">
        <v>0</v>
      </c>
      <c r="AI41" s="666">
        <v>0</v>
      </c>
      <c r="AJ41" s="667">
        <f t="shared" si="5"/>
        <v>0</v>
      </c>
      <c r="AK41" s="521">
        <v>0</v>
      </c>
      <c r="AL41" s="509">
        <v>0</v>
      </c>
      <c r="AM41" s="509">
        <v>0</v>
      </c>
      <c r="AN41" s="509">
        <v>0</v>
      </c>
      <c r="AO41" s="666">
        <v>0</v>
      </c>
      <c r="AP41" s="667">
        <f t="shared" si="6"/>
        <v>0</v>
      </c>
      <c r="AQ41" s="521">
        <v>0</v>
      </c>
      <c r="AR41" s="509">
        <v>0</v>
      </c>
      <c r="AS41" s="509">
        <v>0</v>
      </c>
      <c r="AT41" s="509">
        <v>0</v>
      </c>
      <c r="AU41" s="666">
        <v>0</v>
      </c>
      <c r="AV41" s="667">
        <f t="shared" si="7"/>
        <v>0</v>
      </c>
      <c r="AW41" s="521">
        <v>0</v>
      </c>
      <c r="AX41" s="509">
        <v>0</v>
      </c>
      <c r="AY41" s="509">
        <v>0</v>
      </c>
      <c r="AZ41" s="509">
        <v>0</v>
      </c>
      <c r="BA41" s="666">
        <v>0</v>
      </c>
      <c r="BB41" s="667">
        <f t="shared" si="8"/>
        <v>0</v>
      </c>
      <c r="BC41" s="482"/>
      <c r="BD41" s="91"/>
      <c r="BE41" s="488" t="s">
        <v>388</v>
      </c>
      <c r="BF41" s="71"/>
      <c r="BG41" s="43">
        <f>(IF(SUM(BX41:DR41)=0,IF(BV41=1,$BV$5,0),$BX$5))</f>
        <v>0</v>
      </c>
      <c r="BH41" s="651"/>
      <c r="BJ41" s="677">
        <f t="shared" si="10"/>
        <v>32</v>
      </c>
      <c r="BK41" s="686" t="s">
        <v>1358</v>
      </c>
      <c r="BL41" s="391" t="s">
        <v>41</v>
      </c>
      <c r="BM41" s="665">
        <v>3</v>
      </c>
      <c r="BN41" s="680" t="s">
        <v>1359</v>
      </c>
      <c r="BO41" s="681" t="s">
        <v>1360</v>
      </c>
      <c r="BP41" s="681" t="s">
        <v>1361</v>
      </c>
      <c r="BQ41" s="681" t="s">
        <v>1362</v>
      </c>
      <c r="BR41" s="682" t="s">
        <v>1363</v>
      </c>
      <c r="BS41" s="674" t="s">
        <v>1364</v>
      </c>
      <c r="BV41" s="687">
        <f xml:space="preserve"> IF( AND( OR( C41 = DS41, C41=""), SUM(G41:BB41) &lt;&gt; 0), 1, 0 )</f>
        <v>0</v>
      </c>
      <c r="BX41" s="687">
        <f xml:space="preserve"> IF( OR( $C$41 = $DS$41, $C$41 =""), 0, IF( ISNUMBER( G41 ), 0, 1 ))</f>
        <v>0</v>
      </c>
      <c r="BY41" s="687">
        <f xml:space="preserve"> IF( OR( $C$41 = $DS$41, $C$41 =""), 0, IF( ISNUMBER( H41 ), 0, 1 ))</f>
        <v>0</v>
      </c>
      <c r="BZ41" s="687">
        <f xml:space="preserve"> IF( OR( $C$41 = $DS$41, $C$41 =""), 0, IF( ISNUMBER( I41 ), 0, 1 ))</f>
        <v>0</v>
      </c>
      <c r="CA41" s="687">
        <f xml:space="preserve"> IF( OR( $C$41 = $DS$41, $C$41 =""), 0, IF( ISNUMBER( J41 ), 0, 1 ))</f>
        <v>0</v>
      </c>
      <c r="CB41" s="687">
        <f xml:space="preserve"> IF( OR( $C$41 = $DS$41, $C$41 =""), 0, IF( ISNUMBER( K41 ), 0, 1 ))</f>
        <v>0</v>
      </c>
      <c r="CC41" s="663"/>
      <c r="CD41" s="687">
        <f xml:space="preserve"> IF( OR( $C$41 = $DS$41, $C$41 =""), 0, IF( ISNUMBER( M41 ), 0, 1 ))</f>
        <v>0</v>
      </c>
      <c r="CE41" s="687">
        <f xml:space="preserve"> IF( OR( $C$41 = $DS$41, $C$41 =""), 0, IF( ISNUMBER( N41 ), 0, 1 ))</f>
        <v>0</v>
      </c>
      <c r="CF41" s="687">
        <f xml:space="preserve"> IF( OR( $C$41 = $DS$41, $C$41 =""), 0, IF( ISNUMBER( O41 ), 0, 1 ))</f>
        <v>0</v>
      </c>
      <c r="CG41" s="687">
        <f xml:space="preserve"> IF( OR( $C$41 = $DS$41, $C$41 =""), 0, IF( ISNUMBER( P41 ), 0, 1 ))</f>
        <v>0</v>
      </c>
      <c r="CH41" s="687">
        <f xml:space="preserve"> IF( OR( $C$41 = $DS$41, $C$41 =""), 0, IF( ISNUMBER( Q41 ), 0, 1 ))</f>
        <v>0</v>
      </c>
      <c r="CI41" s="60"/>
      <c r="CJ41" s="687">
        <f xml:space="preserve"> IF( OR( $C$41 = $DS$41, $C$41 =""), 0, IF( ISNUMBER( S41 ), 0, 1 ))</f>
        <v>0</v>
      </c>
      <c r="CK41" s="687">
        <f xml:space="preserve"> IF( OR( $C$41 = $DS$41, $C$41 =""), 0, IF( ISNUMBER( T41 ), 0, 1 ))</f>
        <v>0</v>
      </c>
      <c r="CL41" s="687">
        <f xml:space="preserve"> IF( OR( $C$41 = $DS$41, $C$41 =""), 0, IF( ISNUMBER( U41 ), 0, 1 ))</f>
        <v>0</v>
      </c>
      <c r="CM41" s="687">
        <f xml:space="preserve"> IF( OR( $C$41 = $DS$41, $C$41 =""), 0, IF( ISNUMBER( V41 ), 0, 1 ))</f>
        <v>0</v>
      </c>
      <c r="CN41" s="687">
        <f xml:space="preserve"> IF( OR( $C$41 = $DS$41, $C$41 =""), 0, IF( ISNUMBER( W41 ), 0, 1 ))</f>
        <v>0</v>
      </c>
      <c r="CO41" s="60"/>
      <c r="CP41" s="687">
        <f xml:space="preserve"> IF( OR( $C$41 = $DS$41, $C$41 =""), 0, IF( ISNUMBER( Y41 ), 0, 1 ))</f>
        <v>0</v>
      </c>
      <c r="CQ41" s="687">
        <f xml:space="preserve"> IF( OR( $C$41 = $DS$41, $C$41 =""), 0, IF( ISNUMBER( Z41 ), 0, 1 ))</f>
        <v>0</v>
      </c>
      <c r="CR41" s="687">
        <f xml:space="preserve"> IF( OR( $C$41 = $DS$41, $C$41 =""), 0, IF( ISNUMBER( AA41 ), 0, 1 ))</f>
        <v>0</v>
      </c>
      <c r="CS41" s="687">
        <f xml:space="preserve"> IF( OR( $C$41 = $DS$41, $C$41 =""), 0, IF( ISNUMBER( AB41 ), 0, 1 ))</f>
        <v>0</v>
      </c>
      <c r="CT41" s="687">
        <f xml:space="preserve"> IF( OR( $C$41 = $DS$41, $C$41 =""), 0, IF( ISNUMBER( AC41 ), 0, 1 ))</f>
        <v>0</v>
      </c>
      <c r="CU41" s="60"/>
      <c r="CV41" s="687">
        <f xml:space="preserve"> IF( OR( $C$41 = $DS$41, $C$41 =""), 0, IF( ISNUMBER( AE41 ), 0, 1 ))</f>
        <v>0</v>
      </c>
      <c r="CW41" s="687">
        <f xml:space="preserve"> IF( OR( $C$41 = $DS$41, $C$41 =""), 0, IF( ISNUMBER( AF41 ), 0, 1 ))</f>
        <v>0</v>
      </c>
      <c r="CX41" s="687">
        <f xml:space="preserve"> IF( OR( $C$41 = $DS$41, $C$41 =""), 0, IF( ISNUMBER( AG41 ), 0, 1 ))</f>
        <v>0</v>
      </c>
      <c r="CY41" s="687">
        <f xml:space="preserve"> IF( OR( $C$41 = $DS$41, $C$41 =""), 0, IF( ISNUMBER( AH41 ), 0, 1 ))</f>
        <v>0</v>
      </c>
      <c r="CZ41" s="687">
        <f xml:space="preserve"> IF( OR( $C$41 = $DS$41, $C$41 =""), 0, IF( ISNUMBER( AI41 ), 0, 1 ))</f>
        <v>0</v>
      </c>
      <c r="DA41" s="60"/>
      <c r="DB41" s="687">
        <f xml:space="preserve"> IF( OR( $C$41 = $DS$41, $C$41 =""), 0, IF( ISNUMBER( AK41 ), 0, 1 ))</f>
        <v>0</v>
      </c>
      <c r="DC41" s="687">
        <f xml:space="preserve"> IF( OR( $C$41 = $DS$41, $C$41 =""), 0, IF( ISNUMBER( AL41 ), 0, 1 ))</f>
        <v>0</v>
      </c>
      <c r="DD41" s="687">
        <f xml:space="preserve"> IF( OR( $C$41 = $DS$41, $C$41 =""), 0, IF( ISNUMBER( AM41 ), 0, 1 ))</f>
        <v>0</v>
      </c>
      <c r="DE41" s="687">
        <f xml:space="preserve"> IF( OR( $C$41 = $DS$41, $C$41 =""), 0, IF( ISNUMBER( AN41 ), 0, 1 ))</f>
        <v>0</v>
      </c>
      <c r="DF41" s="687">
        <f xml:space="preserve"> IF( OR( $C$41 = $DS$41, $C$41 =""), 0, IF( ISNUMBER( AO41 ), 0, 1 ))</f>
        <v>0</v>
      </c>
      <c r="DG41" s="60"/>
      <c r="DH41" s="687">
        <f xml:space="preserve"> IF( OR( $C$41 = $DS$41, $C$41 =""), 0, IF( ISNUMBER( AQ41 ), 0, 1 ))</f>
        <v>0</v>
      </c>
      <c r="DI41" s="687">
        <f xml:space="preserve"> IF( OR( $C$41 = $DS$41, $C$41 =""), 0, IF( ISNUMBER( AR41 ), 0, 1 ))</f>
        <v>0</v>
      </c>
      <c r="DJ41" s="687">
        <f xml:space="preserve"> IF( OR( $C$41 = $DS$41, $C$41 =""), 0, IF( ISNUMBER( AS41 ), 0, 1 ))</f>
        <v>0</v>
      </c>
      <c r="DK41" s="687">
        <f xml:space="preserve"> IF( OR( $C$41 = $DS$41, $C$41 =""), 0, IF( ISNUMBER( AT41 ), 0, 1 ))</f>
        <v>0</v>
      </c>
      <c r="DL41" s="687">
        <f xml:space="preserve"> IF( OR( $C$41 = $DS$41, $C$41 =""), 0, IF( ISNUMBER( AU41 ), 0, 1 ))</f>
        <v>0</v>
      </c>
      <c r="DM41" s="60"/>
      <c r="DN41" s="687">
        <f xml:space="preserve"> IF( OR( $C$41 = $DS$41, $C$41 =""), 0, IF( ISNUMBER( AW41 ), 0, 1 ))</f>
        <v>0</v>
      </c>
      <c r="DO41" s="687">
        <f xml:space="preserve"> IF( OR( $C$41 = $DS$41, $C$41 =""), 0, IF( ISNUMBER( AX41 ), 0, 1 ))</f>
        <v>0</v>
      </c>
      <c r="DP41" s="687">
        <f xml:space="preserve"> IF( OR( $C$41 = $DS$41, $C$41 =""), 0, IF( ISNUMBER( AY41 ), 0, 1 ))</f>
        <v>0</v>
      </c>
      <c r="DQ41" s="687">
        <f xml:space="preserve"> IF( OR( $C$41 = $DS$41, $C$41 =""), 0, IF( ISNUMBER( AZ41 ), 0, 1 ))</f>
        <v>0</v>
      </c>
      <c r="DR41" s="687">
        <f xml:space="preserve"> IF( OR( $C$41 = $DS$41, $C$41 =""), 0, IF( ISNUMBER( BA41 ), 0, 1 ))</f>
        <v>0</v>
      </c>
      <c r="DS41" s="429" t="s">
        <v>1365</v>
      </c>
      <c r="DT41" s="127"/>
    </row>
    <row r="42" spans="2:124" ht="14.25" customHeight="1" x14ac:dyDescent="0.3">
      <c r="B42" s="677">
        <f t="shared" si="9"/>
        <v>33</v>
      </c>
      <c r="C42" s="685" t="s">
        <v>1366</v>
      </c>
      <c r="D42" s="679"/>
      <c r="E42" s="391" t="s">
        <v>41</v>
      </c>
      <c r="F42" s="665">
        <v>3</v>
      </c>
      <c r="G42" s="521">
        <v>-8.0000000000000002E-3</v>
      </c>
      <c r="H42" s="509">
        <v>0</v>
      </c>
      <c r="I42" s="509">
        <v>0</v>
      </c>
      <c r="J42" s="509">
        <v>0</v>
      </c>
      <c r="K42" s="666">
        <v>0</v>
      </c>
      <c r="L42" s="667">
        <f t="shared" si="1"/>
        <v>-8.0000000000000002E-3</v>
      </c>
      <c r="M42" s="523">
        <v>0</v>
      </c>
      <c r="N42" s="509">
        <v>0</v>
      </c>
      <c r="O42" s="509">
        <v>0</v>
      </c>
      <c r="P42" s="509">
        <v>0</v>
      </c>
      <c r="Q42" s="666">
        <v>0</v>
      </c>
      <c r="R42" s="668">
        <f t="shared" si="2"/>
        <v>0</v>
      </c>
      <c r="S42" s="523">
        <v>0</v>
      </c>
      <c r="T42" s="509">
        <v>0</v>
      </c>
      <c r="U42" s="509">
        <v>0</v>
      </c>
      <c r="V42" s="509">
        <v>0</v>
      </c>
      <c r="W42" s="666">
        <v>0</v>
      </c>
      <c r="X42" s="668">
        <f t="shared" si="3"/>
        <v>0</v>
      </c>
      <c r="Y42" s="521">
        <v>0</v>
      </c>
      <c r="Z42" s="509">
        <v>0</v>
      </c>
      <c r="AA42" s="509">
        <v>0</v>
      </c>
      <c r="AB42" s="509">
        <v>0</v>
      </c>
      <c r="AC42" s="666">
        <v>0</v>
      </c>
      <c r="AD42" s="667">
        <f t="shared" si="4"/>
        <v>0</v>
      </c>
      <c r="AE42" s="521">
        <v>0</v>
      </c>
      <c r="AF42" s="509">
        <v>0</v>
      </c>
      <c r="AG42" s="509">
        <v>0</v>
      </c>
      <c r="AH42" s="509">
        <v>0</v>
      </c>
      <c r="AI42" s="666">
        <v>0</v>
      </c>
      <c r="AJ42" s="667">
        <f t="shared" si="5"/>
        <v>0</v>
      </c>
      <c r="AK42" s="521">
        <v>0</v>
      </c>
      <c r="AL42" s="509">
        <v>0</v>
      </c>
      <c r="AM42" s="509">
        <v>0</v>
      </c>
      <c r="AN42" s="509">
        <v>0</v>
      </c>
      <c r="AO42" s="666">
        <v>0</v>
      </c>
      <c r="AP42" s="667">
        <f t="shared" si="6"/>
        <v>0</v>
      </c>
      <c r="AQ42" s="521">
        <v>0</v>
      </c>
      <c r="AR42" s="509">
        <v>0</v>
      </c>
      <c r="AS42" s="509">
        <v>0</v>
      </c>
      <c r="AT42" s="509">
        <v>0</v>
      </c>
      <c r="AU42" s="666">
        <v>0</v>
      </c>
      <c r="AV42" s="667">
        <f t="shared" si="7"/>
        <v>0</v>
      </c>
      <c r="AW42" s="521">
        <v>0</v>
      </c>
      <c r="AX42" s="509">
        <v>0</v>
      </c>
      <c r="AY42" s="509">
        <v>0</v>
      </c>
      <c r="AZ42" s="509">
        <v>0</v>
      </c>
      <c r="BA42" s="666">
        <v>0</v>
      </c>
      <c r="BB42" s="667">
        <f t="shared" si="8"/>
        <v>0</v>
      </c>
      <c r="BC42" s="482"/>
      <c r="BD42" s="91"/>
      <c r="BE42" s="488" t="s">
        <v>388</v>
      </c>
      <c r="BF42" s="71"/>
      <c r="BG42" s="43">
        <f t="shared" ref="BG42:BG55" si="11">(IF(SUM(BX42:DR42)=0,IF(BV42=1,$BV$5,0),$BX$5))</f>
        <v>0</v>
      </c>
      <c r="BH42" s="651"/>
      <c r="BJ42" s="677">
        <f t="shared" si="10"/>
        <v>33</v>
      </c>
      <c r="BK42" s="688" t="s">
        <v>1367</v>
      </c>
      <c r="BL42" s="391" t="s">
        <v>41</v>
      </c>
      <c r="BM42" s="665">
        <v>3</v>
      </c>
      <c r="BN42" s="680" t="s">
        <v>1368</v>
      </c>
      <c r="BO42" s="681" t="s">
        <v>1369</v>
      </c>
      <c r="BP42" s="681" t="s">
        <v>1370</v>
      </c>
      <c r="BQ42" s="681" t="s">
        <v>1371</v>
      </c>
      <c r="BR42" s="682" t="s">
        <v>1372</v>
      </c>
      <c r="BS42" s="674" t="s">
        <v>1373</v>
      </c>
      <c r="BV42" s="687">
        <f t="shared" ref="BV42:BV55" si="12" xml:space="preserve"> IF( AND( OR( C42 = DS42, C42=""), SUM(G42:BB42) &lt;&gt; 0), 1, 0 )</f>
        <v>0</v>
      </c>
      <c r="BX42" s="687">
        <f xml:space="preserve"> IF( OR( $C$42 = $DS$42, $C$42 =""), 0, IF( ISNUMBER( G42 ), 0, 1 ))</f>
        <v>0</v>
      </c>
      <c r="BY42" s="687">
        <f xml:space="preserve"> IF( OR( $C$42 = $DS$42, $C$42 =""), 0, IF( ISNUMBER( H42 ), 0, 1 ))</f>
        <v>0</v>
      </c>
      <c r="BZ42" s="687">
        <f xml:space="preserve"> IF( OR( $C$42 = $DS$42, $C$42 =""), 0, IF( ISNUMBER( I42 ), 0, 1 ))</f>
        <v>0</v>
      </c>
      <c r="CA42" s="687">
        <f xml:space="preserve"> IF( OR( $C$42 = $DS$42, $C$42 =""), 0, IF( ISNUMBER( J42 ), 0, 1 ))</f>
        <v>0</v>
      </c>
      <c r="CB42" s="687">
        <f xml:space="preserve"> IF( OR( $C$42 = $DS$42, $C$42 =""), 0, IF( ISNUMBER( K42 ), 0, 1 ))</f>
        <v>0</v>
      </c>
      <c r="CC42" s="663"/>
      <c r="CD42" s="687">
        <f xml:space="preserve"> IF( OR( $C$42 = $DS$42, $C$42 =""), 0, IF( ISNUMBER( M42 ), 0, 1 ))</f>
        <v>0</v>
      </c>
      <c r="CE42" s="687">
        <f xml:space="preserve"> IF( OR( $C$42 = $DS$42, $C$42 =""), 0, IF( ISNUMBER( N42 ), 0, 1 ))</f>
        <v>0</v>
      </c>
      <c r="CF42" s="687">
        <f xml:space="preserve"> IF( OR( $C$42 = $DS$42, $C$42 =""), 0, IF( ISNUMBER( O42 ), 0, 1 ))</f>
        <v>0</v>
      </c>
      <c r="CG42" s="687">
        <f xml:space="preserve"> IF( OR( $C$42 = $DS$42, $C$42 =""), 0, IF( ISNUMBER( P42 ), 0, 1 ))</f>
        <v>0</v>
      </c>
      <c r="CH42" s="687">
        <f xml:space="preserve"> IF( OR( $C$42 = $DS$42, $C$42 =""), 0, IF( ISNUMBER( Q42 ), 0, 1 ))</f>
        <v>0</v>
      </c>
      <c r="CI42" s="60"/>
      <c r="CJ42" s="687">
        <f xml:space="preserve"> IF( OR( $C$42 = $DS$42, $C$42 =""), 0, IF( ISNUMBER( S42 ), 0, 1 ))</f>
        <v>0</v>
      </c>
      <c r="CK42" s="687">
        <f xml:space="preserve"> IF( OR( $C$42 = $DS$42, $C$42 =""), 0, IF( ISNUMBER( T42 ), 0, 1 ))</f>
        <v>0</v>
      </c>
      <c r="CL42" s="687">
        <f xml:space="preserve"> IF( OR( $C$42 = $DS$42, $C$42 =""), 0, IF( ISNUMBER( U42 ), 0, 1 ))</f>
        <v>0</v>
      </c>
      <c r="CM42" s="687">
        <f xml:space="preserve"> IF( OR( $C$42 = $DS$42, $C$42 =""), 0, IF( ISNUMBER( V42 ), 0, 1 ))</f>
        <v>0</v>
      </c>
      <c r="CN42" s="687">
        <f xml:space="preserve"> IF( OR( $C$42 = $DS$42, $C$42 =""), 0, IF( ISNUMBER( W42 ), 0, 1 ))</f>
        <v>0</v>
      </c>
      <c r="CO42" s="60"/>
      <c r="CP42" s="687">
        <f xml:space="preserve"> IF( OR( $C$42 = $DS$42, $C$42 =""), 0, IF( ISNUMBER( Y42 ), 0, 1 ))</f>
        <v>0</v>
      </c>
      <c r="CQ42" s="687">
        <f xml:space="preserve"> IF( OR( $C$42 = $DS$42, $C$42 =""), 0, IF( ISNUMBER( Z42 ), 0, 1 ))</f>
        <v>0</v>
      </c>
      <c r="CR42" s="687">
        <f xml:space="preserve"> IF( OR( $C$42 = $DS$42, $C$42 =""), 0, IF( ISNUMBER( AA42 ), 0, 1 ))</f>
        <v>0</v>
      </c>
      <c r="CS42" s="687">
        <f xml:space="preserve"> IF( OR( $C$42 = $DS$42, $C$42 =""), 0, IF( ISNUMBER( AB42 ), 0, 1 ))</f>
        <v>0</v>
      </c>
      <c r="CT42" s="687">
        <f xml:space="preserve"> IF( OR( $C$42 = $DS$42, $C$42 =""), 0, IF( ISNUMBER( AC42 ), 0, 1 ))</f>
        <v>0</v>
      </c>
      <c r="CU42" s="60"/>
      <c r="CV42" s="687">
        <f xml:space="preserve"> IF( OR( $C$42 = $DS$42, $C$42 =""), 0, IF( ISNUMBER( AE42 ), 0, 1 ))</f>
        <v>0</v>
      </c>
      <c r="CW42" s="687">
        <f xml:space="preserve"> IF( OR( $C$42 = $DS$42, $C$42 =""), 0, IF( ISNUMBER( AF42 ), 0, 1 ))</f>
        <v>0</v>
      </c>
      <c r="CX42" s="687">
        <f xml:space="preserve"> IF( OR( $C$42 = $DS$42, $C$42 =""), 0, IF( ISNUMBER( AG42 ), 0, 1 ))</f>
        <v>0</v>
      </c>
      <c r="CY42" s="687">
        <f xml:space="preserve"> IF( OR( $C$42 = $DS$42, $C$42 =""), 0, IF( ISNUMBER( AH42 ), 0, 1 ))</f>
        <v>0</v>
      </c>
      <c r="CZ42" s="687">
        <f xml:space="preserve"> IF( OR( $C$42 = $DS$42, $C$42 =""), 0, IF( ISNUMBER( AI42 ), 0, 1 ))</f>
        <v>0</v>
      </c>
      <c r="DA42" s="60"/>
      <c r="DB42" s="687">
        <f xml:space="preserve"> IF( OR( $C$42 = $DS$42, $C$42 =""), 0, IF( ISNUMBER( AK42 ), 0, 1 ))</f>
        <v>0</v>
      </c>
      <c r="DC42" s="687">
        <f xml:space="preserve"> IF( OR( $C$42 = $DS$42, $C$42 =""), 0, IF( ISNUMBER( AL42 ), 0, 1 ))</f>
        <v>0</v>
      </c>
      <c r="DD42" s="687">
        <f xml:space="preserve"> IF( OR( $C$42 = $DS$42, $C$42 =""), 0, IF( ISNUMBER( AM42 ), 0, 1 ))</f>
        <v>0</v>
      </c>
      <c r="DE42" s="687">
        <f xml:space="preserve"> IF( OR( $C$42 = $DS$42, $C$42 =""), 0, IF( ISNUMBER( AN42 ), 0, 1 ))</f>
        <v>0</v>
      </c>
      <c r="DF42" s="687">
        <f xml:space="preserve"> IF( OR( $C$42 = $DS$42, $C$42 =""), 0, IF( ISNUMBER( AO42 ), 0, 1 ))</f>
        <v>0</v>
      </c>
      <c r="DG42" s="60"/>
      <c r="DH42" s="687">
        <f xml:space="preserve"> IF( OR( $C$42 = $DS$42, $C$42 =""), 0, IF( ISNUMBER( AQ42 ), 0, 1 ))</f>
        <v>0</v>
      </c>
      <c r="DI42" s="687">
        <f xml:space="preserve"> IF( OR( $C$42 = $DS$42, $C$42 =""), 0, IF( ISNUMBER( AR42 ), 0, 1 ))</f>
        <v>0</v>
      </c>
      <c r="DJ42" s="687">
        <f xml:space="preserve"> IF( OR( $C$42 = $DS$42, $C$42 =""), 0, IF( ISNUMBER( AS42 ), 0, 1 ))</f>
        <v>0</v>
      </c>
      <c r="DK42" s="687">
        <f xml:space="preserve"> IF( OR( $C$42 = $DS$42, $C$42 =""), 0, IF( ISNUMBER( AT42 ), 0, 1 ))</f>
        <v>0</v>
      </c>
      <c r="DL42" s="687">
        <f xml:space="preserve"> IF( OR( $C$42 = $DS$42, $C$42 =""), 0, IF( ISNUMBER( AU42 ), 0, 1 ))</f>
        <v>0</v>
      </c>
      <c r="DM42" s="60"/>
      <c r="DN42" s="687">
        <f xml:space="preserve"> IF( OR( $C$42 = $DS$42, $C$42 =""), 0, IF( ISNUMBER( AW42 ), 0, 1 ))</f>
        <v>0</v>
      </c>
      <c r="DO42" s="687">
        <f xml:space="preserve"> IF( OR( $C$42 = $DS$42, $C$42 =""), 0, IF( ISNUMBER( AX42 ), 0, 1 ))</f>
        <v>0</v>
      </c>
      <c r="DP42" s="687">
        <f xml:space="preserve"> IF( OR( $C$42 = $DS$42, $C$42 =""), 0, IF( ISNUMBER( AY42 ), 0, 1 ))</f>
        <v>0</v>
      </c>
      <c r="DQ42" s="687">
        <f xml:space="preserve"> IF( OR( $C$42 = $DS$42, $C$42 =""), 0, IF( ISNUMBER( AZ42 ), 0, 1 ))</f>
        <v>0</v>
      </c>
      <c r="DR42" s="687">
        <f xml:space="preserve"> IF( OR( $C$42 = $DS$42, $C$42 =""), 0, IF( ISNUMBER( BA42 ), 0, 1 ))</f>
        <v>0</v>
      </c>
      <c r="DS42" s="429" t="s">
        <v>1374</v>
      </c>
      <c r="DT42" s="127"/>
    </row>
    <row r="43" spans="2:124" ht="14.25" customHeight="1" x14ac:dyDescent="0.3">
      <c r="B43" s="677">
        <f t="shared" si="9"/>
        <v>34</v>
      </c>
      <c r="C43" s="685" t="s">
        <v>1375</v>
      </c>
      <c r="D43" s="679"/>
      <c r="E43" s="391" t="s">
        <v>41</v>
      </c>
      <c r="F43" s="665">
        <v>3</v>
      </c>
      <c r="G43" s="521">
        <v>0</v>
      </c>
      <c r="H43" s="509">
        <v>0</v>
      </c>
      <c r="I43" s="509">
        <v>0</v>
      </c>
      <c r="J43" s="509">
        <v>0</v>
      </c>
      <c r="K43" s="666">
        <v>0</v>
      </c>
      <c r="L43" s="667">
        <f t="shared" si="1"/>
        <v>0</v>
      </c>
      <c r="M43" s="521">
        <v>0</v>
      </c>
      <c r="N43" s="509">
        <v>0</v>
      </c>
      <c r="O43" s="509">
        <v>0</v>
      </c>
      <c r="P43" s="509">
        <v>0</v>
      </c>
      <c r="Q43" s="666">
        <v>0</v>
      </c>
      <c r="R43" s="668">
        <f t="shared" si="2"/>
        <v>0</v>
      </c>
      <c r="S43" s="521">
        <v>0</v>
      </c>
      <c r="T43" s="509">
        <v>0</v>
      </c>
      <c r="U43" s="509">
        <v>0</v>
      </c>
      <c r="V43" s="509">
        <v>0</v>
      </c>
      <c r="W43" s="666">
        <v>0</v>
      </c>
      <c r="X43" s="668">
        <f t="shared" si="3"/>
        <v>0</v>
      </c>
      <c r="Y43" s="521">
        <v>0</v>
      </c>
      <c r="Z43" s="509">
        <v>0</v>
      </c>
      <c r="AA43" s="509">
        <v>0</v>
      </c>
      <c r="AB43" s="509">
        <v>0</v>
      </c>
      <c r="AC43" s="666">
        <v>0</v>
      </c>
      <c r="AD43" s="667">
        <f t="shared" si="4"/>
        <v>0</v>
      </c>
      <c r="AE43" s="521">
        <v>0</v>
      </c>
      <c r="AF43" s="509">
        <v>0</v>
      </c>
      <c r="AG43" s="509">
        <v>0</v>
      </c>
      <c r="AH43" s="509">
        <v>0</v>
      </c>
      <c r="AI43" s="666">
        <v>0</v>
      </c>
      <c r="AJ43" s="667">
        <f t="shared" si="5"/>
        <v>0</v>
      </c>
      <c r="AK43" s="521">
        <v>0</v>
      </c>
      <c r="AL43" s="509">
        <v>0</v>
      </c>
      <c r="AM43" s="509">
        <v>0</v>
      </c>
      <c r="AN43" s="509">
        <v>0</v>
      </c>
      <c r="AO43" s="666">
        <v>0</v>
      </c>
      <c r="AP43" s="667">
        <f t="shared" si="6"/>
        <v>0</v>
      </c>
      <c r="AQ43" s="521">
        <v>0</v>
      </c>
      <c r="AR43" s="509">
        <v>0</v>
      </c>
      <c r="AS43" s="509">
        <v>0</v>
      </c>
      <c r="AT43" s="509">
        <v>0</v>
      </c>
      <c r="AU43" s="666">
        <v>0</v>
      </c>
      <c r="AV43" s="667">
        <f t="shared" si="7"/>
        <v>0</v>
      </c>
      <c r="AW43" s="521">
        <v>0</v>
      </c>
      <c r="AX43" s="509">
        <v>0</v>
      </c>
      <c r="AY43" s="509">
        <v>0</v>
      </c>
      <c r="AZ43" s="509">
        <v>0</v>
      </c>
      <c r="BA43" s="666">
        <v>0</v>
      </c>
      <c r="BB43" s="667">
        <f t="shared" si="8"/>
        <v>0</v>
      </c>
      <c r="BC43" s="482"/>
      <c r="BD43" s="91"/>
      <c r="BE43" s="488" t="s">
        <v>388</v>
      </c>
      <c r="BF43" s="71"/>
      <c r="BG43" s="43">
        <f t="shared" si="11"/>
        <v>0</v>
      </c>
      <c r="BH43" s="651"/>
      <c r="BJ43" s="677">
        <f t="shared" si="10"/>
        <v>34</v>
      </c>
      <c r="BK43" s="686" t="s">
        <v>1376</v>
      </c>
      <c r="BL43" s="391" t="s">
        <v>41</v>
      </c>
      <c r="BM43" s="665">
        <v>3</v>
      </c>
      <c r="BN43" s="680" t="s">
        <v>1377</v>
      </c>
      <c r="BO43" s="681" t="s">
        <v>1378</v>
      </c>
      <c r="BP43" s="681" t="s">
        <v>1379</v>
      </c>
      <c r="BQ43" s="681" t="s">
        <v>1380</v>
      </c>
      <c r="BR43" s="682" t="s">
        <v>1381</v>
      </c>
      <c r="BS43" s="674" t="s">
        <v>1382</v>
      </c>
      <c r="BV43" s="687">
        <f t="shared" si="12"/>
        <v>0</v>
      </c>
      <c r="BX43" s="687">
        <f xml:space="preserve"> IF( OR( $C$43 = $DS$43, $C$43 =""), 0, IF( ISNUMBER( G43 ), 0, 1 ))</f>
        <v>0</v>
      </c>
      <c r="BY43" s="687">
        <f xml:space="preserve"> IF( OR( $C$43 = $DS$43, $C$43 =""), 0, IF( ISNUMBER( H43 ), 0, 1 ))</f>
        <v>0</v>
      </c>
      <c r="BZ43" s="687">
        <f xml:space="preserve"> IF( OR( $C$43 = $DS$43, $C$43 =""), 0, IF( ISNUMBER( I43 ), 0, 1 ))</f>
        <v>0</v>
      </c>
      <c r="CA43" s="687">
        <f xml:space="preserve"> IF( OR( $C$43 = $DS$43, $C$43 =""), 0, IF( ISNUMBER( J43 ), 0, 1 ))</f>
        <v>0</v>
      </c>
      <c r="CB43" s="687">
        <f xml:space="preserve"> IF( OR( $C$43 = $DS$43, $C$43 =""), 0, IF( ISNUMBER( K43 ), 0, 1 ))</f>
        <v>0</v>
      </c>
      <c r="CC43" s="663"/>
      <c r="CD43" s="687">
        <f xml:space="preserve"> IF( OR( $C$43 = $DS$43, $C$43 =""), 0, IF( ISNUMBER( M43 ), 0, 1 ))</f>
        <v>0</v>
      </c>
      <c r="CE43" s="687">
        <f xml:space="preserve"> IF( OR( $C$43 = $DS$43, $C$43 =""), 0, IF( ISNUMBER( N43 ), 0, 1 ))</f>
        <v>0</v>
      </c>
      <c r="CF43" s="687">
        <f xml:space="preserve"> IF( OR( $C$43 = $DS$43, $C$43 =""), 0, IF( ISNUMBER( O43 ), 0, 1 ))</f>
        <v>0</v>
      </c>
      <c r="CG43" s="687">
        <f xml:space="preserve"> IF( OR( $C$43 = $DS$43, $C$43 =""), 0, IF( ISNUMBER( P43 ), 0, 1 ))</f>
        <v>0</v>
      </c>
      <c r="CH43" s="687">
        <f xml:space="preserve"> IF( OR( $C$43 = $DS$43, $C$43 =""), 0, IF( ISNUMBER( Q43 ), 0, 1 ))</f>
        <v>0</v>
      </c>
      <c r="CI43" s="60"/>
      <c r="CJ43" s="687">
        <f xml:space="preserve"> IF( OR( $C$43 = $DS$43, $C$43 =""), 0, IF( ISNUMBER( S43 ), 0, 1 ))</f>
        <v>0</v>
      </c>
      <c r="CK43" s="687">
        <f xml:space="preserve"> IF( OR( $C$43 = $DS$43, $C$43 =""), 0, IF( ISNUMBER( T43 ), 0, 1 ))</f>
        <v>0</v>
      </c>
      <c r="CL43" s="687">
        <f xml:space="preserve"> IF( OR( $C$43 = $DS$43, $C$43 =""), 0, IF( ISNUMBER( U43 ), 0, 1 ))</f>
        <v>0</v>
      </c>
      <c r="CM43" s="687">
        <f xml:space="preserve"> IF( OR( $C$43 = $DS$43, $C$43 =""), 0, IF( ISNUMBER( V43 ), 0, 1 ))</f>
        <v>0</v>
      </c>
      <c r="CN43" s="687">
        <f xml:space="preserve"> IF( OR( $C$43 = $DS$43, $C$43 =""), 0, IF( ISNUMBER( W43 ), 0, 1 ))</f>
        <v>0</v>
      </c>
      <c r="CO43" s="60"/>
      <c r="CP43" s="687">
        <f xml:space="preserve"> IF( OR( $C$43 = $DS$43, $C$43 =""), 0, IF( ISNUMBER( Y43 ), 0, 1 ))</f>
        <v>0</v>
      </c>
      <c r="CQ43" s="687">
        <f xml:space="preserve"> IF( OR( $C$43 = $DS$43, $C$43 =""), 0, IF( ISNUMBER( Z43 ), 0, 1 ))</f>
        <v>0</v>
      </c>
      <c r="CR43" s="687">
        <f xml:space="preserve"> IF( OR( $C$43 = $DS$43, $C$43 =""), 0, IF( ISNUMBER( AA43 ), 0, 1 ))</f>
        <v>0</v>
      </c>
      <c r="CS43" s="687">
        <f xml:space="preserve"> IF( OR( $C$43 = $DS$43, $C$43 =""), 0, IF( ISNUMBER( AB43 ), 0, 1 ))</f>
        <v>0</v>
      </c>
      <c r="CT43" s="687">
        <f xml:space="preserve"> IF( OR( $C$43 = $DS$43, $C$43 =""), 0, IF( ISNUMBER( AC43 ), 0, 1 ))</f>
        <v>0</v>
      </c>
      <c r="CU43" s="60"/>
      <c r="CV43" s="687">
        <f xml:space="preserve"> IF( OR( $C$43 = $DS$43, $C$43 =""), 0, IF( ISNUMBER( AE43 ), 0, 1 ))</f>
        <v>0</v>
      </c>
      <c r="CW43" s="687">
        <f xml:space="preserve"> IF( OR( $C$43 = $DS$43, $C$43 =""), 0, IF( ISNUMBER( AF43 ), 0, 1 ))</f>
        <v>0</v>
      </c>
      <c r="CX43" s="687">
        <f xml:space="preserve"> IF( OR( $C$43 = $DS$43, $C$43 =""), 0, IF( ISNUMBER( AG43 ), 0, 1 ))</f>
        <v>0</v>
      </c>
      <c r="CY43" s="687">
        <f xml:space="preserve"> IF( OR( $C$43 = $DS$43, $C$43 =""), 0, IF( ISNUMBER( AH43 ), 0, 1 ))</f>
        <v>0</v>
      </c>
      <c r="CZ43" s="687">
        <f xml:space="preserve"> IF( OR( $C$43 = $DS$43, $C$43 =""), 0, IF( ISNUMBER( AI43 ), 0, 1 ))</f>
        <v>0</v>
      </c>
      <c r="DA43" s="60"/>
      <c r="DB43" s="687">
        <f xml:space="preserve"> IF( OR( $C$43 = $DS$43, $C$43 =""), 0, IF( ISNUMBER( AK43 ), 0, 1 ))</f>
        <v>0</v>
      </c>
      <c r="DC43" s="687">
        <f xml:space="preserve"> IF( OR( $C$43 = $DS$43, $C$43 =""), 0, IF( ISNUMBER( AL43 ), 0, 1 ))</f>
        <v>0</v>
      </c>
      <c r="DD43" s="687">
        <f xml:space="preserve"> IF( OR( $C$43 = $DS$43, $C$43 =""), 0, IF( ISNUMBER( AM43 ), 0, 1 ))</f>
        <v>0</v>
      </c>
      <c r="DE43" s="687">
        <f xml:space="preserve"> IF( OR( $C$43 = $DS$43, $C$43 =""), 0, IF( ISNUMBER( AN43 ), 0, 1 ))</f>
        <v>0</v>
      </c>
      <c r="DF43" s="687">
        <f xml:space="preserve"> IF( OR( $C$43 = $DS$43, $C$43 =""), 0, IF( ISNUMBER( AO43 ), 0, 1 ))</f>
        <v>0</v>
      </c>
      <c r="DG43" s="60"/>
      <c r="DH43" s="687">
        <f xml:space="preserve"> IF( OR( $C$43 = $DS$43, $C$43 =""), 0, IF( ISNUMBER( AQ43 ), 0, 1 ))</f>
        <v>0</v>
      </c>
      <c r="DI43" s="687">
        <f xml:space="preserve"> IF( OR( $C$43 = $DS$43, $C$43 =""), 0, IF( ISNUMBER( AR43 ), 0, 1 ))</f>
        <v>0</v>
      </c>
      <c r="DJ43" s="687">
        <f xml:space="preserve"> IF( OR( $C$43 = $DS$43, $C$43 =""), 0, IF( ISNUMBER( AS43 ), 0, 1 ))</f>
        <v>0</v>
      </c>
      <c r="DK43" s="687">
        <f xml:space="preserve"> IF( OR( $C$43 = $DS$43, $C$43 =""), 0, IF( ISNUMBER( AT43 ), 0, 1 ))</f>
        <v>0</v>
      </c>
      <c r="DL43" s="687">
        <f xml:space="preserve"> IF( OR( $C$43 = $DS$43, $C$43 =""), 0, IF( ISNUMBER( AU43 ), 0, 1 ))</f>
        <v>0</v>
      </c>
      <c r="DM43" s="60"/>
      <c r="DN43" s="687">
        <f xml:space="preserve"> IF( OR( $C$43 = $DS$43, $C$43 =""), 0, IF( ISNUMBER( AW43 ), 0, 1 ))</f>
        <v>0</v>
      </c>
      <c r="DO43" s="687">
        <f xml:space="preserve"> IF( OR( $C$43 = $DS$43, $C$43 =""), 0, IF( ISNUMBER( AX43 ), 0, 1 ))</f>
        <v>0</v>
      </c>
      <c r="DP43" s="687">
        <f xml:space="preserve"> IF( OR( $C$43 = $DS$43, $C$43 =""), 0, IF( ISNUMBER( AY43 ), 0, 1 ))</f>
        <v>0</v>
      </c>
      <c r="DQ43" s="687">
        <f xml:space="preserve"> IF( OR( $C$43 = $DS$43, $C$43 =""), 0, IF( ISNUMBER( AZ43 ), 0, 1 ))</f>
        <v>0</v>
      </c>
      <c r="DR43" s="687">
        <f xml:space="preserve"> IF( OR( $C$43 = $DS$43, $C$43 =""), 0, IF( ISNUMBER( BA43 ), 0, 1 ))</f>
        <v>0</v>
      </c>
      <c r="DS43" s="429" t="s">
        <v>1383</v>
      </c>
      <c r="DT43" s="127"/>
    </row>
    <row r="44" spans="2:124" ht="14.25" customHeight="1" x14ac:dyDescent="0.3">
      <c r="B44" s="677">
        <f t="shared" si="9"/>
        <v>35</v>
      </c>
      <c r="C44" s="685" t="s">
        <v>1384</v>
      </c>
      <c r="D44" s="679"/>
      <c r="E44" s="391" t="s">
        <v>41</v>
      </c>
      <c r="F44" s="665">
        <v>3</v>
      </c>
      <c r="G44" s="521">
        <v>1.0999999999999999E-2</v>
      </c>
      <c r="H44" s="509">
        <v>0</v>
      </c>
      <c r="I44" s="509">
        <v>0</v>
      </c>
      <c r="J44" s="509">
        <v>0</v>
      </c>
      <c r="K44" s="666">
        <v>0</v>
      </c>
      <c r="L44" s="667">
        <f t="shared" si="1"/>
        <v>1.0999999999999999E-2</v>
      </c>
      <c r="M44" s="521">
        <v>0</v>
      </c>
      <c r="N44" s="509">
        <v>0</v>
      </c>
      <c r="O44" s="509">
        <v>0</v>
      </c>
      <c r="P44" s="509">
        <v>0</v>
      </c>
      <c r="Q44" s="666">
        <v>0</v>
      </c>
      <c r="R44" s="668">
        <f t="shared" si="2"/>
        <v>0</v>
      </c>
      <c r="S44" s="521">
        <v>0</v>
      </c>
      <c r="T44" s="509">
        <v>0</v>
      </c>
      <c r="U44" s="509">
        <v>0</v>
      </c>
      <c r="V44" s="509">
        <v>0</v>
      </c>
      <c r="W44" s="666">
        <v>0</v>
      </c>
      <c r="X44" s="668">
        <f t="shared" si="3"/>
        <v>0</v>
      </c>
      <c r="Y44" s="521">
        <v>0</v>
      </c>
      <c r="Z44" s="509">
        <v>0</v>
      </c>
      <c r="AA44" s="509">
        <v>0</v>
      </c>
      <c r="AB44" s="509">
        <v>0</v>
      </c>
      <c r="AC44" s="666">
        <v>0</v>
      </c>
      <c r="AD44" s="667">
        <f t="shared" si="4"/>
        <v>0</v>
      </c>
      <c r="AE44" s="521">
        <v>0</v>
      </c>
      <c r="AF44" s="509">
        <v>0</v>
      </c>
      <c r="AG44" s="509">
        <v>0</v>
      </c>
      <c r="AH44" s="509">
        <v>0</v>
      </c>
      <c r="AI44" s="666">
        <v>0</v>
      </c>
      <c r="AJ44" s="667">
        <f t="shared" si="5"/>
        <v>0</v>
      </c>
      <c r="AK44" s="521">
        <v>0</v>
      </c>
      <c r="AL44" s="509">
        <v>0</v>
      </c>
      <c r="AM44" s="509">
        <v>0</v>
      </c>
      <c r="AN44" s="509">
        <v>0</v>
      </c>
      <c r="AO44" s="666">
        <v>0</v>
      </c>
      <c r="AP44" s="667">
        <f t="shared" si="6"/>
        <v>0</v>
      </c>
      <c r="AQ44" s="521">
        <v>0</v>
      </c>
      <c r="AR44" s="509">
        <v>0</v>
      </c>
      <c r="AS44" s="509">
        <v>0</v>
      </c>
      <c r="AT44" s="509">
        <v>0</v>
      </c>
      <c r="AU44" s="666">
        <v>0</v>
      </c>
      <c r="AV44" s="667">
        <f t="shared" si="7"/>
        <v>0</v>
      </c>
      <c r="AW44" s="521">
        <v>0</v>
      </c>
      <c r="AX44" s="509">
        <v>0</v>
      </c>
      <c r="AY44" s="509">
        <v>0</v>
      </c>
      <c r="AZ44" s="509">
        <v>0</v>
      </c>
      <c r="BA44" s="666">
        <v>0</v>
      </c>
      <c r="BB44" s="667">
        <f t="shared" si="8"/>
        <v>0</v>
      </c>
      <c r="BC44" s="482"/>
      <c r="BD44" s="91"/>
      <c r="BE44" s="488" t="s">
        <v>388</v>
      </c>
      <c r="BF44" s="71"/>
      <c r="BG44" s="43">
        <f t="shared" si="11"/>
        <v>0</v>
      </c>
      <c r="BH44" s="651"/>
      <c r="BJ44" s="677">
        <f t="shared" si="10"/>
        <v>35</v>
      </c>
      <c r="BK44" s="688" t="s">
        <v>1385</v>
      </c>
      <c r="BL44" s="391" t="s">
        <v>41</v>
      </c>
      <c r="BM44" s="665">
        <v>3</v>
      </c>
      <c r="BN44" s="680" t="s">
        <v>1386</v>
      </c>
      <c r="BO44" s="681" t="s">
        <v>1387</v>
      </c>
      <c r="BP44" s="681" t="s">
        <v>1388</v>
      </c>
      <c r="BQ44" s="681" t="s">
        <v>1389</v>
      </c>
      <c r="BR44" s="682" t="s">
        <v>1390</v>
      </c>
      <c r="BS44" s="674" t="s">
        <v>1391</v>
      </c>
      <c r="BV44" s="687">
        <f t="shared" si="12"/>
        <v>0</v>
      </c>
      <c r="BX44" s="687">
        <f xml:space="preserve"> IF( OR( $C$44 = $DS$44, $C$44 =""), 0, IF( ISNUMBER( G44 ), 0, 1 ))</f>
        <v>0</v>
      </c>
      <c r="BY44" s="687">
        <f xml:space="preserve"> IF( OR( $C$44 = $DS$44, $C$44 =""), 0, IF( ISNUMBER( H44 ), 0, 1 ))</f>
        <v>0</v>
      </c>
      <c r="BZ44" s="687">
        <f xml:space="preserve"> IF( OR( $C$44 = $DS$44, $C$44 =""), 0, IF( ISNUMBER( I44 ), 0, 1 ))</f>
        <v>0</v>
      </c>
      <c r="CA44" s="687">
        <f xml:space="preserve"> IF( OR( $C$44 = $DS$44, $C$44 =""), 0, IF( ISNUMBER( J44 ), 0, 1 ))</f>
        <v>0</v>
      </c>
      <c r="CB44" s="687">
        <f xml:space="preserve"> IF( OR( $C$44 = $DS$44, $C$44 =""), 0, IF( ISNUMBER( K44 ), 0, 1 ))</f>
        <v>0</v>
      </c>
      <c r="CC44" s="663"/>
      <c r="CD44" s="687">
        <f xml:space="preserve"> IF( OR( $C$44 = $DS$44, $C$44 =""), 0, IF( ISNUMBER( M44 ), 0, 1 ))</f>
        <v>0</v>
      </c>
      <c r="CE44" s="687">
        <f xml:space="preserve"> IF( OR( $C$44 = $DS$44, $C$44 =""), 0, IF( ISNUMBER( N44 ), 0, 1 ))</f>
        <v>0</v>
      </c>
      <c r="CF44" s="687">
        <f xml:space="preserve"> IF( OR( $C$44 = $DS$44, $C$44 =""), 0, IF( ISNUMBER( O44 ), 0, 1 ))</f>
        <v>0</v>
      </c>
      <c r="CG44" s="687">
        <f xml:space="preserve"> IF( OR( $C$44 = $DS$44, $C$44 =""), 0, IF( ISNUMBER( P44 ), 0, 1 ))</f>
        <v>0</v>
      </c>
      <c r="CH44" s="687">
        <f xml:space="preserve"> IF( OR( $C$44 = $DS$44, $C$44 =""), 0, IF( ISNUMBER( Q44 ), 0, 1 ))</f>
        <v>0</v>
      </c>
      <c r="CI44" s="60"/>
      <c r="CJ44" s="687">
        <f xml:space="preserve"> IF( OR( $C$44 = $DS$44, $C$44 =""), 0, IF( ISNUMBER( S44 ), 0, 1 ))</f>
        <v>0</v>
      </c>
      <c r="CK44" s="687">
        <f xml:space="preserve"> IF( OR( $C$44 = $DS$44, $C$44 =""), 0, IF( ISNUMBER( T44 ), 0, 1 ))</f>
        <v>0</v>
      </c>
      <c r="CL44" s="687">
        <f xml:space="preserve"> IF( OR( $C$44 = $DS$44, $C$44 =""), 0, IF( ISNUMBER( U44 ), 0, 1 ))</f>
        <v>0</v>
      </c>
      <c r="CM44" s="687">
        <f xml:space="preserve"> IF( OR( $C$44 = $DS$44, $C$44 =""), 0, IF( ISNUMBER( V44 ), 0, 1 ))</f>
        <v>0</v>
      </c>
      <c r="CN44" s="687">
        <f xml:space="preserve"> IF( OR( $C$44 = $DS$44, $C$44 =""), 0, IF( ISNUMBER( W44 ), 0, 1 ))</f>
        <v>0</v>
      </c>
      <c r="CO44" s="60"/>
      <c r="CP44" s="687">
        <f xml:space="preserve"> IF( OR( $C$44 = $DS$44, $C$44 =""), 0, IF( ISNUMBER( Y44 ), 0, 1 ))</f>
        <v>0</v>
      </c>
      <c r="CQ44" s="687">
        <f xml:space="preserve"> IF( OR( $C$44 = $DS$44, $C$44 =""), 0, IF( ISNUMBER( Z44 ), 0, 1 ))</f>
        <v>0</v>
      </c>
      <c r="CR44" s="687">
        <f xml:space="preserve"> IF( OR( $C$44 = $DS$44, $C$44 =""), 0, IF( ISNUMBER( AA44 ), 0, 1 ))</f>
        <v>0</v>
      </c>
      <c r="CS44" s="687">
        <f xml:space="preserve"> IF( OR( $C$44 = $DS$44, $C$44 =""), 0, IF( ISNUMBER( AB44 ), 0, 1 ))</f>
        <v>0</v>
      </c>
      <c r="CT44" s="687">
        <f xml:space="preserve"> IF( OR( $C$44 = $DS$44, $C$44 =""), 0, IF( ISNUMBER( AC44 ), 0, 1 ))</f>
        <v>0</v>
      </c>
      <c r="CU44" s="60"/>
      <c r="CV44" s="687">
        <f xml:space="preserve"> IF( OR( $C$44 = $DS$44, $C$44 =""), 0, IF( ISNUMBER( AE44 ), 0, 1 ))</f>
        <v>0</v>
      </c>
      <c r="CW44" s="687">
        <f xml:space="preserve"> IF( OR( $C$44 = $DS$44, $C$44 =""), 0, IF( ISNUMBER( AF44 ), 0, 1 ))</f>
        <v>0</v>
      </c>
      <c r="CX44" s="687">
        <f xml:space="preserve"> IF( OR( $C$44 = $DS$44, $C$44 =""), 0, IF( ISNUMBER( AG44 ), 0, 1 ))</f>
        <v>0</v>
      </c>
      <c r="CY44" s="687">
        <f xml:space="preserve"> IF( OR( $C$44 = $DS$44, $C$44 =""), 0, IF( ISNUMBER( AH44 ), 0, 1 ))</f>
        <v>0</v>
      </c>
      <c r="CZ44" s="687">
        <f xml:space="preserve"> IF( OR( $C$44 = $DS$44, $C$44 =""), 0, IF( ISNUMBER( AI44 ), 0, 1 ))</f>
        <v>0</v>
      </c>
      <c r="DA44" s="60"/>
      <c r="DB44" s="687">
        <f xml:space="preserve"> IF( OR( $C$44 = $DS$44, $C$44 =""), 0, IF( ISNUMBER( AK44 ), 0, 1 ))</f>
        <v>0</v>
      </c>
      <c r="DC44" s="687">
        <f xml:space="preserve"> IF( OR( $C$44 = $DS$44, $C$44 =""), 0, IF( ISNUMBER( AL44 ), 0, 1 ))</f>
        <v>0</v>
      </c>
      <c r="DD44" s="687">
        <f xml:space="preserve"> IF( OR( $C$44 = $DS$44, $C$44 =""), 0, IF( ISNUMBER( AM44 ), 0, 1 ))</f>
        <v>0</v>
      </c>
      <c r="DE44" s="687">
        <f xml:space="preserve"> IF( OR( $C$44 = $DS$44, $C$44 =""), 0, IF( ISNUMBER( AN44 ), 0, 1 ))</f>
        <v>0</v>
      </c>
      <c r="DF44" s="687">
        <f xml:space="preserve"> IF( OR( $C$44 = $DS$44, $C$44 =""), 0, IF( ISNUMBER( AO44 ), 0, 1 ))</f>
        <v>0</v>
      </c>
      <c r="DG44" s="60"/>
      <c r="DH44" s="687">
        <f xml:space="preserve"> IF( OR( $C$44 = $DS$44, $C$44 =""), 0, IF( ISNUMBER( AQ44 ), 0, 1 ))</f>
        <v>0</v>
      </c>
      <c r="DI44" s="687">
        <f xml:space="preserve"> IF( OR( $C$44 = $DS$44, $C$44 =""), 0, IF( ISNUMBER( AR44 ), 0, 1 ))</f>
        <v>0</v>
      </c>
      <c r="DJ44" s="687">
        <f xml:space="preserve"> IF( OR( $C$44 = $DS$44, $C$44 =""), 0, IF( ISNUMBER( AS44 ), 0, 1 ))</f>
        <v>0</v>
      </c>
      <c r="DK44" s="687">
        <f xml:space="preserve"> IF( OR( $C$44 = $DS$44, $C$44 =""), 0, IF( ISNUMBER( AT44 ), 0, 1 ))</f>
        <v>0</v>
      </c>
      <c r="DL44" s="687">
        <f xml:space="preserve"> IF( OR( $C$44 = $DS$44, $C$44 =""), 0, IF( ISNUMBER( AU44 ), 0, 1 ))</f>
        <v>0</v>
      </c>
      <c r="DM44" s="60"/>
      <c r="DN44" s="687">
        <f xml:space="preserve"> IF( OR( $C$44 = $DS$44, $C$44 =""), 0, IF( ISNUMBER( AW44 ), 0, 1 ))</f>
        <v>0</v>
      </c>
      <c r="DO44" s="687">
        <f xml:space="preserve"> IF( OR( $C$44 = $DS$44, $C$44 =""), 0, IF( ISNUMBER( AX44 ), 0, 1 ))</f>
        <v>0</v>
      </c>
      <c r="DP44" s="687">
        <f xml:space="preserve"> IF( OR( $C$44 = $DS$44, $C$44 =""), 0, IF( ISNUMBER( AY44 ), 0, 1 ))</f>
        <v>0</v>
      </c>
      <c r="DQ44" s="687">
        <f xml:space="preserve"> IF( OR( $C$44 = $DS$44, $C$44 =""), 0, IF( ISNUMBER( AZ44 ), 0, 1 ))</f>
        <v>0</v>
      </c>
      <c r="DR44" s="687">
        <f xml:space="preserve"> IF( OR( $C$44 = $DS$44, $C$44 =""), 0, IF( ISNUMBER( BA44 ), 0, 1 ))</f>
        <v>0</v>
      </c>
      <c r="DS44" s="429" t="s">
        <v>1392</v>
      </c>
      <c r="DT44" s="127"/>
    </row>
    <row r="45" spans="2:124" ht="14.25" customHeight="1" x14ac:dyDescent="0.3">
      <c r="B45" s="677">
        <f t="shared" si="9"/>
        <v>36</v>
      </c>
      <c r="C45" s="685" t="s">
        <v>485</v>
      </c>
      <c r="D45" s="679"/>
      <c r="E45" s="391" t="s">
        <v>41</v>
      </c>
      <c r="F45" s="665">
        <v>3</v>
      </c>
      <c r="G45" s="521">
        <v>0</v>
      </c>
      <c r="H45" s="509">
        <v>-0.109</v>
      </c>
      <c r="I45" s="509">
        <v>0</v>
      </c>
      <c r="J45" s="509">
        <v>0</v>
      </c>
      <c r="K45" s="666">
        <v>0</v>
      </c>
      <c r="L45" s="667">
        <f t="shared" si="1"/>
        <v>-0.109</v>
      </c>
      <c r="M45" s="521">
        <v>0</v>
      </c>
      <c r="N45" s="509">
        <v>0</v>
      </c>
      <c r="O45" s="509">
        <v>0</v>
      </c>
      <c r="P45" s="524">
        <v>-2E-3</v>
      </c>
      <c r="Q45" s="666">
        <v>0</v>
      </c>
      <c r="R45" s="668">
        <f t="shared" si="2"/>
        <v>-2E-3</v>
      </c>
      <c r="S45" s="521">
        <v>0</v>
      </c>
      <c r="T45" s="509">
        <v>0</v>
      </c>
      <c r="U45" s="509">
        <v>0</v>
      </c>
      <c r="V45" s="509">
        <v>0</v>
      </c>
      <c r="W45" s="666">
        <v>0</v>
      </c>
      <c r="X45" s="668">
        <f t="shared" si="3"/>
        <v>0</v>
      </c>
      <c r="Y45" s="521">
        <v>0</v>
      </c>
      <c r="Z45" s="509">
        <v>0</v>
      </c>
      <c r="AA45" s="509">
        <v>0</v>
      </c>
      <c r="AB45" s="509">
        <v>0</v>
      </c>
      <c r="AC45" s="666">
        <v>0</v>
      </c>
      <c r="AD45" s="667">
        <f t="shared" si="4"/>
        <v>0</v>
      </c>
      <c r="AE45" s="521">
        <v>0</v>
      </c>
      <c r="AF45" s="509">
        <v>0</v>
      </c>
      <c r="AG45" s="509">
        <v>0</v>
      </c>
      <c r="AH45" s="509">
        <v>0</v>
      </c>
      <c r="AI45" s="666">
        <v>0</v>
      </c>
      <c r="AJ45" s="667">
        <f t="shared" si="5"/>
        <v>0</v>
      </c>
      <c r="AK45" s="521">
        <v>0</v>
      </c>
      <c r="AL45" s="509">
        <v>0</v>
      </c>
      <c r="AM45" s="509">
        <v>0</v>
      </c>
      <c r="AN45" s="509">
        <v>0</v>
      </c>
      <c r="AO45" s="666">
        <v>0</v>
      </c>
      <c r="AP45" s="667">
        <f t="shared" si="6"/>
        <v>0</v>
      </c>
      <c r="AQ45" s="521">
        <v>0</v>
      </c>
      <c r="AR45" s="509">
        <v>0</v>
      </c>
      <c r="AS45" s="509">
        <v>0</v>
      </c>
      <c r="AT45" s="509">
        <v>0</v>
      </c>
      <c r="AU45" s="666">
        <v>0</v>
      </c>
      <c r="AV45" s="667">
        <f t="shared" si="7"/>
        <v>0</v>
      </c>
      <c r="AW45" s="521">
        <v>0</v>
      </c>
      <c r="AX45" s="509">
        <v>0</v>
      </c>
      <c r="AY45" s="509">
        <v>0</v>
      </c>
      <c r="AZ45" s="509">
        <v>0</v>
      </c>
      <c r="BA45" s="666">
        <v>0</v>
      </c>
      <c r="BB45" s="667">
        <f t="shared" si="8"/>
        <v>0</v>
      </c>
      <c r="BC45" s="482"/>
      <c r="BD45" s="91"/>
      <c r="BE45" s="488" t="s">
        <v>388</v>
      </c>
      <c r="BF45" s="71"/>
      <c r="BG45" s="43">
        <f t="shared" si="11"/>
        <v>0</v>
      </c>
      <c r="BH45" s="651"/>
      <c r="BJ45" s="677">
        <f t="shared" si="10"/>
        <v>36</v>
      </c>
      <c r="BK45" s="686" t="s">
        <v>1393</v>
      </c>
      <c r="BL45" s="391" t="s">
        <v>41</v>
      </c>
      <c r="BM45" s="665">
        <v>3</v>
      </c>
      <c r="BN45" s="680" t="s">
        <v>1394</v>
      </c>
      <c r="BO45" s="681" t="s">
        <v>1395</v>
      </c>
      <c r="BP45" s="681" t="s">
        <v>1396</v>
      </c>
      <c r="BQ45" s="681" t="s">
        <v>1397</v>
      </c>
      <c r="BR45" s="682" t="s">
        <v>1398</v>
      </c>
      <c r="BS45" s="674" t="s">
        <v>1399</v>
      </c>
      <c r="BV45" s="687">
        <f t="shared" si="12"/>
        <v>0</v>
      </c>
      <c r="BX45" s="687">
        <f xml:space="preserve"> IF( OR( $C$45 = $DS$45, $C$45 =""), 0, IF( ISNUMBER( G45 ), 0, 1 ))</f>
        <v>0</v>
      </c>
      <c r="BY45" s="687">
        <f xml:space="preserve"> IF( OR( $C$45 = $DS$45, $C$45 =""), 0, IF( ISNUMBER( H45 ), 0, 1 ))</f>
        <v>0</v>
      </c>
      <c r="BZ45" s="687">
        <f xml:space="preserve"> IF( OR( $C$45 = $DS$45, $C$45 =""), 0, IF( ISNUMBER( I45 ), 0, 1 ))</f>
        <v>0</v>
      </c>
      <c r="CA45" s="687">
        <f xml:space="preserve"> IF( OR( $C$45 = $DS$45, $C$45 =""), 0, IF( ISNUMBER( J45 ), 0, 1 ))</f>
        <v>0</v>
      </c>
      <c r="CB45" s="687">
        <f xml:space="preserve"> IF( OR( $C$45 = $DS$45, $C$45 =""), 0, IF( ISNUMBER( K45 ), 0, 1 ))</f>
        <v>0</v>
      </c>
      <c r="CC45" s="663"/>
      <c r="CD45" s="687">
        <f xml:space="preserve"> IF( OR( $C$45 = $DS$45, $C$45 =""), 0, IF( ISNUMBER( M45 ), 0, 1 ))</f>
        <v>0</v>
      </c>
      <c r="CE45" s="687">
        <f xml:space="preserve"> IF( OR( $C$45 = $DS$45, $C$45 =""), 0, IF( ISNUMBER( N45 ), 0, 1 ))</f>
        <v>0</v>
      </c>
      <c r="CF45" s="687">
        <f xml:space="preserve"> IF( OR( $C$45 = $DS$45, $C$45 =""), 0, IF( ISNUMBER( O45 ), 0, 1 ))</f>
        <v>0</v>
      </c>
      <c r="CG45" s="687">
        <f xml:space="preserve"> IF( OR( $C$45 = $DS$45, $C$45 =""), 0, IF( ISNUMBER( P45 ), 0, 1 ))</f>
        <v>0</v>
      </c>
      <c r="CH45" s="687">
        <f xml:space="preserve"> IF( OR( $C$45 = $DS$45, $C$45 =""), 0, IF( ISNUMBER( Q45 ), 0, 1 ))</f>
        <v>0</v>
      </c>
      <c r="CI45" s="60"/>
      <c r="CJ45" s="687">
        <f xml:space="preserve"> IF( OR( $C$45 = $DS$45, $C$45 =""), 0, IF( ISNUMBER( S45 ), 0, 1 ))</f>
        <v>0</v>
      </c>
      <c r="CK45" s="687">
        <f xml:space="preserve"> IF( OR( $C$45 = $DS$45, $C$45 =""), 0, IF( ISNUMBER( T45 ), 0, 1 ))</f>
        <v>0</v>
      </c>
      <c r="CL45" s="687">
        <f xml:space="preserve"> IF( OR( $C$45 = $DS$45, $C$45 =""), 0, IF( ISNUMBER( U45 ), 0, 1 ))</f>
        <v>0</v>
      </c>
      <c r="CM45" s="687">
        <f xml:space="preserve"> IF( OR( $C$45 = $DS$45, $C$45 =""), 0, IF( ISNUMBER( V45 ), 0, 1 ))</f>
        <v>0</v>
      </c>
      <c r="CN45" s="687">
        <f xml:space="preserve"> IF( OR( $C$45 = $DS$45, $C$45 =""), 0, IF( ISNUMBER( W45 ), 0, 1 ))</f>
        <v>0</v>
      </c>
      <c r="CO45" s="60"/>
      <c r="CP45" s="687">
        <f xml:space="preserve"> IF( OR( $C$45 = $DS$45, $C$45 =""), 0, IF( ISNUMBER( Y45 ), 0, 1 ))</f>
        <v>0</v>
      </c>
      <c r="CQ45" s="687">
        <f xml:space="preserve"> IF( OR( $C$45 = $DS$45, $C$45 =""), 0, IF( ISNUMBER( Z45 ), 0, 1 ))</f>
        <v>0</v>
      </c>
      <c r="CR45" s="687">
        <f xml:space="preserve"> IF( OR( $C$45 = $DS$45, $C$45 =""), 0, IF( ISNUMBER( AA45 ), 0, 1 ))</f>
        <v>0</v>
      </c>
      <c r="CS45" s="687">
        <f xml:space="preserve"> IF( OR( $C$45 = $DS$45, $C$45 =""), 0, IF( ISNUMBER( AB45 ), 0, 1 ))</f>
        <v>0</v>
      </c>
      <c r="CT45" s="687">
        <f xml:space="preserve"> IF( OR( $C$45 = $DS$45, $C$45 =""), 0, IF( ISNUMBER( AC45 ), 0, 1 ))</f>
        <v>0</v>
      </c>
      <c r="CU45" s="60"/>
      <c r="CV45" s="687">
        <f xml:space="preserve"> IF( OR( $C$45 = $DS$45, $C$45 =""), 0, IF( ISNUMBER( AE45 ), 0, 1 ))</f>
        <v>0</v>
      </c>
      <c r="CW45" s="687">
        <f xml:space="preserve"> IF( OR( $C$45 = $DS$45, $C$45 =""), 0, IF( ISNUMBER( AF45 ), 0, 1 ))</f>
        <v>0</v>
      </c>
      <c r="CX45" s="687">
        <f xml:space="preserve"> IF( OR( $C$45 = $DS$45, $C$45 =""), 0, IF( ISNUMBER( AG45 ), 0, 1 ))</f>
        <v>0</v>
      </c>
      <c r="CY45" s="687">
        <f xml:space="preserve"> IF( OR( $C$45 = $DS$45, $C$45 =""), 0, IF( ISNUMBER( AH45 ), 0, 1 ))</f>
        <v>0</v>
      </c>
      <c r="CZ45" s="687">
        <f xml:space="preserve"> IF( OR( $C$45 = $DS$45, $C$45 =""), 0, IF( ISNUMBER( AI45 ), 0, 1 ))</f>
        <v>0</v>
      </c>
      <c r="DA45" s="60"/>
      <c r="DB45" s="687">
        <f xml:space="preserve"> IF( OR( $C$45 = $DS$45, $C$45 =""), 0, IF( ISNUMBER( AK45 ), 0, 1 ))</f>
        <v>0</v>
      </c>
      <c r="DC45" s="687">
        <f xml:space="preserve"> IF( OR( $C$45 = $DS$45, $C$45 =""), 0, IF( ISNUMBER( AL45 ), 0, 1 ))</f>
        <v>0</v>
      </c>
      <c r="DD45" s="687">
        <f xml:space="preserve"> IF( OR( $C$45 = $DS$45, $C$45 =""), 0, IF( ISNUMBER( AM45 ), 0, 1 ))</f>
        <v>0</v>
      </c>
      <c r="DE45" s="687">
        <f xml:space="preserve"> IF( OR( $C$45 = $DS$45, $C$45 =""), 0, IF( ISNUMBER( AN45 ), 0, 1 ))</f>
        <v>0</v>
      </c>
      <c r="DF45" s="687">
        <f xml:space="preserve"> IF( OR( $C$45 = $DS$45, $C$45 =""), 0, IF( ISNUMBER( AO45 ), 0, 1 ))</f>
        <v>0</v>
      </c>
      <c r="DG45" s="60"/>
      <c r="DH45" s="687">
        <f xml:space="preserve"> IF( OR( $C$45 = $DS$45, $C$45 =""), 0, IF( ISNUMBER( AQ45 ), 0, 1 ))</f>
        <v>0</v>
      </c>
      <c r="DI45" s="687">
        <f xml:space="preserve"> IF( OR( $C$45 = $DS$45, $C$45 =""), 0, IF( ISNUMBER( AR45 ), 0, 1 ))</f>
        <v>0</v>
      </c>
      <c r="DJ45" s="687">
        <f xml:space="preserve"> IF( OR( $C$45 = $DS$45, $C$45 =""), 0, IF( ISNUMBER( AS45 ), 0, 1 ))</f>
        <v>0</v>
      </c>
      <c r="DK45" s="687">
        <f xml:space="preserve"> IF( OR( $C$45 = $DS$45, $C$45 =""), 0, IF( ISNUMBER( AT45 ), 0, 1 ))</f>
        <v>0</v>
      </c>
      <c r="DL45" s="687">
        <f xml:space="preserve"> IF( OR( $C$45 = $DS$45, $C$45 =""), 0, IF( ISNUMBER( AU45 ), 0, 1 ))</f>
        <v>0</v>
      </c>
      <c r="DM45" s="60"/>
      <c r="DN45" s="687">
        <f xml:space="preserve"> IF( OR( $C$45 = $DS$45, $C$45 =""), 0, IF( ISNUMBER( AW45 ), 0, 1 ))</f>
        <v>0</v>
      </c>
      <c r="DO45" s="687">
        <f xml:space="preserve"> IF( OR( $C$45 = $DS$45, $C$45 =""), 0, IF( ISNUMBER( AX45 ), 0, 1 ))</f>
        <v>0</v>
      </c>
      <c r="DP45" s="687">
        <f xml:space="preserve"> IF( OR( $C$45 = $DS$45, $C$45 =""), 0, IF( ISNUMBER( AY45 ), 0, 1 ))</f>
        <v>0</v>
      </c>
      <c r="DQ45" s="687">
        <f xml:space="preserve"> IF( OR( $C$45 = $DS$45, $C$45 =""), 0, IF( ISNUMBER( AZ45 ), 0, 1 ))</f>
        <v>0</v>
      </c>
      <c r="DR45" s="687">
        <f xml:space="preserve"> IF( OR( $C$45 = $DS$45, $C$45 =""), 0, IF( ISNUMBER( BA45 ), 0, 1 ))</f>
        <v>0</v>
      </c>
      <c r="DS45" s="429" t="s">
        <v>1400</v>
      </c>
      <c r="DT45" s="127"/>
    </row>
    <row r="46" spans="2:124" ht="14.25" customHeight="1" x14ac:dyDescent="0.3">
      <c r="B46" s="677">
        <f t="shared" si="9"/>
        <v>37</v>
      </c>
      <c r="C46" s="685" t="s">
        <v>1401</v>
      </c>
      <c r="D46" s="679"/>
      <c r="E46" s="391" t="s">
        <v>41</v>
      </c>
      <c r="F46" s="665">
        <v>3</v>
      </c>
      <c r="G46" s="521">
        <v>0</v>
      </c>
      <c r="H46" s="509">
        <v>0</v>
      </c>
      <c r="I46" s="509">
        <v>0</v>
      </c>
      <c r="J46" s="509">
        <v>0</v>
      </c>
      <c r="K46" s="666">
        <v>0</v>
      </c>
      <c r="L46" s="667">
        <f t="shared" si="1"/>
        <v>0</v>
      </c>
      <c r="M46" s="523">
        <v>5.2880000000000003</v>
      </c>
      <c r="N46" s="524">
        <v>0</v>
      </c>
      <c r="O46" s="509">
        <v>0</v>
      </c>
      <c r="P46" s="509">
        <v>0</v>
      </c>
      <c r="Q46" s="666">
        <v>0</v>
      </c>
      <c r="R46" s="668">
        <f t="shared" si="2"/>
        <v>5.2880000000000003</v>
      </c>
      <c r="S46" s="523">
        <v>28.755309501219532</v>
      </c>
      <c r="T46" s="524">
        <v>0</v>
      </c>
      <c r="U46" s="509">
        <v>0</v>
      </c>
      <c r="V46" s="509">
        <v>0</v>
      </c>
      <c r="W46" s="666">
        <v>0</v>
      </c>
      <c r="X46" s="668">
        <f t="shared" si="3"/>
        <v>28.755309501219532</v>
      </c>
      <c r="Y46" s="524">
        <v>0</v>
      </c>
      <c r="Z46" s="524">
        <v>0</v>
      </c>
      <c r="AA46" s="509">
        <v>0</v>
      </c>
      <c r="AB46" s="509">
        <v>0</v>
      </c>
      <c r="AC46" s="666">
        <v>0</v>
      </c>
      <c r="AD46" s="667">
        <f t="shared" si="4"/>
        <v>0</v>
      </c>
      <c r="AE46" s="524">
        <v>0</v>
      </c>
      <c r="AF46" s="509">
        <v>0</v>
      </c>
      <c r="AG46" s="509">
        <v>0</v>
      </c>
      <c r="AH46" s="509">
        <v>0</v>
      </c>
      <c r="AI46" s="666">
        <v>0</v>
      </c>
      <c r="AJ46" s="667">
        <f t="shared" si="5"/>
        <v>0</v>
      </c>
      <c r="AK46" s="524">
        <v>0</v>
      </c>
      <c r="AL46" s="509">
        <v>0</v>
      </c>
      <c r="AM46" s="509">
        <v>0</v>
      </c>
      <c r="AN46" s="509">
        <v>0</v>
      </c>
      <c r="AO46" s="666">
        <v>0</v>
      </c>
      <c r="AP46" s="667">
        <f t="shared" si="6"/>
        <v>0</v>
      </c>
      <c r="AQ46" s="524">
        <v>0</v>
      </c>
      <c r="AR46" s="509">
        <v>0</v>
      </c>
      <c r="AS46" s="509">
        <v>0</v>
      </c>
      <c r="AT46" s="509">
        <v>0</v>
      </c>
      <c r="AU46" s="666">
        <v>0</v>
      </c>
      <c r="AV46" s="667">
        <f t="shared" si="7"/>
        <v>0</v>
      </c>
      <c r="AW46" s="524">
        <v>0</v>
      </c>
      <c r="AX46" s="509">
        <v>0</v>
      </c>
      <c r="AY46" s="509">
        <v>0</v>
      </c>
      <c r="AZ46" s="509">
        <v>0</v>
      </c>
      <c r="BA46" s="666">
        <v>0</v>
      </c>
      <c r="BB46" s="667">
        <f t="shared" si="8"/>
        <v>0</v>
      </c>
      <c r="BC46" s="482"/>
      <c r="BD46" s="669"/>
      <c r="BE46" s="488" t="s">
        <v>388</v>
      </c>
      <c r="BF46" s="71"/>
      <c r="BG46" s="43">
        <f t="shared" si="11"/>
        <v>0</v>
      </c>
      <c r="BH46" s="651"/>
      <c r="BJ46" s="677">
        <f t="shared" si="10"/>
        <v>37</v>
      </c>
      <c r="BK46" s="688" t="s">
        <v>1402</v>
      </c>
      <c r="BL46" s="391" t="s">
        <v>41</v>
      </c>
      <c r="BM46" s="665">
        <v>3</v>
      </c>
      <c r="BN46" s="680" t="s">
        <v>1403</v>
      </c>
      <c r="BO46" s="681" t="s">
        <v>1404</v>
      </c>
      <c r="BP46" s="681" t="s">
        <v>1405</v>
      </c>
      <c r="BQ46" s="681" t="s">
        <v>1406</v>
      </c>
      <c r="BR46" s="682" t="s">
        <v>1407</v>
      </c>
      <c r="BS46" s="674" t="s">
        <v>1408</v>
      </c>
      <c r="BV46" s="687">
        <f t="shared" si="12"/>
        <v>0</v>
      </c>
      <c r="BX46" s="687">
        <f xml:space="preserve"> IF( OR( $C$46 = $DS$46, $C$46 =""), 0, IF( ISNUMBER( G46 ), 0, 1 ))</f>
        <v>0</v>
      </c>
      <c r="BY46" s="687">
        <f xml:space="preserve"> IF( OR( $C$46 = $DS$46, $C$46 =""), 0, IF( ISNUMBER( H46 ), 0, 1 ))</f>
        <v>0</v>
      </c>
      <c r="BZ46" s="687">
        <f xml:space="preserve"> IF( OR( $C$46 = $DS$46, $C$46 =""), 0, IF( ISNUMBER( I46 ), 0, 1 ))</f>
        <v>0</v>
      </c>
      <c r="CA46" s="687">
        <f xml:space="preserve"> IF( OR( $C$46 = $DS$46, $C$46 =""), 0, IF( ISNUMBER( J46 ), 0, 1 ))</f>
        <v>0</v>
      </c>
      <c r="CB46" s="687">
        <f xml:space="preserve"> IF( OR( $C$46 = $DS$46, $C$46 =""), 0, IF( ISNUMBER( K46 ), 0, 1 ))</f>
        <v>0</v>
      </c>
      <c r="CC46" s="663"/>
      <c r="CD46" s="687">
        <f xml:space="preserve"> IF( OR( $C$46 = $DS$46, $C$46 =""), 0, IF( ISNUMBER( M46 ), 0, 1 ))</f>
        <v>0</v>
      </c>
      <c r="CE46" s="687">
        <f xml:space="preserve"> IF( OR( $C$46 = $DS$46, $C$46 =""), 0, IF( ISNUMBER( N46 ), 0, 1 ))</f>
        <v>0</v>
      </c>
      <c r="CF46" s="687">
        <f xml:space="preserve"> IF( OR( $C$46 = $DS$46, $C$46 =""), 0, IF( ISNUMBER( O46 ), 0, 1 ))</f>
        <v>0</v>
      </c>
      <c r="CG46" s="687">
        <f xml:space="preserve"> IF( OR( $C$46 = $DS$46, $C$46 =""), 0, IF( ISNUMBER( P46 ), 0, 1 ))</f>
        <v>0</v>
      </c>
      <c r="CH46" s="687">
        <f xml:space="preserve"> IF( OR( $C$46 = $DS$46, $C$46 =""), 0, IF( ISNUMBER( Q46 ), 0, 1 ))</f>
        <v>0</v>
      </c>
      <c r="CI46" s="60"/>
      <c r="CJ46" s="687">
        <f xml:space="preserve"> IF( OR( $C$46 = $DS$46, $C$46 =""), 0, IF( ISNUMBER( S46 ), 0, 1 ))</f>
        <v>0</v>
      </c>
      <c r="CK46" s="687">
        <f xml:space="preserve"> IF( OR( $C$46 = $DS$46, $C$46 =""), 0, IF( ISNUMBER( T46 ), 0, 1 ))</f>
        <v>0</v>
      </c>
      <c r="CL46" s="687">
        <f xml:space="preserve"> IF( OR( $C$46 = $DS$46, $C$46 =""), 0, IF( ISNUMBER( U46 ), 0, 1 ))</f>
        <v>0</v>
      </c>
      <c r="CM46" s="687">
        <f xml:space="preserve"> IF( OR( $C$46 = $DS$46, $C$46 =""), 0, IF( ISNUMBER( V46 ), 0, 1 ))</f>
        <v>0</v>
      </c>
      <c r="CN46" s="687">
        <f xml:space="preserve"> IF( OR( $C$46 = $DS$46, $C$46 =""), 0, IF( ISNUMBER( W46 ), 0, 1 ))</f>
        <v>0</v>
      </c>
      <c r="CO46" s="60"/>
      <c r="CP46" s="687">
        <f xml:space="preserve"> IF( OR( $C$46 = $DS$46, $C$46 =""), 0, IF( ISNUMBER( Y46 ), 0, 1 ))</f>
        <v>0</v>
      </c>
      <c r="CQ46" s="687">
        <f xml:space="preserve"> IF( OR( $C$46 = $DS$46, $C$46 =""), 0, IF( ISNUMBER( Z46 ), 0, 1 ))</f>
        <v>0</v>
      </c>
      <c r="CR46" s="687">
        <f xml:space="preserve"> IF( OR( $C$46 = $DS$46, $C$46 =""), 0, IF( ISNUMBER( AA46 ), 0, 1 ))</f>
        <v>0</v>
      </c>
      <c r="CS46" s="687">
        <f xml:space="preserve"> IF( OR( $C$46 = $DS$46, $C$46 =""), 0, IF( ISNUMBER( AB46 ), 0, 1 ))</f>
        <v>0</v>
      </c>
      <c r="CT46" s="687">
        <f xml:space="preserve"> IF( OR( $C$46 = $DS$46, $C$46 =""), 0, IF( ISNUMBER( AC46 ), 0, 1 ))</f>
        <v>0</v>
      </c>
      <c r="CU46" s="60"/>
      <c r="CV46" s="687">
        <f xml:space="preserve"> IF( OR( $C$46 = $DS$46, $C$46 =""), 0, IF( ISNUMBER( AE46 ), 0, 1 ))</f>
        <v>0</v>
      </c>
      <c r="CW46" s="687">
        <f xml:space="preserve"> IF( OR( $C$46 = $DS$46, $C$46 =""), 0, IF( ISNUMBER( AF46 ), 0, 1 ))</f>
        <v>0</v>
      </c>
      <c r="CX46" s="687">
        <f xml:space="preserve"> IF( OR( $C$46 = $DS$46, $C$46 =""), 0, IF( ISNUMBER( AG46 ), 0, 1 ))</f>
        <v>0</v>
      </c>
      <c r="CY46" s="687">
        <f xml:space="preserve"> IF( OR( $C$46 = $DS$46, $C$46 =""), 0, IF( ISNUMBER( AH46 ), 0, 1 ))</f>
        <v>0</v>
      </c>
      <c r="CZ46" s="687">
        <f xml:space="preserve"> IF( OR( $C$46 = $DS$46, $C$46 =""), 0, IF( ISNUMBER( AI46 ), 0, 1 ))</f>
        <v>0</v>
      </c>
      <c r="DA46" s="60"/>
      <c r="DB46" s="687">
        <f xml:space="preserve"> IF( OR( $C$46 = $DS$46, $C$46 =""), 0, IF( ISNUMBER( AK46 ), 0, 1 ))</f>
        <v>0</v>
      </c>
      <c r="DC46" s="687">
        <f xml:space="preserve"> IF( OR( $C$46 = $DS$46, $C$46 =""), 0, IF( ISNUMBER( AL46 ), 0, 1 ))</f>
        <v>0</v>
      </c>
      <c r="DD46" s="687">
        <f xml:space="preserve"> IF( OR( $C$46 = $DS$46, $C$46 =""), 0, IF( ISNUMBER( AM46 ), 0, 1 ))</f>
        <v>0</v>
      </c>
      <c r="DE46" s="687">
        <f xml:space="preserve"> IF( OR( $C$46 = $DS$46, $C$46 =""), 0, IF( ISNUMBER( AN46 ), 0, 1 ))</f>
        <v>0</v>
      </c>
      <c r="DF46" s="687">
        <f xml:space="preserve"> IF( OR( $C$46 = $DS$46, $C$46 =""), 0, IF( ISNUMBER( AO46 ), 0, 1 ))</f>
        <v>0</v>
      </c>
      <c r="DG46" s="60"/>
      <c r="DH46" s="687">
        <f xml:space="preserve"> IF( OR( $C$46 = $DS$46, $C$46 =""), 0, IF( ISNUMBER( AQ46 ), 0, 1 ))</f>
        <v>0</v>
      </c>
      <c r="DI46" s="687">
        <f xml:space="preserve"> IF( OR( $C$46 = $DS$46, $C$46 =""), 0, IF( ISNUMBER( AR46 ), 0, 1 ))</f>
        <v>0</v>
      </c>
      <c r="DJ46" s="687">
        <f xml:space="preserve"> IF( OR( $C$46 = $DS$46, $C$46 =""), 0, IF( ISNUMBER( AS46 ), 0, 1 ))</f>
        <v>0</v>
      </c>
      <c r="DK46" s="687">
        <f xml:space="preserve"> IF( OR( $C$46 = $DS$46, $C$46 =""), 0, IF( ISNUMBER( AT46 ), 0, 1 ))</f>
        <v>0</v>
      </c>
      <c r="DL46" s="687">
        <f xml:space="preserve"> IF( OR( $C$46 = $DS$46, $C$46 =""), 0, IF( ISNUMBER( AU46 ), 0, 1 ))</f>
        <v>0</v>
      </c>
      <c r="DM46" s="60"/>
      <c r="DN46" s="687">
        <f xml:space="preserve"> IF( OR( $C$46 = $DS$46, $C$46 =""), 0, IF( ISNUMBER( AW46 ), 0, 1 ))</f>
        <v>0</v>
      </c>
      <c r="DO46" s="687">
        <f xml:space="preserve"> IF( OR( $C$46 = $DS$46, $C$46 =""), 0, IF( ISNUMBER( AX46 ), 0, 1 ))</f>
        <v>0</v>
      </c>
      <c r="DP46" s="687">
        <f xml:space="preserve"> IF( OR( $C$46 = $DS$46, $C$46 =""), 0, IF( ISNUMBER( AY46 ), 0, 1 ))</f>
        <v>0</v>
      </c>
      <c r="DQ46" s="687">
        <f xml:space="preserve"> IF( OR( $C$46 = $DS$46, $C$46 =""), 0, IF( ISNUMBER( AZ46 ), 0, 1 ))</f>
        <v>0</v>
      </c>
      <c r="DR46" s="687">
        <f xml:space="preserve"> IF( OR( $C$46 = $DS$46, $C$46 =""), 0, IF( ISNUMBER( BA46 ), 0, 1 ))</f>
        <v>0</v>
      </c>
      <c r="DS46" s="429" t="s">
        <v>1409</v>
      </c>
      <c r="DT46" s="200"/>
    </row>
    <row r="47" spans="2:124" ht="14.25" customHeight="1" x14ac:dyDescent="0.3">
      <c r="B47" s="677">
        <f t="shared" si="9"/>
        <v>38</v>
      </c>
      <c r="C47" s="685" t="s">
        <v>1410</v>
      </c>
      <c r="D47" s="679"/>
      <c r="E47" s="391" t="s">
        <v>41</v>
      </c>
      <c r="F47" s="665">
        <v>3</v>
      </c>
      <c r="G47" s="521">
        <v>0</v>
      </c>
      <c r="H47" s="509">
        <v>0</v>
      </c>
      <c r="I47" s="509">
        <v>0</v>
      </c>
      <c r="J47" s="509">
        <v>0</v>
      </c>
      <c r="K47" s="666">
        <v>0</v>
      </c>
      <c r="L47" s="667">
        <f t="shared" si="1"/>
        <v>0</v>
      </c>
      <c r="M47" s="523">
        <v>16.234999999999999</v>
      </c>
      <c r="N47" s="509">
        <v>0</v>
      </c>
      <c r="O47" s="509">
        <v>0</v>
      </c>
      <c r="P47" s="509">
        <v>0</v>
      </c>
      <c r="Q47" s="666">
        <v>0</v>
      </c>
      <c r="R47" s="668">
        <f t="shared" si="2"/>
        <v>16.234999999999999</v>
      </c>
      <c r="S47" s="523">
        <v>18.649477054745503</v>
      </c>
      <c r="T47" s="509">
        <v>0</v>
      </c>
      <c r="U47" s="509">
        <v>0</v>
      </c>
      <c r="V47" s="509">
        <v>0</v>
      </c>
      <c r="W47" s="666">
        <v>0</v>
      </c>
      <c r="X47" s="668">
        <f t="shared" si="3"/>
        <v>18.649477054745503</v>
      </c>
      <c r="Y47" s="524">
        <v>0</v>
      </c>
      <c r="Z47" s="509">
        <v>0</v>
      </c>
      <c r="AA47" s="509">
        <v>0</v>
      </c>
      <c r="AB47" s="509">
        <v>0</v>
      </c>
      <c r="AC47" s="666">
        <v>0</v>
      </c>
      <c r="AD47" s="667">
        <f t="shared" si="4"/>
        <v>0</v>
      </c>
      <c r="AE47" s="524">
        <v>0</v>
      </c>
      <c r="AF47" s="509">
        <v>0</v>
      </c>
      <c r="AG47" s="509">
        <v>0</v>
      </c>
      <c r="AH47" s="509">
        <v>0</v>
      </c>
      <c r="AI47" s="666">
        <v>0</v>
      </c>
      <c r="AJ47" s="667">
        <f t="shared" si="5"/>
        <v>0</v>
      </c>
      <c r="AK47" s="524">
        <v>0</v>
      </c>
      <c r="AL47" s="509">
        <v>0</v>
      </c>
      <c r="AM47" s="509">
        <v>0</v>
      </c>
      <c r="AN47" s="509">
        <v>0</v>
      </c>
      <c r="AO47" s="666">
        <v>0</v>
      </c>
      <c r="AP47" s="667">
        <f t="shared" si="6"/>
        <v>0</v>
      </c>
      <c r="AQ47" s="524">
        <v>0</v>
      </c>
      <c r="AR47" s="509">
        <v>0</v>
      </c>
      <c r="AS47" s="509">
        <v>0</v>
      </c>
      <c r="AT47" s="509">
        <v>0</v>
      </c>
      <c r="AU47" s="666">
        <v>0</v>
      </c>
      <c r="AV47" s="667">
        <f t="shared" si="7"/>
        <v>0</v>
      </c>
      <c r="AW47" s="524">
        <v>0</v>
      </c>
      <c r="AX47" s="509">
        <v>0</v>
      </c>
      <c r="AY47" s="509">
        <v>0</v>
      </c>
      <c r="AZ47" s="509">
        <v>0</v>
      </c>
      <c r="BA47" s="666">
        <v>0</v>
      </c>
      <c r="BB47" s="667">
        <f t="shared" si="8"/>
        <v>0</v>
      </c>
      <c r="BC47" s="482"/>
      <c r="BD47" s="669"/>
      <c r="BE47" s="488" t="s">
        <v>388</v>
      </c>
      <c r="BF47" s="71"/>
      <c r="BG47" s="43">
        <f t="shared" si="11"/>
        <v>0</v>
      </c>
      <c r="BH47" s="651"/>
      <c r="BJ47" s="677">
        <f t="shared" si="10"/>
        <v>38</v>
      </c>
      <c r="BK47" s="686" t="s">
        <v>1411</v>
      </c>
      <c r="BL47" s="391" t="s">
        <v>41</v>
      </c>
      <c r="BM47" s="665">
        <v>3</v>
      </c>
      <c r="BN47" s="680" t="s">
        <v>1412</v>
      </c>
      <c r="BO47" s="681" t="s">
        <v>1413</v>
      </c>
      <c r="BP47" s="681" t="s">
        <v>1414</v>
      </c>
      <c r="BQ47" s="681" t="s">
        <v>1415</v>
      </c>
      <c r="BR47" s="682" t="s">
        <v>1416</v>
      </c>
      <c r="BS47" s="674" t="s">
        <v>1417</v>
      </c>
      <c r="BV47" s="687">
        <f t="shared" si="12"/>
        <v>0</v>
      </c>
      <c r="BX47" s="687">
        <f xml:space="preserve"> IF( OR( $C$47 = $DS$47, $C$47 =""), 0, IF( ISNUMBER( G47 ), 0, 1 ))</f>
        <v>0</v>
      </c>
      <c r="BY47" s="687">
        <f xml:space="preserve"> IF( OR( $C$47 = $DS$47, $C$47 =""), 0, IF( ISNUMBER( H47 ), 0, 1 ))</f>
        <v>0</v>
      </c>
      <c r="BZ47" s="687">
        <f xml:space="preserve"> IF( OR( $C$47 = $DS$47, $C$47 =""), 0, IF( ISNUMBER( I47 ), 0, 1 ))</f>
        <v>0</v>
      </c>
      <c r="CA47" s="687">
        <f xml:space="preserve"> IF( OR( $C$47 = $DS$47, $C$47 =""), 0, IF( ISNUMBER( J47 ), 0, 1 ))</f>
        <v>0</v>
      </c>
      <c r="CB47" s="687">
        <f xml:space="preserve"> IF( OR( $C$47 = $DS$47, $C$47 =""), 0, IF( ISNUMBER( K47 ), 0, 1 ))</f>
        <v>0</v>
      </c>
      <c r="CC47" s="663"/>
      <c r="CD47" s="687">
        <f xml:space="preserve"> IF( OR( $C$47 = $DS$47, $C$47 =""), 0, IF( ISNUMBER( M47 ), 0, 1 ))</f>
        <v>0</v>
      </c>
      <c r="CE47" s="687">
        <f xml:space="preserve"> IF( OR( $C$47 = $DS$47, $C$47 =""), 0, IF( ISNUMBER( N47 ), 0, 1 ))</f>
        <v>0</v>
      </c>
      <c r="CF47" s="687">
        <f xml:space="preserve"> IF( OR( $C$47 = $DS$47, $C$47 =""), 0, IF( ISNUMBER( O47 ), 0, 1 ))</f>
        <v>0</v>
      </c>
      <c r="CG47" s="687">
        <f xml:space="preserve"> IF( OR( $C$47 = $DS$47, $C$47 =""), 0, IF( ISNUMBER( P47 ), 0, 1 ))</f>
        <v>0</v>
      </c>
      <c r="CH47" s="687">
        <f xml:space="preserve"> IF( OR( $C$47 = $DS$47, $C$47 =""), 0, IF( ISNUMBER( Q47 ), 0, 1 ))</f>
        <v>0</v>
      </c>
      <c r="CI47" s="60"/>
      <c r="CJ47" s="687">
        <f xml:space="preserve"> IF( OR( $C$47 = $DS$47, $C$47 =""), 0, IF( ISNUMBER( S47 ), 0, 1 ))</f>
        <v>0</v>
      </c>
      <c r="CK47" s="687">
        <f xml:space="preserve"> IF( OR( $C$47 = $DS$47, $C$47 =""), 0, IF( ISNUMBER( T47 ), 0, 1 ))</f>
        <v>0</v>
      </c>
      <c r="CL47" s="687">
        <f xml:space="preserve"> IF( OR( $C$47 = $DS$47, $C$47 =""), 0, IF( ISNUMBER( U47 ), 0, 1 ))</f>
        <v>0</v>
      </c>
      <c r="CM47" s="687">
        <f xml:space="preserve"> IF( OR( $C$47 = $DS$47, $C$47 =""), 0, IF( ISNUMBER( V47 ), 0, 1 ))</f>
        <v>0</v>
      </c>
      <c r="CN47" s="687">
        <f xml:space="preserve"> IF( OR( $C$47 = $DS$47, $C$47 =""), 0, IF( ISNUMBER( W47 ), 0, 1 ))</f>
        <v>0</v>
      </c>
      <c r="CO47" s="60"/>
      <c r="CP47" s="687">
        <f xml:space="preserve"> IF( OR( $C$47 = $DS$47, $C$47 =""), 0, IF( ISNUMBER( Y47 ), 0, 1 ))</f>
        <v>0</v>
      </c>
      <c r="CQ47" s="687">
        <f xml:space="preserve"> IF( OR( $C$47 = $DS$47, $C$47 =""), 0, IF( ISNUMBER( Z47 ), 0, 1 ))</f>
        <v>0</v>
      </c>
      <c r="CR47" s="687">
        <f xml:space="preserve"> IF( OR( $C$47 = $DS$47, $C$47 =""), 0, IF( ISNUMBER( AA47 ), 0, 1 ))</f>
        <v>0</v>
      </c>
      <c r="CS47" s="687">
        <f xml:space="preserve"> IF( OR( $C$47 = $DS$47, $C$47 =""), 0, IF( ISNUMBER( AB47 ), 0, 1 ))</f>
        <v>0</v>
      </c>
      <c r="CT47" s="687">
        <f xml:space="preserve"> IF( OR( $C$47 = $DS$47, $C$47 =""), 0, IF( ISNUMBER( AC47 ), 0, 1 ))</f>
        <v>0</v>
      </c>
      <c r="CU47" s="60"/>
      <c r="CV47" s="687">
        <f xml:space="preserve"> IF( OR( $C$47 = $DS$47, $C$47 =""), 0, IF( ISNUMBER( AE47 ), 0, 1 ))</f>
        <v>0</v>
      </c>
      <c r="CW47" s="687">
        <f xml:space="preserve"> IF( OR( $C$47 = $DS$47, $C$47 =""), 0, IF( ISNUMBER( AF47 ), 0, 1 ))</f>
        <v>0</v>
      </c>
      <c r="CX47" s="687">
        <f xml:space="preserve"> IF( OR( $C$47 = $DS$47, $C$47 =""), 0, IF( ISNUMBER( AG47 ), 0, 1 ))</f>
        <v>0</v>
      </c>
      <c r="CY47" s="687">
        <f xml:space="preserve"> IF( OR( $C$47 = $DS$47, $C$47 =""), 0, IF( ISNUMBER( AH47 ), 0, 1 ))</f>
        <v>0</v>
      </c>
      <c r="CZ47" s="687">
        <f xml:space="preserve"> IF( OR( $C$47 = $DS$47, $C$47 =""), 0, IF( ISNUMBER( AI47 ), 0, 1 ))</f>
        <v>0</v>
      </c>
      <c r="DA47" s="60"/>
      <c r="DB47" s="687">
        <f xml:space="preserve"> IF( OR( $C$47 = $DS$47, $C$47 =""), 0, IF( ISNUMBER( AK47 ), 0, 1 ))</f>
        <v>0</v>
      </c>
      <c r="DC47" s="687">
        <f xml:space="preserve"> IF( OR( $C$47 = $DS$47, $C$47 =""), 0, IF( ISNUMBER( AL47 ), 0, 1 ))</f>
        <v>0</v>
      </c>
      <c r="DD47" s="687">
        <f xml:space="preserve"> IF( OR( $C$47 = $DS$47, $C$47 =""), 0, IF( ISNUMBER( AM47 ), 0, 1 ))</f>
        <v>0</v>
      </c>
      <c r="DE47" s="687">
        <f xml:space="preserve"> IF( OR( $C$47 = $DS$47, $C$47 =""), 0, IF( ISNUMBER( AN47 ), 0, 1 ))</f>
        <v>0</v>
      </c>
      <c r="DF47" s="687">
        <f xml:space="preserve"> IF( OR( $C$47 = $DS$47, $C$47 =""), 0, IF( ISNUMBER( AO47 ), 0, 1 ))</f>
        <v>0</v>
      </c>
      <c r="DG47" s="60"/>
      <c r="DH47" s="687">
        <f xml:space="preserve"> IF( OR( $C$47 = $DS$47, $C$47 =""), 0, IF( ISNUMBER( AQ47 ), 0, 1 ))</f>
        <v>0</v>
      </c>
      <c r="DI47" s="687">
        <f xml:space="preserve"> IF( OR( $C$47 = $DS$47, $C$47 =""), 0, IF( ISNUMBER( AR47 ), 0, 1 ))</f>
        <v>0</v>
      </c>
      <c r="DJ47" s="687">
        <f xml:space="preserve"> IF( OR( $C$47 = $DS$47, $C$47 =""), 0, IF( ISNUMBER( AS47 ), 0, 1 ))</f>
        <v>0</v>
      </c>
      <c r="DK47" s="687">
        <f xml:space="preserve"> IF( OR( $C$47 = $DS$47, $C$47 =""), 0, IF( ISNUMBER( AT47 ), 0, 1 ))</f>
        <v>0</v>
      </c>
      <c r="DL47" s="687">
        <f xml:space="preserve"> IF( OR( $C$47 = $DS$47, $C$47 =""), 0, IF( ISNUMBER( AU47 ), 0, 1 ))</f>
        <v>0</v>
      </c>
      <c r="DM47" s="60"/>
      <c r="DN47" s="687">
        <f xml:space="preserve"> IF( OR( $C$47 = $DS$47, $C$47 =""), 0, IF( ISNUMBER( AW47 ), 0, 1 ))</f>
        <v>0</v>
      </c>
      <c r="DO47" s="687">
        <f xml:space="preserve"> IF( OR( $C$47 = $DS$47, $C$47 =""), 0, IF( ISNUMBER( AX47 ), 0, 1 ))</f>
        <v>0</v>
      </c>
      <c r="DP47" s="687">
        <f xml:space="preserve"> IF( OR( $C$47 = $DS$47, $C$47 =""), 0, IF( ISNUMBER( AY47 ), 0, 1 ))</f>
        <v>0</v>
      </c>
      <c r="DQ47" s="687">
        <f xml:space="preserve"> IF( OR( $C$47 = $DS$47, $C$47 =""), 0, IF( ISNUMBER( AZ47 ), 0, 1 ))</f>
        <v>0</v>
      </c>
      <c r="DR47" s="687">
        <f xml:space="preserve"> IF( OR( $C$47 = $DS$47, $C$47 =""), 0, IF( ISNUMBER( BA47 ), 0, 1 ))</f>
        <v>0</v>
      </c>
      <c r="DS47" s="429" t="s">
        <v>1418</v>
      </c>
      <c r="DT47" s="200"/>
    </row>
    <row r="48" spans="2:124" ht="14.25" customHeight="1" x14ac:dyDescent="0.3">
      <c r="B48" s="677">
        <f t="shared" si="9"/>
        <v>39</v>
      </c>
      <c r="C48" s="685" t="s">
        <v>142</v>
      </c>
      <c r="D48" s="679"/>
      <c r="E48" s="391" t="s">
        <v>41</v>
      </c>
      <c r="F48" s="665">
        <v>3</v>
      </c>
      <c r="G48" s="521">
        <v>0</v>
      </c>
      <c r="H48" s="509">
        <v>0</v>
      </c>
      <c r="I48" s="509">
        <v>0</v>
      </c>
      <c r="J48" s="509">
        <v>0</v>
      </c>
      <c r="K48" s="666">
        <v>0</v>
      </c>
      <c r="L48" s="667">
        <f t="shared" si="1"/>
        <v>0</v>
      </c>
      <c r="M48" s="523">
        <v>1.6139999999999999</v>
      </c>
      <c r="N48" s="509">
        <v>0</v>
      </c>
      <c r="O48" s="509">
        <v>0</v>
      </c>
      <c r="P48" s="509">
        <v>0</v>
      </c>
      <c r="Q48" s="666">
        <v>0</v>
      </c>
      <c r="R48" s="668">
        <f t="shared" si="2"/>
        <v>1.6139999999999999</v>
      </c>
      <c r="S48" s="523">
        <v>1.9771270000000001</v>
      </c>
      <c r="T48" s="509">
        <v>0</v>
      </c>
      <c r="U48" s="509">
        <v>0</v>
      </c>
      <c r="V48" s="509">
        <v>0</v>
      </c>
      <c r="W48" s="666">
        <v>0</v>
      </c>
      <c r="X48" s="668">
        <f t="shared" si="3"/>
        <v>1.9771270000000001</v>
      </c>
      <c r="Y48" s="521">
        <v>0</v>
      </c>
      <c r="Z48" s="509">
        <v>0</v>
      </c>
      <c r="AA48" s="509">
        <v>0</v>
      </c>
      <c r="AB48" s="509">
        <v>0</v>
      </c>
      <c r="AC48" s="666">
        <v>0</v>
      </c>
      <c r="AD48" s="667">
        <f t="shared" si="4"/>
        <v>0</v>
      </c>
      <c r="AE48" s="521">
        <v>0</v>
      </c>
      <c r="AF48" s="509">
        <v>0</v>
      </c>
      <c r="AG48" s="509">
        <v>0</v>
      </c>
      <c r="AH48" s="509">
        <v>0</v>
      </c>
      <c r="AI48" s="666">
        <v>0</v>
      </c>
      <c r="AJ48" s="667">
        <f t="shared" si="5"/>
        <v>0</v>
      </c>
      <c r="AK48" s="521">
        <v>0</v>
      </c>
      <c r="AL48" s="509">
        <v>0</v>
      </c>
      <c r="AM48" s="509">
        <v>0</v>
      </c>
      <c r="AN48" s="509">
        <v>0</v>
      </c>
      <c r="AO48" s="666">
        <v>0</v>
      </c>
      <c r="AP48" s="667">
        <f t="shared" si="6"/>
        <v>0</v>
      </c>
      <c r="AQ48" s="521">
        <v>0</v>
      </c>
      <c r="AR48" s="509">
        <v>0</v>
      </c>
      <c r="AS48" s="509">
        <v>0</v>
      </c>
      <c r="AT48" s="509">
        <v>0</v>
      </c>
      <c r="AU48" s="666">
        <v>0</v>
      </c>
      <c r="AV48" s="667">
        <f t="shared" si="7"/>
        <v>0</v>
      </c>
      <c r="AW48" s="521">
        <v>0</v>
      </c>
      <c r="AX48" s="509">
        <v>0</v>
      </c>
      <c r="AY48" s="509">
        <v>0</v>
      </c>
      <c r="AZ48" s="509">
        <v>0</v>
      </c>
      <c r="BA48" s="666">
        <v>0</v>
      </c>
      <c r="BB48" s="667">
        <f t="shared" si="8"/>
        <v>0</v>
      </c>
      <c r="BC48" s="482"/>
      <c r="BD48" s="91"/>
      <c r="BE48" s="488" t="s">
        <v>388</v>
      </c>
      <c r="BF48" s="71"/>
      <c r="BG48" s="43">
        <f t="shared" si="11"/>
        <v>0</v>
      </c>
      <c r="BH48" s="651"/>
      <c r="BJ48" s="677">
        <f t="shared" si="10"/>
        <v>39</v>
      </c>
      <c r="BK48" s="688" t="s">
        <v>1419</v>
      </c>
      <c r="BL48" s="391" t="s">
        <v>41</v>
      </c>
      <c r="BM48" s="665">
        <v>3</v>
      </c>
      <c r="BN48" s="680" t="s">
        <v>1420</v>
      </c>
      <c r="BO48" s="681" t="s">
        <v>1421</v>
      </c>
      <c r="BP48" s="681" t="s">
        <v>1422</v>
      </c>
      <c r="BQ48" s="681" t="s">
        <v>1423</v>
      </c>
      <c r="BR48" s="682" t="s">
        <v>1424</v>
      </c>
      <c r="BS48" s="674" t="s">
        <v>1425</v>
      </c>
      <c r="BV48" s="687">
        <f t="shared" si="12"/>
        <v>0</v>
      </c>
      <c r="BX48" s="687">
        <f xml:space="preserve"> IF( OR( $C$48 = $DS$48, $C$48 =""), 0, IF( ISNUMBER( G48 ), 0, 1 ))</f>
        <v>0</v>
      </c>
      <c r="BY48" s="687">
        <f xml:space="preserve"> IF( OR( $C$48 = $DS$48, $C$48 =""), 0, IF( ISNUMBER( H48 ), 0, 1 ))</f>
        <v>0</v>
      </c>
      <c r="BZ48" s="687">
        <f xml:space="preserve"> IF( OR( $C$48 = $DS$48, $C$48 =""), 0, IF( ISNUMBER( I48 ), 0, 1 ))</f>
        <v>0</v>
      </c>
      <c r="CA48" s="687">
        <f xml:space="preserve"> IF( OR( $C$48 = $DS$48, $C$48 =""), 0, IF( ISNUMBER( J48 ), 0, 1 ))</f>
        <v>0</v>
      </c>
      <c r="CB48" s="687">
        <f xml:space="preserve"> IF( OR( $C$48 = $DS$48, $C$48 =""), 0, IF( ISNUMBER( K48 ), 0, 1 ))</f>
        <v>0</v>
      </c>
      <c r="CC48" s="663"/>
      <c r="CD48" s="687">
        <f xml:space="preserve"> IF( OR( $C$48 = $DS$48, $C$48 =""), 0, IF( ISNUMBER( M48 ), 0, 1 ))</f>
        <v>0</v>
      </c>
      <c r="CE48" s="687">
        <f xml:space="preserve"> IF( OR( $C$48 = $DS$48, $C$48 =""), 0, IF( ISNUMBER( N48 ), 0, 1 ))</f>
        <v>0</v>
      </c>
      <c r="CF48" s="687">
        <f xml:space="preserve"> IF( OR( $C$48 = $DS$48, $C$48 =""), 0, IF( ISNUMBER( O48 ), 0, 1 ))</f>
        <v>0</v>
      </c>
      <c r="CG48" s="687">
        <f xml:space="preserve"> IF( OR( $C$48 = $DS$48, $C$48 =""), 0, IF( ISNUMBER( P48 ), 0, 1 ))</f>
        <v>0</v>
      </c>
      <c r="CH48" s="687">
        <f xml:space="preserve"> IF( OR( $C$48 = $DS$48, $C$48 =""), 0, IF( ISNUMBER( Q48 ), 0, 1 ))</f>
        <v>0</v>
      </c>
      <c r="CI48" s="60"/>
      <c r="CJ48" s="687">
        <f xml:space="preserve"> IF( OR( $C$48 = $DS$48, $C$48 =""), 0, IF( ISNUMBER( S48 ), 0, 1 ))</f>
        <v>0</v>
      </c>
      <c r="CK48" s="687">
        <f xml:space="preserve"> IF( OR( $C$48 = $DS$48, $C$48 =""), 0, IF( ISNUMBER( T48 ), 0, 1 ))</f>
        <v>0</v>
      </c>
      <c r="CL48" s="687">
        <f xml:space="preserve"> IF( OR( $C$48 = $DS$48, $C$48 =""), 0, IF( ISNUMBER( U48 ), 0, 1 ))</f>
        <v>0</v>
      </c>
      <c r="CM48" s="687">
        <f xml:space="preserve"> IF( OR( $C$48 = $DS$48, $C$48 =""), 0, IF( ISNUMBER( V48 ), 0, 1 ))</f>
        <v>0</v>
      </c>
      <c r="CN48" s="687">
        <f xml:space="preserve"> IF( OR( $C$48 = $DS$48, $C$48 =""), 0, IF( ISNUMBER( W48 ), 0, 1 ))</f>
        <v>0</v>
      </c>
      <c r="CO48" s="60"/>
      <c r="CP48" s="687">
        <f xml:space="preserve"> IF( OR( $C$48 = $DS$48, $C$48 =""), 0, IF( ISNUMBER( Y48 ), 0, 1 ))</f>
        <v>0</v>
      </c>
      <c r="CQ48" s="687">
        <f xml:space="preserve"> IF( OR( $C$48 = $DS$48, $C$48 =""), 0, IF( ISNUMBER( Z48 ), 0, 1 ))</f>
        <v>0</v>
      </c>
      <c r="CR48" s="687">
        <f xml:space="preserve"> IF( OR( $C$48 = $DS$48, $C$48 =""), 0, IF( ISNUMBER( AA48 ), 0, 1 ))</f>
        <v>0</v>
      </c>
      <c r="CS48" s="687">
        <f xml:space="preserve"> IF( OR( $C$48 = $DS$48, $C$48 =""), 0, IF( ISNUMBER( AB48 ), 0, 1 ))</f>
        <v>0</v>
      </c>
      <c r="CT48" s="687">
        <f xml:space="preserve"> IF( OR( $C$48 = $DS$48, $C$48 =""), 0, IF( ISNUMBER( AC48 ), 0, 1 ))</f>
        <v>0</v>
      </c>
      <c r="CU48" s="60"/>
      <c r="CV48" s="687">
        <f xml:space="preserve"> IF( OR( $C$48 = $DS$48, $C$48 =""), 0, IF( ISNUMBER( AE48 ), 0, 1 ))</f>
        <v>0</v>
      </c>
      <c r="CW48" s="687">
        <f xml:space="preserve"> IF( OR( $C$48 = $DS$48, $C$48 =""), 0, IF( ISNUMBER( AF48 ), 0, 1 ))</f>
        <v>0</v>
      </c>
      <c r="CX48" s="687">
        <f xml:space="preserve"> IF( OR( $C$48 = $DS$48, $C$48 =""), 0, IF( ISNUMBER( AG48 ), 0, 1 ))</f>
        <v>0</v>
      </c>
      <c r="CY48" s="687">
        <f xml:space="preserve"> IF( OR( $C$48 = $DS$48, $C$48 =""), 0, IF( ISNUMBER( AH48 ), 0, 1 ))</f>
        <v>0</v>
      </c>
      <c r="CZ48" s="687">
        <f xml:space="preserve"> IF( OR( $C$48 = $DS$48, $C$48 =""), 0, IF( ISNUMBER( AI48 ), 0, 1 ))</f>
        <v>0</v>
      </c>
      <c r="DA48" s="60"/>
      <c r="DB48" s="687">
        <f xml:space="preserve"> IF( OR( $C$48 = $DS$48, $C$48 =""), 0, IF( ISNUMBER( AK48 ), 0, 1 ))</f>
        <v>0</v>
      </c>
      <c r="DC48" s="687">
        <f xml:space="preserve"> IF( OR( $C$48 = $DS$48, $C$48 =""), 0, IF( ISNUMBER( AL48 ), 0, 1 ))</f>
        <v>0</v>
      </c>
      <c r="DD48" s="687">
        <f xml:space="preserve"> IF( OR( $C$48 = $DS$48, $C$48 =""), 0, IF( ISNUMBER( AM48 ), 0, 1 ))</f>
        <v>0</v>
      </c>
      <c r="DE48" s="687">
        <f xml:space="preserve"> IF( OR( $C$48 = $DS$48, $C$48 =""), 0, IF( ISNUMBER( AN48 ), 0, 1 ))</f>
        <v>0</v>
      </c>
      <c r="DF48" s="687">
        <f xml:space="preserve"> IF( OR( $C$48 = $DS$48, $C$48 =""), 0, IF( ISNUMBER( AO48 ), 0, 1 ))</f>
        <v>0</v>
      </c>
      <c r="DG48" s="60"/>
      <c r="DH48" s="687">
        <f xml:space="preserve"> IF( OR( $C$48 = $DS$48, $C$48 =""), 0, IF( ISNUMBER( AQ48 ), 0, 1 ))</f>
        <v>0</v>
      </c>
      <c r="DI48" s="687">
        <f xml:space="preserve"> IF( OR( $C$48 = $DS$48, $C$48 =""), 0, IF( ISNUMBER( AR48 ), 0, 1 ))</f>
        <v>0</v>
      </c>
      <c r="DJ48" s="687">
        <f xml:space="preserve"> IF( OR( $C$48 = $DS$48, $C$48 =""), 0, IF( ISNUMBER( AS48 ), 0, 1 ))</f>
        <v>0</v>
      </c>
      <c r="DK48" s="687">
        <f xml:space="preserve"> IF( OR( $C$48 = $DS$48, $C$48 =""), 0, IF( ISNUMBER( AT48 ), 0, 1 ))</f>
        <v>0</v>
      </c>
      <c r="DL48" s="687">
        <f xml:space="preserve"> IF( OR( $C$48 = $DS$48, $C$48 =""), 0, IF( ISNUMBER( AU48 ), 0, 1 ))</f>
        <v>0</v>
      </c>
      <c r="DM48" s="60"/>
      <c r="DN48" s="687">
        <f xml:space="preserve"> IF( OR( $C$48 = $DS$48, $C$48 =""), 0, IF( ISNUMBER( AW48 ), 0, 1 ))</f>
        <v>0</v>
      </c>
      <c r="DO48" s="687">
        <f xml:space="preserve"> IF( OR( $C$48 = $DS$48, $C$48 =""), 0, IF( ISNUMBER( AX48 ), 0, 1 ))</f>
        <v>0</v>
      </c>
      <c r="DP48" s="687">
        <f xml:space="preserve"> IF( OR( $C$48 = $DS$48, $C$48 =""), 0, IF( ISNUMBER( AY48 ), 0, 1 ))</f>
        <v>0</v>
      </c>
      <c r="DQ48" s="687">
        <f xml:space="preserve"> IF( OR( $C$48 = $DS$48, $C$48 =""), 0, IF( ISNUMBER( AZ48 ), 0, 1 ))</f>
        <v>0</v>
      </c>
      <c r="DR48" s="687">
        <f xml:space="preserve"> IF( OR( $C$48 = $DS$48, $C$48 =""), 0, IF( ISNUMBER( BA48 ), 0, 1 ))</f>
        <v>0</v>
      </c>
      <c r="DS48" s="429" t="s">
        <v>1426</v>
      </c>
      <c r="DT48" s="200"/>
    </row>
    <row r="49" spans="2:124" ht="14.25" customHeight="1" x14ac:dyDescent="0.3">
      <c r="B49" s="677">
        <f t="shared" si="9"/>
        <v>40</v>
      </c>
      <c r="C49" s="685" t="s">
        <v>1427</v>
      </c>
      <c r="D49" s="679"/>
      <c r="E49" s="391" t="s">
        <v>41</v>
      </c>
      <c r="F49" s="665">
        <v>3</v>
      </c>
      <c r="G49" s="521">
        <v>0</v>
      </c>
      <c r="H49" s="509">
        <v>0</v>
      </c>
      <c r="I49" s="509">
        <v>0</v>
      </c>
      <c r="J49" s="509">
        <v>0</v>
      </c>
      <c r="K49" s="666">
        <v>0</v>
      </c>
      <c r="L49" s="667">
        <f t="shared" si="1"/>
        <v>0</v>
      </c>
      <c r="M49" s="521">
        <v>-8.6340000000000003</v>
      </c>
      <c r="N49" s="509">
        <v>0</v>
      </c>
      <c r="O49" s="509">
        <v>0</v>
      </c>
      <c r="P49" s="509">
        <v>0</v>
      </c>
      <c r="Q49" s="666">
        <v>0</v>
      </c>
      <c r="R49" s="668">
        <f t="shared" si="2"/>
        <v>-8.6340000000000003</v>
      </c>
      <c r="S49" s="521">
        <v>-8.24</v>
      </c>
      <c r="T49" s="509">
        <v>0</v>
      </c>
      <c r="U49" s="509">
        <v>0</v>
      </c>
      <c r="V49" s="509">
        <v>0</v>
      </c>
      <c r="W49" s="666">
        <v>0</v>
      </c>
      <c r="X49" s="668">
        <f t="shared" si="3"/>
        <v>-8.24</v>
      </c>
      <c r="Y49" s="521">
        <v>0</v>
      </c>
      <c r="Z49" s="509">
        <v>0</v>
      </c>
      <c r="AA49" s="509">
        <v>0</v>
      </c>
      <c r="AB49" s="509">
        <v>0</v>
      </c>
      <c r="AC49" s="666">
        <v>0</v>
      </c>
      <c r="AD49" s="667">
        <f t="shared" si="4"/>
        <v>0</v>
      </c>
      <c r="AE49" s="521">
        <v>0</v>
      </c>
      <c r="AF49" s="509">
        <v>0</v>
      </c>
      <c r="AG49" s="509">
        <v>0</v>
      </c>
      <c r="AH49" s="509">
        <v>0</v>
      </c>
      <c r="AI49" s="666">
        <v>0</v>
      </c>
      <c r="AJ49" s="667">
        <f t="shared" si="5"/>
        <v>0</v>
      </c>
      <c r="AK49" s="521">
        <v>0</v>
      </c>
      <c r="AL49" s="509">
        <v>0</v>
      </c>
      <c r="AM49" s="509">
        <v>0</v>
      </c>
      <c r="AN49" s="509">
        <v>0</v>
      </c>
      <c r="AO49" s="666">
        <v>0</v>
      </c>
      <c r="AP49" s="667">
        <f t="shared" si="6"/>
        <v>0</v>
      </c>
      <c r="AQ49" s="521">
        <v>0</v>
      </c>
      <c r="AR49" s="509">
        <v>0</v>
      </c>
      <c r="AS49" s="509">
        <v>0</v>
      </c>
      <c r="AT49" s="509">
        <v>0</v>
      </c>
      <c r="AU49" s="666">
        <v>0</v>
      </c>
      <c r="AV49" s="667">
        <f t="shared" si="7"/>
        <v>0</v>
      </c>
      <c r="AW49" s="521">
        <v>0</v>
      </c>
      <c r="AX49" s="509">
        <v>0</v>
      </c>
      <c r="AY49" s="509">
        <v>0</v>
      </c>
      <c r="AZ49" s="509">
        <v>0</v>
      </c>
      <c r="BA49" s="666">
        <v>0</v>
      </c>
      <c r="BB49" s="667">
        <f t="shared" si="8"/>
        <v>0</v>
      </c>
      <c r="BC49" s="482"/>
      <c r="BD49" s="91"/>
      <c r="BE49" s="488" t="s">
        <v>388</v>
      </c>
      <c r="BF49" s="118"/>
      <c r="BG49" s="43">
        <f t="shared" si="11"/>
        <v>0</v>
      </c>
      <c r="BH49" s="651"/>
      <c r="BJ49" s="677">
        <f t="shared" si="10"/>
        <v>40</v>
      </c>
      <c r="BK49" s="686" t="s">
        <v>1428</v>
      </c>
      <c r="BL49" s="391" t="s">
        <v>41</v>
      </c>
      <c r="BM49" s="665">
        <v>3</v>
      </c>
      <c r="BN49" s="680" t="s">
        <v>1429</v>
      </c>
      <c r="BO49" s="681" t="s">
        <v>1430</v>
      </c>
      <c r="BP49" s="681" t="s">
        <v>1431</v>
      </c>
      <c r="BQ49" s="681" t="s">
        <v>1432</v>
      </c>
      <c r="BR49" s="682" t="s">
        <v>1433</v>
      </c>
      <c r="BS49" s="674" t="s">
        <v>1434</v>
      </c>
      <c r="BV49" s="687">
        <f t="shared" si="12"/>
        <v>0</v>
      </c>
      <c r="BX49" s="687">
        <f xml:space="preserve"> IF( OR( $C$49 = $DS$49, $C$49 =""), 0, IF( ISNUMBER( G49 ), 0, 1 ))</f>
        <v>0</v>
      </c>
      <c r="BY49" s="687">
        <f xml:space="preserve"> IF( OR( $C$49 = $DS$49, $C$49 =""), 0, IF( ISNUMBER( H49 ), 0, 1 ))</f>
        <v>0</v>
      </c>
      <c r="BZ49" s="687">
        <f xml:space="preserve"> IF( OR( $C$49 = $DS$49, $C$49 =""), 0, IF( ISNUMBER( I49 ), 0, 1 ))</f>
        <v>0</v>
      </c>
      <c r="CA49" s="687">
        <f xml:space="preserve"> IF( OR( $C$49 = $DS$49, $C$49 =""), 0, IF( ISNUMBER( J49 ), 0, 1 ))</f>
        <v>0</v>
      </c>
      <c r="CB49" s="687">
        <f xml:space="preserve"> IF( OR( $C$49 = $DS$49, $C$49 =""), 0, IF( ISNUMBER( K49 ), 0, 1 ))</f>
        <v>0</v>
      </c>
      <c r="CC49" s="663"/>
      <c r="CD49" s="687">
        <f xml:space="preserve"> IF( OR( $C$49 = $DS$49, $C$49 =""), 0, IF( ISNUMBER( M49 ), 0, 1 ))</f>
        <v>0</v>
      </c>
      <c r="CE49" s="687">
        <f xml:space="preserve"> IF( OR( $C$49 = $DS$49, $C$49 =""), 0, IF( ISNUMBER( N49 ), 0, 1 ))</f>
        <v>0</v>
      </c>
      <c r="CF49" s="687">
        <f xml:space="preserve"> IF( OR( $C$49 = $DS$49, $C$49 =""), 0, IF( ISNUMBER( O49 ), 0, 1 ))</f>
        <v>0</v>
      </c>
      <c r="CG49" s="687">
        <f xml:space="preserve"> IF( OR( $C$49 = $DS$49, $C$49 =""), 0, IF( ISNUMBER( P49 ), 0, 1 ))</f>
        <v>0</v>
      </c>
      <c r="CH49" s="687">
        <f xml:space="preserve"> IF( OR( $C$49 = $DS$49, $C$49 =""), 0, IF( ISNUMBER( Q49 ), 0, 1 ))</f>
        <v>0</v>
      </c>
      <c r="CI49" s="60"/>
      <c r="CJ49" s="687">
        <f xml:space="preserve"> IF( OR( $C$49 = $DS$49, $C$49 =""), 0, IF( ISNUMBER( S49 ), 0, 1 ))</f>
        <v>0</v>
      </c>
      <c r="CK49" s="687">
        <f xml:space="preserve"> IF( OR( $C$49 = $DS$49, $C$49 =""), 0, IF( ISNUMBER( T49 ), 0, 1 ))</f>
        <v>0</v>
      </c>
      <c r="CL49" s="687">
        <f xml:space="preserve"> IF( OR( $C$49 = $DS$49, $C$49 =""), 0, IF( ISNUMBER( U49 ), 0, 1 ))</f>
        <v>0</v>
      </c>
      <c r="CM49" s="687">
        <f xml:space="preserve"> IF( OR( $C$49 = $DS$49, $C$49 =""), 0, IF( ISNUMBER( V49 ), 0, 1 ))</f>
        <v>0</v>
      </c>
      <c r="CN49" s="687">
        <f xml:space="preserve"> IF( OR( $C$49 = $DS$49, $C$49 =""), 0, IF( ISNUMBER( W49 ), 0, 1 ))</f>
        <v>0</v>
      </c>
      <c r="CO49" s="60"/>
      <c r="CP49" s="687">
        <f xml:space="preserve"> IF( OR( $C$49 = $DS$49, $C$49 =""), 0, IF( ISNUMBER( Y49 ), 0, 1 ))</f>
        <v>0</v>
      </c>
      <c r="CQ49" s="687">
        <f xml:space="preserve"> IF( OR( $C$49 = $DS$49, $C$49 =""), 0, IF( ISNUMBER( Z49 ), 0, 1 ))</f>
        <v>0</v>
      </c>
      <c r="CR49" s="687">
        <f xml:space="preserve"> IF( OR( $C$49 = $DS$49, $C$49 =""), 0, IF( ISNUMBER( AA49 ), 0, 1 ))</f>
        <v>0</v>
      </c>
      <c r="CS49" s="687">
        <f xml:space="preserve"> IF( OR( $C$49 = $DS$49, $C$49 =""), 0, IF( ISNUMBER( AB49 ), 0, 1 ))</f>
        <v>0</v>
      </c>
      <c r="CT49" s="687">
        <f xml:space="preserve"> IF( OR( $C$49 = $DS$49, $C$49 =""), 0, IF( ISNUMBER( AC49 ), 0, 1 ))</f>
        <v>0</v>
      </c>
      <c r="CU49" s="60"/>
      <c r="CV49" s="687">
        <f xml:space="preserve"> IF( OR( $C$49 = $DS$49, $C$49 =""), 0, IF( ISNUMBER( AE49 ), 0, 1 ))</f>
        <v>0</v>
      </c>
      <c r="CW49" s="687">
        <f xml:space="preserve"> IF( OR( $C$49 = $DS$49, $C$49 =""), 0, IF( ISNUMBER( AF49 ), 0, 1 ))</f>
        <v>0</v>
      </c>
      <c r="CX49" s="687">
        <f xml:space="preserve"> IF( OR( $C$49 = $DS$49, $C$49 =""), 0, IF( ISNUMBER( AG49 ), 0, 1 ))</f>
        <v>0</v>
      </c>
      <c r="CY49" s="687">
        <f xml:space="preserve"> IF( OR( $C$49 = $DS$49, $C$49 =""), 0, IF( ISNUMBER( AH49 ), 0, 1 ))</f>
        <v>0</v>
      </c>
      <c r="CZ49" s="687">
        <f xml:space="preserve"> IF( OR( $C$49 = $DS$49, $C$49 =""), 0, IF( ISNUMBER( AI49 ), 0, 1 ))</f>
        <v>0</v>
      </c>
      <c r="DA49" s="60"/>
      <c r="DB49" s="687">
        <f xml:space="preserve"> IF( OR( $C$49 = $DS$49, $C$49 =""), 0, IF( ISNUMBER( AK49 ), 0, 1 ))</f>
        <v>0</v>
      </c>
      <c r="DC49" s="687">
        <f xml:space="preserve"> IF( OR( $C$49 = $DS$49, $C$49 =""), 0, IF( ISNUMBER( AL49 ), 0, 1 ))</f>
        <v>0</v>
      </c>
      <c r="DD49" s="687">
        <f xml:space="preserve"> IF( OR( $C$49 = $DS$49, $C$49 =""), 0, IF( ISNUMBER( AM49 ), 0, 1 ))</f>
        <v>0</v>
      </c>
      <c r="DE49" s="687">
        <f xml:space="preserve"> IF( OR( $C$49 = $DS$49, $C$49 =""), 0, IF( ISNUMBER( AN49 ), 0, 1 ))</f>
        <v>0</v>
      </c>
      <c r="DF49" s="687">
        <f xml:space="preserve"> IF( OR( $C$49 = $DS$49, $C$49 =""), 0, IF( ISNUMBER( AO49 ), 0, 1 ))</f>
        <v>0</v>
      </c>
      <c r="DG49" s="60"/>
      <c r="DH49" s="687">
        <f xml:space="preserve"> IF( OR( $C$49 = $DS$49, $C$49 =""), 0, IF( ISNUMBER( AQ49 ), 0, 1 ))</f>
        <v>0</v>
      </c>
      <c r="DI49" s="687">
        <f xml:space="preserve"> IF( OR( $C$49 = $DS$49, $C$49 =""), 0, IF( ISNUMBER( AR49 ), 0, 1 ))</f>
        <v>0</v>
      </c>
      <c r="DJ49" s="687">
        <f xml:space="preserve"> IF( OR( $C$49 = $DS$49, $C$49 =""), 0, IF( ISNUMBER( AS49 ), 0, 1 ))</f>
        <v>0</v>
      </c>
      <c r="DK49" s="687">
        <f xml:space="preserve"> IF( OR( $C$49 = $DS$49, $C$49 =""), 0, IF( ISNUMBER( AT49 ), 0, 1 ))</f>
        <v>0</v>
      </c>
      <c r="DL49" s="687">
        <f xml:space="preserve"> IF( OR( $C$49 = $DS$49, $C$49 =""), 0, IF( ISNUMBER( AU49 ), 0, 1 ))</f>
        <v>0</v>
      </c>
      <c r="DM49" s="60"/>
      <c r="DN49" s="687">
        <f xml:space="preserve"> IF( OR( $C$49 = $DS$49, $C$49 =""), 0, IF( ISNUMBER( AW49 ), 0, 1 ))</f>
        <v>0</v>
      </c>
      <c r="DO49" s="687">
        <f xml:space="preserve"> IF( OR( $C$49 = $DS$49, $C$49 =""), 0, IF( ISNUMBER( AX49 ), 0, 1 ))</f>
        <v>0</v>
      </c>
      <c r="DP49" s="687">
        <f xml:space="preserve"> IF( OR( $C$49 = $DS$49, $C$49 =""), 0, IF( ISNUMBER( AY49 ), 0, 1 ))</f>
        <v>0</v>
      </c>
      <c r="DQ49" s="687">
        <f xml:space="preserve"> IF( OR( $C$49 = $DS$49, $C$49 =""), 0, IF( ISNUMBER( AZ49 ), 0, 1 ))</f>
        <v>0</v>
      </c>
      <c r="DR49" s="687">
        <f xml:space="preserve"> IF( OR( $C$49 = $DS$49, $C$49 =""), 0, IF( ISNUMBER( BA49 ), 0, 1 ))</f>
        <v>0</v>
      </c>
      <c r="DS49" s="429" t="s">
        <v>1435</v>
      </c>
      <c r="DT49" s="600"/>
    </row>
    <row r="50" spans="2:124" ht="14.25" customHeight="1" x14ac:dyDescent="0.3">
      <c r="B50" s="677">
        <f t="shared" si="9"/>
        <v>41</v>
      </c>
      <c r="C50" s="685" t="s">
        <v>1436</v>
      </c>
      <c r="D50" s="689"/>
      <c r="E50" s="690" t="s">
        <v>41</v>
      </c>
      <c r="F50" s="691">
        <v>3</v>
      </c>
      <c r="G50" s="521">
        <v>0</v>
      </c>
      <c r="H50" s="509">
        <v>0</v>
      </c>
      <c r="I50" s="509">
        <v>0</v>
      </c>
      <c r="J50" s="509">
        <v>0</v>
      </c>
      <c r="K50" s="666">
        <v>0</v>
      </c>
      <c r="L50" s="667">
        <f t="shared" si="1"/>
        <v>0</v>
      </c>
      <c r="M50" s="521">
        <v>0</v>
      </c>
      <c r="N50" s="509">
        <v>0</v>
      </c>
      <c r="O50" s="509">
        <v>0</v>
      </c>
      <c r="P50" s="509">
        <v>0</v>
      </c>
      <c r="Q50" s="666">
        <v>0</v>
      </c>
      <c r="R50" s="668">
        <f t="shared" si="2"/>
        <v>0</v>
      </c>
      <c r="S50" s="521">
        <v>0</v>
      </c>
      <c r="T50" s="509">
        <v>0</v>
      </c>
      <c r="U50" s="509">
        <v>0</v>
      </c>
      <c r="V50" s="509">
        <v>0</v>
      </c>
      <c r="W50" s="666">
        <v>0</v>
      </c>
      <c r="X50" s="668">
        <f t="shared" si="3"/>
        <v>0</v>
      </c>
      <c r="Y50" s="521">
        <v>0</v>
      </c>
      <c r="Z50" s="509">
        <v>0</v>
      </c>
      <c r="AA50" s="509">
        <v>0</v>
      </c>
      <c r="AB50" s="509">
        <v>0</v>
      </c>
      <c r="AC50" s="666">
        <v>0</v>
      </c>
      <c r="AD50" s="667">
        <f t="shared" si="4"/>
        <v>0</v>
      </c>
      <c r="AE50" s="521">
        <v>0</v>
      </c>
      <c r="AF50" s="509">
        <v>0.95</v>
      </c>
      <c r="AG50" s="509">
        <v>0</v>
      </c>
      <c r="AH50" s="509">
        <v>0</v>
      </c>
      <c r="AI50" s="666">
        <v>0</v>
      </c>
      <c r="AJ50" s="667">
        <f t="shared" si="5"/>
        <v>0.95</v>
      </c>
      <c r="AK50" s="521">
        <v>0</v>
      </c>
      <c r="AL50" s="509">
        <v>1.7749999999999999</v>
      </c>
      <c r="AM50" s="509">
        <v>0</v>
      </c>
      <c r="AN50" s="509">
        <v>0</v>
      </c>
      <c r="AO50" s="666">
        <v>0</v>
      </c>
      <c r="AP50" s="667">
        <f t="shared" si="6"/>
        <v>1.7749999999999999</v>
      </c>
      <c r="AQ50" s="521">
        <v>0</v>
      </c>
      <c r="AR50" s="509">
        <v>1.3959999999999999</v>
      </c>
      <c r="AS50" s="509">
        <v>0</v>
      </c>
      <c r="AT50" s="509">
        <v>0</v>
      </c>
      <c r="AU50" s="666">
        <v>0</v>
      </c>
      <c r="AV50" s="667">
        <f t="shared" si="7"/>
        <v>1.3959999999999999</v>
      </c>
      <c r="AW50" s="521">
        <v>0</v>
      </c>
      <c r="AX50" s="509">
        <v>0.47199999999999998</v>
      </c>
      <c r="AY50" s="509">
        <v>0</v>
      </c>
      <c r="AZ50" s="509">
        <v>0</v>
      </c>
      <c r="BA50" s="666">
        <v>0</v>
      </c>
      <c r="BB50" s="667">
        <f t="shared" si="8"/>
        <v>0.47199999999999998</v>
      </c>
      <c r="BC50" s="482"/>
      <c r="BD50" s="91"/>
      <c r="BE50" s="488" t="s">
        <v>388</v>
      </c>
      <c r="BF50" s="118"/>
      <c r="BG50" s="43">
        <f t="shared" si="11"/>
        <v>0</v>
      </c>
      <c r="BH50" s="651"/>
      <c r="BJ50" s="677">
        <f t="shared" si="10"/>
        <v>41</v>
      </c>
      <c r="BK50" s="692" t="s">
        <v>1437</v>
      </c>
      <c r="BL50" s="690" t="s">
        <v>41</v>
      </c>
      <c r="BM50" s="691">
        <v>3</v>
      </c>
      <c r="BN50" s="693" t="s">
        <v>1438</v>
      </c>
      <c r="BO50" s="672" t="s">
        <v>1439</v>
      </c>
      <c r="BP50" s="672" t="s">
        <v>1440</v>
      </c>
      <c r="BQ50" s="672" t="s">
        <v>1441</v>
      </c>
      <c r="BR50" s="694" t="s">
        <v>1442</v>
      </c>
      <c r="BS50" s="674" t="s">
        <v>1443</v>
      </c>
      <c r="BV50" s="687">
        <f t="shared" si="12"/>
        <v>0</v>
      </c>
      <c r="BX50" s="687">
        <f xml:space="preserve"> IF( OR( $C$50 = $DS$50, $C$50 =""), 0, IF( ISNUMBER( G50 ), 0, 1 ))</f>
        <v>0</v>
      </c>
      <c r="BY50" s="687">
        <f xml:space="preserve"> IF( OR( $C$50 = $DS$50, $C$50 =""), 0, IF( ISNUMBER( H50 ), 0, 1 ))</f>
        <v>0</v>
      </c>
      <c r="BZ50" s="687">
        <f xml:space="preserve"> IF( OR( $C$50 = $DS$50, $C$50 =""), 0, IF( ISNUMBER( I50 ), 0, 1 ))</f>
        <v>0</v>
      </c>
      <c r="CA50" s="687">
        <f xml:space="preserve"> IF( OR( $C$50 = $DS$50, $C$50 =""), 0, IF( ISNUMBER( J50 ), 0, 1 ))</f>
        <v>0</v>
      </c>
      <c r="CB50" s="687">
        <f xml:space="preserve"> IF( OR( $C$50 = $DS$50, $C$50 =""), 0, IF( ISNUMBER( K50 ), 0, 1 ))</f>
        <v>0</v>
      </c>
      <c r="CC50" s="663"/>
      <c r="CD50" s="687">
        <f xml:space="preserve"> IF( OR( $C$50 = $DS$50, $C$50 =""), 0, IF( ISNUMBER( M50 ), 0, 1 ))</f>
        <v>0</v>
      </c>
      <c r="CE50" s="687">
        <f xml:space="preserve"> IF( OR( $C$50 = $DS$50, $C$50 =""), 0, IF( ISNUMBER( N50 ), 0, 1 ))</f>
        <v>0</v>
      </c>
      <c r="CF50" s="687">
        <f xml:space="preserve"> IF( OR( $C$50 = $DS$50, $C$50 =""), 0, IF( ISNUMBER( O50 ), 0, 1 ))</f>
        <v>0</v>
      </c>
      <c r="CG50" s="687">
        <f xml:space="preserve"> IF( OR( $C$50 = $DS$50, $C$50 =""), 0, IF( ISNUMBER( P50 ), 0, 1 ))</f>
        <v>0</v>
      </c>
      <c r="CH50" s="687">
        <f xml:space="preserve"> IF( OR( $C$50 = $DS$50, $C$50 =""), 0, IF( ISNUMBER( Q50 ), 0, 1 ))</f>
        <v>0</v>
      </c>
      <c r="CI50" s="60"/>
      <c r="CJ50" s="687">
        <f xml:space="preserve"> IF( OR( $C$50 = $DS$50, $C$50 =""), 0, IF( ISNUMBER( S50 ), 0, 1 ))</f>
        <v>0</v>
      </c>
      <c r="CK50" s="687">
        <f xml:space="preserve"> IF( OR( $C$50 = $DS$50, $C$50 =""), 0, IF( ISNUMBER( T50 ), 0, 1 ))</f>
        <v>0</v>
      </c>
      <c r="CL50" s="687">
        <f xml:space="preserve"> IF( OR( $C$50 = $DS$50, $C$50 =""), 0, IF( ISNUMBER( U50 ), 0, 1 ))</f>
        <v>0</v>
      </c>
      <c r="CM50" s="687">
        <f xml:space="preserve"> IF( OR( $C$50 = $DS$50, $C$50 =""), 0, IF( ISNUMBER( V50 ), 0, 1 ))</f>
        <v>0</v>
      </c>
      <c r="CN50" s="687">
        <f xml:space="preserve"> IF( OR( $C$50 = $DS$50, $C$50 =""), 0, IF( ISNUMBER( W50 ), 0, 1 ))</f>
        <v>0</v>
      </c>
      <c r="CO50" s="60"/>
      <c r="CP50" s="687">
        <f xml:space="preserve"> IF( OR( $C$50 = $DS$50, $C$50 =""), 0, IF( ISNUMBER( Y50 ), 0, 1 ))</f>
        <v>0</v>
      </c>
      <c r="CQ50" s="687">
        <f xml:space="preserve"> IF( OR( $C$50 = $DS$50, $C$50 =""), 0, IF( ISNUMBER( Z50 ), 0, 1 ))</f>
        <v>0</v>
      </c>
      <c r="CR50" s="687">
        <f xml:space="preserve"> IF( OR( $C$50 = $DS$50, $C$50 =""), 0, IF( ISNUMBER( AA50 ), 0, 1 ))</f>
        <v>0</v>
      </c>
      <c r="CS50" s="687">
        <f xml:space="preserve"> IF( OR( $C$50 = $DS$50, $C$50 =""), 0, IF( ISNUMBER( AB50 ), 0, 1 ))</f>
        <v>0</v>
      </c>
      <c r="CT50" s="687">
        <f xml:space="preserve"> IF( OR( $C$50 = $DS$50, $C$50 =""), 0, IF( ISNUMBER( AC50 ), 0, 1 ))</f>
        <v>0</v>
      </c>
      <c r="CU50" s="60"/>
      <c r="CV50" s="687">
        <f xml:space="preserve"> IF( OR( $C$50 = $DS$50, $C$50 =""), 0, IF( ISNUMBER( AE50 ), 0, 1 ))</f>
        <v>0</v>
      </c>
      <c r="CW50" s="687">
        <f xml:space="preserve"> IF( OR( $C$50 = $DS$50, $C$50 =""), 0, IF( ISNUMBER( AF50 ), 0, 1 ))</f>
        <v>0</v>
      </c>
      <c r="CX50" s="687">
        <f xml:space="preserve"> IF( OR( $C$50 = $DS$50, $C$50 =""), 0, IF( ISNUMBER( AG50 ), 0, 1 ))</f>
        <v>0</v>
      </c>
      <c r="CY50" s="687">
        <f xml:space="preserve"> IF( OR( $C$50 = $DS$50, $C$50 =""), 0, IF( ISNUMBER( AH50 ), 0, 1 ))</f>
        <v>0</v>
      </c>
      <c r="CZ50" s="687">
        <f xml:space="preserve"> IF( OR( $C$50 = $DS$50, $C$50 =""), 0, IF( ISNUMBER( AI50 ), 0, 1 ))</f>
        <v>0</v>
      </c>
      <c r="DA50" s="60"/>
      <c r="DB50" s="687">
        <f xml:space="preserve"> IF( OR( $C$50 = $DS$50, $C$50 =""), 0, IF( ISNUMBER( AK50 ), 0, 1 ))</f>
        <v>0</v>
      </c>
      <c r="DC50" s="687">
        <f xml:space="preserve"> IF( OR( $C$50 = $DS$50, $C$50 =""), 0, IF( ISNUMBER( AL50 ), 0, 1 ))</f>
        <v>0</v>
      </c>
      <c r="DD50" s="687">
        <f xml:space="preserve"> IF( OR( $C$50 = $DS$50, $C$50 =""), 0, IF( ISNUMBER( AM50 ), 0, 1 ))</f>
        <v>0</v>
      </c>
      <c r="DE50" s="687">
        <f xml:space="preserve"> IF( OR( $C$50 = $DS$50, $C$50 =""), 0, IF( ISNUMBER( AN50 ), 0, 1 ))</f>
        <v>0</v>
      </c>
      <c r="DF50" s="687">
        <f xml:space="preserve"> IF( OR( $C$50 = $DS$50, $C$50 =""), 0, IF( ISNUMBER( AO50 ), 0, 1 ))</f>
        <v>0</v>
      </c>
      <c r="DG50" s="60"/>
      <c r="DH50" s="687">
        <f xml:space="preserve"> IF( OR( $C$50 = $DS$50, $C$50 =""), 0, IF( ISNUMBER( AQ50 ), 0, 1 ))</f>
        <v>0</v>
      </c>
      <c r="DI50" s="687">
        <f xml:space="preserve"> IF( OR( $C$50 = $DS$50, $C$50 =""), 0, IF( ISNUMBER( AR50 ), 0, 1 ))</f>
        <v>0</v>
      </c>
      <c r="DJ50" s="687">
        <f xml:space="preserve"> IF( OR( $C$50 = $DS$50, $C$50 =""), 0, IF( ISNUMBER( AS50 ), 0, 1 ))</f>
        <v>0</v>
      </c>
      <c r="DK50" s="687">
        <f xml:space="preserve"> IF( OR( $C$50 = $DS$50, $C$50 =""), 0, IF( ISNUMBER( AT50 ), 0, 1 ))</f>
        <v>0</v>
      </c>
      <c r="DL50" s="687">
        <f xml:space="preserve"> IF( OR( $C$50 = $DS$50, $C$50 =""), 0, IF( ISNUMBER( AU50 ), 0, 1 ))</f>
        <v>0</v>
      </c>
      <c r="DM50" s="60"/>
      <c r="DN50" s="687">
        <f xml:space="preserve"> IF( OR( $C$50 = $DS$50, $C$50 =""), 0, IF( ISNUMBER( AW50 ), 0, 1 ))</f>
        <v>0</v>
      </c>
      <c r="DO50" s="687">
        <f xml:space="preserve"> IF( OR( $C$50 = $DS$50, $C$50 =""), 0, IF( ISNUMBER( AX50 ), 0, 1 ))</f>
        <v>0</v>
      </c>
      <c r="DP50" s="687">
        <f xml:space="preserve"> IF( OR( $C$50 = $DS$50, $C$50 =""), 0, IF( ISNUMBER( AY50 ), 0, 1 ))</f>
        <v>0</v>
      </c>
      <c r="DQ50" s="687">
        <f xml:space="preserve"> IF( OR( $C$50 = $DS$50, $C$50 =""), 0, IF( ISNUMBER( AZ50 ), 0, 1 ))</f>
        <v>0</v>
      </c>
      <c r="DR50" s="687">
        <f xml:space="preserve"> IF( OR( $C$50 = $DS$50, $C$50 =""), 0, IF( ISNUMBER( BA50 ), 0, 1 ))</f>
        <v>0</v>
      </c>
      <c r="DS50" s="429" t="s">
        <v>1444</v>
      </c>
      <c r="DT50" s="600"/>
    </row>
    <row r="51" spans="2:124" ht="14.25" customHeight="1" x14ac:dyDescent="0.3">
      <c r="B51" s="677">
        <f t="shared" si="9"/>
        <v>42</v>
      </c>
      <c r="C51" s="685" t="s">
        <v>1445</v>
      </c>
      <c r="D51" s="689"/>
      <c r="E51" s="690" t="s">
        <v>41</v>
      </c>
      <c r="F51" s="691">
        <v>3</v>
      </c>
      <c r="G51" s="521">
        <v>0</v>
      </c>
      <c r="H51" s="509">
        <v>0</v>
      </c>
      <c r="I51" s="509">
        <v>0</v>
      </c>
      <c r="J51" s="509">
        <v>0</v>
      </c>
      <c r="K51" s="666">
        <v>0</v>
      </c>
      <c r="L51" s="667">
        <f>SUM(G51:K51)</f>
        <v>0</v>
      </c>
      <c r="M51" s="521">
        <v>0</v>
      </c>
      <c r="N51" s="509">
        <v>0</v>
      </c>
      <c r="O51" s="509">
        <v>0</v>
      </c>
      <c r="P51" s="509">
        <v>0</v>
      </c>
      <c r="Q51" s="666">
        <v>0</v>
      </c>
      <c r="R51" s="668">
        <f>SUM(M51:Q51)</f>
        <v>0</v>
      </c>
      <c r="S51" s="521">
        <v>0</v>
      </c>
      <c r="T51" s="509">
        <v>0</v>
      </c>
      <c r="U51" s="509">
        <v>0</v>
      </c>
      <c r="V51" s="509">
        <v>0</v>
      </c>
      <c r="W51" s="666">
        <v>0</v>
      </c>
      <c r="X51" s="668">
        <f>SUM(S51:W51)</f>
        <v>0</v>
      </c>
      <c r="Y51" s="521">
        <v>0</v>
      </c>
      <c r="Z51" s="509">
        <v>9.3520000000000003</v>
      </c>
      <c r="AA51" s="509">
        <v>0</v>
      </c>
      <c r="AB51" s="509">
        <v>0</v>
      </c>
      <c r="AC51" s="666">
        <v>0</v>
      </c>
      <c r="AD51" s="667">
        <f>SUM(Y51:AC51)</f>
        <v>9.3520000000000003</v>
      </c>
      <c r="AE51" s="521">
        <v>0</v>
      </c>
      <c r="AF51" s="509">
        <v>9.3800000000000008</v>
      </c>
      <c r="AG51" s="509">
        <v>0</v>
      </c>
      <c r="AH51" s="509">
        <v>0</v>
      </c>
      <c r="AI51" s="666">
        <v>0</v>
      </c>
      <c r="AJ51" s="667">
        <f>SUM(AE51:AI51)</f>
        <v>9.3800000000000008</v>
      </c>
      <c r="AK51" s="521">
        <v>0</v>
      </c>
      <c r="AL51" s="509">
        <v>8.3089999999999993</v>
      </c>
      <c r="AM51" s="509">
        <v>0</v>
      </c>
      <c r="AN51" s="509">
        <v>0</v>
      </c>
      <c r="AO51" s="666">
        <v>0</v>
      </c>
      <c r="AP51" s="667">
        <f>SUM(AK51:AO51)</f>
        <v>8.3089999999999993</v>
      </c>
      <c r="AQ51" s="521">
        <v>0</v>
      </c>
      <c r="AR51" s="509">
        <v>6.0919999999999996</v>
      </c>
      <c r="AS51" s="509">
        <v>0</v>
      </c>
      <c r="AT51" s="509">
        <v>0</v>
      </c>
      <c r="AU51" s="666">
        <v>0</v>
      </c>
      <c r="AV51" s="667">
        <f>SUM(AQ51:AU51)</f>
        <v>6.0919999999999996</v>
      </c>
      <c r="AW51" s="521">
        <v>0</v>
      </c>
      <c r="AX51" s="509">
        <v>2.7549999999999999</v>
      </c>
      <c r="AY51" s="509">
        <v>0</v>
      </c>
      <c r="AZ51" s="509">
        <v>0</v>
      </c>
      <c r="BA51" s="666">
        <v>0</v>
      </c>
      <c r="BB51" s="667">
        <f>SUM(AW51:BA51)</f>
        <v>2.7549999999999999</v>
      </c>
      <c r="BC51" s="482"/>
      <c r="BD51" s="91"/>
      <c r="BE51" s="488" t="s">
        <v>388</v>
      </c>
      <c r="BF51" s="54"/>
      <c r="BG51" s="43">
        <f t="shared" si="11"/>
        <v>0</v>
      </c>
      <c r="BH51" s="651"/>
      <c r="BJ51" s="677">
        <f t="shared" si="10"/>
        <v>42</v>
      </c>
      <c r="BK51" s="692" t="s">
        <v>1446</v>
      </c>
      <c r="BL51" s="690" t="s">
        <v>41</v>
      </c>
      <c r="BM51" s="691">
        <v>3</v>
      </c>
      <c r="BN51" s="693" t="s">
        <v>1447</v>
      </c>
      <c r="BO51" s="672" t="s">
        <v>1448</v>
      </c>
      <c r="BP51" s="672" t="s">
        <v>1449</v>
      </c>
      <c r="BQ51" s="672" t="s">
        <v>1450</v>
      </c>
      <c r="BR51" s="694" t="s">
        <v>1451</v>
      </c>
      <c r="BS51" s="674" t="s">
        <v>1452</v>
      </c>
      <c r="BV51" s="687">
        <f t="shared" si="12"/>
        <v>0</v>
      </c>
      <c r="BX51" s="687">
        <f xml:space="preserve"> IF( OR( $C$51 = $DS$51, $C$51 =""), 0, IF( ISNUMBER( G51 ), 0, 1 ))</f>
        <v>0</v>
      </c>
      <c r="BY51" s="687">
        <f xml:space="preserve"> IF( OR( $C$51 = $DS$51, $C$51 =""), 0, IF( ISNUMBER( H51 ), 0, 1 ))</f>
        <v>0</v>
      </c>
      <c r="BZ51" s="687">
        <f xml:space="preserve"> IF( OR( $C$51 = $DS$51, $C$51 =""), 0, IF( ISNUMBER( I51 ), 0, 1 ))</f>
        <v>0</v>
      </c>
      <c r="CA51" s="687">
        <f xml:space="preserve"> IF( OR( $C$51 = $DS$51, $C$51 =""), 0, IF( ISNUMBER( J51 ), 0, 1 ))</f>
        <v>0</v>
      </c>
      <c r="CB51" s="687">
        <f xml:space="preserve"> IF( OR( $C$51 = $DS$51, $C$51 =""), 0, IF( ISNUMBER( K51 ), 0, 1 ))</f>
        <v>0</v>
      </c>
      <c r="CC51" s="663"/>
      <c r="CD51" s="687">
        <f xml:space="preserve"> IF( OR( $C$51 = $DS$51, $C$51 =""), 0, IF( ISNUMBER( M51 ), 0, 1 ))</f>
        <v>0</v>
      </c>
      <c r="CE51" s="687">
        <f xml:space="preserve"> IF( OR( $C$51 = $DS$51, $C$51 =""), 0, IF( ISNUMBER( N51 ), 0, 1 ))</f>
        <v>0</v>
      </c>
      <c r="CF51" s="687">
        <f xml:space="preserve"> IF( OR( $C$51 = $DS$51, $C$51 =""), 0, IF( ISNUMBER( O51 ), 0, 1 ))</f>
        <v>0</v>
      </c>
      <c r="CG51" s="687">
        <f xml:space="preserve"> IF( OR( $C$51 = $DS$51, $C$51 =""), 0, IF( ISNUMBER( P51 ), 0, 1 ))</f>
        <v>0</v>
      </c>
      <c r="CH51" s="687">
        <f xml:space="preserve"> IF( OR( $C$51 = $DS$51, $C$51 =""), 0, IF( ISNUMBER( Q51 ), 0, 1 ))</f>
        <v>0</v>
      </c>
      <c r="CI51" s="60"/>
      <c r="CJ51" s="687">
        <f xml:space="preserve"> IF( OR( $C$51 = $DS$51, $C$51 =""), 0, IF( ISNUMBER( S51 ), 0, 1 ))</f>
        <v>0</v>
      </c>
      <c r="CK51" s="687">
        <f xml:space="preserve"> IF( OR( $C$51 = $DS$51, $C$51 =""), 0, IF( ISNUMBER( T51 ), 0, 1 ))</f>
        <v>0</v>
      </c>
      <c r="CL51" s="687">
        <f xml:space="preserve"> IF( OR( $C$51 = $DS$51, $C$51 =""), 0, IF( ISNUMBER( U51 ), 0, 1 ))</f>
        <v>0</v>
      </c>
      <c r="CM51" s="687">
        <f xml:space="preserve"> IF( OR( $C$51 = $DS$51, $C$51 =""), 0, IF( ISNUMBER( V51 ), 0, 1 ))</f>
        <v>0</v>
      </c>
      <c r="CN51" s="687">
        <f xml:space="preserve"> IF( OR( $C$51 = $DS$51, $C$51 =""), 0, IF( ISNUMBER( W51 ), 0, 1 ))</f>
        <v>0</v>
      </c>
      <c r="CO51" s="60"/>
      <c r="CP51" s="687">
        <f xml:space="preserve"> IF( OR( $C$51 = $DS$51, $C$51 =""), 0, IF( ISNUMBER( Y51 ), 0, 1 ))</f>
        <v>0</v>
      </c>
      <c r="CQ51" s="687">
        <f xml:space="preserve"> IF( OR( $C$51 = $DS$51, $C$51 =""), 0, IF( ISNUMBER( Z51 ), 0, 1 ))</f>
        <v>0</v>
      </c>
      <c r="CR51" s="687">
        <f xml:space="preserve"> IF( OR( $C$51 = $DS$51, $C$51 =""), 0, IF( ISNUMBER( AA51 ), 0, 1 ))</f>
        <v>0</v>
      </c>
      <c r="CS51" s="687">
        <f xml:space="preserve"> IF( OR( $C$51 = $DS$51, $C$51 =""), 0, IF( ISNUMBER( AB51 ), 0, 1 ))</f>
        <v>0</v>
      </c>
      <c r="CT51" s="687">
        <f xml:space="preserve"> IF( OR( $C$51 = $DS$51, $C$51 =""), 0, IF( ISNUMBER( AC51 ), 0, 1 ))</f>
        <v>0</v>
      </c>
      <c r="CU51" s="60"/>
      <c r="CV51" s="687">
        <f xml:space="preserve"> IF( OR( $C$51 = $DS$51, $C$51 =""), 0, IF( ISNUMBER( AE51 ), 0, 1 ))</f>
        <v>0</v>
      </c>
      <c r="CW51" s="687">
        <f xml:space="preserve"> IF( OR( $C$51 = $DS$51, $C$51 =""), 0, IF( ISNUMBER( AF51 ), 0, 1 ))</f>
        <v>0</v>
      </c>
      <c r="CX51" s="687">
        <f xml:space="preserve"> IF( OR( $C$51 = $DS$51, $C$51 =""), 0, IF( ISNUMBER( AG51 ), 0, 1 ))</f>
        <v>0</v>
      </c>
      <c r="CY51" s="687">
        <f xml:space="preserve"> IF( OR( $C$51 = $DS$51, $C$51 =""), 0, IF( ISNUMBER( AH51 ), 0, 1 ))</f>
        <v>0</v>
      </c>
      <c r="CZ51" s="687">
        <f xml:space="preserve"> IF( OR( $C$51 = $DS$51, $C$51 =""), 0, IF( ISNUMBER( AI51 ), 0, 1 ))</f>
        <v>0</v>
      </c>
      <c r="DA51" s="60"/>
      <c r="DB51" s="687">
        <f xml:space="preserve"> IF( OR( $C$51 = $DS$51, $C$51 =""), 0, IF( ISNUMBER( AK51 ), 0, 1 ))</f>
        <v>0</v>
      </c>
      <c r="DC51" s="687">
        <f xml:space="preserve"> IF( OR( $C$51 = $DS$51, $C$51 =""), 0, IF( ISNUMBER( AL51 ), 0, 1 ))</f>
        <v>0</v>
      </c>
      <c r="DD51" s="687">
        <f xml:space="preserve"> IF( OR( $C$51 = $DS$51, $C$51 =""), 0, IF( ISNUMBER( AM51 ), 0, 1 ))</f>
        <v>0</v>
      </c>
      <c r="DE51" s="687">
        <f xml:space="preserve"> IF( OR( $C$51 = $DS$51, $C$51 =""), 0, IF( ISNUMBER( AN51 ), 0, 1 ))</f>
        <v>0</v>
      </c>
      <c r="DF51" s="687">
        <f xml:space="preserve"> IF( OR( $C$51 = $DS$51, $C$51 =""), 0, IF( ISNUMBER( AO51 ), 0, 1 ))</f>
        <v>0</v>
      </c>
      <c r="DG51" s="60"/>
      <c r="DH51" s="687">
        <f xml:space="preserve"> IF( OR( $C$51 = $DS$51, $C$51 =""), 0, IF( ISNUMBER( AQ51 ), 0, 1 ))</f>
        <v>0</v>
      </c>
      <c r="DI51" s="687">
        <f xml:space="preserve"> IF( OR( $C$51 = $DS$51, $C$51 =""), 0, IF( ISNUMBER( AR51 ), 0, 1 ))</f>
        <v>0</v>
      </c>
      <c r="DJ51" s="687">
        <f xml:space="preserve"> IF( OR( $C$51 = $DS$51, $C$51 =""), 0, IF( ISNUMBER( AS51 ), 0, 1 ))</f>
        <v>0</v>
      </c>
      <c r="DK51" s="687">
        <f xml:space="preserve"> IF( OR( $C$51 = $DS$51, $C$51 =""), 0, IF( ISNUMBER( AT51 ), 0, 1 ))</f>
        <v>0</v>
      </c>
      <c r="DL51" s="687">
        <f xml:space="preserve"> IF( OR( $C$51 = $DS$51, $C$51 =""), 0, IF( ISNUMBER( AU51 ), 0, 1 ))</f>
        <v>0</v>
      </c>
      <c r="DM51" s="60"/>
      <c r="DN51" s="687">
        <f xml:space="preserve"> IF( OR( $C$51 = $DS$51, $C$51 =""), 0, IF( ISNUMBER( AW51 ), 0, 1 ))</f>
        <v>0</v>
      </c>
      <c r="DO51" s="687">
        <f xml:space="preserve"> IF( OR( $C$51 = $DS$51, $C$51 =""), 0, IF( ISNUMBER( AX51 ), 0, 1 ))</f>
        <v>0</v>
      </c>
      <c r="DP51" s="687">
        <f xml:space="preserve"> IF( OR( $C$51 = $DS$51, $C$51 =""), 0, IF( ISNUMBER( AY51 ), 0, 1 ))</f>
        <v>0</v>
      </c>
      <c r="DQ51" s="687">
        <f xml:space="preserve"> IF( OR( $C$51 = $DS$51, $C$51 =""), 0, IF( ISNUMBER( AZ51 ), 0, 1 ))</f>
        <v>0</v>
      </c>
      <c r="DR51" s="687">
        <f xml:space="preserve"> IF( OR( $C$51 = $DS$51, $C$51 =""), 0, IF( ISNUMBER( BA51 ), 0, 1 ))</f>
        <v>0</v>
      </c>
      <c r="DS51" s="429" t="s">
        <v>1453</v>
      </c>
      <c r="DT51" s="600"/>
    </row>
    <row r="52" spans="2:124" ht="14.25" customHeight="1" x14ac:dyDescent="0.3">
      <c r="B52" s="677">
        <f t="shared" si="9"/>
        <v>43</v>
      </c>
      <c r="C52" s="685" t="s">
        <v>1454</v>
      </c>
      <c r="D52" s="689"/>
      <c r="E52" s="690" t="s">
        <v>41</v>
      </c>
      <c r="F52" s="691">
        <v>3</v>
      </c>
      <c r="G52" s="521"/>
      <c r="H52" s="509"/>
      <c r="I52" s="509"/>
      <c r="J52" s="509"/>
      <c r="K52" s="666"/>
      <c r="L52" s="667">
        <f>SUM(G52:K52)</f>
        <v>0</v>
      </c>
      <c r="M52" s="521"/>
      <c r="N52" s="509"/>
      <c r="O52" s="509"/>
      <c r="P52" s="509"/>
      <c r="Q52" s="666"/>
      <c r="R52" s="668">
        <f>SUM(M52:Q52)</f>
        <v>0</v>
      </c>
      <c r="S52" s="521"/>
      <c r="T52" s="509"/>
      <c r="U52" s="509"/>
      <c r="V52" s="509"/>
      <c r="W52" s="666"/>
      <c r="X52" s="668">
        <f>SUM(S52:W52)</f>
        <v>0</v>
      </c>
      <c r="Y52" s="521"/>
      <c r="Z52" s="509"/>
      <c r="AA52" s="509"/>
      <c r="AB52" s="509"/>
      <c r="AC52" s="666"/>
      <c r="AD52" s="667">
        <f>SUM(Y52:AC52)</f>
        <v>0</v>
      </c>
      <c r="AE52" s="521"/>
      <c r="AF52" s="509"/>
      <c r="AG52" s="509"/>
      <c r="AH52" s="509"/>
      <c r="AI52" s="666"/>
      <c r="AJ52" s="667">
        <f>SUM(AE52:AI52)</f>
        <v>0</v>
      </c>
      <c r="AK52" s="521"/>
      <c r="AL52" s="509"/>
      <c r="AM52" s="509"/>
      <c r="AN52" s="509"/>
      <c r="AO52" s="666"/>
      <c r="AP52" s="667">
        <f>SUM(AK52:AO52)</f>
        <v>0</v>
      </c>
      <c r="AQ52" s="521"/>
      <c r="AR52" s="509"/>
      <c r="AS52" s="509"/>
      <c r="AT52" s="509"/>
      <c r="AU52" s="666"/>
      <c r="AV52" s="667">
        <f>SUM(AQ52:AU52)</f>
        <v>0</v>
      </c>
      <c r="AW52" s="521"/>
      <c r="AX52" s="509"/>
      <c r="AY52" s="509"/>
      <c r="AZ52" s="509"/>
      <c r="BA52" s="666"/>
      <c r="BB52" s="667">
        <f>SUM(AW52:BA52)</f>
        <v>0</v>
      </c>
      <c r="BC52" s="482"/>
      <c r="BD52" s="91"/>
      <c r="BE52" s="488" t="s">
        <v>388</v>
      </c>
      <c r="BF52" s="409"/>
      <c r="BG52" s="43">
        <f t="shared" si="11"/>
        <v>0</v>
      </c>
      <c r="BH52" s="651"/>
      <c r="BJ52" s="677">
        <f t="shared" si="10"/>
        <v>43</v>
      </c>
      <c r="BK52" s="692" t="s">
        <v>1455</v>
      </c>
      <c r="BL52" s="690" t="s">
        <v>41</v>
      </c>
      <c r="BM52" s="691">
        <v>3</v>
      </c>
      <c r="BN52" s="693" t="s">
        <v>1456</v>
      </c>
      <c r="BO52" s="672" t="s">
        <v>1457</v>
      </c>
      <c r="BP52" s="672" t="s">
        <v>1458</v>
      </c>
      <c r="BQ52" s="672" t="s">
        <v>1459</v>
      </c>
      <c r="BR52" s="694" t="s">
        <v>1460</v>
      </c>
      <c r="BS52" s="674" t="s">
        <v>1461</v>
      </c>
      <c r="BV52" s="687">
        <f t="shared" si="12"/>
        <v>0</v>
      </c>
      <c r="BX52" s="687">
        <f xml:space="preserve"> IF( OR( $C$52 = $DS$52, $C$52 =""), 0, IF( ISNUMBER( G52 ), 0, 1 ))</f>
        <v>0</v>
      </c>
      <c r="BY52" s="687">
        <f xml:space="preserve"> IF( OR( $C$52 = $DS$52, $C$52 =""), 0, IF( ISNUMBER( H52 ), 0, 1 ))</f>
        <v>0</v>
      </c>
      <c r="BZ52" s="687">
        <f xml:space="preserve"> IF( OR( $C$52 = $DS$52, $C$52 =""), 0, IF( ISNUMBER( I52 ), 0, 1 ))</f>
        <v>0</v>
      </c>
      <c r="CA52" s="687">
        <f xml:space="preserve"> IF( OR( $C$52 = $DS$52, $C$52 =""), 0, IF( ISNUMBER( J52 ), 0, 1 ))</f>
        <v>0</v>
      </c>
      <c r="CB52" s="687">
        <f xml:space="preserve"> IF( OR( $C$52 = $DS$52, $C$52 =""), 0, IF( ISNUMBER( K52 ), 0, 1 ))</f>
        <v>0</v>
      </c>
      <c r="CC52" s="663"/>
      <c r="CD52" s="687">
        <f xml:space="preserve"> IF( OR( $C$52 = $DS$52, $C$52 =""), 0, IF( ISNUMBER( M52 ), 0, 1 ))</f>
        <v>0</v>
      </c>
      <c r="CE52" s="687">
        <f xml:space="preserve"> IF( OR( $C$52 = $DS$52, $C$52 =""), 0, IF( ISNUMBER( N52 ), 0, 1 ))</f>
        <v>0</v>
      </c>
      <c r="CF52" s="687">
        <f xml:space="preserve"> IF( OR( $C$52 = $DS$52, $C$52 =""), 0, IF( ISNUMBER( O52 ), 0, 1 ))</f>
        <v>0</v>
      </c>
      <c r="CG52" s="687">
        <f xml:space="preserve"> IF( OR( $C$52 = $DS$52, $C$52 =""), 0, IF( ISNUMBER( P52 ), 0, 1 ))</f>
        <v>0</v>
      </c>
      <c r="CH52" s="687">
        <f xml:space="preserve"> IF( OR( $C$52 = $DS$52, $C$52 =""), 0, IF( ISNUMBER( Q52 ), 0, 1 ))</f>
        <v>0</v>
      </c>
      <c r="CI52" s="60"/>
      <c r="CJ52" s="687">
        <f xml:space="preserve"> IF( OR( $C$52 = $DS$52, $C$52 =""), 0, IF( ISNUMBER( S52 ), 0, 1 ))</f>
        <v>0</v>
      </c>
      <c r="CK52" s="687">
        <f xml:space="preserve"> IF( OR( $C$52 = $DS$52, $C$52 =""), 0, IF( ISNUMBER( T52 ), 0, 1 ))</f>
        <v>0</v>
      </c>
      <c r="CL52" s="687">
        <f xml:space="preserve"> IF( OR( $C$52 = $DS$52, $C$52 =""), 0, IF( ISNUMBER( U52 ), 0, 1 ))</f>
        <v>0</v>
      </c>
      <c r="CM52" s="687">
        <f xml:space="preserve"> IF( OR( $C$52 = $DS$52, $C$52 =""), 0, IF( ISNUMBER( V52 ), 0, 1 ))</f>
        <v>0</v>
      </c>
      <c r="CN52" s="687">
        <f xml:space="preserve"> IF( OR( $C$52 = $DS$52, $C$52 =""), 0, IF( ISNUMBER( W52 ), 0, 1 ))</f>
        <v>0</v>
      </c>
      <c r="CO52" s="60"/>
      <c r="CP52" s="687">
        <f xml:space="preserve"> IF( OR( $C$52 = $DS$52, $C$52 =""), 0, IF( ISNUMBER( Y52 ), 0, 1 ))</f>
        <v>0</v>
      </c>
      <c r="CQ52" s="687">
        <f xml:space="preserve"> IF( OR( $C$52 = $DS$52, $C$52 =""), 0, IF( ISNUMBER( Z52 ), 0, 1 ))</f>
        <v>0</v>
      </c>
      <c r="CR52" s="687">
        <f xml:space="preserve"> IF( OR( $C$52 = $DS$52, $C$52 =""), 0, IF( ISNUMBER( AA52 ), 0, 1 ))</f>
        <v>0</v>
      </c>
      <c r="CS52" s="687">
        <f xml:space="preserve"> IF( OR( $C$52 = $DS$52, $C$52 =""), 0, IF( ISNUMBER( AB52 ), 0, 1 ))</f>
        <v>0</v>
      </c>
      <c r="CT52" s="687">
        <f xml:space="preserve"> IF( OR( $C$52 = $DS$52, $C$52 =""), 0, IF( ISNUMBER( AC52 ), 0, 1 ))</f>
        <v>0</v>
      </c>
      <c r="CU52" s="60"/>
      <c r="CV52" s="687">
        <f xml:space="preserve"> IF( OR( $C$52 = $DS$52, $C$52 =""), 0, IF( ISNUMBER( AE52 ), 0, 1 ))</f>
        <v>0</v>
      </c>
      <c r="CW52" s="687">
        <f xml:space="preserve"> IF( OR( $C$52 = $DS$52, $C$52 =""), 0, IF( ISNUMBER( AF52 ), 0, 1 ))</f>
        <v>0</v>
      </c>
      <c r="CX52" s="687">
        <f xml:space="preserve"> IF( OR( $C$52 = $DS$52, $C$52 =""), 0, IF( ISNUMBER( AG52 ), 0, 1 ))</f>
        <v>0</v>
      </c>
      <c r="CY52" s="687">
        <f xml:space="preserve"> IF( OR( $C$52 = $DS$52, $C$52 =""), 0, IF( ISNUMBER( AH52 ), 0, 1 ))</f>
        <v>0</v>
      </c>
      <c r="CZ52" s="687">
        <f xml:space="preserve"> IF( OR( $C$52 = $DS$52, $C$52 =""), 0, IF( ISNUMBER( AI52 ), 0, 1 ))</f>
        <v>0</v>
      </c>
      <c r="DA52" s="60"/>
      <c r="DB52" s="687">
        <f xml:space="preserve"> IF( OR( $C$52 = $DS$52, $C$52 =""), 0, IF( ISNUMBER( AK52 ), 0, 1 ))</f>
        <v>0</v>
      </c>
      <c r="DC52" s="687">
        <f xml:space="preserve"> IF( OR( $C$52 = $DS$52, $C$52 =""), 0, IF( ISNUMBER( AL52 ), 0, 1 ))</f>
        <v>0</v>
      </c>
      <c r="DD52" s="687">
        <f xml:space="preserve"> IF( OR( $C$52 = $DS$52, $C$52 =""), 0, IF( ISNUMBER( AM52 ), 0, 1 ))</f>
        <v>0</v>
      </c>
      <c r="DE52" s="687">
        <f xml:space="preserve"> IF( OR( $C$52 = $DS$52, $C$52 =""), 0, IF( ISNUMBER( AN52 ), 0, 1 ))</f>
        <v>0</v>
      </c>
      <c r="DF52" s="687">
        <f xml:space="preserve"> IF( OR( $C$52 = $DS$52, $C$52 =""), 0, IF( ISNUMBER( AO52 ), 0, 1 ))</f>
        <v>0</v>
      </c>
      <c r="DG52" s="60"/>
      <c r="DH52" s="687">
        <f xml:space="preserve"> IF( OR( $C$52 = $DS$52, $C$52 =""), 0, IF( ISNUMBER( AQ52 ), 0, 1 ))</f>
        <v>0</v>
      </c>
      <c r="DI52" s="687">
        <f xml:space="preserve"> IF( OR( $C$52 = $DS$52, $C$52 =""), 0, IF( ISNUMBER( AR52 ), 0, 1 ))</f>
        <v>0</v>
      </c>
      <c r="DJ52" s="687">
        <f xml:space="preserve"> IF( OR( $C$52 = $DS$52, $C$52 =""), 0, IF( ISNUMBER( AS52 ), 0, 1 ))</f>
        <v>0</v>
      </c>
      <c r="DK52" s="687">
        <f xml:space="preserve"> IF( OR( $C$52 = $DS$52, $C$52 =""), 0, IF( ISNUMBER( AT52 ), 0, 1 ))</f>
        <v>0</v>
      </c>
      <c r="DL52" s="687">
        <f xml:space="preserve"> IF( OR( $C$52 = $DS$52, $C$52 =""), 0, IF( ISNUMBER( AU52 ), 0, 1 ))</f>
        <v>0</v>
      </c>
      <c r="DM52" s="60"/>
      <c r="DN52" s="687">
        <f xml:space="preserve"> IF( OR( $C$52 = $DS$52, $C$52 =""), 0, IF( ISNUMBER( AW52 ), 0, 1 ))</f>
        <v>0</v>
      </c>
      <c r="DO52" s="687">
        <f xml:space="preserve"> IF( OR( $C$52 = $DS$52, $C$52 =""), 0, IF( ISNUMBER( AX52 ), 0, 1 ))</f>
        <v>0</v>
      </c>
      <c r="DP52" s="687">
        <f xml:space="preserve"> IF( OR( $C$52 = $DS$52, $C$52 =""), 0, IF( ISNUMBER( AY52 ), 0, 1 ))</f>
        <v>0</v>
      </c>
      <c r="DQ52" s="687">
        <f xml:space="preserve"> IF( OR( $C$52 = $DS$52, $C$52 =""), 0, IF( ISNUMBER( AZ52 ), 0, 1 ))</f>
        <v>0</v>
      </c>
      <c r="DR52" s="687">
        <f xml:space="preserve"> IF( OR( $C$52 = $DS$52, $C$52 =""), 0, IF( ISNUMBER( BA52 ), 0, 1 ))</f>
        <v>0</v>
      </c>
      <c r="DS52" s="429" t="s">
        <v>1454</v>
      </c>
      <c r="DT52" s="600"/>
    </row>
    <row r="53" spans="2:124" ht="14.25" customHeight="1" x14ac:dyDescent="0.3">
      <c r="B53" s="677">
        <f t="shared" si="9"/>
        <v>44</v>
      </c>
      <c r="C53" s="685" t="s">
        <v>1462</v>
      </c>
      <c r="D53" s="689"/>
      <c r="E53" s="690" t="s">
        <v>41</v>
      </c>
      <c r="F53" s="691">
        <v>3</v>
      </c>
      <c r="G53" s="521"/>
      <c r="H53" s="509"/>
      <c r="I53" s="509"/>
      <c r="J53" s="509"/>
      <c r="K53" s="666"/>
      <c r="L53" s="667">
        <f>SUM(G53:K53)</f>
        <v>0</v>
      </c>
      <c r="M53" s="521"/>
      <c r="N53" s="509"/>
      <c r="O53" s="509"/>
      <c r="P53" s="509"/>
      <c r="Q53" s="666"/>
      <c r="R53" s="668">
        <f>SUM(M53:Q53)</f>
        <v>0</v>
      </c>
      <c r="S53" s="521"/>
      <c r="T53" s="509"/>
      <c r="U53" s="509"/>
      <c r="V53" s="509"/>
      <c r="W53" s="666"/>
      <c r="X53" s="668">
        <f>SUM(S53:W53)</f>
        <v>0</v>
      </c>
      <c r="Y53" s="521"/>
      <c r="Z53" s="509"/>
      <c r="AA53" s="509"/>
      <c r="AB53" s="509"/>
      <c r="AC53" s="666"/>
      <c r="AD53" s="667">
        <f>SUM(Y53:AC53)</f>
        <v>0</v>
      </c>
      <c r="AE53" s="521"/>
      <c r="AF53" s="509"/>
      <c r="AG53" s="509"/>
      <c r="AH53" s="509"/>
      <c r="AI53" s="666"/>
      <c r="AJ53" s="667">
        <f>SUM(AE53:AI53)</f>
        <v>0</v>
      </c>
      <c r="AK53" s="521"/>
      <c r="AL53" s="509"/>
      <c r="AM53" s="509"/>
      <c r="AN53" s="509"/>
      <c r="AO53" s="666"/>
      <c r="AP53" s="667">
        <f>SUM(AK53:AO53)</f>
        <v>0</v>
      </c>
      <c r="AQ53" s="521"/>
      <c r="AR53" s="509"/>
      <c r="AS53" s="509"/>
      <c r="AT53" s="509"/>
      <c r="AU53" s="666"/>
      <c r="AV53" s="667">
        <f>SUM(AQ53:AU53)</f>
        <v>0</v>
      </c>
      <c r="AW53" s="521"/>
      <c r="AX53" s="509"/>
      <c r="AY53" s="509"/>
      <c r="AZ53" s="509"/>
      <c r="BA53" s="666"/>
      <c r="BB53" s="667">
        <f>SUM(AW53:BA53)</f>
        <v>0</v>
      </c>
      <c r="BC53" s="482"/>
      <c r="BD53" s="91"/>
      <c r="BE53" s="488" t="s">
        <v>388</v>
      </c>
      <c r="BF53" s="71"/>
      <c r="BG53" s="43">
        <f t="shared" si="11"/>
        <v>0</v>
      </c>
      <c r="BH53" s="651"/>
      <c r="BJ53" s="677">
        <f t="shared" si="10"/>
        <v>44</v>
      </c>
      <c r="BK53" s="692" t="s">
        <v>1463</v>
      </c>
      <c r="BL53" s="690" t="s">
        <v>41</v>
      </c>
      <c r="BM53" s="691">
        <v>3</v>
      </c>
      <c r="BN53" s="693" t="s">
        <v>1464</v>
      </c>
      <c r="BO53" s="672" t="s">
        <v>1465</v>
      </c>
      <c r="BP53" s="672" t="s">
        <v>1466</v>
      </c>
      <c r="BQ53" s="672" t="s">
        <v>1467</v>
      </c>
      <c r="BR53" s="694" t="s">
        <v>1468</v>
      </c>
      <c r="BS53" s="674" t="s">
        <v>1469</v>
      </c>
      <c r="BV53" s="687">
        <f t="shared" si="12"/>
        <v>0</v>
      </c>
      <c r="BX53" s="687">
        <f xml:space="preserve"> IF( OR( $C$53 = $DS$53, $C$53 =""), 0, IF( ISNUMBER( G53 ), 0, 1 ))</f>
        <v>0</v>
      </c>
      <c r="BY53" s="687">
        <f xml:space="preserve"> IF( OR( $C$53 = $DS$53, $C$53 =""), 0, IF( ISNUMBER( H53 ), 0, 1 ))</f>
        <v>0</v>
      </c>
      <c r="BZ53" s="687">
        <f xml:space="preserve"> IF( OR( $C$53 = $DS$53, $C$53 =""), 0, IF( ISNUMBER( I53 ), 0, 1 ))</f>
        <v>0</v>
      </c>
      <c r="CA53" s="687">
        <f xml:space="preserve"> IF( OR( $C$53 = $DS$53, $C$53 =""), 0, IF( ISNUMBER( J53 ), 0, 1 ))</f>
        <v>0</v>
      </c>
      <c r="CB53" s="687">
        <f xml:space="preserve"> IF( OR( $C$53 = $DS$53, $C$53 =""), 0, IF( ISNUMBER( K53 ), 0, 1 ))</f>
        <v>0</v>
      </c>
      <c r="CC53" s="663"/>
      <c r="CD53" s="687">
        <f xml:space="preserve"> IF( OR( $C$53 = $DS$53, $C$53 =""), 0, IF( ISNUMBER( M53 ), 0, 1 ))</f>
        <v>0</v>
      </c>
      <c r="CE53" s="687">
        <f xml:space="preserve"> IF( OR( $C$53 = $DS$53, $C$53 =""), 0, IF( ISNUMBER( N53 ), 0, 1 ))</f>
        <v>0</v>
      </c>
      <c r="CF53" s="687">
        <f xml:space="preserve"> IF( OR( $C$53 = $DS$53, $C$53 =""), 0, IF( ISNUMBER( O53 ), 0, 1 ))</f>
        <v>0</v>
      </c>
      <c r="CG53" s="687">
        <f xml:space="preserve"> IF( OR( $C$53 = $DS$53, $C$53 =""), 0, IF( ISNUMBER( P53 ), 0, 1 ))</f>
        <v>0</v>
      </c>
      <c r="CH53" s="687">
        <f xml:space="preserve"> IF( OR( $C$53 = $DS$53, $C$53 =""), 0, IF( ISNUMBER( Q53 ), 0, 1 ))</f>
        <v>0</v>
      </c>
      <c r="CI53" s="60"/>
      <c r="CJ53" s="687">
        <f xml:space="preserve"> IF( OR( $C$53 = $DS$53, $C$53 =""), 0, IF( ISNUMBER( S53 ), 0, 1 ))</f>
        <v>0</v>
      </c>
      <c r="CK53" s="687">
        <f xml:space="preserve"> IF( OR( $C$53 = $DS$53, $C$53 =""), 0, IF( ISNUMBER( T53 ), 0, 1 ))</f>
        <v>0</v>
      </c>
      <c r="CL53" s="687">
        <f xml:space="preserve"> IF( OR( $C$53 = $DS$53, $C$53 =""), 0, IF( ISNUMBER( U53 ), 0, 1 ))</f>
        <v>0</v>
      </c>
      <c r="CM53" s="687">
        <f xml:space="preserve"> IF( OR( $C$53 = $DS$53, $C$53 =""), 0, IF( ISNUMBER( V53 ), 0, 1 ))</f>
        <v>0</v>
      </c>
      <c r="CN53" s="687">
        <f xml:space="preserve"> IF( OR( $C$53 = $DS$53, $C$53 =""), 0, IF( ISNUMBER( W53 ), 0, 1 ))</f>
        <v>0</v>
      </c>
      <c r="CO53" s="60"/>
      <c r="CP53" s="687">
        <f xml:space="preserve"> IF( OR( $C$53 = $DS$53, $C$53 =""), 0, IF( ISNUMBER( Y53 ), 0, 1 ))</f>
        <v>0</v>
      </c>
      <c r="CQ53" s="687">
        <f xml:space="preserve"> IF( OR( $C$53 = $DS$53, $C$53 =""), 0, IF( ISNUMBER( Z53 ), 0, 1 ))</f>
        <v>0</v>
      </c>
      <c r="CR53" s="687">
        <f xml:space="preserve"> IF( OR( $C$53 = $DS$53, $C$53 =""), 0, IF( ISNUMBER( AA53 ), 0, 1 ))</f>
        <v>0</v>
      </c>
      <c r="CS53" s="687">
        <f xml:space="preserve"> IF( OR( $C$53 = $DS$53, $C$53 =""), 0, IF( ISNUMBER( AB53 ), 0, 1 ))</f>
        <v>0</v>
      </c>
      <c r="CT53" s="687">
        <f xml:space="preserve"> IF( OR( $C$53 = $DS$53, $C$53 =""), 0, IF( ISNUMBER( AC53 ), 0, 1 ))</f>
        <v>0</v>
      </c>
      <c r="CU53" s="60"/>
      <c r="CV53" s="687">
        <f xml:space="preserve"> IF( OR( $C$53 = $DS$53, $C$53 =""), 0, IF( ISNUMBER( AE53 ), 0, 1 ))</f>
        <v>0</v>
      </c>
      <c r="CW53" s="687">
        <f xml:space="preserve"> IF( OR( $C$53 = $DS$53, $C$53 =""), 0, IF( ISNUMBER( AF53 ), 0, 1 ))</f>
        <v>0</v>
      </c>
      <c r="CX53" s="687">
        <f xml:space="preserve"> IF( OR( $C$53 = $DS$53, $C$53 =""), 0, IF( ISNUMBER( AG53 ), 0, 1 ))</f>
        <v>0</v>
      </c>
      <c r="CY53" s="687">
        <f xml:space="preserve"> IF( OR( $C$53 = $DS$53, $C$53 =""), 0, IF( ISNUMBER( AH53 ), 0, 1 ))</f>
        <v>0</v>
      </c>
      <c r="CZ53" s="687">
        <f xml:space="preserve"> IF( OR( $C$53 = $DS$53, $C$53 =""), 0, IF( ISNUMBER( AI53 ), 0, 1 ))</f>
        <v>0</v>
      </c>
      <c r="DA53" s="60"/>
      <c r="DB53" s="687">
        <f xml:space="preserve"> IF( OR( $C$53 = $DS$53, $C$53 =""), 0, IF( ISNUMBER( AK53 ), 0, 1 ))</f>
        <v>0</v>
      </c>
      <c r="DC53" s="687">
        <f xml:space="preserve"> IF( OR( $C$53 = $DS$53, $C$53 =""), 0, IF( ISNUMBER( AL53 ), 0, 1 ))</f>
        <v>0</v>
      </c>
      <c r="DD53" s="687">
        <f xml:space="preserve"> IF( OR( $C$53 = $DS$53, $C$53 =""), 0, IF( ISNUMBER( AM53 ), 0, 1 ))</f>
        <v>0</v>
      </c>
      <c r="DE53" s="687">
        <f xml:space="preserve"> IF( OR( $C$53 = $DS$53, $C$53 =""), 0, IF( ISNUMBER( AN53 ), 0, 1 ))</f>
        <v>0</v>
      </c>
      <c r="DF53" s="687">
        <f xml:space="preserve"> IF( OR( $C$53 = $DS$53, $C$53 =""), 0, IF( ISNUMBER( AO53 ), 0, 1 ))</f>
        <v>0</v>
      </c>
      <c r="DG53" s="60"/>
      <c r="DH53" s="687">
        <f xml:space="preserve"> IF( OR( $C$53 = $DS$53, $C$53 =""), 0, IF( ISNUMBER( AQ53 ), 0, 1 ))</f>
        <v>0</v>
      </c>
      <c r="DI53" s="687">
        <f xml:space="preserve"> IF( OR( $C$53 = $DS$53, $C$53 =""), 0, IF( ISNUMBER( AR53 ), 0, 1 ))</f>
        <v>0</v>
      </c>
      <c r="DJ53" s="687">
        <f xml:space="preserve"> IF( OR( $C$53 = $DS$53, $C$53 =""), 0, IF( ISNUMBER( AS53 ), 0, 1 ))</f>
        <v>0</v>
      </c>
      <c r="DK53" s="687">
        <f xml:space="preserve"> IF( OR( $C$53 = $DS$53, $C$53 =""), 0, IF( ISNUMBER( AT53 ), 0, 1 ))</f>
        <v>0</v>
      </c>
      <c r="DL53" s="687">
        <f xml:space="preserve"> IF( OR( $C$53 = $DS$53, $C$53 =""), 0, IF( ISNUMBER( AU53 ), 0, 1 ))</f>
        <v>0</v>
      </c>
      <c r="DM53" s="60"/>
      <c r="DN53" s="687">
        <f xml:space="preserve"> IF( OR( $C$53 = $DS$53, $C$53 =""), 0, IF( ISNUMBER( AW53 ), 0, 1 ))</f>
        <v>0</v>
      </c>
      <c r="DO53" s="687">
        <f xml:space="preserve"> IF( OR( $C$53 = $DS$53, $C$53 =""), 0, IF( ISNUMBER( AX53 ), 0, 1 ))</f>
        <v>0</v>
      </c>
      <c r="DP53" s="687">
        <f xml:space="preserve"> IF( OR( $C$53 = $DS$53, $C$53 =""), 0, IF( ISNUMBER( AY53 ), 0, 1 ))</f>
        <v>0</v>
      </c>
      <c r="DQ53" s="687">
        <f xml:space="preserve"> IF( OR( $C$53 = $DS$53, $C$53 =""), 0, IF( ISNUMBER( AZ53 ), 0, 1 ))</f>
        <v>0</v>
      </c>
      <c r="DR53" s="687">
        <f xml:space="preserve"> IF( OR( $C$53 = $DS$53, $C$53 =""), 0, IF( ISNUMBER( BA53 ), 0, 1 ))</f>
        <v>0</v>
      </c>
      <c r="DS53" s="429" t="s">
        <v>1462</v>
      </c>
      <c r="DT53" s="600"/>
    </row>
    <row r="54" spans="2:124" ht="14.25" customHeight="1" x14ac:dyDescent="0.3">
      <c r="B54" s="677">
        <f t="shared" si="9"/>
        <v>45</v>
      </c>
      <c r="C54" s="685" t="s">
        <v>1470</v>
      </c>
      <c r="D54" s="689"/>
      <c r="E54" s="690" t="s">
        <v>41</v>
      </c>
      <c r="F54" s="691">
        <v>3</v>
      </c>
      <c r="G54" s="521"/>
      <c r="H54" s="509"/>
      <c r="I54" s="509"/>
      <c r="J54" s="509"/>
      <c r="K54" s="666"/>
      <c r="L54" s="667">
        <f>SUM(G54:K54)</f>
        <v>0</v>
      </c>
      <c r="M54" s="521"/>
      <c r="N54" s="509"/>
      <c r="O54" s="509"/>
      <c r="P54" s="509"/>
      <c r="Q54" s="666"/>
      <c r="R54" s="668">
        <f>SUM(M54:Q54)</f>
        <v>0</v>
      </c>
      <c r="S54" s="521"/>
      <c r="T54" s="509"/>
      <c r="U54" s="509"/>
      <c r="V54" s="509"/>
      <c r="W54" s="666"/>
      <c r="X54" s="668">
        <f>SUM(S54:W54)</f>
        <v>0</v>
      </c>
      <c r="Y54" s="521"/>
      <c r="Z54" s="509"/>
      <c r="AA54" s="509"/>
      <c r="AB54" s="509"/>
      <c r="AC54" s="666"/>
      <c r="AD54" s="667">
        <f>SUM(Y54:AC54)</f>
        <v>0</v>
      </c>
      <c r="AE54" s="521"/>
      <c r="AF54" s="509"/>
      <c r="AG54" s="509"/>
      <c r="AH54" s="509"/>
      <c r="AI54" s="666"/>
      <c r="AJ54" s="667">
        <f>SUM(AE54:AI54)</f>
        <v>0</v>
      </c>
      <c r="AK54" s="521"/>
      <c r="AL54" s="509"/>
      <c r="AM54" s="509"/>
      <c r="AN54" s="509"/>
      <c r="AO54" s="666"/>
      <c r="AP54" s="667">
        <f>SUM(AK54:AO54)</f>
        <v>0</v>
      </c>
      <c r="AQ54" s="521"/>
      <c r="AR54" s="509"/>
      <c r="AS54" s="509"/>
      <c r="AT54" s="509"/>
      <c r="AU54" s="666"/>
      <c r="AV54" s="667">
        <f>SUM(AQ54:AU54)</f>
        <v>0</v>
      </c>
      <c r="AW54" s="521"/>
      <c r="AX54" s="509"/>
      <c r="AY54" s="509"/>
      <c r="AZ54" s="509"/>
      <c r="BA54" s="666"/>
      <c r="BB54" s="667">
        <f>SUM(AW54:BA54)</f>
        <v>0</v>
      </c>
      <c r="BC54" s="482"/>
      <c r="BD54" s="91"/>
      <c r="BE54" s="488" t="s">
        <v>388</v>
      </c>
      <c r="BF54" s="71"/>
      <c r="BG54" s="43">
        <f t="shared" si="11"/>
        <v>0</v>
      </c>
      <c r="BH54" s="651"/>
      <c r="BJ54" s="677">
        <f t="shared" si="10"/>
        <v>45</v>
      </c>
      <c r="BK54" s="692" t="s">
        <v>1471</v>
      </c>
      <c r="BL54" s="690" t="s">
        <v>41</v>
      </c>
      <c r="BM54" s="691">
        <v>3</v>
      </c>
      <c r="BN54" s="693" t="s">
        <v>1472</v>
      </c>
      <c r="BO54" s="672" t="s">
        <v>1473</v>
      </c>
      <c r="BP54" s="672" t="s">
        <v>1474</v>
      </c>
      <c r="BQ54" s="672" t="s">
        <v>1475</v>
      </c>
      <c r="BR54" s="694" t="s">
        <v>1476</v>
      </c>
      <c r="BS54" s="674" t="s">
        <v>1477</v>
      </c>
      <c r="BV54" s="687">
        <f t="shared" si="12"/>
        <v>0</v>
      </c>
      <c r="BX54" s="687">
        <f xml:space="preserve"> IF( OR( $C$54 = $DS$54, $C$54 =""), 0, IF( ISNUMBER( G54 ), 0, 1 ))</f>
        <v>0</v>
      </c>
      <c r="BY54" s="687">
        <f xml:space="preserve"> IF( OR( $C$54 = $DS$54, $C$54 =""), 0, IF( ISNUMBER( H54 ), 0, 1 ))</f>
        <v>0</v>
      </c>
      <c r="BZ54" s="687">
        <f xml:space="preserve"> IF( OR( $C$54 = $DS$54, $C$54 =""), 0, IF( ISNUMBER( I54 ), 0, 1 ))</f>
        <v>0</v>
      </c>
      <c r="CA54" s="687">
        <f xml:space="preserve"> IF( OR( $C$54 = $DS$54, $C$54 =""), 0, IF( ISNUMBER( J54 ), 0, 1 ))</f>
        <v>0</v>
      </c>
      <c r="CB54" s="687">
        <f xml:space="preserve"> IF( OR( $C$54 = $DS$54, $C$54 =""), 0, IF( ISNUMBER( K54 ), 0, 1 ))</f>
        <v>0</v>
      </c>
      <c r="CC54" s="663"/>
      <c r="CD54" s="687">
        <f xml:space="preserve"> IF( OR( $C$54 = $DS$54, $C$54 =""), 0, IF( ISNUMBER( M54 ), 0, 1 ))</f>
        <v>0</v>
      </c>
      <c r="CE54" s="687">
        <f xml:space="preserve"> IF( OR( $C$54 = $DS$54, $C$54 =""), 0, IF( ISNUMBER( N54 ), 0, 1 ))</f>
        <v>0</v>
      </c>
      <c r="CF54" s="687">
        <f xml:space="preserve"> IF( OR( $C$54 = $DS$54, $C$54 =""), 0, IF( ISNUMBER( O54 ), 0, 1 ))</f>
        <v>0</v>
      </c>
      <c r="CG54" s="687">
        <f xml:space="preserve"> IF( OR( $C$54 = $DS$54, $C$54 =""), 0, IF( ISNUMBER( P54 ), 0, 1 ))</f>
        <v>0</v>
      </c>
      <c r="CH54" s="687">
        <f xml:space="preserve"> IF( OR( $C$54 = $DS$54, $C$54 =""), 0, IF( ISNUMBER( Q54 ), 0, 1 ))</f>
        <v>0</v>
      </c>
      <c r="CI54" s="60"/>
      <c r="CJ54" s="687">
        <f xml:space="preserve"> IF( OR( $C$54 = $DS$54, $C$54 =""), 0, IF( ISNUMBER( S54 ), 0, 1 ))</f>
        <v>0</v>
      </c>
      <c r="CK54" s="687">
        <f xml:space="preserve"> IF( OR( $C$54 = $DS$54, $C$54 =""), 0, IF( ISNUMBER( T54 ), 0, 1 ))</f>
        <v>0</v>
      </c>
      <c r="CL54" s="687">
        <f xml:space="preserve"> IF( OR( $C$54 = $DS$54, $C$54 =""), 0, IF( ISNUMBER( U54 ), 0, 1 ))</f>
        <v>0</v>
      </c>
      <c r="CM54" s="687">
        <f xml:space="preserve"> IF( OR( $C$54 = $DS$54, $C$54 =""), 0, IF( ISNUMBER( V54 ), 0, 1 ))</f>
        <v>0</v>
      </c>
      <c r="CN54" s="687">
        <f xml:space="preserve"> IF( OR( $C$54 = $DS$54, $C$54 =""), 0, IF( ISNUMBER( W54 ), 0, 1 ))</f>
        <v>0</v>
      </c>
      <c r="CO54" s="60"/>
      <c r="CP54" s="687">
        <f xml:space="preserve"> IF( OR( $C$54 = $DS$54, $C$54 =""), 0, IF( ISNUMBER( Y54 ), 0, 1 ))</f>
        <v>0</v>
      </c>
      <c r="CQ54" s="687">
        <f xml:space="preserve"> IF( OR( $C$54 = $DS$54, $C$54 =""), 0, IF( ISNUMBER( Z54 ), 0, 1 ))</f>
        <v>0</v>
      </c>
      <c r="CR54" s="687">
        <f xml:space="preserve"> IF( OR( $C$54 = $DS$54, $C$54 =""), 0, IF( ISNUMBER( AA54 ), 0, 1 ))</f>
        <v>0</v>
      </c>
      <c r="CS54" s="687">
        <f xml:space="preserve"> IF( OR( $C$54 = $DS$54, $C$54 =""), 0, IF( ISNUMBER( AB54 ), 0, 1 ))</f>
        <v>0</v>
      </c>
      <c r="CT54" s="687">
        <f xml:space="preserve"> IF( OR( $C$54 = $DS$54, $C$54 =""), 0, IF( ISNUMBER( AC54 ), 0, 1 ))</f>
        <v>0</v>
      </c>
      <c r="CU54" s="60"/>
      <c r="CV54" s="687">
        <f xml:space="preserve"> IF( OR( $C$54 = $DS$54, $C$54 =""), 0, IF( ISNUMBER( AE54 ), 0, 1 ))</f>
        <v>0</v>
      </c>
      <c r="CW54" s="687">
        <f xml:space="preserve"> IF( OR( $C$54 = $DS$54, $C$54 =""), 0, IF( ISNUMBER( AF54 ), 0, 1 ))</f>
        <v>0</v>
      </c>
      <c r="CX54" s="687">
        <f xml:space="preserve"> IF( OR( $C$54 = $DS$54, $C$54 =""), 0, IF( ISNUMBER( AG54 ), 0, 1 ))</f>
        <v>0</v>
      </c>
      <c r="CY54" s="687">
        <f xml:space="preserve"> IF( OR( $C$54 = $DS$54, $C$54 =""), 0, IF( ISNUMBER( AH54 ), 0, 1 ))</f>
        <v>0</v>
      </c>
      <c r="CZ54" s="687">
        <f xml:space="preserve"> IF( OR( $C$54 = $DS$54, $C$54 =""), 0, IF( ISNUMBER( AI54 ), 0, 1 ))</f>
        <v>0</v>
      </c>
      <c r="DA54" s="60"/>
      <c r="DB54" s="687">
        <f xml:space="preserve"> IF( OR( $C$54 = $DS$54, $C$54 =""), 0, IF( ISNUMBER( AK54 ), 0, 1 ))</f>
        <v>0</v>
      </c>
      <c r="DC54" s="687">
        <f xml:space="preserve"> IF( OR( $C$54 = $DS$54, $C$54 =""), 0, IF( ISNUMBER( AL54 ), 0, 1 ))</f>
        <v>0</v>
      </c>
      <c r="DD54" s="687">
        <f xml:space="preserve"> IF( OR( $C$54 = $DS$54, $C$54 =""), 0, IF( ISNUMBER( AM54 ), 0, 1 ))</f>
        <v>0</v>
      </c>
      <c r="DE54" s="687">
        <f xml:space="preserve"> IF( OR( $C$54 = $DS$54, $C$54 =""), 0, IF( ISNUMBER( AN54 ), 0, 1 ))</f>
        <v>0</v>
      </c>
      <c r="DF54" s="687">
        <f xml:space="preserve"> IF( OR( $C$54 = $DS$54, $C$54 =""), 0, IF( ISNUMBER( AO54 ), 0, 1 ))</f>
        <v>0</v>
      </c>
      <c r="DG54" s="60"/>
      <c r="DH54" s="687">
        <f xml:space="preserve"> IF( OR( $C$54 = $DS$54, $C$54 =""), 0, IF( ISNUMBER( AQ54 ), 0, 1 ))</f>
        <v>0</v>
      </c>
      <c r="DI54" s="687">
        <f xml:space="preserve"> IF( OR( $C$54 = $DS$54, $C$54 =""), 0, IF( ISNUMBER( AR54 ), 0, 1 ))</f>
        <v>0</v>
      </c>
      <c r="DJ54" s="687">
        <f xml:space="preserve"> IF( OR( $C$54 = $DS$54, $C$54 =""), 0, IF( ISNUMBER( AS54 ), 0, 1 ))</f>
        <v>0</v>
      </c>
      <c r="DK54" s="687">
        <f xml:space="preserve"> IF( OR( $C$54 = $DS$54, $C$54 =""), 0, IF( ISNUMBER( AT54 ), 0, 1 ))</f>
        <v>0</v>
      </c>
      <c r="DL54" s="687">
        <f xml:space="preserve"> IF( OR( $C$54 = $DS$54, $C$54 =""), 0, IF( ISNUMBER( AU54 ), 0, 1 ))</f>
        <v>0</v>
      </c>
      <c r="DM54" s="60"/>
      <c r="DN54" s="687">
        <f xml:space="preserve"> IF( OR( $C$54 = $DS$54, $C$54 =""), 0, IF( ISNUMBER( AW54 ), 0, 1 ))</f>
        <v>0</v>
      </c>
      <c r="DO54" s="687">
        <f xml:space="preserve"> IF( OR( $C$54 = $DS$54, $C$54 =""), 0, IF( ISNUMBER( AX54 ), 0, 1 ))</f>
        <v>0</v>
      </c>
      <c r="DP54" s="687">
        <f xml:space="preserve"> IF( OR( $C$54 = $DS$54, $C$54 =""), 0, IF( ISNUMBER( AY54 ), 0, 1 ))</f>
        <v>0</v>
      </c>
      <c r="DQ54" s="687">
        <f xml:space="preserve"> IF( OR( $C$54 = $DS$54, $C$54 =""), 0, IF( ISNUMBER( AZ54 ), 0, 1 ))</f>
        <v>0</v>
      </c>
      <c r="DR54" s="687">
        <f xml:space="preserve"> IF( OR( $C$54 = $DS$54, $C$54 =""), 0, IF( ISNUMBER( BA54 ), 0, 1 ))</f>
        <v>0</v>
      </c>
      <c r="DS54" s="429" t="s">
        <v>1470</v>
      </c>
      <c r="DT54" s="600"/>
    </row>
    <row r="55" spans="2:124" ht="14.25" customHeight="1" thickBot="1" x14ac:dyDescent="0.35">
      <c r="B55" s="677">
        <f t="shared" si="9"/>
        <v>46</v>
      </c>
      <c r="C55" s="685" t="s">
        <v>1478</v>
      </c>
      <c r="D55" s="689"/>
      <c r="E55" s="690" t="s">
        <v>41</v>
      </c>
      <c r="F55" s="691">
        <v>3</v>
      </c>
      <c r="G55" s="695"/>
      <c r="H55" s="696"/>
      <c r="I55" s="696"/>
      <c r="J55" s="696"/>
      <c r="K55" s="697"/>
      <c r="L55" s="667">
        <f>SUM(G55:K55)</f>
        <v>0</v>
      </c>
      <c r="M55" s="695"/>
      <c r="N55" s="696"/>
      <c r="O55" s="696"/>
      <c r="P55" s="696"/>
      <c r="Q55" s="697"/>
      <c r="R55" s="668">
        <f>SUM(M55:Q55)</f>
        <v>0</v>
      </c>
      <c r="S55" s="695"/>
      <c r="T55" s="696"/>
      <c r="U55" s="696"/>
      <c r="V55" s="696"/>
      <c r="W55" s="697"/>
      <c r="X55" s="668">
        <f>SUM(S55:W55)</f>
        <v>0</v>
      </c>
      <c r="Y55" s="695"/>
      <c r="Z55" s="696"/>
      <c r="AA55" s="696"/>
      <c r="AB55" s="696"/>
      <c r="AC55" s="697"/>
      <c r="AD55" s="667">
        <f>SUM(Y55:AC55)</f>
        <v>0</v>
      </c>
      <c r="AE55" s="695"/>
      <c r="AF55" s="696"/>
      <c r="AG55" s="696"/>
      <c r="AH55" s="696"/>
      <c r="AI55" s="697"/>
      <c r="AJ55" s="667">
        <f>SUM(AE55:AI55)</f>
        <v>0</v>
      </c>
      <c r="AK55" s="695"/>
      <c r="AL55" s="696"/>
      <c r="AM55" s="696"/>
      <c r="AN55" s="696"/>
      <c r="AO55" s="697"/>
      <c r="AP55" s="667">
        <f>SUM(AK55:AO55)</f>
        <v>0</v>
      </c>
      <c r="AQ55" s="695"/>
      <c r="AR55" s="696"/>
      <c r="AS55" s="696"/>
      <c r="AT55" s="696"/>
      <c r="AU55" s="697"/>
      <c r="AV55" s="667">
        <f>SUM(AQ55:AU55)</f>
        <v>0</v>
      </c>
      <c r="AW55" s="695"/>
      <c r="AX55" s="696"/>
      <c r="AY55" s="696"/>
      <c r="AZ55" s="696"/>
      <c r="BA55" s="697"/>
      <c r="BB55" s="667">
        <f>SUM(AW55:BA55)</f>
        <v>0</v>
      </c>
      <c r="BC55" s="482"/>
      <c r="BD55" s="91"/>
      <c r="BE55" s="488" t="s">
        <v>388</v>
      </c>
      <c r="BF55" s="71"/>
      <c r="BG55" s="43">
        <f t="shared" si="11"/>
        <v>0</v>
      </c>
      <c r="BH55" s="651"/>
      <c r="BJ55" s="677">
        <f t="shared" si="10"/>
        <v>46</v>
      </c>
      <c r="BK55" s="692" t="s">
        <v>1479</v>
      </c>
      <c r="BL55" s="690" t="s">
        <v>41</v>
      </c>
      <c r="BM55" s="691">
        <v>3</v>
      </c>
      <c r="BN55" s="698" t="s">
        <v>1480</v>
      </c>
      <c r="BO55" s="699" t="s">
        <v>1481</v>
      </c>
      <c r="BP55" s="699" t="s">
        <v>1482</v>
      </c>
      <c r="BQ55" s="699" t="s">
        <v>1483</v>
      </c>
      <c r="BR55" s="700" t="s">
        <v>1484</v>
      </c>
      <c r="BS55" s="701" t="s">
        <v>1485</v>
      </c>
      <c r="BV55" s="687">
        <f t="shared" si="12"/>
        <v>0</v>
      </c>
      <c r="BX55" s="687">
        <f xml:space="preserve"> IF( OR( $C$55 = $DS$55, $C$55 =""), 0, IF( ISNUMBER( G55 ), 0, 1 ))</f>
        <v>0</v>
      </c>
      <c r="BY55" s="687">
        <f xml:space="preserve"> IF( OR( $C$55 = $DS$55, $C$55 =""), 0, IF( ISNUMBER( H55 ), 0, 1 ))</f>
        <v>0</v>
      </c>
      <c r="BZ55" s="687">
        <f xml:space="preserve"> IF( OR( $C$55 = $DS$55, $C$55 =""), 0, IF( ISNUMBER( I55 ), 0, 1 ))</f>
        <v>0</v>
      </c>
      <c r="CA55" s="687">
        <f xml:space="preserve"> IF( OR( $C$55 = $DS$55, $C$55 =""), 0, IF( ISNUMBER( J55 ), 0, 1 ))</f>
        <v>0</v>
      </c>
      <c r="CB55" s="687">
        <f xml:space="preserve"> IF( OR( $C$55 = $DS$55, $C$55 =""), 0, IF( ISNUMBER( K55 ), 0, 1 ))</f>
        <v>0</v>
      </c>
      <c r="CC55" s="663"/>
      <c r="CD55" s="687">
        <f xml:space="preserve"> IF( OR( $C$55 = $DS$55, $C$55 =""), 0, IF( ISNUMBER( M55 ), 0, 1 ))</f>
        <v>0</v>
      </c>
      <c r="CE55" s="687">
        <f xml:space="preserve"> IF( OR( $C$55 = $DS$55, $C$55 =""), 0, IF( ISNUMBER( N55 ), 0, 1 ))</f>
        <v>0</v>
      </c>
      <c r="CF55" s="687">
        <f xml:space="preserve"> IF( OR( $C$55 = $DS$55, $C$55 =""), 0, IF( ISNUMBER( O55 ), 0, 1 ))</f>
        <v>0</v>
      </c>
      <c r="CG55" s="687">
        <f xml:space="preserve"> IF( OR( $C$55 = $DS$55, $C$55 =""), 0, IF( ISNUMBER( P55 ), 0, 1 ))</f>
        <v>0</v>
      </c>
      <c r="CH55" s="687">
        <f xml:space="preserve"> IF( OR( $C$55 = $DS$55, $C$55 =""), 0, IF( ISNUMBER( Q55 ), 0, 1 ))</f>
        <v>0</v>
      </c>
      <c r="CI55" s="60"/>
      <c r="CJ55" s="687">
        <f xml:space="preserve"> IF( OR( $C$55 = $DS$55, $C$55 =""), 0, IF( ISNUMBER( S55 ), 0, 1 ))</f>
        <v>0</v>
      </c>
      <c r="CK55" s="687">
        <f xml:space="preserve"> IF( OR( $C$55 = $DS$55, $C$55 =""), 0, IF( ISNUMBER( T55 ), 0, 1 ))</f>
        <v>0</v>
      </c>
      <c r="CL55" s="687">
        <f xml:space="preserve"> IF( OR( $C$55 = $DS$55, $C$55 =""), 0, IF( ISNUMBER( U55 ), 0, 1 ))</f>
        <v>0</v>
      </c>
      <c r="CM55" s="687">
        <f xml:space="preserve"> IF( OR( $C$55 = $DS$55, $C$55 =""), 0, IF( ISNUMBER( V55 ), 0, 1 ))</f>
        <v>0</v>
      </c>
      <c r="CN55" s="687">
        <f xml:space="preserve"> IF( OR( $C$55 = $DS$55, $C$55 =""), 0, IF( ISNUMBER( W55 ), 0, 1 ))</f>
        <v>0</v>
      </c>
      <c r="CO55" s="60"/>
      <c r="CP55" s="687">
        <f xml:space="preserve"> IF( OR( $C$55 = $DS$55, $C$55 =""), 0, IF( ISNUMBER( Y55 ), 0, 1 ))</f>
        <v>0</v>
      </c>
      <c r="CQ55" s="687">
        <f xml:space="preserve"> IF( OR( $C$55 = $DS$55, $C$55 =""), 0, IF( ISNUMBER( Z55 ), 0, 1 ))</f>
        <v>0</v>
      </c>
      <c r="CR55" s="687">
        <f xml:space="preserve"> IF( OR( $C$55 = $DS$55, $C$55 =""), 0, IF( ISNUMBER( AA55 ), 0, 1 ))</f>
        <v>0</v>
      </c>
      <c r="CS55" s="687">
        <f xml:space="preserve"> IF( OR( $C$55 = $DS$55, $C$55 =""), 0, IF( ISNUMBER( AB55 ), 0, 1 ))</f>
        <v>0</v>
      </c>
      <c r="CT55" s="687">
        <f xml:space="preserve"> IF( OR( $C$55 = $DS$55, $C$55 =""), 0, IF( ISNUMBER( AC55 ), 0, 1 ))</f>
        <v>0</v>
      </c>
      <c r="CU55" s="60"/>
      <c r="CV55" s="687">
        <f xml:space="preserve"> IF( OR( $C$55 = $DS$55, $C$55 =""), 0, IF( ISNUMBER( AE55 ), 0, 1 ))</f>
        <v>0</v>
      </c>
      <c r="CW55" s="687">
        <f xml:space="preserve"> IF( OR( $C$55 = $DS$55, $C$55 =""), 0, IF( ISNUMBER( AF55 ), 0, 1 ))</f>
        <v>0</v>
      </c>
      <c r="CX55" s="687">
        <f xml:space="preserve"> IF( OR( $C$55 = $DS$55, $C$55 =""), 0, IF( ISNUMBER( AG55 ), 0, 1 ))</f>
        <v>0</v>
      </c>
      <c r="CY55" s="687">
        <f xml:space="preserve"> IF( OR( $C$55 = $DS$55, $C$55 =""), 0, IF( ISNUMBER( AH55 ), 0, 1 ))</f>
        <v>0</v>
      </c>
      <c r="CZ55" s="687">
        <f xml:space="preserve"> IF( OR( $C$55 = $DS$55, $C$55 =""), 0, IF( ISNUMBER( AI55 ), 0, 1 ))</f>
        <v>0</v>
      </c>
      <c r="DA55" s="60"/>
      <c r="DB55" s="687">
        <f xml:space="preserve"> IF( OR( $C$55 = $DS$55, $C$55 =""), 0, IF( ISNUMBER( AK55 ), 0, 1 ))</f>
        <v>0</v>
      </c>
      <c r="DC55" s="687">
        <f xml:space="preserve"> IF( OR( $C$55 = $DS$55, $C$55 =""), 0, IF( ISNUMBER( AL55 ), 0, 1 ))</f>
        <v>0</v>
      </c>
      <c r="DD55" s="687">
        <f xml:space="preserve"> IF( OR( $C$55 = $DS$55, $C$55 =""), 0, IF( ISNUMBER( AM55 ), 0, 1 ))</f>
        <v>0</v>
      </c>
      <c r="DE55" s="687">
        <f xml:space="preserve"> IF( OR( $C$55 = $DS$55, $C$55 =""), 0, IF( ISNUMBER( AN55 ), 0, 1 ))</f>
        <v>0</v>
      </c>
      <c r="DF55" s="687">
        <f xml:space="preserve"> IF( OR( $C$55 = $DS$55, $C$55 =""), 0, IF( ISNUMBER( AO55 ), 0, 1 ))</f>
        <v>0</v>
      </c>
      <c r="DG55" s="60"/>
      <c r="DH55" s="687">
        <f xml:space="preserve"> IF( OR( $C$55 = $DS$55, $C$55 =""), 0, IF( ISNUMBER( AQ55 ), 0, 1 ))</f>
        <v>0</v>
      </c>
      <c r="DI55" s="687">
        <f xml:space="preserve"> IF( OR( $C$55 = $DS$55, $C$55 =""), 0, IF( ISNUMBER( AR55 ), 0, 1 ))</f>
        <v>0</v>
      </c>
      <c r="DJ55" s="687">
        <f xml:space="preserve"> IF( OR( $C$55 = $DS$55, $C$55 =""), 0, IF( ISNUMBER( AS55 ), 0, 1 ))</f>
        <v>0</v>
      </c>
      <c r="DK55" s="687">
        <f xml:space="preserve"> IF( OR( $C$55 = $DS$55, $C$55 =""), 0, IF( ISNUMBER( AT55 ), 0, 1 ))</f>
        <v>0</v>
      </c>
      <c r="DL55" s="687">
        <f xml:space="preserve"> IF( OR( $C$55 = $DS$55, $C$55 =""), 0, IF( ISNUMBER( AU55 ), 0, 1 ))</f>
        <v>0</v>
      </c>
      <c r="DM55" s="60"/>
      <c r="DN55" s="687">
        <f xml:space="preserve"> IF( OR( $C$55 = $DS$55, $C$55 =""), 0, IF( ISNUMBER( AW55 ), 0, 1 ))</f>
        <v>0</v>
      </c>
      <c r="DO55" s="687">
        <f xml:space="preserve"> IF( OR( $C$55 = $DS$55, $C$55 =""), 0, IF( ISNUMBER( AX55 ), 0, 1 ))</f>
        <v>0</v>
      </c>
      <c r="DP55" s="687">
        <f xml:space="preserve"> IF( OR( $C$55 = $DS$55, $C$55 =""), 0, IF( ISNUMBER( AY55 ), 0, 1 ))</f>
        <v>0</v>
      </c>
      <c r="DQ55" s="687">
        <f xml:space="preserve"> IF( OR( $C$55 = $DS$55, $C$55 =""), 0, IF( ISNUMBER( AZ55 ), 0, 1 ))</f>
        <v>0</v>
      </c>
      <c r="DR55" s="687">
        <f xml:space="preserve"> IF( OR( $C$55 = $DS$55, $C$55 =""), 0, IF( ISNUMBER( BA55 ), 0, 1 ))</f>
        <v>0</v>
      </c>
      <c r="DS55" s="429" t="s">
        <v>1478</v>
      </c>
      <c r="DT55" s="610"/>
    </row>
    <row r="56" spans="2:124" s="633" customFormat="1" ht="14.25" customHeight="1" thickBot="1" x14ac:dyDescent="0.35">
      <c r="B56" s="702">
        <f>B55+1</f>
        <v>47</v>
      </c>
      <c r="C56" s="703" t="s">
        <v>1486</v>
      </c>
      <c r="D56" s="704"/>
      <c r="E56" s="705" t="s">
        <v>41</v>
      </c>
      <c r="F56" s="706">
        <v>3</v>
      </c>
      <c r="G56" s="707">
        <f>SUM(G10:G55)</f>
        <v>29.158000000000001</v>
      </c>
      <c r="H56" s="334">
        <f>SUM(H10:H55)</f>
        <v>39.023000000000003</v>
      </c>
      <c r="I56" s="334">
        <f>SUM(I10:I55)</f>
        <v>7.1000000000000008E-2</v>
      </c>
      <c r="J56" s="334">
        <f>SUM(J10:J55)</f>
        <v>1.472</v>
      </c>
      <c r="K56" s="708">
        <f>SUM(K10:K55)</f>
        <v>8.9999999999999993E-3</v>
      </c>
      <c r="L56" s="709">
        <f t="shared" si="1"/>
        <v>69.733000000000004</v>
      </c>
      <c r="M56" s="707">
        <f>SUM(M10:M55)</f>
        <v>38.434999999999995</v>
      </c>
      <c r="N56" s="334">
        <f>SUM(N10:N55)</f>
        <v>90.889999999999986</v>
      </c>
      <c r="O56" s="334">
        <f>SUM(O10:O55)</f>
        <v>0.13500000000000001</v>
      </c>
      <c r="P56" s="334">
        <f>SUM(P10:P55)</f>
        <v>3.8750000000000004</v>
      </c>
      <c r="Q56" s="708">
        <f>SUM(Q10:Q55)</f>
        <v>1.6E-2</v>
      </c>
      <c r="R56" s="709">
        <f t="shared" si="2"/>
        <v>133.35099999999997</v>
      </c>
      <c r="S56" s="707">
        <f>SUM(S10:S55)</f>
        <v>63.416633553981917</v>
      </c>
      <c r="T56" s="334">
        <f>SUM(T10:T55)</f>
        <v>29.603814342531955</v>
      </c>
      <c r="U56" s="334">
        <f>SUM(U10:U55)</f>
        <v>7.3303862025684244E-2</v>
      </c>
      <c r="V56" s="334">
        <f>SUM(V10:V55)</f>
        <v>1.6581554706122068</v>
      </c>
      <c r="W56" s="708">
        <f>SUM(W10:W55)</f>
        <v>9.3453268132674631E-3</v>
      </c>
      <c r="X56" s="709">
        <f t="shared" si="3"/>
        <v>94.761252555965015</v>
      </c>
      <c r="Y56" s="707">
        <f>SUM(Y10:Y55)</f>
        <v>48.093000000000004</v>
      </c>
      <c r="Z56" s="334">
        <f>SUM(Z10:Z55)</f>
        <v>231.21099999999998</v>
      </c>
      <c r="AA56" s="334">
        <f>SUM(AA10:AA55)</f>
        <v>1.6E-2</v>
      </c>
      <c r="AB56" s="334">
        <f>SUM(AB10:AB55)</f>
        <v>0</v>
      </c>
      <c r="AC56" s="708">
        <f>SUM(AC10:AC55)</f>
        <v>0</v>
      </c>
      <c r="AD56" s="709">
        <f t="shared" si="4"/>
        <v>279.32</v>
      </c>
      <c r="AE56" s="707">
        <f>SUM(AE10:AE55)</f>
        <v>47.618999999999993</v>
      </c>
      <c r="AF56" s="334">
        <f>SUM(AF10:AF55)</f>
        <v>262.13400000000001</v>
      </c>
      <c r="AG56" s="334">
        <f>SUM(AG10:AG55)</f>
        <v>3.6999999999999998E-2</v>
      </c>
      <c r="AH56" s="334">
        <f>SUM(AH10:AH55)</f>
        <v>0</v>
      </c>
      <c r="AI56" s="708">
        <f>SUM(AI10:AI55)</f>
        <v>0</v>
      </c>
      <c r="AJ56" s="709">
        <f t="shared" si="5"/>
        <v>309.78999999999996</v>
      </c>
      <c r="AK56" s="707">
        <f>SUM(AK10:AK55)</f>
        <v>37.092000000000006</v>
      </c>
      <c r="AL56" s="334">
        <f>SUM(AL10:AL55)</f>
        <v>192.81700000000001</v>
      </c>
      <c r="AM56" s="334">
        <f>SUM(AM10:AM55)</f>
        <v>3.6999999999999998E-2</v>
      </c>
      <c r="AN56" s="334">
        <f>SUM(AN10:AN55)</f>
        <v>4.7409999999999997</v>
      </c>
      <c r="AO56" s="708">
        <f>SUM(AO10:AO55)</f>
        <v>0</v>
      </c>
      <c r="AP56" s="709">
        <f t="shared" si="6"/>
        <v>234.68700000000001</v>
      </c>
      <c r="AQ56" s="707">
        <f>SUM(AQ10:AQ55)</f>
        <v>26.268000000000001</v>
      </c>
      <c r="AR56" s="334">
        <f>SUM(AR10:AR55)</f>
        <v>110.74499999999999</v>
      </c>
      <c r="AS56" s="334">
        <f>SUM(AS10:AS55)</f>
        <v>3.7999999999999999E-2</v>
      </c>
      <c r="AT56" s="334">
        <f>SUM(AT10:AT55)</f>
        <v>23.701000000000001</v>
      </c>
      <c r="AU56" s="708">
        <f>SUM(AU10:AU55)</f>
        <v>0</v>
      </c>
      <c r="AV56" s="709">
        <f t="shared" si="7"/>
        <v>160.75199999999998</v>
      </c>
      <c r="AW56" s="707">
        <f>SUM(AW10:AW55)</f>
        <v>20.591000000000001</v>
      </c>
      <c r="AX56" s="334">
        <f>SUM(AX10:AX55)</f>
        <v>36.480000000000004</v>
      </c>
      <c r="AY56" s="334">
        <f>SUM(AY10:AY55)</f>
        <v>3.7999999999999999E-2</v>
      </c>
      <c r="AZ56" s="334">
        <f>SUM(AZ10:AZ55)</f>
        <v>7.1079999999999997</v>
      </c>
      <c r="BA56" s="708">
        <f>SUM(BA10:BA55)</f>
        <v>0</v>
      </c>
      <c r="BB56" s="709">
        <f t="shared" si="8"/>
        <v>64.216999999999999</v>
      </c>
      <c r="BC56" s="519"/>
      <c r="BD56" s="710" t="s">
        <v>1487</v>
      </c>
      <c r="BE56" s="711"/>
      <c r="BF56" s="712"/>
      <c r="BG56" s="43"/>
      <c r="BH56" s="651"/>
      <c r="BJ56" s="702">
        <f>BJ55+1</f>
        <v>47</v>
      </c>
      <c r="BK56" s="703" t="s">
        <v>1486</v>
      </c>
      <c r="BL56" s="705" t="s">
        <v>41</v>
      </c>
      <c r="BM56" s="706">
        <v>3</v>
      </c>
      <c r="BN56" s="713" t="s">
        <v>1488</v>
      </c>
      <c r="BO56" s="714" t="s">
        <v>1489</v>
      </c>
      <c r="BP56" s="714" t="s">
        <v>1490</v>
      </c>
      <c r="BQ56" s="714" t="s">
        <v>1491</v>
      </c>
      <c r="BR56" s="715" t="s">
        <v>1492</v>
      </c>
      <c r="BS56" s="716" t="s">
        <v>1493</v>
      </c>
      <c r="BU56" s="7"/>
      <c r="BV56" s="14"/>
      <c r="BW56" s="14"/>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10"/>
    </row>
    <row r="57" spans="2:124" ht="14.25" customHeight="1" thickBot="1" x14ac:dyDescent="0.35">
      <c r="B57" s="482"/>
      <c r="C57" s="519"/>
      <c r="D57" s="535"/>
      <c r="E57" s="519"/>
      <c r="F57" s="519"/>
      <c r="G57" s="717"/>
      <c r="H57" s="717"/>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7"/>
      <c r="AQ57" s="717"/>
      <c r="AR57" s="717"/>
      <c r="AS57" s="717"/>
      <c r="AT57" s="717"/>
      <c r="AU57" s="717"/>
      <c r="AV57" s="717"/>
      <c r="AW57" s="717"/>
      <c r="AX57" s="717"/>
      <c r="AY57" s="717"/>
      <c r="AZ57" s="717"/>
      <c r="BA57" s="717"/>
      <c r="BB57" s="717"/>
      <c r="BC57" s="482"/>
      <c r="BD57" s="482"/>
      <c r="BF57" s="71"/>
      <c r="BG57" s="43"/>
      <c r="BH57" s="651"/>
      <c r="BJ57" s="519"/>
      <c r="BK57" s="519"/>
      <c r="BL57" s="519"/>
      <c r="BM57" s="519"/>
      <c r="BN57" s="718"/>
      <c r="BO57" s="718"/>
      <c r="BP57" s="718"/>
      <c r="BQ57" s="718"/>
      <c r="BR57" s="718"/>
      <c r="BS57" s="718"/>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10"/>
    </row>
    <row r="58" spans="2:124" ht="15.75" thickBot="1" x14ac:dyDescent="0.35">
      <c r="B58" s="422" t="s">
        <v>116</v>
      </c>
      <c r="C58" s="654" t="s">
        <v>1494</v>
      </c>
      <c r="D58" s="719"/>
      <c r="E58" s="305"/>
      <c r="F58" s="305"/>
      <c r="G58" s="720"/>
      <c r="H58" s="720"/>
      <c r="I58" s="720"/>
      <c r="J58" s="720"/>
      <c r="K58" s="720"/>
      <c r="L58" s="720"/>
      <c r="M58" s="720"/>
      <c r="N58" s="720"/>
      <c r="O58" s="720"/>
      <c r="P58" s="720"/>
      <c r="Q58" s="720"/>
      <c r="R58" s="720"/>
      <c r="S58" s="720"/>
      <c r="T58" s="720"/>
      <c r="U58" s="720"/>
      <c r="V58" s="720"/>
      <c r="W58" s="720"/>
      <c r="X58" s="720"/>
      <c r="Y58" s="720"/>
      <c r="Z58" s="720"/>
      <c r="AA58" s="720"/>
      <c r="AB58" s="720"/>
      <c r="AC58" s="720"/>
      <c r="AD58" s="720"/>
      <c r="AE58" s="720"/>
      <c r="AF58" s="720"/>
      <c r="AG58" s="720"/>
      <c r="AH58" s="720"/>
      <c r="AI58" s="720"/>
      <c r="AJ58" s="720"/>
      <c r="AK58" s="720"/>
      <c r="AL58" s="720"/>
      <c r="AM58" s="720"/>
      <c r="AN58" s="720"/>
      <c r="AO58" s="720"/>
      <c r="AP58" s="720"/>
      <c r="AQ58" s="720"/>
      <c r="AR58" s="720"/>
      <c r="AS58" s="720"/>
      <c r="AT58" s="720"/>
      <c r="AU58" s="720"/>
      <c r="AV58" s="720"/>
      <c r="AW58" s="720"/>
      <c r="AX58" s="720"/>
      <c r="AY58" s="720"/>
      <c r="AZ58" s="720"/>
      <c r="BA58" s="720"/>
      <c r="BB58" s="720"/>
      <c r="BC58" s="645"/>
      <c r="BD58" s="14"/>
      <c r="BF58" s="71"/>
      <c r="BG58" s="43"/>
      <c r="BH58" s="651"/>
      <c r="BJ58" s="422" t="s">
        <v>116</v>
      </c>
      <c r="BK58" s="654" t="s">
        <v>1494</v>
      </c>
      <c r="BL58" s="305"/>
      <c r="BM58" s="305"/>
      <c r="BN58" s="721"/>
      <c r="BO58" s="721"/>
      <c r="BP58" s="721"/>
      <c r="BQ58" s="721"/>
      <c r="BR58" s="721"/>
      <c r="BS58" s="721"/>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10"/>
    </row>
    <row r="59" spans="2:124" ht="14.25" customHeight="1" x14ac:dyDescent="0.3">
      <c r="B59" s="44">
        <v>48</v>
      </c>
      <c r="C59" s="45" t="s">
        <v>1144</v>
      </c>
      <c r="D59" s="46" t="s">
        <v>40</v>
      </c>
      <c r="E59" s="46" t="s">
        <v>41</v>
      </c>
      <c r="F59" s="500">
        <v>3</v>
      </c>
      <c r="G59" s="501">
        <v>0</v>
      </c>
      <c r="H59" s="502">
        <v>0</v>
      </c>
      <c r="I59" s="502">
        <v>0</v>
      </c>
      <c r="J59" s="502">
        <v>0</v>
      </c>
      <c r="K59" s="655">
        <v>0</v>
      </c>
      <c r="L59" s="656">
        <f t="shared" ref="L59:L105" si="13">SUM(G59:K59)</f>
        <v>0</v>
      </c>
      <c r="M59" s="501">
        <v>0</v>
      </c>
      <c r="N59" s="502">
        <v>0</v>
      </c>
      <c r="O59" s="502">
        <v>0</v>
      </c>
      <c r="P59" s="502">
        <v>0</v>
      </c>
      <c r="Q59" s="655">
        <v>0</v>
      </c>
      <c r="R59" s="656">
        <f t="shared" ref="R59:R105" si="14">SUM(M59:Q59)</f>
        <v>0</v>
      </c>
      <c r="S59" s="501">
        <v>0</v>
      </c>
      <c r="T59" s="502">
        <v>0</v>
      </c>
      <c r="U59" s="502">
        <v>0</v>
      </c>
      <c r="V59" s="502">
        <v>0</v>
      </c>
      <c r="W59" s="655">
        <v>0</v>
      </c>
      <c r="X59" s="656">
        <f t="shared" ref="X59:X105" si="15">SUM(S59:W59)</f>
        <v>0</v>
      </c>
      <c r="Y59" s="501">
        <v>0</v>
      </c>
      <c r="Z59" s="502">
        <v>0</v>
      </c>
      <c r="AA59" s="502">
        <v>0</v>
      </c>
      <c r="AB59" s="502">
        <v>0</v>
      </c>
      <c r="AC59" s="655">
        <v>0</v>
      </c>
      <c r="AD59" s="656">
        <f t="shared" ref="AD59:AD105" si="16">SUM(Y59:AC59)</f>
        <v>0</v>
      </c>
      <c r="AE59" s="501">
        <v>0</v>
      </c>
      <c r="AF59" s="502">
        <v>0</v>
      </c>
      <c r="AG59" s="502">
        <v>0</v>
      </c>
      <c r="AH59" s="502">
        <v>0</v>
      </c>
      <c r="AI59" s="655">
        <v>0</v>
      </c>
      <c r="AJ59" s="656">
        <f t="shared" ref="AJ59:AJ105" si="17">SUM(AE59:AI59)</f>
        <v>0</v>
      </c>
      <c r="AK59" s="501">
        <v>0</v>
      </c>
      <c r="AL59" s="502">
        <v>0</v>
      </c>
      <c r="AM59" s="502">
        <v>0</v>
      </c>
      <c r="AN59" s="502">
        <v>0</v>
      </c>
      <c r="AO59" s="655">
        <v>0</v>
      </c>
      <c r="AP59" s="656">
        <f t="shared" ref="AP59:AP105" si="18">SUM(AK59:AO59)</f>
        <v>0</v>
      </c>
      <c r="AQ59" s="501">
        <v>0</v>
      </c>
      <c r="AR59" s="502">
        <v>0</v>
      </c>
      <c r="AS59" s="502">
        <v>0</v>
      </c>
      <c r="AT59" s="502">
        <v>0</v>
      </c>
      <c r="AU59" s="655">
        <v>0</v>
      </c>
      <c r="AV59" s="656">
        <f t="shared" ref="AV59:AV105" si="19">SUM(AQ59:AU59)</f>
        <v>0</v>
      </c>
      <c r="AW59" s="501">
        <v>0</v>
      </c>
      <c r="AX59" s="502">
        <v>0</v>
      </c>
      <c r="AY59" s="502">
        <v>0</v>
      </c>
      <c r="AZ59" s="502">
        <v>0</v>
      </c>
      <c r="BA59" s="655">
        <v>0</v>
      </c>
      <c r="BB59" s="656">
        <f t="shared" ref="BB59:BB105" si="20">SUM(AW59:BA59)</f>
        <v>0</v>
      </c>
      <c r="BC59" s="482"/>
      <c r="BD59" s="506"/>
      <c r="BE59" s="507"/>
      <c r="BF59" s="71"/>
      <c r="BG59" s="43">
        <f t="shared" ref="BG59:BG89" si="21" xml:space="preserve"> IF( SUM( BX59:DR59 ) = 0, 0, $BX$5 )</f>
        <v>0</v>
      </c>
      <c r="BH59" s="651"/>
      <c r="BJ59" s="44">
        <v>48</v>
      </c>
      <c r="BK59" s="45" t="s">
        <v>1144</v>
      </c>
      <c r="BL59" s="46" t="s">
        <v>41</v>
      </c>
      <c r="BM59" s="500">
        <v>3</v>
      </c>
      <c r="BN59" s="659" t="s">
        <v>1495</v>
      </c>
      <c r="BO59" s="660" t="s">
        <v>1496</v>
      </c>
      <c r="BP59" s="660" t="s">
        <v>1497</v>
      </c>
      <c r="BQ59" s="660" t="s">
        <v>1498</v>
      </c>
      <c r="BR59" s="661" t="s">
        <v>1499</v>
      </c>
      <c r="BS59" s="662" t="s">
        <v>1500</v>
      </c>
      <c r="BX59" s="61">
        <f>IF('[2]Validation flags'!$H$3=1,0, IF( ISNUMBER(G59), 0, 1 ))</f>
        <v>0</v>
      </c>
      <c r="BY59" s="61">
        <f>IF('[2]Validation flags'!$H$3=1,0, IF( ISNUMBER(H59), 0, 1 ))</f>
        <v>0</v>
      </c>
      <c r="BZ59" s="61">
        <f>IF('[2]Validation flags'!$H$3=1,0, IF( ISNUMBER(I59), 0, 1 ))</f>
        <v>0</v>
      </c>
      <c r="CA59" s="61">
        <f>IF('[2]Validation flags'!$H$3=1,0, IF( ISNUMBER(J59), 0, 1 ))</f>
        <v>0</v>
      </c>
      <c r="CB59" s="61">
        <f>IF('[2]Validation flags'!$H$3=1,0, IF( ISNUMBER(K59), 0, 1 ))</f>
        <v>0</v>
      </c>
      <c r="CC59" s="663"/>
      <c r="CD59" s="61">
        <f>IF('[2]Validation flags'!$H$3=1,0, IF( ISNUMBER(M59), 0, 1 ))</f>
        <v>0</v>
      </c>
      <c r="CE59" s="61">
        <f>IF('[2]Validation flags'!$H$3=1,0, IF( ISNUMBER(N59), 0, 1 ))</f>
        <v>0</v>
      </c>
      <c r="CF59" s="61">
        <f>IF('[2]Validation flags'!$H$3=1,0, IF( ISNUMBER(O59), 0, 1 ))</f>
        <v>0</v>
      </c>
      <c r="CG59" s="61">
        <f>IF('[2]Validation flags'!$H$3=1,0, IF( ISNUMBER(P59), 0, 1 ))</f>
        <v>0</v>
      </c>
      <c r="CH59" s="61">
        <f>IF('[2]Validation flags'!$H$3=1,0, IF( ISNUMBER(Q59), 0, 1 ))</f>
        <v>0</v>
      </c>
      <c r="CI59" s="60"/>
      <c r="CJ59" s="61">
        <f>IF('[2]Validation flags'!$H$3=1,0, IF( ISNUMBER(S59), 0, 1 ))</f>
        <v>0</v>
      </c>
      <c r="CK59" s="61">
        <f>IF('[2]Validation flags'!$H$3=1,0, IF( ISNUMBER(T59), 0, 1 ))</f>
        <v>0</v>
      </c>
      <c r="CL59" s="61">
        <f>IF('[2]Validation flags'!$H$3=1,0, IF( ISNUMBER(U59), 0, 1 ))</f>
        <v>0</v>
      </c>
      <c r="CM59" s="61">
        <f>IF('[2]Validation flags'!$H$3=1,0, IF( ISNUMBER(V59), 0, 1 ))</f>
        <v>0</v>
      </c>
      <c r="CN59" s="61">
        <f>IF('[2]Validation flags'!$H$3=1,0, IF( ISNUMBER(W59), 0, 1 ))</f>
        <v>0</v>
      </c>
      <c r="CO59" s="60"/>
      <c r="CP59" s="61">
        <f>IF('[2]Validation flags'!$H$3=1,0, IF( ISNUMBER(Y59), 0, 1 ))</f>
        <v>0</v>
      </c>
      <c r="CQ59" s="61">
        <f>IF('[2]Validation flags'!$H$3=1,0, IF( ISNUMBER(Z59), 0, 1 ))</f>
        <v>0</v>
      </c>
      <c r="CR59" s="61">
        <f>IF('[2]Validation flags'!$H$3=1,0, IF( ISNUMBER(AA59), 0, 1 ))</f>
        <v>0</v>
      </c>
      <c r="CS59" s="61">
        <f>IF('[2]Validation flags'!$H$3=1,0, IF( ISNUMBER(AB59), 0, 1 ))</f>
        <v>0</v>
      </c>
      <c r="CT59" s="61">
        <f>IF('[2]Validation flags'!$H$3=1,0, IF( ISNUMBER(AC59), 0, 1 ))</f>
        <v>0</v>
      </c>
      <c r="CU59" s="60"/>
      <c r="CV59" s="61">
        <f>IF('[2]Validation flags'!$H$3=1,0, IF( ISNUMBER(AE59), 0, 1 ))</f>
        <v>0</v>
      </c>
      <c r="CW59" s="61">
        <f>IF('[2]Validation flags'!$H$3=1,0, IF( ISNUMBER(AF59), 0, 1 ))</f>
        <v>0</v>
      </c>
      <c r="CX59" s="61">
        <f>IF('[2]Validation flags'!$H$3=1,0, IF( ISNUMBER(AG59), 0, 1 ))</f>
        <v>0</v>
      </c>
      <c r="CY59" s="61">
        <f>IF('[2]Validation flags'!$H$3=1,0, IF( ISNUMBER(AH59), 0, 1 ))</f>
        <v>0</v>
      </c>
      <c r="CZ59" s="61">
        <f>IF('[2]Validation flags'!$H$3=1,0, IF( ISNUMBER(AI59), 0, 1 ))</f>
        <v>0</v>
      </c>
      <c r="DA59" s="60"/>
      <c r="DB59" s="61">
        <f>IF('[2]Validation flags'!$H$3=1,0, IF( ISNUMBER(AK59), 0, 1 ))</f>
        <v>0</v>
      </c>
      <c r="DC59" s="61">
        <f>IF('[2]Validation flags'!$H$3=1,0, IF( ISNUMBER(AL59), 0, 1 ))</f>
        <v>0</v>
      </c>
      <c r="DD59" s="61">
        <f>IF('[2]Validation flags'!$H$3=1,0, IF( ISNUMBER(AM59), 0, 1 ))</f>
        <v>0</v>
      </c>
      <c r="DE59" s="61">
        <f>IF('[2]Validation flags'!$H$3=1,0, IF( ISNUMBER(AN59), 0, 1 ))</f>
        <v>0</v>
      </c>
      <c r="DF59" s="61">
        <f>IF('[2]Validation flags'!$H$3=1,0, IF( ISNUMBER(AO59), 0, 1 ))</f>
        <v>0</v>
      </c>
      <c r="DG59" s="60"/>
      <c r="DH59" s="61">
        <f>IF('[2]Validation flags'!$H$3=1,0, IF( ISNUMBER(AQ59), 0, 1 ))</f>
        <v>0</v>
      </c>
      <c r="DI59" s="61">
        <f>IF('[2]Validation flags'!$H$3=1,0, IF( ISNUMBER(AR59), 0, 1 ))</f>
        <v>0</v>
      </c>
      <c r="DJ59" s="61">
        <f>IF('[2]Validation flags'!$H$3=1,0, IF( ISNUMBER(AS59), 0, 1 ))</f>
        <v>0</v>
      </c>
      <c r="DK59" s="61">
        <f>IF('[2]Validation flags'!$H$3=1,0, IF( ISNUMBER(AT59), 0, 1 ))</f>
        <v>0</v>
      </c>
      <c r="DL59" s="61">
        <f>IF('[2]Validation flags'!$H$3=1,0, IF( ISNUMBER(AU59), 0, 1 ))</f>
        <v>0</v>
      </c>
      <c r="DM59" s="60"/>
      <c r="DN59" s="61">
        <f>IF('[2]Validation flags'!$H$3=1,0, IF( ISNUMBER(AW59), 0, 1 ))</f>
        <v>0</v>
      </c>
      <c r="DO59" s="61">
        <f>IF('[2]Validation flags'!$H$3=1,0, IF( ISNUMBER(AX59), 0, 1 ))</f>
        <v>0</v>
      </c>
      <c r="DP59" s="61">
        <f>IF('[2]Validation flags'!$H$3=1,0, IF( ISNUMBER(AY59), 0, 1 ))</f>
        <v>0</v>
      </c>
      <c r="DQ59" s="61">
        <f>IF('[2]Validation flags'!$H$3=1,0, IF( ISNUMBER(AZ59), 0, 1 ))</f>
        <v>0</v>
      </c>
      <c r="DR59" s="61">
        <f>IF('[2]Validation flags'!$H$3=1,0, IF( ISNUMBER(BA59), 0, 1 ))</f>
        <v>0</v>
      </c>
      <c r="DS59" s="60"/>
      <c r="DT59" s="610"/>
    </row>
    <row r="60" spans="2:124" ht="14.25" customHeight="1" x14ac:dyDescent="0.3">
      <c r="B60" s="382">
        <f t="shared" ref="B60:B105" si="22">B59+1</f>
        <v>49</v>
      </c>
      <c r="C60" s="664" t="s">
        <v>1151</v>
      </c>
      <c r="D60" s="64" t="s">
        <v>49</v>
      </c>
      <c r="E60" s="391" t="s">
        <v>41</v>
      </c>
      <c r="F60" s="665">
        <v>3</v>
      </c>
      <c r="G60" s="521">
        <v>0</v>
      </c>
      <c r="H60" s="509">
        <v>0</v>
      </c>
      <c r="I60" s="509">
        <v>0</v>
      </c>
      <c r="J60" s="509">
        <v>0</v>
      </c>
      <c r="K60" s="666">
        <v>0</v>
      </c>
      <c r="L60" s="667">
        <f t="shared" si="13"/>
        <v>0</v>
      </c>
      <c r="M60" s="521">
        <v>0</v>
      </c>
      <c r="N60" s="509">
        <v>0</v>
      </c>
      <c r="O60" s="509">
        <v>0</v>
      </c>
      <c r="P60" s="509">
        <v>0</v>
      </c>
      <c r="Q60" s="666">
        <v>0</v>
      </c>
      <c r="R60" s="667">
        <f t="shared" si="14"/>
        <v>0</v>
      </c>
      <c r="S60" s="521">
        <v>0</v>
      </c>
      <c r="T60" s="509">
        <v>0</v>
      </c>
      <c r="U60" s="509">
        <v>0</v>
      </c>
      <c r="V60" s="509">
        <v>0</v>
      </c>
      <c r="W60" s="666">
        <v>0</v>
      </c>
      <c r="X60" s="667">
        <f t="shared" si="15"/>
        <v>0</v>
      </c>
      <c r="Y60" s="521">
        <v>0</v>
      </c>
      <c r="Z60" s="509">
        <v>0</v>
      </c>
      <c r="AA60" s="509">
        <v>0</v>
      </c>
      <c r="AB60" s="509">
        <v>0</v>
      </c>
      <c r="AC60" s="666">
        <v>0</v>
      </c>
      <c r="AD60" s="667">
        <f t="shared" si="16"/>
        <v>0</v>
      </c>
      <c r="AE60" s="521">
        <v>0</v>
      </c>
      <c r="AF60" s="509">
        <v>0</v>
      </c>
      <c r="AG60" s="509">
        <v>0</v>
      </c>
      <c r="AH60" s="509">
        <v>0</v>
      </c>
      <c r="AI60" s="666">
        <v>0</v>
      </c>
      <c r="AJ60" s="667">
        <f t="shared" si="17"/>
        <v>0</v>
      </c>
      <c r="AK60" s="521">
        <v>0</v>
      </c>
      <c r="AL60" s="509">
        <v>0</v>
      </c>
      <c r="AM60" s="509">
        <v>0</v>
      </c>
      <c r="AN60" s="509">
        <v>0</v>
      </c>
      <c r="AO60" s="666">
        <v>0</v>
      </c>
      <c r="AP60" s="667">
        <f t="shared" si="18"/>
        <v>0</v>
      </c>
      <c r="AQ60" s="521">
        <v>0</v>
      </c>
      <c r="AR60" s="509">
        <v>0</v>
      </c>
      <c r="AS60" s="509">
        <v>0</v>
      </c>
      <c r="AT60" s="509">
        <v>0</v>
      </c>
      <c r="AU60" s="666">
        <v>0</v>
      </c>
      <c r="AV60" s="667">
        <f t="shared" si="19"/>
        <v>0</v>
      </c>
      <c r="AW60" s="521">
        <v>0</v>
      </c>
      <c r="AX60" s="509">
        <v>0</v>
      </c>
      <c r="AY60" s="509">
        <v>0</v>
      </c>
      <c r="AZ60" s="509">
        <v>0</v>
      </c>
      <c r="BA60" s="666">
        <v>0</v>
      </c>
      <c r="BB60" s="667">
        <f t="shared" si="20"/>
        <v>0</v>
      </c>
      <c r="BC60" s="482"/>
      <c r="BD60" s="91"/>
      <c r="BE60" s="488"/>
      <c r="BF60" s="71"/>
      <c r="BG60" s="43">
        <f t="shared" si="21"/>
        <v>0</v>
      </c>
      <c r="BH60" s="651"/>
      <c r="BJ60" s="382">
        <f t="shared" ref="BJ60:BJ104" si="23">BJ59+1</f>
        <v>49</v>
      </c>
      <c r="BK60" s="664" t="s">
        <v>1151</v>
      </c>
      <c r="BL60" s="391" t="s">
        <v>41</v>
      </c>
      <c r="BM60" s="665">
        <v>3</v>
      </c>
      <c r="BN60" s="671" t="s">
        <v>1501</v>
      </c>
      <c r="BO60" s="672" t="s">
        <v>1502</v>
      </c>
      <c r="BP60" s="672" t="s">
        <v>1503</v>
      </c>
      <c r="BQ60" s="672" t="s">
        <v>1504</v>
      </c>
      <c r="BR60" s="673" t="s">
        <v>1505</v>
      </c>
      <c r="BS60" s="674" t="s">
        <v>1506</v>
      </c>
      <c r="BU60" s="610"/>
      <c r="BV60" s="622"/>
      <c r="BW60" s="622"/>
      <c r="BX60" s="61">
        <f>IF('[2]Validation flags'!$H$3=1,0, IF( ISNUMBER(G60), 0, 1 ))</f>
        <v>0</v>
      </c>
      <c r="BY60" s="61">
        <f>IF('[2]Validation flags'!$H$3=1,0, IF( ISNUMBER(H60), 0, 1 ))</f>
        <v>0</v>
      </c>
      <c r="BZ60" s="61">
        <f>IF('[2]Validation flags'!$H$3=1,0, IF( ISNUMBER(I60), 0, 1 ))</f>
        <v>0</v>
      </c>
      <c r="CA60" s="61">
        <f>IF('[2]Validation flags'!$H$3=1,0, IF( ISNUMBER(J60), 0, 1 ))</f>
        <v>0</v>
      </c>
      <c r="CB60" s="61">
        <f>IF('[2]Validation flags'!$H$3=1,0, IF( ISNUMBER(K60), 0, 1 ))</f>
        <v>0</v>
      </c>
      <c r="CC60" s="663"/>
      <c r="CD60" s="61">
        <f>IF('[2]Validation flags'!$H$3=1,0, IF( ISNUMBER(M60), 0, 1 ))</f>
        <v>0</v>
      </c>
      <c r="CE60" s="61">
        <f>IF('[2]Validation flags'!$H$3=1,0, IF( ISNUMBER(N60), 0, 1 ))</f>
        <v>0</v>
      </c>
      <c r="CF60" s="61">
        <f>IF('[2]Validation flags'!$H$3=1,0, IF( ISNUMBER(O60), 0, 1 ))</f>
        <v>0</v>
      </c>
      <c r="CG60" s="61">
        <f>IF('[2]Validation flags'!$H$3=1,0, IF( ISNUMBER(P60), 0, 1 ))</f>
        <v>0</v>
      </c>
      <c r="CH60" s="61">
        <f>IF('[2]Validation flags'!$H$3=1,0, IF( ISNUMBER(Q60), 0, 1 ))</f>
        <v>0</v>
      </c>
      <c r="CI60" s="60"/>
      <c r="CJ60" s="61">
        <f>IF('[2]Validation flags'!$H$3=1,0, IF( ISNUMBER(S60), 0, 1 ))</f>
        <v>0</v>
      </c>
      <c r="CK60" s="61">
        <f>IF('[2]Validation flags'!$H$3=1,0, IF( ISNUMBER(T60), 0, 1 ))</f>
        <v>0</v>
      </c>
      <c r="CL60" s="61">
        <f>IF('[2]Validation flags'!$H$3=1,0, IF( ISNUMBER(U60), 0, 1 ))</f>
        <v>0</v>
      </c>
      <c r="CM60" s="61">
        <f>IF('[2]Validation flags'!$H$3=1,0, IF( ISNUMBER(V60), 0, 1 ))</f>
        <v>0</v>
      </c>
      <c r="CN60" s="61">
        <f>IF('[2]Validation flags'!$H$3=1,0, IF( ISNUMBER(W60), 0, 1 ))</f>
        <v>0</v>
      </c>
      <c r="CO60" s="60"/>
      <c r="CP60" s="61">
        <f>IF('[2]Validation flags'!$H$3=1,0, IF( ISNUMBER(Y60), 0, 1 ))</f>
        <v>0</v>
      </c>
      <c r="CQ60" s="61">
        <f>IF('[2]Validation flags'!$H$3=1,0, IF( ISNUMBER(Z60), 0, 1 ))</f>
        <v>0</v>
      </c>
      <c r="CR60" s="61">
        <f>IF('[2]Validation flags'!$H$3=1,0, IF( ISNUMBER(AA60), 0, 1 ))</f>
        <v>0</v>
      </c>
      <c r="CS60" s="61">
        <f>IF('[2]Validation flags'!$H$3=1,0, IF( ISNUMBER(AB60), 0, 1 ))</f>
        <v>0</v>
      </c>
      <c r="CT60" s="61">
        <f>IF('[2]Validation flags'!$H$3=1,0, IF( ISNUMBER(AC60), 0, 1 ))</f>
        <v>0</v>
      </c>
      <c r="CU60" s="60"/>
      <c r="CV60" s="61">
        <f>IF('[2]Validation flags'!$H$3=1,0, IF( ISNUMBER(AE60), 0, 1 ))</f>
        <v>0</v>
      </c>
      <c r="CW60" s="61">
        <f>IF('[2]Validation flags'!$H$3=1,0, IF( ISNUMBER(AF60), 0, 1 ))</f>
        <v>0</v>
      </c>
      <c r="CX60" s="61">
        <f>IF('[2]Validation flags'!$H$3=1,0, IF( ISNUMBER(AG60), 0, 1 ))</f>
        <v>0</v>
      </c>
      <c r="CY60" s="61">
        <f>IF('[2]Validation flags'!$H$3=1,0, IF( ISNUMBER(AH60), 0, 1 ))</f>
        <v>0</v>
      </c>
      <c r="CZ60" s="61">
        <f>IF('[2]Validation flags'!$H$3=1,0, IF( ISNUMBER(AI60), 0, 1 ))</f>
        <v>0</v>
      </c>
      <c r="DA60" s="60"/>
      <c r="DB60" s="61">
        <f>IF('[2]Validation flags'!$H$3=1,0, IF( ISNUMBER(AK60), 0, 1 ))</f>
        <v>0</v>
      </c>
      <c r="DC60" s="61">
        <f>IF('[2]Validation flags'!$H$3=1,0, IF( ISNUMBER(AL60), 0, 1 ))</f>
        <v>0</v>
      </c>
      <c r="DD60" s="61">
        <f>IF('[2]Validation flags'!$H$3=1,0, IF( ISNUMBER(AM60), 0, 1 ))</f>
        <v>0</v>
      </c>
      <c r="DE60" s="61">
        <f>IF('[2]Validation flags'!$H$3=1,0, IF( ISNUMBER(AN60), 0, 1 ))</f>
        <v>0</v>
      </c>
      <c r="DF60" s="61">
        <f>IF('[2]Validation flags'!$H$3=1,0, IF( ISNUMBER(AO60), 0, 1 ))</f>
        <v>0</v>
      </c>
      <c r="DG60" s="60"/>
      <c r="DH60" s="61">
        <f>IF('[2]Validation flags'!$H$3=1,0, IF( ISNUMBER(AQ60), 0, 1 ))</f>
        <v>0</v>
      </c>
      <c r="DI60" s="61">
        <f>IF('[2]Validation flags'!$H$3=1,0, IF( ISNUMBER(AR60), 0, 1 ))</f>
        <v>0</v>
      </c>
      <c r="DJ60" s="61">
        <f>IF('[2]Validation flags'!$H$3=1,0, IF( ISNUMBER(AS60), 0, 1 ))</f>
        <v>0</v>
      </c>
      <c r="DK60" s="61">
        <f>IF('[2]Validation flags'!$H$3=1,0, IF( ISNUMBER(AT60), 0, 1 ))</f>
        <v>0</v>
      </c>
      <c r="DL60" s="61">
        <f>IF('[2]Validation flags'!$H$3=1,0, IF( ISNUMBER(AU60), 0, 1 ))</f>
        <v>0</v>
      </c>
      <c r="DM60" s="60"/>
      <c r="DN60" s="61">
        <f>IF('[2]Validation flags'!$H$3=1,0, IF( ISNUMBER(AW60), 0, 1 ))</f>
        <v>0</v>
      </c>
      <c r="DO60" s="61">
        <f>IF('[2]Validation flags'!$H$3=1,0, IF( ISNUMBER(AX60), 0, 1 ))</f>
        <v>0</v>
      </c>
      <c r="DP60" s="61">
        <f>IF('[2]Validation flags'!$H$3=1,0, IF( ISNUMBER(AY60), 0, 1 ))</f>
        <v>0</v>
      </c>
      <c r="DQ60" s="61">
        <f>IF('[2]Validation flags'!$H$3=1,0, IF( ISNUMBER(AZ60), 0, 1 ))</f>
        <v>0</v>
      </c>
      <c r="DR60" s="61">
        <f>IF('[2]Validation flags'!$H$3=1,0, IF( ISNUMBER(BA60), 0, 1 ))</f>
        <v>0</v>
      </c>
      <c r="DS60" s="60"/>
      <c r="DT60" s="610"/>
    </row>
    <row r="61" spans="2:124" ht="14.25" customHeight="1" x14ac:dyDescent="0.3">
      <c r="B61" s="382">
        <f t="shared" si="22"/>
        <v>50</v>
      </c>
      <c r="C61" s="664" t="s">
        <v>1158</v>
      </c>
      <c r="D61" s="64" t="s">
        <v>56</v>
      </c>
      <c r="E61" s="391" t="s">
        <v>41</v>
      </c>
      <c r="F61" s="665">
        <v>3</v>
      </c>
      <c r="G61" s="521">
        <v>0</v>
      </c>
      <c r="H61" s="509">
        <v>0</v>
      </c>
      <c r="I61" s="509">
        <v>0</v>
      </c>
      <c r="J61" s="509">
        <v>0</v>
      </c>
      <c r="K61" s="666">
        <v>0</v>
      </c>
      <c r="L61" s="667">
        <f t="shared" si="13"/>
        <v>0</v>
      </c>
      <c r="M61" s="521">
        <v>0</v>
      </c>
      <c r="N61" s="509">
        <v>0</v>
      </c>
      <c r="O61" s="509">
        <v>0</v>
      </c>
      <c r="P61" s="509">
        <v>0</v>
      </c>
      <c r="Q61" s="666">
        <v>0</v>
      </c>
      <c r="R61" s="667">
        <f t="shared" si="14"/>
        <v>0</v>
      </c>
      <c r="S61" s="521">
        <v>0</v>
      </c>
      <c r="T61" s="509">
        <v>0</v>
      </c>
      <c r="U61" s="509">
        <v>0</v>
      </c>
      <c r="V61" s="509">
        <v>0</v>
      </c>
      <c r="W61" s="666">
        <v>0</v>
      </c>
      <c r="X61" s="667">
        <f t="shared" si="15"/>
        <v>0</v>
      </c>
      <c r="Y61" s="521">
        <v>0</v>
      </c>
      <c r="Z61" s="509">
        <v>0</v>
      </c>
      <c r="AA61" s="509">
        <v>0</v>
      </c>
      <c r="AB61" s="509">
        <v>0</v>
      </c>
      <c r="AC61" s="666">
        <v>0</v>
      </c>
      <c r="AD61" s="667">
        <f t="shared" si="16"/>
        <v>0</v>
      </c>
      <c r="AE61" s="521">
        <v>0</v>
      </c>
      <c r="AF61" s="509">
        <v>0</v>
      </c>
      <c r="AG61" s="509">
        <v>0</v>
      </c>
      <c r="AH61" s="509">
        <v>0</v>
      </c>
      <c r="AI61" s="666">
        <v>0</v>
      </c>
      <c r="AJ61" s="667">
        <f t="shared" si="17"/>
        <v>0</v>
      </c>
      <c r="AK61" s="521">
        <v>0</v>
      </c>
      <c r="AL61" s="509">
        <v>0</v>
      </c>
      <c r="AM61" s="509">
        <v>0</v>
      </c>
      <c r="AN61" s="509">
        <v>0</v>
      </c>
      <c r="AO61" s="666">
        <v>0</v>
      </c>
      <c r="AP61" s="667">
        <f t="shared" si="18"/>
        <v>0</v>
      </c>
      <c r="AQ61" s="521">
        <v>0</v>
      </c>
      <c r="AR61" s="509">
        <v>0</v>
      </c>
      <c r="AS61" s="509">
        <v>0</v>
      </c>
      <c r="AT61" s="509">
        <v>0</v>
      </c>
      <c r="AU61" s="666">
        <v>0</v>
      </c>
      <c r="AV61" s="667">
        <f t="shared" si="19"/>
        <v>0</v>
      </c>
      <c r="AW61" s="521">
        <v>0</v>
      </c>
      <c r="AX61" s="509">
        <v>0</v>
      </c>
      <c r="AY61" s="509">
        <v>0</v>
      </c>
      <c r="AZ61" s="509">
        <v>0</v>
      </c>
      <c r="BA61" s="666">
        <v>0</v>
      </c>
      <c r="BB61" s="667">
        <f t="shared" si="20"/>
        <v>0</v>
      </c>
      <c r="BC61" s="482"/>
      <c r="BD61" s="91"/>
      <c r="BE61" s="488"/>
      <c r="BF61" s="71"/>
      <c r="BG61" s="43">
        <f t="shared" si="21"/>
        <v>0</v>
      </c>
      <c r="BH61" s="651"/>
      <c r="BJ61" s="382">
        <f t="shared" si="23"/>
        <v>50</v>
      </c>
      <c r="BK61" s="664" t="s">
        <v>1158</v>
      </c>
      <c r="BL61" s="391" t="s">
        <v>41</v>
      </c>
      <c r="BM61" s="665">
        <v>3</v>
      </c>
      <c r="BN61" s="671" t="s">
        <v>1507</v>
      </c>
      <c r="BO61" s="672" t="s">
        <v>1508</v>
      </c>
      <c r="BP61" s="672" t="s">
        <v>1509</v>
      </c>
      <c r="BQ61" s="672" t="s">
        <v>1510</v>
      </c>
      <c r="BR61" s="673" t="s">
        <v>1511</v>
      </c>
      <c r="BS61" s="674" t="s">
        <v>1512</v>
      </c>
      <c r="BU61" s="610"/>
      <c r="BV61" s="622"/>
      <c r="BW61" s="622"/>
      <c r="BX61" s="61">
        <f>IF('[2]Validation flags'!$H$3=1,0, IF( ISNUMBER(G61), 0, 1 ))</f>
        <v>0</v>
      </c>
      <c r="BY61" s="61">
        <f>IF('[2]Validation flags'!$H$3=1,0, IF( ISNUMBER(H61), 0, 1 ))</f>
        <v>0</v>
      </c>
      <c r="BZ61" s="61">
        <f>IF('[2]Validation flags'!$H$3=1,0, IF( ISNUMBER(I61), 0, 1 ))</f>
        <v>0</v>
      </c>
      <c r="CA61" s="61">
        <f>IF('[2]Validation flags'!$H$3=1,0, IF( ISNUMBER(J61), 0, 1 ))</f>
        <v>0</v>
      </c>
      <c r="CB61" s="61">
        <f>IF('[2]Validation flags'!$H$3=1,0, IF( ISNUMBER(K61), 0, 1 ))</f>
        <v>0</v>
      </c>
      <c r="CC61" s="663"/>
      <c r="CD61" s="61">
        <f>IF('[2]Validation flags'!$H$3=1,0, IF( ISNUMBER(M61), 0, 1 ))</f>
        <v>0</v>
      </c>
      <c r="CE61" s="61">
        <f>IF('[2]Validation flags'!$H$3=1,0, IF( ISNUMBER(N61), 0, 1 ))</f>
        <v>0</v>
      </c>
      <c r="CF61" s="61">
        <f>IF('[2]Validation flags'!$H$3=1,0, IF( ISNUMBER(O61), 0, 1 ))</f>
        <v>0</v>
      </c>
      <c r="CG61" s="61">
        <f>IF('[2]Validation flags'!$H$3=1,0, IF( ISNUMBER(P61), 0, 1 ))</f>
        <v>0</v>
      </c>
      <c r="CH61" s="61">
        <f>IF('[2]Validation flags'!$H$3=1,0, IF( ISNUMBER(Q61), 0, 1 ))</f>
        <v>0</v>
      </c>
      <c r="CI61" s="60"/>
      <c r="CJ61" s="61">
        <f>IF('[2]Validation flags'!$H$3=1,0, IF( ISNUMBER(S61), 0, 1 ))</f>
        <v>0</v>
      </c>
      <c r="CK61" s="61">
        <f>IF('[2]Validation flags'!$H$3=1,0, IF( ISNUMBER(T61), 0, 1 ))</f>
        <v>0</v>
      </c>
      <c r="CL61" s="61">
        <f>IF('[2]Validation flags'!$H$3=1,0, IF( ISNUMBER(U61), 0, 1 ))</f>
        <v>0</v>
      </c>
      <c r="CM61" s="61">
        <f>IF('[2]Validation flags'!$H$3=1,0, IF( ISNUMBER(V61), 0, 1 ))</f>
        <v>0</v>
      </c>
      <c r="CN61" s="61">
        <f>IF('[2]Validation flags'!$H$3=1,0, IF( ISNUMBER(W61), 0, 1 ))</f>
        <v>0</v>
      </c>
      <c r="CO61" s="60"/>
      <c r="CP61" s="61">
        <f>IF('[2]Validation flags'!$H$3=1,0, IF( ISNUMBER(Y61), 0, 1 ))</f>
        <v>0</v>
      </c>
      <c r="CQ61" s="61">
        <f>IF('[2]Validation flags'!$H$3=1,0, IF( ISNUMBER(Z61), 0, 1 ))</f>
        <v>0</v>
      </c>
      <c r="CR61" s="61">
        <f>IF('[2]Validation flags'!$H$3=1,0, IF( ISNUMBER(AA61), 0, 1 ))</f>
        <v>0</v>
      </c>
      <c r="CS61" s="61">
        <f>IF('[2]Validation flags'!$H$3=1,0, IF( ISNUMBER(AB61), 0, 1 ))</f>
        <v>0</v>
      </c>
      <c r="CT61" s="61">
        <f>IF('[2]Validation flags'!$H$3=1,0, IF( ISNUMBER(AC61), 0, 1 ))</f>
        <v>0</v>
      </c>
      <c r="CU61" s="60"/>
      <c r="CV61" s="61">
        <f>IF('[2]Validation flags'!$H$3=1,0, IF( ISNUMBER(AE61), 0, 1 ))</f>
        <v>0</v>
      </c>
      <c r="CW61" s="61">
        <f>IF('[2]Validation flags'!$H$3=1,0, IF( ISNUMBER(AF61), 0, 1 ))</f>
        <v>0</v>
      </c>
      <c r="CX61" s="61">
        <f>IF('[2]Validation flags'!$H$3=1,0, IF( ISNUMBER(AG61), 0, 1 ))</f>
        <v>0</v>
      </c>
      <c r="CY61" s="61">
        <f>IF('[2]Validation flags'!$H$3=1,0, IF( ISNUMBER(AH61), 0, 1 ))</f>
        <v>0</v>
      </c>
      <c r="CZ61" s="61">
        <f>IF('[2]Validation flags'!$H$3=1,0, IF( ISNUMBER(AI61), 0, 1 ))</f>
        <v>0</v>
      </c>
      <c r="DA61" s="60"/>
      <c r="DB61" s="61">
        <f>IF('[2]Validation flags'!$H$3=1,0, IF( ISNUMBER(AK61), 0, 1 ))</f>
        <v>0</v>
      </c>
      <c r="DC61" s="61">
        <f>IF('[2]Validation flags'!$H$3=1,0, IF( ISNUMBER(AL61), 0, 1 ))</f>
        <v>0</v>
      </c>
      <c r="DD61" s="61">
        <f>IF('[2]Validation flags'!$H$3=1,0, IF( ISNUMBER(AM61), 0, 1 ))</f>
        <v>0</v>
      </c>
      <c r="DE61" s="61">
        <f>IF('[2]Validation flags'!$H$3=1,0, IF( ISNUMBER(AN61), 0, 1 ))</f>
        <v>0</v>
      </c>
      <c r="DF61" s="61">
        <f>IF('[2]Validation flags'!$H$3=1,0, IF( ISNUMBER(AO61), 0, 1 ))</f>
        <v>0</v>
      </c>
      <c r="DG61" s="60"/>
      <c r="DH61" s="61">
        <f>IF('[2]Validation flags'!$H$3=1,0, IF( ISNUMBER(AQ61), 0, 1 ))</f>
        <v>0</v>
      </c>
      <c r="DI61" s="61">
        <f>IF('[2]Validation flags'!$H$3=1,0, IF( ISNUMBER(AR61), 0, 1 ))</f>
        <v>0</v>
      </c>
      <c r="DJ61" s="61">
        <f>IF('[2]Validation flags'!$H$3=1,0, IF( ISNUMBER(AS61), 0, 1 ))</f>
        <v>0</v>
      </c>
      <c r="DK61" s="61">
        <f>IF('[2]Validation flags'!$H$3=1,0, IF( ISNUMBER(AT61), 0, 1 ))</f>
        <v>0</v>
      </c>
      <c r="DL61" s="61">
        <f>IF('[2]Validation flags'!$H$3=1,0, IF( ISNUMBER(AU61), 0, 1 ))</f>
        <v>0</v>
      </c>
      <c r="DM61" s="60"/>
      <c r="DN61" s="61">
        <f>IF('[2]Validation flags'!$H$3=1,0, IF( ISNUMBER(AW61), 0, 1 ))</f>
        <v>0</v>
      </c>
      <c r="DO61" s="61">
        <f>IF('[2]Validation flags'!$H$3=1,0, IF( ISNUMBER(AX61), 0, 1 ))</f>
        <v>0</v>
      </c>
      <c r="DP61" s="61">
        <f>IF('[2]Validation flags'!$H$3=1,0, IF( ISNUMBER(AY61), 0, 1 ))</f>
        <v>0</v>
      </c>
      <c r="DQ61" s="61">
        <f>IF('[2]Validation flags'!$H$3=1,0, IF( ISNUMBER(AZ61), 0, 1 ))</f>
        <v>0</v>
      </c>
      <c r="DR61" s="61">
        <f>IF('[2]Validation flags'!$H$3=1,0, IF( ISNUMBER(BA61), 0, 1 ))</f>
        <v>0</v>
      </c>
      <c r="DS61" s="60"/>
      <c r="DT61" s="610"/>
    </row>
    <row r="62" spans="2:124" ht="14.25" customHeight="1" x14ac:dyDescent="0.3">
      <c r="B62" s="382">
        <f t="shared" si="22"/>
        <v>51</v>
      </c>
      <c r="C62" s="664" t="s">
        <v>1165</v>
      </c>
      <c r="D62" s="64" t="s">
        <v>906</v>
      </c>
      <c r="E62" s="391" t="s">
        <v>41</v>
      </c>
      <c r="F62" s="665">
        <v>3</v>
      </c>
      <c r="G62" s="521">
        <v>0</v>
      </c>
      <c r="H62" s="509">
        <v>0</v>
      </c>
      <c r="I62" s="509">
        <v>0</v>
      </c>
      <c r="J62" s="509">
        <v>0</v>
      </c>
      <c r="K62" s="666">
        <v>0</v>
      </c>
      <c r="L62" s="667">
        <f t="shared" si="13"/>
        <v>0</v>
      </c>
      <c r="M62" s="521">
        <v>0</v>
      </c>
      <c r="N62" s="509">
        <v>0</v>
      </c>
      <c r="O62" s="509">
        <v>0</v>
      </c>
      <c r="P62" s="509">
        <v>0</v>
      </c>
      <c r="Q62" s="666">
        <v>0</v>
      </c>
      <c r="R62" s="667">
        <f t="shared" si="14"/>
        <v>0</v>
      </c>
      <c r="S62" s="521">
        <v>0</v>
      </c>
      <c r="T62" s="509">
        <v>0</v>
      </c>
      <c r="U62" s="509">
        <v>0</v>
      </c>
      <c r="V62" s="509">
        <v>0</v>
      </c>
      <c r="W62" s="666">
        <v>0</v>
      </c>
      <c r="X62" s="667">
        <f t="shared" si="15"/>
        <v>0</v>
      </c>
      <c r="Y62" s="521">
        <v>0</v>
      </c>
      <c r="Z62" s="509">
        <v>0</v>
      </c>
      <c r="AA62" s="509">
        <v>0</v>
      </c>
      <c r="AB62" s="509">
        <v>0</v>
      </c>
      <c r="AC62" s="666">
        <v>0</v>
      </c>
      <c r="AD62" s="667">
        <f t="shared" si="16"/>
        <v>0</v>
      </c>
      <c r="AE62" s="521">
        <v>0</v>
      </c>
      <c r="AF62" s="509">
        <v>0</v>
      </c>
      <c r="AG62" s="509">
        <v>0</v>
      </c>
      <c r="AH62" s="509">
        <v>0</v>
      </c>
      <c r="AI62" s="666">
        <v>0</v>
      </c>
      <c r="AJ62" s="667">
        <f t="shared" si="17"/>
        <v>0</v>
      </c>
      <c r="AK62" s="521">
        <v>0</v>
      </c>
      <c r="AL62" s="509">
        <v>0</v>
      </c>
      <c r="AM62" s="509">
        <v>0</v>
      </c>
      <c r="AN62" s="509">
        <v>0</v>
      </c>
      <c r="AO62" s="666">
        <v>0</v>
      </c>
      <c r="AP62" s="667">
        <f t="shared" si="18"/>
        <v>0</v>
      </c>
      <c r="AQ62" s="521">
        <v>0</v>
      </c>
      <c r="AR62" s="509">
        <v>0</v>
      </c>
      <c r="AS62" s="509">
        <v>0</v>
      </c>
      <c r="AT62" s="509">
        <v>0</v>
      </c>
      <c r="AU62" s="666">
        <v>0</v>
      </c>
      <c r="AV62" s="667">
        <f t="shared" si="19"/>
        <v>0</v>
      </c>
      <c r="AW62" s="521">
        <v>0</v>
      </c>
      <c r="AX62" s="509">
        <v>0</v>
      </c>
      <c r="AY62" s="509">
        <v>0</v>
      </c>
      <c r="AZ62" s="509">
        <v>0</v>
      </c>
      <c r="BA62" s="666">
        <v>0</v>
      </c>
      <c r="BB62" s="667">
        <f t="shared" si="20"/>
        <v>0</v>
      </c>
      <c r="BC62" s="482"/>
      <c r="BD62" s="91"/>
      <c r="BE62" s="488"/>
      <c r="BF62" s="71"/>
      <c r="BG62" s="43">
        <f t="shared" si="21"/>
        <v>0</v>
      </c>
      <c r="BH62" s="651"/>
      <c r="BJ62" s="382">
        <f t="shared" si="23"/>
        <v>51</v>
      </c>
      <c r="BK62" s="664" t="s">
        <v>1165</v>
      </c>
      <c r="BL62" s="391" t="s">
        <v>41</v>
      </c>
      <c r="BM62" s="665">
        <v>3</v>
      </c>
      <c r="BN62" s="671" t="s">
        <v>1513</v>
      </c>
      <c r="BO62" s="672" t="s">
        <v>1514</v>
      </c>
      <c r="BP62" s="672" t="s">
        <v>1515</v>
      </c>
      <c r="BQ62" s="672" t="s">
        <v>1516</v>
      </c>
      <c r="BR62" s="673" t="s">
        <v>1517</v>
      </c>
      <c r="BS62" s="674" t="s">
        <v>1518</v>
      </c>
      <c r="BU62" s="610"/>
      <c r="BV62" s="622"/>
      <c r="BW62" s="622"/>
      <c r="BX62" s="61">
        <f>IF('[2]Validation flags'!$H$3=1,0, IF( ISNUMBER(G62), 0, 1 ))</f>
        <v>0</v>
      </c>
      <c r="BY62" s="61">
        <f>IF('[2]Validation flags'!$H$3=1,0, IF( ISNUMBER(H62), 0, 1 ))</f>
        <v>0</v>
      </c>
      <c r="BZ62" s="61">
        <f>IF('[2]Validation flags'!$H$3=1,0, IF( ISNUMBER(I62), 0, 1 ))</f>
        <v>0</v>
      </c>
      <c r="CA62" s="61">
        <f>IF('[2]Validation flags'!$H$3=1,0, IF( ISNUMBER(J62), 0, 1 ))</f>
        <v>0</v>
      </c>
      <c r="CB62" s="61">
        <f>IF('[2]Validation flags'!$H$3=1,0, IF( ISNUMBER(K62), 0, 1 ))</f>
        <v>0</v>
      </c>
      <c r="CC62" s="663"/>
      <c r="CD62" s="61">
        <f>IF('[2]Validation flags'!$H$3=1,0, IF( ISNUMBER(M62), 0, 1 ))</f>
        <v>0</v>
      </c>
      <c r="CE62" s="61">
        <f>IF('[2]Validation flags'!$H$3=1,0, IF( ISNUMBER(N62), 0, 1 ))</f>
        <v>0</v>
      </c>
      <c r="CF62" s="61">
        <f>IF('[2]Validation flags'!$H$3=1,0, IF( ISNUMBER(O62), 0, 1 ))</f>
        <v>0</v>
      </c>
      <c r="CG62" s="61">
        <f>IF('[2]Validation flags'!$H$3=1,0, IF( ISNUMBER(P62), 0, 1 ))</f>
        <v>0</v>
      </c>
      <c r="CH62" s="61">
        <f>IF('[2]Validation flags'!$H$3=1,0, IF( ISNUMBER(Q62), 0, 1 ))</f>
        <v>0</v>
      </c>
      <c r="CI62" s="60"/>
      <c r="CJ62" s="61">
        <f>IF('[2]Validation flags'!$H$3=1,0, IF( ISNUMBER(S62), 0, 1 ))</f>
        <v>0</v>
      </c>
      <c r="CK62" s="61">
        <f>IF('[2]Validation flags'!$H$3=1,0, IF( ISNUMBER(T62), 0, 1 ))</f>
        <v>0</v>
      </c>
      <c r="CL62" s="61">
        <f>IF('[2]Validation flags'!$H$3=1,0, IF( ISNUMBER(U62), 0, 1 ))</f>
        <v>0</v>
      </c>
      <c r="CM62" s="61">
        <f>IF('[2]Validation flags'!$H$3=1,0, IF( ISNUMBER(V62), 0, 1 ))</f>
        <v>0</v>
      </c>
      <c r="CN62" s="61">
        <f>IF('[2]Validation flags'!$H$3=1,0, IF( ISNUMBER(W62), 0, 1 ))</f>
        <v>0</v>
      </c>
      <c r="CO62" s="60"/>
      <c r="CP62" s="61">
        <f>IF('[2]Validation flags'!$H$3=1,0, IF( ISNUMBER(Y62), 0, 1 ))</f>
        <v>0</v>
      </c>
      <c r="CQ62" s="61">
        <f>IF('[2]Validation flags'!$H$3=1,0, IF( ISNUMBER(Z62), 0, 1 ))</f>
        <v>0</v>
      </c>
      <c r="CR62" s="61">
        <f>IF('[2]Validation flags'!$H$3=1,0, IF( ISNUMBER(AA62), 0, 1 ))</f>
        <v>0</v>
      </c>
      <c r="CS62" s="61">
        <f>IF('[2]Validation flags'!$H$3=1,0, IF( ISNUMBER(AB62), 0, 1 ))</f>
        <v>0</v>
      </c>
      <c r="CT62" s="61">
        <f>IF('[2]Validation flags'!$H$3=1,0, IF( ISNUMBER(AC62), 0, 1 ))</f>
        <v>0</v>
      </c>
      <c r="CU62" s="60"/>
      <c r="CV62" s="61">
        <f>IF('[2]Validation flags'!$H$3=1,0, IF( ISNUMBER(AE62), 0, 1 ))</f>
        <v>0</v>
      </c>
      <c r="CW62" s="61">
        <f>IF('[2]Validation flags'!$H$3=1,0, IF( ISNUMBER(AF62), 0, 1 ))</f>
        <v>0</v>
      </c>
      <c r="CX62" s="61">
        <f>IF('[2]Validation flags'!$H$3=1,0, IF( ISNUMBER(AG62), 0, 1 ))</f>
        <v>0</v>
      </c>
      <c r="CY62" s="61">
        <f>IF('[2]Validation flags'!$H$3=1,0, IF( ISNUMBER(AH62), 0, 1 ))</f>
        <v>0</v>
      </c>
      <c r="CZ62" s="61">
        <f>IF('[2]Validation flags'!$H$3=1,0, IF( ISNUMBER(AI62), 0, 1 ))</f>
        <v>0</v>
      </c>
      <c r="DA62" s="60"/>
      <c r="DB62" s="61">
        <f>IF('[2]Validation flags'!$H$3=1,0, IF( ISNUMBER(AK62), 0, 1 ))</f>
        <v>0</v>
      </c>
      <c r="DC62" s="61">
        <f>IF('[2]Validation flags'!$H$3=1,0, IF( ISNUMBER(AL62), 0, 1 ))</f>
        <v>0</v>
      </c>
      <c r="DD62" s="61">
        <f>IF('[2]Validation flags'!$H$3=1,0, IF( ISNUMBER(AM62), 0, 1 ))</f>
        <v>0</v>
      </c>
      <c r="DE62" s="61">
        <f>IF('[2]Validation flags'!$H$3=1,0, IF( ISNUMBER(AN62), 0, 1 ))</f>
        <v>0</v>
      </c>
      <c r="DF62" s="61">
        <f>IF('[2]Validation flags'!$H$3=1,0, IF( ISNUMBER(AO62), 0, 1 ))</f>
        <v>0</v>
      </c>
      <c r="DG62" s="60"/>
      <c r="DH62" s="61">
        <f>IF('[2]Validation flags'!$H$3=1,0, IF( ISNUMBER(AQ62), 0, 1 ))</f>
        <v>0</v>
      </c>
      <c r="DI62" s="61">
        <f>IF('[2]Validation flags'!$H$3=1,0, IF( ISNUMBER(AR62), 0, 1 ))</f>
        <v>0</v>
      </c>
      <c r="DJ62" s="61">
        <f>IF('[2]Validation flags'!$H$3=1,0, IF( ISNUMBER(AS62), 0, 1 ))</f>
        <v>0</v>
      </c>
      <c r="DK62" s="61">
        <f>IF('[2]Validation flags'!$H$3=1,0, IF( ISNUMBER(AT62), 0, 1 ))</f>
        <v>0</v>
      </c>
      <c r="DL62" s="61">
        <f>IF('[2]Validation flags'!$H$3=1,0, IF( ISNUMBER(AU62), 0, 1 ))</f>
        <v>0</v>
      </c>
      <c r="DM62" s="60"/>
      <c r="DN62" s="61">
        <f>IF('[2]Validation flags'!$H$3=1,0, IF( ISNUMBER(AW62), 0, 1 ))</f>
        <v>0</v>
      </c>
      <c r="DO62" s="61">
        <f>IF('[2]Validation flags'!$H$3=1,0, IF( ISNUMBER(AX62), 0, 1 ))</f>
        <v>0</v>
      </c>
      <c r="DP62" s="61">
        <f>IF('[2]Validation flags'!$H$3=1,0, IF( ISNUMBER(AY62), 0, 1 ))</f>
        <v>0</v>
      </c>
      <c r="DQ62" s="61">
        <f>IF('[2]Validation flags'!$H$3=1,0, IF( ISNUMBER(AZ62), 0, 1 ))</f>
        <v>0</v>
      </c>
      <c r="DR62" s="61">
        <f>IF('[2]Validation flags'!$H$3=1,0, IF( ISNUMBER(BA62), 0, 1 ))</f>
        <v>0</v>
      </c>
      <c r="DS62" s="60"/>
      <c r="DT62" s="610"/>
    </row>
    <row r="63" spans="2:124" ht="14.25" customHeight="1" x14ac:dyDescent="0.3">
      <c r="B63" s="382">
        <f t="shared" si="22"/>
        <v>52</v>
      </c>
      <c r="C63" s="664" t="s">
        <v>1172</v>
      </c>
      <c r="D63" s="676"/>
      <c r="E63" s="391" t="s">
        <v>41</v>
      </c>
      <c r="F63" s="665">
        <v>3</v>
      </c>
      <c r="G63" s="521">
        <v>0</v>
      </c>
      <c r="H63" s="509">
        <v>0</v>
      </c>
      <c r="I63" s="509">
        <v>0</v>
      </c>
      <c r="J63" s="509">
        <v>0</v>
      </c>
      <c r="K63" s="666">
        <v>0</v>
      </c>
      <c r="L63" s="667">
        <f t="shared" si="13"/>
        <v>0</v>
      </c>
      <c r="M63" s="521">
        <v>0</v>
      </c>
      <c r="N63" s="509">
        <v>0</v>
      </c>
      <c r="O63" s="509">
        <v>0</v>
      </c>
      <c r="P63" s="509">
        <v>0</v>
      </c>
      <c r="Q63" s="666">
        <v>0</v>
      </c>
      <c r="R63" s="667">
        <f t="shared" si="14"/>
        <v>0</v>
      </c>
      <c r="S63" s="521">
        <v>0</v>
      </c>
      <c r="T63" s="509">
        <v>0</v>
      </c>
      <c r="U63" s="509">
        <v>0</v>
      </c>
      <c r="V63" s="509">
        <v>0</v>
      </c>
      <c r="W63" s="666">
        <v>0</v>
      </c>
      <c r="X63" s="667">
        <f t="shared" si="15"/>
        <v>0</v>
      </c>
      <c r="Y63" s="521">
        <v>0</v>
      </c>
      <c r="Z63" s="509">
        <v>0</v>
      </c>
      <c r="AA63" s="509">
        <v>0</v>
      </c>
      <c r="AB63" s="509">
        <v>0</v>
      </c>
      <c r="AC63" s="666">
        <v>0</v>
      </c>
      <c r="AD63" s="667">
        <f t="shared" si="16"/>
        <v>0</v>
      </c>
      <c r="AE63" s="521">
        <v>0</v>
      </c>
      <c r="AF63" s="509">
        <v>0</v>
      </c>
      <c r="AG63" s="509">
        <v>0</v>
      </c>
      <c r="AH63" s="509">
        <v>0</v>
      </c>
      <c r="AI63" s="666">
        <v>0</v>
      </c>
      <c r="AJ63" s="667">
        <f t="shared" si="17"/>
        <v>0</v>
      </c>
      <c r="AK63" s="521">
        <v>0</v>
      </c>
      <c r="AL63" s="509">
        <v>0</v>
      </c>
      <c r="AM63" s="509">
        <v>0</v>
      </c>
      <c r="AN63" s="509">
        <v>0</v>
      </c>
      <c r="AO63" s="666">
        <v>0</v>
      </c>
      <c r="AP63" s="667">
        <f t="shared" si="18"/>
        <v>0</v>
      </c>
      <c r="AQ63" s="521">
        <v>0</v>
      </c>
      <c r="AR63" s="509">
        <v>0</v>
      </c>
      <c r="AS63" s="509">
        <v>0</v>
      </c>
      <c r="AT63" s="509">
        <v>0</v>
      </c>
      <c r="AU63" s="666">
        <v>0</v>
      </c>
      <c r="AV63" s="667">
        <f t="shared" si="19"/>
        <v>0</v>
      </c>
      <c r="AW63" s="521">
        <v>0</v>
      </c>
      <c r="AX63" s="509">
        <v>0</v>
      </c>
      <c r="AY63" s="509">
        <v>0</v>
      </c>
      <c r="AZ63" s="509">
        <v>0</v>
      </c>
      <c r="BA63" s="666">
        <v>0</v>
      </c>
      <c r="BB63" s="667">
        <f t="shared" si="20"/>
        <v>0</v>
      </c>
      <c r="BC63" s="482"/>
      <c r="BD63" s="91"/>
      <c r="BE63" s="488"/>
      <c r="BF63" s="71"/>
      <c r="BG63" s="43">
        <f t="shared" si="21"/>
        <v>0</v>
      </c>
      <c r="BH63" s="651"/>
      <c r="BJ63" s="382">
        <f t="shared" si="23"/>
        <v>52</v>
      </c>
      <c r="BK63" s="664" t="s">
        <v>1172</v>
      </c>
      <c r="BL63" s="391" t="s">
        <v>41</v>
      </c>
      <c r="BM63" s="665">
        <v>3</v>
      </c>
      <c r="BN63" s="671" t="s">
        <v>1519</v>
      </c>
      <c r="BO63" s="672" t="s">
        <v>1520</v>
      </c>
      <c r="BP63" s="672" t="s">
        <v>1521</v>
      </c>
      <c r="BQ63" s="672" t="s">
        <v>1522</v>
      </c>
      <c r="BR63" s="673" t="s">
        <v>1523</v>
      </c>
      <c r="BS63" s="674" t="s">
        <v>1524</v>
      </c>
      <c r="BX63" s="61">
        <f>IF('[2]Validation flags'!$H$3=1,0, IF( ISNUMBER(G63), 0, 1 ))</f>
        <v>0</v>
      </c>
      <c r="BY63" s="61">
        <f>IF('[2]Validation flags'!$H$3=1,0, IF( ISNUMBER(H63), 0, 1 ))</f>
        <v>0</v>
      </c>
      <c r="BZ63" s="61">
        <f>IF('[2]Validation flags'!$H$3=1,0, IF( ISNUMBER(I63), 0, 1 ))</f>
        <v>0</v>
      </c>
      <c r="CA63" s="61">
        <f>IF('[2]Validation flags'!$H$3=1,0, IF( ISNUMBER(J63), 0, 1 ))</f>
        <v>0</v>
      </c>
      <c r="CB63" s="61">
        <f>IF('[2]Validation flags'!$H$3=1,0, IF( ISNUMBER(K63), 0, 1 ))</f>
        <v>0</v>
      </c>
      <c r="CC63" s="663"/>
      <c r="CD63" s="61">
        <f>IF('[2]Validation flags'!$H$3=1,0, IF( ISNUMBER(M63), 0, 1 ))</f>
        <v>0</v>
      </c>
      <c r="CE63" s="61">
        <f>IF('[2]Validation flags'!$H$3=1,0, IF( ISNUMBER(N63), 0, 1 ))</f>
        <v>0</v>
      </c>
      <c r="CF63" s="61">
        <f>IF('[2]Validation flags'!$H$3=1,0, IF( ISNUMBER(O63), 0, 1 ))</f>
        <v>0</v>
      </c>
      <c r="CG63" s="61">
        <f>IF('[2]Validation flags'!$H$3=1,0, IF( ISNUMBER(P63), 0, 1 ))</f>
        <v>0</v>
      </c>
      <c r="CH63" s="61">
        <f>IF('[2]Validation flags'!$H$3=1,0, IF( ISNUMBER(Q63), 0, 1 ))</f>
        <v>0</v>
      </c>
      <c r="CI63" s="60"/>
      <c r="CJ63" s="61">
        <f>IF('[2]Validation flags'!$H$3=1,0, IF( ISNUMBER(S63), 0, 1 ))</f>
        <v>0</v>
      </c>
      <c r="CK63" s="61">
        <f>IF('[2]Validation flags'!$H$3=1,0, IF( ISNUMBER(T63), 0, 1 ))</f>
        <v>0</v>
      </c>
      <c r="CL63" s="61">
        <f>IF('[2]Validation flags'!$H$3=1,0, IF( ISNUMBER(U63), 0, 1 ))</f>
        <v>0</v>
      </c>
      <c r="CM63" s="61">
        <f>IF('[2]Validation flags'!$H$3=1,0, IF( ISNUMBER(V63), 0, 1 ))</f>
        <v>0</v>
      </c>
      <c r="CN63" s="61">
        <f>IF('[2]Validation flags'!$H$3=1,0, IF( ISNUMBER(W63), 0, 1 ))</f>
        <v>0</v>
      </c>
      <c r="CO63" s="60"/>
      <c r="CP63" s="61">
        <f>IF('[2]Validation flags'!$H$3=1,0, IF( ISNUMBER(Y63), 0, 1 ))</f>
        <v>0</v>
      </c>
      <c r="CQ63" s="61">
        <f>IF('[2]Validation flags'!$H$3=1,0, IF( ISNUMBER(Z63), 0, 1 ))</f>
        <v>0</v>
      </c>
      <c r="CR63" s="61">
        <f>IF('[2]Validation flags'!$H$3=1,0, IF( ISNUMBER(AA63), 0, 1 ))</f>
        <v>0</v>
      </c>
      <c r="CS63" s="61">
        <f>IF('[2]Validation flags'!$H$3=1,0, IF( ISNUMBER(AB63), 0, 1 ))</f>
        <v>0</v>
      </c>
      <c r="CT63" s="61">
        <f>IF('[2]Validation flags'!$H$3=1,0, IF( ISNUMBER(AC63), 0, 1 ))</f>
        <v>0</v>
      </c>
      <c r="CU63" s="60"/>
      <c r="CV63" s="61">
        <f>IF('[2]Validation flags'!$H$3=1,0, IF( ISNUMBER(AE63), 0, 1 ))</f>
        <v>0</v>
      </c>
      <c r="CW63" s="61">
        <f>IF('[2]Validation flags'!$H$3=1,0, IF( ISNUMBER(AF63), 0, 1 ))</f>
        <v>0</v>
      </c>
      <c r="CX63" s="61">
        <f>IF('[2]Validation flags'!$H$3=1,0, IF( ISNUMBER(AG63), 0, 1 ))</f>
        <v>0</v>
      </c>
      <c r="CY63" s="61">
        <f>IF('[2]Validation flags'!$H$3=1,0, IF( ISNUMBER(AH63), 0, 1 ))</f>
        <v>0</v>
      </c>
      <c r="CZ63" s="61">
        <f>IF('[2]Validation flags'!$H$3=1,0, IF( ISNUMBER(AI63), 0, 1 ))</f>
        <v>0</v>
      </c>
      <c r="DA63" s="60"/>
      <c r="DB63" s="61">
        <f>IF('[2]Validation flags'!$H$3=1,0, IF( ISNUMBER(AK63), 0, 1 ))</f>
        <v>0</v>
      </c>
      <c r="DC63" s="61">
        <f>IF('[2]Validation flags'!$H$3=1,0, IF( ISNUMBER(AL63), 0, 1 ))</f>
        <v>0</v>
      </c>
      <c r="DD63" s="61">
        <f>IF('[2]Validation flags'!$H$3=1,0, IF( ISNUMBER(AM63), 0, 1 ))</f>
        <v>0</v>
      </c>
      <c r="DE63" s="61">
        <f>IF('[2]Validation flags'!$H$3=1,0, IF( ISNUMBER(AN63), 0, 1 ))</f>
        <v>0</v>
      </c>
      <c r="DF63" s="61">
        <f>IF('[2]Validation flags'!$H$3=1,0, IF( ISNUMBER(AO63), 0, 1 ))</f>
        <v>0</v>
      </c>
      <c r="DG63" s="60"/>
      <c r="DH63" s="61">
        <f>IF('[2]Validation flags'!$H$3=1,0, IF( ISNUMBER(AQ63), 0, 1 ))</f>
        <v>0</v>
      </c>
      <c r="DI63" s="61">
        <f>IF('[2]Validation flags'!$H$3=1,0, IF( ISNUMBER(AR63), 0, 1 ))</f>
        <v>0</v>
      </c>
      <c r="DJ63" s="61">
        <f>IF('[2]Validation flags'!$H$3=1,0, IF( ISNUMBER(AS63), 0, 1 ))</f>
        <v>0</v>
      </c>
      <c r="DK63" s="61">
        <f>IF('[2]Validation flags'!$H$3=1,0, IF( ISNUMBER(AT63), 0, 1 ))</f>
        <v>0</v>
      </c>
      <c r="DL63" s="61">
        <f>IF('[2]Validation flags'!$H$3=1,0, IF( ISNUMBER(AU63), 0, 1 ))</f>
        <v>0</v>
      </c>
      <c r="DM63" s="60"/>
      <c r="DN63" s="61">
        <f>IF('[2]Validation flags'!$H$3=1,0, IF( ISNUMBER(AW63), 0, 1 ))</f>
        <v>0</v>
      </c>
      <c r="DO63" s="61">
        <f>IF('[2]Validation flags'!$H$3=1,0, IF( ISNUMBER(AX63), 0, 1 ))</f>
        <v>0</v>
      </c>
      <c r="DP63" s="61">
        <f>IF('[2]Validation flags'!$H$3=1,0, IF( ISNUMBER(AY63), 0, 1 ))</f>
        <v>0</v>
      </c>
      <c r="DQ63" s="61">
        <f>IF('[2]Validation flags'!$H$3=1,0, IF( ISNUMBER(AZ63), 0, 1 ))</f>
        <v>0</v>
      </c>
      <c r="DR63" s="61">
        <f>IF('[2]Validation flags'!$H$3=1,0, IF( ISNUMBER(BA63), 0, 1 ))</f>
        <v>0</v>
      </c>
      <c r="DS63" s="60"/>
      <c r="DT63" s="610"/>
    </row>
    <row r="64" spans="2:124" ht="14.25" customHeight="1" x14ac:dyDescent="0.3">
      <c r="B64" s="382">
        <f t="shared" si="22"/>
        <v>53</v>
      </c>
      <c r="C64" s="664" t="s">
        <v>1179</v>
      </c>
      <c r="D64" s="676"/>
      <c r="E64" s="391" t="s">
        <v>41</v>
      </c>
      <c r="F64" s="665">
        <v>3</v>
      </c>
      <c r="G64" s="521">
        <v>0</v>
      </c>
      <c r="H64" s="509">
        <v>0</v>
      </c>
      <c r="I64" s="509">
        <v>0</v>
      </c>
      <c r="J64" s="509">
        <v>0</v>
      </c>
      <c r="K64" s="666">
        <v>0</v>
      </c>
      <c r="L64" s="667">
        <f t="shared" si="13"/>
        <v>0</v>
      </c>
      <c r="M64" s="521">
        <v>0</v>
      </c>
      <c r="N64" s="509">
        <v>0</v>
      </c>
      <c r="O64" s="509">
        <v>0</v>
      </c>
      <c r="P64" s="509">
        <v>0</v>
      </c>
      <c r="Q64" s="666">
        <v>0</v>
      </c>
      <c r="R64" s="667">
        <f t="shared" si="14"/>
        <v>0</v>
      </c>
      <c r="S64" s="521">
        <v>0</v>
      </c>
      <c r="T64" s="509">
        <v>0</v>
      </c>
      <c r="U64" s="509">
        <v>0</v>
      </c>
      <c r="V64" s="509">
        <v>0</v>
      </c>
      <c r="W64" s="666">
        <v>0</v>
      </c>
      <c r="X64" s="667">
        <f t="shared" si="15"/>
        <v>0</v>
      </c>
      <c r="Y64" s="521">
        <v>0</v>
      </c>
      <c r="Z64" s="509">
        <v>0</v>
      </c>
      <c r="AA64" s="509">
        <v>0</v>
      </c>
      <c r="AB64" s="509">
        <v>0</v>
      </c>
      <c r="AC64" s="666">
        <v>0</v>
      </c>
      <c r="AD64" s="667">
        <f t="shared" si="16"/>
        <v>0</v>
      </c>
      <c r="AE64" s="521">
        <v>0</v>
      </c>
      <c r="AF64" s="509">
        <v>0</v>
      </c>
      <c r="AG64" s="509">
        <v>0</v>
      </c>
      <c r="AH64" s="509">
        <v>0</v>
      </c>
      <c r="AI64" s="666">
        <v>0</v>
      </c>
      <c r="AJ64" s="667">
        <f t="shared" si="17"/>
        <v>0</v>
      </c>
      <c r="AK64" s="521">
        <v>0</v>
      </c>
      <c r="AL64" s="509">
        <v>0</v>
      </c>
      <c r="AM64" s="509">
        <v>0</v>
      </c>
      <c r="AN64" s="509">
        <v>0</v>
      </c>
      <c r="AO64" s="666">
        <v>0</v>
      </c>
      <c r="AP64" s="667">
        <f t="shared" si="18"/>
        <v>0</v>
      </c>
      <c r="AQ64" s="521">
        <v>0</v>
      </c>
      <c r="AR64" s="509">
        <v>0</v>
      </c>
      <c r="AS64" s="509">
        <v>0</v>
      </c>
      <c r="AT64" s="509">
        <v>0</v>
      </c>
      <c r="AU64" s="666">
        <v>0</v>
      </c>
      <c r="AV64" s="667">
        <f t="shared" si="19"/>
        <v>0</v>
      </c>
      <c r="AW64" s="521">
        <v>0</v>
      </c>
      <c r="AX64" s="509">
        <v>0</v>
      </c>
      <c r="AY64" s="509">
        <v>0</v>
      </c>
      <c r="AZ64" s="509">
        <v>0</v>
      </c>
      <c r="BA64" s="666">
        <v>0</v>
      </c>
      <c r="BB64" s="667">
        <f t="shared" si="20"/>
        <v>0</v>
      </c>
      <c r="BC64" s="482"/>
      <c r="BD64" s="91"/>
      <c r="BE64" s="488"/>
      <c r="BF64" s="397"/>
      <c r="BG64" s="43">
        <f t="shared" si="21"/>
        <v>0</v>
      </c>
      <c r="BH64" s="651"/>
      <c r="BJ64" s="382">
        <f t="shared" si="23"/>
        <v>53</v>
      </c>
      <c r="BK64" s="664" t="s">
        <v>1179</v>
      </c>
      <c r="BL64" s="391" t="s">
        <v>41</v>
      </c>
      <c r="BM64" s="665">
        <v>3</v>
      </c>
      <c r="BN64" s="671" t="s">
        <v>1525</v>
      </c>
      <c r="BO64" s="672" t="s">
        <v>1526</v>
      </c>
      <c r="BP64" s="672" t="s">
        <v>1527</v>
      </c>
      <c r="BQ64" s="672" t="s">
        <v>1528</v>
      </c>
      <c r="BR64" s="673" t="s">
        <v>1529</v>
      </c>
      <c r="BS64" s="674" t="s">
        <v>1530</v>
      </c>
      <c r="BU64" s="610"/>
      <c r="BV64" s="622"/>
      <c r="BW64" s="622"/>
      <c r="BX64" s="61">
        <f>IF('[2]Validation flags'!$H$3=1,0, IF( ISNUMBER(G64), 0, 1 ))</f>
        <v>0</v>
      </c>
      <c r="BY64" s="61">
        <f>IF('[2]Validation flags'!$H$3=1,0, IF( ISNUMBER(H64), 0, 1 ))</f>
        <v>0</v>
      </c>
      <c r="BZ64" s="61">
        <f>IF('[2]Validation flags'!$H$3=1,0, IF( ISNUMBER(I64), 0, 1 ))</f>
        <v>0</v>
      </c>
      <c r="CA64" s="61">
        <f>IF('[2]Validation flags'!$H$3=1,0, IF( ISNUMBER(J64), 0, 1 ))</f>
        <v>0</v>
      </c>
      <c r="CB64" s="61">
        <f>IF('[2]Validation flags'!$H$3=1,0, IF( ISNUMBER(K64), 0, 1 ))</f>
        <v>0</v>
      </c>
      <c r="CC64" s="663"/>
      <c r="CD64" s="61">
        <f>IF('[2]Validation flags'!$H$3=1,0, IF( ISNUMBER(M64), 0, 1 ))</f>
        <v>0</v>
      </c>
      <c r="CE64" s="61">
        <f>IF('[2]Validation flags'!$H$3=1,0, IF( ISNUMBER(N64), 0, 1 ))</f>
        <v>0</v>
      </c>
      <c r="CF64" s="61">
        <f>IF('[2]Validation flags'!$H$3=1,0, IF( ISNUMBER(O64), 0, 1 ))</f>
        <v>0</v>
      </c>
      <c r="CG64" s="61">
        <f>IF('[2]Validation flags'!$H$3=1,0, IF( ISNUMBER(P64), 0, 1 ))</f>
        <v>0</v>
      </c>
      <c r="CH64" s="61">
        <f>IF('[2]Validation flags'!$H$3=1,0, IF( ISNUMBER(Q64), 0, 1 ))</f>
        <v>0</v>
      </c>
      <c r="CI64" s="60"/>
      <c r="CJ64" s="61">
        <f>IF('[2]Validation flags'!$H$3=1,0, IF( ISNUMBER(S64), 0, 1 ))</f>
        <v>0</v>
      </c>
      <c r="CK64" s="61">
        <f>IF('[2]Validation flags'!$H$3=1,0, IF( ISNUMBER(T64), 0, 1 ))</f>
        <v>0</v>
      </c>
      <c r="CL64" s="61">
        <f>IF('[2]Validation flags'!$H$3=1,0, IF( ISNUMBER(U64), 0, 1 ))</f>
        <v>0</v>
      </c>
      <c r="CM64" s="61">
        <f>IF('[2]Validation flags'!$H$3=1,0, IF( ISNUMBER(V64), 0, 1 ))</f>
        <v>0</v>
      </c>
      <c r="CN64" s="61">
        <f>IF('[2]Validation flags'!$H$3=1,0, IF( ISNUMBER(W64), 0, 1 ))</f>
        <v>0</v>
      </c>
      <c r="CO64" s="60"/>
      <c r="CP64" s="61">
        <f>IF('[2]Validation flags'!$H$3=1,0, IF( ISNUMBER(Y64), 0, 1 ))</f>
        <v>0</v>
      </c>
      <c r="CQ64" s="61">
        <f>IF('[2]Validation flags'!$H$3=1,0, IF( ISNUMBER(Z64), 0, 1 ))</f>
        <v>0</v>
      </c>
      <c r="CR64" s="61">
        <f>IF('[2]Validation flags'!$H$3=1,0, IF( ISNUMBER(AA64), 0, 1 ))</f>
        <v>0</v>
      </c>
      <c r="CS64" s="61">
        <f>IF('[2]Validation flags'!$H$3=1,0, IF( ISNUMBER(AB64), 0, 1 ))</f>
        <v>0</v>
      </c>
      <c r="CT64" s="61">
        <f>IF('[2]Validation flags'!$H$3=1,0, IF( ISNUMBER(AC64), 0, 1 ))</f>
        <v>0</v>
      </c>
      <c r="CU64" s="60"/>
      <c r="CV64" s="61">
        <f>IF('[2]Validation flags'!$H$3=1,0, IF( ISNUMBER(AE64), 0, 1 ))</f>
        <v>0</v>
      </c>
      <c r="CW64" s="61">
        <f>IF('[2]Validation flags'!$H$3=1,0, IF( ISNUMBER(AF64), 0, 1 ))</f>
        <v>0</v>
      </c>
      <c r="CX64" s="61">
        <f>IF('[2]Validation flags'!$H$3=1,0, IF( ISNUMBER(AG64), 0, 1 ))</f>
        <v>0</v>
      </c>
      <c r="CY64" s="61">
        <f>IF('[2]Validation flags'!$H$3=1,0, IF( ISNUMBER(AH64), 0, 1 ))</f>
        <v>0</v>
      </c>
      <c r="CZ64" s="61">
        <f>IF('[2]Validation flags'!$H$3=1,0, IF( ISNUMBER(AI64), 0, 1 ))</f>
        <v>0</v>
      </c>
      <c r="DA64" s="60"/>
      <c r="DB64" s="61">
        <f>IF('[2]Validation flags'!$H$3=1,0, IF( ISNUMBER(AK64), 0, 1 ))</f>
        <v>0</v>
      </c>
      <c r="DC64" s="61">
        <f>IF('[2]Validation flags'!$H$3=1,0, IF( ISNUMBER(AL64), 0, 1 ))</f>
        <v>0</v>
      </c>
      <c r="DD64" s="61">
        <f>IF('[2]Validation flags'!$H$3=1,0, IF( ISNUMBER(AM64), 0, 1 ))</f>
        <v>0</v>
      </c>
      <c r="DE64" s="61">
        <f>IF('[2]Validation flags'!$H$3=1,0, IF( ISNUMBER(AN64), 0, 1 ))</f>
        <v>0</v>
      </c>
      <c r="DF64" s="61">
        <f>IF('[2]Validation flags'!$H$3=1,0, IF( ISNUMBER(AO64), 0, 1 ))</f>
        <v>0</v>
      </c>
      <c r="DG64" s="60"/>
      <c r="DH64" s="61">
        <f>IF('[2]Validation flags'!$H$3=1,0, IF( ISNUMBER(AQ64), 0, 1 ))</f>
        <v>0</v>
      </c>
      <c r="DI64" s="61">
        <f>IF('[2]Validation flags'!$H$3=1,0, IF( ISNUMBER(AR64), 0, 1 ))</f>
        <v>0</v>
      </c>
      <c r="DJ64" s="61">
        <f>IF('[2]Validation flags'!$H$3=1,0, IF( ISNUMBER(AS64), 0, 1 ))</f>
        <v>0</v>
      </c>
      <c r="DK64" s="61">
        <f>IF('[2]Validation flags'!$H$3=1,0, IF( ISNUMBER(AT64), 0, 1 ))</f>
        <v>0</v>
      </c>
      <c r="DL64" s="61">
        <f>IF('[2]Validation flags'!$H$3=1,0, IF( ISNUMBER(AU64), 0, 1 ))</f>
        <v>0</v>
      </c>
      <c r="DM64" s="60"/>
      <c r="DN64" s="61">
        <f>IF('[2]Validation flags'!$H$3=1,0, IF( ISNUMBER(AW64), 0, 1 ))</f>
        <v>0</v>
      </c>
      <c r="DO64" s="61">
        <f>IF('[2]Validation flags'!$H$3=1,0, IF( ISNUMBER(AX64), 0, 1 ))</f>
        <v>0</v>
      </c>
      <c r="DP64" s="61">
        <f>IF('[2]Validation flags'!$H$3=1,0, IF( ISNUMBER(AY64), 0, 1 ))</f>
        <v>0</v>
      </c>
      <c r="DQ64" s="61">
        <f>IF('[2]Validation flags'!$H$3=1,0, IF( ISNUMBER(AZ64), 0, 1 ))</f>
        <v>0</v>
      </c>
      <c r="DR64" s="61">
        <f>IF('[2]Validation flags'!$H$3=1,0, IF( ISNUMBER(BA64), 0, 1 ))</f>
        <v>0</v>
      </c>
      <c r="DS64" s="60"/>
      <c r="DT64" s="610"/>
    </row>
    <row r="65" spans="2:124" ht="14.25" customHeight="1" x14ac:dyDescent="0.3">
      <c r="B65" s="382">
        <f t="shared" si="22"/>
        <v>54</v>
      </c>
      <c r="C65" s="664" t="s">
        <v>1186</v>
      </c>
      <c r="D65" s="676"/>
      <c r="E65" s="391" t="s">
        <v>41</v>
      </c>
      <c r="F65" s="665">
        <v>3</v>
      </c>
      <c r="G65" s="521">
        <v>0</v>
      </c>
      <c r="H65" s="509">
        <v>0</v>
      </c>
      <c r="I65" s="509">
        <v>0</v>
      </c>
      <c r="J65" s="509">
        <v>0</v>
      </c>
      <c r="K65" s="666">
        <v>0</v>
      </c>
      <c r="L65" s="667">
        <f t="shared" si="13"/>
        <v>0</v>
      </c>
      <c r="M65" s="521">
        <v>0</v>
      </c>
      <c r="N65" s="509">
        <v>0</v>
      </c>
      <c r="O65" s="509">
        <v>0</v>
      </c>
      <c r="P65" s="509">
        <v>0</v>
      </c>
      <c r="Q65" s="666">
        <v>0</v>
      </c>
      <c r="R65" s="667">
        <f t="shared" si="14"/>
        <v>0</v>
      </c>
      <c r="S65" s="521">
        <v>0</v>
      </c>
      <c r="T65" s="509">
        <v>0</v>
      </c>
      <c r="U65" s="509">
        <v>0</v>
      </c>
      <c r="V65" s="509">
        <v>0</v>
      </c>
      <c r="W65" s="666">
        <v>0</v>
      </c>
      <c r="X65" s="667">
        <f t="shared" si="15"/>
        <v>0</v>
      </c>
      <c r="Y65" s="521">
        <v>0</v>
      </c>
      <c r="Z65" s="509">
        <v>0</v>
      </c>
      <c r="AA65" s="509">
        <v>0</v>
      </c>
      <c r="AB65" s="509">
        <v>0</v>
      </c>
      <c r="AC65" s="666">
        <v>0</v>
      </c>
      <c r="AD65" s="667">
        <f t="shared" si="16"/>
        <v>0</v>
      </c>
      <c r="AE65" s="521">
        <v>0</v>
      </c>
      <c r="AF65" s="509">
        <v>0</v>
      </c>
      <c r="AG65" s="509">
        <v>0</v>
      </c>
      <c r="AH65" s="509">
        <v>0</v>
      </c>
      <c r="AI65" s="666">
        <v>0</v>
      </c>
      <c r="AJ65" s="667">
        <f t="shared" si="17"/>
        <v>0</v>
      </c>
      <c r="AK65" s="521">
        <v>0</v>
      </c>
      <c r="AL65" s="509">
        <v>0</v>
      </c>
      <c r="AM65" s="509">
        <v>0</v>
      </c>
      <c r="AN65" s="509">
        <v>0</v>
      </c>
      <c r="AO65" s="666">
        <v>0</v>
      </c>
      <c r="AP65" s="667">
        <f t="shared" si="18"/>
        <v>0</v>
      </c>
      <c r="AQ65" s="521">
        <v>0</v>
      </c>
      <c r="AR65" s="509">
        <v>0</v>
      </c>
      <c r="AS65" s="509">
        <v>0</v>
      </c>
      <c r="AT65" s="509">
        <v>0</v>
      </c>
      <c r="AU65" s="666">
        <v>0</v>
      </c>
      <c r="AV65" s="667">
        <f t="shared" si="19"/>
        <v>0</v>
      </c>
      <c r="AW65" s="521">
        <v>0</v>
      </c>
      <c r="AX65" s="509">
        <v>0</v>
      </c>
      <c r="AY65" s="509">
        <v>0</v>
      </c>
      <c r="AZ65" s="509">
        <v>0</v>
      </c>
      <c r="BA65" s="666">
        <v>0</v>
      </c>
      <c r="BB65" s="667">
        <f t="shared" si="20"/>
        <v>0</v>
      </c>
      <c r="BC65" s="482"/>
      <c r="BD65" s="91"/>
      <c r="BE65" s="488"/>
      <c r="BF65" s="397"/>
      <c r="BG65" s="43">
        <f t="shared" si="21"/>
        <v>0</v>
      </c>
      <c r="BH65" s="651"/>
      <c r="BJ65" s="382">
        <f t="shared" si="23"/>
        <v>54</v>
      </c>
      <c r="BK65" s="664" t="s">
        <v>1186</v>
      </c>
      <c r="BL65" s="391" t="s">
        <v>41</v>
      </c>
      <c r="BM65" s="665">
        <v>3</v>
      </c>
      <c r="BN65" s="671" t="s">
        <v>1531</v>
      </c>
      <c r="BO65" s="672" t="s">
        <v>1532</v>
      </c>
      <c r="BP65" s="672" t="s">
        <v>1533</v>
      </c>
      <c r="BQ65" s="672" t="s">
        <v>1534</v>
      </c>
      <c r="BR65" s="673" t="s">
        <v>1535</v>
      </c>
      <c r="BS65" s="674" t="s">
        <v>1536</v>
      </c>
      <c r="BU65" s="610"/>
      <c r="BV65" s="622"/>
      <c r="BW65" s="622"/>
      <c r="BX65" s="61">
        <f>IF('[2]Validation flags'!$H$3=1,0, IF( ISNUMBER(G65), 0, 1 ))</f>
        <v>0</v>
      </c>
      <c r="BY65" s="61">
        <f>IF('[2]Validation flags'!$H$3=1,0, IF( ISNUMBER(H65), 0, 1 ))</f>
        <v>0</v>
      </c>
      <c r="BZ65" s="61">
        <f>IF('[2]Validation flags'!$H$3=1,0, IF( ISNUMBER(I65), 0, 1 ))</f>
        <v>0</v>
      </c>
      <c r="CA65" s="61">
        <f>IF('[2]Validation flags'!$H$3=1,0, IF( ISNUMBER(J65), 0, 1 ))</f>
        <v>0</v>
      </c>
      <c r="CB65" s="61">
        <f>IF('[2]Validation flags'!$H$3=1,0, IF( ISNUMBER(K65), 0, 1 ))</f>
        <v>0</v>
      </c>
      <c r="CC65" s="663"/>
      <c r="CD65" s="61">
        <f>IF('[2]Validation flags'!$H$3=1,0, IF( ISNUMBER(M65), 0, 1 ))</f>
        <v>0</v>
      </c>
      <c r="CE65" s="61">
        <f>IF('[2]Validation flags'!$H$3=1,0, IF( ISNUMBER(N65), 0, 1 ))</f>
        <v>0</v>
      </c>
      <c r="CF65" s="61">
        <f>IF('[2]Validation flags'!$H$3=1,0, IF( ISNUMBER(O65), 0, 1 ))</f>
        <v>0</v>
      </c>
      <c r="CG65" s="61">
        <f>IF('[2]Validation flags'!$H$3=1,0, IF( ISNUMBER(P65), 0, 1 ))</f>
        <v>0</v>
      </c>
      <c r="CH65" s="61">
        <f>IF('[2]Validation flags'!$H$3=1,0, IF( ISNUMBER(Q65), 0, 1 ))</f>
        <v>0</v>
      </c>
      <c r="CI65" s="60"/>
      <c r="CJ65" s="61">
        <f>IF('[2]Validation flags'!$H$3=1,0, IF( ISNUMBER(S65), 0, 1 ))</f>
        <v>0</v>
      </c>
      <c r="CK65" s="61">
        <f>IF('[2]Validation flags'!$H$3=1,0, IF( ISNUMBER(T65), 0, 1 ))</f>
        <v>0</v>
      </c>
      <c r="CL65" s="61">
        <f>IF('[2]Validation flags'!$H$3=1,0, IF( ISNUMBER(U65), 0, 1 ))</f>
        <v>0</v>
      </c>
      <c r="CM65" s="61">
        <f>IF('[2]Validation flags'!$H$3=1,0, IF( ISNUMBER(V65), 0, 1 ))</f>
        <v>0</v>
      </c>
      <c r="CN65" s="61">
        <f>IF('[2]Validation flags'!$H$3=1,0, IF( ISNUMBER(W65), 0, 1 ))</f>
        <v>0</v>
      </c>
      <c r="CO65" s="60"/>
      <c r="CP65" s="61">
        <f>IF('[2]Validation flags'!$H$3=1,0, IF( ISNUMBER(Y65), 0, 1 ))</f>
        <v>0</v>
      </c>
      <c r="CQ65" s="61">
        <f>IF('[2]Validation flags'!$H$3=1,0, IF( ISNUMBER(Z65), 0, 1 ))</f>
        <v>0</v>
      </c>
      <c r="CR65" s="61">
        <f>IF('[2]Validation flags'!$H$3=1,0, IF( ISNUMBER(AA65), 0, 1 ))</f>
        <v>0</v>
      </c>
      <c r="CS65" s="61">
        <f>IF('[2]Validation flags'!$H$3=1,0, IF( ISNUMBER(AB65), 0, 1 ))</f>
        <v>0</v>
      </c>
      <c r="CT65" s="61">
        <f>IF('[2]Validation flags'!$H$3=1,0, IF( ISNUMBER(AC65), 0, 1 ))</f>
        <v>0</v>
      </c>
      <c r="CU65" s="60"/>
      <c r="CV65" s="61">
        <f>IF('[2]Validation flags'!$H$3=1,0, IF( ISNUMBER(AE65), 0, 1 ))</f>
        <v>0</v>
      </c>
      <c r="CW65" s="61">
        <f>IF('[2]Validation flags'!$H$3=1,0, IF( ISNUMBER(AF65), 0, 1 ))</f>
        <v>0</v>
      </c>
      <c r="CX65" s="61">
        <f>IF('[2]Validation flags'!$H$3=1,0, IF( ISNUMBER(AG65), 0, 1 ))</f>
        <v>0</v>
      </c>
      <c r="CY65" s="61">
        <f>IF('[2]Validation flags'!$H$3=1,0, IF( ISNUMBER(AH65), 0, 1 ))</f>
        <v>0</v>
      </c>
      <c r="CZ65" s="61">
        <f>IF('[2]Validation flags'!$H$3=1,0, IF( ISNUMBER(AI65), 0, 1 ))</f>
        <v>0</v>
      </c>
      <c r="DA65" s="60"/>
      <c r="DB65" s="61">
        <f>IF('[2]Validation flags'!$H$3=1,0, IF( ISNUMBER(AK65), 0, 1 ))</f>
        <v>0</v>
      </c>
      <c r="DC65" s="61">
        <f>IF('[2]Validation flags'!$H$3=1,0, IF( ISNUMBER(AL65), 0, 1 ))</f>
        <v>0</v>
      </c>
      <c r="DD65" s="61">
        <f>IF('[2]Validation flags'!$H$3=1,0, IF( ISNUMBER(AM65), 0, 1 ))</f>
        <v>0</v>
      </c>
      <c r="DE65" s="61">
        <f>IF('[2]Validation flags'!$H$3=1,0, IF( ISNUMBER(AN65), 0, 1 ))</f>
        <v>0</v>
      </c>
      <c r="DF65" s="61">
        <f>IF('[2]Validation flags'!$H$3=1,0, IF( ISNUMBER(AO65), 0, 1 ))</f>
        <v>0</v>
      </c>
      <c r="DG65" s="60"/>
      <c r="DH65" s="61">
        <f>IF('[2]Validation flags'!$H$3=1,0, IF( ISNUMBER(AQ65), 0, 1 ))</f>
        <v>0</v>
      </c>
      <c r="DI65" s="61">
        <f>IF('[2]Validation flags'!$H$3=1,0, IF( ISNUMBER(AR65), 0, 1 ))</f>
        <v>0</v>
      </c>
      <c r="DJ65" s="61">
        <f>IF('[2]Validation flags'!$H$3=1,0, IF( ISNUMBER(AS65), 0, 1 ))</f>
        <v>0</v>
      </c>
      <c r="DK65" s="61">
        <f>IF('[2]Validation flags'!$H$3=1,0, IF( ISNUMBER(AT65), 0, 1 ))</f>
        <v>0</v>
      </c>
      <c r="DL65" s="61">
        <f>IF('[2]Validation flags'!$H$3=1,0, IF( ISNUMBER(AU65), 0, 1 ))</f>
        <v>0</v>
      </c>
      <c r="DM65" s="60"/>
      <c r="DN65" s="61">
        <f>IF('[2]Validation flags'!$H$3=1,0, IF( ISNUMBER(AW65), 0, 1 ))</f>
        <v>0</v>
      </c>
      <c r="DO65" s="61">
        <f>IF('[2]Validation flags'!$H$3=1,0, IF( ISNUMBER(AX65), 0, 1 ))</f>
        <v>0</v>
      </c>
      <c r="DP65" s="61">
        <f>IF('[2]Validation flags'!$H$3=1,0, IF( ISNUMBER(AY65), 0, 1 ))</f>
        <v>0</v>
      </c>
      <c r="DQ65" s="61">
        <f>IF('[2]Validation flags'!$H$3=1,0, IF( ISNUMBER(AZ65), 0, 1 ))</f>
        <v>0</v>
      </c>
      <c r="DR65" s="61">
        <f>IF('[2]Validation flags'!$H$3=1,0, IF( ISNUMBER(BA65), 0, 1 ))</f>
        <v>0</v>
      </c>
      <c r="DS65" s="60"/>
      <c r="DT65" s="610"/>
    </row>
    <row r="66" spans="2:124" ht="14.25" customHeight="1" x14ac:dyDescent="0.3">
      <c r="B66" s="382">
        <f t="shared" si="22"/>
        <v>55</v>
      </c>
      <c r="C66" s="664" t="s">
        <v>1193</v>
      </c>
      <c r="D66" s="676"/>
      <c r="E66" s="391" t="s">
        <v>41</v>
      </c>
      <c r="F66" s="665">
        <v>3</v>
      </c>
      <c r="G66" s="521">
        <v>0</v>
      </c>
      <c r="H66" s="509">
        <v>0</v>
      </c>
      <c r="I66" s="509">
        <v>0</v>
      </c>
      <c r="J66" s="509">
        <v>0</v>
      </c>
      <c r="K66" s="666">
        <v>0</v>
      </c>
      <c r="L66" s="667">
        <f t="shared" si="13"/>
        <v>0</v>
      </c>
      <c r="M66" s="521">
        <v>0</v>
      </c>
      <c r="N66" s="509">
        <v>0</v>
      </c>
      <c r="O66" s="509">
        <v>0</v>
      </c>
      <c r="P66" s="509">
        <v>0</v>
      </c>
      <c r="Q66" s="666">
        <v>0</v>
      </c>
      <c r="R66" s="667">
        <f t="shared" si="14"/>
        <v>0</v>
      </c>
      <c r="S66" s="521">
        <v>0</v>
      </c>
      <c r="T66" s="509">
        <v>0</v>
      </c>
      <c r="U66" s="509">
        <v>0</v>
      </c>
      <c r="V66" s="509">
        <v>0</v>
      </c>
      <c r="W66" s="666">
        <v>0</v>
      </c>
      <c r="X66" s="667">
        <f t="shared" si="15"/>
        <v>0</v>
      </c>
      <c r="Y66" s="521">
        <v>0</v>
      </c>
      <c r="Z66" s="509">
        <v>0</v>
      </c>
      <c r="AA66" s="509">
        <v>0</v>
      </c>
      <c r="AB66" s="509">
        <v>0</v>
      </c>
      <c r="AC66" s="666">
        <v>0</v>
      </c>
      <c r="AD66" s="667">
        <f t="shared" si="16"/>
        <v>0</v>
      </c>
      <c r="AE66" s="521">
        <v>0</v>
      </c>
      <c r="AF66" s="509">
        <v>0</v>
      </c>
      <c r="AG66" s="509">
        <v>0</v>
      </c>
      <c r="AH66" s="509">
        <v>0</v>
      </c>
      <c r="AI66" s="666">
        <v>0</v>
      </c>
      <c r="AJ66" s="667">
        <f t="shared" si="17"/>
        <v>0</v>
      </c>
      <c r="AK66" s="521">
        <v>0</v>
      </c>
      <c r="AL66" s="509">
        <v>0</v>
      </c>
      <c r="AM66" s="509">
        <v>0</v>
      </c>
      <c r="AN66" s="509">
        <v>0</v>
      </c>
      <c r="AO66" s="666">
        <v>0</v>
      </c>
      <c r="AP66" s="667">
        <f t="shared" si="18"/>
        <v>0</v>
      </c>
      <c r="AQ66" s="521">
        <v>0</v>
      </c>
      <c r="AR66" s="509">
        <v>0</v>
      </c>
      <c r="AS66" s="509">
        <v>0</v>
      </c>
      <c r="AT66" s="509">
        <v>0</v>
      </c>
      <c r="AU66" s="666">
        <v>0</v>
      </c>
      <c r="AV66" s="667">
        <f t="shared" si="19"/>
        <v>0</v>
      </c>
      <c r="AW66" s="521">
        <v>0</v>
      </c>
      <c r="AX66" s="509">
        <v>0</v>
      </c>
      <c r="AY66" s="509">
        <v>0</v>
      </c>
      <c r="AZ66" s="509">
        <v>0</v>
      </c>
      <c r="BA66" s="666">
        <v>0</v>
      </c>
      <c r="BB66" s="667">
        <f t="shared" si="20"/>
        <v>0</v>
      </c>
      <c r="BC66" s="482"/>
      <c r="BD66" s="91"/>
      <c r="BE66" s="488"/>
      <c r="BF66" s="397"/>
      <c r="BG66" s="43">
        <f t="shared" si="21"/>
        <v>0</v>
      </c>
      <c r="BH66" s="651"/>
      <c r="BJ66" s="382">
        <f t="shared" si="23"/>
        <v>55</v>
      </c>
      <c r="BK66" s="664" t="s">
        <v>1193</v>
      </c>
      <c r="BL66" s="391" t="s">
        <v>41</v>
      </c>
      <c r="BM66" s="665">
        <v>3</v>
      </c>
      <c r="BN66" s="671" t="s">
        <v>1537</v>
      </c>
      <c r="BO66" s="672" t="s">
        <v>1538</v>
      </c>
      <c r="BP66" s="672" t="s">
        <v>1539</v>
      </c>
      <c r="BQ66" s="672" t="s">
        <v>1540</v>
      </c>
      <c r="BR66" s="673" t="s">
        <v>1541</v>
      </c>
      <c r="BS66" s="674" t="s">
        <v>1542</v>
      </c>
      <c r="BX66" s="61">
        <f>IF('[2]Validation flags'!$H$3=1,0, IF( ISNUMBER(G66), 0, 1 ))</f>
        <v>0</v>
      </c>
      <c r="BY66" s="61">
        <f>IF('[2]Validation flags'!$H$3=1,0, IF( ISNUMBER(H66), 0, 1 ))</f>
        <v>0</v>
      </c>
      <c r="BZ66" s="61">
        <f>IF('[2]Validation flags'!$H$3=1,0, IF( ISNUMBER(I66), 0, 1 ))</f>
        <v>0</v>
      </c>
      <c r="CA66" s="61">
        <f>IF('[2]Validation flags'!$H$3=1,0, IF( ISNUMBER(J66), 0, 1 ))</f>
        <v>0</v>
      </c>
      <c r="CB66" s="61">
        <f>IF('[2]Validation flags'!$H$3=1,0, IF( ISNUMBER(K66), 0, 1 ))</f>
        <v>0</v>
      </c>
      <c r="CC66" s="663"/>
      <c r="CD66" s="61">
        <f>IF('[2]Validation flags'!$H$3=1,0, IF( ISNUMBER(M66), 0, 1 ))</f>
        <v>0</v>
      </c>
      <c r="CE66" s="61">
        <f>IF('[2]Validation flags'!$H$3=1,0, IF( ISNUMBER(N66), 0, 1 ))</f>
        <v>0</v>
      </c>
      <c r="CF66" s="61">
        <f>IF('[2]Validation flags'!$H$3=1,0, IF( ISNUMBER(O66), 0, 1 ))</f>
        <v>0</v>
      </c>
      <c r="CG66" s="61">
        <f>IF('[2]Validation flags'!$H$3=1,0, IF( ISNUMBER(P66), 0, 1 ))</f>
        <v>0</v>
      </c>
      <c r="CH66" s="61">
        <f>IF('[2]Validation flags'!$H$3=1,0, IF( ISNUMBER(Q66), 0, 1 ))</f>
        <v>0</v>
      </c>
      <c r="CI66" s="60"/>
      <c r="CJ66" s="61">
        <f>IF('[2]Validation flags'!$H$3=1,0, IF( ISNUMBER(S66), 0, 1 ))</f>
        <v>0</v>
      </c>
      <c r="CK66" s="61">
        <f>IF('[2]Validation flags'!$H$3=1,0, IF( ISNUMBER(T66), 0, 1 ))</f>
        <v>0</v>
      </c>
      <c r="CL66" s="61">
        <f>IF('[2]Validation flags'!$H$3=1,0, IF( ISNUMBER(U66), 0, 1 ))</f>
        <v>0</v>
      </c>
      <c r="CM66" s="61">
        <f>IF('[2]Validation flags'!$H$3=1,0, IF( ISNUMBER(V66), 0, 1 ))</f>
        <v>0</v>
      </c>
      <c r="CN66" s="61">
        <f>IF('[2]Validation flags'!$H$3=1,0, IF( ISNUMBER(W66), 0, 1 ))</f>
        <v>0</v>
      </c>
      <c r="CO66" s="60"/>
      <c r="CP66" s="61">
        <f>IF('[2]Validation flags'!$H$3=1,0, IF( ISNUMBER(Y66), 0, 1 ))</f>
        <v>0</v>
      </c>
      <c r="CQ66" s="61">
        <f>IF('[2]Validation flags'!$H$3=1,0, IF( ISNUMBER(Z66), 0, 1 ))</f>
        <v>0</v>
      </c>
      <c r="CR66" s="61">
        <f>IF('[2]Validation flags'!$H$3=1,0, IF( ISNUMBER(AA66), 0, 1 ))</f>
        <v>0</v>
      </c>
      <c r="CS66" s="61">
        <f>IF('[2]Validation flags'!$H$3=1,0, IF( ISNUMBER(AB66), 0, 1 ))</f>
        <v>0</v>
      </c>
      <c r="CT66" s="61">
        <f>IF('[2]Validation flags'!$H$3=1,0, IF( ISNUMBER(AC66), 0, 1 ))</f>
        <v>0</v>
      </c>
      <c r="CU66" s="60"/>
      <c r="CV66" s="61">
        <f>IF('[2]Validation flags'!$H$3=1,0, IF( ISNUMBER(AE66), 0, 1 ))</f>
        <v>0</v>
      </c>
      <c r="CW66" s="61">
        <f>IF('[2]Validation flags'!$H$3=1,0, IF( ISNUMBER(AF66), 0, 1 ))</f>
        <v>0</v>
      </c>
      <c r="CX66" s="61">
        <f>IF('[2]Validation flags'!$H$3=1,0, IF( ISNUMBER(AG66), 0, 1 ))</f>
        <v>0</v>
      </c>
      <c r="CY66" s="61">
        <f>IF('[2]Validation flags'!$H$3=1,0, IF( ISNUMBER(AH66), 0, 1 ))</f>
        <v>0</v>
      </c>
      <c r="CZ66" s="61">
        <f>IF('[2]Validation flags'!$H$3=1,0, IF( ISNUMBER(AI66), 0, 1 ))</f>
        <v>0</v>
      </c>
      <c r="DA66" s="60"/>
      <c r="DB66" s="61">
        <f>IF('[2]Validation flags'!$H$3=1,0, IF( ISNUMBER(AK66), 0, 1 ))</f>
        <v>0</v>
      </c>
      <c r="DC66" s="61">
        <f>IF('[2]Validation flags'!$H$3=1,0, IF( ISNUMBER(AL66), 0, 1 ))</f>
        <v>0</v>
      </c>
      <c r="DD66" s="61">
        <f>IF('[2]Validation flags'!$H$3=1,0, IF( ISNUMBER(AM66), 0, 1 ))</f>
        <v>0</v>
      </c>
      <c r="DE66" s="61">
        <f>IF('[2]Validation flags'!$H$3=1,0, IF( ISNUMBER(AN66), 0, 1 ))</f>
        <v>0</v>
      </c>
      <c r="DF66" s="61">
        <f>IF('[2]Validation flags'!$H$3=1,0, IF( ISNUMBER(AO66), 0, 1 ))</f>
        <v>0</v>
      </c>
      <c r="DG66" s="60"/>
      <c r="DH66" s="61">
        <f>IF('[2]Validation flags'!$H$3=1,0, IF( ISNUMBER(AQ66), 0, 1 ))</f>
        <v>0</v>
      </c>
      <c r="DI66" s="61">
        <f>IF('[2]Validation flags'!$H$3=1,0, IF( ISNUMBER(AR66), 0, 1 ))</f>
        <v>0</v>
      </c>
      <c r="DJ66" s="61">
        <f>IF('[2]Validation flags'!$H$3=1,0, IF( ISNUMBER(AS66), 0, 1 ))</f>
        <v>0</v>
      </c>
      <c r="DK66" s="61">
        <f>IF('[2]Validation flags'!$H$3=1,0, IF( ISNUMBER(AT66), 0, 1 ))</f>
        <v>0</v>
      </c>
      <c r="DL66" s="61">
        <f>IF('[2]Validation flags'!$H$3=1,0, IF( ISNUMBER(AU66), 0, 1 ))</f>
        <v>0</v>
      </c>
      <c r="DM66" s="60"/>
      <c r="DN66" s="61">
        <f>IF('[2]Validation flags'!$H$3=1,0, IF( ISNUMBER(AW66), 0, 1 ))</f>
        <v>0</v>
      </c>
      <c r="DO66" s="61">
        <f>IF('[2]Validation flags'!$H$3=1,0, IF( ISNUMBER(AX66), 0, 1 ))</f>
        <v>0</v>
      </c>
      <c r="DP66" s="61">
        <f>IF('[2]Validation flags'!$H$3=1,0, IF( ISNUMBER(AY66), 0, 1 ))</f>
        <v>0</v>
      </c>
      <c r="DQ66" s="61">
        <f>IF('[2]Validation flags'!$H$3=1,0, IF( ISNUMBER(AZ66), 0, 1 ))</f>
        <v>0</v>
      </c>
      <c r="DR66" s="61">
        <f>IF('[2]Validation flags'!$H$3=1,0, IF( ISNUMBER(BA66), 0, 1 ))</f>
        <v>0</v>
      </c>
      <c r="DS66" s="60"/>
    </row>
    <row r="67" spans="2:124" ht="14.25" customHeight="1" x14ac:dyDescent="0.3">
      <c r="B67" s="382">
        <f t="shared" si="22"/>
        <v>56</v>
      </c>
      <c r="C67" s="664" t="s">
        <v>1200</v>
      </c>
      <c r="D67" s="676"/>
      <c r="E67" s="391" t="s">
        <v>41</v>
      </c>
      <c r="F67" s="665">
        <v>3</v>
      </c>
      <c r="G67" s="521">
        <v>0</v>
      </c>
      <c r="H67" s="509">
        <v>0</v>
      </c>
      <c r="I67" s="509">
        <v>0</v>
      </c>
      <c r="J67" s="509">
        <v>0</v>
      </c>
      <c r="K67" s="666">
        <v>0</v>
      </c>
      <c r="L67" s="667">
        <f t="shared" si="13"/>
        <v>0</v>
      </c>
      <c r="M67" s="521">
        <v>0</v>
      </c>
      <c r="N67" s="509">
        <v>0</v>
      </c>
      <c r="O67" s="509">
        <v>0</v>
      </c>
      <c r="P67" s="509">
        <v>0</v>
      </c>
      <c r="Q67" s="666">
        <v>0</v>
      </c>
      <c r="R67" s="667">
        <f t="shared" si="14"/>
        <v>0</v>
      </c>
      <c r="S67" s="521">
        <v>0</v>
      </c>
      <c r="T67" s="509">
        <v>0</v>
      </c>
      <c r="U67" s="509">
        <v>0</v>
      </c>
      <c r="V67" s="509">
        <v>0</v>
      </c>
      <c r="W67" s="666">
        <v>0</v>
      </c>
      <c r="X67" s="667">
        <f t="shared" si="15"/>
        <v>0</v>
      </c>
      <c r="Y67" s="521">
        <v>0</v>
      </c>
      <c r="Z67" s="509">
        <v>0</v>
      </c>
      <c r="AA67" s="509">
        <v>0</v>
      </c>
      <c r="AB67" s="509">
        <v>0</v>
      </c>
      <c r="AC67" s="666">
        <v>0</v>
      </c>
      <c r="AD67" s="667">
        <f t="shared" si="16"/>
        <v>0</v>
      </c>
      <c r="AE67" s="521">
        <v>0</v>
      </c>
      <c r="AF67" s="509">
        <v>0</v>
      </c>
      <c r="AG67" s="509">
        <v>0</v>
      </c>
      <c r="AH67" s="509">
        <v>0</v>
      </c>
      <c r="AI67" s="666">
        <v>0</v>
      </c>
      <c r="AJ67" s="667">
        <f t="shared" si="17"/>
        <v>0</v>
      </c>
      <c r="AK67" s="521">
        <v>0</v>
      </c>
      <c r="AL67" s="509">
        <v>0</v>
      </c>
      <c r="AM67" s="509">
        <v>0</v>
      </c>
      <c r="AN67" s="509">
        <v>0</v>
      </c>
      <c r="AO67" s="666">
        <v>0</v>
      </c>
      <c r="AP67" s="667">
        <f t="shared" si="18"/>
        <v>0</v>
      </c>
      <c r="AQ67" s="521">
        <v>0</v>
      </c>
      <c r="AR67" s="509">
        <v>0</v>
      </c>
      <c r="AS67" s="509">
        <v>0</v>
      </c>
      <c r="AT67" s="509">
        <v>0</v>
      </c>
      <c r="AU67" s="666">
        <v>0</v>
      </c>
      <c r="AV67" s="667">
        <f t="shared" si="19"/>
        <v>0</v>
      </c>
      <c r="AW67" s="521">
        <v>0</v>
      </c>
      <c r="AX67" s="509">
        <v>0</v>
      </c>
      <c r="AY67" s="509">
        <v>0</v>
      </c>
      <c r="AZ67" s="509">
        <v>0</v>
      </c>
      <c r="BA67" s="666">
        <v>0</v>
      </c>
      <c r="BB67" s="667">
        <f t="shared" si="20"/>
        <v>0</v>
      </c>
      <c r="BC67" s="482"/>
      <c r="BD67" s="91"/>
      <c r="BE67" s="488"/>
      <c r="BF67" s="397"/>
      <c r="BG67" s="43">
        <f t="shared" si="21"/>
        <v>0</v>
      </c>
      <c r="BH67" s="651"/>
      <c r="BJ67" s="382">
        <f t="shared" si="23"/>
        <v>56</v>
      </c>
      <c r="BK67" s="664" t="s">
        <v>1200</v>
      </c>
      <c r="BL67" s="391" t="s">
        <v>41</v>
      </c>
      <c r="BM67" s="665">
        <v>3</v>
      </c>
      <c r="BN67" s="671" t="s">
        <v>1543</v>
      </c>
      <c r="BO67" s="672" t="s">
        <v>1544</v>
      </c>
      <c r="BP67" s="672" t="s">
        <v>1545</v>
      </c>
      <c r="BQ67" s="672" t="s">
        <v>1546</v>
      </c>
      <c r="BR67" s="673" t="s">
        <v>1547</v>
      </c>
      <c r="BS67" s="674" t="s">
        <v>1548</v>
      </c>
      <c r="BX67" s="61">
        <f>IF('[2]Validation flags'!$H$3=1,0, IF( ISNUMBER(G67), 0, 1 ))</f>
        <v>0</v>
      </c>
      <c r="BY67" s="61">
        <f>IF('[2]Validation flags'!$H$3=1,0, IF( ISNUMBER(H67), 0, 1 ))</f>
        <v>0</v>
      </c>
      <c r="BZ67" s="61">
        <f>IF('[2]Validation flags'!$H$3=1,0, IF( ISNUMBER(I67), 0, 1 ))</f>
        <v>0</v>
      </c>
      <c r="CA67" s="61">
        <f>IF('[2]Validation flags'!$H$3=1,0, IF( ISNUMBER(J67), 0, 1 ))</f>
        <v>0</v>
      </c>
      <c r="CB67" s="61">
        <f>IF('[2]Validation flags'!$H$3=1,0, IF( ISNUMBER(K67), 0, 1 ))</f>
        <v>0</v>
      </c>
      <c r="CC67" s="663"/>
      <c r="CD67" s="61">
        <f>IF('[2]Validation flags'!$H$3=1,0, IF( ISNUMBER(M67), 0, 1 ))</f>
        <v>0</v>
      </c>
      <c r="CE67" s="61">
        <f>IF('[2]Validation flags'!$H$3=1,0, IF( ISNUMBER(N67), 0, 1 ))</f>
        <v>0</v>
      </c>
      <c r="CF67" s="61">
        <f>IF('[2]Validation flags'!$H$3=1,0, IF( ISNUMBER(O67), 0, 1 ))</f>
        <v>0</v>
      </c>
      <c r="CG67" s="61">
        <f>IF('[2]Validation flags'!$H$3=1,0, IF( ISNUMBER(P67), 0, 1 ))</f>
        <v>0</v>
      </c>
      <c r="CH67" s="61">
        <f>IF('[2]Validation flags'!$H$3=1,0, IF( ISNUMBER(Q67), 0, 1 ))</f>
        <v>0</v>
      </c>
      <c r="CI67" s="60"/>
      <c r="CJ67" s="61">
        <f>IF('[2]Validation flags'!$H$3=1,0, IF( ISNUMBER(S67), 0, 1 ))</f>
        <v>0</v>
      </c>
      <c r="CK67" s="61">
        <f>IF('[2]Validation flags'!$H$3=1,0, IF( ISNUMBER(T67), 0, 1 ))</f>
        <v>0</v>
      </c>
      <c r="CL67" s="61">
        <f>IF('[2]Validation flags'!$H$3=1,0, IF( ISNUMBER(U67), 0, 1 ))</f>
        <v>0</v>
      </c>
      <c r="CM67" s="61">
        <f>IF('[2]Validation flags'!$H$3=1,0, IF( ISNUMBER(V67), 0, 1 ))</f>
        <v>0</v>
      </c>
      <c r="CN67" s="61">
        <f>IF('[2]Validation flags'!$H$3=1,0, IF( ISNUMBER(W67), 0, 1 ))</f>
        <v>0</v>
      </c>
      <c r="CO67" s="60"/>
      <c r="CP67" s="61">
        <f>IF('[2]Validation flags'!$H$3=1,0, IF( ISNUMBER(Y67), 0, 1 ))</f>
        <v>0</v>
      </c>
      <c r="CQ67" s="61">
        <f>IF('[2]Validation flags'!$H$3=1,0, IF( ISNUMBER(Z67), 0, 1 ))</f>
        <v>0</v>
      </c>
      <c r="CR67" s="61">
        <f>IF('[2]Validation flags'!$H$3=1,0, IF( ISNUMBER(AA67), 0, 1 ))</f>
        <v>0</v>
      </c>
      <c r="CS67" s="61">
        <f>IF('[2]Validation flags'!$H$3=1,0, IF( ISNUMBER(AB67), 0, 1 ))</f>
        <v>0</v>
      </c>
      <c r="CT67" s="61">
        <f>IF('[2]Validation flags'!$H$3=1,0, IF( ISNUMBER(AC67), 0, 1 ))</f>
        <v>0</v>
      </c>
      <c r="CU67" s="60"/>
      <c r="CV67" s="61">
        <f>IF('[2]Validation flags'!$H$3=1,0, IF( ISNUMBER(AE67), 0, 1 ))</f>
        <v>0</v>
      </c>
      <c r="CW67" s="61">
        <f>IF('[2]Validation flags'!$H$3=1,0, IF( ISNUMBER(AF67), 0, 1 ))</f>
        <v>0</v>
      </c>
      <c r="CX67" s="61">
        <f>IF('[2]Validation flags'!$H$3=1,0, IF( ISNUMBER(AG67), 0, 1 ))</f>
        <v>0</v>
      </c>
      <c r="CY67" s="61">
        <f>IF('[2]Validation flags'!$H$3=1,0, IF( ISNUMBER(AH67), 0, 1 ))</f>
        <v>0</v>
      </c>
      <c r="CZ67" s="61">
        <f>IF('[2]Validation flags'!$H$3=1,0, IF( ISNUMBER(AI67), 0, 1 ))</f>
        <v>0</v>
      </c>
      <c r="DA67" s="60"/>
      <c r="DB67" s="61">
        <f>IF('[2]Validation flags'!$H$3=1,0, IF( ISNUMBER(AK67), 0, 1 ))</f>
        <v>0</v>
      </c>
      <c r="DC67" s="61">
        <f>IF('[2]Validation flags'!$H$3=1,0, IF( ISNUMBER(AL67), 0, 1 ))</f>
        <v>0</v>
      </c>
      <c r="DD67" s="61">
        <f>IF('[2]Validation flags'!$H$3=1,0, IF( ISNUMBER(AM67), 0, 1 ))</f>
        <v>0</v>
      </c>
      <c r="DE67" s="61">
        <f>IF('[2]Validation flags'!$H$3=1,0, IF( ISNUMBER(AN67), 0, 1 ))</f>
        <v>0</v>
      </c>
      <c r="DF67" s="61">
        <f>IF('[2]Validation flags'!$H$3=1,0, IF( ISNUMBER(AO67), 0, 1 ))</f>
        <v>0</v>
      </c>
      <c r="DG67" s="60"/>
      <c r="DH67" s="61">
        <f>IF('[2]Validation flags'!$H$3=1,0, IF( ISNUMBER(AQ67), 0, 1 ))</f>
        <v>0</v>
      </c>
      <c r="DI67" s="61">
        <f>IF('[2]Validation flags'!$H$3=1,0, IF( ISNUMBER(AR67), 0, 1 ))</f>
        <v>0</v>
      </c>
      <c r="DJ67" s="61">
        <f>IF('[2]Validation flags'!$H$3=1,0, IF( ISNUMBER(AS67), 0, 1 ))</f>
        <v>0</v>
      </c>
      <c r="DK67" s="61">
        <f>IF('[2]Validation flags'!$H$3=1,0, IF( ISNUMBER(AT67), 0, 1 ))</f>
        <v>0</v>
      </c>
      <c r="DL67" s="61">
        <f>IF('[2]Validation flags'!$H$3=1,0, IF( ISNUMBER(AU67), 0, 1 ))</f>
        <v>0</v>
      </c>
      <c r="DM67" s="60"/>
      <c r="DN67" s="61">
        <f>IF('[2]Validation flags'!$H$3=1,0, IF( ISNUMBER(AW67), 0, 1 ))</f>
        <v>0</v>
      </c>
      <c r="DO67" s="61">
        <f>IF('[2]Validation flags'!$H$3=1,0, IF( ISNUMBER(AX67), 0, 1 ))</f>
        <v>0</v>
      </c>
      <c r="DP67" s="61">
        <f>IF('[2]Validation flags'!$H$3=1,0, IF( ISNUMBER(AY67), 0, 1 ))</f>
        <v>0</v>
      </c>
      <c r="DQ67" s="61">
        <f>IF('[2]Validation flags'!$H$3=1,0, IF( ISNUMBER(AZ67), 0, 1 ))</f>
        <v>0</v>
      </c>
      <c r="DR67" s="61">
        <f>IF('[2]Validation flags'!$H$3=1,0, IF( ISNUMBER(BA67), 0, 1 ))</f>
        <v>0</v>
      </c>
      <c r="DS67" s="60"/>
    </row>
    <row r="68" spans="2:124" ht="14.25" customHeight="1" x14ac:dyDescent="0.3">
      <c r="B68" s="382">
        <f t="shared" si="22"/>
        <v>57</v>
      </c>
      <c r="C68" s="664" t="s">
        <v>1207</v>
      </c>
      <c r="D68" s="676"/>
      <c r="E68" s="391" t="s">
        <v>41</v>
      </c>
      <c r="F68" s="665">
        <v>3</v>
      </c>
      <c r="G68" s="521">
        <v>0</v>
      </c>
      <c r="H68" s="509">
        <v>0</v>
      </c>
      <c r="I68" s="509">
        <v>0</v>
      </c>
      <c r="J68" s="509">
        <v>0</v>
      </c>
      <c r="K68" s="666">
        <v>0</v>
      </c>
      <c r="L68" s="667">
        <f t="shared" si="13"/>
        <v>0</v>
      </c>
      <c r="M68" s="521">
        <v>0</v>
      </c>
      <c r="N68" s="509">
        <v>0</v>
      </c>
      <c r="O68" s="509">
        <v>0</v>
      </c>
      <c r="P68" s="509">
        <v>0</v>
      </c>
      <c r="Q68" s="666">
        <v>0</v>
      </c>
      <c r="R68" s="667">
        <f t="shared" si="14"/>
        <v>0</v>
      </c>
      <c r="S68" s="521">
        <v>0</v>
      </c>
      <c r="T68" s="509">
        <v>0</v>
      </c>
      <c r="U68" s="509">
        <v>0</v>
      </c>
      <c r="V68" s="509">
        <v>0</v>
      </c>
      <c r="W68" s="666">
        <v>0</v>
      </c>
      <c r="X68" s="667">
        <f t="shared" si="15"/>
        <v>0</v>
      </c>
      <c r="Y68" s="521">
        <v>0</v>
      </c>
      <c r="Z68" s="509">
        <v>0</v>
      </c>
      <c r="AA68" s="509">
        <v>0</v>
      </c>
      <c r="AB68" s="509">
        <v>0</v>
      </c>
      <c r="AC68" s="666">
        <v>0</v>
      </c>
      <c r="AD68" s="667">
        <f t="shared" si="16"/>
        <v>0</v>
      </c>
      <c r="AE68" s="521">
        <v>0</v>
      </c>
      <c r="AF68" s="509">
        <v>0</v>
      </c>
      <c r="AG68" s="509">
        <v>0</v>
      </c>
      <c r="AH68" s="509">
        <v>0</v>
      </c>
      <c r="AI68" s="666">
        <v>0</v>
      </c>
      <c r="AJ68" s="667">
        <f t="shared" si="17"/>
        <v>0</v>
      </c>
      <c r="AK68" s="521">
        <v>0</v>
      </c>
      <c r="AL68" s="509">
        <v>0</v>
      </c>
      <c r="AM68" s="509">
        <v>0</v>
      </c>
      <c r="AN68" s="509">
        <v>0</v>
      </c>
      <c r="AO68" s="666">
        <v>0</v>
      </c>
      <c r="AP68" s="667">
        <f t="shared" si="18"/>
        <v>0</v>
      </c>
      <c r="AQ68" s="521">
        <v>0</v>
      </c>
      <c r="AR68" s="509">
        <v>1.9E-2</v>
      </c>
      <c r="AS68" s="509">
        <v>0</v>
      </c>
      <c r="AT68" s="509">
        <v>0</v>
      </c>
      <c r="AU68" s="666">
        <v>0</v>
      </c>
      <c r="AV68" s="667">
        <f t="shared" si="19"/>
        <v>1.9E-2</v>
      </c>
      <c r="AW68" s="521">
        <v>0</v>
      </c>
      <c r="AX68" s="509">
        <v>0.16300000000000001</v>
      </c>
      <c r="AY68" s="509">
        <v>0</v>
      </c>
      <c r="AZ68" s="509">
        <v>0</v>
      </c>
      <c r="BA68" s="666">
        <v>0</v>
      </c>
      <c r="BB68" s="667">
        <f t="shared" si="20"/>
        <v>0.16300000000000001</v>
      </c>
      <c r="BC68" s="482"/>
      <c r="BD68" s="91"/>
      <c r="BE68" s="488"/>
      <c r="BF68" s="71"/>
      <c r="BG68" s="43">
        <f t="shared" si="21"/>
        <v>0</v>
      </c>
      <c r="BH68" s="651"/>
      <c r="BJ68" s="382">
        <f t="shared" si="23"/>
        <v>57</v>
      </c>
      <c r="BK68" s="664" t="s">
        <v>1207</v>
      </c>
      <c r="BL68" s="391" t="s">
        <v>41</v>
      </c>
      <c r="BM68" s="665">
        <v>3</v>
      </c>
      <c r="BN68" s="671" t="s">
        <v>1549</v>
      </c>
      <c r="BO68" s="672" t="s">
        <v>1550</v>
      </c>
      <c r="BP68" s="672" t="s">
        <v>1551</v>
      </c>
      <c r="BQ68" s="672" t="s">
        <v>1552</v>
      </c>
      <c r="BR68" s="673" t="s">
        <v>1553</v>
      </c>
      <c r="BS68" s="674" t="s">
        <v>1554</v>
      </c>
      <c r="BX68" s="61">
        <f>IF('[2]Validation flags'!$H$3=1,0, IF( ISNUMBER(G68), 0, 1 ))</f>
        <v>0</v>
      </c>
      <c r="BY68" s="61">
        <f>IF('[2]Validation flags'!$H$3=1,0, IF( ISNUMBER(H68), 0, 1 ))</f>
        <v>0</v>
      </c>
      <c r="BZ68" s="61">
        <f>IF('[2]Validation flags'!$H$3=1,0, IF( ISNUMBER(I68), 0, 1 ))</f>
        <v>0</v>
      </c>
      <c r="CA68" s="61">
        <f>IF('[2]Validation flags'!$H$3=1,0, IF( ISNUMBER(J68), 0, 1 ))</f>
        <v>0</v>
      </c>
      <c r="CB68" s="61">
        <f>IF('[2]Validation flags'!$H$3=1,0, IF( ISNUMBER(K68), 0, 1 ))</f>
        <v>0</v>
      </c>
      <c r="CC68" s="663"/>
      <c r="CD68" s="61">
        <f>IF('[2]Validation flags'!$H$3=1,0, IF( ISNUMBER(M68), 0, 1 ))</f>
        <v>0</v>
      </c>
      <c r="CE68" s="61">
        <f>IF('[2]Validation flags'!$H$3=1,0, IF( ISNUMBER(N68), 0, 1 ))</f>
        <v>0</v>
      </c>
      <c r="CF68" s="61">
        <f>IF('[2]Validation flags'!$H$3=1,0, IF( ISNUMBER(O68), 0, 1 ))</f>
        <v>0</v>
      </c>
      <c r="CG68" s="61">
        <f>IF('[2]Validation flags'!$H$3=1,0, IF( ISNUMBER(P68), 0, 1 ))</f>
        <v>0</v>
      </c>
      <c r="CH68" s="61">
        <f>IF('[2]Validation flags'!$H$3=1,0, IF( ISNUMBER(Q68), 0, 1 ))</f>
        <v>0</v>
      </c>
      <c r="CI68" s="60"/>
      <c r="CJ68" s="61">
        <f>IF('[2]Validation flags'!$H$3=1,0, IF( ISNUMBER(S68), 0, 1 ))</f>
        <v>0</v>
      </c>
      <c r="CK68" s="61">
        <f>IF('[2]Validation flags'!$H$3=1,0, IF( ISNUMBER(T68), 0, 1 ))</f>
        <v>0</v>
      </c>
      <c r="CL68" s="61">
        <f>IF('[2]Validation flags'!$H$3=1,0, IF( ISNUMBER(U68), 0, 1 ))</f>
        <v>0</v>
      </c>
      <c r="CM68" s="61">
        <f>IF('[2]Validation flags'!$H$3=1,0, IF( ISNUMBER(V68), 0, 1 ))</f>
        <v>0</v>
      </c>
      <c r="CN68" s="61">
        <f>IF('[2]Validation flags'!$H$3=1,0, IF( ISNUMBER(W68), 0, 1 ))</f>
        <v>0</v>
      </c>
      <c r="CO68" s="60"/>
      <c r="CP68" s="61">
        <f>IF('[2]Validation flags'!$H$3=1,0, IF( ISNUMBER(Y68), 0, 1 ))</f>
        <v>0</v>
      </c>
      <c r="CQ68" s="61">
        <f>IF('[2]Validation flags'!$H$3=1,0, IF( ISNUMBER(Z68), 0, 1 ))</f>
        <v>0</v>
      </c>
      <c r="CR68" s="61">
        <f>IF('[2]Validation flags'!$H$3=1,0, IF( ISNUMBER(AA68), 0, 1 ))</f>
        <v>0</v>
      </c>
      <c r="CS68" s="61">
        <f>IF('[2]Validation flags'!$H$3=1,0, IF( ISNUMBER(AB68), 0, 1 ))</f>
        <v>0</v>
      </c>
      <c r="CT68" s="61">
        <f>IF('[2]Validation flags'!$H$3=1,0, IF( ISNUMBER(AC68), 0, 1 ))</f>
        <v>0</v>
      </c>
      <c r="CU68" s="60"/>
      <c r="CV68" s="61">
        <f>IF('[2]Validation flags'!$H$3=1,0, IF( ISNUMBER(AE68), 0, 1 ))</f>
        <v>0</v>
      </c>
      <c r="CW68" s="61">
        <f>IF('[2]Validation flags'!$H$3=1,0, IF( ISNUMBER(AF68), 0, 1 ))</f>
        <v>0</v>
      </c>
      <c r="CX68" s="61">
        <f>IF('[2]Validation flags'!$H$3=1,0, IF( ISNUMBER(AG68), 0, 1 ))</f>
        <v>0</v>
      </c>
      <c r="CY68" s="61">
        <f>IF('[2]Validation flags'!$H$3=1,0, IF( ISNUMBER(AH68), 0, 1 ))</f>
        <v>0</v>
      </c>
      <c r="CZ68" s="61">
        <f>IF('[2]Validation flags'!$H$3=1,0, IF( ISNUMBER(AI68), 0, 1 ))</f>
        <v>0</v>
      </c>
      <c r="DA68" s="60"/>
      <c r="DB68" s="61">
        <f>IF('[2]Validation flags'!$H$3=1,0, IF( ISNUMBER(AK68), 0, 1 ))</f>
        <v>0</v>
      </c>
      <c r="DC68" s="61">
        <f>IF('[2]Validation flags'!$H$3=1,0, IF( ISNUMBER(AL68), 0, 1 ))</f>
        <v>0</v>
      </c>
      <c r="DD68" s="61">
        <f>IF('[2]Validation flags'!$H$3=1,0, IF( ISNUMBER(AM68), 0, 1 ))</f>
        <v>0</v>
      </c>
      <c r="DE68" s="61">
        <f>IF('[2]Validation flags'!$H$3=1,0, IF( ISNUMBER(AN68), 0, 1 ))</f>
        <v>0</v>
      </c>
      <c r="DF68" s="61">
        <f>IF('[2]Validation flags'!$H$3=1,0, IF( ISNUMBER(AO68), 0, 1 ))</f>
        <v>0</v>
      </c>
      <c r="DG68" s="60"/>
      <c r="DH68" s="61">
        <f>IF('[2]Validation flags'!$H$3=1,0, IF( ISNUMBER(AQ68), 0, 1 ))</f>
        <v>0</v>
      </c>
      <c r="DI68" s="61">
        <f>IF('[2]Validation flags'!$H$3=1,0, IF( ISNUMBER(AR68), 0, 1 ))</f>
        <v>0</v>
      </c>
      <c r="DJ68" s="61">
        <f>IF('[2]Validation flags'!$H$3=1,0, IF( ISNUMBER(AS68), 0, 1 ))</f>
        <v>0</v>
      </c>
      <c r="DK68" s="61">
        <f>IF('[2]Validation flags'!$H$3=1,0, IF( ISNUMBER(AT68), 0, 1 ))</f>
        <v>0</v>
      </c>
      <c r="DL68" s="61">
        <f>IF('[2]Validation flags'!$H$3=1,0, IF( ISNUMBER(AU68), 0, 1 ))</f>
        <v>0</v>
      </c>
      <c r="DM68" s="60"/>
      <c r="DN68" s="61">
        <f>IF('[2]Validation flags'!$H$3=1,0, IF( ISNUMBER(AW68), 0, 1 ))</f>
        <v>0</v>
      </c>
      <c r="DO68" s="61">
        <f>IF('[2]Validation flags'!$H$3=1,0, IF( ISNUMBER(AX68), 0, 1 ))</f>
        <v>0</v>
      </c>
      <c r="DP68" s="61">
        <f>IF('[2]Validation flags'!$H$3=1,0, IF( ISNUMBER(AY68), 0, 1 ))</f>
        <v>0</v>
      </c>
      <c r="DQ68" s="61">
        <f>IF('[2]Validation flags'!$H$3=1,0, IF( ISNUMBER(AZ68), 0, 1 ))</f>
        <v>0</v>
      </c>
      <c r="DR68" s="61">
        <f>IF('[2]Validation flags'!$H$3=1,0, IF( ISNUMBER(BA68), 0, 1 ))</f>
        <v>0</v>
      </c>
      <c r="DS68" s="60"/>
    </row>
    <row r="69" spans="2:124" ht="14.25" customHeight="1" x14ac:dyDescent="0.3">
      <c r="B69" s="382">
        <f t="shared" si="22"/>
        <v>58</v>
      </c>
      <c r="C69" s="664" t="s">
        <v>1214</v>
      </c>
      <c r="D69" s="676"/>
      <c r="E69" s="391" t="s">
        <v>41</v>
      </c>
      <c r="F69" s="665">
        <v>3</v>
      </c>
      <c r="G69" s="521">
        <v>0</v>
      </c>
      <c r="H69" s="509">
        <v>0</v>
      </c>
      <c r="I69" s="509">
        <v>0</v>
      </c>
      <c r="J69" s="509">
        <v>0</v>
      </c>
      <c r="K69" s="666">
        <v>0</v>
      </c>
      <c r="L69" s="667">
        <f t="shared" si="13"/>
        <v>0</v>
      </c>
      <c r="M69" s="521">
        <v>0</v>
      </c>
      <c r="N69" s="509">
        <v>0</v>
      </c>
      <c r="O69" s="509">
        <v>0</v>
      </c>
      <c r="P69" s="509">
        <v>0</v>
      </c>
      <c r="Q69" s="666">
        <v>0</v>
      </c>
      <c r="R69" s="667">
        <f t="shared" si="14"/>
        <v>0</v>
      </c>
      <c r="S69" s="521">
        <v>0</v>
      </c>
      <c r="T69" s="509">
        <v>0</v>
      </c>
      <c r="U69" s="509">
        <v>0</v>
      </c>
      <c r="V69" s="509">
        <v>0</v>
      </c>
      <c r="W69" s="666">
        <v>0</v>
      </c>
      <c r="X69" s="667">
        <f t="shared" si="15"/>
        <v>0</v>
      </c>
      <c r="Y69" s="521">
        <v>0</v>
      </c>
      <c r="Z69" s="509">
        <v>0</v>
      </c>
      <c r="AA69" s="509">
        <v>0</v>
      </c>
      <c r="AB69" s="509">
        <v>0</v>
      </c>
      <c r="AC69" s="666">
        <v>0</v>
      </c>
      <c r="AD69" s="667">
        <f t="shared" si="16"/>
        <v>0</v>
      </c>
      <c r="AE69" s="521">
        <v>0</v>
      </c>
      <c r="AF69" s="509">
        <v>0</v>
      </c>
      <c r="AG69" s="509">
        <v>0</v>
      </c>
      <c r="AH69" s="509">
        <v>0</v>
      </c>
      <c r="AI69" s="666">
        <v>0</v>
      </c>
      <c r="AJ69" s="667">
        <f t="shared" si="17"/>
        <v>0</v>
      </c>
      <c r="AK69" s="521">
        <v>0</v>
      </c>
      <c r="AL69" s="509">
        <v>0</v>
      </c>
      <c r="AM69" s="509">
        <v>0</v>
      </c>
      <c r="AN69" s="509">
        <v>0</v>
      </c>
      <c r="AO69" s="666">
        <v>0</v>
      </c>
      <c r="AP69" s="667">
        <f t="shared" si="18"/>
        <v>0</v>
      </c>
      <c r="AQ69" s="521">
        <v>0</v>
      </c>
      <c r="AR69" s="509">
        <v>0</v>
      </c>
      <c r="AS69" s="509">
        <v>0</v>
      </c>
      <c r="AT69" s="509">
        <v>0</v>
      </c>
      <c r="AU69" s="666">
        <v>0</v>
      </c>
      <c r="AV69" s="667">
        <f t="shared" si="19"/>
        <v>0</v>
      </c>
      <c r="AW69" s="521">
        <v>0.10299999999999999</v>
      </c>
      <c r="AX69" s="509">
        <v>0</v>
      </c>
      <c r="AY69" s="509">
        <v>0</v>
      </c>
      <c r="AZ69" s="509">
        <v>0</v>
      </c>
      <c r="BA69" s="666">
        <v>0</v>
      </c>
      <c r="BB69" s="667">
        <f t="shared" si="20"/>
        <v>0.10299999999999999</v>
      </c>
      <c r="BC69" s="482"/>
      <c r="BD69" s="91"/>
      <c r="BE69" s="488"/>
      <c r="BF69" s="71"/>
      <c r="BG69" s="43">
        <f t="shared" si="21"/>
        <v>0</v>
      </c>
      <c r="BH69" s="651"/>
      <c r="BJ69" s="382">
        <f t="shared" si="23"/>
        <v>58</v>
      </c>
      <c r="BK69" s="664" t="s">
        <v>1214</v>
      </c>
      <c r="BL69" s="391" t="s">
        <v>41</v>
      </c>
      <c r="BM69" s="665">
        <v>3</v>
      </c>
      <c r="BN69" s="671" t="s">
        <v>1555</v>
      </c>
      <c r="BO69" s="672" t="s">
        <v>1556</v>
      </c>
      <c r="BP69" s="672" t="s">
        <v>1557</v>
      </c>
      <c r="BQ69" s="672" t="s">
        <v>1558</v>
      </c>
      <c r="BR69" s="673" t="s">
        <v>1559</v>
      </c>
      <c r="BS69" s="674" t="s">
        <v>1560</v>
      </c>
      <c r="BX69" s="61">
        <f>IF('[2]Validation flags'!$H$3=1,0, IF( ISNUMBER(G69), 0, 1 ))</f>
        <v>0</v>
      </c>
      <c r="BY69" s="61">
        <f>IF('[2]Validation flags'!$H$3=1,0, IF( ISNUMBER(H69), 0, 1 ))</f>
        <v>0</v>
      </c>
      <c r="BZ69" s="61">
        <f>IF('[2]Validation flags'!$H$3=1,0, IF( ISNUMBER(I69), 0, 1 ))</f>
        <v>0</v>
      </c>
      <c r="CA69" s="61">
        <f>IF('[2]Validation flags'!$H$3=1,0, IF( ISNUMBER(J69), 0, 1 ))</f>
        <v>0</v>
      </c>
      <c r="CB69" s="61">
        <f>IF('[2]Validation flags'!$H$3=1,0, IF( ISNUMBER(K69), 0, 1 ))</f>
        <v>0</v>
      </c>
      <c r="CC69" s="663"/>
      <c r="CD69" s="61">
        <f>IF('[2]Validation flags'!$H$3=1,0, IF( ISNUMBER(M69), 0, 1 ))</f>
        <v>0</v>
      </c>
      <c r="CE69" s="61">
        <f>IF('[2]Validation flags'!$H$3=1,0, IF( ISNUMBER(N69), 0, 1 ))</f>
        <v>0</v>
      </c>
      <c r="CF69" s="61">
        <f>IF('[2]Validation flags'!$H$3=1,0, IF( ISNUMBER(O69), 0, 1 ))</f>
        <v>0</v>
      </c>
      <c r="CG69" s="61">
        <f>IF('[2]Validation flags'!$H$3=1,0, IF( ISNUMBER(P69), 0, 1 ))</f>
        <v>0</v>
      </c>
      <c r="CH69" s="61">
        <f>IF('[2]Validation flags'!$H$3=1,0, IF( ISNUMBER(Q69), 0, 1 ))</f>
        <v>0</v>
      </c>
      <c r="CI69" s="60"/>
      <c r="CJ69" s="61">
        <f>IF('[2]Validation flags'!$H$3=1,0, IF( ISNUMBER(S69), 0, 1 ))</f>
        <v>0</v>
      </c>
      <c r="CK69" s="61">
        <f>IF('[2]Validation flags'!$H$3=1,0, IF( ISNUMBER(T69), 0, 1 ))</f>
        <v>0</v>
      </c>
      <c r="CL69" s="61">
        <f>IF('[2]Validation flags'!$H$3=1,0, IF( ISNUMBER(U69), 0, 1 ))</f>
        <v>0</v>
      </c>
      <c r="CM69" s="61">
        <f>IF('[2]Validation flags'!$H$3=1,0, IF( ISNUMBER(V69), 0, 1 ))</f>
        <v>0</v>
      </c>
      <c r="CN69" s="61">
        <f>IF('[2]Validation flags'!$H$3=1,0, IF( ISNUMBER(W69), 0, 1 ))</f>
        <v>0</v>
      </c>
      <c r="CO69" s="60"/>
      <c r="CP69" s="61">
        <f>IF('[2]Validation flags'!$H$3=1,0, IF( ISNUMBER(Y69), 0, 1 ))</f>
        <v>0</v>
      </c>
      <c r="CQ69" s="61">
        <f>IF('[2]Validation flags'!$H$3=1,0, IF( ISNUMBER(Z69), 0, 1 ))</f>
        <v>0</v>
      </c>
      <c r="CR69" s="61">
        <f>IF('[2]Validation flags'!$H$3=1,0, IF( ISNUMBER(AA69), 0, 1 ))</f>
        <v>0</v>
      </c>
      <c r="CS69" s="61">
        <f>IF('[2]Validation flags'!$H$3=1,0, IF( ISNUMBER(AB69), 0, 1 ))</f>
        <v>0</v>
      </c>
      <c r="CT69" s="61">
        <f>IF('[2]Validation flags'!$H$3=1,0, IF( ISNUMBER(AC69), 0, 1 ))</f>
        <v>0</v>
      </c>
      <c r="CU69" s="60"/>
      <c r="CV69" s="61">
        <f>IF('[2]Validation flags'!$H$3=1,0, IF( ISNUMBER(AE69), 0, 1 ))</f>
        <v>0</v>
      </c>
      <c r="CW69" s="61">
        <f>IF('[2]Validation flags'!$H$3=1,0, IF( ISNUMBER(AF69), 0, 1 ))</f>
        <v>0</v>
      </c>
      <c r="CX69" s="61">
        <f>IF('[2]Validation flags'!$H$3=1,0, IF( ISNUMBER(AG69), 0, 1 ))</f>
        <v>0</v>
      </c>
      <c r="CY69" s="61">
        <f>IF('[2]Validation flags'!$H$3=1,0, IF( ISNUMBER(AH69), 0, 1 ))</f>
        <v>0</v>
      </c>
      <c r="CZ69" s="61">
        <f>IF('[2]Validation flags'!$H$3=1,0, IF( ISNUMBER(AI69), 0, 1 ))</f>
        <v>0</v>
      </c>
      <c r="DA69" s="60"/>
      <c r="DB69" s="61">
        <f>IF('[2]Validation flags'!$H$3=1,0, IF( ISNUMBER(AK69), 0, 1 ))</f>
        <v>0</v>
      </c>
      <c r="DC69" s="61">
        <f>IF('[2]Validation flags'!$H$3=1,0, IF( ISNUMBER(AL69), 0, 1 ))</f>
        <v>0</v>
      </c>
      <c r="DD69" s="61">
        <f>IF('[2]Validation flags'!$H$3=1,0, IF( ISNUMBER(AM69), 0, 1 ))</f>
        <v>0</v>
      </c>
      <c r="DE69" s="61">
        <f>IF('[2]Validation flags'!$H$3=1,0, IF( ISNUMBER(AN69), 0, 1 ))</f>
        <v>0</v>
      </c>
      <c r="DF69" s="61">
        <f>IF('[2]Validation flags'!$H$3=1,0, IF( ISNUMBER(AO69), 0, 1 ))</f>
        <v>0</v>
      </c>
      <c r="DG69" s="60"/>
      <c r="DH69" s="61">
        <f>IF('[2]Validation flags'!$H$3=1,0, IF( ISNUMBER(AQ69), 0, 1 ))</f>
        <v>0</v>
      </c>
      <c r="DI69" s="61">
        <f>IF('[2]Validation flags'!$H$3=1,0, IF( ISNUMBER(AR69), 0, 1 ))</f>
        <v>0</v>
      </c>
      <c r="DJ69" s="61">
        <f>IF('[2]Validation flags'!$H$3=1,0, IF( ISNUMBER(AS69), 0, 1 ))</f>
        <v>0</v>
      </c>
      <c r="DK69" s="61">
        <f>IF('[2]Validation flags'!$H$3=1,0, IF( ISNUMBER(AT69), 0, 1 ))</f>
        <v>0</v>
      </c>
      <c r="DL69" s="61">
        <f>IF('[2]Validation flags'!$H$3=1,0, IF( ISNUMBER(AU69), 0, 1 ))</f>
        <v>0</v>
      </c>
      <c r="DM69" s="60"/>
      <c r="DN69" s="61">
        <f>IF('[2]Validation flags'!$H$3=1,0, IF( ISNUMBER(AW69), 0, 1 ))</f>
        <v>0</v>
      </c>
      <c r="DO69" s="61">
        <f>IF('[2]Validation flags'!$H$3=1,0, IF( ISNUMBER(AX69), 0, 1 ))</f>
        <v>0</v>
      </c>
      <c r="DP69" s="61">
        <f>IF('[2]Validation flags'!$H$3=1,0, IF( ISNUMBER(AY69), 0, 1 ))</f>
        <v>0</v>
      </c>
      <c r="DQ69" s="61">
        <f>IF('[2]Validation flags'!$H$3=1,0, IF( ISNUMBER(AZ69), 0, 1 ))</f>
        <v>0</v>
      </c>
      <c r="DR69" s="61">
        <f>IF('[2]Validation flags'!$H$3=1,0, IF( ISNUMBER(BA69), 0, 1 ))</f>
        <v>0</v>
      </c>
      <c r="DS69" s="60"/>
    </row>
    <row r="70" spans="2:124" ht="14.25" customHeight="1" x14ac:dyDescent="0.3">
      <c r="B70" s="382">
        <f t="shared" si="22"/>
        <v>59</v>
      </c>
      <c r="C70" s="664" t="s">
        <v>1221</v>
      </c>
      <c r="D70" s="676"/>
      <c r="E70" s="391" t="s">
        <v>41</v>
      </c>
      <c r="F70" s="665">
        <v>3</v>
      </c>
      <c r="G70" s="521">
        <v>0</v>
      </c>
      <c r="H70" s="509">
        <v>0</v>
      </c>
      <c r="I70" s="509">
        <v>0</v>
      </c>
      <c r="J70" s="509">
        <v>0</v>
      </c>
      <c r="K70" s="666">
        <v>0</v>
      </c>
      <c r="L70" s="667">
        <f t="shared" si="13"/>
        <v>0</v>
      </c>
      <c r="M70" s="521">
        <v>0</v>
      </c>
      <c r="N70" s="509">
        <v>0</v>
      </c>
      <c r="O70" s="509">
        <v>0</v>
      </c>
      <c r="P70" s="509">
        <v>0</v>
      </c>
      <c r="Q70" s="666">
        <v>0</v>
      </c>
      <c r="R70" s="667">
        <f t="shared" si="14"/>
        <v>0</v>
      </c>
      <c r="S70" s="521">
        <v>0</v>
      </c>
      <c r="T70" s="509">
        <v>0</v>
      </c>
      <c r="U70" s="509">
        <v>0</v>
      </c>
      <c r="V70" s="509">
        <v>0</v>
      </c>
      <c r="W70" s="666">
        <v>0</v>
      </c>
      <c r="X70" s="667">
        <f t="shared" si="15"/>
        <v>0</v>
      </c>
      <c r="Y70" s="521">
        <v>0</v>
      </c>
      <c r="Z70" s="509">
        <v>0</v>
      </c>
      <c r="AA70" s="509">
        <v>0</v>
      </c>
      <c r="AB70" s="509">
        <v>0</v>
      </c>
      <c r="AC70" s="666">
        <v>0</v>
      </c>
      <c r="AD70" s="667">
        <f t="shared" si="16"/>
        <v>0</v>
      </c>
      <c r="AE70" s="521">
        <v>0</v>
      </c>
      <c r="AF70" s="509">
        <v>0</v>
      </c>
      <c r="AG70" s="509">
        <v>0</v>
      </c>
      <c r="AH70" s="509">
        <v>0</v>
      </c>
      <c r="AI70" s="666">
        <v>0</v>
      </c>
      <c r="AJ70" s="667">
        <f t="shared" si="17"/>
        <v>0</v>
      </c>
      <c r="AK70" s="521">
        <v>0</v>
      </c>
      <c r="AL70" s="509">
        <v>0</v>
      </c>
      <c r="AM70" s="509">
        <v>0</v>
      </c>
      <c r="AN70" s="509">
        <v>0</v>
      </c>
      <c r="AO70" s="666">
        <v>0</v>
      </c>
      <c r="AP70" s="667">
        <f t="shared" si="18"/>
        <v>0</v>
      </c>
      <c r="AQ70" s="521">
        <v>0</v>
      </c>
      <c r="AR70" s="509">
        <v>0</v>
      </c>
      <c r="AS70" s="509">
        <v>0</v>
      </c>
      <c r="AT70" s="509">
        <v>0</v>
      </c>
      <c r="AU70" s="666">
        <v>0</v>
      </c>
      <c r="AV70" s="667">
        <f t="shared" si="19"/>
        <v>0</v>
      </c>
      <c r="AW70" s="521">
        <v>0</v>
      </c>
      <c r="AX70" s="509">
        <v>0</v>
      </c>
      <c r="AY70" s="509">
        <v>0</v>
      </c>
      <c r="AZ70" s="509">
        <v>0</v>
      </c>
      <c r="BA70" s="666">
        <v>0</v>
      </c>
      <c r="BB70" s="667">
        <f t="shared" si="20"/>
        <v>0</v>
      </c>
      <c r="BC70" s="482"/>
      <c r="BD70" s="91"/>
      <c r="BE70" s="488"/>
      <c r="BF70" s="71"/>
      <c r="BG70" s="43">
        <f t="shared" si="21"/>
        <v>0</v>
      </c>
      <c r="BH70" s="651"/>
      <c r="BJ70" s="382">
        <f t="shared" si="23"/>
        <v>59</v>
      </c>
      <c r="BK70" s="664" t="s">
        <v>1221</v>
      </c>
      <c r="BL70" s="391" t="s">
        <v>41</v>
      </c>
      <c r="BM70" s="665">
        <v>3</v>
      </c>
      <c r="BN70" s="671" t="s">
        <v>1561</v>
      </c>
      <c r="BO70" s="672" t="s">
        <v>1562</v>
      </c>
      <c r="BP70" s="672" t="s">
        <v>1563</v>
      </c>
      <c r="BQ70" s="672" t="s">
        <v>1564</v>
      </c>
      <c r="BR70" s="673" t="s">
        <v>1565</v>
      </c>
      <c r="BS70" s="674" t="s">
        <v>1566</v>
      </c>
      <c r="BX70" s="61">
        <f>IF('[2]Validation flags'!$H$3=1,0, IF( ISNUMBER(G70), 0, 1 ))</f>
        <v>0</v>
      </c>
      <c r="BY70" s="61">
        <f>IF('[2]Validation flags'!$H$3=1,0, IF( ISNUMBER(H70), 0, 1 ))</f>
        <v>0</v>
      </c>
      <c r="BZ70" s="61">
        <f>IF('[2]Validation flags'!$H$3=1,0, IF( ISNUMBER(I70), 0, 1 ))</f>
        <v>0</v>
      </c>
      <c r="CA70" s="61">
        <f>IF('[2]Validation flags'!$H$3=1,0, IF( ISNUMBER(J70), 0, 1 ))</f>
        <v>0</v>
      </c>
      <c r="CB70" s="61">
        <f>IF('[2]Validation flags'!$H$3=1,0, IF( ISNUMBER(K70), 0, 1 ))</f>
        <v>0</v>
      </c>
      <c r="CC70" s="663"/>
      <c r="CD70" s="61">
        <f>IF('[2]Validation flags'!$H$3=1,0, IF( ISNUMBER(M70), 0, 1 ))</f>
        <v>0</v>
      </c>
      <c r="CE70" s="61">
        <f>IF('[2]Validation flags'!$H$3=1,0, IF( ISNUMBER(N70), 0, 1 ))</f>
        <v>0</v>
      </c>
      <c r="CF70" s="61">
        <f>IF('[2]Validation flags'!$H$3=1,0, IF( ISNUMBER(O70), 0, 1 ))</f>
        <v>0</v>
      </c>
      <c r="CG70" s="61">
        <f>IF('[2]Validation flags'!$H$3=1,0, IF( ISNUMBER(P70), 0, 1 ))</f>
        <v>0</v>
      </c>
      <c r="CH70" s="61">
        <f>IF('[2]Validation flags'!$H$3=1,0, IF( ISNUMBER(Q70), 0, 1 ))</f>
        <v>0</v>
      </c>
      <c r="CI70" s="60"/>
      <c r="CJ70" s="61">
        <f>IF('[2]Validation flags'!$H$3=1,0, IF( ISNUMBER(S70), 0, 1 ))</f>
        <v>0</v>
      </c>
      <c r="CK70" s="61">
        <f>IF('[2]Validation flags'!$H$3=1,0, IF( ISNUMBER(T70), 0, 1 ))</f>
        <v>0</v>
      </c>
      <c r="CL70" s="61">
        <f>IF('[2]Validation flags'!$H$3=1,0, IF( ISNUMBER(U70), 0, 1 ))</f>
        <v>0</v>
      </c>
      <c r="CM70" s="61">
        <f>IF('[2]Validation flags'!$H$3=1,0, IF( ISNUMBER(V70), 0, 1 ))</f>
        <v>0</v>
      </c>
      <c r="CN70" s="61">
        <f>IF('[2]Validation flags'!$H$3=1,0, IF( ISNUMBER(W70), 0, 1 ))</f>
        <v>0</v>
      </c>
      <c r="CO70" s="60"/>
      <c r="CP70" s="61">
        <f>IF('[2]Validation flags'!$H$3=1,0, IF( ISNUMBER(Y70), 0, 1 ))</f>
        <v>0</v>
      </c>
      <c r="CQ70" s="61">
        <f>IF('[2]Validation flags'!$H$3=1,0, IF( ISNUMBER(Z70), 0, 1 ))</f>
        <v>0</v>
      </c>
      <c r="CR70" s="61">
        <f>IF('[2]Validation flags'!$H$3=1,0, IF( ISNUMBER(AA70), 0, 1 ))</f>
        <v>0</v>
      </c>
      <c r="CS70" s="61">
        <f>IF('[2]Validation flags'!$H$3=1,0, IF( ISNUMBER(AB70), 0, 1 ))</f>
        <v>0</v>
      </c>
      <c r="CT70" s="61">
        <f>IF('[2]Validation flags'!$H$3=1,0, IF( ISNUMBER(AC70), 0, 1 ))</f>
        <v>0</v>
      </c>
      <c r="CU70" s="60"/>
      <c r="CV70" s="61">
        <f>IF('[2]Validation flags'!$H$3=1,0, IF( ISNUMBER(AE70), 0, 1 ))</f>
        <v>0</v>
      </c>
      <c r="CW70" s="61">
        <f>IF('[2]Validation flags'!$H$3=1,0, IF( ISNUMBER(AF70), 0, 1 ))</f>
        <v>0</v>
      </c>
      <c r="CX70" s="61">
        <f>IF('[2]Validation flags'!$H$3=1,0, IF( ISNUMBER(AG70), 0, 1 ))</f>
        <v>0</v>
      </c>
      <c r="CY70" s="61">
        <f>IF('[2]Validation flags'!$H$3=1,0, IF( ISNUMBER(AH70), 0, 1 ))</f>
        <v>0</v>
      </c>
      <c r="CZ70" s="61">
        <f>IF('[2]Validation flags'!$H$3=1,0, IF( ISNUMBER(AI70), 0, 1 ))</f>
        <v>0</v>
      </c>
      <c r="DA70" s="60"/>
      <c r="DB70" s="61">
        <f>IF('[2]Validation flags'!$H$3=1,0, IF( ISNUMBER(AK70), 0, 1 ))</f>
        <v>0</v>
      </c>
      <c r="DC70" s="61">
        <f>IF('[2]Validation flags'!$H$3=1,0, IF( ISNUMBER(AL70), 0, 1 ))</f>
        <v>0</v>
      </c>
      <c r="DD70" s="61">
        <f>IF('[2]Validation flags'!$H$3=1,0, IF( ISNUMBER(AM70), 0, 1 ))</f>
        <v>0</v>
      </c>
      <c r="DE70" s="61">
        <f>IF('[2]Validation flags'!$H$3=1,0, IF( ISNUMBER(AN70), 0, 1 ))</f>
        <v>0</v>
      </c>
      <c r="DF70" s="61">
        <f>IF('[2]Validation flags'!$H$3=1,0, IF( ISNUMBER(AO70), 0, 1 ))</f>
        <v>0</v>
      </c>
      <c r="DG70" s="60"/>
      <c r="DH70" s="61">
        <f>IF('[2]Validation flags'!$H$3=1,0, IF( ISNUMBER(AQ70), 0, 1 ))</f>
        <v>0</v>
      </c>
      <c r="DI70" s="61">
        <f>IF('[2]Validation flags'!$H$3=1,0, IF( ISNUMBER(AR70), 0, 1 ))</f>
        <v>0</v>
      </c>
      <c r="DJ70" s="61">
        <f>IF('[2]Validation flags'!$H$3=1,0, IF( ISNUMBER(AS70), 0, 1 ))</f>
        <v>0</v>
      </c>
      <c r="DK70" s="61">
        <f>IF('[2]Validation flags'!$H$3=1,0, IF( ISNUMBER(AT70), 0, 1 ))</f>
        <v>0</v>
      </c>
      <c r="DL70" s="61">
        <f>IF('[2]Validation flags'!$H$3=1,0, IF( ISNUMBER(AU70), 0, 1 ))</f>
        <v>0</v>
      </c>
      <c r="DM70" s="60"/>
      <c r="DN70" s="61">
        <f>IF('[2]Validation flags'!$H$3=1,0, IF( ISNUMBER(AW70), 0, 1 ))</f>
        <v>0</v>
      </c>
      <c r="DO70" s="61">
        <f>IF('[2]Validation flags'!$H$3=1,0, IF( ISNUMBER(AX70), 0, 1 ))</f>
        <v>0</v>
      </c>
      <c r="DP70" s="61">
        <f>IF('[2]Validation flags'!$H$3=1,0, IF( ISNUMBER(AY70), 0, 1 ))</f>
        <v>0</v>
      </c>
      <c r="DQ70" s="61">
        <f>IF('[2]Validation flags'!$H$3=1,0, IF( ISNUMBER(AZ70), 0, 1 ))</f>
        <v>0</v>
      </c>
      <c r="DR70" s="61">
        <f>IF('[2]Validation flags'!$H$3=1,0, IF( ISNUMBER(BA70), 0, 1 ))</f>
        <v>0</v>
      </c>
      <c r="DS70" s="60"/>
    </row>
    <row r="71" spans="2:124" ht="14.25" customHeight="1" x14ac:dyDescent="0.3">
      <c r="B71" s="382">
        <f t="shared" si="22"/>
        <v>60</v>
      </c>
      <c r="C71" s="664" t="s">
        <v>1228</v>
      </c>
      <c r="D71" s="676"/>
      <c r="E71" s="391" t="s">
        <v>41</v>
      </c>
      <c r="F71" s="665">
        <v>3</v>
      </c>
      <c r="G71" s="521">
        <v>0</v>
      </c>
      <c r="H71" s="509">
        <v>0</v>
      </c>
      <c r="I71" s="509">
        <v>0</v>
      </c>
      <c r="J71" s="509">
        <v>0</v>
      </c>
      <c r="K71" s="666">
        <v>0</v>
      </c>
      <c r="L71" s="667">
        <f t="shared" si="13"/>
        <v>0</v>
      </c>
      <c r="M71" s="521">
        <v>0</v>
      </c>
      <c r="N71" s="509">
        <v>0</v>
      </c>
      <c r="O71" s="509">
        <v>0</v>
      </c>
      <c r="P71" s="509">
        <v>0</v>
      </c>
      <c r="Q71" s="666">
        <v>0</v>
      </c>
      <c r="R71" s="667">
        <f t="shared" si="14"/>
        <v>0</v>
      </c>
      <c r="S71" s="521">
        <v>0</v>
      </c>
      <c r="T71" s="509">
        <v>0</v>
      </c>
      <c r="U71" s="509">
        <v>0</v>
      </c>
      <c r="V71" s="509">
        <v>0</v>
      </c>
      <c r="W71" s="666">
        <v>0</v>
      </c>
      <c r="X71" s="667">
        <f t="shared" si="15"/>
        <v>0</v>
      </c>
      <c r="Y71" s="521">
        <v>0</v>
      </c>
      <c r="Z71" s="509">
        <v>0</v>
      </c>
      <c r="AA71" s="509">
        <v>0</v>
      </c>
      <c r="AB71" s="509">
        <v>0</v>
      </c>
      <c r="AC71" s="666">
        <v>0</v>
      </c>
      <c r="AD71" s="667">
        <f t="shared" si="16"/>
        <v>0</v>
      </c>
      <c r="AE71" s="521">
        <v>0</v>
      </c>
      <c r="AF71" s="509">
        <v>0</v>
      </c>
      <c r="AG71" s="509">
        <v>0</v>
      </c>
      <c r="AH71" s="509">
        <v>0</v>
      </c>
      <c r="AI71" s="666">
        <v>0</v>
      </c>
      <c r="AJ71" s="667">
        <f t="shared" si="17"/>
        <v>0</v>
      </c>
      <c r="AK71" s="521">
        <v>0</v>
      </c>
      <c r="AL71" s="509">
        <v>0</v>
      </c>
      <c r="AM71" s="509">
        <v>0</v>
      </c>
      <c r="AN71" s="509">
        <v>0</v>
      </c>
      <c r="AO71" s="666">
        <v>0</v>
      </c>
      <c r="AP71" s="667">
        <f t="shared" si="18"/>
        <v>0</v>
      </c>
      <c r="AQ71" s="521">
        <v>0</v>
      </c>
      <c r="AR71" s="509">
        <v>0</v>
      </c>
      <c r="AS71" s="509">
        <v>0</v>
      </c>
      <c r="AT71" s="509">
        <v>0</v>
      </c>
      <c r="AU71" s="666">
        <v>0</v>
      </c>
      <c r="AV71" s="667">
        <f t="shared" si="19"/>
        <v>0</v>
      </c>
      <c r="AW71" s="521">
        <v>0</v>
      </c>
      <c r="AX71" s="509">
        <v>0</v>
      </c>
      <c r="AY71" s="509">
        <v>0</v>
      </c>
      <c r="AZ71" s="509">
        <v>0</v>
      </c>
      <c r="BA71" s="666">
        <v>0</v>
      </c>
      <c r="BB71" s="667">
        <f t="shared" si="20"/>
        <v>0</v>
      </c>
      <c r="BC71" s="482"/>
      <c r="BD71" s="91"/>
      <c r="BE71" s="488"/>
      <c r="BF71" s="71"/>
      <c r="BG71" s="43">
        <f t="shared" si="21"/>
        <v>0</v>
      </c>
      <c r="BH71" s="651"/>
      <c r="BJ71" s="382">
        <f t="shared" si="23"/>
        <v>60</v>
      </c>
      <c r="BK71" s="664" t="s">
        <v>1228</v>
      </c>
      <c r="BL71" s="391" t="s">
        <v>41</v>
      </c>
      <c r="BM71" s="665">
        <v>3</v>
      </c>
      <c r="BN71" s="671" t="s">
        <v>1567</v>
      </c>
      <c r="BO71" s="672" t="s">
        <v>1568</v>
      </c>
      <c r="BP71" s="672" t="s">
        <v>1569</v>
      </c>
      <c r="BQ71" s="672" t="s">
        <v>1570</v>
      </c>
      <c r="BR71" s="673" t="s">
        <v>1571</v>
      </c>
      <c r="BS71" s="674" t="s">
        <v>1572</v>
      </c>
      <c r="BX71" s="61">
        <f>IF('[2]Validation flags'!$H$3=1,0, IF( ISNUMBER(G71), 0, 1 ))</f>
        <v>0</v>
      </c>
      <c r="BY71" s="61">
        <f>IF('[2]Validation flags'!$H$3=1,0, IF( ISNUMBER(H71), 0, 1 ))</f>
        <v>0</v>
      </c>
      <c r="BZ71" s="61">
        <f>IF('[2]Validation flags'!$H$3=1,0, IF( ISNUMBER(I71), 0, 1 ))</f>
        <v>0</v>
      </c>
      <c r="CA71" s="61">
        <f>IF('[2]Validation flags'!$H$3=1,0, IF( ISNUMBER(J71), 0, 1 ))</f>
        <v>0</v>
      </c>
      <c r="CB71" s="61">
        <f>IF('[2]Validation flags'!$H$3=1,0, IF( ISNUMBER(K71), 0, 1 ))</f>
        <v>0</v>
      </c>
      <c r="CC71" s="663"/>
      <c r="CD71" s="61">
        <f>IF('[2]Validation flags'!$H$3=1,0, IF( ISNUMBER(M71), 0, 1 ))</f>
        <v>0</v>
      </c>
      <c r="CE71" s="61">
        <f>IF('[2]Validation flags'!$H$3=1,0, IF( ISNUMBER(N71), 0, 1 ))</f>
        <v>0</v>
      </c>
      <c r="CF71" s="61">
        <f>IF('[2]Validation flags'!$H$3=1,0, IF( ISNUMBER(O71), 0, 1 ))</f>
        <v>0</v>
      </c>
      <c r="CG71" s="61">
        <f>IF('[2]Validation flags'!$H$3=1,0, IF( ISNUMBER(P71), 0, 1 ))</f>
        <v>0</v>
      </c>
      <c r="CH71" s="61">
        <f>IF('[2]Validation flags'!$H$3=1,0, IF( ISNUMBER(Q71), 0, 1 ))</f>
        <v>0</v>
      </c>
      <c r="CI71" s="60"/>
      <c r="CJ71" s="61">
        <f>IF('[2]Validation flags'!$H$3=1,0, IF( ISNUMBER(S71), 0, 1 ))</f>
        <v>0</v>
      </c>
      <c r="CK71" s="61">
        <f>IF('[2]Validation flags'!$H$3=1,0, IF( ISNUMBER(T71), 0, 1 ))</f>
        <v>0</v>
      </c>
      <c r="CL71" s="61">
        <f>IF('[2]Validation flags'!$H$3=1,0, IF( ISNUMBER(U71), 0, 1 ))</f>
        <v>0</v>
      </c>
      <c r="CM71" s="61">
        <f>IF('[2]Validation flags'!$H$3=1,0, IF( ISNUMBER(V71), 0, 1 ))</f>
        <v>0</v>
      </c>
      <c r="CN71" s="61">
        <f>IF('[2]Validation flags'!$H$3=1,0, IF( ISNUMBER(W71), 0, 1 ))</f>
        <v>0</v>
      </c>
      <c r="CO71" s="60"/>
      <c r="CP71" s="61">
        <f>IF('[2]Validation flags'!$H$3=1,0, IF( ISNUMBER(Y71), 0, 1 ))</f>
        <v>0</v>
      </c>
      <c r="CQ71" s="61">
        <f>IF('[2]Validation flags'!$H$3=1,0, IF( ISNUMBER(Z71), 0, 1 ))</f>
        <v>0</v>
      </c>
      <c r="CR71" s="61">
        <f>IF('[2]Validation flags'!$H$3=1,0, IF( ISNUMBER(AA71), 0, 1 ))</f>
        <v>0</v>
      </c>
      <c r="CS71" s="61">
        <f>IF('[2]Validation flags'!$H$3=1,0, IF( ISNUMBER(AB71), 0, 1 ))</f>
        <v>0</v>
      </c>
      <c r="CT71" s="61">
        <f>IF('[2]Validation flags'!$H$3=1,0, IF( ISNUMBER(AC71), 0, 1 ))</f>
        <v>0</v>
      </c>
      <c r="CU71" s="60"/>
      <c r="CV71" s="61">
        <f>IF('[2]Validation flags'!$H$3=1,0, IF( ISNUMBER(AE71), 0, 1 ))</f>
        <v>0</v>
      </c>
      <c r="CW71" s="61">
        <f>IF('[2]Validation flags'!$H$3=1,0, IF( ISNUMBER(AF71), 0, 1 ))</f>
        <v>0</v>
      </c>
      <c r="CX71" s="61">
        <f>IF('[2]Validation flags'!$H$3=1,0, IF( ISNUMBER(AG71), 0, 1 ))</f>
        <v>0</v>
      </c>
      <c r="CY71" s="61">
        <f>IF('[2]Validation flags'!$H$3=1,0, IF( ISNUMBER(AH71), 0, 1 ))</f>
        <v>0</v>
      </c>
      <c r="CZ71" s="61">
        <f>IF('[2]Validation flags'!$H$3=1,0, IF( ISNUMBER(AI71), 0, 1 ))</f>
        <v>0</v>
      </c>
      <c r="DA71" s="60"/>
      <c r="DB71" s="61">
        <f>IF('[2]Validation flags'!$H$3=1,0, IF( ISNUMBER(AK71), 0, 1 ))</f>
        <v>0</v>
      </c>
      <c r="DC71" s="61">
        <f>IF('[2]Validation flags'!$H$3=1,0, IF( ISNUMBER(AL71), 0, 1 ))</f>
        <v>0</v>
      </c>
      <c r="DD71" s="61">
        <f>IF('[2]Validation flags'!$H$3=1,0, IF( ISNUMBER(AM71), 0, 1 ))</f>
        <v>0</v>
      </c>
      <c r="DE71" s="61">
        <f>IF('[2]Validation flags'!$H$3=1,0, IF( ISNUMBER(AN71), 0, 1 ))</f>
        <v>0</v>
      </c>
      <c r="DF71" s="61">
        <f>IF('[2]Validation flags'!$H$3=1,0, IF( ISNUMBER(AO71), 0, 1 ))</f>
        <v>0</v>
      </c>
      <c r="DG71" s="60"/>
      <c r="DH71" s="61">
        <f>IF('[2]Validation flags'!$H$3=1,0, IF( ISNUMBER(AQ71), 0, 1 ))</f>
        <v>0</v>
      </c>
      <c r="DI71" s="61">
        <f>IF('[2]Validation flags'!$H$3=1,0, IF( ISNUMBER(AR71), 0, 1 ))</f>
        <v>0</v>
      </c>
      <c r="DJ71" s="61">
        <f>IF('[2]Validation flags'!$H$3=1,0, IF( ISNUMBER(AS71), 0, 1 ))</f>
        <v>0</v>
      </c>
      <c r="DK71" s="61">
        <f>IF('[2]Validation flags'!$H$3=1,0, IF( ISNUMBER(AT71), 0, 1 ))</f>
        <v>0</v>
      </c>
      <c r="DL71" s="61">
        <f>IF('[2]Validation flags'!$H$3=1,0, IF( ISNUMBER(AU71), 0, 1 ))</f>
        <v>0</v>
      </c>
      <c r="DM71" s="60"/>
      <c r="DN71" s="61">
        <f>IF('[2]Validation flags'!$H$3=1,0, IF( ISNUMBER(AW71), 0, 1 ))</f>
        <v>0</v>
      </c>
      <c r="DO71" s="61">
        <f>IF('[2]Validation flags'!$H$3=1,0, IF( ISNUMBER(AX71), 0, 1 ))</f>
        <v>0</v>
      </c>
      <c r="DP71" s="61">
        <f>IF('[2]Validation flags'!$H$3=1,0, IF( ISNUMBER(AY71), 0, 1 ))</f>
        <v>0</v>
      </c>
      <c r="DQ71" s="61">
        <f>IF('[2]Validation flags'!$H$3=1,0, IF( ISNUMBER(AZ71), 0, 1 ))</f>
        <v>0</v>
      </c>
      <c r="DR71" s="61">
        <f>IF('[2]Validation flags'!$H$3=1,0, IF( ISNUMBER(BA71), 0, 1 ))</f>
        <v>0</v>
      </c>
      <c r="DS71" s="60"/>
    </row>
    <row r="72" spans="2:124" ht="14.25" customHeight="1" x14ac:dyDescent="0.3">
      <c r="B72" s="382">
        <f t="shared" si="22"/>
        <v>61</v>
      </c>
      <c r="C72" s="664" t="s">
        <v>1235</v>
      </c>
      <c r="D72" s="676"/>
      <c r="E72" s="391" t="s">
        <v>41</v>
      </c>
      <c r="F72" s="665">
        <v>3</v>
      </c>
      <c r="G72" s="521">
        <v>0</v>
      </c>
      <c r="H72" s="509">
        <v>0</v>
      </c>
      <c r="I72" s="509">
        <v>0</v>
      </c>
      <c r="J72" s="509">
        <v>0</v>
      </c>
      <c r="K72" s="666">
        <v>0</v>
      </c>
      <c r="L72" s="667">
        <f t="shared" si="13"/>
        <v>0</v>
      </c>
      <c r="M72" s="521">
        <v>0</v>
      </c>
      <c r="N72" s="509">
        <v>0</v>
      </c>
      <c r="O72" s="509">
        <v>0</v>
      </c>
      <c r="P72" s="509">
        <v>0</v>
      </c>
      <c r="Q72" s="666">
        <v>0</v>
      </c>
      <c r="R72" s="667">
        <f t="shared" si="14"/>
        <v>0</v>
      </c>
      <c r="S72" s="521">
        <v>0</v>
      </c>
      <c r="T72" s="509">
        <v>0</v>
      </c>
      <c r="U72" s="509">
        <v>0</v>
      </c>
      <c r="V72" s="509">
        <v>0</v>
      </c>
      <c r="W72" s="666">
        <v>0</v>
      </c>
      <c r="X72" s="667">
        <f t="shared" si="15"/>
        <v>0</v>
      </c>
      <c r="Y72" s="521">
        <v>0</v>
      </c>
      <c r="Z72" s="509">
        <v>0</v>
      </c>
      <c r="AA72" s="509">
        <v>0</v>
      </c>
      <c r="AB72" s="509">
        <v>0</v>
      </c>
      <c r="AC72" s="666">
        <v>0</v>
      </c>
      <c r="AD72" s="667">
        <f t="shared" si="16"/>
        <v>0</v>
      </c>
      <c r="AE72" s="521">
        <v>0</v>
      </c>
      <c r="AF72" s="509">
        <v>0</v>
      </c>
      <c r="AG72" s="509">
        <v>0</v>
      </c>
      <c r="AH72" s="509">
        <v>0</v>
      </c>
      <c r="AI72" s="666">
        <v>0</v>
      </c>
      <c r="AJ72" s="667">
        <f t="shared" si="17"/>
        <v>0</v>
      </c>
      <c r="AK72" s="521">
        <v>0</v>
      </c>
      <c r="AL72" s="509">
        <v>0</v>
      </c>
      <c r="AM72" s="509">
        <v>0</v>
      </c>
      <c r="AN72" s="509">
        <v>0</v>
      </c>
      <c r="AO72" s="666">
        <v>0</v>
      </c>
      <c r="AP72" s="667">
        <f t="shared" si="18"/>
        <v>0</v>
      </c>
      <c r="AQ72" s="521">
        <v>0</v>
      </c>
      <c r="AR72" s="509">
        <v>0</v>
      </c>
      <c r="AS72" s="509">
        <v>0</v>
      </c>
      <c r="AT72" s="509">
        <v>0</v>
      </c>
      <c r="AU72" s="666">
        <v>0</v>
      </c>
      <c r="AV72" s="667">
        <f t="shared" si="19"/>
        <v>0</v>
      </c>
      <c r="AW72" s="521">
        <v>0</v>
      </c>
      <c r="AX72" s="509">
        <v>0</v>
      </c>
      <c r="AY72" s="509">
        <v>0</v>
      </c>
      <c r="AZ72" s="509">
        <v>0</v>
      </c>
      <c r="BA72" s="666">
        <v>0</v>
      </c>
      <c r="BB72" s="667">
        <f t="shared" si="20"/>
        <v>0</v>
      </c>
      <c r="BC72" s="482"/>
      <c r="BD72" s="91"/>
      <c r="BE72" s="488"/>
      <c r="BF72" s="71"/>
      <c r="BG72" s="43">
        <f t="shared" si="21"/>
        <v>0</v>
      </c>
      <c r="BH72" s="651"/>
      <c r="BJ72" s="382">
        <f t="shared" si="23"/>
        <v>61</v>
      </c>
      <c r="BK72" s="664" t="s">
        <v>1235</v>
      </c>
      <c r="BL72" s="391" t="s">
        <v>41</v>
      </c>
      <c r="BM72" s="665">
        <v>3</v>
      </c>
      <c r="BN72" s="671" t="s">
        <v>1573</v>
      </c>
      <c r="BO72" s="672" t="s">
        <v>1574</v>
      </c>
      <c r="BP72" s="672" t="s">
        <v>1575</v>
      </c>
      <c r="BQ72" s="672" t="s">
        <v>1576</v>
      </c>
      <c r="BR72" s="673" t="s">
        <v>1577</v>
      </c>
      <c r="BS72" s="674" t="s">
        <v>1578</v>
      </c>
      <c r="BX72" s="61">
        <f>IF('[2]Validation flags'!$H$3=1,0, IF( ISNUMBER(G72), 0, 1 ))</f>
        <v>0</v>
      </c>
      <c r="BY72" s="61">
        <f>IF('[2]Validation flags'!$H$3=1,0, IF( ISNUMBER(H72), 0, 1 ))</f>
        <v>0</v>
      </c>
      <c r="BZ72" s="61">
        <f>IF('[2]Validation flags'!$H$3=1,0, IF( ISNUMBER(I72), 0, 1 ))</f>
        <v>0</v>
      </c>
      <c r="CA72" s="61">
        <f>IF('[2]Validation flags'!$H$3=1,0, IF( ISNUMBER(J72), 0, 1 ))</f>
        <v>0</v>
      </c>
      <c r="CB72" s="61">
        <f>IF('[2]Validation flags'!$H$3=1,0, IF( ISNUMBER(K72), 0, 1 ))</f>
        <v>0</v>
      </c>
      <c r="CC72" s="663"/>
      <c r="CD72" s="61">
        <f>IF('[2]Validation flags'!$H$3=1,0, IF( ISNUMBER(M72), 0, 1 ))</f>
        <v>0</v>
      </c>
      <c r="CE72" s="61">
        <f>IF('[2]Validation flags'!$H$3=1,0, IF( ISNUMBER(N72), 0, 1 ))</f>
        <v>0</v>
      </c>
      <c r="CF72" s="61">
        <f>IF('[2]Validation flags'!$H$3=1,0, IF( ISNUMBER(O72), 0, 1 ))</f>
        <v>0</v>
      </c>
      <c r="CG72" s="61">
        <f>IF('[2]Validation flags'!$H$3=1,0, IF( ISNUMBER(P72), 0, 1 ))</f>
        <v>0</v>
      </c>
      <c r="CH72" s="61">
        <f>IF('[2]Validation flags'!$H$3=1,0, IF( ISNUMBER(Q72), 0, 1 ))</f>
        <v>0</v>
      </c>
      <c r="CI72" s="60"/>
      <c r="CJ72" s="61">
        <f>IF('[2]Validation flags'!$H$3=1,0, IF( ISNUMBER(S72), 0, 1 ))</f>
        <v>0</v>
      </c>
      <c r="CK72" s="61">
        <f>IF('[2]Validation flags'!$H$3=1,0, IF( ISNUMBER(T72), 0, 1 ))</f>
        <v>0</v>
      </c>
      <c r="CL72" s="61">
        <f>IF('[2]Validation flags'!$H$3=1,0, IF( ISNUMBER(U72), 0, 1 ))</f>
        <v>0</v>
      </c>
      <c r="CM72" s="61">
        <f>IF('[2]Validation flags'!$H$3=1,0, IF( ISNUMBER(V72), 0, 1 ))</f>
        <v>0</v>
      </c>
      <c r="CN72" s="61">
        <f>IF('[2]Validation flags'!$H$3=1,0, IF( ISNUMBER(W72), 0, 1 ))</f>
        <v>0</v>
      </c>
      <c r="CO72" s="60"/>
      <c r="CP72" s="61">
        <f>IF('[2]Validation flags'!$H$3=1,0, IF( ISNUMBER(Y72), 0, 1 ))</f>
        <v>0</v>
      </c>
      <c r="CQ72" s="61">
        <f>IF('[2]Validation flags'!$H$3=1,0, IF( ISNUMBER(Z72), 0, 1 ))</f>
        <v>0</v>
      </c>
      <c r="CR72" s="61">
        <f>IF('[2]Validation flags'!$H$3=1,0, IF( ISNUMBER(AA72), 0, 1 ))</f>
        <v>0</v>
      </c>
      <c r="CS72" s="61">
        <f>IF('[2]Validation flags'!$H$3=1,0, IF( ISNUMBER(AB72), 0, 1 ))</f>
        <v>0</v>
      </c>
      <c r="CT72" s="61">
        <f>IF('[2]Validation flags'!$H$3=1,0, IF( ISNUMBER(AC72), 0, 1 ))</f>
        <v>0</v>
      </c>
      <c r="CU72" s="60"/>
      <c r="CV72" s="61">
        <f>IF('[2]Validation flags'!$H$3=1,0, IF( ISNUMBER(AE72), 0, 1 ))</f>
        <v>0</v>
      </c>
      <c r="CW72" s="61">
        <f>IF('[2]Validation flags'!$H$3=1,0, IF( ISNUMBER(AF72), 0, 1 ))</f>
        <v>0</v>
      </c>
      <c r="CX72" s="61">
        <f>IF('[2]Validation flags'!$H$3=1,0, IF( ISNUMBER(AG72), 0, 1 ))</f>
        <v>0</v>
      </c>
      <c r="CY72" s="61">
        <f>IF('[2]Validation flags'!$H$3=1,0, IF( ISNUMBER(AH72), 0, 1 ))</f>
        <v>0</v>
      </c>
      <c r="CZ72" s="61">
        <f>IF('[2]Validation flags'!$H$3=1,0, IF( ISNUMBER(AI72), 0, 1 ))</f>
        <v>0</v>
      </c>
      <c r="DA72" s="60"/>
      <c r="DB72" s="61">
        <f>IF('[2]Validation flags'!$H$3=1,0, IF( ISNUMBER(AK72), 0, 1 ))</f>
        <v>0</v>
      </c>
      <c r="DC72" s="61">
        <f>IF('[2]Validation flags'!$H$3=1,0, IF( ISNUMBER(AL72), 0, 1 ))</f>
        <v>0</v>
      </c>
      <c r="DD72" s="61">
        <f>IF('[2]Validation flags'!$H$3=1,0, IF( ISNUMBER(AM72), 0, 1 ))</f>
        <v>0</v>
      </c>
      <c r="DE72" s="61">
        <f>IF('[2]Validation flags'!$H$3=1,0, IF( ISNUMBER(AN72), 0, 1 ))</f>
        <v>0</v>
      </c>
      <c r="DF72" s="61">
        <f>IF('[2]Validation flags'!$H$3=1,0, IF( ISNUMBER(AO72), 0, 1 ))</f>
        <v>0</v>
      </c>
      <c r="DG72" s="60"/>
      <c r="DH72" s="61">
        <f>IF('[2]Validation flags'!$H$3=1,0, IF( ISNUMBER(AQ72), 0, 1 ))</f>
        <v>0</v>
      </c>
      <c r="DI72" s="61">
        <f>IF('[2]Validation flags'!$H$3=1,0, IF( ISNUMBER(AR72), 0, 1 ))</f>
        <v>0</v>
      </c>
      <c r="DJ72" s="61">
        <f>IF('[2]Validation flags'!$H$3=1,0, IF( ISNUMBER(AS72), 0, 1 ))</f>
        <v>0</v>
      </c>
      <c r="DK72" s="61">
        <f>IF('[2]Validation flags'!$H$3=1,0, IF( ISNUMBER(AT72), 0, 1 ))</f>
        <v>0</v>
      </c>
      <c r="DL72" s="61">
        <f>IF('[2]Validation flags'!$H$3=1,0, IF( ISNUMBER(AU72), 0, 1 ))</f>
        <v>0</v>
      </c>
      <c r="DM72" s="60"/>
      <c r="DN72" s="61">
        <f>IF('[2]Validation flags'!$H$3=1,0, IF( ISNUMBER(AW72), 0, 1 ))</f>
        <v>0</v>
      </c>
      <c r="DO72" s="61">
        <f>IF('[2]Validation flags'!$H$3=1,0, IF( ISNUMBER(AX72), 0, 1 ))</f>
        <v>0</v>
      </c>
      <c r="DP72" s="61">
        <f>IF('[2]Validation flags'!$H$3=1,0, IF( ISNUMBER(AY72), 0, 1 ))</f>
        <v>0</v>
      </c>
      <c r="DQ72" s="61">
        <f>IF('[2]Validation flags'!$H$3=1,0, IF( ISNUMBER(AZ72), 0, 1 ))</f>
        <v>0</v>
      </c>
      <c r="DR72" s="61">
        <f>IF('[2]Validation flags'!$H$3=1,0, IF( ISNUMBER(BA72), 0, 1 ))</f>
        <v>0</v>
      </c>
      <c r="DS72" s="60"/>
    </row>
    <row r="73" spans="2:124" ht="14.25" customHeight="1" x14ac:dyDescent="0.3">
      <c r="B73" s="382">
        <f t="shared" si="22"/>
        <v>62</v>
      </c>
      <c r="C73" s="664" t="s">
        <v>1242</v>
      </c>
      <c r="D73" s="676"/>
      <c r="E73" s="391" t="s">
        <v>41</v>
      </c>
      <c r="F73" s="665">
        <v>3</v>
      </c>
      <c r="G73" s="521">
        <v>0</v>
      </c>
      <c r="H73" s="509">
        <v>0</v>
      </c>
      <c r="I73" s="509">
        <v>0</v>
      </c>
      <c r="J73" s="509">
        <v>0</v>
      </c>
      <c r="K73" s="666">
        <v>0</v>
      </c>
      <c r="L73" s="667">
        <f t="shared" si="13"/>
        <v>0</v>
      </c>
      <c r="M73" s="521">
        <v>0</v>
      </c>
      <c r="N73" s="509">
        <v>0</v>
      </c>
      <c r="O73" s="509">
        <v>0</v>
      </c>
      <c r="P73" s="509">
        <v>0</v>
      </c>
      <c r="Q73" s="666">
        <v>0</v>
      </c>
      <c r="R73" s="667">
        <f t="shared" si="14"/>
        <v>0</v>
      </c>
      <c r="S73" s="521">
        <v>0</v>
      </c>
      <c r="T73" s="509">
        <v>0</v>
      </c>
      <c r="U73" s="509">
        <v>0</v>
      </c>
      <c r="V73" s="509">
        <v>0</v>
      </c>
      <c r="W73" s="666">
        <v>0</v>
      </c>
      <c r="X73" s="667">
        <f t="shared" si="15"/>
        <v>0</v>
      </c>
      <c r="Y73" s="521">
        <v>0</v>
      </c>
      <c r="Z73" s="509">
        <v>0</v>
      </c>
      <c r="AA73" s="509">
        <v>0</v>
      </c>
      <c r="AB73" s="509">
        <v>0</v>
      </c>
      <c r="AC73" s="666">
        <v>0</v>
      </c>
      <c r="AD73" s="667">
        <f t="shared" si="16"/>
        <v>0</v>
      </c>
      <c r="AE73" s="521">
        <v>0</v>
      </c>
      <c r="AF73" s="509">
        <v>0</v>
      </c>
      <c r="AG73" s="509">
        <v>0</v>
      </c>
      <c r="AH73" s="509">
        <v>0</v>
      </c>
      <c r="AI73" s="666">
        <v>0</v>
      </c>
      <c r="AJ73" s="667">
        <f t="shared" si="17"/>
        <v>0</v>
      </c>
      <c r="AK73" s="521">
        <v>0</v>
      </c>
      <c r="AL73" s="509">
        <v>0</v>
      </c>
      <c r="AM73" s="509">
        <v>0</v>
      </c>
      <c r="AN73" s="509">
        <v>0</v>
      </c>
      <c r="AO73" s="666">
        <v>0</v>
      </c>
      <c r="AP73" s="667">
        <f t="shared" si="18"/>
        <v>0</v>
      </c>
      <c r="AQ73" s="521">
        <v>0</v>
      </c>
      <c r="AR73" s="509">
        <v>0</v>
      </c>
      <c r="AS73" s="509">
        <v>0</v>
      </c>
      <c r="AT73" s="509">
        <v>0</v>
      </c>
      <c r="AU73" s="666">
        <v>0</v>
      </c>
      <c r="AV73" s="667">
        <f t="shared" si="19"/>
        <v>0</v>
      </c>
      <c r="AW73" s="521">
        <v>0</v>
      </c>
      <c r="AX73" s="509">
        <v>0</v>
      </c>
      <c r="AY73" s="509">
        <v>0</v>
      </c>
      <c r="AZ73" s="509">
        <v>0</v>
      </c>
      <c r="BA73" s="666">
        <v>0</v>
      </c>
      <c r="BB73" s="667">
        <f t="shared" si="20"/>
        <v>0</v>
      </c>
      <c r="BC73" s="482"/>
      <c r="BD73" s="91"/>
      <c r="BE73" s="488"/>
      <c r="BF73" s="71"/>
      <c r="BG73" s="43">
        <f t="shared" si="21"/>
        <v>0</v>
      </c>
      <c r="BH73" s="651"/>
      <c r="BJ73" s="382">
        <f t="shared" si="23"/>
        <v>62</v>
      </c>
      <c r="BK73" s="664" t="s">
        <v>1242</v>
      </c>
      <c r="BL73" s="391" t="s">
        <v>41</v>
      </c>
      <c r="BM73" s="665">
        <v>3</v>
      </c>
      <c r="BN73" s="671" t="s">
        <v>1579</v>
      </c>
      <c r="BO73" s="672" t="s">
        <v>1580</v>
      </c>
      <c r="BP73" s="672" t="s">
        <v>1581</v>
      </c>
      <c r="BQ73" s="672" t="s">
        <v>1582</v>
      </c>
      <c r="BR73" s="673" t="s">
        <v>1583</v>
      </c>
      <c r="BS73" s="674" t="s">
        <v>1584</v>
      </c>
      <c r="BX73" s="61">
        <f>IF('[2]Validation flags'!$H$3=1,0, IF( ISNUMBER(G73), 0, 1 ))</f>
        <v>0</v>
      </c>
      <c r="BY73" s="61">
        <f>IF('[2]Validation flags'!$H$3=1,0, IF( ISNUMBER(H73), 0, 1 ))</f>
        <v>0</v>
      </c>
      <c r="BZ73" s="61">
        <f>IF('[2]Validation flags'!$H$3=1,0, IF( ISNUMBER(I73), 0, 1 ))</f>
        <v>0</v>
      </c>
      <c r="CA73" s="61">
        <f>IF('[2]Validation flags'!$H$3=1,0, IF( ISNUMBER(J73), 0, 1 ))</f>
        <v>0</v>
      </c>
      <c r="CB73" s="61">
        <f>IF('[2]Validation flags'!$H$3=1,0, IF( ISNUMBER(K73), 0, 1 ))</f>
        <v>0</v>
      </c>
      <c r="CC73" s="663"/>
      <c r="CD73" s="61">
        <f>IF('[2]Validation flags'!$H$3=1,0, IF( ISNUMBER(M73), 0, 1 ))</f>
        <v>0</v>
      </c>
      <c r="CE73" s="61">
        <f>IF('[2]Validation flags'!$H$3=1,0, IF( ISNUMBER(N73), 0, 1 ))</f>
        <v>0</v>
      </c>
      <c r="CF73" s="61">
        <f>IF('[2]Validation flags'!$H$3=1,0, IF( ISNUMBER(O73), 0, 1 ))</f>
        <v>0</v>
      </c>
      <c r="CG73" s="61">
        <f>IF('[2]Validation flags'!$H$3=1,0, IF( ISNUMBER(P73), 0, 1 ))</f>
        <v>0</v>
      </c>
      <c r="CH73" s="61">
        <f>IF('[2]Validation flags'!$H$3=1,0, IF( ISNUMBER(Q73), 0, 1 ))</f>
        <v>0</v>
      </c>
      <c r="CI73" s="60"/>
      <c r="CJ73" s="61">
        <f>IF('[2]Validation flags'!$H$3=1,0, IF( ISNUMBER(S73), 0, 1 ))</f>
        <v>0</v>
      </c>
      <c r="CK73" s="61">
        <f>IF('[2]Validation flags'!$H$3=1,0, IF( ISNUMBER(T73), 0, 1 ))</f>
        <v>0</v>
      </c>
      <c r="CL73" s="61">
        <f>IF('[2]Validation flags'!$H$3=1,0, IF( ISNUMBER(U73), 0, 1 ))</f>
        <v>0</v>
      </c>
      <c r="CM73" s="61">
        <f>IF('[2]Validation flags'!$H$3=1,0, IF( ISNUMBER(V73), 0, 1 ))</f>
        <v>0</v>
      </c>
      <c r="CN73" s="61">
        <f>IF('[2]Validation flags'!$H$3=1,0, IF( ISNUMBER(W73), 0, 1 ))</f>
        <v>0</v>
      </c>
      <c r="CO73" s="60"/>
      <c r="CP73" s="61">
        <f>IF('[2]Validation flags'!$H$3=1,0, IF( ISNUMBER(Y73), 0, 1 ))</f>
        <v>0</v>
      </c>
      <c r="CQ73" s="61">
        <f>IF('[2]Validation flags'!$H$3=1,0, IF( ISNUMBER(Z73), 0, 1 ))</f>
        <v>0</v>
      </c>
      <c r="CR73" s="61">
        <f>IF('[2]Validation flags'!$H$3=1,0, IF( ISNUMBER(AA73), 0, 1 ))</f>
        <v>0</v>
      </c>
      <c r="CS73" s="61">
        <f>IF('[2]Validation flags'!$H$3=1,0, IF( ISNUMBER(AB73), 0, 1 ))</f>
        <v>0</v>
      </c>
      <c r="CT73" s="61">
        <f>IF('[2]Validation flags'!$H$3=1,0, IF( ISNUMBER(AC73), 0, 1 ))</f>
        <v>0</v>
      </c>
      <c r="CU73" s="60"/>
      <c r="CV73" s="61">
        <f>IF('[2]Validation flags'!$H$3=1,0, IF( ISNUMBER(AE73), 0, 1 ))</f>
        <v>0</v>
      </c>
      <c r="CW73" s="61">
        <f>IF('[2]Validation flags'!$H$3=1,0, IF( ISNUMBER(AF73), 0, 1 ))</f>
        <v>0</v>
      </c>
      <c r="CX73" s="61">
        <f>IF('[2]Validation flags'!$H$3=1,0, IF( ISNUMBER(AG73), 0, 1 ))</f>
        <v>0</v>
      </c>
      <c r="CY73" s="61">
        <f>IF('[2]Validation flags'!$H$3=1,0, IF( ISNUMBER(AH73), 0, 1 ))</f>
        <v>0</v>
      </c>
      <c r="CZ73" s="61">
        <f>IF('[2]Validation flags'!$H$3=1,0, IF( ISNUMBER(AI73), 0, 1 ))</f>
        <v>0</v>
      </c>
      <c r="DA73" s="60"/>
      <c r="DB73" s="61">
        <f>IF('[2]Validation flags'!$H$3=1,0, IF( ISNUMBER(AK73), 0, 1 ))</f>
        <v>0</v>
      </c>
      <c r="DC73" s="61">
        <f>IF('[2]Validation flags'!$H$3=1,0, IF( ISNUMBER(AL73), 0, 1 ))</f>
        <v>0</v>
      </c>
      <c r="DD73" s="61">
        <f>IF('[2]Validation flags'!$H$3=1,0, IF( ISNUMBER(AM73), 0, 1 ))</f>
        <v>0</v>
      </c>
      <c r="DE73" s="61">
        <f>IF('[2]Validation flags'!$H$3=1,0, IF( ISNUMBER(AN73), 0, 1 ))</f>
        <v>0</v>
      </c>
      <c r="DF73" s="61">
        <f>IF('[2]Validation flags'!$H$3=1,0, IF( ISNUMBER(AO73), 0, 1 ))</f>
        <v>0</v>
      </c>
      <c r="DG73" s="60"/>
      <c r="DH73" s="61">
        <f>IF('[2]Validation flags'!$H$3=1,0, IF( ISNUMBER(AQ73), 0, 1 ))</f>
        <v>0</v>
      </c>
      <c r="DI73" s="61">
        <f>IF('[2]Validation flags'!$H$3=1,0, IF( ISNUMBER(AR73), 0, 1 ))</f>
        <v>0</v>
      </c>
      <c r="DJ73" s="61">
        <f>IF('[2]Validation flags'!$H$3=1,0, IF( ISNUMBER(AS73), 0, 1 ))</f>
        <v>0</v>
      </c>
      <c r="DK73" s="61">
        <f>IF('[2]Validation flags'!$H$3=1,0, IF( ISNUMBER(AT73), 0, 1 ))</f>
        <v>0</v>
      </c>
      <c r="DL73" s="61">
        <f>IF('[2]Validation flags'!$H$3=1,0, IF( ISNUMBER(AU73), 0, 1 ))</f>
        <v>0</v>
      </c>
      <c r="DM73" s="60"/>
      <c r="DN73" s="61">
        <f>IF('[2]Validation flags'!$H$3=1,0, IF( ISNUMBER(AW73), 0, 1 ))</f>
        <v>0</v>
      </c>
      <c r="DO73" s="61">
        <f>IF('[2]Validation flags'!$H$3=1,0, IF( ISNUMBER(AX73), 0, 1 ))</f>
        <v>0</v>
      </c>
      <c r="DP73" s="61">
        <f>IF('[2]Validation flags'!$H$3=1,0, IF( ISNUMBER(AY73), 0, 1 ))</f>
        <v>0</v>
      </c>
      <c r="DQ73" s="61">
        <f>IF('[2]Validation flags'!$H$3=1,0, IF( ISNUMBER(AZ73), 0, 1 ))</f>
        <v>0</v>
      </c>
      <c r="DR73" s="61">
        <f>IF('[2]Validation flags'!$H$3=1,0, IF( ISNUMBER(BA73), 0, 1 ))</f>
        <v>0</v>
      </c>
      <c r="DS73" s="60"/>
    </row>
    <row r="74" spans="2:124" ht="14.25" customHeight="1" x14ac:dyDescent="0.3">
      <c r="B74" s="382">
        <f t="shared" si="22"/>
        <v>63</v>
      </c>
      <c r="C74" s="664" t="s">
        <v>523</v>
      </c>
      <c r="D74" s="676"/>
      <c r="E74" s="391" t="s">
        <v>41</v>
      </c>
      <c r="F74" s="665">
        <v>3</v>
      </c>
      <c r="G74" s="521">
        <v>0</v>
      </c>
      <c r="H74" s="509">
        <v>0</v>
      </c>
      <c r="I74" s="509">
        <v>0</v>
      </c>
      <c r="J74" s="509">
        <v>0</v>
      </c>
      <c r="K74" s="666">
        <v>0</v>
      </c>
      <c r="L74" s="667">
        <f t="shared" si="13"/>
        <v>0</v>
      </c>
      <c r="M74" s="521">
        <v>0</v>
      </c>
      <c r="N74" s="509">
        <v>0</v>
      </c>
      <c r="O74" s="509">
        <v>0</v>
      </c>
      <c r="P74" s="509">
        <v>0</v>
      </c>
      <c r="Q74" s="666">
        <v>0</v>
      </c>
      <c r="R74" s="667">
        <f t="shared" si="14"/>
        <v>0</v>
      </c>
      <c r="S74" s="521">
        <v>0</v>
      </c>
      <c r="T74" s="509">
        <v>0</v>
      </c>
      <c r="U74" s="509">
        <v>0</v>
      </c>
      <c r="V74" s="509">
        <v>0</v>
      </c>
      <c r="W74" s="666">
        <v>0</v>
      </c>
      <c r="X74" s="667">
        <f t="shared" si="15"/>
        <v>0</v>
      </c>
      <c r="Y74" s="521">
        <v>0</v>
      </c>
      <c r="Z74" s="509">
        <v>0</v>
      </c>
      <c r="AA74" s="509">
        <v>0</v>
      </c>
      <c r="AB74" s="509">
        <v>0</v>
      </c>
      <c r="AC74" s="666">
        <v>0</v>
      </c>
      <c r="AD74" s="667">
        <f t="shared" si="16"/>
        <v>0</v>
      </c>
      <c r="AE74" s="521">
        <v>0</v>
      </c>
      <c r="AF74" s="509">
        <v>0</v>
      </c>
      <c r="AG74" s="509">
        <v>0</v>
      </c>
      <c r="AH74" s="509">
        <v>0</v>
      </c>
      <c r="AI74" s="666">
        <v>0</v>
      </c>
      <c r="AJ74" s="667">
        <f t="shared" si="17"/>
        <v>0</v>
      </c>
      <c r="AK74" s="521">
        <v>0</v>
      </c>
      <c r="AL74" s="509">
        <v>0</v>
      </c>
      <c r="AM74" s="509">
        <v>0</v>
      </c>
      <c r="AN74" s="509">
        <v>0</v>
      </c>
      <c r="AO74" s="666">
        <v>0</v>
      </c>
      <c r="AP74" s="667">
        <f t="shared" si="18"/>
        <v>0</v>
      </c>
      <c r="AQ74" s="521">
        <v>0</v>
      </c>
      <c r="AR74" s="509">
        <v>0</v>
      </c>
      <c r="AS74" s="509">
        <v>0</v>
      </c>
      <c r="AT74" s="509">
        <v>0</v>
      </c>
      <c r="AU74" s="666">
        <v>0</v>
      </c>
      <c r="AV74" s="667">
        <f t="shared" si="19"/>
        <v>0</v>
      </c>
      <c r="AW74" s="521">
        <v>0</v>
      </c>
      <c r="AX74" s="509">
        <v>0</v>
      </c>
      <c r="AY74" s="509">
        <v>0</v>
      </c>
      <c r="AZ74" s="509">
        <v>0</v>
      </c>
      <c r="BA74" s="666">
        <v>0</v>
      </c>
      <c r="BB74" s="667">
        <f t="shared" si="20"/>
        <v>0</v>
      </c>
      <c r="BC74" s="482"/>
      <c r="BD74" s="91"/>
      <c r="BE74" s="488"/>
      <c r="BF74" s="71"/>
      <c r="BG74" s="43">
        <f t="shared" si="21"/>
        <v>0</v>
      </c>
      <c r="BH74" s="651"/>
      <c r="BJ74" s="382">
        <f t="shared" si="23"/>
        <v>63</v>
      </c>
      <c r="BK74" s="664" t="s">
        <v>523</v>
      </c>
      <c r="BL74" s="391" t="s">
        <v>41</v>
      </c>
      <c r="BM74" s="665">
        <v>3</v>
      </c>
      <c r="BN74" s="671" t="s">
        <v>1585</v>
      </c>
      <c r="BO74" s="672" t="s">
        <v>1586</v>
      </c>
      <c r="BP74" s="672" t="s">
        <v>1587</v>
      </c>
      <c r="BQ74" s="672" t="s">
        <v>1588</v>
      </c>
      <c r="BR74" s="673" t="s">
        <v>1589</v>
      </c>
      <c r="BS74" s="674" t="s">
        <v>1590</v>
      </c>
      <c r="BX74" s="61">
        <f>IF('[2]Validation flags'!$H$3=1,0, IF( ISNUMBER(G74), 0, 1 ))</f>
        <v>0</v>
      </c>
      <c r="BY74" s="61">
        <f>IF('[2]Validation flags'!$H$3=1,0, IF( ISNUMBER(H74), 0, 1 ))</f>
        <v>0</v>
      </c>
      <c r="BZ74" s="61">
        <f>IF('[2]Validation flags'!$H$3=1,0, IF( ISNUMBER(I74), 0, 1 ))</f>
        <v>0</v>
      </c>
      <c r="CA74" s="61">
        <f>IF('[2]Validation flags'!$H$3=1,0, IF( ISNUMBER(J74), 0, 1 ))</f>
        <v>0</v>
      </c>
      <c r="CB74" s="61">
        <f>IF('[2]Validation flags'!$H$3=1,0, IF( ISNUMBER(K74), 0, 1 ))</f>
        <v>0</v>
      </c>
      <c r="CC74" s="663"/>
      <c r="CD74" s="61">
        <f>IF('[2]Validation flags'!$H$3=1,0, IF( ISNUMBER(M74), 0, 1 ))</f>
        <v>0</v>
      </c>
      <c r="CE74" s="61">
        <f>IF('[2]Validation flags'!$H$3=1,0, IF( ISNUMBER(N74), 0, 1 ))</f>
        <v>0</v>
      </c>
      <c r="CF74" s="61">
        <f>IF('[2]Validation flags'!$H$3=1,0, IF( ISNUMBER(O74), 0, 1 ))</f>
        <v>0</v>
      </c>
      <c r="CG74" s="61">
        <f>IF('[2]Validation flags'!$H$3=1,0, IF( ISNUMBER(P74), 0, 1 ))</f>
        <v>0</v>
      </c>
      <c r="CH74" s="61">
        <f>IF('[2]Validation flags'!$H$3=1,0, IF( ISNUMBER(Q74), 0, 1 ))</f>
        <v>0</v>
      </c>
      <c r="CI74" s="60"/>
      <c r="CJ74" s="61">
        <f>IF('[2]Validation flags'!$H$3=1,0, IF( ISNUMBER(S74), 0, 1 ))</f>
        <v>0</v>
      </c>
      <c r="CK74" s="61">
        <f>IF('[2]Validation flags'!$H$3=1,0, IF( ISNUMBER(T74), 0, 1 ))</f>
        <v>0</v>
      </c>
      <c r="CL74" s="61">
        <f>IF('[2]Validation flags'!$H$3=1,0, IF( ISNUMBER(U74), 0, 1 ))</f>
        <v>0</v>
      </c>
      <c r="CM74" s="61">
        <f>IF('[2]Validation flags'!$H$3=1,0, IF( ISNUMBER(V74), 0, 1 ))</f>
        <v>0</v>
      </c>
      <c r="CN74" s="61">
        <f>IF('[2]Validation flags'!$H$3=1,0, IF( ISNUMBER(W74), 0, 1 ))</f>
        <v>0</v>
      </c>
      <c r="CO74" s="60"/>
      <c r="CP74" s="61">
        <f>IF('[2]Validation flags'!$H$3=1,0, IF( ISNUMBER(Y74), 0, 1 ))</f>
        <v>0</v>
      </c>
      <c r="CQ74" s="61">
        <f>IF('[2]Validation flags'!$H$3=1,0, IF( ISNUMBER(Z74), 0, 1 ))</f>
        <v>0</v>
      </c>
      <c r="CR74" s="61">
        <f>IF('[2]Validation flags'!$H$3=1,0, IF( ISNUMBER(AA74), 0, 1 ))</f>
        <v>0</v>
      </c>
      <c r="CS74" s="61">
        <f>IF('[2]Validation flags'!$H$3=1,0, IF( ISNUMBER(AB74), 0, 1 ))</f>
        <v>0</v>
      </c>
      <c r="CT74" s="61">
        <f>IF('[2]Validation flags'!$H$3=1,0, IF( ISNUMBER(AC74), 0, 1 ))</f>
        <v>0</v>
      </c>
      <c r="CU74" s="60"/>
      <c r="CV74" s="61">
        <f>IF('[2]Validation flags'!$H$3=1,0, IF( ISNUMBER(AE74), 0, 1 ))</f>
        <v>0</v>
      </c>
      <c r="CW74" s="61">
        <f>IF('[2]Validation flags'!$H$3=1,0, IF( ISNUMBER(AF74), 0, 1 ))</f>
        <v>0</v>
      </c>
      <c r="CX74" s="61">
        <f>IF('[2]Validation flags'!$H$3=1,0, IF( ISNUMBER(AG74), 0, 1 ))</f>
        <v>0</v>
      </c>
      <c r="CY74" s="61">
        <f>IF('[2]Validation flags'!$H$3=1,0, IF( ISNUMBER(AH74), 0, 1 ))</f>
        <v>0</v>
      </c>
      <c r="CZ74" s="61">
        <f>IF('[2]Validation flags'!$H$3=1,0, IF( ISNUMBER(AI74), 0, 1 ))</f>
        <v>0</v>
      </c>
      <c r="DA74" s="60"/>
      <c r="DB74" s="61">
        <f>IF('[2]Validation flags'!$H$3=1,0, IF( ISNUMBER(AK74), 0, 1 ))</f>
        <v>0</v>
      </c>
      <c r="DC74" s="61">
        <f>IF('[2]Validation flags'!$H$3=1,0, IF( ISNUMBER(AL74), 0, 1 ))</f>
        <v>0</v>
      </c>
      <c r="DD74" s="61">
        <f>IF('[2]Validation flags'!$H$3=1,0, IF( ISNUMBER(AM74), 0, 1 ))</f>
        <v>0</v>
      </c>
      <c r="DE74" s="61">
        <f>IF('[2]Validation flags'!$H$3=1,0, IF( ISNUMBER(AN74), 0, 1 ))</f>
        <v>0</v>
      </c>
      <c r="DF74" s="61">
        <f>IF('[2]Validation flags'!$H$3=1,0, IF( ISNUMBER(AO74), 0, 1 ))</f>
        <v>0</v>
      </c>
      <c r="DG74" s="60"/>
      <c r="DH74" s="61">
        <f>IF('[2]Validation flags'!$H$3=1,0, IF( ISNUMBER(AQ74), 0, 1 ))</f>
        <v>0</v>
      </c>
      <c r="DI74" s="61">
        <f>IF('[2]Validation flags'!$H$3=1,0, IF( ISNUMBER(AR74), 0, 1 ))</f>
        <v>0</v>
      </c>
      <c r="DJ74" s="61">
        <f>IF('[2]Validation flags'!$H$3=1,0, IF( ISNUMBER(AS74), 0, 1 ))</f>
        <v>0</v>
      </c>
      <c r="DK74" s="61">
        <f>IF('[2]Validation flags'!$H$3=1,0, IF( ISNUMBER(AT74), 0, 1 ))</f>
        <v>0</v>
      </c>
      <c r="DL74" s="61">
        <f>IF('[2]Validation flags'!$H$3=1,0, IF( ISNUMBER(AU74), 0, 1 ))</f>
        <v>0</v>
      </c>
      <c r="DM74" s="60"/>
      <c r="DN74" s="61">
        <f>IF('[2]Validation flags'!$H$3=1,0, IF( ISNUMBER(AW74), 0, 1 ))</f>
        <v>0</v>
      </c>
      <c r="DO74" s="61">
        <f>IF('[2]Validation flags'!$H$3=1,0, IF( ISNUMBER(AX74), 0, 1 ))</f>
        <v>0</v>
      </c>
      <c r="DP74" s="61">
        <f>IF('[2]Validation flags'!$H$3=1,0, IF( ISNUMBER(AY74), 0, 1 ))</f>
        <v>0</v>
      </c>
      <c r="DQ74" s="61">
        <f>IF('[2]Validation flags'!$H$3=1,0, IF( ISNUMBER(AZ74), 0, 1 ))</f>
        <v>0</v>
      </c>
      <c r="DR74" s="61">
        <f>IF('[2]Validation flags'!$H$3=1,0, IF( ISNUMBER(BA74), 0, 1 ))</f>
        <v>0</v>
      </c>
      <c r="DS74" s="60"/>
    </row>
    <row r="75" spans="2:124" ht="14.25" customHeight="1" x14ac:dyDescent="0.3">
      <c r="B75" s="382">
        <f t="shared" si="22"/>
        <v>64</v>
      </c>
      <c r="C75" s="664" t="s">
        <v>1255</v>
      </c>
      <c r="D75" s="676"/>
      <c r="E75" s="391" t="s">
        <v>41</v>
      </c>
      <c r="F75" s="665">
        <v>3</v>
      </c>
      <c r="G75" s="521">
        <v>0</v>
      </c>
      <c r="H75" s="509">
        <v>0</v>
      </c>
      <c r="I75" s="509">
        <v>0</v>
      </c>
      <c r="J75" s="509">
        <v>0</v>
      </c>
      <c r="K75" s="666">
        <v>0</v>
      </c>
      <c r="L75" s="667">
        <f t="shared" si="13"/>
        <v>0</v>
      </c>
      <c r="M75" s="521">
        <v>0</v>
      </c>
      <c r="N75" s="509">
        <v>0</v>
      </c>
      <c r="O75" s="509">
        <v>0</v>
      </c>
      <c r="P75" s="509">
        <v>0</v>
      </c>
      <c r="Q75" s="666">
        <v>0</v>
      </c>
      <c r="R75" s="667">
        <f t="shared" si="14"/>
        <v>0</v>
      </c>
      <c r="S75" s="521">
        <v>0</v>
      </c>
      <c r="T75" s="509">
        <v>0</v>
      </c>
      <c r="U75" s="509">
        <v>0</v>
      </c>
      <c r="V75" s="509">
        <v>0</v>
      </c>
      <c r="W75" s="666">
        <v>0</v>
      </c>
      <c r="X75" s="667">
        <f t="shared" si="15"/>
        <v>0</v>
      </c>
      <c r="Y75" s="521">
        <v>0</v>
      </c>
      <c r="Z75" s="509">
        <v>0</v>
      </c>
      <c r="AA75" s="509">
        <v>0</v>
      </c>
      <c r="AB75" s="509">
        <v>0</v>
      </c>
      <c r="AC75" s="666">
        <v>0</v>
      </c>
      <c r="AD75" s="667">
        <f t="shared" si="16"/>
        <v>0</v>
      </c>
      <c r="AE75" s="521">
        <v>0</v>
      </c>
      <c r="AF75" s="509">
        <v>0</v>
      </c>
      <c r="AG75" s="509">
        <v>0</v>
      </c>
      <c r="AH75" s="509">
        <v>0</v>
      </c>
      <c r="AI75" s="666">
        <v>0</v>
      </c>
      <c r="AJ75" s="667">
        <f t="shared" si="17"/>
        <v>0</v>
      </c>
      <c r="AK75" s="521">
        <v>0</v>
      </c>
      <c r="AL75" s="509">
        <v>0</v>
      </c>
      <c r="AM75" s="509">
        <v>0</v>
      </c>
      <c r="AN75" s="509">
        <v>0</v>
      </c>
      <c r="AO75" s="666">
        <v>0</v>
      </c>
      <c r="AP75" s="667">
        <f t="shared" si="18"/>
        <v>0</v>
      </c>
      <c r="AQ75" s="521">
        <v>0</v>
      </c>
      <c r="AR75" s="509">
        <v>0</v>
      </c>
      <c r="AS75" s="509">
        <v>0</v>
      </c>
      <c r="AT75" s="509">
        <v>0</v>
      </c>
      <c r="AU75" s="666">
        <v>0</v>
      </c>
      <c r="AV75" s="667">
        <f t="shared" si="19"/>
        <v>0</v>
      </c>
      <c r="AW75" s="521">
        <v>0</v>
      </c>
      <c r="AX75" s="509">
        <v>0</v>
      </c>
      <c r="AY75" s="509">
        <v>0</v>
      </c>
      <c r="AZ75" s="509">
        <v>0</v>
      </c>
      <c r="BA75" s="666">
        <v>0</v>
      </c>
      <c r="BB75" s="667">
        <f t="shared" si="20"/>
        <v>0</v>
      </c>
      <c r="BC75" s="482"/>
      <c r="BD75" s="91"/>
      <c r="BE75" s="488"/>
      <c r="BF75" s="71"/>
      <c r="BG75" s="43">
        <f t="shared" si="21"/>
        <v>0</v>
      </c>
      <c r="BH75" s="651"/>
      <c r="BJ75" s="382">
        <f t="shared" si="23"/>
        <v>64</v>
      </c>
      <c r="BK75" s="664" t="s">
        <v>1255</v>
      </c>
      <c r="BL75" s="391" t="s">
        <v>41</v>
      </c>
      <c r="BM75" s="665">
        <v>3</v>
      </c>
      <c r="BN75" s="671" t="s">
        <v>1591</v>
      </c>
      <c r="BO75" s="672" t="s">
        <v>1592</v>
      </c>
      <c r="BP75" s="672" t="s">
        <v>1593</v>
      </c>
      <c r="BQ75" s="672" t="s">
        <v>1594</v>
      </c>
      <c r="BR75" s="673" t="s">
        <v>1595</v>
      </c>
      <c r="BS75" s="674" t="s">
        <v>1596</v>
      </c>
      <c r="BX75" s="61">
        <f>IF('[2]Validation flags'!$H$3=1,0, IF( ISNUMBER(G75), 0, 1 ))</f>
        <v>0</v>
      </c>
      <c r="BY75" s="61">
        <f>IF('[2]Validation flags'!$H$3=1,0, IF( ISNUMBER(H75), 0, 1 ))</f>
        <v>0</v>
      </c>
      <c r="BZ75" s="61">
        <f>IF('[2]Validation flags'!$H$3=1,0, IF( ISNUMBER(I75), 0, 1 ))</f>
        <v>0</v>
      </c>
      <c r="CA75" s="61">
        <f>IF('[2]Validation flags'!$H$3=1,0, IF( ISNUMBER(J75), 0, 1 ))</f>
        <v>0</v>
      </c>
      <c r="CB75" s="61">
        <f>IF('[2]Validation flags'!$H$3=1,0, IF( ISNUMBER(K75), 0, 1 ))</f>
        <v>0</v>
      </c>
      <c r="CC75" s="663"/>
      <c r="CD75" s="61">
        <f>IF('[2]Validation flags'!$H$3=1,0, IF( ISNUMBER(M75), 0, 1 ))</f>
        <v>0</v>
      </c>
      <c r="CE75" s="61">
        <f>IF('[2]Validation flags'!$H$3=1,0, IF( ISNUMBER(N75), 0, 1 ))</f>
        <v>0</v>
      </c>
      <c r="CF75" s="61">
        <f>IF('[2]Validation flags'!$H$3=1,0, IF( ISNUMBER(O75), 0, 1 ))</f>
        <v>0</v>
      </c>
      <c r="CG75" s="61">
        <f>IF('[2]Validation flags'!$H$3=1,0, IF( ISNUMBER(P75), 0, 1 ))</f>
        <v>0</v>
      </c>
      <c r="CH75" s="61">
        <f>IF('[2]Validation flags'!$H$3=1,0, IF( ISNUMBER(Q75), 0, 1 ))</f>
        <v>0</v>
      </c>
      <c r="CI75" s="60"/>
      <c r="CJ75" s="61">
        <f>IF('[2]Validation flags'!$H$3=1,0, IF( ISNUMBER(S75), 0, 1 ))</f>
        <v>0</v>
      </c>
      <c r="CK75" s="61">
        <f>IF('[2]Validation flags'!$H$3=1,0, IF( ISNUMBER(T75), 0, 1 ))</f>
        <v>0</v>
      </c>
      <c r="CL75" s="61">
        <f>IF('[2]Validation flags'!$H$3=1,0, IF( ISNUMBER(U75), 0, 1 ))</f>
        <v>0</v>
      </c>
      <c r="CM75" s="61">
        <f>IF('[2]Validation flags'!$H$3=1,0, IF( ISNUMBER(V75), 0, 1 ))</f>
        <v>0</v>
      </c>
      <c r="CN75" s="61">
        <f>IF('[2]Validation flags'!$H$3=1,0, IF( ISNUMBER(W75), 0, 1 ))</f>
        <v>0</v>
      </c>
      <c r="CO75" s="60"/>
      <c r="CP75" s="61">
        <f>IF('[2]Validation flags'!$H$3=1,0, IF( ISNUMBER(Y75), 0, 1 ))</f>
        <v>0</v>
      </c>
      <c r="CQ75" s="61">
        <f>IF('[2]Validation flags'!$H$3=1,0, IF( ISNUMBER(Z75), 0, 1 ))</f>
        <v>0</v>
      </c>
      <c r="CR75" s="61">
        <f>IF('[2]Validation flags'!$H$3=1,0, IF( ISNUMBER(AA75), 0, 1 ))</f>
        <v>0</v>
      </c>
      <c r="CS75" s="61">
        <f>IF('[2]Validation flags'!$H$3=1,0, IF( ISNUMBER(AB75), 0, 1 ))</f>
        <v>0</v>
      </c>
      <c r="CT75" s="61">
        <f>IF('[2]Validation flags'!$H$3=1,0, IF( ISNUMBER(AC75), 0, 1 ))</f>
        <v>0</v>
      </c>
      <c r="CU75" s="60"/>
      <c r="CV75" s="61">
        <f>IF('[2]Validation flags'!$H$3=1,0, IF( ISNUMBER(AE75), 0, 1 ))</f>
        <v>0</v>
      </c>
      <c r="CW75" s="61">
        <f>IF('[2]Validation flags'!$H$3=1,0, IF( ISNUMBER(AF75), 0, 1 ))</f>
        <v>0</v>
      </c>
      <c r="CX75" s="61">
        <f>IF('[2]Validation flags'!$H$3=1,0, IF( ISNUMBER(AG75), 0, 1 ))</f>
        <v>0</v>
      </c>
      <c r="CY75" s="61">
        <f>IF('[2]Validation flags'!$H$3=1,0, IF( ISNUMBER(AH75), 0, 1 ))</f>
        <v>0</v>
      </c>
      <c r="CZ75" s="61">
        <f>IF('[2]Validation flags'!$H$3=1,0, IF( ISNUMBER(AI75), 0, 1 ))</f>
        <v>0</v>
      </c>
      <c r="DA75" s="60"/>
      <c r="DB75" s="61">
        <f>IF('[2]Validation flags'!$H$3=1,0, IF( ISNUMBER(AK75), 0, 1 ))</f>
        <v>0</v>
      </c>
      <c r="DC75" s="61">
        <f>IF('[2]Validation flags'!$H$3=1,0, IF( ISNUMBER(AL75), 0, 1 ))</f>
        <v>0</v>
      </c>
      <c r="DD75" s="61">
        <f>IF('[2]Validation flags'!$H$3=1,0, IF( ISNUMBER(AM75), 0, 1 ))</f>
        <v>0</v>
      </c>
      <c r="DE75" s="61">
        <f>IF('[2]Validation flags'!$H$3=1,0, IF( ISNUMBER(AN75), 0, 1 ))</f>
        <v>0</v>
      </c>
      <c r="DF75" s="61">
        <f>IF('[2]Validation flags'!$H$3=1,0, IF( ISNUMBER(AO75), 0, 1 ))</f>
        <v>0</v>
      </c>
      <c r="DG75" s="60"/>
      <c r="DH75" s="61">
        <f>IF('[2]Validation flags'!$H$3=1,0, IF( ISNUMBER(AQ75), 0, 1 ))</f>
        <v>0</v>
      </c>
      <c r="DI75" s="61">
        <f>IF('[2]Validation flags'!$H$3=1,0, IF( ISNUMBER(AR75), 0, 1 ))</f>
        <v>0</v>
      </c>
      <c r="DJ75" s="61">
        <f>IF('[2]Validation flags'!$H$3=1,0, IF( ISNUMBER(AS75), 0, 1 ))</f>
        <v>0</v>
      </c>
      <c r="DK75" s="61">
        <f>IF('[2]Validation flags'!$H$3=1,0, IF( ISNUMBER(AT75), 0, 1 ))</f>
        <v>0</v>
      </c>
      <c r="DL75" s="61">
        <f>IF('[2]Validation flags'!$H$3=1,0, IF( ISNUMBER(AU75), 0, 1 ))</f>
        <v>0</v>
      </c>
      <c r="DM75" s="60"/>
      <c r="DN75" s="61">
        <f>IF('[2]Validation flags'!$H$3=1,0, IF( ISNUMBER(AW75), 0, 1 ))</f>
        <v>0</v>
      </c>
      <c r="DO75" s="61">
        <f>IF('[2]Validation flags'!$H$3=1,0, IF( ISNUMBER(AX75), 0, 1 ))</f>
        <v>0</v>
      </c>
      <c r="DP75" s="61">
        <f>IF('[2]Validation flags'!$H$3=1,0, IF( ISNUMBER(AY75), 0, 1 ))</f>
        <v>0</v>
      </c>
      <c r="DQ75" s="61">
        <f>IF('[2]Validation flags'!$H$3=1,0, IF( ISNUMBER(AZ75), 0, 1 ))</f>
        <v>0</v>
      </c>
      <c r="DR75" s="61">
        <f>IF('[2]Validation flags'!$H$3=1,0, IF( ISNUMBER(BA75), 0, 1 ))</f>
        <v>0</v>
      </c>
      <c r="DS75" s="60"/>
    </row>
    <row r="76" spans="2:124" ht="14.25" customHeight="1" x14ac:dyDescent="0.3">
      <c r="B76" s="382">
        <f t="shared" si="22"/>
        <v>65</v>
      </c>
      <c r="C76" s="664" t="s">
        <v>1262</v>
      </c>
      <c r="D76" s="676"/>
      <c r="E76" s="391" t="s">
        <v>41</v>
      </c>
      <c r="F76" s="665">
        <v>3</v>
      </c>
      <c r="G76" s="521">
        <v>0</v>
      </c>
      <c r="H76" s="509">
        <v>0</v>
      </c>
      <c r="I76" s="509">
        <v>0</v>
      </c>
      <c r="J76" s="509">
        <v>0</v>
      </c>
      <c r="K76" s="666">
        <v>0</v>
      </c>
      <c r="L76" s="667">
        <f t="shared" si="13"/>
        <v>0</v>
      </c>
      <c r="M76" s="521">
        <v>0</v>
      </c>
      <c r="N76" s="509">
        <v>0</v>
      </c>
      <c r="O76" s="509">
        <v>0</v>
      </c>
      <c r="P76" s="509">
        <v>0</v>
      </c>
      <c r="Q76" s="666">
        <v>0</v>
      </c>
      <c r="R76" s="667">
        <f t="shared" si="14"/>
        <v>0</v>
      </c>
      <c r="S76" s="521">
        <v>0</v>
      </c>
      <c r="T76" s="509">
        <v>0</v>
      </c>
      <c r="U76" s="509">
        <v>0</v>
      </c>
      <c r="V76" s="509">
        <v>0</v>
      </c>
      <c r="W76" s="666">
        <v>0</v>
      </c>
      <c r="X76" s="667">
        <f t="shared" si="15"/>
        <v>0</v>
      </c>
      <c r="Y76" s="521">
        <v>0</v>
      </c>
      <c r="Z76" s="509">
        <v>0</v>
      </c>
      <c r="AA76" s="509">
        <v>0</v>
      </c>
      <c r="AB76" s="509">
        <v>0</v>
      </c>
      <c r="AC76" s="666">
        <v>0</v>
      </c>
      <c r="AD76" s="667">
        <f t="shared" si="16"/>
        <v>0</v>
      </c>
      <c r="AE76" s="521">
        <v>0</v>
      </c>
      <c r="AF76" s="509">
        <v>0</v>
      </c>
      <c r="AG76" s="509">
        <v>0</v>
      </c>
      <c r="AH76" s="509">
        <v>0</v>
      </c>
      <c r="AI76" s="666">
        <v>0</v>
      </c>
      <c r="AJ76" s="667">
        <f t="shared" si="17"/>
        <v>0</v>
      </c>
      <c r="AK76" s="521">
        <v>0</v>
      </c>
      <c r="AL76" s="509">
        <v>1.077</v>
      </c>
      <c r="AM76" s="509">
        <v>0</v>
      </c>
      <c r="AN76" s="509">
        <v>0</v>
      </c>
      <c r="AO76" s="666">
        <v>0</v>
      </c>
      <c r="AP76" s="667">
        <f t="shared" si="18"/>
        <v>1.077</v>
      </c>
      <c r="AQ76" s="521">
        <v>0</v>
      </c>
      <c r="AR76" s="509">
        <v>4.4790000000000001</v>
      </c>
      <c r="AS76" s="509">
        <v>0</v>
      </c>
      <c r="AT76" s="509">
        <v>0</v>
      </c>
      <c r="AU76" s="666">
        <v>0</v>
      </c>
      <c r="AV76" s="667">
        <f t="shared" si="19"/>
        <v>4.4790000000000001</v>
      </c>
      <c r="AW76" s="521">
        <v>0</v>
      </c>
      <c r="AX76" s="509">
        <v>7.4690000000000003</v>
      </c>
      <c r="AY76" s="509">
        <v>0</v>
      </c>
      <c r="AZ76" s="509">
        <v>0</v>
      </c>
      <c r="BA76" s="666">
        <v>0</v>
      </c>
      <c r="BB76" s="667">
        <f t="shared" si="20"/>
        <v>7.4690000000000003</v>
      </c>
      <c r="BC76" s="482"/>
      <c r="BD76" s="91"/>
      <c r="BE76" s="488"/>
      <c r="BF76" s="71"/>
      <c r="BG76" s="43">
        <f t="shared" si="21"/>
        <v>0</v>
      </c>
      <c r="BH76" s="651"/>
      <c r="BJ76" s="382">
        <f t="shared" si="23"/>
        <v>65</v>
      </c>
      <c r="BK76" s="664" t="s">
        <v>1262</v>
      </c>
      <c r="BL76" s="391" t="s">
        <v>41</v>
      </c>
      <c r="BM76" s="665">
        <v>3</v>
      </c>
      <c r="BN76" s="671" t="s">
        <v>1597</v>
      </c>
      <c r="BO76" s="672" t="s">
        <v>1598</v>
      </c>
      <c r="BP76" s="672" t="s">
        <v>1599</v>
      </c>
      <c r="BQ76" s="672" t="s">
        <v>1600</v>
      </c>
      <c r="BR76" s="673" t="s">
        <v>1601</v>
      </c>
      <c r="BS76" s="674" t="s">
        <v>1602</v>
      </c>
      <c r="BX76" s="61">
        <f>IF('[2]Validation flags'!$H$3=1,0, IF( ISNUMBER(G76), 0, 1 ))</f>
        <v>0</v>
      </c>
      <c r="BY76" s="61">
        <f>IF('[2]Validation flags'!$H$3=1,0, IF( ISNUMBER(H76), 0, 1 ))</f>
        <v>0</v>
      </c>
      <c r="BZ76" s="61">
        <f>IF('[2]Validation flags'!$H$3=1,0, IF( ISNUMBER(I76), 0, 1 ))</f>
        <v>0</v>
      </c>
      <c r="CA76" s="61">
        <f>IF('[2]Validation flags'!$H$3=1,0, IF( ISNUMBER(J76), 0, 1 ))</f>
        <v>0</v>
      </c>
      <c r="CB76" s="61">
        <f>IF('[2]Validation flags'!$H$3=1,0, IF( ISNUMBER(K76), 0, 1 ))</f>
        <v>0</v>
      </c>
      <c r="CC76" s="663"/>
      <c r="CD76" s="61">
        <f>IF('[2]Validation flags'!$H$3=1,0, IF( ISNUMBER(M76), 0, 1 ))</f>
        <v>0</v>
      </c>
      <c r="CE76" s="61">
        <f>IF('[2]Validation flags'!$H$3=1,0, IF( ISNUMBER(N76), 0, 1 ))</f>
        <v>0</v>
      </c>
      <c r="CF76" s="61">
        <f>IF('[2]Validation flags'!$H$3=1,0, IF( ISNUMBER(O76), 0, 1 ))</f>
        <v>0</v>
      </c>
      <c r="CG76" s="61">
        <f>IF('[2]Validation flags'!$H$3=1,0, IF( ISNUMBER(P76), 0, 1 ))</f>
        <v>0</v>
      </c>
      <c r="CH76" s="61">
        <f>IF('[2]Validation flags'!$H$3=1,0, IF( ISNUMBER(Q76), 0, 1 ))</f>
        <v>0</v>
      </c>
      <c r="CI76" s="60"/>
      <c r="CJ76" s="61">
        <f>IF('[2]Validation flags'!$H$3=1,0, IF( ISNUMBER(S76), 0, 1 ))</f>
        <v>0</v>
      </c>
      <c r="CK76" s="61">
        <f>IF('[2]Validation flags'!$H$3=1,0, IF( ISNUMBER(T76), 0, 1 ))</f>
        <v>0</v>
      </c>
      <c r="CL76" s="61">
        <f>IF('[2]Validation flags'!$H$3=1,0, IF( ISNUMBER(U76), 0, 1 ))</f>
        <v>0</v>
      </c>
      <c r="CM76" s="61">
        <f>IF('[2]Validation flags'!$H$3=1,0, IF( ISNUMBER(V76), 0, 1 ))</f>
        <v>0</v>
      </c>
      <c r="CN76" s="61">
        <f>IF('[2]Validation flags'!$H$3=1,0, IF( ISNUMBER(W76), 0, 1 ))</f>
        <v>0</v>
      </c>
      <c r="CO76" s="60"/>
      <c r="CP76" s="61">
        <f>IF('[2]Validation flags'!$H$3=1,0, IF( ISNUMBER(Y76), 0, 1 ))</f>
        <v>0</v>
      </c>
      <c r="CQ76" s="61">
        <f>IF('[2]Validation flags'!$H$3=1,0, IF( ISNUMBER(Z76), 0, 1 ))</f>
        <v>0</v>
      </c>
      <c r="CR76" s="61">
        <f>IF('[2]Validation flags'!$H$3=1,0, IF( ISNUMBER(AA76), 0, 1 ))</f>
        <v>0</v>
      </c>
      <c r="CS76" s="61">
        <f>IF('[2]Validation flags'!$H$3=1,0, IF( ISNUMBER(AB76), 0, 1 ))</f>
        <v>0</v>
      </c>
      <c r="CT76" s="61">
        <f>IF('[2]Validation flags'!$H$3=1,0, IF( ISNUMBER(AC76), 0, 1 ))</f>
        <v>0</v>
      </c>
      <c r="CU76" s="60"/>
      <c r="CV76" s="61">
        <f>IF('[2]Validation flags'!$H$3=1,0, IF( ISNUMBER(AE76), 0, 1 ))</f>
        <v>0</v>
      </c>
      <c r="CW76" s="61">
        <f>IF('[2]Validation flags'!$H$3=1,0, IF( ISNUMBER(AF76), 0, 1 ))</f>
        <v>0</v>
      </c>
      <c r="CX76" s="61">
        <f>IF('[2]Validation flags'!$H$3=1,0, IF( ISNUMBER(AG76), 0, 1 ))</f>
        <v>0</v>
      </c>
      <c r="CY76" s="61">
        <f>IF('[2]Validation flags'!$H$3=1,0, IF( ISNUMBER(AH76), 0, 1 ))</f>
        <v>0</v>
      </c>
      <c r="CZ76" s="61">
        <f>IF('[2]Validation flags'!$H$3=1,0, IF( ISNUMBER(AI76), 0, 1 ))</f>
        <v>0</v>
      </c>
      <c r="DA76" s="60"/>
      <c r="DB76" s="61">
        <f>IF('[2]Validation flags'!$H$3=1,0, IF( ISNUMBER(AK76), 0, 1 ))</f>
        <v>0</v>
      </c>
      <c r="DC76" s="61">
        <f>IF('[2]Validation flags'!$H$3=1,0, IF( ISNUMBER(AL76), 0, 1 ))</f>
        <v>0</v>
      </c>
      <c r="DD76" s="61">
        <f>IF('[2]Validation flags'!$H$3=1,0, IF( ISNUMBER(AM76), 0, 1 ))</f>
        <v>0</v>
      </c>
      <c r="DE76" s="61">
        <f>IF('[2]Validation flags'!$H$3=1,0, IF( ISNUMBER(AN76), 0, 1 ))</f>
        <v>0</v>
      </c>
      <c r="DF76" s="61">
        <f>IF('[2]Validation flags'!$H$3=1,0, IF( ISNUMBER(AO76), 0, 1 ))</f>
        <v>0</v>
      </c>
      <c r="DG76" s="60"/>
      <c r="DH76" s="61">
        <f>IF('[2]Validation flags'!$H$3=1,0, IF( ISNUMBER(AQ76), 0, 1 ))</f>
        <v>0</v>
      </c>
      <c r="DI76" s="61">
        <f>IF('[2]Validation flags'!$H$3=1,0, IF( ISNUMBER(AR76), 0, 1 ))</f>
        <v>0</v>
      </c>
      <c r="DJ76" s="61">
        <f>IF('[2]Validation flags'!$H$3=1,0, IF( ISNUMBER(AS76), 0, 1 ))</f>
        <v>0</v>
      </c>
      <c r="DK76" s="61">
        <f>IF('[2]Validation flags'!$H$3=1,0, IF( ISNUMBER(AT76), 0, 1 ))</f>
        <v>0</v>
      </c>
      <c r="DL76" s="61">
        <f>IF('[2]Validation flags'!$H$3=1,0, IF( ISNUMBER(AU76), 0, 1 ))</f>
        <v>0</v>
      </c>
      <c r="DM76" s="60"/>
      <c r="DN76" s="61">
        <f>IF('[2]Validation flags'!$H$3=1,0, IF( ISNUMBER(AW76), 0, 1 ))</f>
        <v>0</v>
      </c>
      <c r="DO76" s="61">
        <f>IF('[2]Validation flags'!$H$3=1,0, IF( ISNUMBER(AX76), 0, 1 ))</f>
        <v>0</v>
      </c>
      <c r="DP76" s="61">
        <f>IF('[2]Validation flags'!$H$3=1,0, IF( ISNUMBER(AY76), 0, 1 ))</f>
        <v>0</v>
      </c>
      <c r="DQ76" s="61">
        <f>IF('[2]Validation flags'!$H$3=1,0, IF( ISNUMBER(AZ76), 0, 1 ))</f>
        <v>0</v>
      </c>
      <c r="DR76" s="61">
        <f>IF('[2]Validation flags'!$H$3=1,0, IF( ISNUMBER(BA76), 0, 1 ))</f>
        <v>0</v>
      </c>
      <c r="DS76" s="60"/>
    </row>
    <row r="77" spans="2:124" ht="14.25" customHeight="1" x14ac:dyDescent="0.3">
      <c r="B77" s="382">
        <f t="shared" si="22"/>
        <v>66</v>
      </c>
      <c r="C77" s="664" t="s">
        <v>1269</v>
      </c>
      <c r="D77" s="676"/>
      <c r="E77" s="391" t="s">
        <v>41</v>
      </c>
      <c r="F77" s="665">
        <v>3</v>
      </c>
      <c r="G77" s="521">
        <v>0</v>
      </c>
      <c r="H77" s="509">
        <v>0</v>
      </c>
      <c r="I77" s="509">
        <v>0</v>
      </c>
      <c r="J77" s="509">
        <v>0</v>
      </c>
      <c r="K77" s="666">
        <v>0</v>
      </c>
      <c r="L77" s="667">
        <f t="shared" si="13"/>
        <v>0</v>
      </c>
      <c r="M77" s="521">
        <v>0</v>
      </c>
      <c r="N77" s="509">
        <v>0</v>
      </c>
      <c r="O77" s="509">
        <v>0</v>
      </c>
      <c r="P77" s="509">
        <v>0</v>
      </c>
      <c r="Q77" s="666">
        <v>0</v>
      </c>
      <c r="R77" s="667">
        <f t="shared" si="14"/>
        <v>0</v>
      </c>
      <c r="S77" s="521">
        <v>0</v>
      </c>
      <c r="T77" s="509">
        <v>0</v>
      </c>
      <c r="U77" s="509">
        <v>0</v>
      </c>
      <c r="V77" s="509">
        <v>0</v>
      </c>
      <c r="W77" s="666">
        <v>0</v>
      </c>
      <c r="X77" s="667">
        <f t="shared" si="15"/>
        <v>0</v>
      </c>
      <c r="Y77" s="521">
        <v>0</v>
      </c>
      <c r="Z77" s="509">
        <v>0</v>
      </c>
      <c r="AA77" s="509">
        <v>0</v>
      </c>
      <c r="AB77" s="509">
        <v>0</v>
      </c>
      <c r="AC77" s="666">
        <v>0</v>
      </c>
      <c r="AD77" s="667">
        <f t="shared" si="16"/>
        <v>0</v>
      </c>
      <c r="AE77" s="521">
        <v>0</v>
      </c>
      <c r="AF77" s="509">
        <v>0</v>
      </c>
      <c r="AG77" s="509">
        <v>0</v>
      </c>
      <c r="AH77" s="509">
        <v>0</v>
      </c>
      <c r="AI77" s="666">
        <v>0</v>
      </c>
      <c r="AJ77" s="667">
        <f t="shared" si="17"/>
        <v>0</v>
      </c>
      <c r="AK77" s="521">
        <v>0</v>
      </c>
      <c r="AL77" s="509">
        <v>2.363</v>
      </c>
      <c r="AM77" s="509">
        <v>0</v>
      </c>
      <c r="AN77" s="509">
        <v>0</v>
      </c>
      <c r="AO77" s="666">
        <v>0</v>
      </c>
      <c r="AP77" s="667">
        <f t="shared" si="18"/>
        <v>2.363</v>
      </c>
      <c r="AQ77" s="521">
        <v>0</v>
      </c>
      <c r="AR77" s="509">
        <v>8.5060000000000002</v>
      </c>
      <c r="AS77" s="509">
        <v>0</v>
      </c>
      <c r="AT77" s="509">
        <v>0</v>
      </c>
      <c r="AU77" s="666">
        <v>0</v>
      </c>
      <c r="AV77" s="667">
        <f t="shared" si="19"/>
        <v>8.5060000000000002</v>
      </c>
      <c r="AW77" s="521">
        <v>0</v>
      </c>
      <c r="AX77" s="509">
        <v>11.092000000000001</v>
      </c>
      <c r="AY77" s="509">
        <v>0</v>
      </c>
      <c r="AZ77" s="509">
        <v>0</v>
      </c>
      <c r="BA77" s="666">
        <v>0</v>
      </c>
      <c r="BB77" s="667">
        <f t="shared" si="20"/>
        <v>11.092000000000001</v>
      </c>
      <c r="BC77" s="482"/>
      <c r="BD77" s="91"/>
      <c r="BE77" s="488"/>
      <c r="BF77" s="71"/>
      <c r="BG77" s="43">
        <f t="shared" si="21"/>
        <v>0</v>
      </c>
      <c r="BH77" s="651"/>
      <c r="BJ77" s="382">
        <f t="shared" si="23"/>
        <v>66</v>
      </c>
      <c r="BK77" s="664" t="s">
        <v>1269</v>
      </c>
      <c r="BL77" s="391" t="s">
        <v>41</v>
      </c>
      <c r="BM77" s="665">
        <v>3</v>
      </c>
      <c r="BN77" s="671" t="s">
        <v>1603</v>
      </c>
      <c r="BO77" s="672" t="s">
        <v>1604</v>
      </c>
      <c r="BP77" s="672" t="s">
        <v>1605</v>
      </c>
      <c r="BQ77" s="672" t="s">
        <v>1606</v>
      </c>
      <c r="BR77" s="673" t="s">
        <v>1607</v>
      </c>
      <c r="BS77" s="674" t="s">
        <v>1608</v>
      </c>
      <c r="BX77" s="61">
        <f>IF('[2]Validation flags'!$H$3=1,0, IF( ISNUMBER(G77), 0, 1 ))</f>
        <v>0</v>
      </c>
      <c r="BY77" s="61">
        <f>IF('[2]Validation flags'!$H$3=1,0, IF( ISNUMBER(H77), 0, 1 ))</f>
        <v>0</v>
      </c>
      <c r="BZ77" s="61">
        <f>IF('[2]Validation flags'!$H$3=1,0, IF( ISNUMBER(I77), 0, 1 ))</f>
        <v>0</v>
      </c>
      <c r="CA77" s="61">
        <f>IF('[2]Validation flags'!$H$3=1,0, IF( ISNUMBER(J77), 0, 1 ))</f>
        <v>0</v>
      </c>
      <c r="CB77" s="61">
        <f>IF('[2]Validation flags'!$H$3=1,0, IF( ISNUMBER(K77), 0, 1 ))</f>
        <v>0</v>
      </c>
      <c r="CC77" s="663"/>
      <c r="CD77" s="61">
        <f>IF('[2]Validation flags'!$H$3=1,0, IF( ISNUMBER(M77), 0, 1 ))</f>
        <v>0</v>
      </c>
      <c r="CE77" s="61">
        <f>IF('[2]Validation flags'!$H$3=1,0, IF( ISNUMBER(N77), 0, 1 ))</f>
        <v>0</v>
      </c>
      <c r="CF77" s="61">
        <f>IF('[2]Validation flags'!$H$3=1,0, IF( ISNUMBER(O77), 0, 1 ))</f>
        <v>0</v>
      </c>
      <c r="CG77" s="61">
        <f>IF('[2]Validation flags'!$H$3=1,0, IF( ISNUMBER(P77), 0, 1 ))</f>
        <v>0</v>
      </c>
      <c r="CH77" s="61">
        <f>IF('[2]Validation flags'!$H$3=1,0, IF( ISNUMBER(Q77), 0, 1 ))</f>
        <v>0</v>
      </c>
      <c r="CI77" s="60"/>
      <c r="CJ77" s="61">
        <f>IF('[2]Validation flags'!$H$3=1,0, IF( ISNUMBER(S77), 0, 1 ))</f>
        <v>0</v>
      </c>
      <c r="CK77" s="61">
        <f>IF('[2]Validation flags'!$H$3=1,0, IF( ISNUMBER(T77), 0, 1 ))</f>
        <v>0</v>
      </c>
      <c r="CL77" s="61">
        <f>IF('[2]Validation flags'!$H$3=1,0, IF( ISNUMBER(U77), 0, 1 ))</f>
        <v>0</v>
      </c>
      <c r="CM77" s="61">
        <f>IF('[2]Validation flags'!$H$3=1,0, IF( ISNUMBER(V77), 0, 1 ))</f>
        <v>0</v>
      </c>
      <c r="CN77" s="61">
        <f>IF('[2]Validation flags'!$H$3=1,0, IF( ISNUMBER(W77), 0, 1 ))</f>
        <v>0</v>
      </c>
      <c r="CO77" s="60"/>
      <c r="CP77" s="61">
        <f>IF('[2]Validation flags'!$H$3=1,0, IF( ISNUMBER(Y77), 0, 1 ))</f>
        <v>0</v>
      </c>
      <c r="CQ77" s="61">
        <f>IF('[2]Validation flags'!$H$3=1,0, IF( ISNUMBER(Z77), 0, 1 ))</f>
        <v>0</v>
      </c>
      <c r="CR77" s="61">
        <f>IF('[2]Validation flags'!$H$3=1,0, IF( ISNUMBER(AA77), 0, 1 ))</f>
        <v>0</v>
      </c>
      <c r="CS77" s="61">
        <f>IF('[2]Validation flags'!$H$3=1,0, IF( ISNUMBER(AB77), 0, 1 ))</f>
        <v>0</v>
      </c>
      <c r="CT77" s="61">
        <f>IF('[2]Validation flags'!$H$3=1,0, IF( ISNUMBER(AC77), 0, 1 ))</f>
        <v>0</v>
      </c>
      <c r="CU77" s="60"/>
      <c r="CV77" s="61">
        <f>IF('[2]Validation flags'!$H$3=1,0, IF( ISNUMBER(AE77), 0, 1 ))</f>
        <v>0</v>
      </c>
      <c r="CW77" s="61">
        <f>IF('[2]Validation flags'!$H$3=1,0, IF( ISNUMBER(AF77), 0, 1 ))</f>
        <v>0</v>
      </c>
      <c r="CX77" s="61">
        <f>IF('[2]Validation flags'!$H$3=1,0, IF( ISNUMBER(AG77), 0, 1 ))</f>
        <v>0</v>
      </c>
      <c r="CY77" s="61">
        <f>IF('[2]Validation flags'!$H$3=1,0, IF( ISNUMBER(AH77), 0, 1 ))</f>
        <v>0</v>
      </c>
      <c r="CZ77" s="61">
        <f>IF('[2]Validation flags'!$H$3=1,0, IF( ISNUMBER(AI77), 0, 1 ))</f>
        <v>0</v>
      </c>
      <c r="DA77" s="60"/>
      <c r="DB77" s="61">
        <f>IF('[2]Validation flags'!$H$3=1,0, IF( ISNUMBER(AK77), 0, 1 ))</f>
        <v>0</v>
      </c>
      <c r="DC77" s="61">
        <f>IF('[2]Validation flags'!$H$3=1,0, IF( ISNUMBER(AL77), 0, 1 ))</f>
        <v>0</v>
      </c>
      <c r="DD77" s="61">
        <f>IF('[2]Validation flags'!$H$3=1,0, IF( ISNUMBER(AM77), 0, 1 ))</f>
        <v>0</v>
      </c>
      <c r="DE77" s="61">
        <f>IF('[2]Validation flags'!$H$3=1,0, IF( ISNUMBER(AN77), 0, 1 ))</f>
        <v>0</v>
      </c>
      <c r="DF77" s="61">
        <f>IF('[2]Validation flags'!$H$3=1,0, IF( ISNUMBER(AO77), 0, 1 ))</f>
        <v>0</v>
      </c>
      <c r="DG77" s="60"/>
      <c r="DH77" s="61">
        <f>IF('[2]Validation flags'!$H$3=1,0, IF( ISNUMBER(AQ77), 0, 1 ))</f>
        <v>0</v>
      </c>
      <c r="DI77" s="61">
        <f>IF('[2]Validation flags'!$H$3=1,0, IF( ISNUMBER(AR77), 0, 1 ))</f>
        <v>0</v>
      </c>
      <c r="DJ77" s="61">
        <f>IF('[2]Validation flags'!$H$3=1,0, IF( ISNUMBER(AS77), 0, 1 ))</f>
        <v>0</v>
      </c>
      <c r="DK77" s="61">
        <f>IF('[2]Validation flags'!$H$3=1,0, IF( ISNUMBER(AT77), 0, 1 ))</f>
        <v>0</v>
      </c>
      <c r="DL77" s="61">
        <f>IF('[2]Validation flags'!$H$3=1,0, IF( ISNUMBER(AU77), 0, 1 ))</f>
        <v>0</v>
      </c>
      <c r="DM77" s="60"/>
      <c r="DN77" s="61">
        <f>IF('[2]Validation flags'!$H$3=1,0, IF( ISNUMBER(AW77), 0, 1 ))</f>
        <v>0</v>
      </c>
      <c r="DO77" s="61">
        <f>IF('[2]Validation flags'!$H$3=1,0, IF( ISNUMBER(AX77), 0, 1 ))</f>
        <v>0</v>
      </c>
      <c r="DP77" s="61">
        <f>IF('[2]Validation flags'!$H$3=1,0, IF( ISNUMBER(AY77), 0, 1 ))</f>
        <v>0</v>
      </c>
      <c r="DQ77" s="61">
        <f>IF('[2]Validation flags'!$H$3=1,0, IF( ISNUMBER(AZ77), 0, 1 ))</f>
        <v>0</v>
      </c>
      <c r="DR77" s="61">
        <f>IF('[2]Validation flags'!$H$3=1,0, IF( ISNUMBER(BA77), 0, 1 ))</f>
        <v>0</v>
      </c>
      <c r="DS77" s="60"/>
    </row>
    <row r="78" spans="2:124" ht="14.25" customHeight="1" x14ac:dyDescent="0.3">
      <c r="B78" s="382">
        <f t="shared" si="22"/>
        <v>67</v>
      </c>
      <c r="C78" s="664" t="s">
        <v>1276</v>
      </c>
      <c r="D78" s="676"/>
      <c r="E78" s="391" t="s">
        <v>41</v>
      </c>
      <c r="F78" s="665">
        <v>3</v>
      </c>
      <c r="G78" s="521">
        <v>0</v>
      </c>
      <c r="H78" s="509">
        <v>0</v>
      </c>
      <c r="I78" s="509">
        <v>0</v>
      </c>
      <c r="J78" s="509">
        <v>0</v>
      </c>
      <c r="K78" s="666">
        <v>0</v>
      </c>
      <c r="L78" s="667">
        <f t="shared" si="13"/>
        <v>0</v>
      </c>
      <c r="M78" s="521">
        <v>0</v>
      </c>
      <c r="N78" s="509">
        <v>0</v>
      </c>
      <c r="O78" s="509">
        <v>0</v>
      </c>
      <c r="P78" s="509">
        <v>0</v>
      </c>
      <c r="Q78" s="666">
        <v>0</v>
      </c>
      <c r="R78" s="667">
        <f t="shared" si="14"/>
        <v>0</v>
      </c>
      <c r="S78" s="521">
        <v>0</v>
      </c>
      <c r="T78" s="509">
        <v>0</v>
      </c>
      <c r="U78" s="509">
        <v>0</v>
      </c>
      <c r="V78" s="509">
        <v>0</v>
      </c>
      <c r="W78" s="666">
        <v>0</v>
      </c>
      <c r="X78" s="667">
        <f t="shared" si="15"/>
        <v>0</v>
      </c>
      <c r="Y78" s="521">
        <v>0</v>
      </c>
      <c r="Z78" s="509">
        <v>0</v>
      </c>
      <c r="AA78" s="509">
        <v>0</v>
      </c>
      <c r="AB78" s="509">
        <v>0</v>
      </c>
      <c r="AC78" s="666">
        <v>0</v>
      </c>
      <c r="AD78" s="667">
        <f t="shared" si="16"/>
        <v>0</v>
      </c>
      <c r="AE78" s="521">
        <v>0</v>
      </c>
      <c r="AF78" s="509">
        <v>0</v>
      </c>
      <c r="AG78" s="509">
        <v>0</v>
      </c>
      <c r="AH78" s="509">
        <v>0</v>
      </c>
      <c r="AI78" s="666">
        <v>0</v>
      </c>
      <c r="AJ78" s="667">
        <f t="shared" si="17"/>
        <v>0</v>
      </c>
      <c r="AK78" s="521">
        <v>0</v>
      </c>
      <c r="AL78" s="509">
        <v>0</v>
      </c>
      <c r="AM78" s="509">
        <v>0</v>
      </c>
      <c r="AN78" s="509">
        <v>0</v>
      </c>
      <c r="AO78" s="666">
        <v>0</v>
      </c>
      <c r="AP78" s="667">
        <f t="shared" si="18"/>
        <v>0</v>
      </c>
      <c r="AQ78" s="521">
        <v>0</v>
      </c>
      <c r="AR78" s="509">
        <v>0.41399999999999998</v>
      </c>
      <c r="AS78" s="509">
        <v>0</v>
      </c>
      <c r="AT78" s="509">
        <v>0</v>
      </c>
      <c r="AU78" s="666">
        <v>0</v>
      </c>
      <c r="AV78" s="667">
        <f t="shared" si="19"/>
        <v>0.41399999999999998</v>
      </c>
      <c r="AW78" s="521">
        <v>0</v>
      </c>
      <c r="AX78" s="509">
        <v>0.41599999999999998</v>
      </c>
      <c r="AY78" s="509">
        <v>0</v>
      </c>
      <c r="AZ78" s="509">
        <v>0</v>
      </c>
      <c r="BA78" s="666">
        <v>0</v>
      </c>
      <c r="BB78" s="667">
        <f t="shared" si="20"/>
        <v>0.41599999999999998</v>
      </c>
      <c r="BC78" s="482"/>
      <c r="BD78" s="91"/>
      <c r="BE78" s="488"/>
      <c r="BF78" s="71"/>
      <c r="BG78" s="43">
        <f t="shared" si="21"/>
        <v>0</v>
      </c>
      <c r="BH78" s="651"/>
      <c r="BJ78" s="382">
        <f t="shared" si="23"/>
        <v>67</v>
      </c>
      <c r="BK78" s="664" t="s">
        <v>1276</v>
      </c>
      <c r="BL78" s="391" t="s">
        <v>41</v>
      </c>
      <c r="BM78" s="665">
        <v>3</v>
      </c>
      <c r="BN78" s="671" t="s">
        <v>1609</v>
      </c>
      <c r="BO78" s="672" t="s">
        <v>1610</v>
      </c>
      <c r="BP78" s="672" t="s">
        <v>1611</v>
      </c>
      <c r="BQ78" s="672" t="s">
        <v>1612</v>
      </c>
      <c r="BR78" s="673" t="s">
        <v>1613</v>
      </c>
      <c r="BS78" s="674" t="s">
        <v>1614</v>
      </c>
      <c r="BX78" s="61">
        <f>IF('[2]Validation flags'!$H$3=1,0, IF( ISNUMBER(G78), 0, 1 ))</f>
        <v>0</v>
      </c>
      <c r="BY78" s="61">
        <f>IF('[2]Validation flags'!$H$3=1,0, IF( ISNUMBER(H78), 0, 1 ))</f>
        <v>0</v>
      </c>
      <c r="BZ78" s="61">
        <f>IF('[2]Validation flags'!$H$3=1,0, IF( ISNUMBER(I78), 0, 1 ))</f>
        <v>0</v>
      </c>
      <c r="CA78" s="61">
        <f>IF('[2]Validation flags'!$H$3=1,0, IF( ISNUMBER(J78), 0, 1 ))</f>
        <v>0</v>
      </c>
      <c r="CB78" s="61">
        <f>IF('[2]Validation flags'!$H$3=1,0, IF( ISNUMBER(K78), 0, 1 ))</f>
        <v>0</v>
      </c>
      <c r="CC78" s="663"/>
      <c r="CD78" s="61">
        <f>IF('[2]Validation flags'!$H$3=1,0, IF( ISNUMBER(M78), 0, 1 ))</f>
        <v>0</v>
      </c>
      <c r="CE78" s="61">
        <f>IF('[2]Validation flags'!$H$3=1,0, IF( ISNUMBER(N78), 0, 1 ))</f>
        <v>0</v>
      </c>
      <c r="CF78" s="61">
        <f>IF('[2]Validation flags'!$H$3=1,0, IF( ISNUMBER(O78), 0, 1 ))</f>
        <v>0</v>
      </c>
      <c r="CG78" s="61">
        <f>IF('[2]Validation flags'!$H$3=1,0, IF( ISNUMBER(P78), 0, 1 ))</f>
        <v>0</v>
      </c>
      <c r="CH78" s="61">
        <f>IF('[2]Validation flags'!$H$3=1,0, IF( ISNUMBER(Q78), 0, 1 ))</f>
        <v>0</v>
      </c>
      <c r="CI78" s="60"/>
      <c r="CJ78" s="61">
        <f>IF('[2]Validation flags'!$H$3=1,0, IF( ISNUMBER(S78), 0, 1 ))</f>
        <v>0</v>
      </c>
      <c r="CK78" s="61">
        <f>IF('[2]Validation flags'!$H$3=1,0, IF( ISNUMBER(T78), 0, 1 ))</f>
        <v>0</v>
      </c>
      <c r="CL78" s="61">
        <f>IF('[2]Validation flags'!$H$3=1,0, IF( ISNUMBER(U78), 0, 1 ))</f>
        <v>0</v>
      </c>
      <c r="CM78" s="61">
        <f>IF('[2]Validation flags'!$H$3=1,0, IF( ISNUMBER(V78), 0, 1 ))</f>
        <v>0</v>
      </c>
      <c r="CN78" s="61">
        <f>IF('[2]Validation flags'!$H$3=1,0, IF( ISNUMBER(W78), 0, 1 ))</f>
        <v>0</v>
      </c>
      <c r="CO78" s="60"/>
      <c r="CP78" s="61">
        <f>IF('[2]Validation flags'!$H$3=1,0, IF( ISNUMBER(Y78), 0, 1 ))</f>
        <v>0</v>
      </c>
      <c r="CQ78" s="61">
        <f>IF('[2]Validation flags'!$H$3=1,0, IF( ISNUMBER(Z78), 0, 1 ))</f>
        <v>0</v>
      </c>
      <c r="CR78" s="61">
        <f>IF('[2]Validation flags'!$H$3=1,0, IF( ISNUMBER(AA78), 0, 1 ))</f>
        <v>0</v>
      </c>
      <c r="CS78" s="61">
        <f>IF('[2]Validation flags'!$H$3=1,0, IF( ISNUMBER(AB78), 0, 1 ))</f>
        <v>0</v>
      </c>
      <c r="CT78" s="61">
        <f>IF('[2]Validation flags'!$H$3=1,0, IF( ISNUMBER(AC78), 0, 1 ))</f>
        <v>0</v>
      </c>
      <c r="CU78" s="60"/>
      <c r="CV78" s="61">
        <f>IF('[2]Validation flags'!$H$3=1,0, IF( ISNUMBER(AE78), 0, 1 ))</f>
        <v>0</v>
      </c>
      <c r="CW78" s="61">
        <f>IF('[2]Validation flags'!$H$3=1,0, IF( ISNUMBER(AF78), 0, 1 ))</f>
        <v>0</v>
      </c>
      <c r="CX78" s="61">
        <f>IF('[2]Validation flags'!$H$3=1,0, IF( ISNUMBER(AG78), 0, 1 ))</f>
        <v>0</v>
      </c>
      <c r="CY78" s="61">
        <f>IF('[2]Validation flags'!$H$3=1,0, IF( ISNUMBER(AH78), 0, 1 ))</f>
        <v>0</v>
      </c>
      <c r="CZ78" s="61">
        <f>IF('[2]Validation flags'!$H$3=1,0, IF( ISNUMBER(AI78), 0, 1 ))</f>
        <v>0</v>
      </c>
      <c r="DA78" s="60"/>
      <c r="DB78" s="61">
        <f>IF('[2]Validation flags'!$H$3=1,0, IF( ISNUMBER(AK78), 0, 1 ))</f>
        <v>0</v>
      </c>
      <c r="DC78" s="61">
        <f>IF('[2]Validation flags'!$H$3=1,0, IF( ISNUMBER(AL78), 0, 1 ))</f>
        <v>0</v>
      </c>
      <c r="DD78" s="61">
        <f>IF('[2]Validation flags'!$H$3=1,0, IF( ISNUMBER(AM78), 0, 1 ))</f>
        <v>0</v>
      </c>
      <c r="DE78" s="61">
        <f>IF('[2]Validation flags'!$H$3=1,0, IF( ISNUMBER(AN78), 0, 1 ))</f>
        <v>0</v>
      </c>
      <c r="DF78" s="61">
        <f>IF('[2]Validation flags'!$H$3=1,0, IF( ISNUMBER(AO78), 0, 1 ))</f>
        <v>0</v>
      </c>
      <c r="DG78" s="60"/>
      <c r="DH78" s="61">
        <f>IF('[2]Validation flags'!$H$3=1,0, IF( ISNUMBER(AQ78), 0, 1 ))</f>
        <v>0</v>
      </c>
      <c r="DI78" s="61">
        <f>IF('[2]Validation flags'!$H$3=1,0, IF( ISNUMBER(AR78), 0, 1 ))</f>
        <v>0</v>
      </c>
      <c r="DJ78" s="61">
        <f>IF('[2]Validation flags'!$H$3=1,0, IF( ISNUMBER(AS78), 0, 1 ))</f>
        <v>0</v>
      </c>
      <c r="DK78" s="61">
        <f>IF('[2]Validation flags'!$H$3=1,0, IF( ISNUMBER(AT78), 0, 1 ))</f>
        <v>0</v>
      </c>
      <c r="DL78" s="61">
        <f>IF('[2]Validation flags'!$H$3=1,0, IF( ISNUMBER(AU78), 0, 1 ))</f>
        <v>0</v>
      </c>
      <c r="DM78" s="60"/>
      <c r="DN78" s="61">
        <f>IF('[2]Validation flags'!$H$3=1,0, IF( ISNUMBER(AW78), 0, 1 ))</f>
        <v>0</v>
      </c>
      <c r="DO78" s="61">
        <f>IF('[2]Validation flags'!$H$3=1,0, IF( ISNUMBER(AX78), 0, 1 ))</f>
        <v>0</v>
      </c>
      <c r="DP78" s="61">
        <f>IF('[2]Validation flags'!$H$3=1,0, IF( ISNUMBER(AY78), 0, 1 ))</f>
        <v>0</v>
      </c>
      <c r="DQ78" s="61">
        <f>IF('[2]Validation flags'!$H$3=1,0, IF( ISNUMBER(AZ78), 0, 1 ))</f>
        <v>0</v>
      </c>
      <c r="DR78" s="61">
        <f>IF('[2]Validation flags'!$H$3=1,0, IF( ISNUMBER(BA78), 0, 1 ))</f>
        <v>0</v>
      </c>
      <c r="DS78" s="60"/>
    </row>
    <row r="79" spans="2:124" ht="14.25" customHeight="1" x14ac:dyDescent="0.3">
      <c r="B79" s="382">
        <f t="shared" si="22"/>
        <v>68</v>
      </c>
      <c r="C79" s="664" t="s">
        <v>1283</v>
      </c>
      <c r="D79" s="676"/>
      <c r="E79" s="391" t="s">
        <v>41</v>
      </c>
      <c r="F79" s="665">
        <v>3</v>
      </c>
      <c r="G79" s="521">
        <v>0</v>
      </c>
      <c r="H79" s="509">
        <v>0</v>
      </c>
      <c r="I79" s="509">
        <v>0</v>
      </c>
      <c r="J79" s="509">
        <v>0</v>
      </c>
      <c r="K79" s="666">
        <v>0</v>
      </c>
      <c r="L79" s="667">
        <f t="shared" si="13"/>
        <v>0</v>
      </c>
      <c r="M79" s="521">
        <v>0</v>
      </c>
      <c r="N79" s="509">
        <v>0</v>
      </c>
      <c r="O79" s="509">
        <v>0</v>
      </c>
      <c r="P79" s="509">
        <v>0</v>
      </c>
      <c r="Q79" s="666">
        <v>0</v>
      </c>
      <c r="R79" s="667">
        <f t="shared" si="14"/>
        <v>0</v>
      </c>
      <c r="S79" s="521">
        <v>0</v>
      </c>
      <c r="T79" s="509">
        <v>0</v>
      </c>
      <c r="U79" s="509">
        <v>0</v>
      </c>
      <c r="V79" s="509">
        <v>0</v>
      </c>
      <c r="W79" s="666">
        <v>0</v>
      </c>
      <c r="X79" s="667">
        <f t="shared" si="15"/>
        <v>0</v>
      </c>
      <c r="Y79" s="521">
        <v>0</v>
      </c>
      <c r="Z79" s="509">
        <v>0</v>
      </c>
      <c r="AA79" s="509">
        <v>0</v>
      </c>
      <c r="AB79" s="509">
        <v>0</v>
      </c>
      <c r="AC79" s="666">
        <v>0</v>
      </c>
      <c r="AD79" s="667">
        <f t="shared" si="16"/>
        <v>0</v>
      </c>
      <c r="AE79" s="521">
        <v>0</v>
      </c>
      <c r="AF79" s="509">
        <v>0</v>
      </c>
      <c r="AG79" s="509">
        <v>0</v>
      </c>
      <c r="AH79" s="509">
        <v>0</v>
      </c>
      <c r="AI79" s="666">
        <v>0</v>
      </c>
      <c r="AJ79" s="667">
        <f t="shared" si="17"/>
        <v>0</v>
      </c>
      <c r="AK79" s="521">
        <v>0</v>
      </c>
      <c r="AL79" s="509">
        <v>0</v>
      </c>
      <c r="AM79" s="509">
        <v>0</v>
      </c>
      <c r="AN79" s="509">
        <v>0</v>
      </c>
      <c r="AO79" s="666">
        <v>0</v>
      </c>
      <c r="AP79" s="667">
        <f t="shared" si="18"/>
        <v>0</v>
      </c>
      <c r="AQ79" s="521">
        <v>0</v>
      </c>
      <c r="AR79" s="509">
        <v>0</v>
      </c>
      <c r="AS79" s="509">
        <v>0</v>
      </c>
      <c r="AT79" s="509">
        <v>0</v>
      </c>
      <c r="AU79" s="666">
        <v>0</v>
      </c>
      <c r="AV79" s="667">
        <f t="shared" si="19"/>
        <v>0</v>
      </c>
      <c r="AW79" s="521">
        <v>0</v>
      </c>
      <c r="AX79" s="509">
        <v>0</v>
      </c>
      <c r="AY79" s="509">
        <v>0</v>
      </c>
      <c r="AZ79" s="509">
        <v>0</v>
      </c>
      <c r="BA79" s="666">
        <v>0</v>
      </c>
      <c r="BB79" s="667">
        <f t="shared" si="20"/>
        <v>0</v>
      </c>
      <c r="BC79" s="482"/>
      <c r="BD79" s="91"/>
      <c r="BE79" s="488"/>
      <c r="BF79" s="71"/>
      <c r="BG79" s="43">
        <f t="shared" si="21"/>
        <v>0</v>
      </c>
      <c r="BH79" s="651"/>
      <c r="BJ79" s="382">
        <f t="shared" si="23"/>
        <v>68</v>
      </c>
      <c r="BK79" s="664" t="s">
        <v>1283</v>
      </c>
      <c r="BL79" s="391" t="s">
        <v>41</v>
      </c>
      <c r="BM79" s="665">
        <v>3</v>
      </c>
      <c r="BN79" s="671" t="s">
        <v>1615</v>
      </c>
      <c r="BO79" s="672" t="s">
        <v>1616</v>
      </c>
      <c r="BP79" s="672" t="s">
        <v>1617</v>
      </c>
      <c r="BQ79" s="672" t="s">
        <v>1618</v>
      </c>
      <c r="BR79" s="673" t="s">
        <v>1619</v>
      </c>
      <c r="BS79" s="674" t="s">
        <v>1620</v>
      </c>
      <c r="BX79" s="61">
        <f>IF('[2]Validation flags'!$H$3=1,0, IF( ISNUMBER(G79), 0, 1 ))</f>
        <v>0</v>
      </c>
      <c r="BY79" s="61">
        <f>IF('[2]Validation flags'!$H$3=1,0, IF( ISNUMBER(H79), 0, 1 ))</f>
        <v>0</v>
      </c>
      <c r="BZ79" s="61">
        <f>IF('[2]Validation flags'!$H$3=1,0, IF( ISNUMBER(I79), 0, 1 ))</f>
        <v>0</v>
      </c>
      <c r="CA79" s="61">
        <f>IF('[2]Validation flags'!$H$3=1,0, IF( ISNUMBER(J79), 0, 1 ))</f>
        <v>0</v>
      </c>
      <c r="CB79" s="61">
        <f>IF('[2]Validation flags'!$H$3=1,0, IF( ISNUMBER(K79), 0, 1 ))</f>
        <v>0</v>
      </c>
      <c r="CC79" s="663"/>
      <c r="CD79" s="61">
        <f>IF('[2]Validation flags'!$H$3=1,0, IF( ISNUMBER(M79), 0, 1 ))</f>
        <v>0</v>
      </c>
      <c r="CE79" s="61">
        <f>IF('[2]Validation flags'!$H$3=1,0, IF( ISNUMBER(N79), 0, 1 ))</f>
        <v>0</v>
      </c>
      <c r="CF79" s="61">
        <f>IF('[2]Validation flags'!$H$3=1,0, IF( ISNUMBER(O79), 0, 1 ))</f>
        <v>0</v>
      </c>
      <c r="CG79" s="61">
        <f>IF('[2]Validation flags'!$H$3=1,0, IF( ISNUMBER(P79), 0, 1 ))</f>
        <v>0</v>
      </c>
      <c r="CH79" s="61">
        <f>IF('[2]Validation flags'!$H$3=1,0, IF( ISNUMBER(Q79), 0, 1 ))</f>
        <v>0</v>
      </c>
      <c r="CI79" s="60"/>
      <c r="CJ79" s="61">
        <f>IF('[2]Validation flags'!$H$3=1,0, IF( ISNUMBER(S79), 0, 1 ))</f>
        <v>0</v>
      </c>
      <c r="CK79" s="61">
        <f>IF('[2]Validation flags'!$H$3=1,0, IF( ISNUMBER(T79), 0, 1 ))</f>
        <v>0</v>
      </c>
      <c r="CL79" s="61">
        <f>IF('[2]Validation flags'!$H$3=1,0, IF( ISNUMBER(U79), 0, 1 ))</f>
        <v>0</v>
      </c>
      <c r="CM79" s="61">
        <f>IF('[2]Validation flags'!$H$3=1,0, IF( ISNUMBER(V79), 0, 1 ))</f>
        <v>0</v>
      </c>
      <c r="CN79" s="61">
        <f>IF('[2]Validation flags'!$H$3=1,0, IF( ISNUMBER(W79), 0, 1 ))</f>
        <v>0</v>
      </c>
      <c r="CO79" s="60"/>
      <c r="CP79" s="61">
        <f>IF('[2]Validation flags'!$H$3=1,0, IF( ISNUMBER(Y79), 0, 1 ))</f>
        <v>0</v>
      </c>
      <c r="CQ79" s="61">
        <f>IF('[2]Validation flags'!$H$3=1,0, IF( ISNUMBER(Z79), 0, 1 ))</f>
        <v>0</v>
      </c>
      <c r="CR79" s="61">
        <f>IF('[2]Validation flags'!$H$3=1,0, IF( ISNUMBER(AA79), 0, 1 ))</f>
        <v>0</v>
      </c>
      <c r="CS79" s="61">
        <f>IF('[2]Validation flags'!$H$3=1,0, IF( ISNUMBER(AB79), 0, 1 ))</f>
        <v>0</v>
      </c>
      <c r="CT79" s="61">
        <f>IF('[2]Validation flags'!$H$3=1,0, IF( ISNUMBER(AC79), 0, 1 ))</f>
        <v>0</v>
      </c>
      <c r="CU79" s="60"/>
      <c r="CV79" s="61">
        <f>IF('[2]Validation flags'!$H$3=1,0, IF( ISNUMBER(AE79), 0, 1 ))</f>
        <v>0</v>
      </c>
      <c r="CW79" s="61">
        <f>IF('[2]Validation flags'!$H$3=1,0, IF( ISNUMBER(AF79), 0, 1 ))</f>
        <v>0</v>
      </c>
      <c r="CX79" s="61">
        <f>IF('[2]Validation flags'!$H$3=1,0, IF( ISNUMBER(AG79), 0, 1 ))</f>
        <v>0</v>
      </c>
      <c r="CY79" s="61">
        <f>IF('[2]Validation flags'!$H$3=1,0, IF( ISNUMBER(AH79), 0, 1 ))</f>
        <v>0</v>
      </c>
      <c r="CZ79" s="61">
        <f>IF('[2]Validation flags'!$H$3=1,0, IF( ISNUMBER(AI79), 0, 1 ))</f>
        <v>0</v>
      </c>
      <c r="DA79" s="60"/>
      <c r="DB79" s="61">
        <f>IF('[2]Validation flags'!$H$3=1,0, IF( ISNUMBER(AK79), 0, 1 ))</f>
        <v>0</v>
      </c>
      <c r="DC79" s="61">
        <f>IF('[2]Validation flags'!$H$3=1,0, IF( ISNUMBER(AL79), 0, 1 ))</f>
        <v>0</v>
      </c>
      <c r="DD79" s="61">
        <f>IF('[2]Validation flags'!$H$3=1,0, IF( ISNUMBER(AM79), 0, 1 ))</f>
        <v>0</v>
      </c>
      <c r="DE79" s="61">
        <f>IF('[2]Validation flags'!$H$3=1,0, IF( ISNUMBER(AN79), 0, 1 ))</f>
        <v>0</v>
      </c>
      <c r="DF79" s="61">
        <f>IF('[2]Validation flags'!$H$3=1,0, IF( ISNUMBER(AO79), 0, 1 ))</f>
        <v>0</v>
      </c>
      <c r="DG79" s="60"/>
      <c r="DH79" s="61">
        <f>IF('[2]Validation flags'!$H$3=1,0, IF( ISNUMBER(AQ79), 0, 1 ))</f>
        <v>0</v>
      </c>
      <c r="DI79" s="61">
        <f>IF('[2]Validation flags'!$H$3=1,0, IF( ISNUMBER(AR79), 0, 1 ))</f>
        <v>0</v>
      </c>
      <c r="DJ79" s="61">
        <f>IF('[2]Validation flags'!$H$3=1,0, IF( ISNUMBER(AS79), 0, 1 ))</f>
        <v>0</v>
      </c>
      <c r="DK79" s="61">
        <f>IF('[2]Validation flags'!$H$3=1,0, IF( ISNUMBER(AT79), 0, 1 ))</f>
        <v>0</v>
      </c>
      <c r="DL79" s="61">
        <f>IF('[2]Validation flags'!$H$3=1,0, IF( ISNUMBER(AU79), 0, 1 ))</f>
        <v>0</v>
      </c>
      <c r="DM79" s="60"/>
      <c r="DN79" s="61">
        <f>IF('[2]Validation flags'!$H$3=1,0, IF( ISNUMBER(AW79), 0, 1 ))</f>
        <v>0</v>
      </c>
      <c r="DO79" s="61">
        <f>IF('[2]Validation flags'!$H$3=1,0, IF( ISNUMBER(AX79), 0, 1 ))</f>
        <v>0</v>
      </c>
      <c r="DP79" s="61">
        <f>IF('[2]Validation flags'!$H$3=1,0, IF( ISNUMBER(AY79), 0, 1 ))</f>
        <v>0</v>
      </c>
      <c r="DQ79" s="61">
        <f>IF('[2]Validation flags'!$H$3=1,0, IF( ISNUMBER(AZ79), 0, 1 ))</f>
        <v>0</v>
      </c>
      <c r="DR79" s="61">
        <f>IF('[2]Validation flags'!$H$3=1,0, IF( ISNUMBER(BA79), 0, 1 ))</f>
        <v>0</v>
      </c>
      <c r="DS79" s="60"/>
    </row>
    <row r="80" spans="2:124" ht="14.25" customHeight="1" x14ac:dyDescent="0.3">
      <c r="B80" s="382">
        <f t="shared" si="22"/>
        <v>69</v>
      </c>
      <c r="C80" s="664" t="s">
        <v>1290</v>
      </c>
      <c r="D80" s="676"/>
      <c r="E80" s="391" t="s">
        <v>41</v>
      </c>
      <c r="F80" s="665">
        <v>3</v>
      </c>
      <c r="G80" s="521">
        <v>0</v>
      </c>
      <c r="H80" s="509">
        <v>0</v>
      </c>
      <c r="I80" s="509">
        <v>0</v>
      </c>
      <c r="J80" s="509">
        <v>0</v>
      </c>
      <c r="K80" s="666">
        <v>0</v>
      </c>
      <c r="L80" s="667">
        <f t="shared" si="13"/>
        <v>0</v>
      </c>
      <c r="M80" s="521">
        <v>0</v>
      </c>
      <c r="N80" s="509">
        <v>0</v>
      </c>
      <c r="O80" s="509">
        <v>0</v>
      </c>
      <c r="P80" s="509">
        <v>0</v>
      </c>
      <c r="Q80" s="666">
        <v>0</v>
      </c>
      <c r="R80" s="667">
        <f t="shared" si="14"/>
        <v>0</v>
      </c>
      <c r="S80" s="521">
        <v>0</v>
      </c>
      <c r="T80" s="509">
        <v>0</v>
      </c>
      <c r="U80" s="509">
        <v>0</v>
      </c>
      <c r="V80" s="509">
        <v>0</v>
      </c>
      <c r="W80" s="666">
        <v>0</v>
      </c>
      <c r="X80" s="667">
        <f t="shared" si="15"/>
        <v>0</v>
      </c>
      <c r="Y80" s="521">
        <v>0</v>
      </c>
      <c r="Z80" s="509">
        <v>0</v>
      </c>
      <c r="AA80" s="509">
        <v>0</v>
      </c>
      <c r="AB80" s="509">
        <v>0</v>
      </c>
      <c r="AC80" s="666">
        <v>0</v>
      </c>
      <c r="AD80" s="667">
        <f t="shared" si="16"/>
        <v>0</v>
      </c>
      <c r="AE80" s="521">
        <v>0</v>
      </c>
      <c r="AF80" s="509">
        <v>0</v>
      </c>
      <c r="AG80" s="509">
        <v>0</v>
      </c>
      <c r="AH80" s="509">
        <v>0</v>
      </c>
      <c r="AI80" s="666">
        <v>0</v>
      </c>
      <c r="AJ80" s="667">
        <f t="shared" si="17"/>
        <v>0</v>
      </c>
      <c r="AK80" s="521">
        <v>0</v>
      </c>
      <c r="AL80" s="509">
        <v>0</v>
      </c>
      <c r="AM80" s="509">
        <v>0</v>
      </c>
      <c r="AN80" s="509">
        <v>0</v>
      </c>
      <c r="AO80" s="666">
        <v>0</v>
      </c>
      <c r="AP80" s="667">
        <f t="shared" si="18"/>
        <v>0</v>
      </c>
      <c r="AQ80" s="521">
        <v>0</v>
      </c>
      <c r="AR80" s="509">
        <v>0</v>
      </c>
      <c r="AS80" s="509">
        <v>0</v>
      </c>
      <c r="AT80" s="509">
        <v>0</v>
      </c>
      <c r="AU80" s="666">
        <v>0</v>
      </c>
      <c r="AV80" s="667">
        <f t="shared" si="19"/>
        <v>0</v>
      </c>
      <c r="AW80" s="521">
        <v>0</v>
      </c>
      <c r="AX80" s="509">
        <v>4.9000000000000002E-2</v>
      </c>
      <c r="AY80" s="509">
        <v>0</v>
      </c>
      <c r="AZ80" s="509">
        <v>0</v>
      </c>
      <c r="BA80" s="666">
        <v>0</v>
      </c>
      <c r="BB80" s="667">
        <f t="shared" si="20"/>
        <v>4.9000000000000002E-2</v>
      </c>
      <c r="BC80" s="482"/>
      <c r="BD80" s="91"/>
      <c r="BE80" s="488"/>
      <c r="BF80" s="71"/>
      <c r="BG80" s="43">
        <f t="shared" si="21"/>
        <v>0</v>
      </c>
      <c r="BH80" s="651"/>
      <c r="BJ80" s="382">
        <f t="shared" si="23"/>
        <v>69</v>
      </c>
      <c r="BK80" s="664" t="s">
        <v>1290</v>
      </c>
      <c r="BL80" s="391" t="s">
        <v>41</v>
      </c>
      <c r="BM80" s="665">
        <v>3</v>
      </c>
      <c r="BN80" s="671" t="s">
        <v>1621</v>
      </c>
      <c r="BO80" s="672" t="s">
        <v>1622</v>
      </c>
      <c r="BP80" s="672" t="s">
        <v>1623</v>
      </c>
      <c r="BQ80" s="672" t="s">
        <v>1624</v>
      </c>
      <c r="BR80" s="673" t="s">
        <v>1625</v>
      </c>
      <c r="BS80" s="674" t="s">
        <v>1626</v>
      </c>
      <c r="BX80" s="61">
        <f>IF('[2]Validation flags'!$H$3=1,0, IF( ISNUMBER(G80), 0, 1 ))</f>
        <v>0</v>
      </c>
      <c r="BY80" s="61">
        <f>IF('[2]Validation flags'!$H$3=1,0, IF( ISNUMBER(H80), 0, 1 ))</f>
        <v>0</v>
      </c>
      <c r="BZ80" s="61">
        <f>IF('[2]Validation flags'!$H$3=1,0, IF( ISNUMBER(I80), 0, 1 ))</f>
        <v>0</v>
      </c>
      <c r="CA80" s="61">
        <f>IF('[2]Validation flags'!$H$3=1,0, IF( ISNUMBER(J80), 0, 1 ))</f>
        <v>0</v>
      </c>
      <c r="CB80" s="61">
        <f>IF('[2]Validation flags'!$H$3=1,0, IF( ISNUMBER(K80), 0, 1 ))</f>
        <v>0</v>
      </c>
      <c r="CC80" s="663"/>
      <c r="CD80" s="61">
        <f>IF('[2]Validation flags'!$H$3=1,0, IF( ISNUMBER(M80), 0, 1 ))</f>
        <v>0</v>
      </c>
      <c r="CE80" s="61">
        <f>IF('[2]Validation flags'!$H$3=1,0, IF( ISNUMBER(N80), 0, 1 ))</f>
        <v>0</v>
      </c>
      <c r="CF80" s="61">
        <f>IF('[2]Validation flags'!$H$3=1,0, IF( ISNUMBER(O80), 0, 1 ))</f>
        <v>0</v>
      </c>
      <c r="CG80" s="61">
        <f>IF('[2]Validation flags'!$H$3=1,0, IF( ISNUMBER(P80), 0, 1 ))</f>
        <v>0</v>
      </c>
      <c r="CH80" s="61">
        <f>IF('[2]Validation flags'!$H$3=1,0, IF( ISNUMBER(Q80), 0, 1 ))</f>
        <v>0</v>
      </c>
      <c r="CI80" s="60"/>
      <c r="CJ80" s="61">
        <f>IF('[2]Validation flags'!$H$3=1,0, IF( ISNUMBER(S80), 0, 1 ))</f>
        <v>0</v>
      </c>
      <c r="CK80" s="61">
        <f>IF('[2]Validation flags'!$H$3=1,0, IF( ISNUMBER(T80), 0, 1 ))</f>
        <v>0</v>
      </c>
      <c r="CL80" s="61">
        <f>IF('[2]Validation flags'!$H$3=1,0, IF( ISNUMBER(U80), 0, 1 ))</f>
        <v>0</v>
      </c>
      <c r="CM80" s="61">
        <f>IF('[2]Validation flags'!$H$3=1,0, IF( ISNUMBER(V80), 0, 1 ))</f>
        <v>0</v>
      </c>
      <c r="CN80" s="61">
        <f>IF('[2]Validation flags'!$H$3=1,0, IF( ISNUMBER(W80), 0, 1 ))</f>
        <v>0</v>
      </c>
      <c r="CO80" s="60"/>
      <c r="CP80" s="61">
        <f>IF('[2]Validation flags'!$H$3=1,0, IF( ISNUMBER(Y80), 0, 1 ))</f>
        <v>0</v>
      </c>
      <c r="CQ80" s="61">
        <f>IF('[2]Validation flags'!$H$3=1,0, IF( ISNUMBER(Z80), 0, 1 ))</f>
        <v>0</v>
      </c>
      <c r="CR80" s="61">
        <f>IF('[2]Validation flags'!$H$3=1,0, IF( ISNUMBER(AA80), 0, 1 ))</f>
        <v>0</v>
      </c>
      <c r="CS80" s="61">
        <f>IF('[2]Validation flags'!$H$3=1,0, IF( ISNUMBER(AB80), 0, 1 ))</f>
        <v>0</v>
      </c>
      <c r="CT80" s="61">
        <f>IF('[2]Validation flags'!$H$3=1,0, IF( ISNUMBER(AC80), 0, 1 ))</f>
        <v>0</v>
      </c>
      <c r="CU80" s="60"/>
      <c r="CV80" s="61">
        <f>IF('[2]Validation flags'!$H$3=1,0, IF( ISNUMBER(AE80), 0, 1 ))</f>
        <v>0</v>
      </c>
      <c r="CW80" s="61">
        <f>IF('[2]Validation flags'!$H$3=1,0, IF( ISNUMBER(AF80), 0, 1 ))</f>
        <v>0</v>
      </c>
      <c r="CX80" s="61">
        <f>IF('[2]Validation flags'!$H$3=1,0, IF( ISNUMBER(AG80), 0, 1 ))</f>
        <v>0</v>
      </c>
      <c r="CY80" s="61">
        <f>IF('[2]Validation flags'!$H$3=1,0, IF( ISNUMBER(AH80), 0, 1 ))</f>
        <v>0</v>
      </c>
      <c r="CZ80" s="61">
        <f>IF('[2]Validation flags'!$H$3=1,0, IF( ISNUMBER(AI80), 0, 1 ))</f>
        <v>0</v>
      </c>
      <c r="DA80" s="60"/>
      <c r="DB80" s="61">
        <f>IF('[2]Validation flags'!$H$3=1,0, IF( ISNUMBER(AK80), 0, 1 ))</f>
        <v>0</v>
      </c>
      <c r="DC80" s="61">
        <f>IF('[2]Validation flags'!$H$3=1,0, IF( ISNUMBER(AL80), 0, 1 ))</f>
        <v>0</v>
      </c>
      <c r="DD80" s="61">
        <f>IF('[2]Validation flags'!$H$3=1,0, IF( ISNUMBER(AM80), 0, 1 ))</f>
        <v>0</v>
      </c>
      <c r="DE80" s="61">
        <f>IF('[2]Validation flags'!$H$3=1,0, IF( ISNUMBER(AN80), 0, 1 ))</f>
        <v>0</v>
      </c>
      <c r="DF80" s="61">
        <f>IF('[2]Validation flags'!$H$3=1,0, IF( ISNUMBER(AO80), 0, 1 ))</f>
        <v>0</v>
      </c>
      <c r="DG80" s="60"/>
      <c r="DH80" s="61">
        <f>IF('[2]Validation flags'!$H$3=1,0, IF( ISNUMBER(AQ80), 0, 1 ))</f>
        <v>0</v>
      </c>
      <c r="DI80" s="61">
        <f>IF('[2]Validation flags'!$H$3=1,0, IF( ISNUMBER(AR80), 0, 1 ))</f>
        <v>0</v>
      </c>
      <c r="DJ80" s="61">
        <f>IF('[2]Validation flags'!$H$3=1,0, IF( ISNUMBER(AS80), 0, 1 ))</f>
        <v>0</v>
      </c>
      <c r="DK80" s="61">
        <f>IF('[2]Validation flags'!$H$3=1,0, IF( ISNUMBER(AT80), 0, 1 ))</f>
        <v>0</v>
      </c>
      <c r="DL80" s="61">
        <f>IF('[2]Validation flags'!$H$3=1,0, IF( ISNUMBER(AU80), 0, 1 ))</f>
        <v>0</v>
      </c>
      <c r="DM80" s="60"/>
      <c r="DN80" s="61">
        <f>IF('[2]Validation flags'!$H$3=1,0, IF( ISNUMBER(AW80), 0, 1 ))</f>
        <v>0</v>
      </c>
      <c r="DO80" s="61">
        <f>IF('[2]Validation flags'!$H$3=1,0, IF( ISNUMBER(AX80), 0, 1 ))</f>
        <v>0</v>
      </c>
      <c r="DP80" s="61">
        <f>IF('[2]Validation flags'!$H$3=1,0, IF( ISNUMBER(AY80), 0, 1 ))</f>
        <v>0</v>
      </c>
      <c r="DQ80" s="61">
        <f>IF('[2]Validation flags'!$H$3=1,0, IF( ISNUMBER(AZ80), 0, 1 ))</f>
        <v>0</v>
      </c>
      <c r="DR80" s="61">
        <f>IF('[2]Validation flags'!$H$3=1,0, IF( ISNUMBER(BA80), 0, 1 ))</f>
        <v>0</v>
      </c>
      <c r="DS80" s="60"/>
    </row>
    <row r="81" spans="2:123" ht="14.25" customHeight="1" x14ac:dyDescent="0.3">
      <c r="B81" s="382">
        <f t="shared" si="22"/>
        <v>70</v>
      </c>
      <c r="C81" s="664" t="s">
        <v>1297</v>
      </c>
      <c r="D81" s="676"/>
      <c r="E81" s="391" t="s">
        <v>41</v>
      </c>
      <c r="F81" s="665">
        <v>3</v>
      </c>
      <c r="G81" s="521">
        <v>0</v>
      </c>
      <c r="H81" s="509">
        <v>0</v>
      </c>
      <c r="I81" s="509">
        <v>0</v>
      </c>
      <c r="J81" s="509">
        <v>0</v>
      </c>
      <c r="K81" s="666">
        <v>0</v>
      </c>
      <c r="L81" s="667">
        <f t="shared" si="13"/>
        <v>0</v>
      </c>
      <c r="M81" s="521">
        <v>0</v>
      </c>
      <c r="N81" s="509">
        <v>0</v>
      </c>
      <c r="O81" s="509">
        <v>0</v>
      </c>
      <c r="P81" s="509">
        <v>0</v>
      </c>
      <c r="Q81" s="666">
        <v>0</v>
      </c>
      <c r="R81" s="667">
        <f t="shared" si="14"/>
        <v>0</v>
      </c>
      <c r="S81" s="521">
        <v>0</v>
      </c>
      <c r="T81" s="509">
        <v>0</v>
      </c>
      <c r="U81" s="509">
        <v>0</v>
      </c>
      <c r="V81" s="509">
        <v>0</v>
      </c>
      <c r="W81" s="666">
        <v>0</v>
      </c>
      <c r="X81" s="667">
        <f t="shared" si="15"/>
        <v>0</v>
      </c>
      <c r="Y81" s="521">
        <v>0</v>
      </c>
      <c r="Z81" s="509">
        <v>0</v>
      </c>
      <c r="AA81" s="509">
        <v>0</v>
      </c>
      <c r="AB81" s="509">
        <v>0</v>
      </c>
      <c r="AC81" s="666">
        <v>0</v>
      </c>
      <c r="AD81" s="667">
        <f t="shared" si="16"/>
        <v>0</v>
      </c>
      <c r="AE81" s="521">
        <v>0</v>
      </c>
      <c r="AF81" s="509">
        <v>0</v>
      </c>
      <c r="AG81" s="509">
        <v>0</v>
      </c>
      <c r="AH81" s="509">
        <v>0</v>
      </c>
      <c r="AI81" s="666">
        <v>0</v>
      </c>
      <c r="AJ81" s="667">
        <f t="shared" si="17"/>
        <v>0</v>
      </c>
      <c r="AK81" s="521">
        <v>0</v>
      </c>
      <c r="AL81" s="509">
        <v>0</v>
      </c>
      <c r="AM81" s="509">
        <v>0</v>
      </c>
      <c r="AN81" s="509">
        <v>0</v>
      </c>
      <c r="AO81" s="666">
        <v>0</v>
      </c>
      <c r="AP81" s="667">
        <f t="shared" si="18"/>
        <v>0</v>
      </c>
      <c r="AQ81" s="521">
        <v>0</v>
      </c>
      <c r="AR81" s="509">
        <v>0</v>
      </c>
      <c r="AS81" s="509">
        <v>0</v>
      </c>
      <c r="AT81" s="509">
        <v>0</v>
      </c>
      <c r="AU81" s="666">
        <v>0</v>
      </c>
      <c r="AV81" s="667">
        <f t="shared" si="19"/>
        <v>0</v>
      </c>
      <c r="AW81" s="521">
        <v>0</v>
      </c>
      <c r="AX81" s="509">
        <v>0</v>
      </c>
      <c r="AY81" s="509">
        <v>0</v>
      </c>
      <c r="AZ81" s="509">
        <v>0</v>
      </c>
      <c r="BA81" s="666">
        <v>0</v>
      </c>
      <c r="BB81" s="667">
        <f t="shared" si="20"/>
        <v>0</v>
      </c>
      <c r="BC81" s="482"/>
      <c r="BD81" s="91"/>
      <c r="BE81" s="488"/>
      <c r="BF81" s="71"/>
      <c r="BG81" s="43">
        <f t="shared" si="21"/>
        <v>0</v>
      </c>
      <c r="BH81" s="651"/>
      <c r="BJ81" s="382">
        <f t="shared" si="23"/>
        <v>70</v>
      </c>
      <c r="BK81" s="664" t="s">
        <v>1297</v>
      </c>
      <c r="BL81" s="391" t="s">
        <v>41</v>
      </c>
      <c r="BM81" s="665">
        <v>3</v>
      </c>
      <c r="BN81" s="671" t="s">
        <v>1627</v>
      </c>
      <c r="BO81" s="672" t="s">
        <v>1628</v>
      </c>
      <c r="BP81" s="672" t="s">
        <v>1629</v>
      </c>
      <c r="BQ81" s="672" t="s">
        <v>1630</v>
      </c>
      <c r="BR81" s="673" t="s">
        <v>1631</v>
      </c>
      <c r="BS81" s="674" t="s">
        <v>1632</v>
      </c>
      <c r="BX81" s="61">
        <f>IF('[2]Validation flags'!$H$3=1,0, IF( ISNUMBER(G81), 0, 1 ))</f>
        <v>0</v>
      </c>
      <c r="BY81" s="61">
        <f>IF('[2]Validation flags'!$H$3=1,0, IF( ISNUMBER(H81), 0, 1 ))</f>
        <v>0</v>
      </c>
      <c r="BZ81" s="61">
        <f>IF('[2]Validation flags'!$H$3=1,0, IF( ISNUMBER(I81), 0, 1 ))</f>
        <v>0</v>
      </c>
      <c r="CA81" s="61">
        <f>IF('[2]Validation flags'!$H$3=1,0, IF( ISNUMBER(J81), 0, 1 ))</f>
        <v>0</v>
      </c>
      <c r="CB81" s="61">
        <f>IF('[2]Validation flags'!$H$3=1,0, IF( ISNUMBER(K81), 0, 1 ))</f>
        <v>0</v>
      </c>
      <c r="CC81" s="663"/>
      <c r="CD81" s="61">
        <f>IF('[2]Validation flags'!$H$3=1,0, IF( ISNUMBER(M81), 0, 1 ))</f>
        <v>0</v>
      </c>
      <c r="CE81" s="61">
        <f>IF('[2]Validation flags'!$H$3=1,0, IF( ISNUMBER(N81), 0, 1 ))</f>
        <v>0</v>
      </c>
      <c r="CF81" s="61">
        <f>IF('[2]Validation flags'!$H$3=1,0, IF( ISNUMBER(O81), 0, 1 ))</f>
        <v>0</v>
      </c>
      <c r="CG81" s="61">
        <f>IF('[2]Validation flags'!$H$3=1,0, IF( ISNUMBER(P81), 0, 1 ))</f>
        <v>0</v>
      </c>
      <c r="CH81" s="61">
        <f>IF('[2]Validation flags'!$H$3=1,0, IF( ISNUMBER(Q81), 0, 1 ))</f>
        <v>0</v>
      </c>
      <c r="CI81" s="60"/>
      <c r="CJ81" s="61">
        <f>IF('[2]Validation flags'!$H$3=1,0, IF( ISNUMBER(S81), 0, 1 ))</f>
        <v>0</v>
      </c>
      <c r="CK81" s="61">
        <f>IF('[2]Validation flags'!$H$3=1,0, IF( ISNUMBER(T81), 0, 1 ))</f>
        <v>0</v>
      </c>
      <c r="CL81" s="61">
        <f>IF('[2]Validation flags'!$H$3=1,0, IF( ISNUMBER(U81), 0, 1 ))</f>
        <v>0</v>
      </c>
      <c r="CM81" s="61">
        <f>IF('[2]Validation flags'!$H$3=1,0, IF( ISNUMBER(V81), 0, 1 ))</f>
        <v>0</v>
      </c>
      <c r="CN81" s="61">
        <f>IF('[2]Validation flags'!$H$3=1,0, IF( ISNUMBER(W81), 0, 1 ))</f>
        <v>0</v>
      </c>
      <c r="CO81" s="60"/>
      <c r="CP81" s="61">
        <f>IF('[2]Validation flags'!$H$3=1,0, IF( ISNUMBER(Y81), 0, 1 ))</f>
        <v>0</v>
      </c>
      <c r="CQ81" s="61">
        <f>IF('[2]Validation flags'!$H$3=1,0, IF( ISNUMBER(Z81), 0, 1 ))</f>
        <v>0</v>
      </c>
      <c r="CR81" s="61">
        <f>IF('[2]Validation flags'!$H$3=1,0, IF( ISNUMBER(AA81), 0, 1 ))</f>
        <v>0</v>
      </c>
      <c r="CS81" s="61">
        <f>IF('[2]Validation flags'!$H$3=1,0, IF( ISNUMBER(AB81), 0, 1 ))</f>
        <v>0</v>
      </c>
      <c r="CT81" s="61">
        <f>IF('[2]Validation flags'!$H$3=1,0, IF( ISNUMBER(AC81), 0, 1 ))</f>
        <v>0</v>
      </c>
      <c r="CU81" s="60"/>
      <c r="CV81" s="61">
        <f>IF('[2]Validation flags'!$H$3=1,0, IF( ISNUMBER(AE81), 0, 1 ))</f>
        <v>0</v>
      </c>
      <c r="CW81" s="61">
        <f>IF('[2]Validation flags'!$H$3=1,0, IF( ISNUMBER(AF81), 0, 1 ))</f>
        <v>0</v>
      </c>
      <c r="CX81" s="61">
        <f>IF('[2]Validation flags'!$H$3=1,0, IF( ISNUMBER(AG81), 0, 1 ))</f>
        <v>0</v>
      </c>
      <c r="CY81" s="61">
        <f>IF('[2]Validation flags'!$H$3=1,0, IF( ISNUMBER(AH81), 0, 1 ))</f>
        <v>0</v>
      </c>
      <c r="CZ81" s="61">
        <f>IF('[2]Validation flags'!$H$3=1,0, IF( ISNUMBER(AI81), 0, 1 ))</f>
        <v>0</v>
      </c>
      <c r="DA81" s="60"/>
      <c r="DB81" s="61">
        <f>IF('[2]Validation flags'!$H$3=1,0, IF( ISNUMBER(AK81), 0, 1 ))</f>
        <v>0</v>
      </c>
      <c r="DC81" s="61">
        <f>IF('[2]Validation flags'!$H$3=1,0, IF( ISNUMBER(AL81), 0, 1 ))</f>
        <v>0</v>
      </c>
      <c r="DD81" s="61">
        <f>IF('[2]Validation flags'!$H$3=1,0, IF( ISNUMBER(AM81), 0, 1 ))</f>
        <v>0</v>
      </c>
      <c r="DE81" s="61">
        <f>IF('[2]Validation flags'!$H$3=1,0, IF( ISNUMBER(AN81), 0, 1 ))</f>
        <v>0</v>
      </c>
      <c r="DF81" s="61">
        <f>IF('[2]Validation flags'!$H$3=1,0, IF( ISNUMBER(AO81), 0, 1 ))</f>
        <v>0</v>
      </c>
      <c r="DG81" s="60"/>
      <c r="DH81" s="61">
        <f>IF('[2]Validation flags'!$H$3=1,0, IF( ISNUMBER(AQ81), 0, 1 ))</f>
        <v>0</v>
      </c>
      <c r="DI81" s="61">
        <f>IF('[2]Validation flags'!$H$3=1,0, IF( ISNUMBER(AR81), 0, 1 ))</f>
        <v>0</v>
      </c>
      <c r="DJ81" s="61">
        <f>IF('[2]Validation flags'!$H$3=1,0, IF( ISNUMBER(AS81), 0, 1 ))</f>
        <v>0</v>
      </c>
      <c r="DK81" s="61">
        <f>IF('[2]Validation flags'!$H$3=1,0, IF( ISNUMBER(AT81), 0, 1 ))</f>
        <v>0</v>
      </c>
      <c r="DL81" s="61">
        <f>IF('[2]Validation flags'!$H$3=1,0, IF( ISNUMBER(AU81), 0, 1 ))</f>
        <v>0</v>
      </c>
      <c r="DM81" s="60"/>
      <c r="DN81" s="61">
        <f>IF('[2]Validation flags'!$H$3=1,0, IF( ISNUMBER(AW81), 0, 1 ))</f>
        <v>0</v>
      </c>
      <c r="DO81" s="61">
        <f>IF('[2]Validation flags'!$H$3=1,0, IF( ISNUMBER(AX81), 0, 1 ))</f>
        <v>0</v>
      </c>
      <c r="DP81" s="61">
        <f>IF('[2]Validation flags'!$H$3=1,0, IF( ISNUMBER(AY81), 0, 1 ))</f>
        <v>0</v>
      </c>
      <c r="DQ81" s="61">
        <f>IF('[2]Validation flags'!$H$3=1,0, IF( ISNUMBER(AZ81), 0, 1 ))</f>
        <v>0</v>
      </c>
      <c r="DR81" s="61">
        <f>IF('[2]Validation flags'!$H$3=1,0, IF( ISNUMBER(BA81), 0, 1 ))</f>
        <v>0</v>
      </c>
      <c r="DS81" s="60"/>
    </row>
    <row r="82" spans="2:123" ht="14.25" customHeight="1" x14ac:dyDescent="0.3">
      <c r="B82" s="382">
        <f t="shared" si="22"/>
        <v>71</v>
      </c>
      <c r="C82" s="664" t="s">
        <v>1304</v>
      </c>
      <c r="D82" s="676"/>
      <c r="E82" s="391" t="s">
        <v>41</v>
      </c>
      <c r="F82" s="665">
        <v>3</v>
      </c>
      <c r="G82" s="521">
        <v>0</v>
      </c>
      <c r="H82" s="509">
        <v>0</v>
      </c>
      <c r="I82" s="509">
        <v>0</v>
      </c>
      <c r="J82" s="509">
        <v>0</v>
      </c>
      <c r="K82" s="666">
        <v>0</v>
      </c>
      <c r="L82" s="667">
        <f t="shared" si="13"/>
        <v>0</v>
      </c>
      <c r="M82" s="521">
        <v>0</v>
      </c>
      <c r="N82" s="509">
        <v>0</v>
      </c>
      <c r="O82" s="509">
        <v>0</v>
      </c>
      <c r="P82" s="509">
        <v>0</v>
      </c>
      <c r="Q82" s="666">
        <v>0</v>
      </c>
      <c r="R82" s="667">
        <f t="shared" si="14"/>
        <v>0</v>
      </c>
      <c r="S82" s="521">
        <v>0</v>
      </c>
      <c r="T82" s="509">
        <v>0</v>
      </c>
      <c r="U82" s="509">
        <v>0</v>
      </c>
      <c r="V82" s="509">
        <v>0</v>
      </c>
      <c r="W82" s="666">
        <v>0</v>
      </c>
      <c r="X82" s="667">
        <f t="shared" si="15"/>
        <v>0</v>
      </c>
      <c r="Y82" s="521">
        <v>0</v>
      </c>
      <c r="Z82" s="509">
        <v>0</v>
      </c>
      <c r="AA82" s="509">
        <v>0</v>
      </c>
      <c r="AB82" s="509">
        <v>0</v>
      </c>
      <c r="AC82" s="666">
        <v>0</v>
      </c>
      <c r="AD82" s="667">
        <f t="shared" si="16"/>
        <v>0</v>
      </c>
      <c r="AE82" s="521">
        <v>0</v>
      </c>
      <c r="AF82" s="509">
        <v>0</v>
      </c>
      <c r="AG82" s="509">
        <v>0</v>
      </c>
      <c r="AH82" s="509">
        <v>0</v>
      </c>
      <c r="AI82" s="666">
        <v>0</v>
      </c>
      <c r="AJ82" s="667">
        <f t="shared" si="17"/>
        <v>0</v>
      </c>
      <c r="AK82" s="521">
        <v>0</v>
      </c>
      <c r="AL82" s="509">
        <v>0</v>
      </c>
      <c r="AM82" s="509">
        <v>0</v>
      </c>
      <c r="AN82" s="509">
        <v>0</v>
      </c>
      <c r="AO82" s="666">
        <v>0</v>
      </c>
      <c r="AP82" s="667">
        <f t="shared" si="18"/>
        <v>0</v>
      </c>
      <c r="AQ82" s="521">
        <v>0</v>
      </c>
      <c r="AR82" s="509">
        <v>0</v>
      </c>
      <c r="AS82" s="509">
        <v>0</v>
      </c>
      <c r="AT82" s="509">
        <v>0</v>
      </c>
      <c r="AU82" s="666">
        <v>0</v>
      </c>
      <c r="AV82" s="667">
        <f t="shared" si="19"/>
        <v>0</v>
      </c>
      <c r="AW82" s="521">
        <v>0</v>
      </c>
      <c r="AX82" s="509">
        <v>0</v>
      </c>
      <c r="AY82" s="509">
        <v>0</v>
      </c>
      <c r="AZ82" s="509">
        <v>0</v>
      </c>
      <c r="BA82" s="666">
        <v>0</v>
      </c>
      <c r="BB82" s="667">
        <f t="shared" si="20"/>
        <v>0</v>
      </c>
      <c r="BC82" s="482"/>
      <c r="BD82" s="91"/>
      <c r="BE82" s="488"/>
      <c r="BF82" s="71"/>
      <c r="BG82" s="43">
        <f t="shared" si="21"/>
        <v>0</v>
      </c>
      <c r="BH82" s="651"/>
      <c r="BJ82" s="382">
        <f t="shared" si="23"/>
        <v>71</v>
      </c>
      <c r="BK82" s="664" t="s">
        <v>1304</v>
      </c>
      <c r="BL82" s="391" t="s">
        <v>41</v>
      </c>
      <c r="BM82" s="665">
        <v>3</v>
      </c>
      <c r="BN82" s="671" t="s">
        <v>1633</v>
      </c>
      <c r="BO82" s="672" t="s">
        <v>1634</v>
      </c>
      <c r="BP82" s="672" t="s">
        <v>1635</v>
      </c>
      <c r="BQ82" s="672" t="s">
        <v>1636</v>
      </c>
      <c r="BR82" s="673" t="s">
        <v>1637</v>
      </c>
      <c r="BS82" s="674" t="s">
        <v>1638</v>
      </c>
      <c r="BX82" s="61">
        <f>IF('[2]Validation flags'!$H$3=1,0, IF( ISNUMBER(G82), 0, 1 ))</f>
        <v>0</v>
      </c>
      <c r="BY82" s="61">
        <f>IF('[2]Validation flags'!$H$3=1,0, IF( ISNUMBER(H82), 0, 1 ))</f>
        <v>0</v>
      </c>
      <c r="BZ82" s="61">
        <f>IF('[2]Validation flags'!$H$3=1,0, IF( ISNUMBER(I82), 0, 1 ))</f>
        <v>0</v>
      </c>
      <c r="CA82" s="61">
        <f>IF('[2]Validation flags'!$H$3=1,0, IF( ISNUMBER(J82), 0, 1 ))</f>
        <v>0</v>
      </c>
      <c r="CB82" s="61">
        <f>IF('[2]Validation flags'!$H$3=1,0, IF( ISNUMBER(K82), 0, 1 ))</f>
        <v>0</v>
      </c>
      <c r="CC82" s="663"/>
      <c r="CD82" s="61">
        <f>IF('[2]Validation flags'!$H$3=1,0, IF( ISNUMBER(M82), 0, 1 ))</f>
        <v>0</v>
      </c>
      <c r="CE82" s="61">
        <f>IF('[2]Validation flags'!$H$3=1,0, IF( ISNUMBER(N82), 0, 1 ))</f>
        <v>0</v>
      </c>
      <c r="CF82" s="61">
        <f>IF('[2]Validation flags'!$H$3=1,0, IF( ISNUMBER(O82), 0, 1 ))</f>
        <v>0</v>
      </c>
      <c r="CG82" s="61">
        <f>IF('[2]Validation flags'!$H$3=1,0, IF( ISNUMBER(P82), 0, 1 ))</f>
        <v>0</v>
      </c>
      <c r="CH82" s="61">
        <f>IF('[2]Validation flags'!$H$3=1,0, IF( ISNUMBER(Q82), 0, 1 ))</f>
        <v>0</v>
      </c>
      <c r="CI82" s="60"/>
      <c r="CJ82" s="61">
        <f>IF('[2]Validation flags'!$H$3=1,0, IF( ISNUMBER(S82), 0, 1 ))</f>
        <v>0</v>
      </c>
      <c r="CK82" s="61">
        <f>IF('[2]Validation flags'!$H$3=1,0, IF( ISNUMBER(T82), 0, 1 ))</f>
        <v>0</v>
      </c>
      <c r="CL82" s="61">
        <f>IF('[2]Validation flags'!$H$3=1,0, IF( ISNUMBER(U82), 0, 1 ))</f>
        <v>0</v>
      </c>
      <c r="CM82" s="61">
        <f>IF('[2]Validation flags'!$H$3=1,0, IF( ISNUMBER(V82), 0, 1 ))</f>
        <v>0</v>
      </c>
      <c r="CN82" s="61">
        <f>IF('[2]Validation flags'!$H$3=1,0, IF( ISNUMBER(W82), 0, 1 ))</f>
        <v>0</v>
      </c>
      <c r="CO82" s="60"/>
      <c r="CP82" s="61">
        <f>IF('[2]Validation flags'!$H$3=1,0, IF( ISNUMBER(Y82), 0, 1 ))</f>
        <v>0</v>
      </c>
      <c r="CQ82" s="61">
        <f>IF('[2]Validation flags'!$H$3=1,0, IF( ISNUMBER(Z82), 0, 1 ))</f>
        <v>0</v>
      </c>
      <c r="CR82" s="61">
        <f>IF('[2]Validation flags'!$H$3=1,0, IF( ISNUMBER(AA82), 0, 1 ))</f>
        <v>0</v>
      </c>
      <c r="CS82" s="61">
        <f>IF('[2]Validation flags'!$H$3=1,0, IF( ISNUMBER(AB82), 0, 1 ))</f>
        <v>0</v>
      </c>
      <c r="CT82" s="61">
        <f>IF('[2]Validation flags'!$H$3=1,0, IF( ISNUMBER(AC82), 0, 1 ))</f>
        <v>0</v>
      </c>
      <c r="CU82" s="60"/>
      <c r="CV82" s="61">
        <f>IF('[2]Validation flags'!$H$3=1,0, IF( ISNUMBER(AE82), 0, 1 ))</f>
        <v>0</v>
      </c>
      <c r="CW82" s="61">
        <f>IF('[2]Validation flags'!$H$3=1,0, IF( ISNUMBER(AF82), 0, 1 ))</f>
        <v>0</v>
      </c>
      <c r="CX82" s="61">
        <f>IF('[2]Validation flags'!$H$3=1,0, IF( ISNUMBER(AG82), 0, 1 ))</f>
        <v>0</v>
      </c>
      <c r="CY82" s="61">
        <f>IF('[2]Validation flags'!$H$3=1,0, IF( ISNUMBER(AH82), 0, 1 ))</f>
        <v>0</v>
      </c>
      <c r="CZ82" s="61">
        <f>IF('[2]Validation flags'!$H$3=1,0, IF( ISNUMBER(AI82), 0, 1 ))</f>
        <v>0</v>
      </c>
      <c r="DA82" s="60"/>
      <c r="DB82" s="61">
        <f>IF('[2]Validation flags'!$H$3=1,0, IF( ISNUMBER(AK82), 0, 1 ))</f>
        <v>0</v>
      </c>
      <c r="DC82" s="61">
        <f>IF('[2]Validation flags'!$H$3=1,0, IF( ISNUMBER(AL82), 0, 1 ))</f>
        <v>0</v>
      </c>
      <c r="DD82" s="61">
        <f>IF('[2]Validation flags'!$H$3=1,0, IF( ISNUMBER(AM82), 0, 1 ))</f>
        <v>0</v>
      </c>
      <c r="DE82" s="61">
        <f>IF('[2]Validation flags'!$H$3=1,0, IF( ISNUMBER(AN82), 0, 1 ))</f>
        <v>0</v>
      </c>
      <c r="DF82" s="61">
        <f>IF('[2]Validation flags'!$H$3=1,0, IF( ISNUMBER(AO82), 0, 1 ))</f>
        <v>0</v>
      </c>
      <c r="DG82" s="60"/>
      <c r="DH82" s="61">
        <f>IF('[2]Validation flags'!$H$3=1,0, IF( ISNUMBER(AQ82), 0, 1 ))</f>
        <v>0</v>
      </c>
      <c r="DI82" s="61">
        <f>IF('[2]Validation flags'!$H$3=1,0, IF( ISNUMBER(AR82), 0, 1 ))</f>
        <v>0</v>
      </c>
      <c r="DJ82" s="61">
        <f>IF('[2]Validation flags'!$H$3=1,0, IF( ISNUMBER(AS82), 0, 1 ))</f>
        <v>0</v>
      </c>
      <c r="DK82" s="61">
        <f>IF('[2]Validation flags'!$H$3=1,0, IF( ISNUMBER(AT82), 0, 1 ))</f>
        <v>0</v>
      </c>
      <c r="DL82" s="61">
        <f>IF('[2]Validation flags'!$H$3=1,0, IF( ISNUMBER(AU82), 0, 1 ))</f>
        <v>0</v>
      </c>
      <c r="DM82" s="60"/>
      <c r="DN82" s="61">
        <f>IF('[2]Validation flags'!$H$3=1,0, IF( ISNUMBER(AW82), 0, 1 ))</f>
        <v>0</v>
      </c>
      <c r="DO82" s="61">
        <f>IF('[2]Validation flags'!$H$3=1,0, IF( ISNUMBER(AX82), 0, 1 ))</f>
        <v>0</v>
      </c>
      <c r="DP82" s="61">
        <f>IF('[2]Validation flags'!$H$3=1,0, IF( ISNUMBER(AY82), 0, 1 ))</f>
        <v>0</v>
      </c>
      <c r="DQ82" s="61">
        <f>IF('[2]Validation flags'!$H$3=1,0, IF( ISNUMBER(AZ82), 0, 1 ))</f>
        <v>0</v>
      </c>
      <c r="DR82" s="61">
        <f>IF('[2]Validation flags'!$H$3=1,0, IF( ISNUMBER(BA82), 0, 1 ))</f>
        <v>0</v>
      </c>
      <c r="DS82" s="60"/>
    </row>
    <row r="83" spans="2:123" ht="14.25" customHeight="1" x14ac:dyDescent="0.3">
      <c r="B83" s="382">
        <f t="shared" si="22"/>
        <v>72</v>
      </c>
      <c r="C83" s="664" t="s">
        <v>1311</v>
      </c>
      <c r="D83" s="676"/>
      <c r="E83" s="391" t="s">
        <v>41</v>
      </c>
      <c r="F83" s="665">
        <v>3</v>
      </c>
      <c r="G83" s="521">
        <v>0</v>
      </c>
      <c r="H83" s="509">
        <v>0</v>
      </c>
      <c r="I83" s="509">
        <v>0</v>
      </c>
      <c r="J83" s="509">
        <v>0</v>
      </c>
      <c r="K83" s="666">
        <v>0</v>
      </c>
      <c r="L83" s="667">
        <f t="shared" si="13"/>
        <v>0</v>
      </c>
      <c r="M83" s="521">
        <v>0</v>
      </c>
      <c r="N83" s="509">
        <v>0</v>
      </c>
      <c r="O83" s="509">
        <v>0</v>
      </c>
      <c r="P83" s="509">
        <v>0</v>
      </c>
      <c r="Q83" s="666">
        <v>0</v>
      </c>
      <c r="R83" s="667">
        <f t="shared" si="14"/>
        <v>0</v>
      </c>
      <c r="S83" s="521">
        <v>0</v>
      </c>
      <c r="T83" s="509">
        <v>0</v>
      </c>
      <c r="U83" s="509">
        <v>0</v>
      </c>
      <c r="V83" s="509">
        <v>0</v>
      </c>
      <c r="W83" s="666">
        <v>0</v>
      </c>
      <c r="X83" s="667">
        <f t="shared" si="15"/>
        <v>0</v>
      </c>
      <c r="Y83" s="521">
        <v>0</v>
      </c>
      <c r="Z83" s="509">
        <v>0</v>
      </c>
      <c r="AA83" s="509">
        <v>0</v>
      </c>
      <c r="AB83" s="509">
        <v>0</v>
      </c>
      <c r="AC83" s="666">
        <v>0</v>
      </c>
      <c r="AD83" s="667">
        <f t="shared" si="16"/>
        <v>0</v>
      </c>
      <c r="AE83" s="521">
        <v>0</v>
      </c>
      <c r="AF83" s="509">
        <v>0</v>
      </c>
      <c r="AG83" s="509">
        <v>0</v>
      </c>
      <c r="AH83" s="509">
        <v>0</v>
      </c>
      <c r="AI83" s="666">
        <v>0</v>
      </c>
      <c r="AJ83" s="667">
        <f t="shared" si="17"/>
        <v>0</v>
      </c>
      <c r="AK83" s="521">
        <v>0</v>
      </c>
      <c r="AL83" s="509">
        <v>0</v>
      </c>
      <c r="AM83" s="509">
        <v>0</v>
      </c>
      <c r="AN83" s="509">
        <v>0</v>
      </c>
      <c r="AO83" s="666">
        <v>0</v>
      </c>
      <c r="AP83" s="667">
        <f t="shared" si="18"/>
        <v>0</v>
      </c>
      <c r="AQ83" s="521">
        <v>0</v>
      </c>
      <c r="AR83" s="509">
        <v>0</v>
      </c>
      <c r="AS83" s="509">
        <v>0</v>
      </c>
      <c r="AT83" s="509">
        <v>0</v>
      </c>
      <c r="AU83" s="666">
        <v>0</v>
      </c>
      <c r="AV83" s="667">
        <f t="shared" si="19"/>
        <v>0</v>
      </c>
      <c r="AW83" s="521">
        <v>0</v>
      </c>
      <c r="AX83" s="509">
        <v>0.10100000000000001</v>
      </c>
      <c r="AY83" s="509">
        <v>0</v>
      </c>
      <c r="AZ83" s="509">
        <v>0</v>
      </c>
      <c r="BA83" s="666">
        <v>0</v>
      </c>
      <c r="BB83" s="667">
        <f t="shared" si="20"/>
        <v>0.10100000000000001</v>
      </c>
      <c r="BC83" s="482"/>
      <c r="BD83" s="91"/>
      <c r="BE83" s="488"/>
      <c r="BF83" s="71"/>
      <c r="BG83" s="43">
        <f t="shared" si="21"/>
        <v>0</v>
      </c>
      <c r="BH83" s="651"/>
      <c r="BJ83" s="382">
        <f t="shared" si="23"/>
        <v>72</v>
      </c>
      <c r="BK83" s="664" t="s">
        <v>1311</v>
      </c>
      <c r="BL83" s="391" t="s">
        <v>41</v>
      </c>
      <c r="BM83" s="665">
        <v>3</v>
      </c>
      <c r="BN83" s="671" t="s">
        <v>1639</v>
      </c>
      <c r="BO83" s="672" t="s">
        <v>1640</v>
      </c>
      <c r="BP83" s="672" t="s">
        <v>1641</v>
      </c>
      <c r="BQ83" s="672" t="s">
        <v>1642</v>
      </c>
      <c r="BR83" s="673" t="s">
        <v>1643</v>
      </c>
      <c r="BS83" s="674" t="s">
        <v>1644</v>
      </c>
      <c r="BX83" s="61">
        <f>IF('[2]Validation flags'!$H$3=1,0, IF( ISNUMBER(G83), 0, 1 ))</f>
        <v>0</v>
      </c>
      <c r="BY83" s="61">
        <f>IF('[2]Validation flags'!$H$3=1,0, IF( ISNUMBER(H83), 0, 1 ))</f>
        <v>0</v>
      </c>
      <c r="BZ83" s="61">
        <f>IF('[2]Validation flags'!$H$3=1,0, IF( ISNUMBER(I83), 0, 1 ))</f>
        <v>0</v>
      </c>
      <c r="CA83" s="61">
        <f>IF('[2]Validation flags'!$H$3=1,0, IF( ISNUMBER(J83), 0, 1 ))</f>
        <v>0</v>
      </c>
      <c r="CB83" s="61">
        <f>IF('[2]Validation flags'!$H$3=1,0, IF( ISNUMBER(K83), 0, 1 ))</f>
        <v>0</v>
      </c>
      <c r="CC83" s="663"/>
      <c r="CD83" s="61">
        <f>IF('[2]Validation flags'!$H$3=1,0, IF( ISNUMBER(M83), 0, 1 ))</f>
        <v>0</v>
      </c>
      <c r="CE83" s="61">
        <f>IF('[2]Validation flags'!$H$3=1,0, IF( ISNUMBER(N83), 0, 1 ))</f>
        <v>0</v>
      </c>
      <c r="CF83" s="61">
        <f>IF('[2]Validation flags'!$H$3=1,0, IF( ISNUMBER(O83), 0, 1 ))</f>
        <v>0</v>
      </c>
      <c r="CG83" s="61">
        <f>IF('[2]Validation flags'!$H$3=1,0, IF( ISNUMBER(P83), 0, 1 ))</f>
        <v>0</v>
      </c>
      <c r="CH83" s="61">
        <f>IF('[2]Validation flags'!$H$3=1,0, IF( ISNUMBER(Q83), 0, 1 ))</f>
        <v>0</v>
      </c>
      <c r="CI83" s="60"/>
      <c r="CJ83" s="61">
        <f>IF('[2]Validation flags'!$H$3=1,0, IF( ISNUMBER(S83), 0, 1 ))</f>
        <v>0</v>
      </c>
      <c r="CK83" s="61">
        <f>IF('[2]Validation flags'!$H$3=1,0, IF( ISNUMBER(T83), 0, 1 ))</f>
        <v>0</v>
      </c>
      <c r="CL83" s="61">
        <f>IF('[2]Validation flags'!$H$3=1,0, IF( ISNUMBER(U83), 0, 1 ))</f>
        <v>0</v>
      </c>
      <c r="CM83" s="61">
        <f>IF('[2]Validation flags'!$H$3=1,0, IF( ISNUMBER(V83), 0, 1 ))</f>
        <v>0</v>
      </c>
      <c r="CN83" s="61">
        <f>IF('[2]Validation flags'!$H$3=1,0, IF( ISNUMBER(W83), 0, 1 ))</f>
        <v>0</v>
      </c>
      <c r="CO83" s="60"/>
      <c r="CP83" s="61">
        <f>IF('[2]Validation flags'!$H$3=1,0, IF( ISNUMBER(Y83), 0, 1 ))</f>
        <v>0</v>
      </c>
      <c r="CQ83" s="61">
        <f>IF('[2]Validation flags'!$H$3=1,0, IF( ISNUMBER(Z83), 0, 1 ))</f>
        <v>0</v>
      </c>
      <c r="CR83" s="61">
        <f>IF('[2]Validation flags'!$H$3=1,0, IF( ISNUMBER(AA83), 0, 1 ))</f>
        <v>0</v>
      </c>
      <c r="CS83" s="61">
        <f>IF('[2]Validation flags'!$H$3=1,0, IF( ISNUMBER(AB83), 0, 1 ))</f>
        <v>0</v>
      </c>
      <c r="CT83" s="61">
        <f>IF('[2]Validation flags'!$H$3=1,0, IF( ISNUMBER(AC83), 0, 1 ))</f>
        <v>0</v>
      </c>
      <c r="CU83" s="60"/>
      <c r="CV83" s="61">
        <f>IF('[2]Validation flags'!$H$3=1,0, IF( ISNUMBER(AE83), 0, 1 ))</f>
        <v>0</v>
      </c>
      <c r="CW83" s="61">
        <f>IF('[2]Validation flags'!$H$3=1,0, IF( ISNUMBER(AF83), 0, 1 ))</f>
        <v>0</v>
      </c>
      <c r="CX83" s="61">
        <f>IF('[2]Validation flags'!$H$3=1,0, IF( ISNUMBER(AG83), 0, 1 ))</f>
        <v>0</v>
      </c>
      <c r="CY83" s="61">
        <f>IF('[2]Validation flags'!$H$3=1,0, IF( ISNUMBER(AH83), 0, 1 ))</f>
        <v>0</v>
      </c>
      <c r="CZ83" s="61">
        <f>IF('[2]Validation flags'!$H$3=1,0, IF( ISNUMBER(AI83), 0, 1 ))</f>
        <v>0</v>
      </c>
      <c r="DA83" s="60"/>
      <c r="DB83" s="61">
        <f>IF('[2]Validation flags'!$H$3=1,0, IF( ISNUMBER(AK83), 0, 1 ))</f>
        <v>0</v>
      </c>
      <c r="DC83" s="61">
        <f>IF('[2]Validation flags'!$H$3=1,0, IF( ISNUMBER(AL83), 0, 1 ))</f>
        <v>0</v>
      </c>
      <c r="DD83" s="61">
        <f>IF('[2]Validation flags'!$H$3=1,0, IF( ISNUMBER(AM83), 0, 1 ))</f>
        <v>0</v>
      </c>
      <c r="DE83" s="61">
        <f>IF('[2]Validation flags'!$H$3=1,0, IF( ISNUMBER(AN83), 0, 1 ))</f>
        <v>0</v>
      </c>
      <c r="DF83" s="61">
        <f>IF('[2]Validation flags'!$H$3=1,0, IF( ISNUMBER(AO83), 0, 1 ))</f>
        <v>0</v>
      </c>
      <c r="DG83" s="60"/>
      <c r="DH83" s="61">
        <f>IF('[2]Validation flags'!$H$3=1,0, IF( ISNUMBER(AQ83), 0, 1 ))</f>
        <v>0</v>
      </c>
      <c r="DI83" s="61">
        <f>IF('[2]Validation flags'!$H$3=1,0, IF( ISNUMBER(AR83), 0, 1 ))</f>
        <v>0</v>
      </c>
      <c r="DJ83" s="61">
        <f>IF('[2]Validation flags'!$H$3=1,0, IF( ISNUMBER(AS83), 0, 1 ))</f>
        <v>0</v>
      </c>
      <c r="DK83" s="61">
        <f>IF('[2]Validation flags'!$H$3=1,0, IF( ISNUMBER(AT83), 0, 1 ))</f>
        <v>0</v>
      </c>
      <c r="DL83" s="61">
        <f>IF('[2]Validation flags'!$H$3=1,0, IF( ISNUMBER(AU83), 0, 1 ))</f>
        <v>0</v>
      </c>
      <c r="DM83" s="60"/>
      <c r="DN83" s="61">
        <f>IF('[2]Validation flags'!$H$3=1,0, IF( ISNUMBER(AW83), 0, 1 ))</f>
        <v>0</v>
      </c>
      <c r="DO83" s="61">
        <f>IF('[2]Validation flags'!$H$3=1,0, IF( ISNUMBER(AX83), 0, 1 ))</f>
        <v>0</v>
      </c>
      <c r="DP83" s="61">
        <f>IF('[2]Validation flags'!$H$3=1,0, IF( ISNUMBER(AY83), 0, 1 ))</f>
        <v>0</v>
      </c>
      <c r="DQ83" s="61">
        <f>IF('[2]Validation flags'!$H$3=1,0, IF( ISNUMBER(AZ83), 0, 1 ))</f>
        <v>0</v>
      </c>
      <c r="DR83" s="61">
        <f>IF('[2]Validation flags'!$H$3=1,0, IF( ISNUMBER(BA83), 0, 1 ))</f>
        <v>0</v>
      </c>
      <c r="DS83" s="60"/>
    </row>
    <row r="84" spans="2:123" ht="14.25" customHeight="1" x14ac:dyDescent="0.3">
      <c r="B84" s="677">
        <f t="shared" si="22"/>
        <v>73</v>
      </c>
      <c r="C84" s="678" t="s">
        <v>1318</v>
      </c>
      <c r="D84" s="679"/>
      <c r="E84" s="391" t="s">
        <v>41</v>
      </c>
      <c r="F84" s="665">
        <v>3</v>
      </c>
      <c r="G84" s="521">
        <v>0</v>
      </c>
      <c r="H84" s="509">
        <v>0</v>
      </c>
      <c r="I84" s="509">
        <v>0</v>
      </c>
      <c r="J84" s="509">
        <v>0</v>
      </c>
      <c r="K84" s="666">
        <v>0</v>
      </c>
      <c r="L84" s="667">
        <f t="shared" si="13"/>
        <v>0</v>
      </c>
      <c r="M84" s="521">
        <v>0</v>
      </c>
      <c r="N84" s="509">
        <v>0</v>
      </c>
      <c r="O84" s="509">
        <v>0</v>
      </c>
      <c r="P84" s="509">
        <v>0</v>
      </c>
      <c r="Q84" s="666">
        <v>0</v>
      </c>
      <c r="R84" s="667">
        <f t="shared" si="14"/>
        <v>0</v>
      </c>
      <c r="S84" s="521">
        <v>0</v>
      </c>
      <c r="T84" s="509">
        <v>0</v>
      </c>
      <c r="U84" s="509">
        <v>0</v>
      </c>
      <c r="V84" s="509">
        <v>0</v>
      </c>
      <c r="W84" s="666">
        <v>0</v>
      </c>
      <c r="X84" s="667">
        <f t="shared" si="15"/>
        <v>0</v>
      </c>
      <c r="Y84" s="521">
        <v>0</v>
      </c>
      <c r="Z84" s="509">
        <v>0</v>
      </c>
      <c r="AA84" s="509">
        <v>0</v>
      </c>
      <c r="AB84" s="509">
        <v>0</v>
      </c>
      <c r="AC84" s="666">
        <v>0</v>
      </c>
      <c r="AD84" s="667">
        <f t="shared" si="16"/>
        <v>0</v>
      </c>
      <c r="AE84" s="521">
        <v>0</v>
      </c>
      <c r="AF84" s="509">
        <v>0</v>
      </c>
      <c r="AG84" s="509">
        <v>0</v>
      </c>
      <c r="AH84" s="509">
        <v>0</v>
      </c>
      <c r="AI84" s="666">
        <v>0</v>
      </c>
      <c r="AJ84" s="667">
        <f t="shared" si="17"/>
        <v>0</v>
      </c>
      <c r="AK84" s="521">
        <v>0</v>
      </c>
      <c r="AL84" s="509">
        <v>4.0000000000000001E-3</v>
      </c>
      <c r="AM84" s="509">
        <v>0</v>
      </c>
      <c r="AN84" s="509">
        <v>0</v>
      </c>
      <c r="AO84" s="666">
        <v>0</v>
      </c>
      <c r="AP84" s="667">
        <f t="shared" si="18"/>
        <v>4.0000000000000001E-3</v>
      </c>
      <c r="AQ84" s="521">
        <v>0</v>
      </c>
      <c r="AR84" s="509">
        <v>6.7000000000000004E-2</v>
      </c>
      <c r="AS84" s="509">
        <v>0</v>
      </c>
      <c r="AT84" s="509">
        <v>0</v>
      </c>
      <c r="AU84" s="666">
        <v>0</v>
      </c>
      <c r="AV84" s="667">
        <f t="shared" si="19"/>
        <v>6.7000000000000004E-2</v>
      </c>
      <c r="AW84" s="521">
        <v>0</v>
      </c>
      <c r="AX84" s="509">
        <v>0.23200000000000001</v>
      </c>
      <c r="AY84" s="509">
        <v>0</v>
      </c>
      <c r="AZ84" s="509">
        <v>0</v>
      </c>
      <c r="BA84" s="666">
        <v>0</v>
      </c>
      <c r="BB84" s="667">
        <f t="shared" si="20"/>
        <v>0.23200000000000001</v>
      </c>
      <c r="BC84" s="482"/>
      <c r="BD84" s="91"/>
      <c r="BE84" s="488"/>
      <c r="BF84" s="71"/>
      <c r="BG84" s="43">
        <f t="shared" si="21"/>
        <v>0</v>
      </c>
      <c r="BH84" s="651"/>
      <c r="BJ84" s="677">
        <f t="shared" si="23"/>
        <v>73</v>
      </c>
      <c r="BK84" s="678" t="s">
        <v>1318</v>
      </c>
      <c r="BL84" s="391" t="s">
        <v>41</v>
      </c>
      <c r="BM84" s="665">
        <v>3</v>
      </c>
      <c r="BN84" s="680" t="s">
        <v>1645</v>
      </c>
      <c r="BO84" s="681" t="s">
        <v>1646</v>
      </c>
      <c r="BP84" s="681" t="s">
        <v>1647</v>
      </c>
      <c r="BQ84" s="681" t="s">
        <v>1648</v>
      </c>
      <c r="BR84" s="682" t="s">
        <v>1649</v>
      </c>
      <c r="BS84" s="674" t="s">
        <v>1650</v>
      </c>
      <c r="BX84" s="61">
        <f>IF('[2]Validation flags'!$H$3=1,0, IF( ISNUMBER(G84), 0, 1 ))</f>
        <v>0</v>
      </c>
      <c r="BY84" s="61">
        <f>IF('[2]Validation flags'!$H$3=1,0, IF( ISNUMBER(H84), 0, 1 ))</f>
        <v>0</v>
      </c>
      <c r="BZ84" s="61">
        <f>IF('[2]Validation flags'!$H$3=1,0, IF( ISNUMBER(I84), 0, 1 ))</f>
        <v>0</v>
      </c>
      <c r="CA84" s="61">
        <f>IF('[2]Validation flags'!$H$3=1,0, IF( ISNUMBER(J84), 0, 1 ))</f>
        <v>0</v>
      </c>
      <c r="CB84" s="61">
        <f>IF('[2]Validation flags'!$H$3=1,0, IF( ISNUMBER(K84), 0, 1 ))</f>
        <v>0</v>
      </c>
      <c r="CC84" s="663"/>
      <c r="CD84" s="61">
        <f>IF('[2]Validation flags'!$H$3=1,0, IF( ISNUMBER(M84), 0, 1 ))</f>
        <v>0</v>
      </c>
      <c r="CE84" s="61">
        <f>IF('[2]Validation flags'!$H$3=1,0, IF( ISNUMBER(N84), 0, 1 ))</f>
        <v>0</v>
      </c>
      <c r="CF84" s="61">
        <f>IF('[2]Validation flags'!$H$3=1,0, IF( ISNUMBER(O84), 0, 1 ))</f>
        <v>0</v>
      </c>
      <c r="CG84" s="61">
        <f>IF('[2]Validation flags'!$H$3=1,0, IF( ISNUMBER(P84), 0, 1 ))</f>
        <v>0</v>
      </c>
      <c r="CH84" s="61">
        <f>IF('[2]Validation flags'!$H$3=1,0, IF( ISNUMBER(Q84), 0, 1 ))</f>
        <v>0</v>
      </c>
      <c r="CI84" s="60"/>
      <c r="CJ84" s="61">
        <f>IF('[2]Validation flags'!$H$3=1,0, IF( ISNUMBER(S84), 0, 1 ))</f>
        <v>0</v>
      </c>
      <c r="CK84" s="61">
        <f>IF('[2]Validation flags'!$H$3=1,0, IF( ISNUMBER(T84), 0, 1 ))</f>
        <v>0</v>
      </c>
      <c r="CL84" s="61">
        <f>IF('[2]Validation flags'!$H$3=1,0, IF( ISNUMBER(U84), 0, 1 ))</f>
        <v>0</v>
      </c>
      <c r="CM84" s="61">
        <f>IF('[2]Validation flags'!$H$3=1,0, IF( ISNUMBER(V84), 0, 1 ))</f>
        <v>0</v>
      </c>
      <c r="CN84" s="61">
        <f>IF('[2]Validation flags'!$H$3=1,0, IF( ISNUMBER(W84), 0, 1 ))</f>
        <v>0</v>
      </c>
      <c r="CO84" s="60"/>
      <c r="CP84" s="61">
        <f>IF('[2]Validation flags'!$H$3=1,0, IF( ISNUMBER(Y84), 0, 1 ))</f>
        <v>0</v>
      </c>
      <c r="CQ84" s="61">
        <f>IF('[2]Validation flags'!$H$3=1,0, IF( ISNUMBER(Z84), 0, 1 ))</f>
        <v>0</v>
      </c>
      <c r="CR84" s="61">
        <f>IF('[2]Validation flags'!$H$3=1,0, IF( ISNUMBER(AA84), 0, 1 ))</f>
        <v>0</v>
      </c>
      <c r="CS84" s="61">
        <f>IF('[2]Validation flags'!$H$3=1,0, IF( ISNUMBER(AB84), 0, 1 ))</f>
        <v>0</v>
      </c>
      <c r="CT84" s="61">
        <f>IF('[2]Validation flags'!$H$3=1,0, IF( ISNUMBER(AC84), 0, 1 ))</f>
        <v>0</v>
      </c>
      <c r="CU84" s="60"/>
      <c r="CV84" s="61">
        <f>IF('[2]Validation flags'!$H$3=1,0, IF( ISNUMBER(AE84), 0, 1 ))</f>
        <v>0</v>
      </c>
      <c r="CW84" s="61">
        <f>IF('[2]Validation flags'!$H$3=1,0, IF( ISNUMBER(AF84), 0, 1 ))</f>
        <v>0</v>
      </c>
      <c r="CX84" s="61">
        <f>IF('[2]Validation flags'!$H$3=1,0, IF( ISNUMBER(AG84), 0, 1 ))</f>
        <v>0</v>
      </c>
      <c r="CY84" s="61">
        <f>IF('[2]Validation flags'!$H$3=1,0, IF( ISNUMBER(AH84), 0, 1 ))</f>
        <v>0</v>
      </c>
      <c r="CZ84" s="61">
        <f>IF('[2]Validation flags'!$H$3=1,0, IF( ISNUMBER(AI84), 0, 1 ))</f>
        <v>0</v>
      </c>
      <c r="DA84" s="60"/>
      <c r="DB84" s="61">
        <f>IF('[2]Validation flags'!$H$3=1,0, IF( ISNUMBER(AK84), 0, 1 ))</f>
        <v>0</v>
      </c>
      <c r="DC84" s="61">
        <f>IF('[2]Validation flags'!$H$3=1,0, IF( ISNUMBER(AL84), 0, 1 ))</f>
        <v>0</v>
      </c>
      <c r="DD84" s="61">
        <f>IF('[2]Validation flags'!$H$3=1,0, IF( ISNUMBER(AM84), 0, 1 ))</f>
        <v>0</v>
      </c>
      <c r="DE84" s="61">
        <f>IF('[2]Validation flags'!$H$3=1,0, IF( ISNUMBER(AN84), 0, 1 ))</f>
        <v>0</v>
      </c>
      <c r="DF84" s="61">
        <f>IF('[2]Validation flags'!$H$3=1,0, IF( ISNUMBER(AO84), 0, 1 ))</f>
        <v>0</v>
      </c>
      <c r="DG84" s="60"/>
      <c r="DH84" s="61">
        <f>IF('[2]Validation flags'!$H$3=1,0, IF( ISNUMBER(AQ84), 0, 1 ))</f>
        <v>0</v>
      </c>
      <c r="DI84" s="61">
        <f>IF('[2]Validation flags'!$H$3=1,0, IF( ISNUMBER(AR84), 0, 1 ))</f>
        <v>0</v>
      </c>
      <c r="DJ84" s="61">
        <f>IF('[2]Validation flags'!$H$3=1,0, IF( ISNUMBER(AS84), 0, 1 ))</f>
        <v>0</v>
      </c>
      <c r="DK84" s="61">
        <f>IF('[2]Validation flags'!$H$3=1,0, IF( ISNUMBER(AT84), 0, 1 ))</f>
        <v>0</v>
      </c>
      <c r="DL84" s="61">
        <f>IF('[2]Validation flags'!$H$3=1,0, IF( ISNUMBER(AU84), 0, 1 ))</f>
        <v>0</v>
      </c>
      <c r="DM84" s="60"/>
      <c r="DN84" s="61">
        <f>IF('[2]Validation flags'!$H$3=1,0, IF( ISNUMBER(AW84), 0, 1 ))</f>
        <v>0</v>
      </c>
      <c r="DO84" s="61">
        <f>IF('[2]Validation flags'!$H$3=1,0, IF( ISNUMBER(AX84), 0, 1 ))</f>
        <v>0</v>
      </c>
      <c r="DP84" s="61">
        <f>IF('[2]Validation flags'!$H$3=1,0, IF( ISNUMBER(AY84), 0, 1 ))</f>
        <v>0</v>
      </c>
      <c r="DQ84" s="61">
        <f>IF('[2]Validation flags'!$H$3=1,0, IF( ISNUMBER(AZ84), 0, 1 ))</f>
        <v>0</v>
      </c>
      <c r="DR84" s="61">
        <f>IF('[2]Validation flags'!$H$3=1,0, IF( ISNUMBER(BA84), 0, 1 ))</f>
        <v>0</v>
      </c>
      <c r="DS84" s="60"/>
    </row>
    <row r="85" spans="2:123" ht="14.25" customHeight="1" x14ac:dyDescent="0.3">
      <c r="B85" s="677">
        <f t="shared" si="22"/>
        <v>74</v>
      </c>
      <c r="C85" s="683" t="s">
        <v>553</v>
      </c>
      <c r="D85" s="679"/>
      <c r="E85" s="391" t="s">
        <v>41</v>
      </c>
      <c r="F85" s="665">
        <v>3</v>
      </c>
      <c r="G85" s="521">
        <v>0</v>
      </c>
      <c r="H85" s="509">
        <v>0</v>
      </c>
      <c r="I85" s="509">
        <v>0</v>
      </c>
      <c r="J85" s="509">
        <v>0</v>
      </c>
      <c r="K85" s="666">
        <v>0</v>
      </c>
      <c r="L85" s="667">
        <f t="shared" si="13"/>
        <v>0</v>
      </c>
      <c r="M85" s="521">
        <v>0</v>
      </c>
      <c r="N85" s="509">
        <v>0</v>
      </c>
      <c r="O85" s="509">
        <v>0</v>
      </c>
      <c r="P85" s="509">
        <v>0</v>
      </c>
      <c r="Q85" s="666">
        <v>0</v>
      </c>
      <c r="R85" s="667">
        <f t="shared" si="14"/>
        <v>0</v>
      </c>
      <c r="S85" s="521">
        <v>0</v>
      </c>
      <c r="T85" s="509">
        <v>0</v>
      </c>
      <c r="U85" s="509">
        <v>0</v>
      </c>
      <c r="V85" s="509">
        <v>0</v>
      </c>
      <c r="W85" s="666">
        <v>0</v>
      </c>
      <c r="X85" s="667">
        <f t="shared" si="15"/>
        <v>0</v>
      </c>
      <c r="Y85" s="521">
        <v>0</v>
      </c>
      <c r="Z85" s="509">
        <v>0</v>
      </c>
      <c r="AA85" s="509">
        <v>0</v>
      </c>
      <c r="AB85" s="509">
        <v>0</v>
      </c>
      <c r="AC85" s="666">
        <v>0</v>
      </c>
      <c r="AD85" s="667">
        <f t="shared" si="16"/>
        <v>0</v>
      </c>
      <c r="AE85" s="521">
        <v>0</v>
      </c>
      <c r="AF85" s="509">
        <v>0</v>
      </c>
      <c r="AG85" s="509">
        <v>0</v>
      </c>
      <c r="AH85" s="509">
        <v>0</v>
      </c>
      <c r="AI85" s="666">
        <v>0</v>
      </c>
      <c r="AJ85" s="667">
        <f t="shared" si="17"/>
        <v>0</v>
      </c>
      <c r="AK85" s="521">
        <v>0</v>
      </c>
      <c r="AL85" s="509">
        <v>0</v>
      </c>
      <c r="AM85" s="509">
        <v>0</v>
      </c>
      <c r="AN85" s="509">
        <v>0</v>
      </c>
      <c r="AO85" s="666">
        <v>0</v>
      </c>
      <c r="AP85" s="667">
        <f t="shared" si="18"/>
        <v>0</v>
      </c>
      <c r="AQ85" s="521">
        <v>0</v>
      </c>
      <c r="AR85" s="509">
        <v>0</v>
      </c>
      <c r="AS85" s="509">
        <v>0</v>
      </c>
      <c r="AT85" s="509">
        <v>0</v>
      </c>
      <c r="AU85" s="666">
        <v>0</v>
      </c>
      <c r="AV85" s="667">
        <f t="shared" si="19"/>
        <v>0</v>
      </c>
      <c r="AW85" s="521">
        <v>0</v>
      </c>
      <c r="AX85" s="509">
        <v>0</v>
      </c>
      <c r="AY85" s="509">
        <v>0</v>
      </c>
      <c r="AZ85" s="509">
        <v>0</v>
      </c>
      <c r="BA85" s="666">
        <v>0</v>
      </c>
      <c r="BB85" s="667">
        <f t="shared" si="20"/>
        <v>0</v>
      </c>
      <c r="BC85" s="482"/>
      <c r="BD85" s="91"/>
      <c r="BE85" s="488"/>
      <c r="BF85" s="71"/>
      <c r="BG85" s="43">
        <f t="shared" si="21"/>
        <v>0</v>
      </c>
      <c r="BH85" s="651"/>
      <c r="BJ85" s="677">
        <f t="shared" si="23"/>
        <v>74</v>
      </c>
      <c r="BK85" s="683" t="s">
        <v>553</v>
      </c>
      <c r="BL85" s="391" t="s">
        <v>41</v>
      </c>
      <c r="BM85" s="665">
        <v>3</v>
      </c>
      <c r="BN85" s="680" t="s">
        <v>1651</v>
      </c>
      <c r="BO85" s="681" t="s">
        <v>1652</v>
      </c>
      <c r="BP85" s="681" t="s">
        <v>1653</v>
      </c>
      <c r="BQ85" s="681" t="s">
        <v>1654</v>
      </c>
      <c r="BR85" s="682" t="s">
        <v>1655</v>
      </c>
      <c r="BS85" s="674" t="s">
        <v>1656</v>
      </c>
      <c r="BX85" s="61">
        <f>IF('[2]Validation flags'!$H$3=1,0, IF( ISNUMBER(G85), 0, 1 ))</f>
        <v>0</v>
      </c>
      <c r="BY85" s="61">
        <f>IF('[2]Validation flags'!$H$3=1,0, IF( ISNUMBER(H85), 0, 1 ))</f>
        <v>0</v>
      </c>
      <c r="BZ85" s="61">
        <f>IF('[2]Validation flags'!$H$3=1,0, IF( ISNUMBER(I85), 0, 1 ))</f>
        <v>0</v>
      </c>
      <c r="CA85" s="61">
        <f>IF('[2]Validation flags'!$H$3=1,0, IF( ISNUMBER(J85), 0, 1 ))</f>
        <v>0</v>
      </c>
      <c r="CB85" s="61">
        <f>IF('[2]Validation flags'!$H$3=1,0, IF( ISNUMBER(K85), 0, 1 ))</f>
        <v>0</v>
      </c>
      <c r="CC85" s="663"/>
      <c r="CD85" s="61">
        <f>IF('[2]Validation flags'!$H$3=1,0, IF( ISNUMBER(M85), 0, 1 ))</f>
        <v>0</v>
      </c>
      <c r="CE85" s="61">
        <f>IF('[2]Validation flags'!$H$3=1,0, IF( ISNUMBER(N85), 0, 1 ))</f>
        <v>0</v>
      </c>
      <c r="CF85" s="61">
        <f>IF('[2]Validation flags'!$H$3=1,0, IF( ISNUMBER(O85), 0, 1 ))</f>
        <v>0</v>
      </c>
      <c r="CG85" s="61">
        <f>IF('[2]Validation flags'!$H$3=1,0, IF( ISNUMBER(P85), 0, 1 ))</f>
        <v>0</v>
      </c>
      <c r="CH85" s="61">
        <f>IF('[2]Validation flags'!$H$3=1,0, IF( ISNUMBER(Q85), 0, 1 ))</f>
        <v>0</v>
      </c>
      <c r="CI85" s="60"/>
      <c r="CJ85" s="61">
        <f>IF('[2]Validation flags'!$H$3=1,0, IF( ISNUMBER(S85), 0, 1 ))</f>
        <v>0</v>
      </c>
      <c r="CK85" s="61">
        <f>IF('[2]Validation flags'!$H$3=1,0, IF( ISNUMBER(T85), 0, 1 ))</f>
        <v>0</v>
      </c>
      <c r="CL85" s="61">
        <f>IF('[2]Validation flags'!$H$3=1,0, IF( ISNUMBER(U85), 0, 1 ))</f>
        <v>0</v>
      </c>
      <c r="CM85" s="61">
        <f>IF('[2]Validation flags'!$H$3=1,0, IF( ISNUMBER(V85), 0, 1 ))</f>
        <v>0</v>
      </c>
      <c r="CN85" s="61">
        <f>IF('[2]Validation flags'!$H$3=1,0, IF( ISNUMBER(W85), 0, 1 ))</f>
        <v>0</v>
      </c>
      <c r="CO85" s="60"/>
      <c r="CP85" s="61">
        <f>IF('[2]Validation flags'!$H$3=1,0, IF( ISNUMBER(Y85), 0, 1 ))</f>
        <v>0</v>
      </c>
      <c r="CQ85" s="61">
        <f>IF('[2]Validation flags'!$H$3=1,0, IF( ISNUMBER(Z85), 0, 1 ))</f>
        <v>0</v>
      </c>
      <c r="CR85" s="61">
        <f>IF('[2]Validation flags'!$H$3=1,0, IF( ISNUMBER(AA85), 0, 1 ))</f>
        <v>0</v>
      </c>
      <c r="CS85" s="61">
        <f>IF('[2]Validation flags'!$H$3=1,0, IF( ISNUMBER(AB85), 0, 1 ))</f>
        <v>0</v>
      </c>
      <c r="CT85" s="61">
        <f>IF('[2]Validation flags'!$H$3=1,0, IF( ISNUMBER(AC85), 0, 1 ))</f>
        <v>0</v>
      </c>
      <c r="CU85" s="60"/>
      <c r="CV85" s="61">
        <f>IF('[2]Validation flags'!$H$3=1,0, IF( ISNUMBER(AE85), 0, 1 ))</f>
        <v>0</v>
      </c>
      <c r="CW85" s="61">
        <f>IF('[2]Validation flags'!$H$3=1,0, IF( ISNUMBER(AF85), 0, 1 ))</f>
        <v>0</v>
      </c>
      <c r="CX85" s="61">
        <f>IF('[2]Validation flags'!$H$3=1,0, IF( ISNUMBER(AG85), 0, 1 ))</f>
        <v>0</v>
      </c>
      <c r="CY85" s="61">
        <f>IF('[2]Validation flags'!$H$3=1,0, IF( ISNUMBER(AH85), 0, 1 ))</f>
        <v>0</v>
      </c>
      <c r="CZ85" s="61">
        <f>IF('[2]Validation flags'!$H$3=1,0, IF( ISNUMBER(AI85), 0, 1 ))</f>
        <v>0</v>
      </c>
      <c r="DA85" s="60"/>
      <c r="DB85" s="61">
        <f>IF('[2]Validation flags'!$H$3=1,0, IF( ISNUMBER(AK85), 0, 1 ))</f>
        <v>0</v>
      </c>
      <c r="DC85" s="61">
        <f>IF('[2]Validation flags'!$H$3=1,0, IF( ISNUMBER(AL85), 0, 1 ))</f>
        <v>0</v>
      </c>
      <c r="DD85" s="61">
        <f>IF('[2]Validation flags'!$H$3=1,0, IF( ISNUMBER(AM85), 0, 1 ))</f>
        <v>0</v>
      </c>
      <c r="DE85" s="61">
        <f>IF('[2]Validation flags'!$H$3=1,0, IF( ISNUMBER(AN85), 0, 1 ))</f>
        <v>0</v>
      </c>
      <c r="DF85" s="61">
        <f>IF('[2]Validation flags'!$H$3=1,0, IF( ISNUMBER(AO85), 0, 1 ))</f>
        <v>0</v>
      </c>
      <c r="DG85" s="60"/>
      <c r="DH85" s="61">
        <f>IF('[2]Validation flags'!$H$3=1,0, IF( ISNUMBER(AQ85), 0, 1 ))</f>
        <v>0</v>
      </c>
      <c r="DI85" s="61">
        <f>IF('[2]Validation flags'!$H$3=1,0, IF( ISNUMBER(AR85), 0, 1 ))</f>
        <v>0</v>
      </c>
      <c r="DJ85" s="61">
        <f>IF('[2]Validation flags'!$H$3=1,0, IF( ISNUMBER(AS85), 0, 1 ))</f>
        <v>0</v>
      </c>
      <c r="DK85" s="61">
        <f>IF('[2]Validation flags'!$H$3=1,0, IF( ISNUMBER(AT85), 0, 1 ))</f>
        <v>0</v>
      </c>
      <c r="DL85" s="61">
        <f>IF('[2]Validation flags'!$H$3=1,0, IF( ISNUMBER(AU85), 0, 1 ))</f>
        <v>0</v>
      </c>
      <c r="DM85" s="60"/>
      <c r="DN85" s="61">
        <f>IF('[2]Validation flags'!$H$3=1,0, IF( ISNUMBER(AW85), 0, 1 ))</f>
        <v>0</v>
      </c>
      <c r="DO85" s="61">
        <f>IF('[2]Validation flags'!$H$3=1,0, IF( ISNUMBER(AX85), 0, 1 ))</f>
        <v>0</v>
      </c>
      <c r="DP85" s="61">
        <f>IF('[2]Validation flags'!$H$3=1,0, IF( ISNUMBER(AY85), 0, 1 ))</f>
        <v>0</v>
      </c>
      <c r="DQ85" s="61">
        <f>IF('[2]Validation flags'!$H$3=1,0, IF( ISNUMBER(AZ85), 0, 1 ))</f>
        <v>0</v>
      </c>
      <c r="DR85" s="61">
        <f>IF('[2]Validation flags'!$H$3=1,0, IF( ISNUMBER(BA85), 0, 1 ))</f>
        <v>0</v>
      </c>
      <c r="DS85" s="60"/>
    </row>
    <row r="86" spans="2:123" ht="14.25" customHeight="1" x14ac:dyDescent="0.3">
      <c r="B86" s="677">
        <f t="shared" si="22"/>
        <v>75</v>
      </c>
      <c r="C86" s="678" t="s">
        <v>547</v>
      </c>
      <c r="D86" s="679"/>
      <c r="E86" s="391" t="s">
        <v>41</v>
      </c>
      <c r="F86" s="665">
        <v>3</v>
      </c>
      <c r="G86" s="521">
        <v>0</v>
      </c>
      <c r="H86" s="509">
        <v>0</v>
      </c>
      <c r="I86" s="509">
        <v>0</v>
      </c>
      <c r="J86" s="509">
        <v>0</v>
      </c>
      <c r="K86" s="666">
        <v>0</v>
      </c>
      <c r="L86" s="667">
        <f t="shared" si="13"/>
        <v>0</v>
      </c>
      <c r="M86" s="521">
        <v>0</v>
      </c>
      <c r="N86" s="509">
        <v>0</v>
      </c>
      <c r="O86" s="509">
        <v>0</v>
      </c>
      <c r="P86" s="509">
        <v>0</v>
      </c>
      <c r="Q86" s="666">
        <v>0</v>
      </c>
      <c r="R86" s="667">
        <f t="shared" si="14"/>
        <v>0</v>
      </c>
      <c r="S86" s="521">
        <v>0</v>
      </c>
      <c r="T86" s="509">
        <v>0</v>
      </c>
      <c r="U86" s="509">
        <v>0</v>
      </c>
      <c r="V86" s="509">
        <v>0</v>
      </c>
      <c r="W86" s="666">
        <v>0</v>
      </c>
      <c r="X86" s="667">
        <f t="shared" si="15"/>
        <v>0</v>
      </c>
      <c r="Y86" s="521">
        <v>0</v>
      </c>
      <c r="Z86" s="509">
        <v>0</v>
      </c>
      <c r="AA86" s="509">
        <v>0</v>
      </c>
      <c r="AB86" s="509">
        <v>0</v>
      </c>
      <c r="AC86" s="666">
        <v>0</v>
      </c>
      <c r="AD86" s="667">
        <f t="shared" si="16"/>
        <v>0</v>
      </c>
      <c r="AE86" s="521">
        <v>0</v>
      </c>
      <c r="AF86" s="509">
        <v>0</v>
      </c>
      <c r="AG86" s="509">
        <v>0</v>
      </c>
      <c r="AH86" s="509">
        <v>0</v>
      </c>
      <c r="AI86" s="666">
        <v>0</v>
      </c>
      <c r="AJ86" s="667">
        <f t="shared" si="17"/>
        <v>0</v>
      </c>
      <c r="AK86" s="521">
        <v>0</v>
      </c>
      <c r="AL86" s="509">
        <v>0</v>
      </c>
      <c r="AM86" s="509">
        <v>0</v>
      </c>
      <c r="AN86" s="509">
        <v>0</v>
      </c>
      <c r="AO86" s="666">
        <v>0</v>
      </c>
      <c r="AP86" s="667">
        <f t="shared" si="18"/>
        <v>0</v>
      </c>
      <c r="AQ86" s="521">
        <v>0</v>
      </c>
      <c r="AR86" s="509">
        <v>0</v>
      </c>
      <c r="AS86" s="509">
        <v>0</v>
      </c>
      <c r="AT86" s="509">
        <v>0</v>
      </c>
      <c r="AU86" s="666">
        <v>0</v>
      </c>
      <c r="AV86" s="667">
        <f t="shared" si="19"/>
        <v>0</v>
      </c>
      <c r="AW86" s="521">
        <v>0</v>
      </c>
      <c r="AX86" s="509">
        <v>0</v>
      </c>
      <c r="AY86" s="509">
        <v>0</v>
      </c>
      <c r="AZ86" s="509">
        <v>0</v>
      </c>
      <c r="BA86" s="666">
        <v>0</v>
      </c>
      <c r="BB86" s="667">
        <f t="shared" si="20"/>
        <v>0</v>
      </c>
      <c r="BC86" s="482"/>
      <c r="BD86" s="91"/>
      <c r="BE86" s="488"/>
      <c r="BF86" s="71"/>
      <c r="BG86" s="43">
        <f t="shared" si="21"/>
        <v>0</v>
      </c>
      <c r="BH86" s="651"/>
      <c r="BJ86" s="677">
        <f t="shared" si="23"/>
        <v>75</v>
      </c>
      <c r="BK86" s="678" t="s">
        <v>547</v>
      </c>
      <c r="BL86" s="391" t="s">
        <v>41</v>
      </c>
      <c r="BM86" s="665">
        <v>3</v>
      </c>
      <c r="BN86" s="680" t="s">
        <v>1657</v>
      </c>
      <c r="BO86" s="681" t="s">
        <v>1658</v>
      </c>
      <c r="BP86" s="681" t="s">
        <v>1659</v>
      </c>
      <c r="BQ86" s="681" t="s">
        <v>1660</v>
      </c>
      <c r="BR86" s="682" t="s">
        <v>1661</v>
      </c>
      <c r="BS86" s="674" t="s">
        <v>1662</v>
      </c>
      <c r="BX86" s="61">
        <f>IF('[2]Validation flags'!$H$3=1,0, IF( ISNUMBER(G86), 0, 1 ))</f>
        <v>0</v>
      </c>
      <c r="BY86" s="61">
        <f>IF('[2]Validation flags'!$H$3=1,0, IF( ISNUMBER(H86), 0, 1 ))</f>
        <v>0</v>
      </c>
      <c r="BZ86" s="61">
        <f>IF('[2]Validation flags'!$H$3=1,0, IF( ISNUMBER(I86), 0, 1 ))</f>
        <v>0</v>
      </c>
      <c r="CA86" s="61">
        <f>IF('[2]Validation flags'!$H$3=1,0, IF( ISNUMBER(J86), 0, 1 ))</f>
        <v>0</v>
      </c>
      <c r="CB86" s="61">
        <f>IF('[2]Validation flags'!$H$3=1,0, IF( ISNUMBER(K86), 0, 1 ))</f>
        <v>0</v>
      </c>
      <c r="CC86" s="663"/>
      <c r="CD86" s="61">
        <f>IF('[2]Validation flags'!$H$3=1,0, IF( ISNUMBER(M86), 0, 1 ))</f>
        <v>0</v>
      </c>
      <c r="CE86" s="61">
        <f>IF('[2]Validation flags'!$H$3=1,0, IF( ISNUMBER(N86), 0, 1 ))</f>
        <v>0</v>
      </c>
      <c r="CF86" s="61">
        <f>IF('[2]Validation flags'!$H$3=1,0, IF( ISNUMBER(O86), 0, 1 ))</f>
        <v>0</v>
      </c>
      <c r="CG86" s="61">
        <f>IF('[2]Validation flags'!$H$3=1,0, IF( ISNUMBER(P86), 0, 1 ))</f>
        <v>0</v>
      </c>
      <c r="CH86" s="61">
        <f>IF('[2]Validation flags'!$H$3=1,0, IF( ISNUMBER(Q86), 0, 1 ))</f>
        <v>0</v>
      </c>
      <c r="CI86" s="60"/>
      <c r="CJ86" s="61">
        <f>IF('[2]Validation flags'!$H$3=1,0, IF( ISNUMBER(S86), 0, 1 ))</f>
        <v>0</v>
      </c>
      <c r="CK86" s="61">
        <f>IF('[2]Validation flags'!$H$3=1,0, IF( ISNUMBER(T86), 0, 1 ))</f>
        <v>0</v>
      </c>
      <c r="CL86" s="61">
        <f>IF('[2]Validation flags'!$H$3=1,0, IF( ISNUMBER(U86), 0, 1 ))</f>
        <v>0</v>
      </c>
      <c r="CM86" s="61">
        <f>IF('[2]Validation flags'!$H$3=1,0, IF( ISNUMBER(V86), 0, 1 ))</f>
        <v>0</v>
      </c>
      <c r="CN86" s="61">
        <f>IF('[2]Validation flags'!$H$3=1,0, IF( ISNUMBER(W86), 0, 1 ))</f>
        <v>0</v>
      </c>
      <c r="CO86" s="60"/>
      <c r="CP86" s="61">
        <f>IF('[2]Validation flags'!$H$3=1,0, IF( ISNUMBER(Y86), 0, 1 ))</f>
        <v>0</v>
      </c>
      <c r="CQ86" s="61">
        <f>IF('[2]Validation flags'!$H$3=1,0, IF( ISNUMBER(Z86), 0, 1 ))</f>
        <v>0</v>
      </c>
      <c r="CR86" s="61">
        <f>IF('[2]Validation flags'!$H$3=1,0, IF( ISNUMBER(AA86), 0, 1 ))</f>
        <v>0</v>
      </c>
      <c r="CS86" s="61">
        <f>IF('[2]Validation flags'!$H$3=1,0, IF( ISNUMBER(AB86), 0, 1 ))</f>
        <v>0</v>
      </c>
      <c r="CT86" s="61">
        <f>IF('[2]Validation flags'!$H$3=1,0, IF( ISNUMBER(AC86), 0, 1 ))</f>
        <v>0</v>
      </c>
      <c r="CU86" s="60"/>
      <c r="CV86" s="61">
        <f>IF('[2]Validation flags'!$H$3=1,0, IF( ISNUMBER(AE86), 0, 1 ))</f>
        <v>0</v>
      </c>
      <c r="CW86" s="61">
        <f>IF('[2]Validation flags'!$H$3=1,0, IF( ISNUMBER(AF86), 0, 1 ))</f>
        <v>0</v>
      </c>
      <c r="CX86" s="61">
        <f>IF('[2]Validation flags'!$H$3=1,0, IF( ISNUMBER(AG86), 0, 1 ))</f>
        <v>0</v>
      </c>
      <c r="CY86" s="61">
        <f>IF('[2]Validation flags'!$H$3=1,0, IF( ISNUMBER(AH86), 0, 1 ))</f>
        <v>0</v>
      </c>
      <c r="CZ86" s="61">
        <f>IF('[2]Validation flags'!$H$3=1,0, IF( ISNUMBER(AI86), 0, 1 ))</f>
        <v>0</v>
      </c>
      <c r="DA86" s="60"/>
      <c r="DB86" s="61">
        <f>IF('[2]Validation flags'!$H$3=1,0, IF( ISNUMBER(AK86), 0, 1 ))</f>
        <v>0</v>
      </c>
      <c r="DC86" s="61">
        <f>IF('[2]Validation flags'!$H$3=1,0, IF( ISNUMBER(AL86), 0, 1 ))</f>
        <v>0</v>
      </c>
      <c r="DD86" s="61">
        <f>IF('[2]Validation flags'!$H$3=1,0, IF( ISNUMBER(AM86), 0, 1 ))</f>
        <v>0</v>
      </c>
      <c r="DE86" s="61">
        <f>IF('[2]Validation flags'!$H$3=1,0, IF( ISNUMBER(AN86), 0, 1 ))</f>
        <v>0</v>
      </c>
      <c r="DF86" s="61">
        <f>IF('[2]Validation flags'!$H$3=1,0, IF( ISNUMBER(AO86), 0, 1 ))</f>
        <v>0</v>
      </c>
      <c r="DG86" s="60"/>
      <c r="DH86" s="61">
        <f>IF('[2]Validation flags'!$H$3=1,0, IF( ISNUMBER(AQ86), 0, 1 ))</f>
        <v>0</v>
      </c>
      <c r="DI86" s="61">
        <f>IF('[2]Validation flags'!$H$3=1,0, IF( ISNUMBER(AR86), 0, 1 ))</f>
        <v>0</v>
      </c>
      <c r="DJ86" s="61">
        <f>IF('[2]Validation flags'!$H$3=1,0, IF( ISNUMBER(AS86), 0, 1 ))</f>
        <v>0</v>
      </c>
      <c r="DK86" s="61">
        <f>IF('[2]Validation flags'!$H$3=1,0, IF( ISNUMBER(AT86), 0, 1 ))</f>
        <v>0</v>
      </c>
      <c r="DL86" s="61">
        <f>IF('[2]Validation flags'!$H$3=1,0, IF( ISNUMBER(AU86), 0, 1 ))</f>
        <v>0</v>
      </c>
      <c r="DM86" s="60"/>
      <c r="DN86" s="61">
        <f>IF('[2]Validation flags'!$H$3=1,0, IF( ISNUMBER(AW86), 0, 1 ))</f>
        <v>0</v>
      </c>
      <c r="DO86" s="61">
        <f>IF('[2]Validation flags'!$H$3=1,0, IF( ISNUMBER(AX86), 0, 1 ))</f>
        <v>0</v>
      </c>
      <c r="DP86" s="61">
        <f>IF('[2]Validation flags'!$H$3=1,0, IF( ISNUMBER(AY86), 0, 1 ))</f>
        <v>0</v>
      </c>
      <c r="DQ86" s="61">
        <f>IF('[2]Validation flags'!$H$3=1,0, IF( ISNUMBER(AZ86), 0, 1 ))</f>
        <v>0</v>
      </c>
      <c r="DR86" s="61">
        <f>IF('[2]Validation flags'!$H$3=1,0, IF( ISNUMBER(BA86), 0, 1 ))</f>
        <v>0</v>
      </c>
      <c r="DS86" s="60"/>
    </row>
    <row r="87" spans="2:123" ht="14.25" customHeight="1" x14ac:dyDescent="0.3">
      <c r="B87" s="677">
        <f t="shared" si="22"/>
        <v>76</v>
      </c>
      <c r="C87" s="684" t="s">
        <v>541</v>
      </c>
      <c r="D87" s="679"/>
      <c r="E87" s="391" t="s">
        <v>41</v>
      </c>
      <c r="F87" s="665">
        <v>3</v>
      </c>
      <c r="G87" s="521">
        <v>0</v>
      </c>
      <c r="H87" s="509">
        <v>0</v>
      </c>
      <c r="I87" s="509">
        <v>0</v>
      </c>
      <c r="J87" s="509">
        <v>0</v>
      </c>
      <c r="K87" s="666">
        <v>0</v>
      </c>
      <c r="L87" s="667">
        <f t="shared" si="13"/>
        <v>0</v>
      </c>
      <c r="M87" s="521">
        <v>0</v>
      </c>
      <c r="N87" s="509">
        <v>0</v>
      </c>
      <c r="O87" s="509">
        <v>0</v>
      </c>
      <c r="P87" s="509">
        <v>0</v>
      </c>
      <c r="Q87" s="666">
        <v>0</v>
      </c>
      <c r="R87" s="667">
        <f t="shared" si="14"/>
        <v>0</v>
      </c>
      <c r="S87" s="521">
        <v>0</v>
      </c>
      <c r="T87" s="509">
        <v>0</v>
      </c>
      <c r="U87" s="509">
        <v>0</v>
      </c>
      <c r="V87" s="509">
        <v>0</v>
      </c>
      <c r="W87" s="666">
        <v>0</v>
      </c>
      <c r="X87" s="667">
        <f t="shared" si="15"/>
        <v>0</v>
      </c>
      <c r="Y87" s="521">
        <v>0</v>
      </c>
      <c r="Z87" s="509">
        <v>0</v>
      </c>
      <c r="AA87" s="509">
        <v>0</v>
      </c>
      <c r="AB87" s="509">
        <v>0</v>
      </c>
      <c r="AC87" s="666">
        <v>0</v>
      </c>
      <c r="AD87" s="667">
        <f t="shared" si="16"/>
        <v>0</v>
      </c>
      <c r="AE87" s="521">
        <v>0</v>
      </c>
      <c r="AF87" s="509">
        <v>0</v>
      </c>
      <c r="AG87" s="509">
        <v>0</v>
      </c>
      <c r="AH87" s="509">
        <v>0</v>
      </c>
      <c r="AI87" s="666">
        <v>0</v>
      </c>
      <c r="AJ87" s="667">
        <f t="shared" si="17"/>
        <v>0</v>
      </c>
      <c r="AK87" s="521">
        <v>0</v>
      </c>
      <c r="AL87" s="509">
        <v>0</v>
      </c>
      <c r="AM87" s="509">
        <v>0</v>
      </c>
      <c r="AN87" s="509">
        <v>0</v>
      </c>
      <c r="AO87" s="666">
        <v>0</v>
      </c>
      <c r="AP87" s="667">
        <f t="shared" si="18"/>
        <v>0</v>
      </c>
      <c r="AQ87" s="521">
        <v>0</v>
      </c>
      <c r="AR87" s="509">
        <v>0</v>
      </c>
      <c r="AS87" s="509">
        <v>0</v>
      </c>
      <c r="AT87" s="509">
        <v>0</v>
      </c>
      <c r="AU87" s="666">
        <v>0</v>
      </c>
      <c r="AV87" s="667">
        <f t="shared" si="19"/>
        <v>0</v>
      </c>
      <c r="AW87" s="521">
        <v>0</v>
      </c>
      <c r="AX87" s="509">
        <v>0</v>
      </c>
      <c r="AY87" s="509">
        <v>0</v>
      </c>
      <c r="AZ87" s="509">
        <v>0</v>
      </c>
      <c r="BA87" s="666">
        <v>0</v>
      </c>
      <c r="BB87" s="667">
        <f t="shared" si="20"/>
        <v>0</v>
      </c>
      <c r="BC87" s="482"/>
      <c r="BD87" s="91"/>
      <c r="BE87" s="488"/>
      <c r="BF87" s="71"/>
      <c r="BG87" s="43">
        <f t="shared" si="21"/>
        <v>0</v>
      </c>
      <c r="BH87" s="651"/>
      <c r="BJ87" s="677">
        <f t="shared" si="23"/>
        <v>76</v>
      </c>
      <c r="BK87" s="684" t="s">
        <v>541</v>
      </c>
      <c r="BL87" s="391" t="s">
        <v>41</v>
      </c>
      <c r="BM87" s="665">
        <v>3</v>
      </c>
      <c r="BN87" s="671" t="s">
        <v>1663</v>
      </c>
      <c r="BO87" s="672" t="s">
        <v>1664</v>
      </c>
      <c r="BP87" s="672" t="s">
        <v>1665</v>
      </c>
      <c r="BQ87" s="672" t="s">
        <v>1666</v>
      </c>
      <c r="BR87" s="673" t="s">
        <v>1667</v>
      </c>
      <c r="BS87" s="674" t="s">
        <v>1668</v>
      </c>
      <c r="BX87" s="61">
        <f>IF('[2]Validation flags'!$H$3=1,0, IF( ISNUMBER(G87), 0, 1 ))</f>
        <v>0</v>
      </c>
      <c r="BY87" s="61">
        <f>IF('[2]Validation flags'!$H$3=1,0, IF( ISNUMBER(H87), 0, 1 ))</f>
        <v>0</v>
      </c>
      <c r="BZ87" s="61">
        <f>IF('[2]Validation flags'!$H$3=1,0, IF( ISNUMBER(I87), 0, 1 ))</f>
        <v>0</v>
      </c>
      <c r="CA87" s="61">
        <f>IF('[2]Validation flags'!$H$3=1,0, IF( ISNUMBER(J87), 0, 1 ))</f>
        <v>0</v>
      </c>
      <c r="CB87" s="61">
        <f>IF('[2]Validation flags'!$H$3=1,0, IF( ISNUMBER(K87), 0, 1 ))</f>
        <v>0</v>
      </c>
      <c r="CC87" s="663"/>
      <c r="CD87" s="61">
        <f>IF('[2]Validation flags'!$H$3=1,0, IF( ISNUMBER(M87), 0, 1 ))</f>
        <v>0</v>
      </c>
      <c r="CE87" s="61">
        <f>IF('[2]Validation flags'!$H$3=1,0, IF( ISNUMBER(N87), 0, 1 ))</f>
        <v>0</v>
      </c>
      <c r="CF87" s="61">
        <f>IF('[2]Validation flags'!$H$3=1,0, IF( ISNUMBER(O87), 0, 1 ))</f>
        <v>0</v>
      </c>
      <c r="CG87" s="61">
        <f>IF('[2]Validation flags'!$H$3=1,0, IF( ISNUMBER(P87), 0, 1 ))</f>
        <v>0</v>
      </c>
      <c r="CH87" s="61">
        <f>IF('[2]Validation flags'!$H$3=1,0, IF( ISNUMBER(Q87), 0, 1 ))</f>
        <v>0</v>
      </c>
      <c r="CI87" s="60"/>
      <c r="CJ87" s="61">
        <f>IF('[2]Validation flags'!$H$3=1,0, IF( ISNUMBER(S87), 0, 1 ))</f>
        <v>0</v>
      </c>
      <c r="CK87" s="61">
        <f>IF('[2]Validation flags'!$H$3=1,0, IF( ISNUMBER(T87), 0, 1 ))</f>
        <v>0</v>
      </c>
      <c r="CL87" s="61">
        <f>IF('[2]Validation flags'!$H$3=1,0, IF( ISNUMBER(U87), 0, 1 ))</f>
        <v>0</v>
      </c>
      <c r="CM87" s="61">
        <f>IF('[2]Validation flags'!$H$3=1,0, IF( ISNUMBER(V87), 0, 1 ))</f>
        <v>0</v>
      </c>
      <c r="CN87" s="61">
        <f>IF('[2]Validation flags'!$H$3=1,0, IF( ISNUMBER(W87), 0, 1 ))</f>
        <v>0</v>
      </c>
      <c r="CO87" s="60"/>
      <c r="CP87" s="61">
        <f>IF('[2]Validation flags'!$H$3=1,0, IF( ISNUMBER(Y87), 0, 1 ))</f>
        <v>0</v>
      </c>
      <c r="CQ87" s="61">
        <f>IF('[2]Validation flags'!$H$3=1,0, IF( ISNUMBER(Z87), 0, 1 ))</f>
        <v>0</v>
      </c>
      <c r="CR87" s="61">
        <f>IF('[2]Validation flags'!$H$3=1,0, IF( ISNUMBER(AA87), 0, 1 ))</f>
        <v>0</v>
      </c>
      <c r="CS87" s="61">
        <f>IF('[2]Validation flags'!$H$3=1,0, IF( ISNUMBER(AB87), 0, 1 ))</f>
        <v>0</v>
      </c>
      <c r="CT87" s="61">
        <f>IF('[2]Validation flags'!$H$3=1,0, IF( ISNUMBER(AC87), 0, 1 ))</f>
        <v>0</v>
      </c>
      <c r="CU87" s="60"/>
      <c r="CV87" s="61">
        <f>IF('[2]Validation flags'!$H$3=1,0, IF( ISNUMBER(AE87), 0, 1 ))</f>
        <v>0</v>
      </c>
      <c r="CW87" s="61">
        <f>IF('[2]Validation flags'!$H$3=1,0, IF( ISNUMBER(AF87), 0, 1 ))</f>
        <v>0</v>
      </c>
      <c r="CX87" s="61">
        <f>IF('[2]Validation flags'!$H$3=1,0, IF( ISNUMBER(AG87), 0, 1 ))</f>
        <v>0</v>
      </c>
      <c r="CY87" s="61">
        <f>IF('[2]Validation flags'!$H$3=1,0, IF( ISNUMBER(AH87), 0, 1 ))</f>
        <v>0</v>
      </c>
      <c r="CZ87" s="61">
        <f>IF('[2]Validation flags'!$H$3=1,0, IF( ISNUMBER(AI87), 0, 1 ))</f>
        <v>0</v>
      </c>
      <c r="DA87" s="60"/>
      <c r="DB87" s="61">
        <f>IF('[2]Validation flags'!$H$3=1,0, IF( ISNUMBER(AK87), 0, 1 ))</f>
        <v>0</v>
      </c>
      <c r="DC87" s="61">
        <f>IF('[2]Validation flags'!$H$3=1,0, IF( ISNUMBER(AL87), 0, 1 ))</f>
        <v>0</v>
      </c>
      <c r="DD87" s="61">
        <f>IF('[2]Validation flags'!$H$3=1,0, IF( ISNUMBER(AM87), 0, 1 ))</f>
        <v>0</v>
      </c>
      <c r="DE87" s="61">
        <f>IF('[2]Validation flags'!$H$3=1,0, IF( ISNUMBER(AN87), 0, 1 ))</f>
        <v>0</v>
      </c>
      <c r="DF87" s="61">
        <f>IF('[2]Validation flags'!$H$3=1,0, IF( ISNUMBER(AO87), 0, 1 ))</f>
        <v>0</v>
      </c>
      <c r="DG87" s="60"/>
      <c r="DH87" s="61">
        <f>IF('[2]Validation flags'!$H$3=1,0, IF( ISNUMBER(AQ87), 0, 1 ))</f>
        <v>0</v>
      </c>
      <c r="DI87" s="61">
        <f>IF('[2]Validation flags'!$H$3=1,0, IF( ISNUMBER(AR87), 0, 1 ))</f>
        <v>0</v>
      </c>
      <c r="DJ87" s="61">
        <f>IF('[2]Validation flags'!$H$3=1,0, IF( ISNUMBER(AS87), 0, 1 ))</f>
        <v>0</v>
      </c>
      <c r="DK87" s="61">
        <f>IF('[2]Validation flags'!$H$3=1,0, IF( ISNUMBER(AT87), 0, 1 ))</f>
        <v>0</v>
      </c>
      <c r="DL87" s="61">
        <f>IF('[2]Validation flags'!$H$3=1,0, IF( ISNUMBER(AU87), 0, 1 ))</f>
        <v>0</v>
      </c>
      <c r="DM87" s="60"/>
      <c r="DN87" s="61">
        <f>IF('[2]Validation flags'!$H$3=1,0, IF( ISNUMBER(AW87), 0, 1 ))</f>
        <v>0</v>
      </c>
      <c r="DO87" s="61">
        <f>IF('[2]Validation flags'!$H$3=1,0, IF( ISNUMBER(AX87), 0, 1 ))</f>
        <v>0</v>
      </c>
      <c r="DP87" s="61">
        <f>IF('[2]Validation flags'!$H$3=1,0, IF( ISNUMBER(AY87), 0, 1 ))</f>
        <v>0</v>
      </c>
      <c r="DQ87" s="61">
        <f>IF('[2]Validation flags'!$H$3=1,0, IF( ISNUMBER(AZ87), 0, 1 ))</f>
        <v>0</v>
      </c>
      <c r="DR87" s="61">
        <f>IF('[2]Validation flags'!$H$3=1,0, IF( ISNUMBER(BA87), 0, 1 ))</f>
        <v>0</v>
      </c>
      <c r="DS87" s="60"/>
    </row>
    <row r="88" spans="2:123" ht="14.25" customHeight="1" x14ac:dyDescent="0.3">
      <c r="B88" s="677">
        <f t="shared" si="22"/>
        <v>77</v>
      </c>
      <c r="C88" s="683" t="s">
        <v>1343</v>
      </c>
      <c r="D88" s="679"/>
      <c r="E88" s="391" t="s">
        <v>41</v>
      </c>
      <c r="F88" s="665">
        <v>3</v>
      </c>
      <c r="G88" s="521">
        <v>0</v>
      </c>
      <c r="H88" s="509">
        <v>0</v>
      </c>
      <c r="I88" s="509">
        <v>0</v>
      </c>
      <c r="J88" s="509">
        <v>0</v>
      </c>
      <c r="K88" s="666">
        <v>0</v>
      </c>
      <c r="L88" s="667">
        <f t="shared" si="13"/>
        <v>0</v>
      </c>
      <c r="M88" s="521">
        <v>0</v>
      </c>
      <c r="N88" s="509">
        <v>0</v>
      </c>
      <c r="O88" s="509">
        <v>0</v>
      </c>
      <c r="P88" s="509">
        <v>0</v>
      </c>
      <c r="Q88" s="666">
        <v>0</v>
      </c>
      <c r="R88" s="667">
        <f t="shared" si="14"/>
        <v>0</v>
      </c>
      <c r="S88" s="521">
        <v>0</v>
      </c>
      <c r="T88" s="509">
        <v>0</v>
      </c>
      <c r="U88" s="509">
        <v>0</v>
      </c>
      <c r="V88" s="509">
        <v>0</v>
      </c>
      <c r="W88" s="666">
        <v>0</v>
      </c>
      <c r="X88" s="667">
        <f t="shared" si="15"/>
        <v>0</v>
      </c>
      <c r="Y88" s="521">
        <v>0</v>
      </c>
      <c r="Z88" s="509">
        <v>0</v>
      </c>
      <c r="AA88" s="509">
        <v>0</v>
      </c>
      <c r="AB88" s="509">
        <v>0</v>
      </c>
      <c r="AC88" s="666">
        <v>0</v>
      </c>
      <c r="AD88" s="667">
        <f t="shared" si="16"/>
        <v>0</v>
      </c>
      <c r="AE88" s="521">
        <v>0</v>
      </c>
      <c r="AF88" s="509">
        <v>0</v>
      </c>
      <c r="AG88" s="509">
        <v>0</v>
      </c>
      <c r="AH88" s="509">
        <v>0</v>
      </c>
      <c r="AI88" s="666">
        <v>0</v>
      </c>
      <c r="AJ88" s="667">
        <f t="shared" si="17"/>
        <v>0</v>
      </c>
      <c r="AK88" s="521">
        <v>0</v>
      </c>
      <c r="AL88" s="509">
        <v>0</v>
      </c>
      <c r="AM88" s="509">
        <v>0</v>
      </c>
      <c r="AN88" s="509">
        <v>0</v>
      </c>
      <c r="AO88" s="666">
        <v>0</v>
      </c>
      <c r="AP88" s="667">
        <f t="shared" si="18"/>
        <v>0</v>
      </c>
      <c r="AQ88" s="521">
        <v>0</v>
      </c>
      <c r="AR88" s="509">
        <v>0</v>
      </c>
      <c r="AS88" s="509">
        <v>0</v>
      </c>
      <c r="AT88" s="509">
        <v>0</v>
      </c>
      <c r="AU88" s="666">
        <v>0</v>
      </c>
      <c r="AV88" s="667">
        <f t="shared" si="19"/>
        <v>0</v>
      </c>
      <c r="AW88" s="521">
        <v>0</v>
      </c>
      <c r="AX88" s="509">
        <v>0</v>
      </c>
      <c r="AY88" s="509">
        <v>0</v>
      </c>
      <c r="AZ88" s="509">
        <v>0</v>
      </c>
      <c r="BA88" s="666">
        <v>0</v>
      </c>
      <c r="BB88" s="667">
        <f t="shared" si="20"/>
        <v>0</v>
      </c>
      <c r="BC88" s="482"/>
      <c r="BD88" s="91"/>
      <c r="BE88" s="488"/>
      <c r="BF88" s="71"/>
      <c r="BG88" s="43">
        <f t="shared" si="21"/>
        <v>0</v>
      </c>
      <c r="BH88" s="651"/>
      <c r="BJ88" s="677">
        <f t="shared" si="23"/>
        <v>77</v>
      </c>
      <c r="BK88" s="683" t="s">
        <v>1343</v>
      </c>
      <c r="BL88" s="391" t="s">
        <v>41</v>
      </c>
      <c r="BM88" s="665">
        <v>3</v>
      </c>
      <c r="BN88" s="680" t="s">
        <v>1669</v>
      </c>
      <c r="BO88" s="681" t="s">
        <v>1670</v>
      </c>
      <c r="BP88" s="681" t="s">
        <v>1671</v>
      </c>
      <c r="BQ88" s="681" t="s">
        <v>1672</v>
      </c>
      <c r="BR88" s="682" t="s">
        <v>1673</v>
      </c>
      <c r="BS88" s="674" t="s">
        <v>1674</v>
      </c>
      <c r="BX88" s="61">
        <f>IF('[2]Validation flags'!$H$3=1,0, IF( ISNUMBER(G88), 0, 1 ))</f>
        <v>0</v>
      </c>
      <c r="BY88" s="61">
        <f>IF('[2]Validation flags'!$H$3=1,0, IF( ISNUMBER(H88), 0, 1 ))</f>
        <v>0</v>
      </c>
      <c r="BZ88" s="61">
        <f>IF('[2]Validation flags'!$H$3=1,0, IF( ISNUMBER(I88), 0, 1 ))</f>
        <v>0</v>
      </c>
      <c r="CA88" s="61">
        <f>IF('[2]Validation flags'!$H$3=1,0, IF( ISNUMBER(J88), 0, 1 ))</f>
        <v>0</v>
      </c>
      <c r="CB88" s="61">
        <f>IF('[2]Validation flags'!$H$3=1,0, IF( ISNUMBER(K88), 0, 1 ))</f>
        <v>0</v>
      </c>
      <c r="CC88" s="663"/>
      <c r="CD88" s="61">
        <f>IF('[2]Validation flags'!$H$3=1,0, IF( ISNUMBER(M88), 0, 1 ))</f>
        <v>0</v>
      </c>
      <c r="CE88" s="61">
        <f>IF('[2]Validation flags'!$H$3=1,0, IF( ISNUMBER(N88), 0, 1 ))</f>
        <v>0</v>
      </c>
      <c r="CF88" s="61">
        <f>IF('[2]Validation flags'!$H$3=1,0, IF( ISNUMBER(O88), 0, 1 ))</f>
        <v>0</v>
      </c>
      <c r="CG88" s="61">
        <f>IF('[2]Validation flags'!$H$3=1,0, IF( ISNUMBER(P88), 0, 1 ))</f>
        <v>0</v>
      </c>
      <c r="CH88" s="61">
        <f>IF('[2]Validation flags'!$H$3=1,0, IF( ISNUMBER(Q88), 0, 1 ))</f>
        <v>0</v>
      </c>
      <c r="CI88" s="60"/>
      <c r="CJ88" s="61">
        <f>IF('[2]Validation flags'!$H$3=1,0, IF( ISNUMBER(S88), 0, 1 ))</f>
        <v>0</v>
      </c>
      <c r="CK88" s="61">
        <f>IF('[2]Validation flags'!$H$3=1,0, IF( ISNUMBER(T88), 0, 1 ))</f>
        <v>0</v>
      </c>
      <c r="CL88" s="61">
        <f>IF('[2]Validation flags'!$H$3=1,0, IF( ISNUMBER(U88), 0, 1 ))</f>
        <v>0</v>
      </c>
      <c r="CM88" s="61">
        <f>IF('[2]Validation flags'!$H$3=1,0, IF( ISNUMBER(V88), 0, 1 ))</f>
        <v>0</v>
      </c>
      <c r="CN88" s="61">
        <f>IF('[2]Validation flags'!$H$3=1,0, IF( ISNUMBER(W88), 0, 1 ))</f>
        <v>0</v>
      </c>
      <c r="CO88" s="60"/>
      <c r="CP88" s="61">
        <f>IF('[2]Validation flags'!$H$3=1,0, IF( ISNUMBER(Y88), 0, 1 ))</f>
        <v>0</v>
      </c>
      <c r="CQ88" s="61">
        <f>IF('[2]Validation flags'!$H$3=1,0, IF( ISNUMBER(Z88), 0, 1 ))</f>
        <v>0</v>
      </c>
      <c r="CR88" s="61">
        <f>IF('[2]Validation flags'!$H$3=1,0, IF( ISNUMBER(AA88), 0, 1 ))</f>
        <v>0</v>
      </c>
      <c r="CS88" s="61">
        <f>IF('[2]Validation flags'!$H$3=1,0, IF( ISNUMBER(AB88), 0, 1 ))</f>
        <v>0</v>
      </c>
      <c r="CT88" s="61">
        <f>IF('[2]Validation flags'!$H$3=1,0, IF( ISNUMBER(AC88), 0, 1 ))</f>
        <v>0</v>
      </c>
      <c r="CU88" s="60"/>
      <c r="CV88" s="61">
        <f>IF('[2]Validation flags'!$H$3=1,0, IF( ISNUMBER(AE88), 0, 1 ))</f>
        <v>0</v>
      </c>
      <c r="CW88" s="61">
        <f>IF('[2]Validation flags'!$H$3=1,0, IF( ISNUMBER(AF88), 0, 1 ))</f>
        <v>0</v>
      </c>
      <c r="CX88" s="61">
        <f>IF('[2]Validation flags'!$H$3=1,0, IF( ISNUMBER(AG88), 0, 1 ))</f>
        <v>0</v>
      </c>
      <c r="CY88" s="61">
        <f>IF('[2]Validation flags'!$H$3=1,0, IF( ISNUMBER(AH88), 0, 1 ))</f>
        <v>0</v>
      </c>
      <c r="CZ88" s="61">
        <f>IF('[2]Validation flags'!$H$3=1,0, IF( ISNUMBER(AI88), 0, 1 ))</f>
        <v>0</v>
      </c>
      <c r="DA88" s="60"/>
      <c r="DB88" s="61">
        <f>IF('[2]Validation flags'!$H$3=1,0, IF( ISNUMBER(AK88), 0, 1 ))</f>
        <v>0</v>
      </c>
      <c r="DC88" s="61">
        <f>IF('[2]Validation flags'!$H$3=1,0, IF( ISNUMBER(AL88), 0, 1 ))</f>
        <v>0</v>
      </c>
      <c r="DD88" s="61">
        <f>IF('[2]Validation flags'!$H$3=1,0, IF( ISNUMBER(AM88), 0, 1 ))</f>
        <v>0</v>
      </c>
      <c r="DE88" s="61">
        <f>IF('[2]Validation flags'!$H$3=1,0, IF( ISNUMBER(AN88), 0, 1 ))</f>
        <v>0</v>
      </c>
      <c r="DF88" s="61">
        <f>IF('[2]Validation flags'!$H$3=1,0, IF( ISNUMBER(AO88), 0, 1 ))</f>
        <v>0</v>
      </c>
      <c r="DG88" s="60"/>
      <c r="DH88" s="61">
        <f>IF('[2]Validation flags'!$H$3=1,0, IF( ISNUMBER(AQ88), 0, 1 ))</f>
        <v>0</v>
      </c>
      <c r="DI88" s="61">
        <f>IF('[2]Validation flags'!$H$3=1,0, IF( ISNUMBER(AR88), 0, 1 ))</f>
        <v>0</v>
      </c>
      <c r="DJ88" s="61">
        <f>IF('[2]Validation flags'!$H$3=1,0, IF( ISNUMBER(AS88), 0, 1 ))</f>
        <v>0</v>
      </c>
      <c r="DK88" s="61">
        <f>IF('[2]Validation flags'!$H$3=1,0, IF( ISNUMBER(AT88), 0, 1 ))</f>
        <v>0</v>
      </c>
      <c r="DL88" s="61">
        <f>IF('[2]Validation flags'!$H$3=1,0, IF( ISNUMBER(AU88), 0, 1 ))</f>
        <v>0</v>
      </c>
      <c r="DM88" s="60"/>
      <c r="DN88" s="61">
        <f>IF('[2]Validation flags'!$H$3=1,0, IF( ISNUMBER(AW88), 0, 1 ))</f>
        <v>0</v>
      </c>
      <c r="DO88" s="61">
        <f>IF('[2]Validation flags'!$H$3=1,0, IF( ISNUMBER(AX88), 0, 1 ))</f>
        <v>0</v>
      </c>
      <c r="DP88" s="61">
        <f>IF('[2]Validation flags'!$H$3=1,0, IF( ISNUMBER(AY88), 0, 1 ))</f>
        <v>0</v>
      </c>
      <c r="DQ88" s="61">
        <f>IF('[2]Validation flags'!$H$3=1,0, IF( ISNUMBER(AZ88), 0, 1 ))</f>
        <v>0</v>
      </c>
      <c r="DR88" s="61">
        <f>IF('[2]Validation flags'!$H$3=1,0, IF( ISNUMBER(BA88), 0, 1 ))</f>
        <v>0</v>
      </c>
      <c r="DS88" s="60"/>
    </row>
    <row r="89" spans="2:123" ht="14.25" customHeight="1" x14ac:dyDescent="0.3">
      <c r="B89" s="677">
        <f t="shared" si="22"/>
        <v>78</v>
      </c>
      <c r="C89" s="683" t="s">
        <v>1350</v>
      </c>
      <c r="D89" s="679"/>
      <c r="E89" s="391" t="s">
        <v>41</v>
      </c>
      <c r="F89" s="665">
        <v>3</v>
      </c>
      <c r="G89" s="521">
        <v>0</v>
      </c>
      <c r="H89" s="509">
        <v>0</v>
      </c>
      <c r="I89" s="509">
        <v>0</v>
      </c>
      <c r="J89" s="509">
        <v>0</v>
      </c>
      <c r="K89" s="666">
        <v>0</v>
      </c>
      <c r="L89" s="667">
        <f>SUM(G89:K89)</f>
        <v>0</v>
      </c>
      <c r="M89" s="521">
        <v>0</v>
      </c>
      <c r="N89" s="509">
        <v>0</v>
      </c>
      <c r="O89" s="509">
        <v>0</v>
      </c>
      <c r="P89" s="509">
        <v>0</v>
      </c>
      <c r="Q89" s="666">
        <v>0</v>
      </c>
      <c r="R89" s="667">
        <f>SUM(M89:Q89)</f>
        <v>0</v>
      </c>
      <c r="S89" s="521">
        <v>0</v>
      </c>
      <c r="T89" s="509">
        <v>0</v>
      </c>
      <c r="U89" s="509">
        <v>0</v>
      </c>
      <c r="V89" s="509">
        <v>0</v>
      </c>
      <c r="W89" s="666">
        <v>0</v>
      </c>
      <c r="X89" s="667">
        <f>SUM(S89:W89)</f>
        <v>0</v>
      </c>
      <c r="Y89" s="521">
        <v>0</v>
      </c>
      <c r="Z89" s="509">
        <v>0</v>
      </c>
      <c r="AA89" s="509">
        <v>0</v>
      </c>
      <c r="AB89" s="509">
        <v>0</v>
      </c>
      <c r="AC89" s="666">
        <v>0</v>
      </c>
      <c r="AD89" s="667">
        <f>SUM(Y89:AC89)</f>
        <v>0</v>
      </c>
      <c r="AE89" s="521">
        <v>0</v>
      </c>
      <c r="AF89" s="509">
        <v>0</v>
      </c>
      <c r="AG89" s="509">
        <v>0</v>
      </c>
      <c r="AH89" s="509">
        <v>0</v>
      </c>
      <c r="AI89" s="666">
        <v>0</v>
      </c>
      <c r="AJ89" s="667">
        <f>SUM(AE89:AI89)</f>
        <v>0</v>
      </c>
      <c r="AK89" s="521">
        <v>0</v>
      </c>
      <c r="AL89" s="509">
        <v>0</v>
      </c>
      <c r="AM89" s="509">
        <v>0</v>
      </c>
      <c r="AN89" s="509">
        <v>0</v>
      </c>
      <c r="AO89" s="666">
        <v>0</v>
      </c>
      <c r="AP89" s="667">
        <f>SUM(AK89:AO89)</f>
        <v>0</v>
      </c>
      <c r="AQ89" s="521">
        <v>0</v>
      </c>
      <c r="AR89" s="509">
        <v>0</v>
      </c>
      <c r="AS89" s="509">
        <v>0</v>
      </c>
      <c r="AT89" s="509">
        <v>0</v>
      </c>
      <c r="AU89" s="666">
        <v>0</v>
      </c>
      <c r="AV89" s="667">
        <f>SUM(AQ89:AU89)</f>
        <v>0</v>
      </c>
      <c r="AW89" s="521">
        <v>0</v>
      </c>
      <c r="AX89" s="509">
        <v>0</v>
      </c>
      <c r="AY89" s="509">
        <v>0</v>
      </c>
      <c r="AZ89" s="509">
        <v>0</v>
      </c>
      <c r="BA89" s="666">
        <v>0</v>
      </c>
      <c r="BB89" s="667">
        <f>SUM(AW89:BA89)</f>
        <v>0</v>
      </c>
      <c r="BC89" s="482"/>
      <c r="BD89" s="91"/>
      <c r="BE89" s="488"/>
      <c r="BF89" s="71"/>
      <c r="BG89" s="43">
        <f t="shared" si="21"/>
        <v>0</v>
      </c>
      <c r="BH89" s="651"/>
      <c r="BJ89" s="677">
        <f t="shared" si="23"/>
        <v>78</v>
      </c>
      <c r="BK89" s="683" t="s">
        <v>1350</v>
      </c>
      <c r="BL89" s="391" t="s">
        <v>41</v>
      </c>
      <c r="BM89" s="665">
        <v>3</v>
      </c>
      <c r="BN89" s="680" t="s">
        <v>1675</v>
      </c>
      <c r="BO89" s="681" t="s">
        <v>1676</v>
      </c>
      <c r="BP89" s="681" t="s">
        <v>1677</v>
      </c>
      <c r="BQ89" s="681" t="s">
        <v>1678</v>
      </c>
      <c r="BR89" s="682" t="s">
        <v>1679</v>
      </c>
      <c r="BS89" s="674" t="s">
        <v>1680</v>
      </c>
      <c r="BX89" s="61">
        <f>IF('[2]Validation flags'!$H$3=1,0, IF( ISNUMBER(G89), 0, 1 ))</f>
        <v>0</v>
      </c>
      <c r="BY89" s="61">
        <f>IF('[2]Validation flags'!$H$3=1,0, IF( ISNUMBER(H89), 0, 1 ))</f>
        <v>0</v>
      </c>
      <c r="BZ89" s="61">
        <f>IF('[2]Validation flags'!$H$3=1,0, IF( ISNUMBER(I89), 0, 1 ))</f>
        <v>0</v>
      </c>
      <c r="CA89" s="61">
        <f>IF('[2]Validation flags'!$H$3=1,0, IF( ISNUMBER(J89), 0, 1 ))</f>
        <v>0</v>
      </c>
      <c r="CB89" s="61">
        <f>IF('[2]Validation flags'!$H$3=1,0, IF( ISNUMBER(K89), 0, 1 ))</f>
        <v>0</v>
      </c>
      <c r="CC89" s="663"/>
      <c r="CD89" s="61">
        <f>IF('[2]Validation flags'!$H$3=1,0, IF( ISNUMBER(M89), 0, 1 ))</f>
        <v>0</v>
      </c>
      <c r="CE89" s="61">
        <f>IF('[2]Validation flags'!$H$3=1,0, IF( ISNUMBER(N89), 0, 1 ))</f>
        <v>0</v>
      </c>
      <c r="CF89" s="61">
        <f>IF('[2]Validation flags'!$H$3=1,0, IF( ISNUMBER(O89), 0, 1 ))</f>
        <v>0</v>
      </c>
      <c r="CG89" s="61">
        <f>IF('[2]Validation flags'!$H$3=1,0, IF( ISNUMBER(P89), 0, 1 ))</f>
        <v>0</v>
      </c>
      <c r="CH89" s="61">
        <f>IF('[2]Validation flags'!$H$3=1,0, IF( ISNUMBER(Q89), 0, 1 ))</f>
        <v>0</v>
      </c>
      <c r="CI89" s="60"/>
      <c r="CJ89" s="61">
        <f>IF('[2]Validation flags'!$H$3=1,0, IF( ISNUMBER(S89), 0, 1 ))</f>
        <v>0</v>
      </c>
      <c r="CK89" s="61">
        <f>IF('[2]Validation flags'!$H$3=1,0, IF( ISNUMBER(T89), 0, 1 ))</f>
        <v>0</v>
      </c>
      <c r="CL89" s="61">
        <f>IF('[2]Validation flags'!$H$3=1,0, IF( ISNUMBER(U89), 0, 1 ))</f>
        <v>0</v>
      </c>
      <c r="CM89" s="61">
        <f>IF('[2]Validation flags'!$H$3=1,0, IF( ISNUMBER(V89), 0, 1 ))</f>
        <v>0</v>
      </c>
      <c r="CN89" s="61">
        <f>IF('[2]Validation flags'!$H$3=1,0, IF( ISNUMBER(W89), 0, 1 ))</f>
        <v>0</v>
      </c>
      <c r="CO89" s="60"/>
      <c r="CP89" s="61">
        <f>IF('[2]Validation flags'!$H$3=1,0, IF( ISNUMBER(Y89), 0, 1 ))</f>
        <v>0</v>
      </c>
      <c r="CQ89" s="61">
        <f>IF('[2]Validation flags'!$H$3=1,0, IF( ISNUMBER(Z89), 0, 1 ))</f>
        <v>0</v>
      </c>
      <c r="CR89" s="61">
        <f>IF('[2]Validation flags'!$H$3=1,0, IF( ISNUMBER(AA89), 0, 1 ))</f>
        <v>0</v>
      </c>
      <c r="CS89" s="61">
        <f>IF('[2]Validation flags'!$H$3=1,0, IF( ISNUMBER(AB89), 0, 1 ))</f>
        <v>0</v>
      </c>
      <c r="CT89" s="61">
        <f>IF('[2]Validation flags'!$H$3=1,0, IF( ISNUMBER(AC89), 0, 1 ))</f>
        <v>0</v>
      </c>
      <c r="CU89" s="60"/>
      <c r="CV89" s="61">
        <f>IF('[2]Validation flags'!$H$3=1,0, IF( ISNUMBER(AE89), 0, 1 ))</f>
        <v>0</v>
      </c>
      <c r="CW89" s="61">
        <f>IF('[2]Validation flags'!$H$3=1,0, IF( ISNUMBER(AF89), 0, 1 ))</f>
        <v>0</v>
      </c>
      <c r="CX89" s="61">
        <f>IF('[2]Validation flags'!$H$3=1,0, IF( ISNUMBER(AG89), 0, 1 ))</f>
        <v>0</v>
      </c>
      <c r="CY89" s="61">
        <f>IF('[2]Validation flags'!$H$3=1,0, IF( ISNUMBER(AH89), 0, 1 ))</f>
        <v>0</v>
      </c>
      <c r="CZ89" s="61">
        <f>IF('[2]Validation flags'!$H$3=1,0, IF( ISNUMBER(AI89), 0, 1 ))</f>
        <v>0</v>
      </c>
      <c r="DA89" s="60"/>
      <c r="DB89" s="61">
        <f>IF('[2]Validation flags'!$H$3=1,0, IF( ISNUMBER(AK89), 0, 1 ))</f>
        <v>0</v>
      </c>
      <c r="DC89" s="61">
        <f>IF('[2]Validation flags'!$H$3=1,0, IF( ISNUMBER(AL89), 0, 1 ))</f>
        <v>0</v>
      </c>
      <c r="DD89" s="61">
        <f>IF('[2]Validation flags'!$H$3=1,0, IF( ISNUMBER(AM89), 0, 1 ))</f>
        <v>0</v>
      </c>
      <c r="DE89" s="61">
        <f>IF('[2]Validation flags'!$H$3=1,0, IF( ISNUMBER(AN89), 0, 1 ))</f>
        <v>0</v>
      </c>
      <c r="DF89" s="61">
        <f>IF('[2]Validation flags'!$H$3=1,0, IF( ISNUMBER(AO89), 0, 1 ))</f>
        <v>0</v>
      </c>
      <c r="DG89" s="60"/>
      <c r="DH89" s="61">
        <f>IF('[2]Validation flags'!$H$3=1,0, IF( ISNUMBER(AQ89), 0, 1 ))</f>
        <v>0</v>
      </c>
      <c r="DI89" s="61">
        <f>IF('[2]Validation flags'!$H$3=1,0, IF( ISNUMBER(AR89), 0, 1 ))</f>
        <v>0</v>
      </c>
      <c r="DJ89" s="61">
        <f>IF('[2]Validation flags'!$H$3=1,0, IF( ISNUMBER(AS89), 0, 1 ))</f>
        <v>0</v>
      </c>
      <c r="DK89" s="61">
        <f>IF('[2]Validation flags'!$H$3=1,0, IF( ISNUMBER(AT89), 0, 1 ))</f>
        <v>0</v>
      </c>
      <c r="DL89" s="61">
        <f>IF('[2]Validation flags'!$H$3=1,0, IF( ISNUMBER(AU89), 0, 1 ))</f>
        <v>0</v>
      </c>
      <c r="DM89" s="60"/>
      <c r="DN89" s="61">
        <f>IF('[2]Validation flags'!$H$3=1,0, IF( ISNUMBER(AW89), 0, 1 ))</f>
        <v>0</v>
      </c>
      <c r="DO89" s="61">
        <f>IF('[2]Validation flags'!$H$3=1,0, IF( ISNUMBER(AX89), 0, 1 ))</f>
        <v>0</v>
      </c>
      <c r="DP89" s="61">
        <f>IF('[2]Validation flags'!$H$3=1,0, IF( ISNUMBER(AY89), 0, 1 ))</f>
        <v>0</v>
      </c>
      <c r="DQ89" s="61">
        <f>IF('[2]Validation flags'!$H$3=1,0, IF( ISNUMBER(AZ89), 0, 1 ))</f>
        <v>0</v>
      </c>
      <c r="DR89" s="61">
        <f>IF('[2]Validation flags'!$H$3=1,0, IF( ISNUMBER(BA89), 0, 1 ))</f>
        <v>0</v>
      </c>
      <c r="DS89" s="60"/>
    </row>
    <row r="90" spans="2:123" ht="14.25" customHeight="1" x14ac:dyDescent="0.3">
      <c r="B90" s="677">
        <f t="shared" si="22"/>
        <v>79</v>
      </c>
      <c r="C90" s="595" t="s">
        <v>1357</v>
      </c>
      <c r="D90" s="679"/>
      <c r="E90" s="391" t="s">
        <v>41</v>
      </c>
      <c r="F90" s="665">
        <v>3</v>
      </c>
      <c r="G90" s="521">
        <v>0</v>
      </c>
      <c r="H90" s="509">
        <v>0</v>
      </c>
      <c r="I90" s="509">
        <v>0</v>
      </c>
      <c r="J90" s="509">
        <v>0</v>
      </c>
      <c r="K90" s="666">
        <v>0</v>
      </c>
      <c r="L90" s="667">
        <f t="shared" si="13"/>
        <v>0</v>
      </c>
      <c r="M90" s="521">
        <v>0</v>
      </c>
      <c r="N90" s="509">
        <v>0</v>
      </c>
      <c r="O90" s="509">
        <v>0</v>
      </c>
      <c r="P90" s="509">
        <v>0</v>
      </c>
      <c r="Q90" s="666">
        <v>0</v>
      </c>
      <c r="R90" s="667">
        <f t="shared" si="14"/>
        <v>0</v>
      </c>
      <c r="S90" s="521">
        <v>0</v>
      </c>
      <c r="T90" s="509">
        <v>0</v>
      </c>
      <c r="U90" s="509">
        <v>0</v>
      </c>
      <c r="V90" s="509">
        <v>0</v>
      </c>
      <c r="W90" s="666">
        <v>0</v>
      </c>
      <c r="X90" s="667">
        <f t="shared" si="15"/>
        <v>0</v>
      </c>
      <c r="Y90" s="521">
        <v>0</v>
      </c>
      <c r="Z90" s="509">
        <v>0</v>
      </c>
      <c r="AA90" s="509">
        <v>0</v>
      </c>
      <c r="AB90" s="509">
        <v>0</v>
      </c>
      <c r="AC90" s="666">
        <v>0</v>
      </c>
      <c r="AD90" s="667">
        <f t="shared" si="16"/>
        <v>0</v>
      </c>
      <c r="AE90" s="521">
        <v>0</v>
      </c>
      <c r="AF90" s="509">
        <v>0</v>
      </c>
      <c r="AG90" s="509">
        <v>0</v>
      </c>
      <c r="AH90" s="509">
        <v>0</v>
      </c>
      <c r="AI90" s="666">
        <v>0</v>
      </c>
      <c r="AJ90" s="667">
        <f t="shared" si="17"/>
        <v>0</v>
      </c>
      <c r="AK90" s="521">
        <v>0</v>
      </c>
      <c r="AL90" s="509">
        <v>0</v>
      </c>
      <c r="AM90" s="509">
        <v>0</v>
      </c>
      <c r="AN90" s="509">
        <v>0</v>
      </c>
      <c r="AO90" s="666">
        <v>0</v>
      </c>
      <c r="AP90" s="667">
        <f t="shared" si="18"/>
        <v>0</v>
      </c>
      <c r="AQ90" s="521">
        <v>0</v>
      </c>
      <c r="AR90" s="509">
        <v>0</v>
      </c>
      <c r="AS90" s="509">
        <v>0</v>
      </c>
      <c r="AT90" s="509">
        <v>0</v>
      </c>
      <c r="AU90" s="666">
        <v>0</v>
      </c>
      <c r="AV90" s="667">
        <f t="shared" si="19"/>
        <v>0</v>
      </c>
      <c r="AW90" s="521">
        <v>0</v>
      </c>
      <c r="AX90" s="509">
        <v>0</v>
      </c>
      <c r="AY90" s="509">
        <v>0</v>
      </c>
      <c r="AZ90" s="509">
        <v>0</v>
      </c>
      <c r="BA90" s="666">
        <v>0</v>
      </c>
      <c r="BB90" s="667">
        <f t="shared" si="20"/>
        <v>0</v>
      </c>
      <c r="BC90" s="482"/>
      <c r="BD90" s="91"/>
      <c r="BE90" s="488" t="s">
        <v>388</v>
      </c>
      <c r="BF90" s="71"/>
      <c r="BG90" s="43">
        <f>(IF(SUM(BX90:DR90)=0,IF(BV90=1,$BV$5,0),$BX$5))</f>
        <v>0</v>
      </c>
      <c r="BH90" s="651"/>
      <c r="BJ90" s="677">
        <f t="shared" si="23"/>
        <v>79</v>
      </c>
      <c r="BK90" s="686" t="s">
        <v>1681</v>
      </c>
      <c r="BL90" s="391" t="s">
        <v>41</v>
      </c>
      <c r="BM90" s="665">
        <v>3</v>
      </c>
      <c r="BN90" s="680" t="s">
        <v>1682</v>
      </c>
      <c r="BO90" s="681" t="s">
        <v>1683</v>
      </c>
      <c r="BP90" s="681" t="s">
        <v>1684</v>
      </c>
      <c r="BQ90" s="681" t="s">
        <v>1685</v>
      </c>
      <c r="BR90" s="682" t="s">
        <v>1686</v>
      </c>
      <c r="BS90" s="674" t="s">
        <v>1687</v>
      </c>
      <c r="BV90" s="687">
        <f t="shared" ref="BV90:BV104" si="24" xml:space="preserve"> IF( AND( OR( C90 = DS90, C90=""), SUM(G90:BB90) &lt;&gt; 0), 1, 0 )</f>
        <v>0</v>
      </c>
      <c r="BX90" s="61">
        <f xml:space="preserve"> IF( OR( $C$90 = $DS$90, $C$90 =""), 0, IF( ISNUMBER( G90 ), 0, 1 ))</f>
        <v>0</v>
      </c>
      <c r="BY90" s="61">
        <f xml:space="preserve"> IF( OR( $C$90 = $DS$90, $C$90 =""), 0, IF( ISNUMBER( H90 ), 0, 1 ))</f>
        <v>0</v>
      </c>
      <c r="BZ90" s="61">
        <f xml:space="preserve"> IF( OR( $C$90 = $DS$90, $C$90 =""), 0, IF( ISNUMBER( I90 ), 0, 1 ))</f>
        <v>0</v>
      </c>
      <c r="CA90" s="61">
        <f xml:space="preserve"> IF( OR( $C$90 = $DS$90, $C$90 =""), 0, IF( ISNUMBER( J90 ), 0, 1 ))</f>
        <v>0</v>
      </c>
      <c r="CB90" s="61">
        <f xml:space="preserve"> IF( OR( $C$90 = $DS$90, $C$90 =""), 0, IF( ISNUMBER( K90 ), 0, 1 ))</f>
        <v>0</v>
      </c>
      <c r="CD90" s="61">
        <f xml:space="preserve"> IF( OR( $C$90 = $DS$90, $C$90 =""), 0, IF( ISNUMBER( M90 ), 0, 1 ))</f>
        <v>0</v>
      </c>
      <c r="CE90" s="61">
        <f xml:space="preserve"> IF( OR( $C$90 = $DS$90, $C$90 =""), 0, IF( ISNUMBER( N90 ), 0, 1 ))</f>
        <v>0</v>
      </c>
      <c r="CF90" s="61">
        <f xml:space="preserve"> IF( OR( $C$90 = $DS$90, $C$90 =""), 0, IF( ISNUMBER( O90 ), 0, 1 ))</f>
        <v>0</v>
      </c>
      <c r="CG90" s="61">
        <f xml:space="preserve"> IF( OR( $C$90 = $DS$90, $C$90 =""), 0, IF( ISNUMBER( P90 ), 0, 1 ))</f>
        <v>0</v>
      </c>
      <c r="CH90" s="61">
        <f xml:space="preserve"> IF( OR( $C$90 = $DS$90, $C$90 =""), 0, IF( ISNUMBER( Q90 ), 0, 1 ))</f>
        <v>0</v>
      </c>
      <c r="CJ90" s="61">
        <f xml:space="preserve"> IF( OR( $C$90 = $DS$90, $C$90 =""), 0, IF( ISNUMBER( S90 ), 0, 1 ))</f>
        <v>0</v>
      </c>
      <c r="CK90" s="61">
        <f xml:space="preserve"> IF( OR( $C$90 = $DS$90, $C$90 =""), 0, IF( ISNUMBER( T90 ), 0, 1 ))</f>
        <v>0</v>
      </c>
      <c r="CL90" s="61">
        <f xml:space="preserve"> IF( OR( $C$90 = $DS$90, $C$90 =""), 0, IF( ISNUMBER( U90 ), 0, 1 ))</f>
        <v>0</v>
      </c>
      <c r="CM90" s="61">
        <f xml:space="preserve"> IF( OR( $C$90 = $DS$90, $C$90 =""), 0, IF( ISNUMBER( V90 ), 0, 1 ))</f>
        <v>0</v>
      </c>
      <c r="CN90" s="61">
        <f xml:space="preserve"> IF( OR( $C$90 = $DS$90, $C$90 =""), 0, IF( ISNUMBER( W90 ), 0, 1 ))</f>
        <v>0</v>
      </c>
      <c r="CP90" s="61">
        <f xml:space="preserve"> IF( OR( $C$90 = $DS$90, $C$90 =""), 0, IF( ISNUMBER( Y90 ), 0, 1 ))</f>
        <v>0</v>
      </c>
      <c r="CQ90" s="61">
        <f xml:space="preserve"> IF( OR( $C$90 = $DS$90, $C$90 =""), 0, IF( ISNUMBER( Z90 ), 0, 1 ))</f>
        <v>0</v>
      </c>
      <c r="CR90" s="61">
        <f xml:space="preserve"> IF( OR( $C$90 = $DS$90, $C$90 =""), 0, IF( ISNUMBER( AA90 ), 0, 1 ))</f>
        <v>0</v>
      </c>
      <c r="CS90" s="61">
        <f xml:space="preserve"> IF( OR( $C$90 = $DS$90, $C$90 =""), 0, IF( ISNUMBER( AB90 ), 0, 1 ))</f>
        <v>0</v>
      </c>
      <c r="CT90" s="61">
        <f xml:space="preserve"> IF( OR( $C$90 = $DS$90, $C$90 =""), 0, IF( ISNUMBER( AC90 ), 0, 1 ))</f>
        <v>0</v>
      </c>
      <c r="CV90" s="61">
        <f xml:space="preserve"> IF( OR( $C$90 = $DS$90, $C$90 =""), 0, IF( ISNUMBER( AE90 ), 0, 1 ))</f>
        <v>0</v>
      </c>
      <c r="CW90" s="61">
        <f xml:space="preserve"> IF( OR( $C$90 = $DS$90, $C$90 =""), 0, IF( ISNUMBER( AF90 ), 0, 1 ))</f>
        <v>0</v>
      </c>
      <c r="CX90" s="61">
        <f xml:space="preserve"> IF( OR( $C$90 = $DS$90, $C$90 =""), 0, IF( ISNUMBER( AG90 ), 0, 1 ))</f>
        <v>0</v>
      </c>
      <c r="CY90" s="61">
        <f xml:space="preserve"> IF( OR( $C$90 = $DS$90, $C$90 =""), 0, IF( ISNUMBER( AH90 ), 0, 1 ))</f>
        <v>0</v>
      </c>
      <c r="CZ90" s="61">
        <f xml:space="preserve"> IF( OR( $C$90 = $DS$90, $C$90 =""), 0, IF( ISNUMBER( AI90 ), 0, 1 ))</f>
        <v>0</v>
      </c>
      <c r="DB90" s="61">
        <f xml:space="preserve"> IF( OR( $C$90 = $DS$90, $C$90 =""), 0, IF( ISNUMBER( AK90 ), 0, 1 ))</f>
        <v>0</v>
      </c>
      <c r="DC90" s="61">
        <f xml:space="preserve"> IF( OR( $C$90 = $DS$90, $C$90 =""), 0, IF( ISNUMBER( AL90 ), 0, 1 ))</f>
        <v>0</v>
      </c>
      <c r="DD90" s="61">
        <f xml:space="preserve"> IF( OR( $C$90 = $DS$90, $C$90 =""), 0, IF( ISNUMBER( AM90 ), 0, 1 ))</f>
        <v>0</v>
      </c>
      <c r="DE90" s="61">
        <f xml:space="preserve"> IF( OR( $C$90 = $DS$90, $C$90 =""), 0, IF( ISNUMBER( AN90 ), 0, 1 ))</f>
        <v>0</v>
      </c>
      <c r="DF90" s="61">
        <f xml:space="preserve"> IF( OR( $C$90 = $DS$90, $C$90 =""), 0, IF( ISNUMBER( AO90 ), 0, 1 ))</f>
        <v>0</v>
      </c>
      <c r="DH90" s="61">
        <f xml:space="preserve"> IF( OR( $C$90 = $DS$90, $C$90 =""), 0, IF( ISNUMBER( AQ90 ), 0, 1 ))</f>
        <v>0</v>
      </c>
      <c r="DI90" s="61">
        <f xml:space="preserve"> IF( OR( $C$90 = $DS$90, $C$90 =""), 0, IF( ISNUMBER( AR90 ), 0, 1 ))</f>
        <v>0</v>
      </c>
      <c r="DJ90" s="61">
        <f xml:space="preserve"> IF( OR( $C$90 = $DS$90, $C$90 =""), 0, IF( ISNUMBER( AS90 ), 0, 1 ))</f>
        <v>0</v>
      </c>
      <c r="DK90" s="61">
        <f xml:space="preserve"> IF( OR( $C$90 = $DS$90, $C$90 =""), 0, IF( ISNUMBER( AT90 ), 0, 1 ))</f>
        <v>0</v>
      </c>
      <c r="DL90" s="61">
        <f xml:space="preserve"> IF( OR( $C$90 = $DS$90, $C$90 =""), 0, IF( ISNUMBER( AU90 ), 0, 1 ))</f>
        <v>0</v>
      </c>
      <c r="DN90" s="61">
        <f xml:space="preserve"> IF( OR( $C$90 = $DS$90, $C$90 =""), 0, IF( ISNUMBER( AW90 ), 0, 1 ))</f>
        <v>0</v>
      </c>
      <c r="DO90" s="61">
        <f xml:space="preserve"> IF( OR( $C$90 = $DS$90, $C$90 =""), 0, IF( ISNUMBER( AX90 ), 0, 1 ))</f>
        <v>0</v>
      </c>
      <c r="DP90" s="61">
        <f xml:space="preserve"> IF( OR( $C$90 = $DS$90, $C$90 =""), 0, IF( ISNUMBER( AY90 ), 0, 1 ))</f>
        <v>0</v>
      </c>
      <c r="DQ90" s="61">
        <f xml:space="preserve"> IF( OR( $C$90 = $DS$90, $C$90 =""), 0, IF( ISNUMBER( AZ90 ), 0, 1 ))</f>
        <v>0</v>
      </c>
      <c r="DR90" s="61">
        <f xml:space="preserve"> IF( OR( $C$90 = $DS$90, $C$90 =""), 0, IF( ISNUMBER( BA90 ), 0, 1 ))</f>
        <v>0</v>
      </c>
      <c r="DS90" s="8" t="s">
        <v>1688</v>
      </c>
    </row>
    <row r="91" spans="2:123" ht="14.25" customHeight="1" x14ac:dyDescent="0.3">
      <c r="B91" s="677">
        <f t="shared" si="22"/>
        <v>80</v>
      </c>
      <c r="C91" s="595" t="s">
        <v>1366</v>
      </c>
      <c r="D91" s="679"/>
      <c r="E91" s="391" t="s">
        <v>41</v>
      </c>
      <c r="F91" s="665">
        <v>3</v>
      </c>
      <c r="G91" s="521">
        <v>0</v>
      </c>
      <c r="H91" s="509">
        <v>0</v>
      </c>
      <c r="I91" s="509">
        <v>0</v>
      </c>
      <c r="J91" s="509">
        <v>0</v>
      </c>
      <c r="K91" s="666">
        <v>0</v>
      </c>
      <c r="L91" s="667">
        <f t="shared" si="13"/>
        <v>0</v>
      </c>
      <c r="M91" s="521">
        <v>0</v>
      </c>
      <c r="N91" s="509">
        <v>0</v>
      </c>
      <c r="O91" s="509">
        <v>0</v>
      </c>
      <c r="P91" s="509">
        <v>0</v>
      </c>
      <c r="Q91" s="666">
        <v>0</v>
      </c>
      <c r="R91" s="667">
        <f t="shared" si="14"/>
        <v>0</v>
      </c>
      <c r="S91" s="521">
        <v>0</v>
      </c>
      <c r="T91" s="509">
        <v>0</v>
      </c>
      <c r="U91" s="509">
        <v>0</v>
      </c>
      <c r="V91" s="509">
        <v>0</v>
      </c>
      <c r="W91" s="666">
        <v>0</v>
      </c>
      <c r="X91" s="667">
        <f t="shared" si="15"/>
        <v>0</v>
      </c>
      <c r="Y91" s="521">
        <v>0</v>
      </c>
      <c r="Z91" s="509">
        <v>0</v>
      </c>
      <c r="AA91" s="509">
        <v>0</v>
      </c>
      <c r="AB91" s="509">
        <v>0</v>
      </c>
      <c r="AC91" s="666">
        <v>0</v>
      </c>
      <c r="AD91" s="667">
        <f t="shared" si="16"/>
        <v>0</v>
      </c>
      <c r="AE91" s="521">
        <v>0</v>
      </c>
      <c r="AF91" s="509">
        <v>0</v>
      </c>
      <c r="AG91" s="509">
        <v>0</v>
      </c>
      <c r="AH91" s="509">
        <v>0</v>
      </c>
      <c r="AI91" s="666">
        <v>0</v>
      </c>
      <c r="AJ91" s="667">
        <f t="shared" si="17"/>
        <v>0</v>
      </c>
      <c r="AK91" s="521">
        <v>0</v>
      </c>
      <c r="AL91" s="509">
        <v>0</v>
      </c>
      <c r="AM91" s="509">
        <v>0</v>
      </c>
      <c r="AN91" s="509">
        <v>0</v>
      </c>
      <c r="AO91" s="666">
        <v>0</v>
      </c>
      <c r="AP91" s="667">
        <f t="shared" si="18"/>
        <v>0</v>
      </c>
      <c r="AQ91" s="521">
        <v>0</v>
      </c>
      <c r="AR91" s="509">
        <v>0</v>
      </c>
      <c r="AS91" s="509">
        <v>0</v>
      </c>
      <c r="AT91" s="509">
        <v>0</v>
      </c>
      <c r="AU91" s="666">
        <v>0</v>
      </c>
      <c r="AV91" s="667">
        <f t="shared" si="19"/>
        <v>0</v>
      </c>
      <c r="AW91" s="521">
        <v>0</v>
      </c>
      <c r="AX91" s="509">
        <v>0</v>
      </c>
      <c r="AY91" s="509">
        <v>0</v>
      </c>
      <c r="AZ91" s="509">
        <v>0</v>
      </c>
      <c r="BA91" s="666">
        <v>0</v>
      </c>
      <c r="BB91" s="667">
        <f t="shared" si="20"/>
        <v>0</v>
      </c>
      <c r="BC91" s="482"/>
      <c r="BD91" s="91"/>
      <c r="BE91" s="488" t="s">
        <v>388</v>
      </c>
      <c r="BF91" s="118"/>
      <c r="BG91" s="43">
        <f t="shared" ref="BG91:BG104" si="25">(IF(SUM(BX91:DR91)=0,IF(BV91=1,$BV$5,0),$BX$5))</f>
        <v>0</v>
      </c>
      <c r="BH91" s="651"/>
      <c r="BJ91" s="677">
        <f t="shared" si="23"/>
        <v>80</v>
      </c>
      <c r="BK91" s="688" t="s">
        <v>1689</v>
      </c>
      <c r="BL91" s="391" t="s">
        <v>41</v>
      </c>
      <c r="BM91" s="665">
        <v>3</v>
      </c>
      <c r="BN91" s="680" t="s">
        <v>1690</v>
      </c>
      <c r="BO91" s="681" t="s">
        <v>1691</v>
      </c>
      <c r="BP91" s="681" t="s">
        <v>1692</v>
      </c>
      <c r="BQ91" s="681" t="s">
        <v>1693</v>
      </c>
      <c r="BR91" s="682" t="s">
        <v>1694</v>
      </c>
      <c r="BS91" s="674" t="s">
        <v>1695</v>
      </c>
      <c r="BV91" s="687">
        <f t="shared" si="24"/>
        <v>0</v>
      </c>
      <c r="BX91" s="61">
        <f xml:space="preserve"> IF( OR( $C$91 = $DS$91, $C$91 =""), 0, IF( ISNUMBER( G91 ), 0, 1 ))</f>
        <v>0</v>
      </c>
      <c r="BY91" s="61">
        <f xml:space="preserve"> IF( OR( $C$91 = $DS$91, $C$91 =""), 0, IF( ISNUMBER( H91 ), 0, 1 ))</f>
        <v>0</v>
      </c>
      <c r="BZ91" s="61">
        <f xml:space="preserve"> IF( OR( $C$91 = $DS$91, $C$91 =""), 0, IF( ISNUMBER( I91 ), 0, 1 ))</f>
        <v>0</v>
      </c>
      <c r="CA91" s="61">
        <f xml:space="preserve"> IF( OR( $C$91 = $DS$91, $C$91 =""), 0, IF( ISNUMBER( J91 ), 0, 1 ))</f>
        <v>0</v>
      </c>
      <c r="CB91" s="61">
        <f xml:space="preserve"> IF( OR( $C$91 = $DS$91, $C$91 =""), 0, IF( ISNUMBER( K91 ), 0, 1 ))</f>
        <v>0</v>
      </c>
      <c r="CD91" s="61">
        <f xml:space="preserve"> IF( OR( $C$91 = $DS$91, $C$91 =""), 0, IF( ISNUMBER( M91 ), 0, 1 ))</f>
        <v>0</v>
      </c>
      <c r="CE91" s="61">
        <f xml:space="preserve"> IF( OR( $C$91 = $DS$91, $C$91 =""), 0, IF( ISNUMBER( N91 ), 0, 1 ))</f>
        <v>0</v>
      </c>
      <c r="CF91" s="61">
        <f xml:space="preserve"> IF( OR( $C$91 = $DS$91, $C$91 =""), 0, IF( ISNUMBER( O91 ), 0, 1 ))</f>
        <v>0</v>
      </c>
      <c r="CG91" s="61">
        <f xml:space="preserve"> IF( OR( $C$91 = $DS$91, $C$91 =""), 0, IF( ISNUMBER( P91 ), 0, 1 ))</f>
        <v>0</v>
      </c>
      <c r="CH91" s="61">
        <f xml:space="preserve"> IF( OR( $C$91 = $DS$91, $C$91 =""), 0, IF( ISNUMBER( Q91 ), 0, 1 ))</f>
        <v>0</v>
      </c>
      <c r="CJ91" s="61">
        <f xml:space="preserve"> IF( OR( $C$91 = $DS$91, $C$91 =""), 0, IF( ISNUMBER( S91 ), 0, 1 ))</f>
        <v>0</v>
      </c>
      <c r="CK91" s="61">
        <f xml:space="preserve"> IF( OR( $C$91 = $DS$91, $C$91 =""), 0, IF( ISNUMBER( T91 ), 0, 1 ))</f>
        <v>0</v>
      </c>
      <c r="CL91" s="61">
        <f xml:space="preserve"> IF( OR( $C$91 = $DS$91, $C$91 =""), 0, IF( ISNUMBER( U91 ), 0, 1 ))</f>
        <v>0</v>
      </c>
      <c r="CM91" s="61">
        <f xml:space="preserve"> IF( OR( $C$91 = $DS$91, $C$91 =""), 0, IF( ISNUMBER( V91 ), 0, 1 ))</f>
        <v>0</v>
      </c>
      <c r="CN91" s="61">
        <f xml:space="preserve"> IF( OR( $C$91 = $DS$91, $C$91 =""), 0, IF( ISNUMBER( W91 ), 0, 1 ))</f>
        <v>0</v>
      </c>
      <c r="CP91" s="61">
        <f xml:space="preserve"> IF( OR( $C$91 = $DS$91, $C$91 =""), 0, IF( ISNUMBER( Y91 ), 0, 1 ))</f>
        <v>0</v>
      </c>
      <c r="CQ91" s="61">
        <f xml:space="preserve"> IF( OR( $C$91 = $DS$91, $C$91 =""), 0, IF( ISNUMBER( Z91 ), 0, 1 ))</f>
        <v>0</v>
      </c>
      <c r="CR91" s="61">
        <f xml:space="preserve"> IF( OR( $C$91 = $DS$91, $C$91 =""), 0, IF( ISNUMBER( AA91 ), 0, 1 ))</f>
        <v>0</v>
      </c>
      <c r="CS91" s="61">
        <f xml:space="preserve"> IF( OR( $C$91 = $DS$91, $C$91 =""), 0, IF( ISNUMBER( AB91 ), 0, 1 ))</f>
        <v>0</v>
      </c>
      <c r="CT91" s="61">
        <f xml:space="preserve"> IF( OR( $C$91 = $DS$91, $C$91 =""), 0, IF( ISNUMBER( AC91 ), 0, 1 ))</f>
        <v>0</v>
      </c>
      <c r="CV91" s="61">
        <f xml:space="preserve"> IF( OR( $C$91 = $DS$91, $C$91 =""), 0, IF( ISNUMBER( AE91 ), 0, 1 ))</f>
        <v>0</v>
      </c>
      <c r="CW91" s="61">
        <f xml:space="preserve"> IF( OR( $C$91 = $DS$91, $C$91 =""), 0, IF( ISNUMBER( AF91 ), 0, 1 ))</f>
        <v>0</v>
      </c>
      <c r="CX91" s="61">
        <f xml:space="preserve"> IF( OR( $C$91 = $DS$91, $C$91 =""), 0, IF( ISNUMBER( AG91 ), 0, 1 ))</f>
        <v>0</v>
      </c>
      <c r="CY91" s="61">
        <f xml:space="preserve"> IF( OR( $C$91 = $DS$91, $C$91 =""), 0, IF( ISNUMBER( AH91 ), 0, 1 ))</f>
        <v>0</v>
      </c>
      <c r="CZ91" s="61">
        <f xml:space="preserve"> IF( OR( $C$91 = $DS$91, $C$91 =""), 0, IF( ISNUMBER( AI91 ), 0, 1 ))</f>
        <v>0</v>
      </c>
      <c r="DB91" s="61">
        <f xml:space="preserve"> IF( OR( $C$91 = $DS$91, $C$91 =""), 0, IF( ISNUMBER( AK91 ), 0, 1 ))</f>
        <v>0</v>
      </c>
      <c r="DC91" s="61">
        <f xml:space="preserve"> IF( OR( $C$91 = $DS$91, $C$91 =""), 0, IF( ISNUMBER( AL91 ), 0, 1 ))</f>
        <v>0</v>
      </c>
      <c r="DD91" s="61">
        <f xml:space="preserve"> IF( OR( $C$91 = $DS$91, $C$91 =""), 0, IF( ISNUMBER( AM91 ), 0, 1 ))</f>
        <v>0</v>
      </c>
      <c r="DE91" s="61">
        <f xml:space="preserve"> IF( OR( $C$91 = $DS$91, $C$91 =""), 0, IF( ISNUMBER( AN91 ), 0, 1 ))</f>
        <v>0</v>
      </c>
      <c r="DF91" s="61">
        <f xml:space="preserve"> IF( OR( $C$91 = $DS$91, $C$91 =""), 0, IF( ISNUMBER( AO91 ), 0, 1 ))</f>
        <v>0</v>
      </c>
      <c r="DH91" s="61">
        <f xml:space="preserve"> IF( OR( $C$91 = $DS$91, $C$91 =""), 0, IF( ISNUMBER( AQ91 ), 0, 1 ))</f>
        <v>0</v>
      </c>
      <c r="DI91" s="61">
        <f xml:space="preserve"> IF( OR( $C$91 = $DS$91, $C$91 =""), 0, IF( ISNUMBER( AR91 ), 0, 1 ))</f>
        <v>0</v>
      </c>
      <c r="DJ91" s="61">
        <f xml:space="preserve"> IF( OR( $C$91 = $DS$91, $C$91 =""), 0, IF( ISNUMBER( AS91 ), 0, 1 ))</f>
        <v>0</v>
      </c>
      <c r="DK91" s="61">
        <f xml:space="preserve"> IF( OR( $C$91 = $DS$91, $C$91 =""), 0, IF( ISNUMBER( AT91 ), 0, 1 ))</f>
        <v>0</v>
      </c>
      <c r="DL91" s="61">
        <f xml:space="preserve"> IF( OR( $C$91 = $DS$91, $C$91 =""), 0, IF( ISNUMBER( AU91 ), 0, 1 ))</f>
        <v>0</v>
      </c>
      <c r="DN91" s="61">
        <f xml:space="preserve"> IF( OR( $C$91 = $DS$91, $C$91 =""), 0, IF( ISNUMBER( AW91 ), 0, 1 ))</f>
        <v>0</v>
      </c>
      <c r="DO91" s="61">
        <f xml:space="preserve"> IF( OR( $C$91 = $DS$91, $C$91 =""), 0, IF( ISNUMBER( AX91 ), 0, 1 ))</f>
        <v>0</v>
      </c>
      <c r="DP91" s="61">
        <f xml:space="preserve"> IF( OR( $C$91 = $DS$91, $C$91 =""), 0, IF( ISNUMBER( AY91 ), 0, 1 ))</f>
        <v>0</v>
      </c>
      <c r="DQ91" s="61">
        <f xml:space="preserve"> IF( OR( $C$91 = $DS$91, $C$91 =""), 0, IF( ISNUMBER( AZ91 ), 0, 1 ))</f>
        <v>0</v>
      </c>
      <c r="DR91" s="61">
        <f xml:space="preserve"> IF( OR( $C$91 = $DS$91, $C$91 =""), 0, IF( ISNUMBER( BA91 ), 0, 1 ))</f>
        <v>0</v>
      </c>
      <c r="DS91" s="8" t="s">
        <v>1696</v>
      </c>
    </row>
    <row r="92" spans="2:123" ht="14.25" customHeight="1" x14ac:dyDescent="0.3">
      <c r="B92" s="677">
        <f t="shared" si="22"/>
        <v>81</v>
      </c>
      <c r="C92" s="595" t="s">
        <v>1375</v>
      </c>
      <c r="D92" s="679"/>
      <c r="E92" s="391" t="s">
        <v>41</v>
      </c>
      <c r="F92" s="665">
        <v>3</v>
      </c>
      <c r="G92" s="521">
        <v>0</v>
      </c>
      <c r="H92" s="509">
        <v>0</v>
      </c>
      <c r="I92" s="509">
        <v>0</v>
      </c>
      <c r="J92" s="509">
        <v>0</v>
      </c>
      <c r="K92" s="666">
        <v>0</v>
      </c>
      <c r="L92" s="667">
        <f t="shared" si="13"/>
        <v>0</v>
      </c>
      <c r="M92" s="521">
        <v>0</v>
      </c>
      <c r="N92" s="509">
        <v>0</v>
      </c>
      <c r="O92" s="509">
        <v>0</v>
      </c>
      <c r="P92" s="509">
        <v>0</v>
      </c>
      <c r="Q92" s="666">
        <v>0</v>
      </c>
      <c r="R92" s="667">
        <f t="shared" si="14"/>
        <v>0</v>
      </c>
      <c r="S92" s="521">
        <v>0</v>
      </c>
      <c r="T92" s="509">
        <v>0</v>
      </c>
      <c r="U92" s="509">
        <v>0</v>
      </c>
      <c r="V92" s="509">
        <v>0</v>
      </c>
      <c r="W92" s="666">
        <v>0</v>
      </c>
      <c r="X92" s="667">
        <f t="shared" si="15"/>
        <v>0</v>
      </c>
      <c r="Y92" s="521">
        <v>0</v>
      </c>
      <c r="Z92" s="509">
        <v>0</v>
      </c>
      <c r="AA92" s="509">
        <v>0</v>
      </c>
      <c r="AB92" s="509">
        <v>0</v>
      </c>
      <c r="AC92" s="666">
        <v>0</v>
      </c>
      <c r="AD92" s="667">
        <f t="shared" si="16"/>
        <v>0</v>
      </c>
      <c r="AE92" s="521">
        <v>0</v>
      </c>
      <c r="AF92" s="509">
        <v>0</v>
      </c>
      <c r="AG92" s="509">
        <v>0</v>
      </c>
      <c r="AH92" s="509">
        <v>0</v>
      </c>
      <c r="AI92" s="666">
        <v>0</v>
      </c>
      <c r="AJ92" s="667">
        <f t="shared" si="17"/>
        <v>0</v>
      </c>
      <c r="AK92" s="521">
        <v>0</v>
      </c>
      <c r="AL92" s="509">
        <v>0</v>
      </c>
      <c r="AM92" s="509">
        <v>0</v>
      </c>
      <c r="AN92" s="509">
        <v>0</v>
      </c>
      <c r="AO92" s="666">
        <v>0</v>
      </c>
      <c r="AP92" s="667">
        <f t="shared" si="18"/>
        <v>0</v>
      </c>
      <c r="AQ92" s="521">
        <v>0</v>
      </c>
      <c r="AR92" s="509">
        <v>0</v>
      </c>
      <c r="AS92" s="509">
        <v>0</v>
      </c>
      <c r="AT92" s="509">
        <v>0</v>
      </c>
      <c r="AU92" s="666">
        <v>0</v>
      </c>
      <c r="AV92" s="667">
        <f t="shared" si="19"/>
        <v>0</v>
      </c>
      <c r="AW92" s="521">
        <v>0</v>
      </c>
      <c r="AX92" s="509">
        <v>0</v>
      </c>
      <c r="AY92" s="509">
        <v>0</v>
      </c>
      <c r="AZ92" s="509">
        <v>0</v>
      </c>
      <c r="BA92" s="666">
        <v>0</v>
      </c>
      <c r="BB92" s="667">
        <f t="shared" si="20"/>
        <v>0</v>
      </c>
      <c r="BC92" s="482"/>
      <c r="BD92" s="91"/>
      <c r="BE92" s="488" t="s">
        <v>388</v>
      </c>
      <c r="BF92" s="275"/>
      <c r="BG92" s="43">
        <f t="shared" si="25"/>
        <v>0</v>
      </c>
      <c r="BH92" s="651"/>
      <c r="BJ92" s="677">
        <f t="shared" si="23"/>
        <v>81</v>
      </c>
      <c r="BK92" s="686" t="s">
        <v>1697</v>
      </c>
      <c r="BL92" s="391" t="s">
        <v>41</v>
      </c>
      <c r="BM92" s="665">
        <v>3</v>
      </c>
      <c r="BN92" s="680" t="s">
        <v>1698</v>
      </c>
      <c r="BO92" s="681" t="s">
        <v>1699</v>
      </c>
      <c r="BP92" s="681" t="s">
        <v>1700</v>
      </c>
      <c r="BQ92" s="681" t="s">
        <v>1701</v>
      </c>
      <c r="BR92" s="682" t="s">
        <v>1702</v>
      </c>
      <c r="BS92" s="674" t="s">
        <v>1703</v>
      </c>
      <c r="BV92" s="687">
        <f t="shared" si="24"/>
        <v>0</v>
      </c>
      <c r="BX92" s="61">
        <f xml:space="preserve"> IF( OR( $C$92 = $DS$92, $C$92 =""), 0, IF( ISNUMBER( G92 ), 0, 1 ))</f>
        <v>0</v>
      </c>
      <c r="BY92" s="61">
        <f xml:space="preserve"> IF( OR( $C$92 = $DS$92, $C$92 =""), 0, IF( ISNUMBER( H92 ), 0, 1 ))</f>
        <v>0</v>
      </c>
      <c r="BZ92" s="61">
        <f xml:space="preserve"> IF( OR( $C$92 = $DS$92, $C$92 =""), 0, IF( ISNUMBER( I92 ), 0, 1 ))</f>
        <v>0</v>
      </c>
      <c r="CA92" s="61">
        <f xml:space="preserve"> IF( OR( $C$92 = $DS$92, $C$92 =""), 0, IF( ISNUMBER( J92 ), 0, 1 ))</f>
        <v>0</v>
      </c>
      <c r="CB92" s="61">
        <f xml:space="preserve"> IF( OR( $C$92 = $DS$92, $C$92 =""), 0, IF( ISNUMBER( K92 ), 0, 1 ))</f>
        <v>0</v>
      </c>
      <c r="CD92" s="61">
        <f xml:space="preserve"> IF( OR( $C$92 = $DS$92, $C$92 =""), 0, IF( ISNUMBER( M92 ), 0, 1 ))</f>
        <v>0</v>
      </c>
      <c r="CE92" s="61">
        <f xml:space="preserve"> IF( OR( $C$92 = $DS$92, $C$92 =""), 0, IF( ISNUMBER( N92 ), 0, 1 ))</f>
        <v>0</v>
      </c>
      <c r="CF92" s="61">
        <f xml:space="preserve"> IF( OR( $C$92 = $DS$92, $C$92 =""), 0, IF( ISNUMBER( O92 ), 0, 1 ))</f>
        <v>0</v>
      </c>
      <c r="CG92" s="61">
        <f xml:space="preserve"> IF( OR( $C$92 = $DS$92, $C$92 =""), 0, IF( ISNUMBER( P92 ), 0, 1 ))</f>
        <v>0</v>
      </c>
      <c r="CH92" s="61">
        <f xml:space="preserve"> IF( OR( $C$92 = $DS$92, $C$92 =""), 0, IF( ISNUMBER( Q92 ), 0, 1 ))</f>
        <v>0</v>
      </c>
      <c r="CJ92" s="61">
        <f xml:space="preserve"> IF( OR( $C$92 = $DS$92, $C$92 =""), 0, IF( ISNUMBER( S92 ), 0, 1 ))</f>
        <v>0</v>
      </c>
      <c r="CK92" s="61">
        <f xml:space="preserve"> IF( OR( $C$92 = $DS$92, $C$92 =""), 0, IF( ISNUMBER( T92 ), 0, 1 ))</f>
        <v>0</v>
      </c>
      <c r="CL92" s="61">
        <f xml:space="preserve"> IF( OR( $C$92 = $DS$92, $C$92 =""), 0, IF( ISNUMBER( U92 ), 0, 1 ))</f>
        <v>0</v>
      </c>
      <c r="CM92" s="61">
        <f xml:space="preserve"> IF( OR( $C$92 = $DS$92, $C$92 =""), 0, IF( ISNUMBER( V92 ), 0, 1 ))</f>
        <v>0</v>
      </c>
      <c r="CN92" s="61">
        <f xml:space="preserve"> IF( OR( $C$92 = $DS$92, $C$92 =""), 0, IF( ISNUMBER( W92 ), 0, 1 ))</f>
        <v>0</v>
      </c>
      <c r="CP92" s="61">
        <f xml:space="preserve"> IF( OR( $C$92 = $DS$92, $C$92 =""), 0, IF( ISNUMBER( Y92 ), 0, 1 ))</f>
        <v>0</v>
      </c>
      <c r="CQ92" s="61">
        <f xml:space="preserve"> IF( OR( $C$92 = $DS$92, $C$92 =""), 0, IF( ISNUMBER( Z92 ), 0, 1 ))</f>
        <v>0</v>
      </c>
      <c r="CR92" s="61">
        <f xml:space="preserve"> IF( OR( $C$92 = $DS$92, $C$92 =""), 0, IF( ISNUMBER( AA92 ), 0, 1 ))</f>
        <v>0</v>
      </c>
      <c r="CS92" s="61">
        <f xml:space="preserve"> IF( OR( $C$92 = $DS$92, $C$92 =""), 0, IF( ISNUMBER( AB92 ), 0, 1 ))</f>
        <v>0</v>
      </c>
      <c r="CT92" s="61">
        <f xml:space="preserve"> IF( OR( $C$92 = $DS$92, $C$92 =""), 0, IF( ISNUMBER( AC92 ), 0, 1 ))</f>
        <v>0</v>
      </c>
      <c r="CV92" s="61">
        <f xml:space="preserve"> IF( OR( $C$92 = $DS$92, $C$92 =""), 0, IF( ISNUMBER( AE92 ), 0, 1 ))</f>
        <v>0</v>
      </c>
      <c r="CW92" s="61">
        <f xml:space="preserve"> IF( OR( $C$92 = $DS$92, $C$92 =""), 0, IF( ISNUMBER( AF92 ), 0, 1 ))</f>
        <v>0</v>
      </c>
      <c r="CX92" s="61">
        <f xml:space="preserve"> IF( OR( $C$92 = $DS$92, $C$92 =""), 0, IF( ISNUMBER( AG92 ), 0, 1 ))</f>
        <v>0</v>
      </c>
      <c r="CY92" s="61">
        <f xml:space="preserve"> IF( OR( $C$92 = $DS$92, $C$92 =""), 0, IF( ISNUMBER( AH92 ), 0, 1 ))</f>
        <v>0</v>
      </c>
      <c r="CZ92" s="61">
        <f xml:space="preserve"> IF( OR( $C$92 = $DS$92, $C$92 =""), 0, IF( ISNUMBER( AI92 ), 0, 1 ))</f>
        <v>0</v>
      </c>
      <c r="DB92" s="61">
        <f xml:space="preserve"> IF( OR( $C$92 = $DS$92, $C$92 =""), 0, IF( ISNUMBER( AK92 ), 0, 1 ))</f>
        <v>0</v>
      </c>
      <c r="DC92" s="61">
        <f xml:space="preserve"> IF( OR( $C$92 = $DS$92, $C$92 =""), 0, IF( ISNUMBER( AL92 ), 0, 1 ))</f>
        <v>0</v>
      </c>
      <c r="DD92" s="61">
        <f xml:space="preserve"> IF( OR( $C$92 = $DS$92, $C$92 =""), 0, IF( ISNUMBER( AM92 ), 0, 1 ))</f>
        <v>0</v>
      </c>
      <c r="DE92" s="61">
        <f xml:space="preserve"> IF( OR( $C$92 = $DS$92, $C$92 =""), 0, IF( ISNUMBER( AN92 ), 0, 1 ))</f>
        <v>0</v>
      </c>
      <c r="DF92" s="61">
        <f xml:space="preserve"> IF( OR( $C$92 = $DS$92, $C$92 =""), 0, IF( ISNUMBER( AO92 ), 0, 1 ))</f>
        <v>0</v>
      </c>
      <c r="DH92" s="61">
        <f xml:space="preserve"> IF( OR( $C$92 = $DS$92, $C$92 =""), 0, IF( ISNUMBER( AQ92 ), 0, 1 ))</f>
        <v>0</v>
      </c>
      <c r="DI92" s="61">
        <f xml:space="preserve"> IF( OR( $C$92 = $DS$92, $C$92 =""), 0, IF( ISNUMBER( AR92 ), 0, 1 ))</f>
        <v>0</v>
      </c>
      <c r="DJ92" s="61">
        <f xml:space="preserve"> IF( OR( $C$92 = $DS$92, $C$92 =""), 0, IF( ISNUMBER( AS92 ), 0, 1 ))</f>
        <v>0</v>
      </c>
      <c r="DK92" s="61">
        <f xml:space="preserve"> IF( OR( $C$92 = $DS$92, $C$92 =""), 0, IF( ISNUMBER( AT92 ), 0, 1 ))</f>
        <v>0</v>
      </c>
      <c r="DL92" s="61">
        <f xml:space="preserve"> IF( OR( $C$92 = $DS$92, $C$92 =""), 0, IF( ISNUMBER( AU92 ), 0, 1 ))</f>
        <v>0</v>
      </c>
      <c r="DN92" s="61">
        <f xml:space="preserve"> IF( OR( $C$92 = $DS$92, $C$92 =""), 0, IF( ISNUMBER( AW92 ), 0, 1 ))</f>
        <v>0</v>
      </c>
      <c r="DO92" s="61">
        <f xml:space="preserve"> IF( OR( $C$92 = $DS$92, $C$92 =""), 0, IF( ISNUMBER( AX92 ), 0, 1 ))</f>
        <v>0</v>
      </c>
      <c r="DP92" s="61">
        <f xml:space="preserve"> IF( OR( $C$92 = $DS$92, $C$92 =""), 0, IF( ISNUMBER( AY92 ), 0, 1 ))</f>
        <v>0</v>
      </c>
      <c r="DQ92" s="61">
        <f xml:space="preserve"> IF( OR( $C$92 = $DS$92, $C$92 =""), 0, IF( ISNUMBER( AZ92 ), 0, 1 ))</f>
        <v>0</v>
      </c>
      <c r="DR92" s="61">
        <f xml:space="preserve"> IF( OR( $C$92 = $DS$92, $C$92 =""), 0, IF( ISNUMBER( BA92 ), 0, 1 ))</f>
        <v>0</v>
      </c>
      <c r="DS92" s="8" t="s">
        <v>1704</v>
      </c>
    </row>
    <row r="93" spans="2:123" ht="14.25" customHeight="1" x14ac:dyDescent="0.3">
      <c r="B93" s="677">
        <f t="shared" si="22"/>
        <v>82</v>
      </c>
      <c r="C93" s="595" t="s">
        <v>1384</v>
      </c>
      <c r="D93" s="679"/>
      <c r="E93" s="391" t="s">
        <v>41</v>
      </c>
      <c r="F93" s="665">
        <v>3</v>
      </c>
      <c r="G93" s="521">
        <v>0</v>
      </c>
      <c r="H93" s="509">
        <v>0</v>
      </c>
      <c r="I93" s="509">
        <v>0</v>
      </c>
      <c r="J93" s="509">
        <v>0</v>
      </c>
      <c r="K93" s="666">
        <v>0</v>
      </c>
      <c r="L93" s="667">
        <f t="shared" si="13"/>
        <v>0</v>
      </c>
      <c r="M93" s="521">
        <v>0</v>
      </c>
      <c r="N93" s="509">
        <v>0</v>
      </c>
      <c r="O93" s="509">
        <v>0</v>
      </c>
      <c r="P93" s="509">
        <v>0</v>
      </c>
      <c r="Q93" s="666">
        <v>0</v>
      </c>
      <c r="R93" s="667">
        <f t="shared" si="14"/>
        <v>0</v>
      </c>
      <c r="S93" s="521">
        <v>0</v>
      </c>
      <c r="T93" s="509">
        <v>0</v>
      </c>
      <c r="U93" s="509">
        <v>0</v>
      </c>
      <c r="V93" s="509">
        <v>0</v>
      </c>
      <c r="W93" s="666">
        <v>0</v>
      </c>
      <c r="X93" s="667">
        <f t="shared" si="15"/>
        <v>0</v>
      </c>
      <c r="Y93" s="521">
        <v>0</v>
      </c>
      <c r="Z93" s="509">
        <v>0</v>
      </c>
      <c r="AA93" s="509">
        <v>0</v>
      </c>
      <c r="AB93" s="509">
        <v>0</v>
      </c>
      <c r="AC93" s="666">
        <v>0</v>
      </c>
      <c r="AD93" s="667">
        <f t="shared" si="16"/>
        <v>0</v>
      </c>
      <c r="AE93" s="521">
        <v>0</v>
      </c>
      <c r="AF93" s="509">
        <v>0</v>
      </c>
      <c r="AG93" s="509">
        <v>0</v>
      </c>
      <c r="AH93" s="509">
        <v>0</v>
      </c>
      <c r="AI93" s="666">
        <v>0</v>
      </c>
      <c r="AJ93" s="667">
        <f t="shared" si="17"/>
        <v>0</v>
      </c>
      <c r="AK93" s="521">
        <v>0</v>
      </c>
      <c r="AL93" s="509">
        <v>0</v>
      </c>
      <c r="AM93" s="509">
        <v>0</v>
      </c>
      <c r="AN93" s="509">
        <v>0</v>
      </c>
      <c r="AO93" s="666">
        <v>0</v>
      </c>
      <c r="AP93" s="667">
        <f t="shared" si="18"/>
        <v>0</v>
      </c>
      <c r="AQ93" s="521">
        <v>0</v>
      </c>
      <c r="AR93" s="509">
        <v>0</v>
      </c>
      <c r="AS93" s="509">
        <v>0</v>
      </c>
      <c r="AT93" s="509">
        <v>0</v>
      </c>
      <c r="AU93" s="666">
        <v>0</v>
      </c>
      <c r="AV93" s="667">
        <f t="shared" si="19"/>
        <v>0</v>
      </c>
      <c r="AW93" s="521">
        <v>0</v>
      </c>
      <c r="AX93" s="509">
        <v>0</v>
      </c>
      <c r="AY93" s="509">
        <v>0</v>
      </c>
      <c r="AZ93" s="509">
        <v>0</v>
      </c>
      <c r="BA93" s="666">
        <v>0</v>
      </c>
      <c r="BB93" s="667">
        <f t="shared" si="20"/>
        <v>0</v>
      </c>
      <c r="BC93" s="482"/>
      <c r="BD93" s="91"/>
      <c r="BE93" s="488" t="s">
        <v>388</v>
      </c>
      <c r="BF93" s="275"/>
      <c r="BG93" s="43">
        <f t="shared" si="25"/>
        <v>0</v>
      </c>
      <c r="BH93" s="651"/>
      <c r="BJ93" s="677">
        <f t="shared" si="23"/>
        <v>82</v>
      </c>
      <c r="BK93" s="688" t="s">
        <v>1705</v>
      </c>
      <c r="BL93" s="391" t="s">
        <v>41</v>
      </c>
      <c r="BM93" s="665">
        <v>3</v>
      </c>
      <c r="BN93" s="680" t="s">
        <v>1706</v>
      </c>
      <c r="BO93" s="681" t="s">
        <v>1707</v>
      </c>
      <c r="BP93" s="681" t="s">
        <v>1708</v>
      </c>
      <c r="BQ93" s="681" t="s">
        <v>1709</v>
      </c>
      <c r="BR93" s="682" t="s">
        <v>1710</v>
      </c>
      <c r="BS93" s="674" t="s">
        <v>1711</v>
      </c>
      <c r="BV93" s="687">
        <f t="shared" si="24"/>
        <v>0</v>
      </c>
      <c r="BX93" s="61">
        <f xml:space="preserve"> IF( OR( $C$93 = $DS$93, $C$93 =""), 0, IF( ISNUMBER( G93 ), 0, 1 ))</f>
        <v>0</v>
      </c>
      <c r="BY93" s="61">
        <f xml:space="preserve"> IF( OR( $C$93 = $DS$93, $C$93 =""), 0, IF( ISNUMBER( H93 ), 0, 1 ))</f>
        <v>0</v>
      </c>
      <c r="BZ93" s="61">
        <f xml:space="preserve"> IF( OR( $C$93 = $DS$93, $C$93 =""), 0, IF( ISNUMBER( I93 ), 0, 1 ))</f>
        <v>0</v>
      </c>
      <c r="CA93" s="61">
        <f xml:space="preserve"> IF( OR( $C$93 = $DS$93, $C$93 =""), 0, IF( ISNUMBER( J93 ), 0, 1 ))</f>
        <v>0</v>
      </c>
      <c r="CB93" s="61">
        <f xml:space="preserve"> IF( OR( $C$93 = $DS$93, $C$93 =""), 0, IF( ISNUMBER( K93 ), 0, 1 ))</f>
        <v>0</v>
      </c>
      <c r="CD93" s="61">
        <f xml:space="preserve"> IF( OR( $C$93 = $DS$93, $C$93 =""), 0, IF( ISNUMBER( M93 ), 0, 1 ))</f>
        <v>0</v>
      </c>
      <c r="CE93" s="61">
        <f xml:space="preserve"> IF( OR( $C$93 = $DS$93, $C$93 =""), 0, IF( ISNUMBER( N93 ), 0, 1 ))</f>
        <v>0</v>
      </c>
      <c r="CF93" s="61">
        <f xml:space="preserve"> IF( OR( $C$93 = $DS$93, $C$93 =""), 0, IF( ISNUMBER( O93 ), 0, 1 ))</f>
        <v>0</v>
      </c>
      <c r="CG93" s="61">
        <f xml:space="preserve"> IF( OR( $C$93 = $DS$93, $C$93 =""), 0, IF( ISNUMBER( P93 ), 0, 1 ))</f>
        <v>0</v>
      </c>
      <c r="CH93" s="61">
        <f xml:space="preserve"> IF( OR( $C$93 = $DS$93, $C$93 =""), 0, IF( ISNUMBER( Q93 ), 0, 1 ))</f>
        <v>0</v>
      </c>
      <c r="CJ93" s="61">
        <f xml:space="preserve"> IF( OR( $C$93 = $DS$93, $C$93 =""), 0, IF( ISNUMBER( S93 ), 0, 1 ))</f>
        <v>0</v>
      </c>
      <c r="CK93" s="61">
        <f xml:space="preserve"> IF( OR( $C$93 = $DS$93, $C$93 =""), 0, IF( ISNUMBER( T93 ), 0, 1 ))</f>
        <v>0</v>
      </c>
      <c r="CL93" s="61">
        <f xml:space="preserve"> IF( OR( $C$93 = $DS$93, $C$93 =""), 0, IF( ISNUMBER( U93 ), 0, 1 ))</f>
        <v>0</v>
      </c>
      <c r="CM93" s="61">
        <f xml:space="preserve"> IF( OR( $C$93 = $DS$93, $C$93 =""), 0, IF( ISNUMBER( V93 ), 0, 1 ))</f>
        <v>0</v>
      </c>
      <c r="CN93" s="61">
        <f xml:space="preserve"> IF( OR( $C$93 = $DS$93, $C$93 =""), 0, IF( ISNUMBER( W93 ), 0, 1 ))</f>
        <v>0</v>
      </c>
      <c r="CP93" s="61">
        <f xml:space="preserve"> IF( OR( $C$93 = $DS$93, $C$93 =""), 0, IF( ISNUMBER( Y93 ), 0, 1 ))</f>
        <v>0</v>
      </c>
      <c r="CQ93" s="61">
        <f xml:space="preserve"> IF( OR( $C$93 = $DS$93, $C$93 =""), 0, IF( ISNUMBER( Z93 ), 0, 1 ))</f>
        <v>0</v>
      </c>
      <c r="CR93" s="61">
        <f xml:space="preserve"> IF( OR( $C$93 = $DS$93, $C$93 =""), 0, IF( ISNUMBER( AA93 ), 0, 1 ))</f>
        <v>0</v>
      </c>
      <c r="CS93" s="61">
        <f xml:space="preserve"> IF( OR( $C$93 = $DS$93, $C$93 =""), 0, IF( ISNUMBER( AB93 ), 0, 1 ))</f>
        <v>0</v>
      </c>
      <c r="CT93" s="61">
        <f xml:space="preserve"> IF( OR( $C$93 = $DS$93, $C$93 =""), 0, IF( ISNUMBER( AC93 ), 0, 1 ))</f>
        <v>0</v>
      </c>
      <c r="CV93" s="61">
        <f xml:space="preserve"> IF( OR( $C$93 = $DS$93, $C$93 =""), 0, IF( ISNUMBER( AE93 ), 0, 1 ))</f>
        <v>0</v>
      </c>
      <c r="CW93" s="61">
        <f xml:space="preserve"> IF( OR( $C$93 = $DS$93, $C$93 =""), 0, IF( ISNUMBER( AF93 ), 0, 1 ))</f>
        <v>0</v>
      </c>
      <c r="CX93" s="61">
        <f xml:space="preserve"> IF( OR( $C$93 = $DS$93, $C$93 =""), 0, IF( ISNUMBER( AG93 ), 0, 1 ))</f>
        <v>0</v>
      </c>
      <c r="CY93" s="61">
        <f xml:space="preserve"> IF( OR( $C$93 = $DS$93, $C$93 =""), 0, IF( ISNUMBER( AH93 ), 0, 1 ))</f>
        <v>0</v>
      </c>
      <c r="CZ93" s="61">
        <f xml:space="preserve"> IF( OR( $C$93 = $DS$93, $C$93 =""), 0, IF( ISNUMBER( AI93 ), 0, 1 ))</f>
        <v>0</v>
      </c>
      <c r="DB93" s="61">
        <f xml:space="preserve"> IF( OR( $C$93 = $DS$93, $C$93 =""), 0, IF( ISNUMBER( AK93 ), 0, 1 ))</f>
        <v>0</v>
      </c>
      <c r="DC93" s="61">
        <f xml:space="preserve"> IF( OR( $C$93 = $DS$93, $C$93 =""), 0, IF( ISNUMBER( AL93 ), 0, 1 ))</f>
        <v>0</v>
      </c>
      <c r="DD93" s="61">
        <f xml:space="preserve"> IF( OR( $C$93 = $DS$93, $C$93 =""), 0, IF( ISNUMBER( AM93 ), 0, 1 ))</f>
        <v>0</v>
      </c>
      <c r="DE93" s="61">
        <f xml:space="preserve"> IF( OR( $C$93 = $DS$93, $C$93 =""), 0, IF( ISNUMBER( AN93 ), 0, 1 ))</f>
        <v>0</v>
      </c>
      <c r="DF93" s="61">
        <f xml:space="preserve"> IF( OR( $C$93 = $DS$93, $C$93 =""), 0, IF( ISNUMBER( AO93 ), 0, 1 ))</f>
        <v>0</v>
      </c>
      <c r="DH93" s="61">
        <f xml:space="preserve"> IF( OR( $C$93 = $DS$93, $C$93 =""), 0, IF( ISNUMBER( AQ93 ), 0, 1 ))</f>
        <v>0</v>
      </c>
      <c r="DI93" s="61">
        <f xml:space="preserve"> IF( OR( $C$93 = $DS$93, $C$93 =""), 0, IF( ISNUMBER( AR93 ), 0, 1 ))</f>
        <v>0</v>
      </c>
      <c r="DJ93" s="61">
        <f xml:space="preserve"> IF( OR( $C$93 = $DS$93, $C$93 =""), 0, IF( ISNUMBER( AS93 ), 0, 1 ))</f>
        <v>0</v>
      </c>
      <c r="DK93" s="61">
        <f xml:space="preserve"> IF( OR( $C$93 = $DS$93, $C$93 =""), 0, IF( ISNUMBER( AT93 ), 0, 1 ))</f>
        <v>0</v>
      </c>
      <c r="DL93" s="61">
        <f xml:space="preserve"> IF( OR( $C$93 = $DS$93, $C$93 =""), 0, IF( ISNUMBER( AU93 ), 0, 1 ))</f>
        <v>0</v>
      </c>
      <c r="DN93" s="61">
        <f xml:space="preserve"> IF( OR( $C$93 = $DS$93, $C$93 =""), 0, IF( ISNUMBER( AW93 ), 0, 1 ))</f>
        <v>0</v>
      </c>
      <c r="DO93" s="61">
        <f xml:space="preserve"> IF( OR( $C$93 = $DS$93, $C$93 =""), 0, IF( ISNUMBER( AX93 ), 0, 1 ))</f>
        <v>0</v>
      </c>
      <c r="DP93" s="61">
        <f xml:space="preserve"> IF( OR( $C$93 = $DS$93, $C$93 =""), 0, IF( ISNUMBER( AY93 ), 0, 1 ))</f>
        <v>0</v>
      </c>
      <c r="DQ93" s="61">
        <f xml:space="preserve"> IF( OR( $C$93 = $DS$93, $C$93 =""), 0, IF( ISNUMBER( AZ93 ), 0, 1 ))</f>
        <v>0</v>
      </c>
      <c r="DR93" s="61">
        <f xml:space="preserve"> IF( OR( $C$93 = $DS$93, $C$93 =""), 0, IF( ISNUMBER( BA93 ), 0, 1 ))</f>
        <v>0</v>
      </c>
      <c r="DS93" s="8" t="s">
        <v>1712</v>
      </c>
    </row>
    <row r="94" spans="2:123" ht="14.25" customHeight="1" x14ac:dyDescent="0.3">
      <c r="B94" s="677">
        <f t="shared" si="22"/>
        <v>83</v>
      </c>
      <c r="C94" s="595" t="s">
        <v>485</v>
      </c>
      <c r="D94" s="679"/>
      <c r="E94" s="391" t="s">
        <v>41</v>
      </c>
      <c r="F94" s="665">
        <v>3</v>
      </c>
      <c r="G94" s="521">
        <v>0</v>
      </c>
      <c r="H94" s="509">
        <v>0</v>
      </c>
      <c r="I94" s="509">
        <v>0</v>
      </c>
      <c r="J94" s="509">
        <v>0</v>
      </c>
      <c r="K94" s="666">
        <v>0</v>
      </c>
      <c r="L94" s="667">
        <f t="shared" si="13"/>
        <v>0</v>
      </c>
      <c r="M94" s="521">
        <v>0</v>
      </c>
      <c r="N94" s="509">
        <v>0</v>
      </c>
      <c r="O94" s="509">
        <v>0</v>
      </c>
      <c r="P94" s="509">
        <v>0</v>
      </c>
      <c r="Q94" s="666">
        <v>0</v>
      </c>
      <c r="R94" s="667">
        <f t="shared" si="14"/>
        <v>0</v>
      </c>
      <c r="S94" s="521">
        <v>0</v>
      </c>
      <c r="T94" s="509">
        <v>0</v>
      </c>
      <c r="U94" s="509">
        <v>0</v>
      </c>
      <c r="V94" s="509">
        <v>0</v>
      </c>
      <c r="W94" s="666">
        <v>0</v>
      </c>
      <c r="X94" s="667">
        <f t="shared" si="15"/>
        <v>0</v>
      </c>
      <c r="Y94" s="521">
        <v>0</v>
      </c>
      <c r="Z94" s="509">
        <v>0</v>
      </c>
      <c r="AA94" s="509">
        <v>0</v>
      </c>
      <c r="AB94" s="509">
        <v>0</v>
      </c>
      <c r="AC94" s="666">
        <v>0</v>
      </c>
      <c r="AD94" s="667">
        <f t="shared" si="16"/>
        <v>0</v>
      </c>
      <c r="AE94" s="521">
        <v>0</v>
      </c>
      <c r="AF94" s="509">
        <v>0</v>
      </c>
      <c r="AG94" s="509">
        <v>0</v>
      </c>
      <c r="AH94" s="509">
        <v>0</v>
      </c>
      <c r="AI94" s="666">
        <v>0</v>
      </c>
      <c r="AJ94" s="667">
        <f t="shared" si="17"/>
        <v>0</v>
      </c>
      <c r="AK94" s="521">
        <v>0</v>
      </c>
      <c r="AL94" s="509">
        <v>0</v>
      </c>
      <c r="AM94" s="509">
        <v>0</v>
      </c>
      <c r="AN94" s="509">
        <v>0</v>
      </c>
      <c r="AO94" s="666">
        <v>0</v>
      </c>
      <c r="AP94" s="667">
        <f t="shared" si="18"/>
        <v>0</v>
      </c>
      <c r="AQ94" s="521">
        <v>0</v>
      </c>
      <c r="AR94" s="509">
        <v>0</v>
      </c>
      <c r="AS94" s="509">
        <v>0</v>
      </c>
      <c r="AT94" s="509">
        <v>0</v>
      </c>
      <c r="AU94" s="666">
        <v>0</v>
      </c>
      <c r="AV94" s="667">
        <f t="shared" si="19"/>
        <v>0</v>
      </c>
      <c r="AW94" s="521">
        <v>0</v>
      </c>
      <c r="AX94" s="509">
        <v>0</v>
      </c>
      <c r="AY94" s="509">
        <v>0</v>
      </c>
      <c r="AZ94" s="509">
        <v>0</v>
      </c>
      <c r="BA94" s="666">
        <v>0</v>
      </c>
      <c r="BB94" s="667">
        <f t="shared" si="20"/>
        <v>0</v>
      </c>
      <c r="BC94" s="482"/>
      <c r="BD94" s="91"/>
      <c r="BE94" s="488" t="s">
        <v>388</v>
      </c>
      <c r="BF94" s="275"/>
      <c r="BG94" s="43">
        <f t="shared" si="25"/>
        <v>0</v>
      </c>
      <c r="BH94" s="651"/>
      <c r="BJ94" s="677">
        <f t="shared" si="23"/>
        <v>83</v>
      </c>
      <c r="BK94" s="686" t="s">
        <v>1713</v>
      </c>
      <c r="BL94" s="391" t="s">
        <v>41</v>
      </c>
      <c r="BM94" s="665">
        <v>3</v>
      </c>
      <c r="BN94" s="680" t="s">
        <v>1714</v>
      </c>
      <c r="BO94" s="681" t="s">
        <v>1715</v>
      </c>
      <c r="BP94" s="681" t="s">
        <v>1716</v>
      </c>
      <c r="BQ94" s="681" t="s">
        <v>1717</v>
      </c>
      <c r="BR94" s="682" t="s">
        <v>1718</v>
      </c>
      <c r="BS94" s="674" t="s">
        <v>1719</v>
      </c>
      <c r="BV94" s="687">
        <f t="shared" si="24"/>
        <v>0</v>
      </c>
      <c r="BX94" s="61">
        <f xml:space="preserve"> IF( OR( $C$94 = $DS$94, $C$94 =""), 0, IF( ISNUMBER( G94 ), 0, 1 ))</f>
        <v>0</v>
      </c>
      <c r="BY94" s="61">
        <f xml:space="preserve"> IF( OR( $C$94 = $DS$94, $C$94 =""), 0, IF( ISNUMBER( H94 ), 0, 1 ))</f>
        <v>0</v>
      </c>
      <c r="BZ94" s="61">
        <f xml:space="preserve"> IF( OR( $C$94 = $DS$94, $C$94 =""), 0, IF( ISNUMBER( I94 ), 0, 1 ))</f>
        <v>0</v>
      </c>
      <c r="CA94" s="61">
        <f xml:space="preserve"> IF( OR( $C$94 = $DS$94, $C$94 =""), 0, IF( ISNUMBER( J94 ), 0, 1 ))</f>
        <v>0</v>
      </c>
      <c r="CB94" s="61">
        <f xml:space="preserve"> IF( OR( $C$94 = $DS$94, $C$94 =""), 0, IF( ISNUMBER( K94 ), 0, 1 ))</f>
        <v>0</v>
      </c>
      <c r="CD94" s="61">
        <f xml:space="preserve"> IF( OR( $C$94 = $DS$94, $C$94 =""), 0, IF( ISNUMBER( M94 ), 0, 1 ))</f>
        <v>0</v>
      </c>
      <c r="CE94" s="61">
        <f xml:space="preserve"> IF( OR( $C$94 = $DS$94, $C$94 =""), 0, IF( ISNUMBER( N94 ), 0, 1 ))</f>
        <v>0</v>
      </c>
      <c r="CF94" s="61">
        <f xml:space="preserve"> IF( OR( $C$94 = $DS$94, $C$94 =""), 0, IF( ISNUMBER( O94 ), 0, 1 ))</f>
        <v>0</v>
      </c>
      <c r="CG94" s="61">
        <f xml:space="preserve"> IF( OR( $C$94 = $DS$94, $C$94 =""), 0, IF( ISNUMBER( P94 ), 0, 1 ))</f>
        <v>0</v>
      </c>
      <c r="CH94" s="61">
        <f xml:space="preserve"> IF( OR( $C$94 = $DS$94, $C$94 =""), 0, IF( ISNUMBER( Q94 ), 0, 1 ))</f>
        <v>0</v>
      </c>
      <c r="CJ94" s="61">
        <f xml:space="preserve"> IF( OR( $C$94 = $DS$94, $C$94 =""), 0, IF( ISNUMBER( S94 ), 0, 1 ))</f>
        <v>0</v>
      </c>
      <c r="CK94" s="61">
        <f xml:space="preserve"> IF( OR( $C$94 = $DS$94, $C$94 =""), 0, IF( ISNUMBER( T94 ), 0, 1 ))</f>
        <v>0</v>
      </c>
      <c r="CL94" s="61">
        <f xml:space="preserve"> IF( OR( $C$94 = $DS$94, $C$94 =""), 0, IF( ISNUMBER( U94 ), 0, 1 ))</f>
        <v>0</v>
      </c>
      <c r="CM94" s="61">
        <f xml:space="preserve"> IF( OR( $C$94 = $DS$94, $C$94 =""), 0, IF( ISNUMBER( V94 ), 0, 1 ))</f>
        <v>0</v>
      </c>
      <c r="CN94" s="61">
        <f xml:space="preserve"> IF( OR( $C$94 = $DS$94, $C$94 =""), 0, IF( ISNUMBER( W94 ), 0, 1 ))</f>
        <v>0</v>
      </c>
      <c r="CP94" s="61">
        <f xml:space="preserve"> IF( OR( $C$94 = $DS$94, $C$94 =""), 0, IF( ISNUMBER( Y94 ), 0, 1 ))</f>
        <v>0</v>
      </c>
      <c r="CQ94" s="61">
        <f xml:space="preserve"> IF( OR( $C$94 = $DS$94, $C$94 =""), 0, IF( ISNUMBER( Z94 ), 0, 1 ))</f>
        <v>0</v>
      </c>
      <c r="CR94" s="61">
        <f xml:space="preserve"> IF( OR( $C$94 = $DS$94, $C$94 =""), 0, IF( ISNUMBER( AA94 ), 0, 1 ))</f>
        <v>0</v>
      </c>
      <c r="CS94" s="61">
        <f xml:space="preserve"> IF( OR( $C$94 = $DS$94, $C$94 =""), 0, IF( ISNUMBER( AB94 ), 0, 1 ))</f>
        <v>0</v>
      </c>
      <c r="CT94" s="61">
        <f xml:space="preserve"> IF( OR( $C$94 = $DS$94, $C$94 =""), 0, IF( ISNUMBER( AC94 ), 0, 1 ))</f>
        <v>0</v>
      </c>
      <c r="CV94" s="61">
        <f xml:space="preserve"> IF( OR( $C$94 = $DS$94, $C$94 =""), 0, IF( ISNUMBER( AE94 ), 0, 1 ))</f>
        <v>0</v>
      </c>
      <c r="CW94" s="61">
        <f xml:space="preserve"> IF( OR( $C$94 = $DS$94, $C$94 =""), 0, IF( ISNUMBER( AF94 ), 0, 1 ))</f>
        <v>0</v>
      </c>
      <c r="CX94" s="61">
        <f xml:space="preserve"> IF( OR( $C$94 = $DS$94, $C$94 =""), 0, IF( ISNUMBER( AG94 ), 0, 1 ))</f>
        <v>0</v>
      </c>
      <c r="CY94" s="61">
        <f xml:space="preserve"> IF( OR( $C$94 = $DS$94, $C$94 =""), 0, IF( ISNUMBER( AH94 ), 0, 1 ))</f>
        <v>0</v>
      </c>
      <c r="CZ94" s="61">
        <f xml:space="preserve"> IF( OR( $C$94 = $DS$94, $C$94 =""), 0, IF( ISNUMBER( AI94 ), 0, 1 ))</f>
        <v>0</v>
      </c>
      <c r="DB94" s="61">
        <f xml:space="preserve"> IF( OR( $C$94 = $DS$94, $C$94 =""), 0, IF( ISNUMBER( AK94 ), 0, 1 ))</f>
        <v>0</v>
      </c>
      <c r="DC94" s="61">
        <f xml:space="preserve"> IF( OR( $C$94 = $DS$94, $C$94 =""), 0, IF( ISNUMBER( AL94 ), 0, 1 ))</f>
        <v>0</v>
      </c>
      <c r="DD94" s="61">
        <f xml:space="preserve"> IF( OR( $C$94 = $DS$94, $C$94 =""), 0, IF( ISNUMBER( AM94 ), 0, 1 ))</f>
        <v>0</v>
      </c>
      <c r="DE94" s="61">
        <f xml:space="preserve"> IF( OR( $C$94 = $DS$94, $C$94 =""), 0, IF( ISNUMBER( AN94 ), 0, 1 ))</f>
        <v>0</v>
      </c>
      <c r="DF94" s="61">
        <f xml:space="preserve"> IF( OR( $C$94 = $DS$94, $C$94 =""), 0, IF( ISNUMBER( AO94 ), 0, 1 ))</f>
        <v>0</v>
      </c>
      <c r="DH94" s="61">
        <f xml:space="preserve"> IF( OR( $C$94 = $DS$94, $C$94 =""), 0, IF( ISNUMBER( AQ94 ), 0, 1 ))</f>
        <v>0</v>
      </c>
      <c r="DI94" s="61">
        <f xml:space="preserve"> IF( OR( $C$94 = $DS$94, $C$94 =""), 0, IF( ISNUMBER( AR94 ), 0, 1 ))</f>
        <v>0</v>
      </c>
      <c r="DJ94" s="61">
        <f xml:space="preserve"> IF( OR( $C$94 = $DS$94, $C$94 =""), 0, IF( ISNUMBER( AS94 ), 0, 1 ))</f>
        <v>0</v>
      </c>
      <c r="DK94" s="61">
        <f xml:space="preserve"> IF( OR( $C$94 = $DS$94, $C$94 =""), 0, IF( ISNUMBER( AT94 ), 0, 1 ))</f>
        <v>0</v>
      </c>
      <c r="DL94" s="61">
        <f xml:space="preserve"> IF( OR( $C$94 = $DS$94, $C$94 =""), 0, IF( ISNUMBER( AU94 ), 0, 1 ))</f>
        <v>0</v>
      </c>
      <c r="DN94" s="61">
        <f xml:space="preserve"> IF( OR( $C$94 = $DS$94, $C$94 =""), 0, IF( ISNUMBER( AW94 ), 0, 1 ))</f>
        <v>0</v>
      </c>
      <c r="DO94" s="61">
        <f xml:space="preserve"> IF( OR( $C$94 = $DS$94, $C$94 =""), 0, IF( ISNUMBER( AX94 ), 0, 1 ))</f>
        <v>0</v>
      </c>
      <c r="DP94" s="61">
        <f xml:space="preserve"> IF( OR( $C$94 = $DS$94, $C$94 =""), 0, IF( ISNUMBER( AY94 ), 0, 1 ))</f>
        <v>0</v>
      </c>
      <c r="DQ94" s="61">
        <f xml:space="preserve"> IF( OR( $C$94 = $DS$94, $C$94 =""), 0, IF( ISNUMBER( AZ94 ), 0, 1 ))</f>
        <v>0</v>
      </c>
      <c r="DR94" s="61">
        <f xml:space="preserve"> IF( OR( $C$94 = $DS$94, $C$94 =""), 0, IF( ISNUMBER( BA94 ), 0, 1 ))</f>
        <v>0</v>
      </c>
      <c r="DS94" s="8" t="s">
        <v>1720</v>
      </c>
    </row>
    <row r="95" spans="2:123" ht="14.25" customHeight="1" x14ac:dyDescent="0.3">
      <c r="B95" s="677">
        <f t="shared" si="22"/>
        <v>84</v>
      </c>
      <c r="C95" s="595" t="s">
        <v>1401</v>
      </c>
      <c r="D95" s="679"/>
      <c r="E95" s="391" t="s">
        <v>41</v>
      </c>
      <c r="F95" s="665">
        <v>3</v>
      </c>
      <c r="G95" s="521">
        <v>0</v>
      </c>
      <c r="H95" s="509">
        <v>0</v>
      </c>
      <c r="I95" s="509">
        <v>0</v>
      </c>
      <c r="J95" s="509">
        <v>0</v>
      </c>
      <c r="K95" s="666">
        <v>0</v>
      </c>
      <c r="L95" s="667">
        <f t="shared" si="13"/>
        <v>0</v>
      </c>
      <c r="M95" s="521">
        <v>3.1440000000000001</v>
      </c>
      <c r="N95" s="509">
        <v>0.78600000000000003</v>
      </c>
      <c r="O95" s="509">
        <v>0</v>
      </c>
      <c r="P95" s="509">
        <v>0</v>
      </c>
      <c r="Q95" s="666">
        <v>0</v>
      </c>
      <c r="R95" s="667">
        <f t="shared" si="14"/>
        <v>3.93</v>
      </c>
      <c r="S95" s="521">
        <v>3.48</v>
      </c>
      <c r="T95" s="509">
        <v>0.87</v>
      </c>
      <c r="U95" s="509">
        <v>0</v>
      </c>
      <c r="V95" s="509">
        <v>0</v>
      </c>
      <c r="W95" s="666">
        <v>0</v>
      </c>
      <c r="X95" s="667">
        <f t="shared" si="15"/>
        <v>4.3499999999999996</v>
      </c>
      <c r="Y95" s="524">
        <v>0</v>
      </c>
      <c r="Z95" s="524">
        <v>0</v>
      </c>
      <c r="AA95" s="509">
        <v>0</v>
      </c>
      <c r="AB95" s="509">
        <v>0</v>
      </c>
      <c r="AC95" s="666">
        <v>0</v>
      </c>
      <c r="AD95" s="667">
        <f t="shared" si="16"/>
        <v>0</v>
      </c>
      <c r="AE95" s="524">
        <v>0</v>
      </c>
      <c r="AF95" s="524">
        <v>0</v>
      </c>
      <c r="AG95" s="509">
        <v>0</v>
      </c>
      <c r="AH95" s="509">
        <v>0</v>
      </c>
      <c r="AI95" s="666">
        <v>0</v>
      </c>
      <c r="AJ95" s="667">
        <f t="shared" si="17"/>
        <v>0</v>
      </c>
      <c r="AK95" s="524">
        <v>0</v>
      </c>
      <c r="AL95" s="524">
        <v>0</v>
      </c>
      <c r="AM95" s="509">
        <v>0</v>
      </c>
      <c r="AN95" s="509">
        <v>0</v>
      </c>
      <c r="AO95" s="666">
        <v>0</v>
      </c>
      <c r="AP95" s="667">
        <f t="shared" si="18"/>
        <v>0</v>
      </c>
      <c r="AQ95" s="524">
        <v>0</v>
      </c>
      <c r="AR95" s="524">
        <v>0</v>
      </c>
      <c r="AS95" s="509">
        <v>0</v>
      </c>
      <c r="AT95" s="509">
        <v>0</v>
      </c>
      <c r="AU95" s="666">
        <v>0</v>
      </c>
      <c r="AV95" s="667">
        <f t="shared" si="19"/>
        <v>0</v>
      </c>
      <c r="AW95" s="524">
        <v>0</v>
      </c>
      <c r="AX95" s="524">
        <v>0</v>
      </c>
      <c r="AY95" s="509">
        <v>0</v>
      </c>
      <c r="AZ95" s="509">
        <v>0</v>
      </c>
      <c r="BA95" s="666">
        <v>0</v>
      </c>
      <c r="BB95" s="667">
        <f t="shared" si="20"/>
        <v>0</v>
      </c>
      <c r="BC95" s="482"/>
      <c r="BD95" s="669"/>
      <c r="BE95" s="488" t="s">
        <v>388</v>
      </c>
      <c r="BF95" s="275"/>
      <c r="BG95" s="43">
        <f t="shared" si="25"/>
        <v>0</v>
      </c>
      <c r="BH95" s="651"/>
      <c r="BJ95" s="677">
        <f t="shared" si="23"/>
        <v>84</v>
      </c>
      <c r="BK95" s="688" t="s">
        <v>1721</v>
      </c>
      <c r="BL95" s="391" t="s">
        <v>41</v>
      </c>
      <c r="BM95" s="665">
        <v>3</v>
      </c>
      <c r="BN95" s="680" t="s">
        <v>1722</v>
      </c>
      <c r="BO95" s="681" t="s">
        <v>1723</v>
      </c>
      <c r="BP95" s="681" t="s">
        <v>1724</v>
      </c>
      <c r="BQ95" s="681" t="s">
        <v>1725</v>
      </c>
      <c r="BR95" s="682" t="s">
        <v>1726</v>
      </c>
      <c r="BS95" s="674" t="s">
        <v>1727</v>
      </c>
      <c r="BV95" s="687">
        <f t="shared" si="24"/>
        <v>0</v>
      </c>
      <c r="BX95" s="61">
        <f xml:space="preserve"> IF( OR( $C$95 = $DS$95, $C$95 =""), 0, IF( ISNUMBER( G95 ), 0, 1 ))</f>
        <v>0</v>
      </c>
      <c r="BY95" s="61">
        <f xml:space="preserve"> IF( OR( $C$95 = $DS$95, $C$95 =""), 0, IF( ISNUMBER( H95 ), 0, 1 ))</f>
        <v>0</v>
      </c>
      <c r="BZ95" s="61">
        <f xml:space="preserve"> IF( OR( $C$95 = $DS$95, $C$95 =""), 0, IF( ISNUMBER( I95 ), 0, 1 ))</f>
        <v>0</v>
      </c>
      <c r="CA95" s="61">
        <f xml:space="preserve"> IF( OR( $C$95 = $DS$95, $C$95 =""), 0, IF( ISNUMBER( J95 ), 0, 1 ))</f>
        <v>0</v>
      </c>
      <c r="CB95" s="61">
        <f xml:space="preserve"> IF( OR( $C$95 = $DS$95, $C$95 =""), 0, IF( ISNUMBER( K95 ), 0, 1 ))</f>
        <v>0</v>
      </c>
      <c r="CD95" s="61">
        <f xml:space="preserve"> IF( OR( $C$95 = $DS$95, $C$95 =""), 0, IF( ISNUMBER( M95 ), 0, 1 ))</f>
        <v>0</v>
      </c>
      <c r="CE95" s="61">
        <f xml:space="preserve"> IF( OR( $C$95 = $DS$95, $C$95 =""), 0, IF( ISNUMBER( N95 ), 0, 1 ))</f>
        <v>0</v>
      </c>
      <c r="CF95" s="61">
        <f xml:space="preserve"> IF( OR( $C$95 = $DS$95, $C$95 =""), 0, IF( ISNUMBER( O95 ), 0, 1 ))</f>
        <v>0</v>
      </c>
      <c r="CG95" s="61">
        <f xml:space="preserve"> IF( OR( $C$95 = $DS$95, $C$95 =""), 0, IF( ISNUMBER( P95 ), 0, 1 ))</f>
        <v>0</v>
      </c>
      <c r="CH95" s="61">
        <f xml:space="preserve"> IF( OR( $C$95 = $DS$95, $C$95 =""), 0, IF( ISNUMBER( Q95 ), 0, 1 ))</f>
        <v>0</v>
      </c>
      <c r="CJ95" s="61">
        <f xml:space="preserve"> IF( OR( $C$95 = $DS$95, $C$95 =""), 0, IF( ISNUMBER( S95 ), 0, 1 ))</f>
        <v>0</v>
      </c>
      <c r="CK95" s="61">
        <f xml:space="preserve"> IF( OR( $C$95 = $DS$95, $C$95 =""), 0, IF( ISNUMBER( T95 ), 0, 1 ))</f>
        <v>0</v>
      </c>
      <c r="CL95" s="61">
        <f xml:space="preserve"> IF( OR( $C$95 = $DS$95, $C$95 =""), 0, IF( ISNUMBER( U95 ), 0, 1 ))</f>
        <v>0</v>
      </c>
      <c r="CM95" s="61">
        <f xml:space="preserve"> IF( OR( $C$95 = $DS$95, $C$95 =""), 0, IF( ISNUMBER( V95 ), 0, 1 ))</f>
        <v>0</v>
      </c>
      <c r="CN95" s="61">
        <f xml:space="preserve"> IF( OR( $C$95 = $DS$95, $C$95 =""), 0, IF( ISNUMBER( W95 ), 0, 1 ))</f>
        <v>0</v>
      </c>
      <c r="CP95" s="61">
        <f xml:space="preserve"> IF( OR( $C$95 = $DS$95, $C$95 =""), 0, IF( ISNUMBER( Y95 ), 0, 1 ))</f>
        <v>0</v>
      </c>
      <c r="CQ95" s="61">
        <f xml:space="preserve"> IF( OR( $C$95 = $DS$95, $C$95 =""), 0, IF( ISNUMBER( Z95 ), 0, 1 ))</f>
        <v>0</v>
      </c>
      <c r="CR95" s="61">
        <f xml:space="preserve"> IF( OR( $C$95 = $DS$95, $C$95 =""), 0, IF( ISNUMBER( AA95 ), 0, 1 ))</f>
        <v>0</v>
      </c>
      <c r="CS95" s="61">
        <f xml:space="preserve"> IF( OR( $C$95 = $DS$95, $C$95 =""), 0, IF( ISNUMBER( AB95 ), 0, 1 ))</f>
        <v>0</v>
      </c>
      <c r="CT95" s="61">
        <f xml:space="preserve"> IF( OR( $C$95 = $DS$95, $C$95 =""), 0, IF( ISNUMBER( AC95 ), 0, 1 ))</f>
        <v>0</v>
      </c>
      <c r="CV95" s="61">
        <f xml:space="preserve"> IF( OR( $C$95 = $DS$95, $C$95 =""), 0, IF( ISNUMBER( AE95 ), 0, 1 ))</f>
        <v>0</v>
      </c>
      <c r="CW95" s="61">
        <f xml:space="preserve"> IF( OR( $C$95 = $DS$95, $C$95 =""), 0, IF( ISNUMBER( AF95 ), 0, 1 ))</f>
        <v>0</v>
      </c>
      <c r="CX95" s="61">
        <f xml:space="preserve"> IF( OR( $C$95 = $DS$95, $C$95 =""), 0, IF( ISNUMBER( AG95 ), 0, 1 ))</f>
        <v>0</v>
      </c>
      <c r="CY95" s="61">
        <f xml:space="preserve"> IF( OR( $C$95 = $DS$95, $C$95 =""), 0, IF( ISNUMBER( AH95 ), 0, 1 ))</f>
        <v>0</v>
      </c>
      <c r="CZ95" s="61">
        <f xml:space="preserve"> IF( OR( $C$95 = $DS$95, $C$95 =""), 0, IF( ISNUMBER( AI95 ), 0, 1 ))</f>
        <v>0</v>
      </c>
      <c r="DB95" s="61">
        <f xml:space="preserve"> IF( OR( $C$95 = $DS$95, $C$95 =""), 0, IF( ISNUMBER( AK95 ), 0, 1 ))</f>
        <v>0</v>
      </c>
      <c r="DC95" s="61">
        <f xml:space="preserve"> IF( OR( $C$95 = $DS$95, $C$95 =""), 0, IF( ISNUMBER( AL95 ), 0, 1 ))</f>
        <v>0</v>
      </c>
      <c r="DD95" s="61">
        <f xml:space="preserve"> IF( OR( $C$95 = $DS$95, $C$95 =""), 0, IF( ISNUMBER( AM95 ), 0, 1 ))</f>
        <v>0</v>
      </c>
      <c r="DE95" s="61">
        <f xml:space="preserve"> IF( OR( $C$95 = $DS$95, $C$95 =""), 0, IF( ISNUMBER( AN95 ), 0, 1 ))</f>
        <v>0</v>
      </c>
      <c r="DF95" s="61">
        <f xml:space="preserve"> IF( OR( $C$95 = $DS$95, $C$95 =""), 0, IF( ISNUMBER( AO95 ), 0, 1 ))</f>
        <v>0</v>
      </c>
      <c r="DH95" s="61">
        <f xml:space="preserve"> IF( OR( $C$95 = $DS$95, $C$95 =""), 0, IF( ISNUMBER( AQ95 ), 0, 1 ))</f>
        <v>0</v>
      </c>
      <c r="DI95" s="61">
        <f xml:space="preserve"> IF( OR( $C$95 = $DS$95, $C$95 =""), 0, IF( ISNUMBER( AR95 ), 0, 1 ))</f>
        <v>0</v>
      </c>
      <c r="DJ95" s="61">
        <f xml:space="preserve"> IF( OR( $C$95 = $DS$95, $C$95 =""), 0, IF( ISNUMBER( AS95 ), 0, 1 ))</f>
        <v>0</v>
      </c>
      <c r="DK95" s="61">
        <f xml:space="preserve"> IF( OR( $C$95 = $DS$95, $C$95 =""), 0, IF( ISNUMBER( AT95 ), 0, 1 ))</f>
        <v>0</v>
      </c>
      <c r="DL95" s="61">
        <f xml:space="preserve"> IF( OR( $C$95 = $DS$95, $C$95 =""), 0, IF( ISNUMBER( AU95 ), 0, 1 ))</f>
        <v>0</v>
      </c>
      <c r="DN95" s="61">
        <f xml:space="preserve"> IF( OR( $C$95 = $DS$95, $C$95 =""), 0, IF( ISNUMBER( AW95 ), 0, 1 ))</f>
        <v>0</v>
      </c>
      <c r="DO95" s="61">
        <f xml:space="preserve"> IF( OR( $C$95 = $DS$95, $C$95 =""), 0, IF( ISNUMBER( AX95 ), 0, 1 ))</f>
        <v>0</v>
      </c>
      <c r="DP95" s="61">
        <f xml:space="preserve"> IF( OR( $C$95 = $DS$95, $C$95 =""), 0, IF( ISNUMBER( AY95 ), 0, 1 ))</f>
        <v>0</v>
      </c>
      <c r="DQ95" s="61">
        <f xml:space="preserve"> IF( OR( $C$95 = $DS$95, $C$95 =""), 0, IF( ISNUMBER( AZ95 ), 0, 1 ))</f>
        <v>0</v>
      </c>
      <c r="DR95" s="61">
        <f xml:space="preserve"> IF( OR( $C$95 = $DS$95, $C$95 =""), 0, IF( ISNUMBER( BA95 ), 0, 1 ))</f>
        <v>0</v>
      </c>
      <c r="DS95" s="8" t="s">
        <v>1728</v>
      </c>
    </row>
    <row r="96" spans="2:123" ht="14.25" customHeight="1" x14ac:dyDescent="0.3">
      <c r="B96" s="677">
        <f t="shared" si="22"/>
        <v>85</v>
      </c>
      <c r="C96" s="595" t="s">
        <v>1410</v>
      </c>
      <c r="D96" s="679"/>
      <c r="E96" s="391" t="s">
        <v>41</v>
      </c>
      <c r="F96" s="665">
        <v>3</v>
      </c>
      <c r="G96" s="521">
        <v>0</v>
      </c>
      <c r="H96" s="509">
        <v>0</v>
      </c>
      <c r="I96" s="509">
        <v>0</v>
      </c>
      <c r="J96" s="509">
        <v>0</v>
      </c>
      <c r="K96" s="666">
        <v>0</v>
      </c>
      <c r="L96" s="667">
        <f t="shared" si="13"/>
        <v>0</v>
      </c>
      <c r="M96" s="521">
        <v>4.53</v>
      </c>
      <c r="N96" s="509">
        <v>0</v>
      </c>
      <c r="O96" s="509">
        <v>0</v>
      </c>
      <c r="P96" s="509">
        <v>0</v>
      </c>
      <c r="Q96" s="666">
        <v>0</v>
      </c>
      <c r="R96" s="667">
        <f t="shared" si="14"/>
        <v>4.53</v>
      </c>
      <c r="S96" s="521">
        <v>4.53</v>
      </c>
      <c r="T96" s="509">
        <v>0</v>
      </c>
      <c r="U96" s="509">
        <v>0</v>
      </c>
      <c r="V96" s="509">
        <v>0</v>
      </c>
      <c r="W96" s="666">
        <v>0</v>
      </c>
      <c r="X96" s="667">
        <f t="shared" si="15"/>
        <v>4.53</v>
      </c>
      <c r="Y96" s="524">
        <v>0</v>
      </c>
      <c r="Z96" s="509">
        <v>0</v>
      </c>
      <c r="AA96" s="509">
        <v>0</v>
      </c>
      <c r="AB96" s="509">
        <v>0</v>
      </c>
      <c r="AC96" s="666">
        <v>0</v>
      </c>
      <c r="AD96" s="667">
        <f t="shared" si="16"/>
        <v>0</v>
      </c>
      <c r="AE96" s="524">
        <v>0</v>
      </c>
      <c r="AF96" s="509">
        <v>0</v>
      </c>
      <c r="AG96" s="509">
        <v>0</v>
      </c>
      <c r="AH96" s="509">
        <v>0</v>
      </c>
      <c r="AI96" s="666">
        <v>0</v>
      </c>
      <c r="AJ96" s="667">
        <f t="shared" si="17"/>
        <v>0</v>
      </c>
      <c r="AK96" s="524">
        <v>0</v>
      </c>
      <c r="AL96" s="509">
        <v>0</v>
      </c>
      <c r="AM96" s="509">
        <v>0</v>
      </c>
      <c r="AN96" s="509">
        <v>0</v>
      </c>
      <c r="AO96" s="666">
        <v>0</v>
      </c>
      <c r="AP96" s="667">
        <f t="shared" si="18"/>
        <v>0</v>
      </c>
      <c r="AQ96" s="524">
        <v>0</v>
      </c>
      <c r="AR96" s="509">
        <v>0</v>
      </c>
      <c r="AS96" s="509">
        <v>0</v>
      </c>
      <c r="AT96" s="509">
        <v>0</v>
      </c>
      <c r="AU96" s="666">
        <v>0</v>
      </c>
      <c r="AV96" s="667">
        <f t="shared" si="19"/>
        <v>0</v>
      </c>
      <c r="AW96" s="524">
        <v>0</v>
      </c>
      <c r="AX96" s="509">
        <v>0</v>
      </c>
      <c r="AY96" s="509">
        <v>0</v>
      </c>
      <c r="AZ96" s="509">
        <v>0</v>
      </c>
      <c r="BA96" s="666">
        <v>0</v>
      </c>
      <c r="BB96" s="667">
        <f t="shared" si="20"/>
        <v>0</v>
      </c>
      <c r="BC96" s="482"/>
      <c r="BD96" s="669"/>
      <c r="BE96" s="488" t="s">
        <v>388</v>
      </c>
      <c r="BF96" s="275"/>
      <c r="BG96" s="43">
        <f t="shared" si="25"/>
        <v>0</v>
      </c>
      <c r="BH96" s="651"/>
      <c r="BJ96" s="677">
        <f t="shared" si="23"/>
        <v>85</v>
      </c>
      <c r="BK96" s="686" t="s">
        <v>1729</v>
      </c>
      <c r="BL96" s="391" t="s">
        <v>41</v>
      </c>
      <c r="BM96" s="665">
        <v>3</v>
      </c>
      <c r="BN96" s="680" t="s">
        <v>1730</v>
      </c>
      <c r="BO96" s="681" t="s">
        <v>1731</v>
      </c>
      <c r="BP96" s="681" t="s">
        <v>1732</v>
      </c>
      <c r="BQ96" s="681" t="s">
        <v>1733</v>
      </c>
      <c r="BR96" s="682" t="s">
        <v>1734</v>
      </c>
      <c r="BS96" s="674" t="s">
        <v>1735</v>
      </c>
      <c r="BV96" s="687">
        <f t="shared" si="24"/>
        <v>0</v>
      </c>
      <c r="BX96" s="61">
        <f xml:space="preserve"> IF( OR( $C$96 = $DS$96, $C$96 =""), 0, IF( ISNUMBER( G96 ), 0, 1 ))</f>
        <v>0</v>
      </c>
      <c r="BY96" s="61">
        <f xml:space="preserve"> IF( OR( $C$96 = $DS$96, $C$96 =""), 0, IF( ISNUMBER( H96 ), 0, 1 ))</f>
        <v>0</v>
      </c>
      <c r="BZ96" s="61">
        <f xml:space="preserve"> IF( OR( $C$96 = $DS$96, $C$96 =""), 0, IF( ISNUMBER( I96 ), 0, 1 ))</f>
        <v>0</v>
      </c>
      <c r="CA96" s="61">
        <f xml:space="preserve"> IF( OR( $C$96 = $DS$96, $C$96 =""), 0, IF( ISNUMBER( J96 ), 0, 1 ))</f>
        <v>0</v>
      </c>
      <c r="CB96" s="61">
        <f xml:space="preserve"> IF( OR( $C$96 = $DS$96, $C$96 =""), 0, IF( ISNUMBER( K96 ), 0, 1 ))</f>
        <v>0</v>
      </c>
      <c r="CD96" s="61">
        <f xml:space="preserve"> IF( OR( $C$96 = $DS$96, $C$96 =""), 0, IF( ISNUMBER( M96 ), 0, 1 ))</f>
        <v>0</v>
      </c>
      <c r="CE96" s="61">
        <f xml:space="preserve"> IF( OR( $C$96 = $DS$96, $C$96 =""), 0, IF( ISNUMBER( N96 ), 0, 1 ))</f>
        <v>0</v>
      </c>
      <c r="CF96" s="61">
        <f xml:space="preserve"> IF( OR( $C$96 = $DS$96, $C$96 =""), 0, IF( ISNUMBER( O96 ), 0, 1 ))</f>
        <v>0</v>
      </c>
      <c r="CG96" s="61">
        <f xml:space="preserve"> IF( OR( $C$96 = $DS$96, $C$96 =""), 0, IF( ISNUMBER( P96 ), 0, 1 ))</f>
        <v>0</v>
      </c>
      <c r="CH96" s="61">
        <f xml:space="preserve"> IF( OR( $C$96 = $DS$96, $C$96 =""), 0, IF( ISNUMBER( Q96 ), 0, 1 ))</f>
        <v>0</v>
      </c>
      <c r="CJ96" s="61">
        <f xml:space="preserve"> IF( OR( $C$96 = $DS$96, $C$96 =""), 0, IF( ISNUMBER( S96 ), 0, 1 ))</f>
        <v>0</v>
      </c>
      <c r="CK96" s="61">
        <f xml:space="preserve"> IF( OR( $C$96 = $DS$96, $C$96 =""), 0, IF( ISNUMBER( T96 ), 0, 1 ))</f>
        <v>0</v>
      </c>
      <c r="CL96" s="61">
        <f xml:space="preserve"> IF( OR( $C$96 = $DS$96, $C$96 =""), 0, IF( ISNUMBER( U96 ), 0, 1 ))</f>
        <v>0</v>
      </c>
      <c r="CM96" s="61">
        <f xml:space="preserve"> IF( OR( $C$96 = $DS$96, $C$96 =""), 0, IF( ISNUMBER( V96 ), 0, 1 ))</f>
        <v>0</v>
      </c>
      <c r="CN96" s="61">
        <f xml:space="preserve"> IF( OR( $C$96 = $DS$96, $C$96 =""), 0, IF( ISNUMBER( W96 ), 0, 1 ))</f>
        <v>0</v>
      </c>
      <c r="CP96" s="61">
        <f xml:space="preserve"> IF( OR( $C$96 = $DS$96, $C$96 =""), 0, IF( ISNUMBER( Y96 ), 0, 1 ))</f>
        <v>0</v>
      </c>
      <c r="CQ96" s="61">
        <f xml:space="preserve"> IF( OR( $C$96 = $DS$96, $C$96 =""), 0, IF( ISNUMBER( Z96 ), 0, 1 ))</f>
        <v>0</v>
      </c>
      <c r="CR96" s="61">
        <f xml:space="preserve"> IF( OR( $C$96 = $DS$96, $C$96 =""), 0, IF( ISNUMBER( AA96 ), 0, 1 ))</f>
        <v>0</v>
      </c>
      <c r="CS96" s="61">
        <f xml:space="preserve"> IF( OR( $C$96 = $DS$96, $C$96 =""), 0, IF( ISNUMBER( AB96 ), 0, 1 ))</f>
        <v>0</v>
      </c>
      <c r="CT96" s="61">
        <f xml:space="preserve"> IF( OR( $C$96 = $DS$96, $C$96 =""), 0, IF( ISNUMBER( AC96 ), 0, 1 ))</f>
        <v>0</v>
      </c>
      <c r="CV96" s="61">
        <f xml:space="preserve"> IF( OR( $C$96 = $DS$96, $C$96 =""), 0, IF( ISNUMBER( AE96 ), 0, 1 ))</f>
        <v>0</v>
      </c>
      <c r="CW96" s="61">
        <f xml:space="preserve"> IF( OR( $C$96 = $DS$96, $C$96 =""), 0, IF( ISNUMBER( AF96 ), 0, 1 ))</f>
        <v>0</v>
      </c>
      <c r="CX96" s="61">
        <f xml:space="preserve"> IF( OR( $C$96 = $DS$96, $C$96 =""), 0, IF( ISNUMBER( AG96 ), 0, 1 ))</f>
        <v>0</v>
      </c>
      <c r="CY96" s="61">
        <f xml:space="preserve"> IF( OR( $C$96 = $DS$96, $C$96 =""), 0, IF( ISNUMBER( AH96 ), 0, 1 ))</f>
        <v>0</v>
      </c>
      <c r="CZ96" s="61">
        <f xml:space="preserve"> IF( OR( $C$96 = $DS$96, $C$96 =""), 0, IF( ISNUMBER( AI96 ), 0, 1 ))</f>
        <v>0</v>
      </c>
      <c r="DB96" s="61">
        <f xml:space="preserve"> IF( OR( $C$96 = $DS$96, $C$96 =""), 0, IF( ISNUMBER( AK96 ), 0, 1 ))</f>
        <v>0</v>
      </c>
      <c r="DC96" s="61">
        <f xml:space="preserve"> IF( OR( $C$96 = $DS$96, $C$96 =""), 0, IF( ISNUMBER( AL96 ), 0, 1 ))</f>
        <v>0</v>
      </c>
      <c r="DD96" s="61">
        <f xml:space="preserve"> IF( OR( $C$96 = $DS$96, $C$96 =""), 0, IF( ISNUMBER( AM96 ), 0, 1 ))</f>
        <v>0</v>
      </c>
      <c r="DE96" s="61">
        <f xml:space="preserve"> IF( OR( $C$96 = $DS$96, $C$96 =""), 0, IF( ISNUMBER( AN96 ), 0, 1 ))</f>
        <v>0</v>
      </c>
      <c r="DF96" s="61">
        <f xml:space="preserve"> IF( OR( $C$96 = $DS$96, $C$96 =""), 0, IF( ISNUMBER( AO96 ), 0, 1 ))</f>
        <v>0</v>
      </c>
      <c r="DH96" s="61">
        <f xml:space="preserve"> IF( OR( $C$96 = $DS$96, $C$96 =""), 0, IF( ISNUMBER( AQ96 ), 0, 1 ))</f>
        <v>0</v>
      </c>
      <c r="DI96" s="61">
        <f xml:space="preserve"> IF( OR( $C$96 = $DS$96, $C$96 =""), 0, IF( ISNUMBER( AR96 ), 0, 1 ))</f>
        <v>0</v>
      </c>
      <c r="DJ96" s="61">
        <f xml:space="preserve"> IF( OR( $C$96 = $DS$96, $C$96 =""), 0, IF( ISNUMBER( AS96 ), 0, 1 ))</f>
        <v>0</v>
      </c>
      <c r="DK96" s="61">
        <f xml:space="preserve"> IF( OR( $C$96 = $DS$96, $C$96 =""), 0, IF( ISNUMBER( AT96 ), 0, 1 ))</f>
        <v>0</v>
      </c>
      <c r="DL96" s="61">
        <f xml:space="preserve"> IF( OR( $C$96 = $DS$96, $C$96 =""), 0, IF( ISNUMBER( AU96 ), 0, 1 ))</f>
        <v>0</v>
      </c>
      <c r="DN96" s="61">
        <f xml:space="preserve"> IF( OR( $C$96 = $DS$96, $C$96 =""), 0, IF( ISNUMBER( AW96 ), 0, 1 ))</f>
        <v>0</v>
      </c>
      <c r="DO96" s="61">
        <f xml:space="preserve"> IF( OR( $C$96 = $DS$96, $C$96 =""), 0, IF( ISNUMBER( AX96 ), 0, 1 ))</f>
        <v>0</v>
      </c>
      <c r="DP96" s="61">
        <f xml:space="preserve"> IF( OR( $C$96 = $DS$96, $C$96 =""), 0, IF( ISNUMBER( AY96 ), 0, 1 ))</f>
        <v>0</v>
      </c>
      <c r="DQ96" s="61">
        <f xml:space="preserve"> IF( OR( $C$96 = $DS$96, $C$96 =""), 0, IF( ISNUMBER( AZ96 ), 0, 1 ))</f>
        <v>0</v>
      </c>
      <c r="DR96" s="61">
        <f xml:space="preserve"> IF( OR( $C$96 = $DS$96, $C$96 =""), 0, IF( ISNUMBER( BA96 ), 0, 1 ))</f>
        <v>0</v>
      </c>
      <c r="DS96" s="8" t="s">
        <v>1736</v>
      </c>
    </row>
    <row r="97" spans="2:124" ht="14.25" customHeight="1" x14ac:dyDescent="0.3">
      <c r="B97" s="677">
        <f t="shared" si="22"/>
        <v>86</v>
      </c>
      <c r="C97" s="595" t="s">
        <v>142</v>
      </c>
      <c r="D97" s="679"/>
      <c r="E97" s="391" t="s">
        <v>41</v>
      </c>
      <c r="F97" s="665">
        <v>3</v>
      </c>
      <c r="G97" s="521">
        <v>0</v>
      </c>
      <c r="H97" s="509">
        <v>0</v>
      </c>
      <c r="I97" s="509">
        <v>0</v>
      </c>
      <c r="J97" s="509">
        <v>0</v>
      </c>
      <c r="K97" s="666">
        <v>0</v>
      </c>
      <c r="L97" s="667">
        <f t="shared" si="13"/>
        <v>0</v>
      </c>
      <c r="M97" s="521">
        <v>0</v>
      </c>
      <c r="N97" s="509">
        <v>0</v>
      </c>
      <c r="O97" s="509">
        <v>0</v>
      </c>
      <c r="P97" s="509">
        <v>0</v>
      </c>
      <c r="Q97" s="666">
        <v>0</v>
      </c>
      <c r="R97" s="667">
        <f t="shared" si="14"/>
        <v>0</v>
      </c>
      <c r="S97" s="521">
        <v>0</v>
      </c>
      <c r="T97" s="509">
        <v>0</v>
      </c>
      <c r="U97" s="509">
        <v>0</v>
      </c>
      <c r="V97" s="509">
        <v>0</v>
      </c>
      <c r="W97" s="666">
        <v>0</v>
      </c>
      <c r="X97" s="667">
        <f t="shared" si="15"/>
        <v>0</v>
      </c>
      <c r="Y97" s="521">
        <v>0</v>
      </c>
      <c r="Z97" s="509">
        <v>0</v>
      </c>
      <c r="AA97" s="509">
        <v>0</v>
      </c>
      <c r="AB97" s="509">
        <v>0</v>
      </c>
      <c r="AC97" s="666">
        <v>0</v>
      </c>
      <c r="AD97" s="667">
        <f t="shared" si="16"/>
        <v>0</v>
      </c>
      <c r="AE97" s="521">
        <v>0</v>
      </c>
      <c r="AF97" s="509">
        <v>0</v>
      </c>
      <c r="AG97" s="509">
        <v>0</v>
      </c>
      <c r="AH97" s="509">
        <v>0</v>
      </c>
      <c r="AI97" s="666">
        <v>0</v>
      </c>
      <c r="AJ97" s="667">
        <f t="shared" si="17"/>
        <v>0</v>
      </c>
      <c r="AK97" s="521">
        <v>0</v>
      </c>
      <c r="AL97" s="509">
        <v>0</v>
      </c>
      <c r="AM97" s="509">
        <v>0</v>
      </c>
      <c r="AN97" s="509">
        <v>0</v>
      </c>
      <c r="AO97" s="666">
        <v>0</v>
      </c>
      <c r="AP97" s="667">
        <f t="shared" si="18"/>
        <v>0</v>
      </c>
      <c r="AQ97" s="521">
        <v>0</v>
      </c>
      <c r="AR97" s="509">
        <v>0</v>
      </c>
      <c r="AS97" s="509">
        <v>0</v>
      </c>
      <c r="AT97" s="509">
        <v>0</v>
      </c>
      <c r="AU97" s="666">
        <v>0</v>
      </c>
      <c r="AV97" s="667">
        <f t="shared" si="19"/>
        <v>0</v>
      </c>
      <c r="AW97" s="521">
        <v>0</v>
      </c>
      <c r="AX97" s="509">
        <v>0</v>
      </c>
      <c r="AY97" s="509">
        <v>0</v>
      </c>
      <c r="AZ97" s="509">
        <v>0</v>
      </c>
      <c r="BA97" s="666">
        <v>0</v>
      </c>
      <c r="BB97" s="667">
        <f t="shared" si="20"/>
        <v>0</v>
      </c>
      <c r="BC97" s="482"/>
      <c r="BD97" s="91"/>
      <c r="BE97" s="488" t="s">
        <v>388</v>
      </c>
      <c r="BF97" s="275"/>
      <c r="BG97" s="43">
        <f t="shared" si="25"/>
        <v>0</v>
      </c>
      <c r="BH97" s="651"/>
      <c r="BJ97" s="677">
        <f t="shared" si="23"/>
        <v>86</v>
      </c>
      <c r="BK97" s="688" t="s">
        <v>1737</v>
      </c>
      <c r="BL97" s="391" t="s">
        <v>41</v>
      </c>
      <c r="BM97" s="665">
        <v>3</v>
      </c>
      <c r="BN97" s="680" t="s">
        <v>1738</v>
      </c>
      <c r="BO97" s="681" t="s">
        <v>1739</v>
      </c>
      <c r="BP97" s="681" t="s">
        <v>1740</v>
      </c>
      <c r="BQ97" s="681" t="s">
        <v>1741</v>
      </c>
      <c r="BR97" s="682" t="s">
        <v>1742</v>
      </c>
      <c r="BS97" s="674" t="s">
        <v>1743</v>
      </c>
      <c r="BV97" s="687">
        <f t="shared" si="24"/>
        <v>0</v>
      </c>
      <c r="BX97" s="61">
        <f xml:space="preserve"> IF( OR( $C$97 = $DS$97, $C$97 =""), 0, IF( ISNUMBER( G97 ), 0, 1 ))</f>
        <v>0</v>
      </c>
      <c r="BY97" s="61">
        <f xml:space="preserve"> IF( OR( $C$97 = $DS$97, $C$97 =""), 0, IF( ISNUMBER( H97 ), 0, 1 ))</f>
        <v>0</v>
      </c>
      <c r="BZ97" s="61">
        <f xml:space="preserve"> IF( OR( $C$97 = $DS$97, $C$97 =""), 0, IF( ISNUMBER( I97 ), 0, 1 ))</f>
        <v>0</v>
      </c>
      <c r="CA97" s="61">
        <f xml:space="preserve"> IF( OR( $C$97 = $DS$97, $C$97 =""), 0, IF( ISNUMBER( J97 ), 0, 1 ))</f>
        <v>0</v>
      </c>
      <c r="CB97" s="61">
        <f xml:space="preserve"> IF( OR( $C$97 = $DS$97, $C$97 =""), 0, IF( ISNUMBER( K97 ), 0, 1 ))</f>
        <v>0</v>
      </c>
      <c r="CD97" s="61">
        <f xml:space="preserve"> IF( OR( $C$97 = $DS$97, $C$97 =""), 0, IF( ISNUMBER( M97 ), 0, 1 ))</f>
        <v>0</v>
      </c>
      <c r="CE97" s="61">
        <f xml:space="preserve"> IF( OR( $C$97 = $DS$97, $C$97 =""), 0, IF( ISNUMBER( N97 ), 0, 1 ))</f>
        <v>0</v>
      </c>
      <c r="CF97" s="61">
        <f xml:space="preserve"> IF( OR( $C$97 = $DS$97, $C$97 =""), 0, IF( ISNUMBER( O97 ), 0, 1 ))</f>
        <v>0</v>
      </c>
      <c r="CG97" s="61">
        <f xml:space="preserve"> IF( OR( $C$97 = $DS$97, $C$97 =""), 0, IF( ISNUMBER( P97 ), 0, 1 ))</f>
        <v>0</v>
      </c>
      <c r="CH97" s="61">
        <f xml:space="preserve"> IF( OR( $C$97 = $DS$97, $C$97 =""), 0, IF( ISNUMBER( Q97 ), 0, 1 ))</f>
        <v>0</v>
      </c>
      <c r="CJ97" s="61">
        <f xml:space="preserve"> IF( OR( $C$97 = $DS$97, $C$97 =""), 0, IF( ISNUMBER( S97 ), 0, 1 ))</f>
        <v>0</v>
      </c>
      <c r="CK97" s="61">
        <f xml:space="preserve"> IF( OR( $C$97 = $DS$97, $C$97 =""), 0, IF( ISNUMBER( T97 ), 0, 1 ))</f>
        <v>0</v>
      </c>
      <c r="CL97" s="61">
        <f xml:space="preserve"> IF( OR( $C$97 = $DS$97, $C$97 =""), 0, IF( ISNUMBER( U97 ), 0, 1 ))</f>
        <v>0</v>
      </c>
      <c r="CM97" s="61">
        <f xml:space="preserve"> IF( OR( $C$97 = $DS$97, $C$97 =""), 0, IF( ISNUMBER( V97 ), 0, 1 ))</f>
        <v>0</v>
      </c>
      <c r="CN97" s="61">
        <f xml:space="preserve"> IF( OR( $C$97 = $DS$97, $C$97 =""), 0, IF( ISNUMBER( W97 ), 0, 1 ))</f>
        <v>0</v>
      </c>
      <c r="CP97" s="61">
        <f xml:space="preserve"> IF( OR( $C$97 = $DS$97, $C$97 =""), 0, IF( ISNUMBER( Y97 ), 0, 1 ))</f>
        <v>0</v>
      </c>
      <c r="CQ97" s="61">
        <f xml:space="preserve"> IF( OR( $C$97 = $DS$97, $C$97 =""), 0, IF( ISNUMBER( Z97 ), 0, 1 ))</f>
        <v>0</v>
      </c>
      <c r="CR97" s="61">
        <f xml:space="preserve"> IF( OR( $C$97 = $DS$97, $C$97 =""), 0, IF( ISNUMBER( AA97 ), 0, 1 ))</f>
        <v>0</v>
      </c>
      <c r="CS97" s="61">
        <f xml:space="preserve"> IF( OR( $C$97 = $DS$97, $C$97 =""), 0, IF( ISNUMBER( AB97 ), 0, 1 ))</f>
        <v>0</v>
      </c>
      <c r="CT97" s="61">
        <f xml:space="preserve"> IF( OR( $C$97 = $DS$97, $C$97 =""), 0, IF( ISNUMBER( AC97 ), 0, 1 ))</f>
        <v>0</v>
      </c>
      <c r="CV97" s="61">
        <f xml:space="preserve"> IF( OR( $C$97 = $DS$97, $C$97 =""), 0, IF( ISNUMBER( AE97 ), 0, 1 ))</f>
        <v>0</v>
      </c>
      <c r="CW97" s="61">
        <f xml:space="preserve"> IF( OR( $C$97 = $DS$97, $C$97 =""), 0, IF( ISNUMBER( AF97 ), 0, 1 ))</f>
        <v>0</v>
      </c>
      <c r="CX97" s="61">
        <f xml:space="preserve"> IF( OR( $C$97 = $DS$97, $C$97 =""), 0, IF( ISNUMBER( AG97 ), 0, 1 ))</f>
        <v>0</v>
      </c>
      <c r="CY97" s="61">
        <f xml:space="preserve"> IF( OR( $C$97 = $DS$97, $C$97 =""), 0, IF( ISNUMBER( AH97 ), 0, 1 ))</f>
        <v>0</v>
      </c>
      <c r="CZ97" s="61">
        <f xml:space="preserve"> IF( OR( $C$97 = $DS$97, $C$97 =""), 0, IF( ISNUMBER( AI97 ), 0, 1 ))</f>
        <v>0</v>
      </c>
      <c r="DB97" s="61">
        <f xml:space="preserve"> IF( OR( $C$97 = $DS$97, $C$97 =""), 0, IF( ISNUMBER( AK97 ), 0, 1 ))</f>
        <v>0</v>
      </c>
      <c r="DC97" s="61">
        <f xml:space="preserve"> IF( OR( $C$97 = $DS$97, $C$97 =""), 0, IF( ISNUMBER( AL97 ), 0, 1 ))</f>
        <v>0</v>
      </c>
      <c r="DD97" s="61">
        <f xml:space="preserve"> IF( OR( $C$97 = $DS$97, $C$97 =""), 0, IF( ISNUMBER( AM97 ), 0, 1 ))</f>
        <v>0</v>
      </c>
      <c r="DE97" s="61">
        <f xml:space="preserve"> IF( OR( $C$97 = $DS$97, $C$97 =""), 0, IF( ISNUMBER( AN97 ), 0, 1 ))</f>
        <v>0</v>
      </c>
      <c r="DF97" s="61">
        <f xml:space="preserve"> IF( OR( $C$97 = $DS$97, $C$97 =""), 0, IF( ISNUMBER( AO97 ), 0, 1 ))</f>
        <v>0</v>
      </c>
      <c r="DH97" s="61">
        <f xml:space="preserve"> IF( OR( $C$97 = $DS$97, $C$97 =""), 0, IF( ISNUMBER( AQ97 ), 0, 1 ))</f>
        <v>0</v>
      </c>
      <c r="DI97" s="61">
        <f xml:space="preserve"> IF( OR( $C$97 = $DS$97, $C$97 =""), 0, IF( ISNUMBER( AR97 ), 0, 1 ))</f>
        <v>0</v>
      </c>
      <c r="DJ97" s="61">
        <f xml:space="preserve"> IF( OR( $C$97 = $DS$97, $C$97 =""), 0, IF( ISNUMBER( AS97 ), 0, 1 ))</f>
        <v>0</v>
      </c>
      <c r="DK97" s="61">
        <f xml:space="preserve"> IF( OR( $C$97 = $DS$97, $C$97 =""), 0, IF( ISNUMBER( AT97 ), 0, 1 ))</f>
        <v>0</v>
      </c>
      <c r="DL97" s="61">
        <f xml:space="preserve"> IF( OR( $C$97 = $DS$97, $C$97 =""), 0, IF( ISNUMBER( AU97 ), 0, 1 ))</f>
        <v>0</v>
      </c>
      <c r="DN97" s="61">
        <f xml:space="preserve"> IF( OR( $C$97 = $DS$97, $C$97 =""), 0, IF( ISNUMBER( AW97 ), 0, 1 ))</f>
        <v>0</v>
      </c>
      <c r="DO97" s="61">
        <f xml:space="preserve"> IF( OR( $C$97 = $DS$97, $C$97 =""), 0, IF( ISNUMBER( AX97 ), 0, 1 ))</f>
        <v>0</v>
      </c>
      <c r="DP97" s="61">
        <f xml:space="preserve"> IF( OR( $C$97 = $DS$97, $C$97 =""), 0, IF( ISNUMBER( AY97 ), 0, 1 ))</f>
        <v>0</v>
      </c>
      <c r="DQ97" s="61">
        <f xml:space="preserve"> IF( OR( $C$97 = $DS$97, $C$97 =""), 0, IF( ISNUMBER( AZ97 ), 0, 1 ))</f>
        <v>0</v>
      </c>
      <c r="DR97" s="61">
        <f xml:space="preserve"> IF( OR( $C$97 = $DS$97, $C$97 =""), 0, IF( ISNUMBER( BA97 ), 0, 1 ))</f>
        <v>0</v>
      </c>
      <c r="DS97" s="8" t="s">
        <v>1744</v>
      </c>
    </row>
    <row r="98" spans="2:124" ht="14.25" customHeight="1" x14ac:dyDescent="0.3">
      <c r="B98" s="677">
        <f t="shared" si="22"/>
        <v>87</v>
      </c>
      <c r="C98" s="595" t="s">
        <v>1427</v>
      </c>
      <c r="D98" s="679"/>
      <c r="E98" s="391" t="s">
        <v>41</v>
      </c>
      <c r="F98" s="665">
        <v>3</v>
      </c>
      <c r="G98" s="521">
        <v>0</v>
      </c>
      <c r="H98" s="509">
        <v>0</v>
      </c>
      <c r="I98" s="509">
        <v>0</v>
      </c>
      <c r="J98" s="509">
        <v>0</v>
      </c>
      <c r="K98" s="666">
        <v>0</v>
      </c>
      <c r="L98" s="667">
        <f t="shared" si="13"/>
        <v>0</v>
      </c>
      <c r="M98" s="521">
        <v>0</v>
      </c>
      <c r="N98" s="509">
        <v>0</v>
      </c>
      <c r="O98" s="509">
        <v>0</v>
      </c>
      <c r="P98" s="509">
        <v>0</v>
      </c>
      <c r="Q98" s="666">
        <v>0</v>
      </c>
      <c r="R98" s="667">
        <f t="shared" si="14"/>
        <v>0</v>
      </c>
      <c r="S98" s="521">
        <v>0</v>
      </c>
      <c r="T98" s="509">
        <v>0</v>
      </c>
      <c r="U98" s="509">
        <v>0</v>
      </c>
      <c r="V98" s="509">
        <v>0</v>
      </c>
      <c r="W98" s="666">
        <v>0</v>
      </c>
      <c r="X98" s="667">
        <f t="shared" si="15"/>
        <v>0</v>
      </c>
      <c r="Y98" s="521">
        <v>0</v>
      </c>
      <c r="Z98" s="509">
        <v>0</v>
      </c>
      <c r="AA98" s="509">
        <v>0</v>
      </c>
      <c r="AB98" s="509">
        <v>0</v>
      </c>
      <c r="AC98" s="666">
        <v>0</v>
      </c>
      <c r="AD98" s="667">
        <f t="shared" si="16"/>
        <v>0</v>
      </c>
      <c r="AE98" s="521">
        <v>0</v>
      </c>
      <c r="AF98" s="509">
        <v>0</v>
      </c>
      <c r="AG98" s="509">
        <v>0</v>
      </c>
      <c r="AH98" s="509">
        <v>0</v>
      </c>
      <c r="AI98" s="666">
        <v>0</v>
      </c>
      <c r="AJ98" s="667">
        <f t="shared" si="17"/>
        <v>0</v>
      </c>
      <c r="AK98" s="521">
        <v>0</v>
      </c>
      <c r="AL98" s="509">
        <v>0</v>
      </c>
      <c r="AM98" s="509">
        <v>0</v>
      </c>
      <c r="AN98" s="509">
        <v>0</v>
      </c>
      <c r="AO98" s="666">
        <v>0</v>
      </c>
      <c r="AP98" s="667">
        <f t="shared" si="18"/>
        <v>0</v>
      </c>
      <c r="AQ98" s="521">
        <v>0</v>
      </c>
      <c r="AR98" s="509">
        <v>0</v>
      </c>
      <c r="AS98" s="509">
        <v>0</v>
      </c>
      <c r="AT98" s="509">
        <v>0</v>
      </c>
      <c r="AU98" s="666">
        <v>0</v>
      </c>
      <c r="AV98" s="667">
        <f t="shared" si="19"/>
        <v>0</v>
      </c>
      <c r="AW98" s="521">
        <v>0</v>
      </c>
      <c r="AX98" s="509">
        <v>0</v>
      </c>
      <c r="AY98" s="509">
        <v>0</v>
      </c>
      <c r="AZ98" s="509">
        <v>0</v>
      </c>
      <c r="BA98" s="666">
        <v>0</v>
      </c>
      <c r="BB98" s="667">
        <f t="shared" si="20"/>
        <v>0</v>
      </c>
      <c r="BC98" s="482"/>
      <c r="BD98" s="91"/>
      <c r="BE98" s="488" t="s">
        <v>388</v>
      </c>
      <c r="BF98" s="275"/>
      <c r="BG98" s="43">
        <f t="shared" si="25"/>
        <v>0</v>
      </c>
      <c r="BH98" s="651"/>
      <c r="BJ98" s="677">
        <f t="shared" si="23"/>
        <v>87</v>
      </c>
      <c r="BK98" s="686" t="s">
        <v>1745</v>
      </c>
      <c r="BL98" s="391" t="s">
        <v>41</v>
      </c>
      <c r="BM98" s="665">
        <v>3</v>
      </c>
      <c r="BN98" s="680" t="s">
        <v>1746</v>
      </c>
      <c r="BO98" s="681" t="s">
        <v>1747</v>
      </c>
      <c r="BP98" s="681" t="s">
        <v>1748</v>
      </c>
      <c r="BQ98" s="681" t="s">
        <v>1749</v>
      </c>
      <c r="BR98" s="682" t="s">
        <v>1750</v>
      </c>
      <c r="BS98" s="674" t="s">
        <v>1751</v>
      </c>
      <c r="BV98" s="687">
        <f t="shared" si="24"/>
        <v>0</v>
      </c>
      <c r="BX98" s="61">
        <f xml:space="preserve"> IF( OR( $C$98 = $DS$98, $C$98 =""), 0, IF( ISNUMBER( G98 ), 0, 1 ))</f>
        <v>0</v>
      </c>
      <c r="BY98" s="61">
        <f xml:space="preserve"> IF( OR( $C$98 = $DS$98, $C$98 =""), 0, IF( ISNUMBER( H98 ), 0, 1 ))</f>
        <v>0</v>
      </c>
      <c r="BZ98" s="61">
        <f xml:space="preserve"> IF( OR( $C$98 = $DS$98, $C$98 =""), 0, IF( ISNUMBER( I98 ), 0, 1 ))</f>
        <v>0</v>
      </c>
      <c r="CA98" s="61">
        <f xml:space="preserve"> IF( OR( $C$98 = $DS$98, $C$98 =""), 0, IF( ISNUMBER( J98 ), 0, 1 ))</f>
        <v>0</v>
      </c>
      <c r="CB98" s="61">
        <f xml:space="preserve"> IF( OR( $C$98 = $DS$98, $C$98 =""), 0, IF( ISNUMBER( K98 ), 0, 1 ))</f>
        <v>0</v>
      </c>
      <c r="CD98" s="61">
        <f xml:space="preserve"> IF( OR( $C$98 = $DS$98, $C$98 =""), 0, IF( ISNUMBER( M98 ), 0, 1 ))</f>
        <v>0</v>
      </c>
      <c r="CE98" s="61">
        <f xml:space="preserve"> IF( OR( $C$98 = $DS$98, $C$98 =""), 0, IF( ISNUMBER( N98 ), 0, 1 ))</f>
        <v>0</v>
      </c>
      <c r="CF98" s="61">
        <f xml:space="preserve"> IF( OR( $C$98 = $DS$98, $C$98 =""), 0, IF( ISNUMBER( O98 ), 0, 1 ))</f>
        <v>0</v>
      </c>
      <c r="CG98" s="61">
        <f xml:space="preserve"> IF( OR( $C$98 = $DS$98, $C$98 =""), 0, IF( ISNUMBER( P98 ), 0, 1 ))</f>
        <v>0</v>
      </c>
      <c r="CH98" s="61">
        <f xml:space="preserve"> IF( OR( $C$98 = $DS$98, $C$98 =""), 0, IF( ISNUMBER( Q98 ), 0, 1 ))</f>
        <v>0</v>
      </c>
      <c r="CJ98" s="61">
        <f xml:space="preserve"> IF( OR( $C$98 = $DS$98, $C$98 =""), 0, IF( ISNUMBER( S98 ), 0, 1 ))</f>
        <v>0</v>
      </c>
      <c r="CK98" s="61">
        <f xml:space="preserve"> IF( OR( $C$98 = $DS$98, $C$98 =""), 0, IF( ISNUMBER( T98 ), 0, 1 ))</f>
        <v>0</v>
      </c>
      <c r="CL98" s="61">
        <f xml:space="preserve"> IF( OR( $C$98 = $DS$98, $C$98 =""), 0, IF( ISNUMBER( U98 ), 0, 1 ))</f>
        <v>0</v>
      </c>
      <c r="CM98" s="61">
        <f xml:space="preserve"> IF( OR( $C$98 = $DS$98, $C$98 =""), 0, IF( ISNUMBER( V98 ), 0, 1 ))</f>
        <v>0</v>
      </c>
      <c r="CN98" s="61">
        <f xml:space="preserve"> IF( OR( $C$98 = $DS$98, $C$98 =""), 0, IF( ISNUMBER( W98 ), 0, 1 ))</f>
        <v>0</v>
      </c>
      <c r="CP98" s="61">
        <f xml:space="preserve"> IF( OR( $C$98 = $DS$98, $C$98 =""), 0, IF( ISNUMBER( Y98 ), 0, 1 ))</f>
        <v>0</v>
      </c>
      <c r="CQ98" s="61">
        <f xml:space="preserve"> IF( OR( $C$98 = $DS$98, $C$98 =""), 0, IF( ISNUMBER( Z98 ), 0, 1 ))</f>
        <v>0</v>
      </c>
      <c r="CR98" s="61">
        <f xml:space="preserve"> IF( OR( $C$98 = $DS$98, $C$98 =""), 0, IF( ISNUMBER( AA98 ), 0, 1 ))</f>
        <v>0</v>
      </c>
      <c r="CS98" s="61">
        <f xml:space="preserve"> IF( OR( $C$98 = $DS$98, $C$98 =""), 0, IF( ISNUMBER( AB98 ), 0, 1 ))</f>
        <v>0</v>
      </c>
      <c r="CT98" s="61">
        <f xml:space="preserve"> IF( OR( $C$98 = $DS$98, $C$98 =""), 0, IF( ISNUMBER( AC98 ), 0, 1 ))</f>
        <v>0</v>
      </c>
      <c r="CV98" s="61">
        <f xml:space="preserve"> IF( OR( $C$98 = $DS$98, $C$98 =""), 0, IF( ISNUMBER( AE98 ), 0, 1 ))</f>
        <v>0</v>
      </c>
      <c r="CW98" s="61">
        <f xml:space="preserve"> IF( OR( $C$98 = $DS$98, $C$98 =""), 0, IF( ISNUMBER( AF98 ), 0, 1 ))</f>
        <v>0</v>
      </c>
      <c r="CX98" s="61">
        <f xml:space="preserve"> IF( OR( $C$98 = $DS$98, $C$98 =""), 0, IF( ISNUMBER( AG98 ), 0, 1 ))</f>
        <v>0</v>
      </c>
      <c r="CY98" s="61">
        <f xml:space="preserve"> IF( OR( $C$98 = $DS$98, $C$98 =""), 0, IF( ISNUMBER( AH98 ), 0, 1 ))</f>
        <v>0</v>
      </c>
      <c r="CZ98" s="61">
        <f xml:space="preserve"> IF( OR( $C$98 = $DS$98, $C$98 =""), 0, IF( ISNUMBER( AI98 ), 0, 1 ))</f>
        <v>0</v>
      </c>
      <c r="DB98" s="61">
        <f xml:space="preserve"> IF( OR( $C$98 = $DS$98, $C$98 =""), 0, IF( ISNUMBER( AK98 ), 0, 1 ))</f>
        <v>0</v>
      </c>
      <c r="DC98" s="61">
        <f xml:space="preserve"> IF( OR( $C$98 = $DS$98, $C$98 =""), 0, IF( ISNUMBER( AL98 ), 0, 1 ))</f>
        <v>0</v>
      </c>
      <c r="DD98" s="61">
        <f xml:space="preserve"> IF( OR( $C$98 = $DS$98, $C$98 =""), 0, IF( ISNUMBER( AM98 ), 0, 1 ))</f>
        <v>0</v>
      </c>
      <c r="DE98" s="61">
        <f xml:space="preserve"> IF( OR( $C$98 = $DS$98, $C$98 =""), 0, IF( ISNUMBER( AN98 ), 0, 1 ))</f>
        <v>0</v>
      </c>
      <c r="DF98" s="61">
        <f xml:space="preserve"> IF( OR( $C$98 = $DS$98, $C$98 =""), 0, IF( ISNUMBER( AO98 ), 0, 1 ))</f>
        <v>0</v>
      </c>
      <c r="DH98" s="61">
        <f xml:space="preserve"> IF( OR( $C$98 = $DS$98, $C$98 =""), 0, IF( ISNUMBER( AQ98 ), 0, 1 ))</f>
        <v>0</v>
      </c>
      <c r="DI98" s="61">
        <f xml:space="preserve"> IF( OR( $C$98 = $DS$98, $C$98 =""), 0, IF( ISNUMBER( AR98 ), 0, 1 ))</f>
        <v>0</v>
      </c>
      <c r="DJ98" s="61">
        <f xml:space="preserve"> IF( OR( $C$98 = $DS$98, $C$98 =""), 0, IF( ISNUMBER( AS98 ), 0, 1 ))</f>
        <v>0</v>
      </c>
      <c r="DK98" s="61">
        <f xml:space="preserve"> IF( OR( $C$98 = $DS$98, $C$98 =""), 0, IF( ISNUMBER( AT98 ), 0, 1 ))</f>
        <v>0</v>
      </c>
      <c r="DL98" s="61">
        <f xml:space="preserve"> IF( OR( $C$98 = $DS$98, $C$98 =""), 0, IF( ISNUMBER( AU98 ), 0, 1 ))</f>
        <v>0</v>
      </c>
      <c r="DN98" s="61">
        <f xml:space="preserve"> IF( OR( $C$98 = $DS$98, $C$98 =""), 0, IF( ISNUMBER( AW98 ), 0, 1 ))</f>
        <v>0</v>
      </c>
      <c r="DO98" s="61">
        <f xml:space="preserve"> IF( OR( $C$98 = $DS$98, $C$98 =""), 0, IF( ISNUMBER( AX98 ), 0, 1 ))</f>
        <v>0</v>
      </c>
      <c r="DP98" s="61">
        <f xml:space="preserve"> IF( OR( $C$98 = $DS$98, $C$98 =""), 0, IF( ISNUMBER( AY98 ), 0, 1 ))</f>
        <v>0</v>
      </c>
      <c r="DQ98" s="61">
        <f xml:space="preserve"> IF( OR( $C$98 = $DS$98, $C$98 =""), 0, IF( ISNUMBER( AZ98 ), 0, 1 ))</f>
        <v>0</v>
      </c>
      <c r="DR98" s="61">
        <f xml:space="preserve"> IF( OR( $C$98 = $DS$98, $C$98 =""), 0, IF( ISNUMBER( BA98 ), 0, 1 ))</f>
        <v>0</v>
      </c>
      <c r="DS98" s="8" t="s">
        <v>1752</v>
      </c>
    </row>
    <row r="99" spans="2:124" ht="14.25" customHeight="1" x14ac:dyDescent="0.3">
      <c r="B99" s="677">
        <f t="shared" si="22"/>
        <v>88</v>
      </c>
      <c r="C99" s="595" t="s">
        <v>1436</v>
      </c>
      <c r="D99" s="689"/>
      <c r="E99" s="690" t="s">
        <v>41</v>
      </c>
      <c r="F99" s="691">
        <v>3</v>
      </c>
      <c r="G99" s="521">
        <v>0</v>
      </c>
      <c r="H99" s="509">
        <v>0</v>
      </c>
      <c r="I99" s="509">
        <v>0</v>
      </c>
      <c r="J99" s="509">
        <v>0</v>
      </c>
      <c r="K99" s="666">
        <v>0</v>
      </c>
      <c r="L99" s="667">
        <f t="shared" si="13"/>
        <v>0</v>
      </c>
      <c r="M99" s="521">
        <v>0</v>
      </c>
      <c r="N99" s="509">
        <v>0</v>
      </c>
      <c r="O99" s="509">
        <v>0</v>
      </c>
      <c r="P99" s="509">
        <v>0</v>
      </c>
      <c r="Q99" s="666">
        <v>0</v>
      </c>
      <c r="R99" s="667">
        <f t="shared" si="14"/>
        <v>0</v>
      </c>
      <c r="S99" s="521">
        <v>0</v>
      </c>
      <c r="T99" s="509">
        <v>0</v>
      </c>
      <c r="U99" s="509">
        <v>0</v>
      </c>
      <c r="V99" s="509">
        <v>0</v>
      </c>
      <c r="W99" s="666">
        <v>0</v>
      </c>
      <c r="X99" s="667">
        <f t="shared" si="15"/>
        <v>0</v>
      </c>
      <c r="Y99" s="521">
        <v>0</v>
      </c>
      <c r="Z99" s="509">
        <v>0</v>
      </c>
      <c r="AA99" s="509">
        <v>0</v>
      </c>
      <c r="AB99" s="509">
        <v>0</v>
      </c>
      <c r="AC99" s="666">
        <v>0</v>
      </c>
      <c r="AD99" s="667">
        <f t="shared" si="16"/>
        <v>0</v>
      </c>
      <c r="AE99" s="521">
        <v>0</v>
      </c>
      <c r="AF99" s="509">
        <v>0</v>
      </c>
      <c r="AG99" s="509">
        <v>0</v>
      </c>
      <c r="AH99" s="509">
        <v>0</v>
      </c>
      <c r="AI99" s="666">
        <v>0</v>
      </c>
      <c r="AJ99" s="667">
        <f t="shared" si="17"/>
        <v>0</v>
      </c>
      <c r="AK99" s="521">
        <v>0</v>
      </c>
      <c r="AL99" s="509">
        <v>0</v>
      </c>
      <c r="AM99" s="509">
        <v>0</v>
      </c>
      <c r="AN99" s="509">
        <v>0</v>
      </c>
      <c r="AO99" s="666">
        <v>0</v>
      </c>
      <c r="AP99" s="667">
        <f t="shared" si="18"/>
        <v>0</v>
      </c>
      <c r="AQ99" s="521">
        <v>0</v>
      </c>
      <c r="AR99" s="509">
        <v>0</v>
      </c>
      <c r="AS99" s="509">
        <v>0</v>
      </c>
      <c r="AT99" s="509">
        <v>0</v>
      </c>
      <c r="AU99" s="666">
        <v>0</v>
      </c>
      <c r="AV99" s="667">
        <f t="shared" si="19"/>
        <v>0</v>
      </c>
      <c r="AW99" s="521">
        <v>0</v>
      </c>
      <c r="AX99" s="509">
        <v>0</v>
      </c>
      <c r="AY99" s="509">
        <v>0</v>
      </c>
      <c r="AZ99" s="509">
        <v>0</v>
      </c>
      <c r="BA99" s="666">
        <v>0</v>
      </c>
      <c r="BB99" s="667">
        <f t="shared" si="20"/>
        <v>0</v>
      </c>
      <c r="BC99" s="482"/>
      <c r="BD99" s="91"/>
      <c r="BE99" s="488" t="s">
        <v>388</v>
      </c>
      <c r="BF99" s="275"/>
      <c r="BG99" s="43">
        <f t="shared" si="25"/>
        <v>0</v>
      </c>
      <c r="BH99" s="651"/>
      <c r="BJ99" s="677">
        <f t="shared" si="23"/>
        <v>88</v>
      </c>
      <c r="BK99" s="692" t="s">
        <v>1753</v>
      </c>
      <c r="BL99" s="690" t="s">
        <v>41</v>
      </c>
      <c r="BM99" s="691">
        <v>3</v>
      </c>
      <c r="BN99" s="680" t="s">
        <v>1754</v>
      </c>
      <c r="BO99" s="681" t="s">
        <v>1755</v>
      </c>
      <c r="BP99" s="681" t="s">
        <v>1756</v>
      </c>
      <c r="BQ99" s="681" t="s">
        <v>1757</v>
      </c>
      <c r="BR99" s="682" t="s">
        <v>1758</v>
      </c>
      <c r="BS99" s="722" t="s">
        <v>1759</v>
      </c>
      <c r="BV99" s="687">
        <f t="shared" si="24"/>
        <v>0</v>
      </c>
      <c r="BX99" s="61">
        <f xml:space="preserve"> IF( OR( $C$99 = $DS$99, $C$99 =""), 0, IF( ISNUMBER( G99 ), 0, 1 ))</f>
        <v>0</v>
      </c>
      <c r="BY99" s="61">
        <f xml:space="preserve"> IF( OR( $C$99 = $DS$99, $C$99 =""), 0, IF( ISNUMBER( H99 ), 0, 1 ))</f>
        <v>0</v>
      </c>
      <c r="BZ99" s="61">
        <f xml:space="preserve"> IF( OR( $C$99 = $DS$99, $C$99 =""), 0, IF( ISNUMBER( I99 ), 0, 1 ))</f>
        <v>0</v>
      </c>
      <c r="CA99" s="61">
        <f xml:space="preserve"> IF( OR( $C$99 = $DS$99, $C$99 =""), 0, IF( ISNUMBER( J99 ), 0, 1 ))</f>
        <v>0</v>
      </c>
      <c r="CB99" s="61">
        <f xml:space="preserve"> IF( OR( $C$99 = $DS$99, $C$99 =""), 0, IF( ISNUMBER( K99 ), 0, 1 ))</f>
        <v>0</v>
      </c>
      <c r="CD99" s="61">
        <f xml:space="preserve"> IF( OR( $C$99 = $DS$99, $C$99 =""), 0, IF( ISNUMBER( M99 ), 0, 1 ))</f>
        <v>0</v>
      </c>
      <c r="CE99" s="61">
        <f xml:space="preserve"> IF( OR( $C$99 = $DS$99, $C$99 =""), 0, IF( ISNUMBER( N99 ), 0, 1 ))</f>
        <v>0</v>
      </c>
      <c r="CF99" s="61">
        <f xml:space="preserve"> IF( OR( $C$99 = $DS$99, $C$99 =""), 0, IF( ISNUMBER( O99 ), 0, 1 ))</f>
        <v>0</v>
      </c>
      <c r="CG99" s="61">
        <f xml:space="preserve"> IF( OR( $C$99 = $DS$99, $C$99 =""), 0, IF( ISNUMBER( P99 ), 0, 1 ))</f>
        <v>0</v>
      </c>
      <c r="CH99" s="61">
        <f xml:space="preserve"> IF( OR( $C$99 = $DS$99, $C$99 =""), 0, IF( ISNUMBER( Q99 ), 0, 1 ))</f>
        <v>0</v>
      </c>
      <c r="CJ99" s="61">
        <f xml:space="preserve"> IF( OR( $C$99 = $DS$99, $C$99 =""), 0, IF( ISNUMBER( S99 ), 0, 1 ))</f>
        <v>0</v>
      </c>
      <c r="CK99" s="61">
        <f xml:space="preserve"> IF( OR( $C$99 = $DS$99, $C$99 =""), 0, IF( ISNUMBER( T99 ), 0, 1 ))</f>
        <v>0</v>
      </c>
      <c r="CL99" s="61">
        <f xml:space="preserve"> IF( OR( $C$99 = $DS$99, $C$99 =""), 0, IF( ISNUMBER( U99 ), 0, 1 ))</f>
        <v>0</v>
      </c>
      <c r="CM99" s="61">
        <f xml:space="preserve"> IF( OR( $C$99 = $DS$99, $C$99 =""), 0, IF( ISNUMBER( V99 ), 0, 1 ))</f>
        <v>0</v>
      </c>
      <c r="CN99" s="61">
        <f xml:space="preserve"> IF( OR( $C$99 = $DS$99, $C$99 =""), 0, IF( ISNUMBER( W99 ), 0, 1 ))</f>
        <v>0</v>
      </c>
      <c r="CP99" s="61">
        <f xml:space="preserve"> IF( OR( $C$99 = $DS$99, $C$99 =""), 0, IF( ISNUMBER( Y99 ), 0, 1 ))</f>
        <v>0</v>
      </c>
      <c r="CQ99" s="61">
        <f xml:space="preserve"> IF( OR( $C$99 = $DS$99, $C$99 =""), 0, IF( ISNUMBER( Z99 ), 0, 1 ))</f>
        <v>0</v>
      </c>
      <c r="CR99" s="61">
        <f xml:space="preserve"> IF( OR( $C$99 = $DS$99, $C$99 =""), 0, IF( ISNUMBER( AA99 ), 0, 1 ))</f>
        <v>0</v>
      </c>
      <c r="CS99" s="61">
        <f xml:space="preserve"> IF( OR( $C$99 = $DS$99, $C$99 =""), 0, IF( ISNUMBER( AB99 ), 0, 1 ))</f>
        <v>0</v>
      </c>
      <c r="CT99" s="61">
        <f xml:space="preserve"> IF( OR( $C$99 = $DS$99, $C$99 =""), 0, IF( ISNUMBER( AC99 ), 0, 1 ))</f>
        <v>0</v>
      </c>
      <c r="CV99" s="61">
        <f xml:space="preserve"> IF( OR( $C$99 = $DS$99, $C$99 =""), 0, IF( ISNUMBER( AE99 ), 0, 1 ))</f>
        <v>0</v>
      </c>
      <c r="CW99" s="61">
        <f xml:space="preserve"> IF( OR( $C$99 = $DS$99, $C$99 =""), 0, IF( ISNUMBER( AF99 ), 0, 1 ))</f>
        <v>0</v>
      </c>
      <c r="CX99" s="61">
        <f xml:space="preserve"> IF( OR( $C$99 = $DS$99, $C$99 =""), 0, IF( ISNUMBER( AG99 ), 0, 1 ))</f>
        <v>0</v>
      </c>
      <c r="CY99" s="61">
        <f xml:space="preserve"> IF( OR( $C$99 = $DS$99, $C$99 =""), 0, IF( ISNUMBER( AH99 ), 0, 1 ))</f>
        <v>0</v>
      </c>
      <c r="CZ99" s="61">
        <f xml:space="preserve"> IF( OR( $C$99 = $DS$99, $C$99 =""), 0, IF( ISNUMBER( AI99 ), 0, 1 ))</f>
        <v>0</v>
      </c>
      <c r="DB99" s="61">
        <f xml:space="preserve"> IF( OR( $C$99 = $DS$99, $C$99 =""), 0, IF( ISNUMBER( AK99 ), 0, 1 ))</f>
        <v>0</v>
      </c>
      <c r="DC99" s="61">
        <f xml:space="preserve"> IF( OR( $C$99 = $DS$99, $C$99 =""), 0, IF( ISNUMBER( AL99 ), 0, 1 ))</f>
        <v>0</v>
      </c>
      <c r="DD99" s="61">
        <f xml:space="preserve"> IF( OR( $C$99 = $DS$99, $C$99 =""), 0, IF( ISNUMBER( AM99 ), 0, 1 ))</f>
        <v>0</v>
      </c>
      <c r="DE99" s="61">
        <f xml:space="preserve"> IF( OR( $C$99 = $DS$99, $C$99 =""), 0, IF( ISNUMBER( AN99 ), 0, 1 ))</f>
        <v>0</v>
      </c>
      <c r="DF99" s="61">
        <f xml:space="preserve"> IF( OR( $C$99 = $DS$99, $C$99 =""), 0, IF( ISNUMBER( AO99 ), 0, 1 ))</f>
        <v>0</v>
      </c>
      <c r="DH99" s="61">
        <f xml:space="preserve"> IF( OR( $C$99 = $DS$99, $C$99 =""), 0, IF( ISNUMBER( AQ99 ), 0, 1 ))</f>
        <v>0</v>
      </c>
      <c r="DI99" s="61">
        <f xml:space="preserve"> IF( OR( $C$99 = $DS$99, $C$99 =""), 0, IF( ISNUMBER( AR99 ), 0, 1 ))</f>
        <v>0</v>
      </c>
      <c r="DJ99" s="61">
        <f xml:space="preserve"> IF( OR( $C$99 = $DS$99, $C$99 =""), 0, IF( ISNUMBER( AS99 ), 0, 1 ))</f>
        <v>0</v>
      </c>
      <c r="DK99" s="61">
        <f xml:space="preserve"> IF( OR( $C$99 = $DS$99, $C$99 =""), 0, IF( ISNUMBER( AT99 ), 0, 1 ))</f>
        <v>0</v>
      </c>
      <c r="DL99" s="61">
        <f xml:space="preserve"> IF( OR( $C$99 = $DS$99, $C$99 =""), 0, IF( ISNUMBER( AU99 ), 0, 1 ))</f>
        <v>0</v>
      </c>
      <c r="DN99" s="61">
        <f xml:space="preserve"> IF( OR( $C$99 = $DS$99, $C$99 =""), 0, IF( ISNUMBER( AW99 ), 0, 1 ))</f>
        <v>0</v>
      </c>
      <c r="DO99" s="61">
        <f xml:space="preserve"> IF( OR( $C$99 = $DS$99, $C$99 =""), 0, IF( ISNUMBER( AX99 ), 0, 1 ))</f>
        <v>0</v>
      </c>
      <c r="DP99" s="61">
        <f xml:space="preserve"> IF( OR( $C$99 = $DS$99, $C$99 =""), 0, IF( ISNUMBER( AY99 ), 0, 1 ))</f>
        <v>0</v>
      </c>
      <c r="DQ99" s="61">
        <f xml:space="preserve"> IF( OR( $C$99 = $DS$99, $C$99 =""), 0, IF( ISNUMBER( AZ99 ), 0, 1 ))</f>
        <v>0</v>
      </c>
      <c r="DR99" s="61">
        <f xml:space="preserve"> IF( OR( $C$99 = $DS$99, $C$99 =""), 0, IF( ISNUMBER( BA99 ), 0, 1 ))</f>
        <v>0</v>
      </c>
      <c r="DS99" s="8" t="s">
        <v>1760</v>
      </c>
    </row>
    <row r="100" spans="2:124" ht="14.25" customHeight="1" x14ac:dyDescent="0.3">
      <c r="B100" s="677">
        <f t="shared" si="22"/>
        <v>89</v>
      </c>
      <c r="C100" s="595" t="s">
        <v>1445</v>
      </c>
      <c r="D100" s="689"/>
      <c r="E100" s="690" t="s">
        <v>41</v>
      </c>
      <c r="F100" s="691">
        <v>3</v>
      </c>
      <c r="G100" s="521">
        <v>0</v>
      </c>
      <c r="H100" s="509">
        <v>0</v>
      </c>
      <c r="I100" s="509">
        <v>0</v>
      </c>
      <c r="J100" s="509">
        <v>0</v>
      </c>
      <c r="K100" s="666">
        <v>0</v>
      </c>
      <c r="L100" s="667">
        <f>SUM(G100:K100)</f>
        <v>0</v>
      </c>
      <c r="M100" s="521">
        <v>0</v>
      </c>
      <c r="N100" s="509">
        <v>0</v>
      </c>
      <c r="O100" s="509">
        <v>0</v>
      </c>
      <c r="P100" s="509">
        <v>0</v>
      </c>
      <c r="Q100" s="666">
        <v>0</v>
      </c>
      <c r="R100" s="667">
        <f>SUM(M100:Q100)</f>
        <v>0</v>
      </c>
      <c r="S100" s="521">
        <v>0</v>
      </c>
      <c r="T100" s="509">
        <v>0</v>
      </c>
      <c r="U100" s="509">
        <v>0</v>
      </c>
      <c r="V100" s="509">
        <v>0</v>
      </c>
      <c r="W100" s="666">
        <v>0</v>
      </c>
      <c r="X100" s="667">
        <f>SUM(S100:W100)</f>
        <v>0</v>
      </c>
      <c r="Y100" s="521">
        <v>0</v>
      </c>
      <c r="Z100" s="509">
        <v>0</v>
      </c>
      <c r="AA100" s="509">
        <v>0</v>
      </c>
      <c r="AB100" s="509">
        <v>0</v>
      </c>
      <c r="AC100" s="666">
        <v>0</v>
      </c>
      <c r="AD100" s="667">
        <f>SUM(Y100:AC100)</f>
        <v>0</v>
      </c>
      <c r="AE100" s="521">
        <v>0</v>
      </c>
      <c r="AF100" s="509">
        <v>0</v>
      </c>
      <c r="AG100" s="509">
        <v>0</v>
      </c>
      <c r="AH100" s="509">
        <v>0</v>
      </c>
      <c r="AI100" s="666">
        <v>0</v>
      </c>
      <c r="AJ100" s="667">
        <f>SUM(AE100:AI100)</f>
        <v>0</v>
      </c>
      <c r="AK100" s="521">
        <v>0</v>
      </c>
      <c r="AL100" s="509">
        <v>0</v>
      </c>
      <c r="AM100" s="509">
        <v>0</v>
      </c>
      <c r="AN100" s="509">
        <v>0</v>
      </c>
      <c r="AO100" s="666">
        <v>0</v>
      </c>
      <c r="AP100" s="667">
        <f>SUM(AK100:AO100)</f>
        <v>0</v>
      </c>
      <c r="AQ100" s="521">
        <v>0</v>
      </c>
      <c r="AR100" s="509">
        <v>0</v>
      </c>
      <c r="AS100" s="509">
        <v>0</v>
      </c>
      <c r="AT100" s="509">
        <v>0</v>
      </c>
      <c r="AU100" s="666">
        <v>0</v>
      </c>
      <c r="AV100" s="667">
        <f>SUM(AQ100:AU100)</f>
        <v>0</v>
      </c>
      <c r="AW100" s="521">
        <v>0</v>
      </c>
      <c r="AX100" s="509">
        <v>0</v>
      </c>
      <c r="AY100" s="509">
        <v>0</v>
      </c>
      <c r="AZ100" s="509">
        <v>0</v>
      </c>
      <c r="BA100" s="666">
        <v>0</v>
      </c>
      <c r="BB100" s="667">
        <f>SUM(AW100:BA100)</f>
        <v>0</v>
      </c>
      <c r="BC100" s="482"/>
      <c r="BD100" s="91"/>
      <c r="BE100" s="488" t="s">
        <v>388</v>
      </c>
      <c r="BF100" s="275"/>
      <c r="BG100" s="43">
        <f t="shared" si="25"/>
        <v>0</v>
      </c>
      <c r="BH100" s="651"/>
      <c r="BJ100" s="677">
        <f t="shared" si="23"/>
        <v>89</v>
      </c>
      <c r="BK100" s="692" t="s">
        <v>1761</v>
      </c>
      <c r="BL100" s="391" t="s">
        <v>41</v>
      </c>
      <c r="BM100" s="665">
        <v>3</v>
      </c>
      <c r="BN100" s="671" t="s">
        <v>1762</v>
      </c>
      <c r="BO100" s="672" t="s">
        <v>1763</v>
      </c>
      <c r="BP100" s="672" t="s">
        <v>1764</v>
      </c>
      <c r="BQ100" s="672" t="s">
        <v>1765</v>
      </c>
      <c r="BR100" s="673" t="s">
        <v>1766</v>
      </c>
      <c r="BS100" s="674" t="s">
        <v>1767</v>
      </c>
      <c r="BV100" s="687">
        <f t="shared" si="24"/>
        <v>0</v>
      </c>
      <c r="BX100" s="61">
        <f xml:space="preserve"> IF( OR( $C$100 = $DS$100, $C$100 =""), 0, IF( ISNUMBER( G100 ), 0, 1 ))</f>
        <v>0</v>
      </c>
      <c r="BY100" s="61">
        <f xml:space="preserve"> IF( OR( $C$100 = $DS$100, $C$100 =""), 0, IF( ISNUMBER( H100 ), 0, 1 ))</f>
        <v>0</v>
      </c>
      <c r="BZ100" s="61">
        <f xml:space="preserve"> IF( OR( $C$100 = $DS$100, $C$100 =""), 0, IF( ISNUMBER( I100 ), 0, 1 ))</f>
        <v>0</v>
      </c>
      <c r="CA100" s="61">
        <f xml:space="preserve"> IF( OR( $C$100 = $DS$100, $C$100 =""), 0, IF( ISNUMBER( J100 ), 0, 1 ))</f>
        <v>0</v>
      </c>
      <c r="CB100" s="61">
        <f xml:space="preserve"> IF( OR( $C$100 = $DS$100, $C$100 =""), 0, IF( ISNUMBER( K100 ), 0, 1 ))</f>
        <v>0</v>
      </c>
      <c r="CD100" s="61">
        <f xml:space="preserve"> IF( OR( $C$100 = $DS$100, $C$100 =""), 0, IF( ISNUMBER( M100 ), 0, 1 ))</f>
        <v>0</v>
      </c>
      <c r="CE100" s="61">
        <f xml:space="preserve"> IF( OR( $C$100 = $DS$100, $C$100 =""), 0, IF( ISNUMBER( N100 ), 0, 1 ))</f>
        <v>0</v>
      </c>
      <c r="CF100" s="61">
        <f xml:space="preserve"> IF( OR( $C$100 = $DS$100, $C$100 =""), 0, IF( ISNUMBER( O100 ), 0, 1 ))</f>
        <v>0</v>
      </c>
      <c r="CG100" s="61">
        <f xml:space="preserve"> IF( OR( $C$100 = $DS$100, $C$100 =""), 0, IF( ISNUMBER( P100 ), 0, 1 ))</f>
        <v>0</v>
      </c>
      <c r="CH100" s="61">
        <f xml:space="preserve"> IF( OR( $C$100 = $DS$100, $C$100 =""), 0, IF( ISNUMBER( Q100 ), 0, 1 ))</f>
        <v>0</v>
      </c>
      <c r="CJ100" s="61">
        <f xml:space="preserve"> IF( OR( $C$100 = $DS$100, $C$100 =""), 0, IF( ISNUMBER( S100 ), 0, 1 ))</f>
        <v>0</v>
      </c>
      <c r="CK100" s="61">
        <f xml:space="preserve"> IF( OR( $C$100 = $DS$100, $C$100 =""), 0, IF( ISNUMBER( T100 ), 0, 1 ))</f>
        <v>0</v>
      </c>
      <c r="CL100" s="61">
        <f xml:space="preserve"> IF( OR( $C$100 = $DS$100, $C$100 =""), 0, IF( ISNUMBER( U100 ), 0, 1 ))</f>
        <v>0</v>
      </c>
      <c r="CM100" s="61">
        <f xml:space="preserve"> IF( OR( $C$100 = $DS$100, $C$100 =""), 0, IF( ISNUMBER( V100 ), 0, 1 ))</f>
        <v>0</v>
      </c>
      <c r="CN100" s="61">
        <f xml:space="preserve"> IF( OR( $C$100 = $DS$100, $C$100 =""), 0, IF( ISNUMBER( W100 ), 0, 1 ))</f>
        <v>0</v>
      </c>
      <c r="CP100" s="61">
        <f xml:space="preserve"> IF( OR( $C$100 = $DS$100, $C$100 =""), 0, IF( ISNUMBER( Y100 ), 0, 1 ))</f>
        <v>0</v>
      </c>
      <c r="CQ100" s="61">
        <f xml:space="preserve"> IF( OR( $C$100 = $DS$100, $C$100 =""), 0, IF( ISNUMBER( Z100 ), 0, 1 ))</f>
        <v>0</v>
      </c>
      <c r="CR100" s="61">
        <f xml:space="preserve"> IF( OR( $C$100 = $DS$100, $C$100 =""), 0, IF( ISNUMBER( AA100 ), 0, 1 ))</f>
        <v>0</v>
      </c>
      <c r="CS100" s="61">
        <f xml:space="preserve"> IF( OR( $C$100 = $DS$100, $C$100 =""), 0, IF( ISNUMBER( AB100 ), 0, 1 ))</f>
        <v>0</v>
      </c>
      <c r="CT100" s="61">
        <f xml:space="preserve"> IF( OR( $C$100 = $DS$100, $C$100 =""), 0, IF( ISNUMBER( AC100 ), 0, 1 ))</f>
        <v>0</v>
      </c>
      <c r="CV100" s="61">
        <f xml:space="preserve"> IF( OR( $C$100 = $DS$100, $C$100 =""), 0, IF( ISNUMBER( AE100 ), 0, 1 ))</f>
        <v>0</v>
      </c>
      <c r="CW100" s="61">
        <f xml:space="preserve"> IF( OR( $C$100 = $DS$100, $C$100 =""), 0, IF( ISNUMBER( AF100 ), 0, 1 ))</f>
        <v>0</v>
      </c>
      <c r="CX100" s="61">
        <f xml:space="preserve"> IF( OR( $C$100 = $DS$100, $C$100 =""), 0, IF( ISNUMBER( AG100 ), 0, 1 ))</f>
        <v>0</v>
      </c>
      <c r="CY100" s="61">
        <f xml:space="preserve"> IF( OR( $C$100 = $DS$100, $C$100 =""), 0, IF( ISNUMBER( AH100 ), 0, 1 ))</f>
        <v>0</v>
      </c>
      <c r="CZ100" s="61">
        <f xml:space="preserve"> IF( OR( $C$100 = $DS$100, $C$100 =""), 0, IF( ISNUMBER( AI100 ), 0, 1 ))</f>
        <v>0</v>
      </c>
      <c r="DB100" s="61">
        <f xml:space="preserve"> IF( OR( $C$100 = $DS$100, $C$100 =""), 0, IF( ISNUMBER( AK100 ), 0, 1 ))</f>
        <v>0</v>
      </c>
      <c r="DC100" s="61">
        <f xml:space="preserve"> IF( OR( $C$100 = $DS$100, $C$100 =""), 0, IF( ISNUMBER( AL100 ), 0, 1 ))</f>
        <v>0</v>
      </c>
      <c r="DD100" s="61">
        <f xml:space="preserve"> IF( OR( $C$100 = $DS$100, $C$100 =""), 0, IF( ISNUMBER( AM100 ), 0, 1 ))</f>
        <v>0</v>
      </c>
      <c r="DE100" s="61">
        <f xml:space="preserve"> IF( OR( $C$100 = $DS$100, $C$100 =""), 0, IF( ISNUMBER( AN100 ), 0, 1 ))</f>
        <v>0</v>
      </c>
      <c r="DF100" s="61">
        <f xml:space="preserve"> IF( OR( $C$100 = $DS$100, $C$100 =""), 0, IF( ISNUMBER( AO100 ), 0, 1 ))</f>
        <v>0</v>
      </c>
      <c r="DH100" s="61">
        <f xml:space="preserve"> IF( OR( $C$100 = $DS$100, $C$100 =""), 0, IF( ISNUMBER( AQ100 ), 0, 1 ))</f>
        <v>0</v>
      </c>
      <c r="DI100" s="61">
        <f xml:space="preserve"> IF( OR( $C$100 = $DS$100, $C$100 =""), 0, IF( ISNUMBER( AR100 ), 0, 1 ))</f>
        <v>0</v>
      </c>
      <c r="DJ100" s="61">
        <f xml:space="preserve"> IF( OR( $C$100 = $DS$100, $C$100 =""), 0, IF( ISNUMBER( AS100 ), 0, 1 ))</f>
        <v>0</v>
      </c>
      <c r="DK100" s="61">
        <f xml:space="preserve"> IF( OR( $C$100 = $DS$100, $C$100 =""), 0, IF( ISNUMBER( AT100 ), 0, 1 ))</f>
        <v>0</v>
      </c>
      <c r="DL100" s="61">
        <f xml:space="preserve"> IF( OR( $C$100 = $DS$100, $C$100 =""), 0, IF( ISNUMBER( AU100 ), 0, 1 ))</f>
        <v>0</v>
      </c>
      <c r="DN100" s="61">
        <f xml:space="preserve"> IF( OR( $C$100 = $DS$100, $C$100 =""), 0, IF( ISNUMBER( AW100 ), 0, 1 ))</f>
        <v>0</v>
      </c>
      <c r="DO100" s="61">
        <f xml:space="preserve"> IF( OR( $C$100 = $DS$100, $C$100 =""), 0, IF( ISNUMBER( AX100 ), 0, 1 ))</f>
        <v>0</v>
      </c>
      <c r="DP100" s="61">
        <f xml:space="preserve"> IF( OR( $C$100 = $DS$100, $C$100 =""), 0, IF( ISNUMBER( AY100 ), 0, 1 ))</f>
        <v>0</v>
      </c>
      <c r="DQ100" s="61">
        <f xml:space="preserve"> IF( OR( $C$100 = $DS$100, $C$100 =""), 0, IF( ISNUMBER( AZ100 ), 0, 1 ))</f>
        <v>0</v>
      </c>
      <c r="DR100" s="61">
        <f xml:space="preserve"> IF( OR( $C$100 = $DS$100, $C$100 =""), 0, IF( ISNUMBER( BA100 ), 0, 1 ))</f>
        <v>0</v>
      </c>
      <c r="DS100" s="8" t="s">
        <v>1768</v>
      </c>
    </row>
    <row r="101" spans="2:124" ht="14.25" customHeight="1" x14ac:dyDescent="0.3">
      <c r="B101" s="677">
        <f t="shared" si="22"/>
        <v>90</v>
      </c>
      <c r="C101" s="595" t="s">
        <v>1769</v>
      </c>
      <c r="D101" s="689"/>
      <c r="E101" s="690" t="s">
        <v>41</v>
      </c>
      <c r="F101" s="691">
        <v>3</v>
      </c>
      <c r="G101" s="521"/>
      <c r="H101" s="509"/>
      <c r="I101" s="509"/>
      <c r="J101" s="509"/>
      <c r="K101" s="666"/>
      <c r="L101" s="667">
        <f>SUM(G101:K101)</f>
        <v>0</v>
      </c>
      <c r="M101" s="521"/>
      <c r="N101" s="509"/>
      <c r="O101" s="509"/>
      <c r="P101" s="509"/>
      <c r="Q101" s="666"/>
      <c r="R101" s="667">
        <f>SUM(M101:Q101)</f>
        <v>0</v>
      </c>
      <c r="S101" s="521"/>
      <c r="T101" s="509"/>
      <c r="U101" s="509"/>
      <c r="V101" s="509"/>
      <c r="W101" s="666"/>
      <c r="X101" s="667">
        <f>SUM(S101:W101)</f>
        <v>0</v>
      </c>
      <c r="Y101" s="521"/>
      <c r="Z101" s="509"/>
      <c r="AA101" s="509"/>
      <c r="AB101" s="509"/>
      <c r="AC101" s="666"/>
      <c r="AD101" s="667">
        <f>SUM(Y101:AC101)</f>
        <v>0</v>
      </c>
      <c r="AE101" s="521"/>
      <c r="AF101" s="509"/>
      <c r="AG101" s="509"/>
      <c r="AH101" s="509"/>
      <c r="AI101" s="666"/>
      <c r="AJ101" s="667">
        <f>SUM(AE101:AI101)</f>
        <v>0</v>
      </c>
      <c r="AK101" s="521"/>
      <c r="AL101" s="509"/>
      <c r="AM101" s="509"/>
      <c r="AN101" s="509"/>
      <c r="AO101" s="666"/>
      <c r="AP101" s="667">
        <f>SUM(AK101:AO101)</f>
        <v>0</v>
      </c>
      <c r="AQ101" s="521"/>
      <c r="AR101" s="509"/>
      <c r="AS101" s="509"/>
      <c r="AT101" s="509"/>
      <c r="AU101" s="666"/>
      <c r="AV101" s="667">
        <f>SUM(AQ101:AU101)</f>
        <v>0</v>
      </c>
      <c r="AW101" s="521"/>
      <c r="AX101" s="509"/>
      <c r="AY101" s="509"/>
      <c r="AZ101" s="509"/>
      <c r="BA101" s="666"/>
      <c r="BB101" s="667">
        <f>SUM(AW101:BA101)</f>
        <v>0</v>
      </c>
      <c r="BC101" s="482"/>
      <c r="BD101" s="91"/>
      <c r="BE101" s="488" t="s">
        <v>388</v>
      </c>
      <c r="BF101" s="275"/>
      <c r="BG101" s="43">
        <f t="shared" si="25"/>
        <v>0</v>
      </c>
      <c r="BH101" s="651"/>
      <c r="BJ101" s="677">
        <f t="shared" si="23"/>
        <v>90</v>
      </c>
      <c r="BK101" s="692" t="s">
        <v>1770</v>
      </c>
      <c r="BL101" s="391" t="s">
        <v>41</v>
      </c>
      <c r="BM101" s="665">
        <v>3</v>
      </c>
      <c r="BN101" s="671" t="s">
        <v>1771</v>
      </c>
      <c r="BO101" s="672" t="s">
        <v>1772</v>
      </c>
      <c r="BP101" s="672" t="s">
        <v>1773</v>
      </c>
      <c r="BQ101" s="672" t="s">
        <v>1774</v>
      </c>
      <c r="BR101" s="673" t="s">
        <v>1775</v>
      </c>
      <c r="BS101" s="674" t="s">
        <v>1776</v>
      </c>
      <c r="BV101" s="687">
        <f t="shared" si="24"/>
        <v>0</v>
      </c>
      <c r="BX101" s="61">
        <f xml:space="preserve"> IF( OR( $C$101 = $DS$101, $C$101 =""), 0, IF( ISNUMBER( G101 ), 0, 1 ))</f>
        <v>0</v>
      </c>
      <c r="BY101" s="61">
        <f xml:space="preserve"> IF( OR( $C$101 = $DS$101, $C$101 =""), 0, IF( ISNUMBER( H101 ), 0, 1 ))</f>
        <v>0</v>
      </c>
      <c r="BZ101" s="61">
        <f xml:space="preserve"> IF( OR( $C$101 = $DS$101, $C$101 =""), 0, IF( ISNUMBER( I101 ), 0, 1 ))</f>
        <v>0</v>
      </c>
      <c r="CA101" s="61">
        <f xml:space="preserve"> IF( OR( $C$101 = $DS$101, $C$101 =""), 0, IF( ISNUMBER( J101 ), 0, 1 ))</f>
        <v>0</v>
      </c>
      <c r="CB101" s="61">
        <f xml:space="preserve"> IF( OR( $C$101 = $DS$101, $C$101 =""), 0, IF( ISNUMBER( K101 ), 0, 1 ))</f>
        <v>0</v>
      </c>
      <c r="CD101" s="61">
        <f xml:space="preserve"> IF( OR( $C$101 = $DS$101, $C$101 =""), 0, IF( ISNUMBER( M101 ), 0, 1 ))</f>
        <v>0</v>
      </c>
      <c r="CE101" s="61">
        <f xml:space="preserve"> IF( OR( $C$101 = $DS$101, $C$101 =""), 0, IF( ISNUMBER( N101 ), 0, 1 ))</f>
        <v>0</v>
      </c>
      <c r="CF101" s="61">
        <f xml:space="preserve"> IF( OR( $C$101 = $DS$101, $C$101 =""), 0, IF( ISNUMBER( O101 ), 0, 1 ))</f>
        <v>0</v>
      </c>
      <c r="CG101" s="61">
        <f xml:space="preserve"> IF( OR( $C$101 = $DS$101, $C$101 =""), 0, IF( ISNUMBER( P101 ), 0, 1 ))</f>
        <v>0</v>
      </c>
      <c r="CH101" s="61">
        <f xml:space="preserve"> IF( OR( $C$101 = $DS$101, $C$101 =""), 0, IF( ISNUMBER( Q101 ), 0, 1 ))</f>
        <v>0</v>
      </c>
      <c r="CJ101" s="61">
        <f xml:space="preserve"> IF( OR( $C$101 = $DS$101, $C$101 =""), 0, IF( ISNUMBER( S101 ), 0, 1 ))</f>
        <v>0</v>
      </c>
      <c r="CK101" s="61">
        <f xml:space="preserve"> IF( OR( $C$101 = $DS$101, $C$101 =""), 0, IF( ISNUMBER( T101 ), 0, 1 ))</f>
        <v>0</v>
      </c>
      <c r="CL101" s="61">
        <f xml:space="preserve"> IF( OR( $C$101 = $DS$101, $C$101 =""), 0, IF( ISNUMBER( U101 ), 0, 1 ))</f>
        <v>0</v>
      </c>
      <c r="CM101" s="61">
        <f xml:space="preserve"> IF( OR( $C$101 = $DS$101, $C$101 =""), 0, IF( ISNUMBER( V101 ), 0, 1 ))</f>
        <v>0</v>
      </c>
      <c r="CN101" s="61">
        <f xml:space="preserve"> IF( OR( $C$101 = $DS$101, $C$101 =""), 0, IF( ISNUMBER( W101 ), 0, 1 ))</f>
        <v>0</v>
      </c>
      <c r="CP101" s="61">
        <f xml:space="preserve"> IF( OR( $C$101 = $DS$101, $C$101 =""), 0, IF( ISNUMBER( Y101 ), 0, 1 ))</f>
        <v>0</v>
      </c>
      <c r="CQ101" s="61">
        <f xml:space="preserve"> IF( OR( $C$101 = $DS$101, $C$101 =""), 0, IF( ISNUMBER( Z101 ), 0, 1 ))</f>
        <v>0</v>
      </c>
      <c r="CR101" s="61">
        <f xml:space="preserve"> IF( OR( $C$101 = $DS$101, $C$101 =""), 0, IF( ISNUMBER( AA101 ), 0, 1 ))</f>
        <v>0</v>
      </c>
      <c r="CS101" s="61">
        <f xml:space="preserve"> IF( OR( $C$101 = $DS$101, $C$101 =""), 0, IF( ISNUMBER( AB101 ), 0, 1 ))</f>
        <v>0</v>
      </c>
      <c r="CT101" s="61">
        <f xml:space="preserve"> IF( OR( $C$101 = $DS$101, $C$101 =""), 0, IF( ISNUMBER( AC101 ), 0, 1 ))</f>
        <v>0</v>
      </c>
      <c r="CV101" s="61">
        <f xml:space="preserve"> IF( OR( $C$101 = $DS$101, $C$101 =""), 0, IF( ISNUMBER( AE101 ), 0, 1 ))</f>
        <v>0</v>
      </c>
      <c r="CW101" s="61">
        <f xml:space="preserve"> IF( OR( $C$101 = $DS$101, $C$101 =""), 0, IF( ISNUMBER( AF101 ), 0, 1 ))</f>
        <v>0</v>
      </c>
      <c r="CX101" s="61">
        <f xml:space="preserve"> IF( OR( $C$101 = $DS$101, $C$101 =""), 0, IF( ISNUMBER( AG101 ), 0, 1 ))</f>
        <v>0</v>
      </c>
      <c r="CY101" s="61">
        <f xml:space="preserve"> IF( OR( $C$101 = $DS$101, $C$101 =""), 0, IF( ISNUMBER( AH101 ), 0, 1 ))</f>
        <v>0</v>
      </c>
      <c r="CZ101" s="61">
        <f xml:space="preserve"> IF( OR( $C$101 = $DS$101, $C$101 =""), 0, IF( ISNUMBER( AI101 ), 0, 1 ))</f>
        <v>0</v>
      </c>
      <c r="DB101" s="61">
        <f xml:space="preserve"> IF( OR( $C$101 = $DS$101, $C$101 =""), 0, IF( ISNUMBER( AK101 ), 0, 1 ))</f>
        <v>0</v>
      </c>
      <c r="DC101" s="61">
        <f xml:space="preserve"> IF( OR( $C$101 = $DS$101, $C$101 =""), 0, IF( ISNUMBER( AL101 ), 0, 1 ))</f>
        <v>0</v>
      </c>
      <c r="DD101" s="61">
        <f xml:space="preserve"> IF( OR( $C$101 = $DS$101, $C$101 =""), 0, IF( ISNUMBER( AM101 ), 0, 1 ))</f>
        <v>0</v>
      </c>
      <c r="DE101" s="61">
        <f xml:space="preserve"> IF( OR( $C$101 = $DS$101, $C$101 =""), 0, IF( ISNUMBER( AN101 ), 0, 1 ))</f>
        <v>0</v>
      </c>
      <c r="DF101" s="61">
        <f xml:space="preserve"> IF( OR( $C$101 = $DS$101, $C$101 =""), 0, IF( ISNUMBER( AO101 ), 0, 1 ))</f>
        <v>0</v>
      </c>
      <c r="DH101" s="61">
        <f xml:space="preserve"> IF( OR( $C$101 = $DS$101, $C$101 =""), 0, IF( ISNUMBER( AQ101 ), 0, 1 ))</f>
        <v>0</v>
      </c>
      <c r="DI101" s="61">
        <f xml:space="preserve"> IF( OR( $C$101 = $DS$101, $C$101 =""), 0, IF( ISNUMBER( AR101 ), 0, 1 ))</f>
        <v>0</v>
      </c>
      <c r="DJ101" s="61">
        <f xml:space="preserve"> IF( OR( $C$101 = $DS$101, $C$101 =""), 0, IF( ISNUMBER( AS101 ), 0, 1 ))</f>
        <v>0</v>
      </c>
      <c r="DK101" s="61">
        <f xml:space="preserve"> IF( OR( $C$101 = $DS$101, $C$101 =""), 0, IF( ISNUMBER( AT101 ), 0, 1 ))</f>
        <v>0</v>
      </c>
      <c r="DL101" s="61">
        <f xml:space="preserve"> IF( OR( $C$101 = $DS$101, $C$101 =""), 0, IF( ISNUMBER( AU101 ), 0, 1 ))</f>
        <v>0</v>
      </c>
      <c r="DN101" s="61">
        <f xml:space="preserve"> IF( OR( $C$101 = $DS$101, $C$101 =""), 0, IF( ISNUMBER( AW101 ), 0, 1 ))</f>
        <v>0</v>
      </c>
      <c r="DO101" s="61">
        <f xml:space="preserve"> IF( OR( $C$101 = $DS$101, $C$101 =""), 0, IF( ISNUMBER( AX101 ), 0, 1 ))</f>
        <v>0</v>
      </c>
      <c r="DP101" s="61">
        <f xml:space="preserve"> IF( OR( $C$101 = $DS$101, $C$101 =""), 0, IF( ISNUMBER( AY101 ), 0, 1 ))</f>
        <v>0</v>
      </c>
      <c r="DQ101" s="61">
        <f xml:space="preserve"> IF( OR( $C$101 = $DS$101, $C$101 =""), 0, IF( ISNUMBER( AZ101 ), 0, 1 ))</f>
        <v>0</v>
      </c>
      <c r="DR101" s="61">
        <f xml:space="preserve"> IF( OR( $C$101 = $DS$101, $C$101 =""), 0, IF( ISNUMBER( BA101 ), 0, 1 ))</f>
        <v>0</v>
      </c>
      <c r="DS101" s="8" t="s">
        <v>1769</v>
      </c>
    </row>
    <row r="102" spans="2:124" ht="14.25" customHeight="1" x14ac:dyDescent="0.3">
      <c r="B102" s="677">
        <f t="shared" si="22"/>
        <v>91</v>
      </c>
      <c r="C102" s="595" t="s">
        <v>1777</v>
      </c>
      <c r="D102" s="689"/>
      <c r="E102" s="690" t="s">
        <v>41</v>
      </c>
      <c r="F102" s="691">
        <v>3</v>
      </c>
      <c r="G102" s="521"/>
      <c r="H102" s="509"/>
      <c r="I102" s="509"/>
      <c r="J102" s="509"/>
      <c r="K102" s="666"/>
      <c r="L102" s="667">
        <f>SUM(G102:K102)</f>
        <v>0</v>
      </c>
      <c r="M102" s="521"/>
      <c r="N102" s="509"/>
      <c r="O102" s="509"/>
      <c r="P102" s="509"/>
      <c r="Q102" s="666"/>
      <c r="R102" s="667">
        <f>SUM(M102:Q102)</f>
        <v>0</v>
      </c>
      <c r="S102" s="521"/>
      <c r="T102" s="509"/>
      <c r="U102" s="509"/>
      <c r="V102" s="509"/>
      <c r="W102" s="666"/>
      <c r="X102" s="667">
        <f>SUM(S102:W102)</f>
        <v>0</v>
      </c>
      <c r="Y102" s="521"/>
      <c r="Z102" s="509"/>
      <c r="AA102" s="509"/>
      <c r="AB102" s="509"/>
      <c r="AC102" s="666"/>
      <c r="AD102" s="667">
        <f>SUM(Y102:AC102)</f>
        <v>0</v>
      </c>
      <c r="AE102" s="521"/>
      <c r="AF102" s="509"/>
      <c r="AG102" s="509"/>
      <c r="AH102" s="509"/>
      <c r="AI102" s="666"/>
      <c r="AJ102" s="667">
        <f>SUM(AE102:AI102)</f>
        <v>0</v>
      </c>
      <c r="AK102" s="521"/>
      <c r="AL102" s="509"/>
      <c r="AM102" s="509"/>
      <c r="AN102" s="509"/>
      <c r="AO102" s="666"/>
      <c r="AP102" s="667">
        <f>SUM(AK102:AO102)</f>
        <v>0</v>
      </c>
      <c r="AQ102" s="521"/>
      <c r="AR102" s="509"/>
      <c r="AS102" s="509"/>
      <c r="AT102" s="509"/>
      <c r="AU102" s="666"/>
      <c r="AV102" s="667">
        <f>SUM(AQ102:AU102)</f>
        <v>0</v>
      </c>
      <c r="AW102" s="521"/>
      <c r="AX102" s="509"/>
      <c r="AY102" s="509"/>
      <c r="AZ102" s="509"/>
      <c r="BA102" s="666"/>
      <c r="BB102" s="667">
        <f>SUM(AW102:BA102)</f>
        <v>0</v>
      </c>
      <c r="BC102" s="482"/>
      <c r="BD102" s="91"/>
      <c r="BE102" s="488" t="s">
        <v>388</v>
      </c>
      <c r="BF102" s="275"/>
      <c r="BG102" s="43">
        <f t="shared" si="25"/>
        <v>0</v>
      </c>
      <c r="BH102" s="651"/>
      <c r="BJ102" s="677">
        <f t="shared" si="23"/>
        <v>91</v>
      </c>
      <c r="BK102" s="692" t="s">
        <v>1778</v>
      </c>
      <c r="BL102" s="391" t="s">
        <v>41</v>
      </c>
      <c r="BM102" s="665">
        <v>3</v>
      </c>
      <c r="BN102" s="671" t="s">
        <v>1779</v>
      </c>
      <c r="BO102" s="672" t="s">
        <v>1780</v>
      </c>
      <c r="BP102" s="672" t="s">
        <v>1781</v>
      </c>
      <c r="BQ102" s="672" t="s">
        <v>1782</v>
      </c>
      <c r="BR102" s="673" t="s">
        <v>1783</v>
      </c>
      <c r="BS102" s="674" t="s">
        <v>1784</v>
      </c>
      <c r="BV102" s="687">
        <f t="shared" si="24"/>
        <v>0</v>
      </c>
      <c r="BX102" s="61">
        <f xml:space="preserve"> IF( OR( $C$102 = $DS$102, $C$102 =""), 0, IF( ISNUMBER( G102 ), 0, 1 ))</f>
        <v>0</v>
      </c>
      <c r="BY102" s="61">
        <f xml:space="preserve"> IF( OR( $C$102 = $DS$102, $C$102 =""), 0, IF( ISNUMBER( H102 ), 0, 1 ))</f>
        <v>0</v>
      </c>
      <c r="BZ102" s="61">
        <f xml:space="preserve"> IF( OR( $C$102 = $DS$102, $C$102 =""), 0, IF( ISNUMBER( I102 ), 0, 1 ))</f>
        <v>0</v>
      </c>
      <c r="CA102" s="61">
        <f xml:space="preserve"> IF( OR( $C$102 = $DS$102, $C$102 =""), 0, IF( ISNUMBER( J102 ), 0, 1 ))</f>
        <v>0</v>
      </c>
      <c r="CB102" s="61">
        <f xml:space="preserve"> IF( OR( $C$102 = $DS$102, $C$102 =""), 0, IF( ISNUMBER( K102 ), 0, 1 ))</f>
        <v>0</v>
      </c>
      <c r="CD102" s="61">
        <f xml:space="preserve"> IF( OR( $C$102 = $DS$102, $C$102 =""), 0, IF( ISNUMBER( M102 ), 0, 1 ))</f>
        <v>0</v>
      </c>
      <c r="CE102" s="61">
        <f xml:space="preserve"> IF( OR( $C$102 = $DS$102, $C$102 =""), 0, IF( ISNUMBER( N102 ), 0, 1 ))</f>
        <v>0</v>
      </c>
      <c r="CF102" s="61">
        <f xml:space="preserve"> IF( OR( $C$102 = $DS$102, $C$102 =""), 0, IF( ISNUMBER( O102 ), 0, 1 ))</f>
        <v>0</v>
      </c>
      <c r="CG102" s="61">
        <f xml:space="preserve"> IF( OR( $C$102 = $DS$102, $C$102 =""), 0, IF( ISNUMBER( P102 ), 0, 1 ))</f>
        <v>0</v>
      </c>
      <c r="CH102" s="61">
        <f xml:space="preserve"> IF( OR( $C$102 = $DS$102, $C$102 =""), 0, IF( ISNUMBER( Q102 ), 0, 1 ))</f>
        <v>0</v>
      </c>
      <c r="CJ102" s="61">
        <f xml:space="preserve"> IF( OR( $C$102 = $DS$102, $C$102 =""), 0, IF( ISNUMBER( S102 ), 0, 1 ))</f>
        <v>0</v>
      </c>
      <c r="CK102" s="61">
        <f xml:space="preserve"> IF( OR( $C$102 = $DS$102, $C$102 =""), 0, IF( ISNUMBER( T102 ), 0, 1 ))</f>
        <v>0</v>
      </c>
      <c r="CL102" s="61">
        <f xml:space="preserve"> IF( OR( $C$102 = $DS$102, $C$102 =""), 0, IF( ISNUMBER( U102 ), 0, 1 ))</f>
        <v>0</v>
      </c>
      <c r="CM102" s="61">
        <f xml:space="preserve"> IF( OR( $C$102 = $DS$102, $C$102 =""), 0, IF( ISNUMBER( V102 ), 0, 1 ))</f>
        <v>0</v>
      </c>
      <c r="CN102" s="61">
        <f xml:space="preserve"> IF( OR( $C$102 = $DS$102, $C$102 =""), 0, IF( ISNUMBER( W102 ), 0, 1 ))</f>
        <v>0</v>
      </c>
      <c r="CP102" s="61">
        <f xml:space="preserve"> IF( OR( $C$102 = $DS$102, $C$102 =""), 0, IF( ISNUMBER( Y102 ), 0, 1 ))</f>
        <v>0</v>
      </c>
      <c r="CQ102" s="61">
        <f xml:space="preserve"> IF( OR( $C$102 = $DS$102, $C$102 =""), 0, IF( ISNUMBER( Z102 ), 0, 1 ))</f>
        <v>0</v>
      </c>
      <c r="CR102" s="61">
        <f xml:space="preserve"> IF( OR( $C$102 = $DS$102, $C$102 =""), 0, IF( ISNUMBER( AA102 ), 0, 1 ))</f>
        <v>0</v>
      </c>
      <c r="CS102" s="61">
        <f xml:space="preserve"> IF( OR( $C$102 = $DS$102, $C$102 =""), 0, IF( ISNUMBER( AB102 ), 0, 1 ))</f>
        <v>0</v>
      </c>
      <c r="CT102" s="61">
        <f xml:space="preserve"> IF( OR( $C$102 = $DS$102, $C$102 =""), 0, IF( ISNUMBER( AC102 ), 0, 1 ))</f>
        <v>0</v>
      </c>
      <c r="CV102" s="61">
        <f xml:space="preserve"> IF( OR( $C$102 = $DS$102, $C$102 =""), 0, IF( ISNUMBER( AE102 ), 0, 1 ))</f>
        <v>0</v>
      </c>
      <c r="CW102" s="61">
        <f xml:space="preserve"> IF( OR( $C$102 = $DS$102, $C$102 =""), 0, IF( ISNUMBER( AF102 ), 0, 1 ))</f>
        <v>0</v>
      </c>
      <c r="CX102" s="61">
        <f xml:space="preserve"> IF( OR( $C$102 = $DS$102, $C$102 =""), 0, IF( ISNUMBER( AG102 ), 0, 1 ))</f>
        <v>0</v>
      </c>
      <c r="CY102" s="61">
        <f xml:space="preserve"> IF( OR( $C$102 = $DS$102, $C$102 =""), 0, IF( ISNUMBER( AH102 ), 0, 1 ))</f>
        <v>0</v>
      </c>
      <c r="CZ102" s="61">
        <f xml:space="preserve"> IF( OR( $C$102 = $DS$102, $C$102 =""), 0, IF( ISNUMBER( AI102 ), 0, 1 ))</f>
        <v>0</v>
      </c>
      <c r="DB102" s="61">
        <f xml:space="preserve"> IF( OR( $C$102 = $DS$102, $C$102 =""), 0, IF( ISNUMBER( AK102 ), 0, 1 ))</f>
        <v>0</v>
      </c>
      <c r="DC102" s="61">
        <f xml:space="preserve"> IF( OR( $C$102 = $DS$102, $C$102 =""), 0, IF( ISNUMBER( AL102 ), 0, 1 ))</f>
        <v>0</v>
      </c>
      <c r="DD102" s="61">
        <f xml:space="preserve"> IF( OR( $C$102 = $DS$102, $C$102 =""), 0, IF( ISNUMBER( AM102 ), 0, 1 ))</f>
        <v>0</v>
      </c>
      <c r="DE102" s="61">
        <f xml:space="preserve"> IF( OR( $C$102 = $DS$102, $C$102 =""), 0, IF( ISNUMBER( AN102 ), 0, 1 ))</f>
        <v>0</v>
      </c>
      <c r="DF102" s="61">
        <f xml:space="preserve"> IF( OR( $C$102 = $DS$102, $C$102 =""), 0, IF( ISNUMBER( AO102 ), 0, 1 ))</f>
        <v>0</v>
      </c>
      <c r="DH102" s="61">
        <f xml:space="preserve"> IF( OR( $C$102 = $DS$102, $C$102 =""), 0, IF( ISNUMBER( AQ102 ), 0, 1 ))</f>
        <v>0</v>
      </c>
      <c r="DI102" s="61">
        <f xml:space="preserve"> IF( OR( $C$102 = $DS$102, $C$102 =""), 0, IF( ISNUMBER( AR102 ), 0, 1 ))</f>
        <v>0</v>
      </c>
      <c r="DJ102" s="61">
        <f xml:space="preserve"> IF( OR( $C$102 = $DS$102, $C$102 =""), 0, IF( ISNUMBER( AS102 ), 0, 1 ))</f>
        <v>0</v>
      </c>
      <c r="DK102" s="61">
        <f xml:space="preserve"> IF( OR( $C$102 = $DS$102, $C$102 =""), 0, IF( ISNUMBER( AT102 ), 0, 1 ))</f>
        <v>0</v>
      </c>
      <c r="DL102" s="61">
        <f xml:space="preserve"> IF( OR( $C$102 = $DS$102, $C$102 =""), 0, IF( ISNUMBER( AU102 ), 0, 1 ))</f>
        <v>0</v>
      </c>
      <c r="DN102" s="61">
        <f xml:space="preserve"> IF( OR( $C$102 = $DS$102, $C$102 =""), 0, IF( ISNUMBER( AW102 ), 0, 1 ))</f>
        <v>0</v>
      </c>
      <c r="DO102" s="61">
        <f xml:space="preserve"> IF( OR( $C$102 = $DS$102, $C$102 =""), 0, IF( ISNUMBER( AX102 ), 0, 1 ))</f>
        <v>0</v>
      </c>
      <c r="DP102" s="61">
        <f xml:space="preserve"> IF( OR( $C$102 = $DS$102, $C$102 =""), 0, IF( ISNUMBER( AY102 ), 0, 1 ))</f>
        <v>0</v>
      </c>
      <c r="DQ102" s="61">
        <f xml:space="preserve"> IF( OR( $C$102 = $DS$102, $C$102 =""), 0, IF( ISNUMBER( AZ102 ), 0, 1 ))</f>
        <v>0</v>
      </c>
      <c r="DR102" s="61">
        <f xml:space="preserve"> IF( OR( $C$102 = $DS$102, $C$102 =""), 0, IF( ISNUMBER( BA102 ), 0, 1 ))</f>
        <v>0</v>
      </c>
      <c r="DS102" s="8" t="s">
        <v>1777</v>
      </c>
    </row>
    <row r="103" spans="2:124" ht="14.25" customHeight="1" x14ac:dyDescent="0.3">
      <c r="B103" s="677">
        <f t="shared" si="22"/>
        <v>92</v>
      </c>
      <c r="C103" s="595" t="s">
        <v>1785</v>
      </c>
      <c r="D103" s="689"/>
      <c r="E103" s="690" t="s">
        <v>41</v>
      </c>
      <c r="F103" s="691">
        <v>3</v>
      </c>
      <c r="G103" s="521"/>
      <c r="H103" s="509"/>
      <c r="I103" s="509"/>
      <c r="J103" s="509"/>
      <c r="K103" s="666"/>
      <c r="L103" s="667">
        <f>SUM(G103:K103)</f>
        <v>0</v>
      </c>
      <c r="M103" s="521"/>
      <c r="N103" s="509"/>
      <c r="O103" s="509"/>
      <c r="P103" s="509"/>
      <c r="Q103" s="666"/>
      <c r="R103" s="667">
        <f>SUM(M103:Q103)</f>
        <v>0</v>
      </c>
      <c r="S103" s="521"/>
      <c r="T103" s="509"/>
      <c r="U103" s="509"/>
      <c r="V103" s="509"/>
      <c r="W103" s="666"/>
      <c r="X103" s="667">
        <f>SUM(S103:W103)</f>
        <v>0</v>
      </c>
      <c r="Y103" s="521"/>
      <c r="Z103" s="509"/>
      <c r="AA103" s="509"/>
      <c r="AB103" s="509"/>
      <c r="AC103" s="666"/>
      <c r="AD103" s="667">
        <f>SUM(Y103:AC103)</f>
        <v>0</v>
      </c>
      <c r="AE103" s="521"/>
      <c r="AF103" s="509"/>
      <c r="AG103" s="509"/>
      <c r="AH103" s="509"/>
      <c r="AI103" s="666"/>
      <c r="AJ103" s="667">
        <f>SUM(AE103:AI103)</f>
        <v>0</v>
      </c>
      <c r="AK103" s="521"/>
      <c r="AL103" s="509"/>
      <c r="AM103" s="509"/>
      <c r="AN103" s="509"/>
      <c r="AO103" s="666"/>
      <c r="AP103" s="667">
        <f>SUM(AK103:AO103)</f>
        <v>0</v>
      </c>
      <c r="AQ103" s="521"/>
      <c r="AR103" s="509"/>
      <c r="AS103" s="509"/>
      <c r="AT103" s="509"/>
      <c r="AU103" s="666"/>
      <c r="AV103" s="667">
        <f>SUM(AQ103:AU103)</f>
        <v>0</v>
      </c>
      <c r="AW103" s="521"/>
      <c r="AX103" s="509"/>
      <c r="AY103" s="509"/>
      <c r="AZ103" s="509"/>
      <c r="BA103" s="666"/>
      <c r="BB103" s="667">
        <f>SUM(AW103:BA103)</f>
        <v>0</v>
      </c>
      <c r="BC103" s="482"/>
      <c r="BD103" s="91"/>
      <c r="BE103" s="488" t="s">
        <v>388</v>
      </c>
      <c r="BF103" s="275"/>
      <c r="BG103" s="43">
        <f t="shared" si="25"/>
        <v>0</v>
      </c>
      <c r="BH103" s="651"/>
      <c r="BJ103" s="677">
        <f t="shared" si="23"/>
        <v>92</v>
      </c>
      <c r="BK103" s="692" t="s">
        <v>1786</v>
      </c>
      <c r="BL103" s="391" t="s">
        <v>41</v>
      </c>
      <c r="BM103" s="665">
        <v>3</v>
      </c>
      <c r="BN103" s="671" t="s">
        <v>1787</v>
      </c>
      <c r="BO103" s="672" t="s">
        <v>1788</v>
      </c>
      <c r="BP103" s="672" t="s">
        <v>1789</v>
      </c>
      <c r="BQ103" s="672" t="s">
        <v>1790</v>
      </c>
      <c r="BR103" s="673" t="s">
        <v>1791</v>
      </c>
      <c r="BS103" s="674" t="s">
        <v>1792</v>
      </c>
      <c r="BV103" s="687">
        <f t="shared" si="24"/>
        <v>0</v>
      </c>
      <c r="BX103" s="61">
        <f xml:space="preserve"> IF( OR( $C$103 = $DS$103, $C$103 =""), 0, IF( ISNUMBER( G103 ), 0, 1 ))</f>
        <v>0</v>
      </c>
      <c r="BY103" s="61">
        <f xml:space="preserve"> IF( OR( $C$103 = $DS$103, $C$103 =""), 0, IF( ISNUMBER( H103 ), 0, 1 ))</f>
        <v>0</v>
      </c>
      <c r="BZ103" s="61">
        <f xml:space="preserve"> IF( OR( $C$103 = $DS$103, $C$103 =""), 0, IF( ISNUMBER( I103 ), 0, 1 ))</f>
        <v>0</v>
      </c>
      <c r="CA103" s="61">
        <f xml:space="preserve"> IF( OR( $C$103 = $DS$103, $C$103 =""), 0, IF( ISNUMBER( J103 ), 0, 1 ))</f>
        <v>0</v>
      </c>
      <c r="CB103" s="61">
        <f xml:space="preserve"> IF( OR( $C$103 = $DS$103, $C$103 =""), 0, IF( ISNUMBER( K103 ), 0, 1 ))</f>
        <v>0</v>
      </c>
      <c r="CD103" s="61">
        <f xml:space="preserve"> IF( OR( $C$103 = $DS$103, $C$103 =""), 0, IF( ISNUMBER( M103 ), 0, 1 ))</f>
        <v>0</v>
      </c>
      <c r="CE103" s="61">
        <f xml:space="preserve"> IF( OR( $C$103 = $DS$103, $C$103 =""), 0, IF( ISNUMBER( N103 ), 0, 1 ))</f>
        <v>0</v>
      </c>
      <c r="CF103" s="61">
        <f xml:space="preserve"> IF( OR( $C$103 = $DS$103, $C$103 =""), 0, IF( ISNUMBER( O103 ), 0, 1 ))</f>
        <v>0</v>
      </c>
      <c r="CG103" s="61">
        <f xml:space="preserve"> IF( OR( $C$103 = $DS$103, $C$103 =""), 0, IF( ISNUMBER( P103 ), 0, 1 ))</f>
        <v>0</v>
      </c>
      <c r="CH103" s="61">
        <f xml:space="preserve"> IF( OR( $C$103 = $DS$103, $C$103 =""), 0, IF( ISNUMBER( Q103 ), 0, 1 ))</f>
        <v>0</v>
      </c>
      <c r="CJ103" s="61">
        <f xml:space="preserve"> IF( OR( $C$103 = $DS$103, $C$103 =""), 0, IF( ISNUMBER( S103 ), 0, 1 ))</f>
        <v>0</v>
      </c>
      <c r="CK103" s="61">
        <f xml:space="preserve"> IF( OR( $C$103 = $DS$103, $C$103 =""), 0, IF( ISNUMBER( T103 ), 0, 1 ))</f>
        <v>0</v>
      </c>
      <c r="CL103" s="61">
        <f xml:space="preserve"> IF( OR( $C$103 = $DS$103, $C$103 =""), 0, IF( ISNUMBER( U103 ), 0, 1 ))</f>
        <v>0</v>
      </c>
      <c r="CM103" s="61">
        <f xml:space="preserve"> IF( OR( $C$103 = $DS$103, $C$103 =""), 0, IF( ISNUMBER( V103 ), 0, 1 ))</f>
        <v>0</v>
      </c>
      <c r="CN103" s="61">
        <f xml:space="preserve"> IF( OR( $C$103 = $DS$103, $C$103 =""), 0, IF( ISNUMBER( W103 ), 0, 1 ))</f>
        <v>0</v>
      </c>
      <c r="CP103" s="61">
        <f xml:space="preserve"> IF( OR( $C$103 = $DS$103, $C$103 =""), 0, IF( ISNUMBER( Y103 ), 0, 1 ))</f>
        <v>0</v>
      </c>
      <c r="CQ103" s="61">
        <f xml:space="preserve"> IF( OR( $C$103 = $DS$103, $C$103 =""), 0, IF( ISNUMBER( Z103 ), 0, 1 ))</f>
        <v>0</v>
      </c>
      <c r="CR103" s="61">
        <f xml:space="preserve"> IF( OR( $C$103 = $DS$103, $C$103 =""), 0, IF( ISNUMBER( AA103 ), 0, 1 ))</f>
        <v>0</v>
      </c>
      <c r="CS103" s="61">
        <f xml:space="preserve"> IF( OR( $C$103 = $DS$103, $C$103 =""), 0, IF( ISNUMBER( AB103 ), 0, 1 ))</f>
        <v>0</v>
      </c>
      <c r="CT103" s="61">
        <f xml:space="preserve"> IF( OR( $C$103 = $DS$103, $C$103 =""), 0, IF( ISNUMBER( AC103 ), 0, 1 ))</f>
        <v>0</v>
      </c>
      <c r="CV103" s="61">
        <f xml:space="preserve"> IF( OR( $C$103 = $DS$103, $C$103 =""), 0, IF( ISNUMBER( AE103 ), 0, 1 ))</f>
        <v>0</v>
      </c>
      <c r="CW103" s="61">
        <f xml:space="preserve"> IF( OR( $C$103 = $DS$103, $C$103 =""), 0, IF( ISNUMBER( AF103 ), 0, 1 ))</f>
        <v>0</v>
      </c>
      <c r="CX103" s="61">
        <f xml:space="preserve"> IF( OR( $C$103 = $DS$103, $C$103 =""), 0, IF( ISNUMBER( AG103 ), 0, 1 ))</f>
        <v>0</v>
      </c>
      <c r="CY103" s="61">
        <f xml:space="preserve"> IF( OR( $C$103 = $DS$103, $C$103 =""), 0, IF( ISNUMBER( AH103 ), 0, 1 ))</f>
        <v>0</v>
      </c>
      <c r="CZ103" s="61">
        <f xml:space="preserve"> IF( OR( $C$103 = $DS$103, $C$103 =""), 0, IF( ISNUMBER( AI103 ), 0, 1 ))</f>
        <v>0</v>
      </c>
      <c r="DB103" s="61">
        <f xml:space="preserve"> IF( OR( $C$103 = $DS$103, $C$103 =""), 0, IF( ISNUMBER( AK103 ), 0, 1 ))</f>
        <v>0</v>
      </c>
      <c r="DC103" s="61">
        <f xml:space="preserve"> IF( OR( $C$103 = $DS$103, $C$103 =""), 0, IF( ISNUMBER( AL103 ), 0, 1 ))</f>
        <v>0</v>
      </c>
      <c r="DD103" s="61">
        <f xml:space="preserve"> IF( OR( $C$103 = $DS$103, $C$103 =""), 0, IF( ISNUMBER( AM103 ), 0, 1 ))</f>
        <v>0</v>
      </c>
      <c r="DE103" s="61">
        <f xml:space="preserve"> IF( OR( $C$103 = $DS$103, $C$103 =""), 0, IF( ISNUMBER( AN103 ), 0, 1 ))</f>
        <v>0</v>
      </c>
      <c r="DF103" s="61">
        <f xml:space="preserve"> IF( OR( $C$103 = $DS$103, $C$103 =""), 0, IF( ISNUMBER( AO103 ), 0, 1 ))</f>
        <v>0</v>
      </c>
      <c r="DH103" s="61">
        <f xml:space="preserve"> IF( OR( $C$103 = $DS$103, $C$103 =""), 0, IF( ISNUMBER( AQ103 ), 0, 1 ))</f>
        <v>0</v>
      </c>
      <c r="DI103" s="61">
        <f xml:space="preserve"> IF( OR( $C$103 = $DS$103, $C$103 =""), 0, IF( ISNUMBER( AR103 ), 0, 1 ))</f>
        <v>0</v>
      </c>
      <c r="DJ103" s="61">
        <f xml:space="preserve"> IF( OR( $C$103 = $DS$103, $C$103 =""), 0, IF( ISNUMBER( AS103 ), 0, 1 ))</f>
        <v>0</v>
      </c>
      <c r="DK103" s="61">
        <f xml:space="preserve"> IF( OR( $C$103 = $DS$103, $C$103 =""), 0, IF( ISNUMBER( AT103 ), 0, 1 ))</f>
        <v>0</v>
      </c>
      <c r="DL103" s="61">
        <f xml:space="preserve"> IF( OR( $C$103 = $DS$103, $C$103 =""), 0, IF( ISNUMBER( AU103 ), 0, 1 ))</f>
        <v>0</v>
      </c>
      <c r="DN103" s="61">
        <f xml:space="preserve"> IF( OR( $C$103 = $DS$103, $C$103 =""), 0, IF( ISNUMBER( AW103 ), 0, 1 ))</f>
        <v>0</v>
      </c>
      <c r="DO103" s="61">
        <f xml:space="preserve"> IF( OR( $C$103 = $DS$103, $C$103 =""), 0, IF( ISNUMBER( AX103 ), 0, 1 ))</f>
        <v>0</v>
      </c>
      <c r="DP103" s="61">
        <f xml:space="preserve"> IF( OR( $C$103 = $DS$103, $C$103 =""), 0, IF( ISNUMBER( AY103 ), 0, 1 ))</f>
        <v>0</v>
      </c>
      <c r="DQ103" s="61">
        <f xml:space="preserve"> IF( OR( $C$103 = $DS$103, $C$103 =""), 0, IF( ISNUMBER( AZ103 ), 0, 1 ))</f>
        <v>0</v>
      </c>
      <c r="DR103" s="61">
        <f xml:space="preserve"> IF( OR( $C$103 = $DS$103, $C$103 =""), 0, IF( ISNUMBER( BA103 ), 0, 1 ))</f>
        <v>0</v>
      </c>
      <c r="DS103" s="8" t="s">
        <v>1785</v>
      </c>
    </row>
    <row r="104" spans="2:124" ht="14.25" customHeight="1" thickBot="1" x14ac:dyDescent="0.35">
      <c r="B104" s="677">
        <f t="shared" si="22"/>
        <v>93</v>
      </c>
      <c r="C104" s="595" t="s">
        <v>1793</v>
      </c>
      <c r="D104" s="689"/>
      <c r="E104" s="690" t="s">
        <v>41</v>
      </c>
      <c r="F104" s="691">
        <v>3</v>
      </c>
      <c r="G104" s="695"/>
      <c r="H104" s="696"/>
      <c r="I104" s="696"/>
      <c r="J104" s="696"/>
      <c r="K104" s="697"/>
      <c r="L104" s="667">
        <f>SUM(G104:K104)</f>
        <v>0</v>
      </c>
      <c r="M104" s="695"/>
      <c r="N104" s="696"/>
      <c r="O104" s="696"/>
      <c r="P104" s="696"/>
      <c r="Q104" s="697"/>
      <c r="R104" s="667">
        <f>SUM(M104:Q104)</f>
        <v>0</v>
      </c>
      <c r="S104" s="695"/>
      <c r="T104" s="696"/>
      <c r="U104" s="696"/>
      <c r="V104" s="696"/>
      <c r="W104" s="697"/>
      <c r="X104" s="667">
        <f>SUM(S104:W104)</f>
        <v>0</v>
      </c>
      <c r="Y104" s="695"/>
      <c r="Z104" s="696"/>
      <c r="AA104" s="696"/>
      <c r="AB104" s="696"/>
      <c r="AC104" s="697"/>
      <c r="AD104" s="667">
        <f>SUM(Y104:AC104)</f>
        <v>0</v>
      </c>
      <c r="AE104" s="695"/>
      <c r="AF104" s="696"/>
      <c r="AG104" s="696"/>
      <c r="AH104" s="696"/>
      <c r="AI104" s="697"/>
      <c r="AJ104" s="667">
        <f>SUM(AE104:AI104)</f>
        <v>0</v>
      </c>
      <c r="AK104" s="695"/>
      <c r="AL104" s="696"/>
      <c r="AM104" s="696"/>
      <c r="AN104" s="696"/>
      <c r="AO104" s="697"/>
      <c r="AP104" s="667">
        <f>SUM(AK104:AO104)</f>
        <v>0</v>
      </c>
      <c r="AQ104" s="695"/>
      <c r="AR104" s="696"/>
      <c r="AS104" s="696"/>
      <c r="AT104" s="696"/>
      <c r="AU104" s="697"/>
      <c r="AV104" s="667">
        <f>SUM(AQ104:AU104)</f>
        <v>0</v>
      </c>
      <c r="AW104" s="695"/>
      <c r="AX104" s="696"/>
      <c r="AY104" s="696"/>
      <c r="AZ104" s="696"/>
      <c r="BA104" s="697"/>
      <c r="BB104" s="667">
        <f>SUM(AW104:BA104)</f>
        <v>0</v>
      </c>
      <c r="BC104" s="482"/>
      <c r="BD104" s="91"/>
      <c r="BE104" s="488" t="s">
        <v>388</v>
      </c>
      <c r="BF104" s="275"/>
      <c r="BG104" s="43">
        <f t="shared" si="25"/>
        <v>0</v>
      </c>
      <c r="BH104" s="651"/>
      <c r="BJ104" s="677">
        <f t="shared" si="23"/>
        <v>93</v>
      </c>
      <c r="BK104" s="692" t="s">
        <v>1794</v>
      </c>
      <c r="BL104" s="723" t="s">
        <v>41</v>
      </c>
      <c r="BM104" s="724">
        <v>3</v>
      </c>
      <c r="BN104" s="725" t="s">
        <v>1795</v>
      </c>
      <c r="BO104" s="699" t="s">
        <v>1796</v>
      </c>
      <c r="BP104" s="699" t="s">
        <v>1797</v>
      </c>
      <c r="BQ104" s="699" t="s">
        <v>1798</v>
      </c>
      <c r="BR104" s="726" t="s">
        <v>1799</v>
      </c>
      <c r="BS104" s="701" t="s">
        <v>1800</v>
      </c>
      <c r="BV104" s="687">
        <f t="shared" si="24"/>
        <v>0</v>
      </c>
      <c r="BX104" s="61">
        <f xml:space="preserve"> IF( OR( $C$104 = $DS$104, $C$104 =""), 0, IF( ISNUMBER( G104 ), 0, 1 ))</f>
        <v>0</v>
      </c>
      <c r="BY104" s="61">
        <f xml:space="preserve"> IF( OR( $C$104 = $DS$104, $C$104 =""), 0, IF( ISNUMBER( H104 ), 0, 1 ))</f>
        <v>0</v>
      </c>
      <c r="BZ104" s="61">
        <f xml:space="preserve"> IF( OR( $C$104 = $DS$104, $C$104 =""), 0, IF( ISNUMBER( I104 ), 0, 1 ))</f>
        <v>0</v>
      </c>
      <c r="CA104" s="61">
        <f xml:space="preserve"> IF( OR( $C$104 = $DS$104, $C$104 =""), 0, IF( ISNUMBER( J104 ), 0, 1 ))</f>
        <v>0</v>
      </c>
      <c r="CB104" s="61">
        <f xml:space="preserve"> IF( OR( $C$104 = $DS$104, $C$104 =""), 0, IF( ISNUMBER( K104 ), 0, 1 ))</f>
        <v>0</v>
      </c>
      <c r="CD104" s="61">
        <f xml:space="preserve"> IF( OR( $C$104 = $DS$104, $C$104 =""), 0, IF( ISNUMBER( M104 ), 0, 1 ))</f>
        <v>0</v>
      </c>
      <c r="CE104" s="61">
        <f xml:space="preserve"> IF( OR( $C$104 = $DS$104, $C$104 =""), 0, IF( ISNUMBER( N104 ), 0, 1 ))</f>
        <v>0</v>
      </c>
      <c r="CF104" s="61">
        <f xml:space="preserve"> IF( OR( $C$104 = $DS$104, $C$104 =""), 0, IF( ISNUMBER( O104 ), 0, 1 ))</f>
        <v>0</v>
      </c>
      <c r="CG104" s="61">
        <f xml:space="preserve"> IF( OR( $C$104 = $DS$104, $C$104 =""), 0, IF( ISNUMBER( P104 ), 0, 1 ))</f>
        <v>0</v>
      </c>
      <c r="CH104" s="61">
        <f xml:space="preserve"> IF( OR( $C$104 = $DS$104, $C$104 =""), 0, IF( ISNUMBER( Q104 ), 0, 1 ))</f>
        <v>0</v>
      </c>
      <c r="CJ104" s="61">
        <f xml:space="preserve"> IF( OR( $C$104 = $DS$104, $C$104 =""), 0, IF( ISNUMBER( S104 ), 0, 1 ))</f>
        <v>0</v>
      </c>
      <c r="CK104" s="61">
        <f xml:space="preserve"> IF( OR( $C$104 = $DS$104, $C$104 =""), 0, IF( ISNUMBER( T104 ), 0, 1 ))</f>
        <v>0</v>
      </c>
      <c r="CL104" s="61">
        <f xml:space="preserve"> IF( OR( $C$104 = $DS$104, $C$104 =""), 0, IF( ISNUMBER( U104 ), 0, 1 ))</f>
        <v>0</v>
      </c>
      <c r="CM104" s="61">
        <f xml:space="preserve"> IF( OR( $C$104 = $DS$104, $C$104 =""), 0, IF( ISNUMBER( V104 ), 0, 1 ))</f>
        <v>0</v>
      </c>
      <c r="CN104" s="61">
        <f xml:space="preserve"> IF( OR( $C$104 = $DS$104, $C$104 =""), 0, IF( ISNUMBER( W104 ), 0, 1 ))</f>
        <v>0</v>
      </c>
      <c r="CP104" s="61">
        <f xml:space="preserve"> IF( OR( $C$104 = $DS$104, $C$104 =""), 0, IF( ISNUMBER( Y104 ), 0, 1 ))</f>
        <v>0</v>
      </c>
      <c r="CQ104" s="61">
        <f xml:space="preserve"> IF( OR( $C$104 = $DS$104, $C$104 =""), 0, IF( ISNUMBER( Z104 ), 0, 1 ))</f>
        <v>0</v>
      </c>
      <c r="CR104" s="61">
        <f xml:space="preserve"> IF( OR( $C$104 = $DS$104, $C$104 =""), 0, IF( ISNUMBER( AA104 ), 0, 1 ))</f>
        <v>0</v>
      </c>
      <c r="CS104" s="61">
        <f xml:space="preserve"> IF( OR( $C$104 = $DS$104, $C$104 =""), 0, IF( ISNUMBER( AB104 ), 0, 1 ))</f>
        <v>0</v>
      </c>
      <c r="CT104" s="61">
        <f xml:space="preserve"> IF( OR( $C$104 = $DS$104, $C$104 =""), 0, IF( ISNUMBER( AC104 ), 0, 1 ))</f>
        <v>0</v>
      </c>
      <c r="CV104" s="61">
        <f xml:space="preserve"> IF( OR( $C$104 = $DS$104, $C$104 =""), 0, IF( ISNUMBER( AE104 ), 0, 1 ))</f>
        <v>0</v>
      </c>
      <c r="CW104" s="61">
        <f xml:space="preserve"> IF( OR( $C$104 = $DS$104, $C$104 =""), 0, IF( ISNUMBER( AF104 ), 0, 1 ))</f>
        <v>0</v>
      </c>
      <c r="CX104" s="61">
        <f xml:space="preserve"> IF( OR( $C$104 = $DS$104, $C$104 =""), 0, IF( ISNUMBER( AG104 ), 0, 1 ))</f>
        <v>0</v>
      </c>
      <c r="CY104" s="61">
        <f xml:space="preserve"> IF( OR( $C$104 = $DS$104, $C$104 =""), 0, IF( ISNUMBER( AH104 ), 0, 1 ))</f>
        <v>0</v>
      </c>
      <c r="CZ104" s="61">
        <f xml:space="preserve"> IF( OR( $C$104 = $DS$104, $C$104 =""), 0, IF( ISNUMBER( AI104 ), 0, 1 ))</f>
        <v>0</v>
      </c>
      <c r="DB104" s="61">
        <f xml:space="preserve"> IF( OR( $C$104 = $DS$104, $C$104 =""), 0, IF( ISNUMBER( AK104 ), 0, 1 ))</f>
        <v>0</v>
      </c>
      <c r="DC104" s="61">
        <f xml:space="preserve"> IF( OR( $C$104 = $DS$104, $C$104 =""), 0, IF( ISNUMBER( AL104 ), 0, 1 ))</f>
        <v>0</v>
      </c>
      <c r="DD104" s="61">
        <f xml:space="preserve"> IF( OR( $C$104 = $DS$104, $C$104 =""), 0, IF( ISNUMBER( AM104 ), 0, 1 ))</f>
        <v>0</v>
      </c>
      <c r="DE104" s="61">
        <f xml:space="preserve"> IF( OR( $C$104 = $DS$104, $C$104 =""), 0, IF( ISNUMBER( AN104 ), 0, 1 ))</f>
        <v>0</v>
      </c>
      <c r="DF104" s="61">
        <f xml:space="preserve"> IF( OR( $C$104 = $DS$104, $C$104 =""), 0, IF( ISNUMBER( AO104 ), 0, 1 ))</f>
        <v>0</v>
      </c>
      <c r="DH104" s="61">
        <f xml:space="preserve"> IF( OR( $C$104 = $DS$104, $C$104 =""), 0, IF( ISNUMBER( AQ104 ), 0, 1 ))</f>
        <v>0</v>
      </c>
      <c r="DI104" s="61">
        <f xml:space="preserve"> IF( OR( $C$104 = $DS$104, $C$104 =""), 0, IF( ISNUMBER( AR104 ), 0, 1 ))</f>
        <v>0</v>
      </c>
      <c r="DJ104" s="61">
        <f xml:space="preserve"> IF( OR( $C$104 = $DS$104, $C$104 =""), 0, IF( ISNUMBER( AS104 ), 0, 1 ))</f>
        <v>0</v>
      </c>
      <c r="DK104" s="61">
        <f xml:space="preserve"> IF( OR( $C$104 = $DS$104, $C$104 =""), 0, IF( ISNUMBER( AT104 ), 0, 1 ))</f>
        <v>0</v>
      </c>
      <c r="DL104" s="61">
        <f xml:space="preserve"> IF( OR( $C$104 = $DS$104, $C$104 =""), 0, IF( ISNUMBER( AU104 ), 0, 1 ))</f>
        <v>0</v>
      </c>
      <c r="DN104" s="61">
        <f xml:space="preserve"> IF( OR( $C$104 = $DS$104, $C$104 =""), 0, IF( ISNUMBER( AW104 ), 0, 1 ))</f>
        <v>0</v>
      </c>
      <c r="DO104" s="61">
        <f xml:space="preserve"> IF( OR( $C$104 = $DS$104, $C$104 =""), 0, IF( ISNUMBER( AX104 ), 0, 1 ))</f>
        <v>0</v>
      </c>
      <c r="DP104" s="61">
        <f xml:space="preserve"> IF( OR( $C$104 = $DS$104, $C$104 =""), 0, IF( ISNUMBER( AY104 ), 0, 1 ))</f>
        <v>0</v>
      </c>
      <c r="DQ104" s="61">
        <f xml:space="preserve"> IF( OR( $C$104 = $DS$104, $C$104 =""), 0, IF( ISNUMBER( AZ104 ), 0, 1 ))</f>
        <v>0</v>
      </c>
      <c r="DR104" s="61">
        <f xml:space="preserve"> IF( OR( $C$104 = $DS$104, $C$104 =""), 0, IF( ISNUMBER( BA104 ), 0, 1 ))</f>
        <v>0</v>
      </c>
      <c r="DS104" s="8" t="s">
        <v>1793</v>
      </c>
    </row>
    <row r="105" spans="2:124" s="633" customFormat="1" ht="14.25" customHeight="1" thickBot="1" x14ac:dyDescent="0.35">
      <c r="B105" s="702">
        <f t="shared" si="22"/>
        <v>94</v>
      </c>
      <c r="C105" s="703" t="s">
        <v>1801</v>
      </c>
      <c r="D105" s="704"/>
      <c r="E105" s="705" t="s">
        <v>41</v>
      </c>
      <c r="F105" s="706">
        <v>3</v>
      </c>
      <c r="G105" s="707">
        <f>SUM(G59:G104)</f>
        <v>0</v>
      </c>
      <c r="H105" s="334">
        <f>SUM(H59:H104)</f>
        <v>0</v>
      </c>
      <c r="I105" s="334">
        <f>SUM(I59:I104)</f>
        <v>0</v>
      </c>
      <c r="J105" s="334">
        <f>SUM(J59:J104)</f>
        <v>0</v>
      </c>
      <c r="K105" s="708">
        <f>SUM(K59:K104)</f>
        <v>0</v>
      </c>
      <c r="L105" s="709">
        <f t="shared" si="13"/>
        <v>0</v>
      </c>
      <c r="M105" s="707">
        <f>SUM(M59:M104)</f>
        <v>7.6740000000000004</v>
      </c>
      <c r="N105" s="334">
        <f>SUM(N59:N104)</f>
        <v>0.78600000000000003</v>
      </c>
      <c r="O105" s="334">
        <f>SUM(O59:O104)</f>
        <v>0</v>
      </c>
      <c r="P105" s="334">
        <f>SUM(P59:P104)</f>
        <v>0</v>
      </c>
      <c r="Q105" s="708">
        <f>SUM(Q59:Q104)</f>
        <v>0</v>
      </c>
      <c r="R105" s="709">
        <f t="shared" si="14"/>
        <v>8.4600000000000009</v>
      </c>
      <c r="S105" s="707">
        <f>SUM(S59:S104)</f>
        <v>8.01</v>
      </c>
      <c r="T105" s="334">
        <f>SUM(T59:T104)</f>
        <v>0.87</v>
      </c>
      <c r="U105" s="334">
        <f>SUM(U59:U104)</f>
        <v>0</v>
      </c>
      <c r="V105" s="334">
        <f>SUM(V59:V104)</f>
        <v>0</v>
      </c>
      <c r="W105" s="708">
        <f>SUM(W59:W104)</f>
        <v>0</v>
      </c>
      <c r="X105" s="709">
        <f t="shared" si="15"/>
        <v>8.879999999999999</v>
      </c>
      <c r="Y105" s="707">
        <f>SUM(Y59:Y104)</f>
        <v>0</v>
      </c>
      <c r="Z105" s="334">
        <f>SUM(Z59:Z104)</f>
        <v>0</v>
      </c>
      <c r="AA105" s="334">
        <f>SUM(AA59:AA104)</f>
        <v>0</v>
      </c>
      <c r="AB105" s="334">
        <f>SUM(AB59:AB104)</f>
        <v>0</v>
      </c>
      <c r="AC105" s="708">
        <f>SUM(AC59:AC104)</f>
        <v>0</v>
      </c>
      <c r="AD105" s="709">
        <f t="shared" si="16"/>
        <v>0</v>
      </c>
      <c r="AE105" s="707">
        <f>SUM(AE59:AE104)</f>
        <v>0</v>
      </c>
      <c r="AF105" s="334">
        <f>SUM(AF59:AF104)</f>
        <v>0</v>
      </c>
      <c r="AG105" s="334">
        <f>SUM(AG59:AG104)</f>
        <v>0</v>
      </c>
      <c r="AH105" s="334">
        <f>SUM(AH59:AH104)</f>
        <v>0</v>
      </c>
      <c r="AI105" s="708">
        <f>SUM(AI59:AI104)</f>
        <v>0</v>
      </c>
      <c r="AJ105" s="709">
        <f t="shared" si="17"/>
        <v>0</v>
      </c>
      <c r="AK105" s="707">
        <f>SUM(AK59:AK104)</f>
        <v>0</v>
      </c>
      <c r="AL105" s="334">
        <f>SUM(AL59:AL104)</f>
        <v>3.444</v>
      </c>
      <c r="AM105" s="334">
        <f>SUM(AM59:AM104)</f>
        <v>0</v>
      </c>
      <c r="AN105" s="334">
        <f>SUM(AN59:AN104)</f>
        <v>0</v>
      </c>
      <c r="AO105" s="708">
        <f>SUM(AO59:AO104)</f>
        <v>0</v>
      </c>
      <c r="AP105" s="709">
        <f t="shared" si="18"/>
        <v>3.444</v>
      </c>
      <c r="AQ105" s="707">
        <f>SUM(AQ59:AQ104)</f>
        <v>0</v>
      </c>
      <c r="AR105" s="334">
        <f>SUM(AR59:AR104)</f>
        <v>13.485000000000001</v>
      </c>
      <c r="AS105" s="334">
        <f>SUM(AS59:AS104)</f>
        <v>0</v>
      </c>
      <c r="AT105" s="334">
        <f>SUM(AT59:AT104)</f>
        <v>0</v>
      </c>
      <c r="AU105" s="708">
        <f>SUM(AU59:AU104)</f>
        <v>0</v>
      </c>
      <c r="AV105" s="709">
        <f t="shared" si="19"/>
        <v>13.485000000000001</v>
      </c>
      <c r="AW105" s="707">
        <f>SUM(AW59:AW104)</f>
        <v>0.10299999999999999</v>
      </c>
      <c r="AX105" s="334">
        <f>SUM(AX59:AX104)</f>
        <v>19.521999999999998</v>
      </c>
      <c r="AY105" s="334">
        <f>SUM(AY59:AY104)</f>
        <v>0</v>
      </c>
      <c r="AZ105" s="334">
        <f>SUM(AZ59:AZ104)</f>
        <v>0</v>
      </c>
      <c r="BA105" s="708">
        <f>SUM(BA59:BA104)</f>
        <v>0</v>
      </c>
      <c r="BB105" s="709">
        <f t="shared" si="20"/>
        <v>19.625</v>
      </c>
      <c r="BC105" s="519"/>
      <c r="BD105" s="710" t="s">
        <v>1802</v>
      </c>
      <c r="BE105" s="711"/>
      <c r="BF105" s="727"/>
      <c r="BG105" s="43"/>
      <c r="BH105" s="651"/>
      <c r="BJ105" s="702">
        <f>BJ104+1</f>
        <v>94</v>
      </c>
      <c r="BK105" s="703" t="s">
        <v>1801</v>
      </c>
      <c r="BL105" s="705" t="s">
        <v>41</v>
      </c>
      <c r="BM105" s="706">
        <v>3</v>
      </c>
      <c r="BN105" s="713" t="s">
        <v>1803</v>
      </c>
      <c r="BO105" s="714" t="s">
        <v>1804</v>
      </c>
      <c r="BP105" s="714" t="s">
        <v>1805</v>
      </c>
      <c r="BQ105" s="714" t="s">
        <v>1806</v>
      </c>
      <c r="BR105" s="715" t="s">
        <v>1807</v>
      </c>
      <c r="BS105" s="716" t="s">
        <v>1808</v>
      </c>
      <c r="BU105" s="7"/>
      <c r="BV105" s="14"/>
      <c r="BW105" s="14"/>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7"/>
    </row>
    <row r="106" spans="2:124" ht="14.25" customHeight="1" x14ac:dyDescent="0.3">
      <c r="B106" s="482"/>
      <c r="C106" s="482"/>
      <c r="D106" s="728"/>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82"/>
      <c r="AY106" s="482"/>
      <c r="AZ106" s="482"/>
      <c r="BA106" s="482"/>
      <c r="BB106" s="482"/>
      <c r="BC106" s="482"/>
      <c r="BD106" s="482"/>
      <c r="BF106" s="312"/>
      <c r="BG106" s="43"/>
      <c r="BH106" s="651"/>
    </row>
    <row r="107" spans="2:124" ht="14.25" customHeight="1" x14ac:dyDescent="0.3">
      <c r="B107" s="277" t="s">
        <v>300</v>
      </c>
      <c r="C107" s="278"/>
      <c r="D107" s="279"/>
      <c r="E107" s="279"/>
      <c r="F107" s="279"/>
      <c r="G107" s="35"/>
      <c r="H107" s="280"/>
      <c r="I107" s="280"/>
      <c r="J107" s="280"/>
      <c r="K107" s="280"/>
      <c r="L107" s="280"/>
      <c r="M107" s="280"/>
      <c r="N107" s="280"/>
      <c r="O107" s="280"/>
      <c r="P107" s="280"/>
      <c r="Q107" s="280"/>
      <c r="R107" s="114"/>
      <c r="S107" s="114"/>
      <c r="T107" s="114"/>
      <c r="U107" s="114"/>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82"/>
      <c r="AY107" s="482"/>
      <c r="AZ107" s="482"/>
      <c r="BA107" s="482"/>
      <c r="BB107" s="482"/>
      <c r="BC107" s="482"/>
      <c r="BD107" s="482"/>
      <c r="BF107" s="275"/>
      <c r="BG107" s="43"/>
      <c r="BH107" s="651"/>
    </row>
    <row r="108" spans="2:124" ht="14.25" customHeight="1" x14ac:dyDescent="0.3">
      <c r="B108" s="282"/>
      <c r="C108" s="283" t="s">
        <v>301</v>
      </c>
      <c r="D108" s="279"/>
      <c r="E108" s="279"/>
      <c r="F108" s="279"/>
      <c r="G108" s="35"/>
      <c r="H108" s="280"/>
      <c r="I108" s="280"/>
      <c r="J108" s="280"/>
      <c r="K108" s="280"/>
      <c r="L108" s="280"/>
      <c r="M108" s="280"/>
      <c r="N108" s="280"/>
      <c r="O108" s="280"/>
      <c r="P108" s="280"/>
      <c r="Q108" s="280"/>
      <c r="R108" s="114"/>
      <c r="S108" s="114"/>
      <c r="T108" s="114"/>
      <c r="U108" s="114"/>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c r="AS108" s="482"/>
      <c r="AT108" s="482"/>
      <c r="AU108" s="482"/>
      <c r="AV108" s="482"/>
      <c r="AW108" s="482"/>
      <c r="AX108" s="482"/>
      <c r="AY108" s="482"/>
      <c r="AZ108" s="482"/>
      <c r="BA108" s="482"/>
      <c r="BB108" s="482"/>
      <c r="BC108" s="482"/>
      <c r="BD108" s="482"/>
      <c r="BF108" s="275"/>
    </row>
    <row r="109" spans="2:124" ht="14.25" customHeight="1" x14ac:dyDescent="0.3">
      <c r="B109" s="284"/>
      <c r="C109" s="283" t="s">
        <v>302</v>
      </c>
      <c r="D109" s="279"/>
      <c r="E109" s="279"/>
      <c r="F109" s="279"/>
      <c r="G109" s="35"/>
      <c r="H109" s="280"/>
      <c r="I109" s="280"/>
      <c r="J109" s="280"/>
      <c r="K109" s="280"/>
      <c r="L109" s="280"/>
      <c r="M109" s="280"/>
      <c r="N109" s="280"/>
      <c r="O109" s="280"/>
      <c r="P109" s="280"/>
      <c r="Q109" s="280"/>
      <c r="R109" s="114"/>
      <c r="S109" s="114"/>
      <c r="T109" s="114"/>
      <c r="U109" s="114"/>
      <c r="V109" s="482"/>
      <c r="W109" s="482"/>
      <c r="X109" s="482"/>
      <c r="Y109" s="482"/>
      <c r="Z109" s="482"/>
      <c r="AA109" s="482"/>
      <c r="AB109" s="482"/>
      <c r="AC109" s="482"/>
      <c r="AD109" s="482"/>
      <c r="AE109" s="482"/>
      <c r="AF109" s="482"/>
      <c r="AG109" s="482"/>
      <c r="AH109" s="482"/>
      <c r="AI109" s="482"/>
      <c r="AJ109" s="482"/>
      <c r="AK109" s="482"/>
      <c r="AL109" s="482"/>
      <c r="AM109" s="482"/>
      <c r="AN109" s="482"/>
      <c r="AO109" s="482"/>
      <c r="AP109" s="482"/>
      <c r="AQ109" s="482"/>
      <c r="AR109" s="482"/>
      <c r="AS109" s="482"/>
      <c r="AT109" s="482"/>
      <c r="AU109" s="482"/>
      <c r="AV109" s="482"/>
      <c r="AW109" s="482"/>
      <c r="AX109" s="482"/>
      <c r="AY109" s="482"/>
      <c r="AZ109" s="482"/>
      <c r="BA109" s="482"/>
      <c r="BB109" s="482"/>
      <c r="BC109" s="482"/>
      <c r="BD109" s="482"/>
      <c r="BF109" s="275"/>
    </row>
    <row r="110" spans="2:124" ht="14.25" customHeight="1" x14ac:dyDescent="0.3">
      <c r="B110" s="285"/>
      <c r="C110" s="283" t="s">
        <v>303</v>
      </c>
      <c r="D110" s="279"/>
      <c r="E110" s="279"/>
      <c r="F110" s="279"/>
      <c r="G110" s="35"/>
      <c r="H110" s="280"/>
      <c r="I110" s="280"/>
      <c r="J110" s="280"/>
      <c r="K110" s="280"/>
      <c r="L110" s="280"/>
      <c r="M110" s="280"/>
      <c r="N110" s="280"/>
      <c r="O110" s="280"/>
      <c r="P110" s="280"/>
      <c r="Q110" s="280"/>
      <c r="R110" s="114"/>
      <c r="S110" s="114"/>
      <c r="T110" s="114"/>
      <c r="U110" s="114"/>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c r="AQ110" s="482"/>
      <c r="AR110" s="482"/>
      <c r="AS110" s="482"/>
      <c r="AT110" s="482"/>
      <c r="AU110" s="482"/>
      <c r="AV110" s="482"/>
      <c r="AW110" s="482"/>
      <c r="AX110" s="482"/>
      <c r="AY110" s="482"/>
      <c r="AZ110" s="482"/>
      <c r="BA110" s="482"/>
      <c r="BB110" s="482"/>
      <c r="BC110" s="482"/>
      <c r="BD110" s="482"/>
      <c r="BF110" s="275"/>
    </row>
    <row r="111" spans="2:124" ht="14.25" customHeight="1" x14ac:dyDescent="0.3">
      <c r="B111" s="286"/>
      <c r="C111" s="283" t="s">
        <v>304</v>
      </c>
      <c r="D111" s="279"/>
      <c r="E111" s="279"/>
      <c r="F111" s="279"/>
      <c r="G111" s="35"/>
      <c r="H111" s="280"/>
      <c r="I111" s="280"/>
      <c r="J111" s="280"/>
      <c r="K111" s="280"/>
      <c r="L111" s="280"/>
      <c r="M111" s="280"/>
      <c r="N111" s="280"/>
      <c r="O111" s="280"/>
      <c r="P111" s="280"/>
      <c r="Q111" s="280"/>
      <c r="R111" s="114"/>
      <c r="S111" s="114"/>
      <c r="T111" s="114"/>
      <c r="U111" s="114"/>
      <c r="V111" s="482"/>
      <c r="W111" s="482"/>
      <c r="X111" s="482"/>
      <c r="Y111" s="482"/>
      <c r="Z111" s="482"/>
      <c r="AA111" s="482"/>
      <c r="AB111" s="482"/>
      <c r="AC111" s="482"/>
      <c r="AD111" s="482"/>
      <c r="AE111" s="482"/>
      <c r="AF111" s="482"/>
      <c r="AG111" s="482"/>
      <c r="AH111" s="482"/>
      <c r="AI111" s="482"/>
      <c r="AJ111" s="482"/>
      <c r="AK111" s="482"/>
      <c r="AL111" s="482"/>
      <c r="AM111" s="482"/>
      <c r="AN111" s="482"/>
      <c r="AO111" s="482"/>
      <c r="AP111" s="482"/>
      <c r="AQ111" s="482"/>
      <c r="AR111" s="482"/>
      <c r="AS111" s="482"/>
      <c r="AT111" s="482"/>
      <c r="AU111" s="482"/>
      <c r="AV111" s="482"/>
      <c r="AW111" s="482"/>
      <c r="AX111" s="482"/>
      <c r="AY111" s="482"/>
      <c r="AZ111" s="482"/>
      <c r="BA111" s="482"/>
      <c r="BB111" s="482"/>
      <c r="BC111" s="482"/>
      <c r="BD111" s="482"/>
      <c r="BF111" s="275"/>
    </row>
    <row r="112" spans="2:124" ht="14.25" customHeight="1" thickBot="1" x14ac:dyDescent="0.35">
      <c r="B112" s="287"/>
      <c r="C112" s="283"/>
      <c r="D112" s="279"/>
      <c r="E112" s="279"/>
      <c r="F112" s="279"/>
      <c r="G112" s="35"/>
      <c r="H112" s="280"/>
      <c r="I112" s="280"/>
      <c r="J112" s="280"/>
      <c r="K112" s="280"/>
      <c r="L112" s="280"/>
      <c r="M112" s="280"/>
      <c r="N112" s="280"/>
      <c r="O112" s="280"/>
      <c r="P112" s="280"/>
      <c r="Q112" s="280"/>
      <c r="R112" s="114"/>
      <c r="S112" s="114"/>
      <c r="T112" s="114"/>
      <c r="U112" s="114"/>
      <c r="V112" s="482"/>
      <c r="W112" s="482"/>
      <c r="X112" s="482"/>
      <c r="Y112" s="482"/>
      <c r="Z112" s="482"/>
      <c r="AA112" s="482"/>
      <c r="AB112" s="482"/>
      <c r="AC112" s="482"/>
      <c r="AD112" s="482"/>
      <c r="AE112" s="482"/>
      <c r="AF112" s="482"/>
      <c r="AG112" s="482"/>
      <c r="AH112" s="482"/>
      <c r="AI112" s="482"/>
      <c r="AJ112" s="482"/>
      <c r="AK112" s="482"/>
      <c r="AL112" s="482"/>
      <c r="AM112" s="482"/>
      <c r="AN112" s="482"/>
      <c r="AO112" s="482"/>
      <c r="AP112" s="482"/>
      <c r="AQ112" s="482"/>
      <c r="AR112" s="482"/>
      <c r="AS112" s="482"/>
      <c r="AT112" s="482"/>
      <c r="AU112" s="482"/>
      <c r="AV112" s="482"/>
      <c r="AW112" s="482"/>
      <c r="AX112" s="482"/>
      <c r="AY112" s="482"/>
      <c r="AZ112" s="482"/>
      <c r="BA112" s="482"/>
      <c r="BB112" s="482"/>
      <c r="BC112" s="482"/>
      <c r="BD112" s="482"/>
      <c r="BF112" s="275"/>
    </row>
    <row r="113" spans="2:58" ht="15" customHeight="1" thickBot="1" x14ac:dyDescent="0.35">
      <c r="B113" s="3494" t="s">
        <v>1809</v>
      </c>
      <c r="C113" s="3495"/>
      <c r="D113" s="3495"/>
      <c r="E113" s="3495"/>
      <c r="F113" s="3495"/>
      <c r="G113" s="3495"/>
      <c r="H113" s="3495"/>
      <c r="I113" s="3495"/>
      <c r="J113" s="3495"/>
      <c r="K113" s="3495"/>
      <c r="L113" s="3495"/>
      <c r="M113" s="3495"/>
      <c r="N113" s="3495"/>
      <c r="O113" s="3495"/>
      <c r="P113" s="3495"/>
      <c r="Q113" s="3495"/>
      <c r="R113" s="3496"/>
      <c r="S113" s="288"/>
      <c r="T113" s="288"/>
      <c r="U113" s="288"/>
      <c r="V113" s="288"/>
      <c r="W113" s="288"/>
      <c r="X113" s="288"/>
      <c r="Y113" s="637"/>
      <c r="Z113" s="637"/>
      <c r="AA113" s="637"/>
      <c r="AB113" s="637"/>
      <c r="AC113" s="637"/>
      <c r="AD113" s="637"/>
      <c r="AE113" s="637"/>
      <c r="AF113" s="637"/>
      <c r="AG113" s="637"/>
      <c r="AH113" s="637"/>
      <c r="AI113" s="637"/>
      <c r="AJ113" s="637"/>
      <c r="AK113" s="637"/>
      <c r="AL113" s="637"/>
      <c r="AM113" s="637"/>
      <c r="AN113" s="637"/>
      <c r="AO113" s="637"/>
      <c r="AP113" s="637"/>
      <c r="AQ113" s="637"/>
      <c r="AR113" s="637"/>
      <c r="AS113" s="637"/>
      <c r="AT113" s="637"/>
      <c r="AU113" s="637"/>
      <c r="AV113" s="637"/>
      <c r="AW113" s="637"/>
      <c r="AX113" s="637"/>
      <c r="AY113" s="637"/>
      <c r="AZ113" s="637"/>
      <c r="BA113" s="637"/>
      <c r="BB113" s="637"/>
      <c r="BC113" s="637"/>
      <c r="BD113" s="637"/>
      <c r="BF113" s="275"/>
    </row>
    <row r="114" spans="2:58" ht="14.25" customHeight="1" thickBot="1" x14ac:dyDescent="0.35">
      <c r="B114" s="288"/>
      <c r="C114" s="289"/>
      <c r="D114" s="290"/>
      <c r="E114" s="291"/>
      <c r="F114" s="291"/>
      <c r="G114" s="291"/>
      <c r="H114" s="291"/>
      <c r="I114" s="291"/>
      <c r="J114" s="291"/>
      <c r="K114" s="291"/>
      <c r="L114" s="291"/>
      <c r="M114" s="291"/>
      <c r="N114" s="291"/>
      <c r="O114" s="291"/>
      <c r="P114" s="291"/>
      <c r="Q114" s="291"/>
      <c r="R114" s="291"/>
      <c r="S114" s="291"/>
      <c r="T114" s="291"/>
      <c r="U114" s="291"/>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row>
    <row r="115" spans="2:58" ht="105" customHeight="1" thickBot="1" x14ac:dyDescent="0.35">
      <c r="B115" s="3480" t="s">
        <v>1810</v>
      </c>
      <c r="C115" s="3481"/>
      <c r="D115" s="3481"/>
      <c r="E115" s="3481"/>
      <c r="F115" s="3481"/>
      <c r="G115" s="3481"/>
      <c r="H115" s="3481"/>
      <c r="I115" s="3481"/>
      <c r="J115" s="3481"/>
      <c r="K115" s="3481"/>
      <c r="L115" s="3481"/>
      <c r="M115" s="3481"/>
      <c r="N115" s="3481"/>
      <c r="O115" s="3481"/>
      <c r="P115" s="3481"/>
      <c r="Q115" s="3481"/>
      <c r="R115" s="3482"/>
      <c r="S115" s="729"/>
      <c r="T115" s="729"/>
      <c r="U115" s="729"/>
      <c r="V115" s="729"/>
      <c r="W115" s="729"/>
      <c r="X115" s="729"/>
      <c r="Y115" s="637"/>
      <c r="Z115" s="637"/>
      <c r="AA115" s="637"/>
      <c r="AB115" s="637"/>
      <c r="AC115" s="637"/>
      <c r="AD115" s="637"/>
      <c r="AE115" s="637"/>
      <c r="AF115" s="637"/>
      <c r="AG115" s="637"/>
      <c r="AH115" s="637"/>
      <c r="AI115" s="637"/>
      <c r="AJ115" s="637"/>
      <c r="AK115" s="637"/>
      <c r="AL115" s="637"/>
      <c r="AM115" s="637"/>
      <c r="AN115" s="637"/>
      <c r="AO115" s="637"/>
      <c r="AP115" s="637"/>
      <c r="AQ115" s="637"/>
      <c r="AR115" s="637"/>
      <c r="AS115" s="637"/>
      <c r="AT115" s="637"/>
      <c r="AU115" s="637"/>
      <c r="AV115" s="637"/>
      <c r="AW115" s="637"/>
      <c r="AX115" s="637"/>
      <c r="AY115" s="637"/>
      <c r="AZ115" s="637"/>
      <c r="BA115" s="637"/>
      <c r="BB115" s="637"/>
      <c r="BC115" s="637"/>
      <c r="BD115" s="637"/>
    </row>
    <row r="116" spans="2:58" ht="14.25" customHeight="1" thickBot="1" x14ac:dyDescent="0.35">
      <c r="B116" s="730"/>
      <c r="C116" s="730"/>
      <c r="D116" s="731"/>
      <c r="E116" s="730"/>
      <c r="F116" s="732"/>
      <c r="G116" s="732"/>
      <c r="H116" s="732"/>
      <c r="I116" s="732"/>
      <c r="J116" s="732"/>
      <c r="K116" s="732"/>
      <c r="L116" s="732"/>
      <c r="M116" s="482"/>
      <c r="N116" s="482"/>
      <c r="O116" s="482"/>
      <c r="P116" s="482"/>
      <c r="Q116" s="482"/>
      <c r="R116" s="482"/>
      <c r="S116" s="637"/>
      <c r="T116" s="637"/>
      <c r="U116" s="637"/>
      <c r="V116" s="637"/>
      <c r="W116" s="637"/>
      <c r="X116" s="637"/>
      <c r="Y116" s="637"/>
      <c r="Z116" s="637"/>
      <c r="AA116" s="637"/>
      <c r="AB116" s="637"/>
      <c r="AC116" s="637"/>
      <c r="AD116" s="637"/>
      <c r="AE116" s="637"/>
      <c r="AF116" s="637"/>
      <c r="AG116" s="637"/>
      <c r="AH116" s="637"/>
      <c r="AI116" s="637"/>
      <c r="AJ116" s="637"/>
      <c r="AK116" s="637"/>
      <c r="AL116" s="637"/>
      <c r="AM116" s="637"/>
      <c r="AN116" s="637"/>
      <c r="AO116" s="637"/>
      <c r="AP116" s="637"/>
      <c r="AQ116" s="637"/>
      <c r="AR116" s="637"/>
      <c r="AS116" s="637"/>
      <c r="AT116" s="637"/>
      <c r="AU116" s="637"/>
      <c r="AV116" s="637"/>
      <c r="AW116" s="637"/>
      <c r="AX116" s="637"/>
      <c r="AY116" s="637"/>
      <c r="AZ116" s="637"/>
      <c r="BA116" s="637"/>
      <c r="BB116" s="637"/>
      <c r="BC116" s="637"/>
      <c r="BD116" s="637"/>
    </row>
    <row r="117" spans="2:58" ht="15" customHeight="1" x14ac:dyDescent="0.3">
      <c r="B117" s="316" t="s">
        <v>307</v>
      </c>
      <c r="C117" s="3566" t="s">
        <v>308</v>
      </c>
      <c r="D117" s="3567"/>
      <c r="E117" s="3567"/>
      <c r="F117" s="3567"/>
      <c r="G117" s="3567"/>
      <c r="H117" s="3567"/>
      <c r="I117" s="3567"/>
      <c r="J117" s="3567"/>
      <c r="K117" s="3567"/>
      <c r="L117" s="3567"/>
      <c r="M117" s="3567"/>
      <c r="N117" s="3567"/>
      <c r="O117" s="3567"/>
      <c r="P117" s="3567"/>
      <c r="Q117" s="3567"/>
      <c r="R117" s="3568"/>
      <c r="S117" s="733"/>
      <c r="T117" s="733"/>
      <c r="U117" s="733"/>
      <c r="V117" s="733"/>
      <c r="W117" s="733"/>
      <c r="X117" s="733"/>
      <c r="Y117" s="734"/>
      <c r="Z117" s="735"/>
      <c r="AA117" s="735"/>
      <c r="AB117" s="735"/>
      <c r="AC117" s="735"/>
      <c r="AD117" s="735"/>
      <c r="AE117" s="637"/>
      <c r="AF117" s="637"/>
      <c r="AG117" s="637"/>
      <c r="AH117" s="637"/>
      <c r="AI117" s="637"/>
      <c r="AJ117" s="637"/>
      <c r="AK117" s="637"/>
      <c r="AL117" s="637"/>
      <c r="AM117" s="637"/>
      <c r="AN117" s="637"/>
      <c r="AO117" s="637"/>
      <c r="AP117" s="637"/>
      <c r="AQ117" s="637"/>
      <c r="AR117" s="637"/>
      <c r="AS117" s="637"/>
      <c r="AT117" s="637"/>
      <c r="AU117" s="637"/>
      <c r="AV117" s="637"/>
      <c r="AW117" s="637"/>
      <c r="AX117" s="637"/>
      <c r="AY117" s="637"/>
      <c r="AZ117" s="637"/>
      <c r="BA117" s="637"/>
      <c r="BB117" s="637"/>
      <c r="BC117" s="637"/>
      <c r="BD117" s="637"/>
    </row>
    <row r="118" spans="2:58" ht="15" customHeight="1" x14ac:dyDescent="0.3">
      <c r="B118" s="736" t="s">
        <v>309</v>
      </c>
      <c r="C118" s="314" t="str">
        <f>$C$9</f>
        <v>Enhancement expenditure by purpose - capital</v>
      </c>
      <c r="D118" s="314"/>
      <c r="E118" s="314"/>
      <c r="F118" s="314"/>
      <c r="G118" s="314"/>
      <c r="H118" s="314"/>
      <c r="I118" s="314"/>
      <c r="J118" s="314"/>
      <c r="K118" s="314"/>
      <c r="L118" s="314"/>
      <c r="M118" s="314"/>
      <c r="N118" s="314"/>
      <c r="O118" s="314"/>
      <c r="P118" s="314"/>
      <c r="Q118" s="314"/>
      <c r="R118" s="313"/>
      <c r="S118" s="733"/>
      <c r="T118" s="733"/>
      <c r="U118" s="733"/>
      <c r="V118" s="733"/>
      <c r="W118" s="733"/>
      <c r="X118" s="733"/>
      <c r="Y118" s="734"/>
      <c r="Z118" s="735"/>
      <c r="AA118" s="735"/>
      <c r="AB118" s="735"/>
      <c r="AC118" s="735"/>
      <c r="AD118" s="735"/>
      <c r="AE118" s="637"/>
      <c r="AF118" s="637"/>
      <c r="AG118" s="637"/>
      <c r="AH118" s="637"/>
      <c r="AI118" s="637"/>
      <c r="AJ118" s="637"/>
      <c r="AK118" s="637"/>
      <c r="AL118" s="637"/>
      <c r="AM118" s="637"/>
      <c r="AN118" s="637"/>
      <c r="AO118" s="637"/>
      <c r="AP118" s="637"/>
      <c r="AQ118" s="637"/>
      <c r="AR118" s="637"/>
      <c r="AS118" s="637"/>
      <c r="AT118" s="637"/>
      <c r="AU118" s="637"/>
      <c r="AV118" s="637"/>
      <c r="AW118" s="637"/>
      <c r="AX118" s="637"/>
      <c r="AY118" s="637"/>
      <c r="AZ118" s="637"/>
      <c r="BA118" s="637"/>
      <c r="BB118" s="637"/>
      <c r="BC118" s="637"/>
      <c r="BD118" s="637"/>
    </row>
    <row r="119" spans="2:58" ht="15" customHeight="1" x14ac:dyDescent="0.3">
      <c r="B119" s="737" t="str">
        <f t="shared" ref="B119:B148" si="26">B10&amp;" / "&amp;B59</f>
        <v>1 / 48</v>
      </c>
      <c r="C119" s="3569" t="s">
        <v>1811</v>
      </c>
      <c r="D119" s="3561">
        <v>0</v>
      </c>
      <c r="E119" s="3561">
        <v>0</v>
      </c>
      <c r="F119" s="3561">
        <v>0</v>
      </c>
      <c r="G119" s="3561">
        <v>0</v>
      </c>
      <c r="H119" s="3561">
        <v>0</v>
      </c>
      <c r="I119" s="3561">
        <v>0</v>
      </c>
      <c r="J119" s="3561">
        <v>0</v>
      </c>
      <c r="K119" s="3561">
        <v>0</v>
      </c>
      <c r="L119" s="3561">
        <v>0</v>
      </c>
      <c r="M119" s="3561">
        <v>0</v>
      </c>
      <c r="N119" s="3561">
        <v>0</v>
      </c>
      <c r="O119" s="3561">
        <v>0</v>
      </c>
      <c r="P119" s="3561">
        <v>0</v>
      </c>
      <c r="Q119" s="3561">
        <v>0</v>
      </c>
      <c r="R119" s="3562">
        <v>0</v>
      </c>
      <c r="S119" s="738"/>
      <c r="T119" s="738"/>
      <c r="U119" s="738"/>
      <c r="V119" s="738"/>
      <c r="W119" s="738"/>
      <c r="X119" s="738"/>
      <c r="Y119" s="637"/>
      <c r="Z119" s="739"/>
      <c r="AA119" s="739"/>
      <c r="AB119" s="739"/>
      <c r="AC119" s="739"/>
      <c r="AD119" s="739"/>
      <c r="AE119" s="637"/>
      <c r="AF119" s="637"/>
      <c r="AG119" s="637"/>
      <c r="AH119" s="637"/>
      <c r="AI119" s="637"/>
      <c r="AJ119" s="637"/>
      <c r="AK119" s="637"/>
      <c r="AL119" s="637"/>
      <c r="AM119" s="637"/>
      <c r="AN119" s="637"/>
      <c r="AO119" s="637"/>
      <c r="AP119" s="637"/>
      <c r="AQ119" s="637"/>
      <c r="AR119" s="637"/>
      <c r="AS119" s="637"/>
      <c r="AT119" s="637"/>
      <c r="AU119" s="637"/>
      <c r="AV119" s="637"/>
      <c r="AW119" s="637"/>
      <c r="AX119" s="637"/>
      <c r="AY119" s="637"/>
      <c r="AZ119" s="637"/>
      <c r="BA119" s="637"/>
      <c r="BB119" s="637"/>
      <c r="BC119" s="637"/>
      <c r="BD119" s="637"/>
    </row>
    <row r="120" spans="2:58" ht="15" customHeight="1" x14ac:dyDescent="0.3">
      <c r="B120" s="297" t="str">
        <f t="shared" si="26"/>
        <v>2 / 49</v>
      </c>
      <c r="C120" s="3560" t="s">
        <v>1812</v>
      </c>
      <c r="D120" s="3561">
        <v>0</v>
      </c>
      <c r="E120" s="3561">
        <v>0</v>
      </c>
      <c r="F120" s="3561">
        <v>0</v>
      </c>
      <c r="G120" s="3561">
        <v>0</v>
      </c>
      <c r="H120" s="3561">
        <v>0</v>
      </c>
      <c r="I120" s="3561">
        <v>0</v>
      </c>
      <c r="J120" s="3561">
        <v>0</v>
      </c>
      <c r="K120" s="3561">
        <v>0</v>
      </c>
      <c r="L120" s="3561">
        <v>0</v>
      </c>
      <c r="M120" s="3561">
        <v>0</v>
      </c>
      <c r="N120" s="3561">
        <v>0</v>
      </c>
      <c r="O120" s="3561">
        <v>0</v>
      </c>
      <c r="P120" s="3561">
        <v>0</v>
      </c>
      <c r="Q120" s="3561">
        <v>0</v>
      </c>
      <c r="R120" s="3562">
        <v>0</v>
      </c>
      <c r="S120" s="738"/>
      <c r="T120" s="738"/>
      <c r="U120" s="738"/>
      <c r="V120" s="738"/>
      <c r="W120" s="738"/>
      <c r="X120" s="738"/>
      <c r="Y120" s="637"/>
      <c r="Z120" s="739"/>
      <c r="AA120" s="739"/>
      <c r="AB120" s="739"/>
      <c r="AC120" s="739"/>
      <c r="AD120" s="739"/>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row>
    <row r="121" spans="2:58" ht="15" customHeight="1" x14ac:dyDescent="0.3">
      <c r="B121" s="297" t="str">
        <f t="shared" si="26"/>
        <v>3 / 50</v>
      </c>
      <c r="C121" s="3560" t="s">
        <v>1813</v>
      </c>
      <c r="D121" s="3561">
        <v>0</v>
      </c>
      <c r="E121" s="3561">
        <v>0</v>
      </c>
      <c r="F121" s="3561">
        <v>0</v>
      </c>
      <c r="G121" s="3561">
        <v>0</v>
      </c>
      <c r="H121" s="3561">
        <v>0</v>
      </c>
      <c r="I121" s="3561">
        <v>0</v>
      </c>
      <c r="J121" s="3561">
        <v>0</v>
      </c>
      <c r="K121" s="3561">
        <v>0</v>
      </c>
      <c r="L121" s="3561">
        <v>0</v>
      </c>
      <c r="M121" s="3561">
        <v>0</v>
      </c>
      <c r="N121" s="3561">
        <v>0</v>
      </c>
      <c r="O121" s="3561">
        <v>0</v>
      </c>
      <c r="P121" s="3561">
        <v>0</v>
      </c>
      <c r="Q121" s="3561">
        <v>0</v>
      </c>
      <c r="R121" s="3562">
        <v>0</v>
      </c>
      <c r="S121" s="738"/>
      <c r="T121" s="738"/>
      <c r="U121" s="738"/>
      <c r="V121" s="738"/>
      <c r="W121" s="738"/>
      <c r="X121" s="738"/>
      <c r="Y121" s="637"/>
      <c r="Z121" s="739"/>
      <c r="AA121" s="739"/>
      <c r="AB121" s="739"/>
      <c r="AC121" s="739"/>
      <c r="AD121" s="739"/>
      <c r="AE121" s="637"/>
      <c r="AF121" s="637"/>
      <c r="AG121" s="637"/>
      <c r="AH121" s="637"/>
      <c r="AI121" s="637"/>
      <c r="AJ121" s="637"/>
      <c r="AK121" s="637"/>
      <c r="AL121" s="637"/>
      <c r="AM121" s="637"/>
      <c r="AN121" s="637"/>
      <c r="AO121" s="637"/>
      <c r="AP121" s="637"/>
      <c r="AQ121" s="637"/>
      <c r="AR121" s="637"/>
      <c r="AS121" s="637"/>
      <c r="AT121" s="637"/>
      <c r="AU121" s="637"/>
      <c r="AV121" s="637"/>
      <c r="AW121" s="637"/>
      <c r="AX121" s="637"/>
      <c r="AY121" s="637"/>
      <c r="AZ121" s="637"/>
      <c r="BA121" s="637"/>
      <c r="BB121" s="637"/>
      <c r="BC121" s="637"/>
      <c r="BD121" s="637"/>
    </row>
    <row r="122" spans="2:58" ht="45.75" customHeight="1" x14ac:dyDescent="0.3">
      <c r="B122" s="297" t="str">
        <f t="shared" si="26"/>
        <v>4 / 51</v>
      </c>
      <c r="C122" s="3560" t="s">
        <v>1814</v>
      </c>
      <c r="D122" s="3561">
        <v>0</v>
      </c>
      <c r="E122" s="3561">
        <v>0</v>
      </c>
      <c r="F122" s="3561">
        <v>0</v>
      </c>
      <c r="G122" s="3561">
        <v>0</v>
      </c>
      <c r="H122" s="3561">
        <v>0</v>
      </c>
      <c r="I122" s="3561">
        <v>0</v>
      </c>
      <c r="J122" s="3561">
        <v>0</v>
      </c>
      <c r="K122" s="3561">
        <v>0</v>
      </c>
      <c r="L122" s="3561">
        <v>0</v>
      </c>
      <c r="M122" s="3561">
        <v>0</v>
      </c>
      <c r="N122" s="3561">
        <v>0</v>
      </c>
      <c r="O122" s="3561">
        <v>0</v>
      </c>
      <c r="P122" s="3561">
        <v>0</v>
      </c>
      <c r="Q122" s="3561">
        <v>0</v>
      </c>
      <c r="R122" s="3562">
        <v>0</v>
      </c>
      <c r="S122" s="738"/>
      <c r="T122" s="738"/>
      <c r="U122" s="738"/>
      <c r="V122" s="738"/>
      <c r="W122" s="738"/>
      <c r="X122" s="738"/>
      <c r="Y122" s="637"/>
      <c r="Z122" s="739"/>
      <c r="AA122" s="739"/>
      <c r="AB122" s="739"/>
      <c r="AC122" s="739"/>
      <c r="AD122" s="739"/>
      <c r="AE122" s="637"/>
      <c r="AF122" s="637"/>
      <c r="AG122" s="637"/>
      <c r="AH122" s="637"/>
      <c r="AI122" s="637"/>
      <c r="AJ122" s="637"/>
      <c r="AK122" s="637"/>
      <c r="AL122" s="637"/>
      <c r="AM122" s="637"/>
      <c r="AN122" s="637"/>
      <c r="AO122" s="637"/>
      <c r="AP122" s="637"/>
      <c r="AQ122" s="637"/>
      <c r="AR122" s="637"/>
      <c r="AS122" s="637"/>
      <c r="AT122" s="637"/>
      <c r="AU122" s="637"/>
      <c r="AV122" s="637"/>
      <c r="AW122" s="637"/>
      <c r="AX122" s="637"/>
      <c r="AY122" s="637"/>
      <c r="AZ122" s="637"/>
      <c r="BA122" s="637"/>
      <c r="BB122" s="637"/>
      <c r="BC122" s="637"/>
      <c r="BD122" s="637"/>
    </row>
    <row r="123" spans="2:58" ht="30" customHeight="1" x14ac:dyDescent="0.3">
      <c r="B123" s="297" t="str">
        <f t="shared" si="26"/>
        <v>5 / 52</v>
      </c>
      <c r="C123" s="3560" t="s">
        <v>1815</v>
      </c>
      <c r="D123" s="3561">
        <v>0</v>
      </c>
      <c r="E123" s="3561">
        <v>0</v>
      </c>
      <c r="F123" s="3561">
        <v>0</v>
      </c>
      <c r="G123" s="3561">
        <v>0</v>
      </c>
      <c r="H123" s="3561">
        <v>0</v>
      </c>
      <c r="I123" s="3561">
        <v>0</v>
      </c>
      <c r="J123" s="3561">
        <v>0</v>
      </c>
      <c r="K123" s="3561">
        <v>0</v>
      </c>
      <c r="L123" s="3561">
        <v>0</v>
      </c>
      <c r="M123" s="3561">
        <v>0</v>
      </c>
      <c r="N123" s="3561">
        <v>0</v>
      </c>
      <c r="O123" s="3561">
        <v>0</v>
      </c>
      <c r="P123" s="3561">
        <v>0</v>
      </c>
      <c r="Q123" s="3561">
        <v>0</v>
      </c>
      <c r="R123" s="3562">
        <v>0</v>
      </c>
      <c r="S123" s="738"/>
      <c r="T123" s="738"/>
      <c r="U123" s="738"/>
      <c r="V123" s="738"/>
      <c r="W123" s="738"/>
      <c r="X123" s="738"/>
      <c r="Y123" s="637"/>
      <c r="Z123" s="739"/>
      <c r="AA123" s="739"/>
      <c r="AB123" s="739"/>
      <c r="AC123" s="739"/>
      <c r="AD123" s="739"/>
      <c r="AE123" s="637"/>
      <c r="AF123" s="637"/>
      <c r="AG123" s="637"/>
      <c r="AH123" s="637"/>
      <c r="AI123" s="637"/>
      <c r="AJ123" s="637"/>
      <c r="AK123" s="637"/>
      <c r="AL123" s="637"/>
      <c r="AM123" s="637"/>
      <c r="AN123" s="637"/>
      <c r="AO123" s="637"/>
      <c r="AP123" s="637"/>
      <c r="AQ123" s="637"/>
      <c r="AR123" s="637"/>
      <c r="AS123" s="637"/>
      <c r="AT123" s="637"/>
      <c r="AU123" s="637"/>
      <c r="AV123" s="637"/>
      <c r="AW123" s="637"/>
      <c r="AX123" s="637"/>
      <c r="AY123" s="637"/>
      <c r="AZ123" s="637"/>
      <c r="BA123" s="637"/>
      <c r="BB123" s="637"/>
      <c r="BC123" s="637"/>
      <c r="BD123" s="637"/>
    </row>
    <row r="124" spans="2:58" ht="45" customHeight="1" x14ac:dyDescent="0.3">
      <c r="B124" s="297" t="str">
        <f t="shared" si="26"/>
        <v>6 / 53</v>
      </c>
      <c r="C124" s="3560" t="s">
        <v>1816</v>
      </c>
      <c r="D124" s="3561">
        <v>0</v>
      </c>
      <c r="E124" s="3561">
        <v>0</v>
      </c>
      <c r="F124" s="3561">
        <v>0</v>
      </c>
      <c r="G124" s="3561">
        <v>0</v>
      </c>
      <c r="H124" s="3561">
        <v>0</v>
      </c>
      <c r="I124" s="3561">
        <v>0</v>
      </c>
      <c r="J124" s="3561">
        <v>0</v>
      </c>
      <c r="K124" s="3561">
        <v>0</v>
      </c>
      <c r="L124" s="3561">
        <v>0</v>
      </c>
      <c r="M124" s="3561">
        <v>0</v>
      </c>
      <c r="N124" s="3561">
        <v>0</v>
      </c>
      <c r="O124" s="3561">
        <v>0</v>
      </c>
      <c r="P124" s="3561">
        <v>0</v>
      </c>
      <c r="Q124" s="3561">
        <v>0</v>
      </c>
      <c r="R124" s="3562">
        <v>0</v>
      </c>
      <c r="S124" s="738"/>
      <c r="T124" s="738"/>
      <c r="U124" s="738"/>
      <c r="V124" s="738"/>
      <c r="W124" s="738"/>
      <c r="X124" s="738"/>
      <c r="Y124" s="637"/>
      <c r="Z124" s="739"/>
      <c r="AA124" s="739"/>
      <c r="AB124" s="739"/>
      <c r="AC124" s="739"/>
      <c r="AD124" s="739"/>
      <c r="AE124" s="637"/>
      <c r="AF124" s="637"/>
      <c r="AG124" s="637"/>
      <c r="AH124" s="637"/>
      <c r="AI124" s="637"/>
      <c r="AJ124" s="637"/>
      <c r="AK124" s="637"/>
      <c r="AL124" s="637"/>
      <c r="AM124" s="637"/>
      <c r="AN124" s="637"/>
      <c r="AO124" s="637"/>
      <c r="AP124" s="637"/>
      <c r="AQ124" s="637"/>
      <c r="AR124" s="637"/>
      <c r="AS124" s="637"/>
      <c r="AT124" s="637"/>
      <c r="AU124" s="637"/>
      <c r="AV124" s="637"/>
      <c r="AW124" s="637"/>
      <c r="AX124" s="637"/>
      <c r="AY124" s="637"/>
      <c r="AZ124" s="637"/>
      <c r="BA124" s="637"/>
      <c r="BB124" s="637"/>
      <c r="BC124" s="637"/>
      <c r="BD124" s="637"/>
    </row>
    <row r="125" spans="2:58" ht="15" customHeight="1" x14ac:dyDescent="0.3">
      <c r="B125" s="297" t="str">
        <f t="shared" si="26"/>
        <v>7 / 54</v>
      </c>
      <c r="C125" s="3560" t="s">
        <v>1817</v>
      </c>
      <c r="D125" s="3561">
        <v>0</v>
      </c>
      <c r="E125" s="3561">
        <v>0</v>
      </c>
      <c r="F125" s="3561">
        <v>0</v>
      </c>
      <c r="G125" s="3561">
        <v>0</v>
      </c>
      <c r="H125" s="3561">
        <v>0</v>
      </c>
      <c r="I125" s="3561">
        <v>0</v>
      </c>
      <c r="J125" s="3561">
        <v>0</v>
      </c>
      <c r="K125" s="3561">
        <v>0</v>
      </c>
      <c r="L125" s="3561">
        <v>0</v>
      </c>
      <c r="M125" s="3561">
        <v>0</v>
      </c>
      <c r="N125" s="3561">
        <v>0</v>
      </c>
      <c r="O125" s="3561">
        <v>0</v>
      </c>
      <c r="P125" s="3561">
        <v>0</v>
      </c>
      <c r="Q125" s="3561">
        <v>0</v>
      </c>
      <c r="R125" s="3562">
        <v>0</v>
      </c>
      <c r="S125" s="738"/>
      <c r="T125" s="738"/>
      <c r="U125" s="738"/>
      <c r="V125" s="738"/>
      <c r="W125" s="738"/>
      <c r="X125" s="738"/>
      <c r="Y125" s="637"/>
      <c r="Z125" s="739"/>
      <c r="AA125" s="739"/>
      <c r="AB125" s="739"/>
      <c r="AC125" s="739"/>
      <c r="AD125" s="739"/>
      <c r="AE125" s="637"/>
      <c r="AF125" s="637"/>
      <c r="AG125" s="637"/>
      <c r="AH125" s="637"/>
      <c r="AI125" s="637"/>
      <c r="AJ125" s="637"/>
      <c r="AK125" s="637"/>
      <c r="AL125" s="637"/>
      <c r="AM125" s="637"/>
      <c r="AN125" s="637"/>
      <c r="AO125" s="637"/>
      <c r="AP125" s="637"/>
      <c r="AQ125" s="637"/>
      <c r="AR125" s="637"/>
      <c r="AS125" s="637"/>
      <c r="AT125" s="637"/>
      <c r="AU125" s="637"/>
      <c r="AV125" s="637"/>
      <c r="AW125" s="637"/>
      <c r="AX125" s="637"/>
      <c r="AY125" s="637"/>
      <c r="AZ125" s="637"/>
      <c r="BA125" s="637"/>
      <c r="BB125" s="637"/>
      <c r="BC125" s="637"/>
      <c r="BD125" s="637"/>
    </row>
    <row r="126" spans="2:58" ht="15" customHeight="1" x14ac:dyDescent="0.3">
      <c r="B126" s="297" t="str">
        <f t="shared" si="26"/>
        <v>8 / 55</v>
      </c>
      <c r="C126" s="3560" t="s">
        <v>1818</v>
      </c>
      <c r="D126" s="3561">
        <v>0</v>
      </c>
      <c r="E126" s="3561">
        <v>0</v>
      </c>
      <c r="F126" s="3561">
        <v>0</v>
      </c>
      <c r="G126" s="3561">
        <v>0</v>
      </c>
      <c r="H126" s="3561">
        <v>0</v>
      </c>
      <c r="I126" s="3561">
        <v>0</v>
      </c>
      <c r="J126" s="3561">
        <v>0</v>
      </c>
      <c r="K126" s="3561">
        <v>0</v>
      </c>
      <c r="L126" s="3561">
        <v>0</v>
      </c>
      <c r="M126" s="3561">
        <v>0</v>
      </c>
      <c r="N126" s="3561">
        <v>0</v>
      </c>
      <c r="O126" s="3561">
        <v>0</v>
      </c>
      <c r="P126" s="3561">
        <v>0</v>
      </c>
      <c r="Q126" s="3561">
        <v>0</v>
      </c>
      <c r="R126" s="3562">
        <v>0</v>
      </c>
      <c r="S126" s="738"/>
      <c r="T126" s="738"/>
      <c r="U126" s="738"/>
      <c r="V126" s="738"/>
      <c r="W126" s="738"/>
      <c r="X126" s="738"/>
      <c r="Y126" s="637"/>
      <c r="Z126" s="739"/>
      <c r="AA126" s="739"/>
      <c r="AB126" s="739"/>
      <c r="AC126" s="739"/>
      <c r="AD126" s="739"/>
      <c r="AE126" s="637"/>
      <c r="AF126" s="637"/>
      <c r="AG126" s="637"/>
      <c r="AH126" s="637"/>
      <c r="AI126" s="637"/>
      <c r="AJ126" s="637"/>
      <c r="AK126" s="637"/>
      <c r="AL126" s="637"/>
      <c r="AM126" s="637"/>
      <c r="AN126" s="637"/>
      <c r="AO126" s="637"/>
      <c r="AP126" s="637"/>
      <c r="AQ126" s="637"/>
      <c r="AR126" s="637"/>
      <c r="AS126" s="637"/>
      <c r="AT126" s="637"/>
      <c r="AU126" s="637"/>
      <c r="AV126" s="637"/>
      <c r="AW126" s="637"/>
      <c r="AX126" s="637"/>
      <c r="AY126" s="637"/>
      <c r="AZ126" s="637"/>
      <c r="BA126" s="637"/>
      <c r="BB126" s="637"/>
      <c r="BC126" s="637"/>
      <c r="BD126" s="637"/>
    </row>
    <row r="127" spans="2:58" ht="15" customHeight="1" x14ac:dyDescent="0.3">
      <c r="B127" s="297" t="str">
        <f t="shared" si="26"/>
        <v>9 / 56</v>
      </c>
      <c r="C127" s="3560" t="s">
        <v>1819</v>
      </c>
      <c r="D127" s="3561">
        <v>0</v>
      </c>
      <c r="E127" s="3561">
        <v>0</v>
      </c>
      <c r="F127" s="3561">
        <v>0</v>
      </c>
      <c r="G127" s="3561">
        <v>0</v>
      </c>
      <c r="H127" s="3561">
        <v>0</v>
      </c>
      <c r="I127" s="3561">
        <v>0</v>
      </c>
      <c r="J127" s="3561">
        <v>0</v>
      </c>
      <c r="K127" s="3561">
        <v>0</v>
      </c>
      <c r="L127" s="3561">
        <v>0</v>
      </c>
      <c r="M127" s="3561">
        <v>0</v>
      </c>
      <c r="N127" s="3561">
        <v>0</v>
      </c>
      <c r="O127" s="3561">
        <v>0</v>
      </c>
      <c r="P127" s="3561">
        <v>0</v>
      </c>
      <c r="Q127" s="3561">
        <v>0</v>
      </c>
      <c r="R127" s="3562">
        <v>0</v>
      </c>
      <c r="S127" s="738"/>
      <c r="T127" s="738"/>
      <c r="U127" s="738"/>
      <c r="V127" s="738"/>
      <c r="W127" s="738"/>
      <c r="X127" s="738"/>
      <c r="Y127" s="637"/>
      <c r="Z127" s="739"/>
      <c r="AA127" s="739"/>
      <c r="AB127" s="739"/>
      <c r="AC127" s="739"/>
      <c r="AD127" s="739"/>
      <c r="AE127" s="637"/>
      <c r="AF127" s="637"/>
      <c r="AG127" s="637"/>
      <c r="AH127" s="637"/>
      <c r="AI127" s="637"/>
      <c r="AJ127" s="637"/>
      <c r="AK127" s="637"/>
      <c r="AL127" s="637"/>
      <c r="AM127" s="637"/>
      <c r="AN127" s="637"/>
      <c r="AO127" s="637"/>
      <c r="AP127" s="637"/>
      <c r="AQ127" s="637"/>
      <c r="AR127" s="637"/>
      <c r="AS127" s="637"/>
      <c r="AT127" s="637"/>
      <c r="AU127" s="637"/>
      <c r="AV127" s="637"/>
      <c r="AW127" s="637"/>
      <c r="AX127" s="637"/>
      <c r="AY127" s="637"/>
      <c r="AZ127" s="637"/>
      <c r="BA127" s="637"/>
      <c r="BB127" s="637"/>
      <c r="BC127" s="637"/>
      <c r="BD127" s="637"/>
    </row>
    <row r="128" spans="2:58" ht="15" customHeight="1" x14ac:dyDescent="0.3">
      <c r="B128" s="297" t="str">
        <f t="shared" si="26"/>
        <v>10 / 57</v>
      </c>
      <c r="C128" s="3560" t="s">
        <v>1820</v>
      </c>
      <c r="D128" s="3561">
        <v>0</v>
      </c>
      <c r="E128" s="3561">
        <v>0</v>
      </c>
      <c r="F128" s="3561">
        <v>0</v>
      </c>
      <c r="G128" s="3561">
        <v>0</v>
      </c>
      <c r="H128" s="3561">
        <v>0</v>
      </c>
      <c r="I128" s="3561">
        <v>0</v>
      </c>
      <c r="J128" s="3561">
        <v>0</v>
      </c>
      <c r="K128" s="3561">
        <v>0</v>
      </c>
      <c r="L128" s="3561">
        <v>0</v>
      </c>
      <c r="M128" s="3561">
        <v>0</v>
      </c>
      <c r="N128" s="3561">
        <v>0</v>
      </c>
      <c r="O128" s="3561">
        <v>0</v>
      </c>
      <c r="P128" s="3561">
        <v>0</v>
      </c>
      <c r="Q128" s="3561">
        <v>0</v>
      </c>
      <c r="R128" s="3562">
        <v>0</v>
      </c>
      <c r="S128" s="738"/>
      <c r="T128" s="738"/>
      <c r="U128" s="738"/>
      <c r="V128" s="738"/>
      <c r="W128" s="738"/>
      <c r="X128" s="738"/>
      <c r="Y128" s="637"/>
      <c r="Z128" s="739"/>
      <c r="AA128" s="739"/>
      <c r="AB128" s="739"/>
      <c r="AC128" s="739"/>
      <c r="AD128" s="739"/>
      <c r="AE128" s="637"/>
      <c r="AF128" s="637"/>
      <c r="AG128" s="637"/>
      <c r="AH128" s="637"/>
      <c r="AI128" s="637"/>
      <c r="AJ128" s="637"/>
      <c r="AK128" s="637"/>
      <c r="AL128" s="637"/>
      <c r="AM128" s="637"/>
      <c r="AN128" s="637"/>
      <c r="AO128" s="637"/>
      <c r="AP128" s="637"/>
      <c r="AQ128" s="637"/>
      <c r="AR128" s="637"/>
      <c r="AS128" s="637"/>
      <c r="AT128" s="637"/>
      <c r="AU128" s="637"/>
      <c r="AV128" s="637"/>
      <c r="AW128" s="637"/>
      <c r="AX128" s="637"/>
      <c r="AY128" s="637"/>
      <c r="AZ128" s="637"/>
      <c r="BA128" s="637"/>
      <c r="BB128" s="637"/>
      <c r="BC128" s="637"/>
      <c r="BD128" s="637"/>
    </row>
    <row r="129" spans="2:56" ht="30" customHeight="1" x14ac:dyDescent="0.3">
      <c r="B129" s="297" t="str">
        <f t="shared" si="26"/>
        <v>11 / 58</v>
      </c>
      <c r="C129" s="3560" t="s">
        <v>1821</v>
      </c>
      <c r="D129" s="3561">
        <v>0</v>
      </c>
      <c r="E129" s="3561">
        <v>0</v>
      </c>
      <c r="F129" s="3561">
        <v>0</v>
      </c>
      <c r="G129" s="3561">
        <v>0</v>
      </c>
      <c r="H129" s="3561">
        <v>0</v>
      </c>
      <c r="I129" s="3561">
        <v>0</v>
      </c>
      <c r="J129" s="3561">
        <v>0</v>
      </c>
      <c r="K129" s="3561">
        <v>0</v>
      </c>
      <c r="L129" s="3561">
        <v>0</v>
      </c>
      <c r="M129" s="3561">
        <v>0</v>
      </c>
      <c r="N129" s="3561">
        <v>0</v>
      </c>
      <c r="O129" s="3561">
        <v>0</v>
      </c>
      <c r="P129" s="3561">
        <v>0</v>
      </c>
      <c r="Q129" s="3561">
        <v>0</v>
      </c>
      <c r="R129" s="3562">
        <v>0</v>
      </c>
      <c r="S129" s="738"/>
      <c r="T129" s="738"/>
      <c r="U129" s="738"/>
      <c r="V129" s="738"/>
      <c r="W129" s="738"/>
      <c r="X129" s="738"/>
      <c r="Y129" s="637"/>
      <c r="Z129" s="739"/>
      <c r="AA129" s="739"/>
      <c r="AB129" s="739"/>
      <c r="AC129" s="739"/>
      <c r="AD129" s="739"/>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row>
    <row r="130" spans="2:56" ht="30" customHeight="1" x14ac:dyDescent="0.3">
      <c r="B130" s="297" t="str">
        <f t="shared" si="26"/>
        <v>12 / 59</v>
      </c>
      <c r="C130" s="3560" t="s">
        <v>1822</v>
      </c>
      <c r="D130" s="3561">
        <v>0</v>
      </c>
      <c r="E130" s="3561">
        <v>0</v>
      </c>
      <c r="F130" s="3561">
        <v>0</v>
      </c>
      <c r="G130" s="3561">
        <v>0</v>
      </c>
      <c r="H130" s="3561">
        <v>0</v>
      </c>
      <c r="I130" s="3561">
        <v>0</v>
      </c>
      <c r="J130" s="3561">
        <v>0</v>
      </c>
      <c r="K130" s="3561">
        <v>0</v>
      </c>
      <c r="L130" s="3561">
        <v>0</v>
      </c>
      <c r="M130" s="3561">
        <v>0</v>
      </c>
      <c r="N130" s="3561">
        <v>0</v>
      </c>
      <c r="O130" s="3561">
        <v>0</v>
      </c>
      <c r="P130" s="3561">
        <v>0</v>
      </c>
      <c r="Q130" s="3561">
        <v>0</v>
      </c>
      <c r="R130" s="3562">
        <v>0</v>
      </c>
      <c r="S130" s="738"/>
      <c r="T130" s="738"/>
      <c r="U130" s="738"/>
      <c r="V130" s="738"/>
      <c r="W130" s="738"/>
      <c r="X130" s="738"/>
      <c r="Y130" s="637"/>
      <c r="Z130" s="739"/>
      <c r="AA130" s="739"/>
      <c r="AB130" s="739"/>
      <c r="AC130" s="739"/>
      <c r="AD130" s="739"/>
      <c r="AE130" s="637"/>
      <c r="AF130" s="637"/>
      <c r="AG130" s="637"/>
      <c r="AH130" s="637"/>
      <c r="AI130" s="637"/>
      <c r="AJ130" s="637"/>
      <c r="AK130" s="637"/>
      <c r="AL130" s="637"/>
      <c r="AM130" s="637"/>
      <c r="AN130" s="637"/>
      <c r="AO130" s="637"/>
      <c r="AP130" s="637"/>
      <c r="AQ130" s="637"/>
      <c r="AR130" s="637"/>
      <c r="AS130" s="637"/>
      <c r="AT130" s="637"/>
      <c r="AU130" s="637"/>
      <c r="AV130" s="637"/>
      <c r="AW130" s="637"/>
      <c r="AX130" s="637"/>
      <c r="AY130" s="637"/>
      <c r="AZ130" s="637"/>
      <c r="BA130" s="637"/>
      <c r="BB130" s="637"/>
      <c r="BC130" s="637"/>
      <c r="BD130" s="637"/>
    </row>
    <row r="131" spans="2:56" ht="30" customHeight="1" x14ac:dyDescent="0.3">
      <c r="B131" s="297" t="str">
        <f t="shared" si="26"/>
        <v>13 / 60</v>
      </c>
      <c r="C131" s="3560" t="s">
        <v>1823</v>
      </c>
      <c r="D131" s="3561">
        <v>0</v>
      </c>
      <c r="E131" s="3561">
        <v>0</v>
      </c>
      <c r="F131" s="3561">
        <v>0</v>
      </c>
      <c r="G131" s="3561">
        <v>0</v>
      </c>
      <c r="H131" s="3561">
        <v>0</v>
      </c>
      <c r="I131" s="3561">
        <v>0</v>
      </c>
      <c r="J131" s="3561">
        <v>0</v>
      </c>
      <c r="K131" s="3561">
        <v>0</v>
      </c>
      <c r="L131" s="3561">
        <v>0</v>
      </c>
      <c r="M131" s="3561">
        <v>0</v>
      </c>
      <c r="N131" s="3561">
        <v>0</v>
      </c>
      <c r="O131" s="3561">
        <v>0</v>
      </c>
      <c r="P131" s="3561">
        <v>0</v>
      </c>
      <c r="Q131" s="3561">
        <v>0</v>
      </c>
      <c r="R131" s="3562">
        <v>0</v>
      </c>
      <c r="S131" s="738"/>
      <c r="T131" s="738"/>
      <c r="U131" s="738"/>
      <c r="V131" s="738"/>
      <c r="W131" s="738"/>
      <c r="X131" s="738"/>
      <c r="Y131" s="637"/>
      <c r="Z131" s="739"/>
      <c r="AA131" s="739"/>
      <c r="AB131" s="739"/>
      <c r="AC131" s="739"/>
      <c r="AD131" s="739"/>
      <c r="AE131" s="637"/>
      <c r="AF131" s="637"/>
      <c r="AG131" s="637"/>
      <c r="AH131" s="637"/>
      <c r="AI131" s="637"/>
      <c r="AJ131" s="637"/>
      <c r="AK131" s="637"/>
      <c r="AL131" s="637"/>
      <c r="AM131" s="637"/>
      <c r="AN131" s="637"/>
      <c r="AO131" s="637"/>
      <c r="AP131" s="637"/>
      <c r="AQ131" s="637"/>
      <c r="AR131" s="637"/>
      <c r="AS131" s="637"/>
      <c r="AT131" s="637"/>
      <c r="AU131" s="637"/>
      <c r="AV131" s="637"/>
      <c r="AW131" s="637"/>
      <c r="AX131" s="637"/>
      <c r="AY131" s="637"/>
      <c r="AZ131" s="637"/>
      <c r="BA131" s="637"/>
      <c r="BB131" s="637"/>
      <c r="BC131" s="637"/>
      <c r="BD131" s="637"/>
    </row>
    <row r="132" spans="2:56" ht="15" customHeight="1" x14ac:dyDescent="0.3">
      <c r="B132" s="297" t="str">
        <f t="shared" si="26"/>
        <v>14 / 61</v>
      </c>
      <c r="C132" s="3560" t="s">
        <v>1824</v>
      </c>
      <c r="D132" s="3561">
        <v>0</v>
      </c>
      <c r="E132" s="3561">
        <v>0</v>
      </c>
      <c r="F132" s="3561">
        <v>0</v>
      </c>
      <c r="G132" s="3561">
        <v>0</v>
      </c>
      <c r="H132" s="3561">
        <v>0</v>
      </c>
      <c r="I132" s="3561">
        <v>0</v>
      </c>
      <c r="J132" s="3561">
        <v>0</v>
      </c>
      <c r="K132" s="3561">
        <v>0</v>
      </c>
      <c r="L132" s="3561">
        <v>0</v>
      </c>
      <c r="M132" s="3561">
        <v>0</v>
      </c>
      <c r="N132" s="3561">
        <v>0</v>
      </c>
      <c r="O132" s="3561">
        <v>0</v>
      </c>
      <c r="P132" s="3561">
        <v>0</v>
      </c>
      <c r="Q132" s="3561">
        <v>0</v>
      </c>
      <c r="R132" s="3562">
        <v>0</v>
      </c>
      <c r="S132" s="738"/>
      <c r="T132" s="738"/>
      <c r="U132" s="738"/>
      <c r="V132" s="738"/>
      <c r="W132" s="738"/>
      <c r="X132" s="738"/>
      <c r="Y132" s="637"/>
      <c r="Z132" s="739"/>
      <c r="AA132" s="739"/>
      <c r="AB132" s="739"/>
      <c r="AC132" s="739"/>
      <c r="AD132" s="739"/>
      <c r="AE132" s="637"/>
      <c r="AF132" s="637"/>
      <c r="AG132" s="637"/>
      <c r="AH132" s="637"/>
      <c r="AI132" s="637"/>
      <c r="AJ132" s="637"/>
      <c r="AK132" s="637"/>
      <c r="AL132" s="637"/>
      <c r="AM132" s="637"/>
      <c r="AN132" s="637"/>
      <c r="AO132" s="637"/>
      <c r="AP132" s="637"/>
      <c r="AQ132" s="637"/>
      <c r="AR132" s="637"/>
      <c r="AS132" s="637"/>
      <c r="AT132" s="637"/>
      <c r="AU132" s="637"/>
      <c r="AV132" s="637"/>
      <c r="AW132" s="637"/>
      <c r="AX132" s="637"/>
      <c r="AY132" s="637"/>
      <c r="AZ132" s="637"/>
      <c r="BA132" s="637"/>
      <c r="BB132" s="637"/>
      <c r="BC132" s="637"/>
      <c r="BD132" s="637"/>
    </row>
    <row r="133" spans="2:56" ht="45" customHeight="1" x14ac:dyDescent="0.3">
      <c r="B133" s="297" t="str">
        <f t="shared" si="26"/>
        <v>15 / 62</v>
      </c>
      <c r="C133" s="3560" t="s">
        <v>1825</v>
      </c>
      <c r="D133" s="3561">
        <v>0</v>
      </c>
      <c r="E133" s="3561">
        <v>0</v>
      </c>
      <c r="F133" s="3561">
        <v>0</v>
      </c>
      <c r="G133" s="3561">
        <v>0</v>
      </c>
      <c r="H133" s="3561">
        <v>0</v>
      </c>
      <c r="I133" s="3561">
        <v>0</v>
      </c>
      <c r="J133" s="3561">
        <v>0</v>
      </c>
      <c r="K133" s="3561">
        <v>0</v>
      </c>
      <c r="L133" s="3561">
        <v>0</v>
      </c>
      <c r="M133" s="3561">
        <v>0</v>
      </c>
      <c r="N133" s="3561">
        <v>0</v>
      </c>
      <c r="O133" s="3561">
        <v>0</v>
      </c>
      <c r="P133" s="3561">
        <v>0</v>
      </c>
      <c r="Q133" s="3561">
        <v>0</v>
      </c>
      <c r="R133" s="3562">
        <v>0</v>
      </c>
      <c r="S133" s="738"/>
      <c r="T133" s="738"/>
      <c r="U133" s="738"/>
      <c r="V133" s="738"/>
      <c r="W133" s="738"/>
      <c r="X133" s="738"/>
      <c r="Y133" s="637"/>
      <c r="Z133" s="739"/>
      <c r="AA133" s="739"/>
      <c r="AB133" s="739"/>
      <c r="AC133" s="739"/>
      <c r="AD133" s="739"/>
      <c r="AE133" s="637"/>
      <c r="AF133" s="637"/>
      <c r="AG133" s="637"/>
      <c r="AH133" s="637"/>
      <c r="AI133" s="637"/>
      <c r="AJ133" s="637"/>
      <c r="AK133" s="637"/>
      <c r="AL133" s="637"/>
      <c r="AM133" s="637"/>
      <c r="AN133" s="637"/>
      <c r="AO133" s="637"/>
      <c r="AP133" s="637"/>
      <c r="AQ133" s="637"/>
      <c r="AR133" s="637"/>
      <c r="AS133" s="637"/>
      <c r="AT133" s="637"/>
      <c r="AU133" s="637"/>
      <c r="AV133" s="637"/>
      <c r="AW133" s="637"/>
      <c r="AX133" s="637"/>
      <c r="AY133" s="637"/>
      <c r="AZ133" s="637"/>
      <c r="BA133" s="637"/>
      <c r="BB133" s="637"/>
      <c r="BC133" s="637"/>
      <c r="BD133" s="637"/>
    </row>
    <row r="134" spans="2:56" ht="15" customHeight="1" x14ac:dyDescent="0.3">
      <c r="B134" s="297" t="str">
        <f t="shared" si="26"/>
        <v>16 / 63</v>
      </c>
      <c r="C134" s="3560" t="s">
        <v>1826</v>
      </c>
      <c r="D134" s="3561">
        <v>0</v>
      </c>
      <c r="E134" s="3561">
        <v>0</v>
      </c>
      <c r="F134" s="3561">
        <v>0</v>
      </c>
      <c r="G134" s="3561">
        <v>0</v>
      </c>
      <c r="H134" s="3561">
        <v>0</v>
      </c>
      <c r="I134" s="3561">
        <v>0</v>
      </c>
      <c r="J134" s="3561">
        <v>0</v>
      </c>
      <c r="K134" s="3561">
        <v>0</v>
      </c>
      <c r="L134" s="3561">
        <v>0</v>
      </c>
      <c r="M134" s="3561">
        <v>0</v>
      </c>
      <c r="N134" s="3561">
        <v>0</v>
      </c>
      <c r="O134" s="3561">
        <v>0</v>
      </c>
      <c r="P134" s="3561">
        <v>0</v>
      </c>
      <c r="Q134" s="3561">
        <v>0</v>
      </c>
      <c r="R134" s="3562">
        <v>0</v>
      </c>
      <c r="S134" s="738"/>
      <c r="T134" s="738"/>
      <c r="U134" s="738"/>
      <c r="V134" s="738"/>
      <c r="W134" s="738"/>
      <c r="X134" s="738"/>
      <c r="Y134" s="637"/>
      <c r="Z134" s="739"/>
      <c r="AA134" s="739"/>
      <c r="AB134" s="739"/>
      <c r="AC134" s="739"/>
      <c r="AD134" s="739"/>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row>
    <row r="135" spans="2:56" ht="15" customHeight="1" x14ac:dyDescent="0.3">
      <c r="B135" s="297" t="str">
        <f t="shared" si="26"/>
        <v>17 / 64</v>
      </c>
      <c r="C135" s="3560" t="s">
        <v>1827</v>
      </c>
      <c r="D135" s="3561">
        <v>0</v>
      </c>
      <c r="E135" s="3561">
        <v>0</v>
      </c>
      <c r="F135" s="3561">
        <v>0</v>
      </c>
      <c r="G135" s="3561">
        <v>0</v>
      </c>
      <c r="H135" s="3561">
        <v>0</v>
      </c>
      <c r="I135" s="3561">
        <v>0</v>
      </c>
      <c r="J135" s="3561">
        <v>0</v>
      </c>
      <c r="K135" s="3561">
        <v>0</v>
      </c>
      <c r="L135" s="3561">
        <v>0</v>
      </c>
      <c r="M135" s="3561">
        <v>0</v>
      </c>
      <c r="N135" s="3561">
        <v>0</v>
      </c>
      <c r="O135" s="3561">
        <v>0</v>
      </c>
      <c r="P135" s="3561">
        <v>0</v>
      </c>
      <c r="Q135" s="3561">
        <v>0</v>
      </c>
      <c r="R135" s="3562">
        <v>0</v>
      </c>
      <c r="S135" s="738"/>
      <c r="T135" s="738"/>
      <c r="U135" s="738"/>
      <c r="V135" s="738"/>
      <c r="W135" s="738"/>
      <c r="X135" s="738"/>
      <c r="Y135" s="637"/>
      <c r="Z135" s="739"/>
      <c r="AA135" s="739"/>
      <c r="AB135" s="739"/>
      <c r="AC135" s="739"/>
      <c r="AD135" s="739"/>
      <c r="AE135" s="637"/>
      <c r="AF135" s="637"/>
      <c r="AG135" s="637"/>
      <c r="AH135" s="637"/>
      <c r="AI135" s="637"/>
      <c r="AJ135" s="637"/>
      <c r="AK135" s="637"/>
      <c r="AL135" s="637"/>
      <c r="AM135" s="637"/>
      <c r="AN135" s="637"/>
      <c r="AO135" s="637"/>
      <c r="AP135" s="637"/>
      <c r="AQ135" s="637"/>
      <c r="AR135" s="637"/>
      <c r="AS135" s="637"/>
      <c r="AT135" s="637"/>
      <c r="AU135" s="637"/>
      <c r="AV135" s="637"/>
      <c r="AW135" s="637"/>
      <c r="AX135" s="637"/>
      <c r="AY135" s="637"/>
      <c r="AZ135" s="637"/>
      <c r="BA135" s="637"/>
      <c r="BB135" s="637"/>
      <c r="BC135" s="637"/>
      <c r="BD135" s="637"/>
    </row>
    <row r="136" spans="2:56" ht="30" customHeight="1" x14ac:dyDescent="0.3">
      <c r="B136" s="297" t="str">
        <f t="shared" si="26"/>
        <v>18 / 65</v>
      </c>
      <c r="C136" s="3560" t="s">
        <v>1828</v>
      </c>
      <c r="D136" s="3561">
        <v>0</v>
      </c>
      <c r="E136" s="3561">
        <v>0</v>
      </c>
      <c r="F136" s="3561">
        <v>0</v>
      </c>
      <c r="G136" s="3561">
        <v>0</v>
      </c>
      <c r="H136" s="3561">
        <v>0</v>
      </c>
      <c r="I136" s="3561">
        <v>0</v>
      </c>
      <c r="J136" s="3561">
        <v>0</v>
      </c>
      <c r="K136" s="3561">
        <v>0</v>
      </c>
      <c r="L136" s="3561">
        <v>0</v>
      </c>
      <c r="M136" s="3561">
        <v>0</v>
      </c>
      <c r="N136" s="3561">
        <v>0</v>
      </c>
      <c r="O136" s="3561">
        <v>0</v>
      </c>
      <c r="P136" s="3561">
        <v>0</v>
      </c>
      <c r="Q136" s="3561">
        <v>0</v>
      </c>
      <c r="R136" s="3562">
        <v>0</v>
      </c>
      <c r="S136" s="738"/>
      <c r="T136" s="738"/>
      <c r="U136" s="738"/>
      <c r="V136" s="738"/>
      <c r="W136" s="738"/>
      <c r="X136" s="738"/>
      <c r="Y136" s="637"/>
      <c r="Z136" s="739"/>
      <c r="AA136" s="739"/>
      <c r="AB136" s="739"/>
      <c r="AC136" s="739"/>
      <c r="AD136" s="739"/>
      <c r="AE136" s="637"/>
      <c r="AF136" s="637"/>
      <c r="AG136" s="637"/>
      <c r="AH136" s="637"/>
      <c r="AI136" s="637"/>
      <c r="AJ136" s="637"/>
      <c r="AK136" s="637"/>
      <c r="AL136" s="637"/>
      <c r="AM136" s="637"/>
      <c r="AN136" s="637"/>
      <c r="AO136" s="637"/>
      <c r="AP136" s="637"/>
      <c r="AQ136" s="637"/>
      <c r="AR136" s="637"/>
      <c r="AS136" s="637"/>
      <c r="AT136" s="637"/>
      <c r="AU136" s="637"/>
      <c r="AV136" s="637"/>
      <c r="AW136" s="637"/>
      <c r="AX136" s="637"/>
      <c r="AY136" s="637"/>
      <c r="AZ136" s="637"/>
      <c r="BA136" s="637"/>
      <c r="BB136" s="637"/>
      <c r="BC136" s="637"/>
      <c r="BD136" s="637"/>
    </row>
    <row r="137" spans="2:56" ht="30" customHeight="1" x14ac:dyDescent="0.3">
      <c r="B137" s="297" t="str">
        <f t="shared" si="26"/>
        <v>19 / 66</v>
      </c>
      <c r="C137" s="3560" t="s">
        <v>1829</v>
      </c>
      <c r="D137" s="3561">
        <v>0</v>
      </c>
      <c r="E137" s="3561">
        <v>0</v>
      </c>
      <c r="F137" s="3561">
        <v>0</v>
      </c>
      <c r="G137" s="3561">
        <v>0</v>
      </c>
      <c r="H137" s="3561">
        <v>0</v>
      </c>
      <c r="I137" s="3561">
        <v>0</v>
      </c>
      <c r="J137" s="3561">
        <v>0</v>
      </c>
      <c r="K137" s="3561">
        <v>0</v>
      </c>
      <c r="L137" s="3561">
        <v>0</v>
      </c>
      <c r="M137" s="3561">
        <v>0</v>
      </c>
      <c r="N137" s="3561">
        <v>0</v>
      </c>
      <c r="O137" s="3561">
        <v>0</v>
      </c>
      <c r="P137" s="3561">
        <v>0</v>
      </c>
      <c r="Q137" s="3561">
        <v>0</v>
      </c>
      <c r="R137" s="3562">
        <v>0</v>
      </c>
      <c r="S137" s="738"/>
      <c r="T137" s="738"/>
      <c r="U137" s="738"/>
      <c r="V137" s="738"/>
      <c r="W137" s="738"/>
      <c r="X137" s="738"/>
      <c r="Y137" s="637"/>
      <c r="Z137" s="739"/>
      <c r="AA137" s="739"/>
      <c r="AB137" s="739"/>
      <c r="AC137" s="739"/>
      <c r="AD137" s="739"/>
      <c r="AE137" s="637"/>
      <c r="AF137" s="637"/>
      <c r="AG137" s="637"/>
      <c r="AH137" s="637"/>
      <c r="AI137" s="637"/>
      <c r="AJ137" s="637"/>
      <c r="AK137" s="637"/>
      <c r="AL137" s="637"/>
      <c r="AM137" s="637"/>
      <c r="AN137" s="637"/>
      <c r="AO137" s="637"/>
      <c r="AP137" s="637"/>
      <c r="AQ137" s="637"/>
      <c r="AR137" s="637"/>
      <c r="AS137" s="637"/>
      <c r="AT137" s="637"/>
      <c r="AU137" s="637"/>
      <c r="AV137" s="637"/>
      <c r="AW137" s="637"/>
      <c r="AX137" s="637"/>
      <c r="AY137" s="637"/>
      <c r="AZ137" s="637"/>
      <c r="BA137" s="637"/>
      <c r="BB137" s="637"/>
      <c r="BC137" s="637"/>
      <c r="BD137" s="637"/>
    </row>
    <row r="138" spans="2:56" ht="45" customHeight="1" x14ac:dyDescent="0.3">
      <c r="B138" s="297" t="str">
        <f t="shared" si="26"/>
        <v>20 / 67</v>
      </c>
      <c r="C138" s="3560" t="s">
        <v>1830</v>
      </c>
      <c r="D138" s="3561">
        <v>0</v>
      </c>
      <c r="E138" s="3561">
        <v>0</v>
      </c>
      <c r="F138" s="3561">
        <v>0</v>
      </c>
      <c r="G138" s="3561">
        <v>0</v>
      </c>
      <c r="H138" s="3561">
        <v>0</v>
      </c>
      <c r="I138" s="3561">
        <v>0</v>
      </c>
      <c r="J138" s="3561">
        <v>0</v>
      </c>
      <c r="K138" s="3561">
        <v>0</v>
      </c>
      <c r="L138" s="3561">
        <v>0</v>
      </c>
      <c r="M138" s="3561">
        <v>0</v>
      </c>
      <c r="N138" s="3561">
        <v>0</v>
      </c>
      <c r="O138" s="3561">
        <v>0</v>
      </c>
      <c r="P138" s="3561">
        <v>0</v>
      </c>
      <c r="Q138" s="3561">
        <v>0</v>
      </c>
      <c r="R138" s="3562">
        <v>0</v>
      </c>
      <c r="S138" s="738"/>
      <c r="T138" s="738"/>
      <c r="U138" s="738"/>
      <c r="V138" s="738"/>
      <c r="W138" s="738"/>
      <c r="X138" s="738"/>
      <c r="Y138" s="637"/>
      <c r="Z138" s="739"/>
      <c r="AA138" s="739"/>
      <c r="AB138" s="739"/>
      <c r="AC138" s="739"/>
      <c r="AD138" s="739"/>
      <c r="AE138" s="637"/>
      <c r="AF138" s="637"/>
      <c r="AG138" s="637"/>
      <c r="AH138" s="637"/>
      <c r="AI138" s="637"/>
      <c r="AJ138" s="637"/>
      <c r="AK138" s="637"/>
      <c r="AL138" s="637"/>
      <c r="AM138" s="637"/>
      <c r="AN138" s="637"/>
      <c r="AO138" s="637"/>
      <c r="AP138" s="637"/>
      <c r="AQ138" s="637"/>
      <c r="AR138" s="637"/>
      <c r="AS138" s="637"/>
      <c r="AT138" s="637"/>
      <c r="AU138" s="637"/>
      <c r="AV138" s="637"/>
      <c r="AW138" s="637"/>
      <c r="AX138" s="637"/>
      <c r="AY138" s="637"/>
      <c r="AZ138" s="637"/>
      <c r="BA138" s="637"/>
      <c r="BB138" s="637"/>
      <c r="BC138" s="637"/>
      <c r="BD138" s="637"/>
    </row>
    <row r="139" spans="2:56" ht="30" customHeight="1" x14ac:dyDescent="0.3">
      <c r="B139" s="297" t="str">
        <f t="shared" si="26"/>
        <v>21 / 68</v>
      </c>
      <c r="C139" s="3560" t="s">
        <v>1831</v>
      </c>
      <c r="D139" s="3561">
        <v>0</v>
      </c>
      <c r="E139" s="3561">
        <v>0</v>
      </c>
      <c r="F139" s="3561">
        <v>0</v>
      </c>
      <c r="G139" s="3561">
        <v>0</v>
      </c>
      <c r="H139" s="3561">
        <v>0</v>
      </c>
      <c r="I139" s="3561">
        <v>0</v>
      </c>
      <c r="J139" s="3561">
        <v>0</v>
      </c>
      <c r="K139" s="3561">
        <v>0</v>
      </c>
      <c r="L139" s="3561">
        <v>0</v>
      </c>
      <c r="M139" s="3561">
        <v>0</v>
      </c>
      <c r="N139" s="3561">
        <v>0</v>
      </c>
      <c r="O139" s="3561">
        <v>0</v>
      </c>
      <c r="P139" s="3561">
        <v>0</v>
      </c>
      <c r="Q139" s="3561">
        <v>0</v>
      </c>
      <c r="R139" s="3562">
        <v>0</v>
      </c>
      <c r="S139" s="738"/>
      <c r="T139" s="738"/>
      <c r="U139" s="738"/>
      <c r="V139" s="738"/>
      <c r="W139" s="738"/>
      <c r="X139" s="738"/>
      <c r="Y139" s="637"/>
      <c r="Z139" s="739"/>
      <c r="AA139" s="739"/>
      <c r="AB139" s="739"/>
      <c r="AC139" s="739"/>
      <c r="AD139" s="739"/>
      <c r="AE139" s="637"/>
      <c r="AF139" s="637"/>
      <c r="AG139" s="637"/>
      <c r="AH139" s="637"/>
      <c r="AI139" s="637"/>
      <c r="AJ139" s="637"/>
      <c r="AK139" s="637"/>
      <c r="AL139" s="637"/>
      <c r="AM139" s="637"/>
      <c r="AN139" s="637"/>
      <c r="AO139" s="637"/>
      <c r="AP139" s="637"/>
      <c r="AQ139" s="637"/>
      <c r="AR139" s="637"/>
      <c r="AS139" s="637"/>
      <c r="AT139" s="637"/>
      <c r="AU139" s="637"/>
      <c r="AV139" s="637"/>
      <c r="AW139" s="637"/>
      <c r="AX139" s="637"/>
      <c r="AY139" s="637"/>
      <c r="AZ139" s="637"/>
      <c r="BA139" s="637"/>
      <c r="BB139" s="637"/>
      <c r="BC139" s="637"/>
      <c r="BD139" s="637"/>
    </row>
    <row r="140" spans="2:56" ht="30" customHeight="1" x14ac:dyDescent="0.3">
      <c r="B140" s="297" t="str">
        <f t="shared" si="26"/>
        <v>22 / 69</v>
      </c>
      <c r="C140" s="3560" t="s">
        <v>1832</v>
      </c>
      <c r="D140" s="3561">
        <v>0</v>
      </c>
      <c r="E140" s="3561">
        <v>0</v>
      </c>
      <c r="F140" s="3561">
        <v>0</v>
      </c>
      <c r="G140" s="3561">
        <v>0</v>
      </c>
      <c r="H140" s="3561">
        <v>0</v>
      </c>
      <c r="I140" s="3561">
        <v>0</v>
      </c>
      <c r="J140" s="3561">
        <v>0</v>
      </c>
      <c r="K140" s="3561">
        <v>0</v>
      </c>
      <c r="L140" s="3561">
        <v>0</v>
      </c>
      <c r="M140" s="3561">
        <v>0</v>
      </c>
      <c r="N140" s="3561">
        <v>0</v>
      </c>
      <c r="O140" s="3561">
        <v>0</v>
      </c>
      <c r="P140" s="3561">
        <v>0</v>
      </c>
      <c r="Q140" s="3561">
        <v>0</v>
      </c>
      <c r="R140" s="3562">
        <v>0</v>
      </c>
      <c r="S140" s="738"/>
      <c r="T140" s="738"/>
      <c r="U140" s="738"/>
      <c r="V140" s="738"/>
      <c r="W140" s="738"/>
      <c r="X140" s="738"/>
      <c r="Y140" s="637"/>
      <c r="Z140" s="739"/>
      <c r="AA140" s="739"/>
      <c r="AB140" s="739"/>
      <c r="AC140" s="739"/>
      <c r="AD140" s="739"/>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row>
    <row r="141" spans="2:56" ht="30" customHeight="1" x14ac:dyDescent="0.3">
      <c r="B141" s="297" t="str">
        <f t="shared" si="26"/>
        <v>23 / 70</v>
      </c>
      <c r="C141" s="3560" t="s">
        <v>1833</v>
      </c>
      <c r="D141" s="3561">
        <v>0</v>
      </c>
      <c r="E141" s="3561">
        <v>0</v>
      </c>
      <c r="F141" s="3561">
        <v>0</v>
      </c>
      <c r="G141" s="3561">
        <v>0</v>
      </c>
      <c r="H141" s="3561">
        <v>0</v>
      </c>
      <c r="I141" s="3561">
        <v>0</v>
      </c>
      <c r="J141" s="3561">
        <v>0</v>
      </c>
      <c r="K141" s="3561">
        <v>0</v>
      </c>
      <c r="L141" s="3561">
        <v>0</v>
      </c>
      <c r="M141" s="3561">
        <v>0</v>
      </c>
      <c r="N141" s="3561">
        <v>0</v>
      </c>
      <c r="O141" s="3561">
        <v>0</v>
      </c>
      <c r="P141" s="3561">
        <v>0</v>
      </c>
      <c r="Q141" s="3561">
        <v>0</v>
      </c>
      <c r="R141" s="3562">
        <v>0</v>
      </c>
      <c r="S141" s="738"/>
      <c r="T141" s="738"/>
      <c r="U141" s="738"/>
      <c r="V141" s="738"/>
      <c r="W141" s="738"/>
      <c r="X141" s="738"/>
      <c r="Y141" s="637"/>
      <c r="Z141" s="739"/>
      <c r="AA141" s="739"/>
      <c r="AB141" s="739"/>
      <c r="AC141" s="739"/>
      <c r="AD141" s="739"/>
      <c r="AE141" s="637"/>
      <c r="AF141" s="637"/>
      <c r="AG141" s="637"/>
      <c r="AH141" s="637"/>
      <c r="AI141" s="637"/>
      <c r="AJ141" s="637"/>
      <c r="AK141" s="637"/>
      <c r="AL141" s="637"/>
      <c r="AM141" s="637"/>
      <c r="AN141" s="637"/>
      <c r="AO141" s="637"/>
      <c r="AP141" s="637"/>
      <c r="AQ141" s="637"/>
      <c r="AR141" s="637"/>
      <c r="AS141" s="637"/>
      <c r="AT141" s="637"/>
      <c r="AU141" s="637"/>
      <c r="AV141" s="637"/>
      <c r="AW141" s="637"/>
      <c r="AX141" s="637"/>
      <c r="AY141" s="637"/>
      <c r="AZ141" s="637"/>
      <c r="BA141" s="637"/>
      <c r="BB141" s="637"/>
      <c r="BC141" s="637"/>
      <c r="BD141" s="637"/>
    </row>
    <row r="142" spans="2:56" ht="15" customHeight="1" x14ac:dyDescent="0.3">
      <c r="B142" s="297" t="str">
        <f t="shared" si="26"/>
        <v>24 / 71</v>
      </c>
      <c r="C142" s="3560" t="s">
        <v>1834</v>
      </c>
      <c r="D142" s="3561">
        <v>0</v>
      </c>
      <c r="E142" s="3561">
        <v>0</v>
      </c>
      <c r="F142" s="3561">
        <v>0</v>
      </c>
      <c r="G142" s="3561">
        <v>0</v>
      </c>
      <c r="H142" s="3561">
        <v>0</v>
      </c>
      <c r="I142" s="3561">
        <v>0</v>
      </c>
      <c r="J142" s="3561">
        <v>0</v>
      </c>
      <c r="K142" s="3561">
        <v>0</v>
      </c>
      <c r="L142" s="3561">
        <v>0</v>
      </c>
      <c r="M142" s="3561">
        <v>0</v>
      </c>
      <c r="N142" s="3561">
        <v>0</v>
      </c>
      <c r="O142" s="3561">
        <v>0</v>
      </c>
      <c r="P142" s="3561">
        <v>0</v>
      </c>
      <c r="Q142" s="3561">
        <v>0</v>
      </c>
      <c r="R142" s="3562">
        <v>0</v>
      </c>
      <c r="S142" s="738"/>
      <c r="T142" s="738"/>
      <c r="U142" s="738"/>
      <c r="V142" s="738"/>
      <c r="W142" s="738"/>
      <c r="X142" s="738"/>
      <c r="Y142" s="637"/>
      <c r="Z142" s="739"/>
      <c r="AA142" s="739"/>
      <c r="AB142" s="739"/>
      <c r="AC142" s="739"/>
      <c r="AD142" s="739"/>
      <c r="AE142" s="637"/>
      <c r="AF142" s="637"/>
      <c r="AG142" s="637"/>
      <c r="AH142" s="637"/>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row>
    <row r="143" spans="2:56" ht="45" customHeight="1" x14ac:dyDescent="0.3">
      <c r="B143" s="297" t="str">
        <f t="shared" si="26"/>
        <v>25 / 72</v>
      </c>
      <c r="C143" s="3560" t="s">
        <v>1835</v>
      </c>
      <c r="D143" s="3561">
        <v>0</v>
      </c>
      <c r="E143" s="3561">
        <v>0</v>
      </c>
      <c r="F143" s="3561">
        <v>0</v>
      </c>
      <c r="G143" s="3561">
        <v>0</v>
      </c>
      <c r="H143" s="3561">
        <v>0</v>
      </c>
      <c r="I143" s="3561">
        <v>0</v>
      </c>
      <c r="J143" s="3561">
        <v>0</v>
      </c>
      <c r="K143" s="3561">
        <v>0</v>
      </c>
      <c r="L143" s="3561">
        <v>0</v>
      </c>
      <c r="M143" s="3561">
        <v>0</v>
      </c>
      <c r="N143" s="3561">
        <v>0</v>
      </c>
      <c r="O143" s="3561">
        <v>0</v>
      </c>
      <c r="P143" s="3561">
        <v>0</v>
      </c>
      <c r="Q143" s="3561">
        <v>0</v>
      </c>
      <c r="R143" s="3562">
        <v>0</v>
      </c>
      <c r="S143" s="738"/>
      <c r="T143" s="738"/>
      <c r="U143" s="738"/>
      <c r="V143" s="738"/>
      <c r="W143" s="738"/>
      <c r="X143" s="738"/>
      <c r="Y143" s="637"/>
      <c r="Z143" s="739"/>
      <c r="AA143" s="739"/>
      <c r="AB143" s="739"/>
      <c r="AC143" s="739"/>
      <c r="AD143" s="739"/>
      <c r="AE143" s="637"/>
      <c r="AF143" s="637"/>
      <c r="AG143" s="637"/>
      <c r="AH143" s="637"/>
      <c r="AI143" s="637"/>
      <c r="AJ143" s="637"/>
      <c r="AK143" s="637"/>
      <c r="AL143" s="637"/>
      <c r="AM143" s="637"/>
      <c r="AN143" s="637"/>
      <c r="AO143" s="637"/>
      <c r="AP143" s="637"/>
      <c r="AQ143" s="637"/>
      <c r="AR143" s="637"/>
      <c r="AS143" s="637"/>
      <c r="AT143" s="637"/>
      <c r="AU143" s="637"/>
      <c r="AV143" s="637"/>
      <c r="AW143" s="637"/>
      <c r="AX143" s="637"/>
      <c r="AY143" s="637"/>
      <c r="AZ143" s="637"/>
      <c r="BA143" s="637"/>
      <c r="BB143" s="637"/>
      <c r="BC143" s="637"/>
      <c r="BD143" s="637"/>
    </row>
    <row r="144" spans="2:56" ht="15" customHeight="1" x14ac:dyDescent="0.3">
      <c r="B144" s="297" t="str">
        <f t="shared" si="26"/>
        <v>26 / 73</v>
      </c>
      <c r="C144" s="3560" t="s">
        <v>1836</v>
      </c>
      <c r="D144" s="3561">
        <v>0</v>
      </c>
      <c r="E144" s="3561">
        <v>0</v>
      </c>
      <c r="F144" s="3561">
        <v>0</v>
      </c>
      <c r="G144" s="3561">
        <v>0</v>
      </c>
      <c r="H144" s="3561">
        <v>0</v>
      </c>
      <c r="I144" s="3561">
        <v>0</v>
      </c>
      <c r="J144" s="3561">
        <v>0</v>
      </c>
      <c r="K144" s="3561">
        <v>0</v>
      </c>
      <c r="L144" s="3561">
        <v>0</v>
      </c>
      <c r="M144" s="3561">
        <v>0</v>
      </c>
      <c r="N144" s="3561">
        <v>0</v>
      </c>
      <c r="O144" s="3561">
        <v>0</v>
      </c>
      <c r="P144" s="3561">
        <v>0</v>
      </c>
      <c r="Q144" s="3561">
        <v>0</v>
      </c>
      <c r="R144" s="3562">
        <v>0</v>
      </c>
      <c r="S144" s="738"/>
      <c r="T144" s="738"/>
      <c r="U144" s="738"/>
      <c r="V144" s="738"/>
      <c r="W144" s="738"/>
      <c r="X144" s="738"/>
      <c r="Y144" s="637"/>
      <c r="Z144" s="739"/>
      <c r="AA144" s="739"/>
      <c r="AB144" s="739"/>
      <c r="AC144" s="739"/>
      <c r="AD144" s="739"/>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row>
    <row r="145" spans="2:56" ht="30" customHeight="1" x14ac:dyDescent="0.3">
      <c r="B145" s="297" t="str">
        <f t="shared" si="26"/>
        <v>27 / 74</v>
      </c>
      <c r="C145" s="3560" t="s">
        <v>1837</v>
      </c>
      <c r="D145" s="3561"/>
      <c r="E145" s="3561"/>
      <c r="F145" s="3561"/>
      <c r="G145" s="3561"/>
      <c r="H145" s="3561"/>
      <c r="I145" s="3561"/>
      <c r="J145" s="3561"/>
      <c r="K145" s="3561"/>
      <c r="L145" s="3561"/>
      <c r="M145" s="3561"/>
      <c r="N145" s="3561"/>
      <c r="O145" s="3561"/>
      <c r="P145" s="3561"/>
      <c r="Q145" s="3561"/>
      <c r="R145" s="3562"/>
      <c r="S145" s="738"/>
      <c r="T145" s="738"/>
      <c r="U145" s="738"/>
      <c r="V145" s="738"/>
      <c r="W145" s="738"/>
      <c r="X145" s="738"/>
      <c r="Y145" s="637"/>
      <c r="Z145" s="739"/>
      <c r="AA145" s="739"/>
      <c r="AB145" s="739"/>
      <c r="AC145" s="739"/>
      <c r="AD145" s="739"/>
      <c r="AE145" s="637"/>
      <c r="AF145" s="637"/>
      <c r="AG145" s="637"/>
      <c r="AH145" s="637"/>
      <c r="AI145" s="637"/>
      <c r="AJ145" s="637"/>
      <c r="AK145" s="637"/>
      <c r="AL145" s="637"/>
      <c r="AM145" s="637"/>
      <c r="AN145" s="637"/>
      <c r="AO145" s="637"/>
      <c r="AP145" s="637"/>
      <c r="AQ145" s="637"/>
      <c r="AR145" s="637"/>
      <c r="AS145" s="637"/>
      <c r="AT145" s="637"/>
      <c r="AU145" s="637"/>
      <c r="AV145" s="637"/>
      <c r="AW145" s="637"/>
      <c r="AX145" s="637"/>
      <c r="AY145" s="637"/>
      <c r="AZ145" s="637"/>
      <c r="BA145" s="637"/>
      <c r="BB145" s="637"/>
      <c r="BC145" s="637"/>
      <c r="BD145" s="637"/>
    </row>
    <row r="146" spans="2:56" ht="30" customHeight="1" x14ac:dyDescent="0.3">
      <c r="B146" s="297" t="str">
        <f t="shared" si="26"/>
        <v>28 / 75</v>
      </c>
      <c r="C146" s="3560" t="s">
        <v>1838</v>
      </c>
      <c r="D146" s="3561"/>
      <c r="E146" s="3561"/>
      <c r="F146" s="3561"/>
      <c r="G146" s="3561"/>
      <c r="H146" s="3561"/>
      <c r="I146" s="3561"/>
      <c r="J146" s="3561"/>
      <c r="K146" s="3561"/>
      <c r="L146" s="3561"/>
      <c r="M146" s="3561"/>
      <c r="N146" s="3561"/>
      <c r="O146" s="3561"/>
      <c r="P146" s="3561"/>
      <c r="Q146" s="3561"/>
      <c r="R146" s="3562"/>
      <c r="S146" s="738"/>
      <c r="T146" s="738"/>
      <c r="U146" s="738"/>
      <c r="V146" s="738"/>
      <c r="W146" s="738"/>
      <c r="X146" s="738"/>
      <c r="Y146" s="637"/>
      <c r="Z146" s="739"/>
      <c r="AA146" s="739"/>
      <c r="AB146" s="739"/>
      <c r="AC146" s="739"/>
      <c r="AD146" s="739"/>
      <c r="AE146" s="637"/>
      <c r="AF146" s="637"/>
      <c r="AG146" s="637"/>
      <c r="AH146" s="637"/>
      <c r="AI146" s="637"/>
      <c r="AJ146" s="637"/>
      <c r="AK146" s="637"/>
      <c r="AL146" s="637"/>
      <c r="AM146" s="637"/>
      <c r="AN146" s="637"/>
      <c r="AO146" s="637"/>
      <c r="AP146" s="637"/>
      <c r="AQ146" s="637"/>
      <c r="AR146" s="637"/>
      <c r="AS146" s="637"/>
      <c r="AT146" s="637"/>
      <c r="AU146" s="637"/>
      <c r="AV146" s="637"/>
      <c r="AW146" s="637"/>
      <c r="AX146" s="637"/>
      <c r="AY146" s="637"/>
      <c r="AZ146" s="637"/>
      <c r="BA146" s="637"/>
      <c r="BB146" s="637"/>
      <c r="BC146" s="637"/>
      <c r="BD146" s="637"/>
    </row>
    <row r="147" spans="2:56" ht="15" customHeight="1" x14ac:dyDescent="0.3">
      <c r="B147" s="297" t="str">
        <f t="shared" si="26"/>
        <v>29 / 76</v>
      </c>
      <c r="C147" s="3557" t="s">
        <v>1839</v>
      </c>
      <c r="D147" s="3558"/>
      <c r="E147" s="3558"/>
      <c r="F147" s="3558"/>
      <c r="G147" s="3558"/>
      <c r="H147" s="3558"/>
      <c r="I147" s="3558"/>
      <c r="J147" s="3558"/>
      <c r="K147" s="3558"/>
      <c r="L147" s="3558"/>
      <c r="M147" s="3558"/>
      <c r="N147" s="3558"/>
      <c r="O147" s="3558"/>
      <c r="P147" s="3558"/>
      <c r="Q147" s="3558"/>
      <c r="R147" s="3559"/>
      <c r="S147" s="738"/>
      <c r="T147" s="738"/>
      <c r="U147" s="738"/>
      <c r="V147" s="738"/>
      <c r="W147" s="738"/>
      <c r="X147" s="738"/>
      <c r="Y147" s="637"/>
      <c r="Z147" s="739"/>
      <c r="AA147" s="739"/>
      <c r="AB147" s="739"/>
      <c r="AC147" s="739"/>
      <c r="AD147" s="739"/>
      <c r="AE147" s="637"/>
      <c r="AF147" s="637"/>
      <c r="AG147" s="637"/>
      <c r="AH147" s="637"/>
      <c r="AI147" s="637"/>
      <c r="AJ147" s="637"/>
      <c r="AK147" s="637"/>
      <c r="AL147" s="637"/>
      <c r="AM147" s="637"/>
      <c r="AN147" s="637"/>
      <c r="AO147" s="637"/>
      <c r="AP147" s="637"/>
      <c r="AQ147" s="637"/>
      <c r="AR147" s="637"/>
      <c r="AS147" s="637"/>
      <c r="AT147" s="637"/>
      <c r="AU147" s="637"/>
      <c r="AV147" s="637"/>
      <c r="AW147" s="637"/>
      <c r="AX147" s="637"/>
      <c r="AY147" s="637"/>
      <c r="AZ147" s="637"/>
      <c r="BA147" s="637"/>
      <c r="BB147" s="637"/>
      <c r="BC147" s="637"/>
      <c r="BD147" s="637"/>
    </row>
    <row r="148" spans="2:56" ht="30" customHeight="1" x14ac:dyDescent="0.3">
      <c r="B148" s="297" t="str">
        <f t="shared" si="26"/>
        <v>30 / 77</v>
      </c>
      <c r="C148" s="3560" t="s">
        <v>1840</v>
      </c>
      <c r="D148" s="3561">
        <v>0</v>
      </c>
      <c r="E148" s="3561">
        <v>0</v>
      </c>
      <c r="F148" s="3561">
        <v>0</v>
      </c>
      <c r="G148" s="3561">
        <v>0</v>
      </c>
      <c r="H148" s="3561">
        <v>0</v>
      </c>
      <c r="I148" s="3561">
        <v>0</v>
      </c>
      <c r="J148" s="3561">
        <v>0</v>
      </c>
      <c r="K148" s="3561">
        <v>0</v>
      </c>
      <c r="L148" s="3561">
        <v>0</v>
      </c>
      <c r="M148" s="3561">
        <v>0</v>
      </c>
      <c r="N148" s="3561">
        <v>0</v>
      </c>
      <c r="O148" s="3561">
        <v>0</v>
      </c>
      <c r="P148" s="3561">
        <v>0</v>
      </c>
      <c r="Q148" s="3561">
        <v>0</v>
      </c>
      <c r="R148" s="3562">
        <v>0</v>
      </c>
      <c r="S148" s="738"/>
      <c r="T148" s="738"/>
      <c r="U148" s="738"/>
      <c r="V148" s="738"/>
      <c r="W148" s="738"/>
      <c r="X148" s="738"/>
      <c r="Y148" s="637"/>
      <c r="Z148" s="739"/>
      <c r="AA148" s="739"/>
      <c r="AB148" s="739"/>
      <c r="AC148" s="739"/>
      <c r="AD148" s="739"/>
      <c r="AE148" s="637"/>
      <c r="AF148" s="637"/>
      <c r="AG148" s="637"/>
      <c r="AH148" s="637"/>
      <c r="AI148" s="637"/>
      <c r="AJ148" s="637"/>
      <c r="AK148" s="637"/>
      <c r="AL148" s="637"/>
      <c r="AM148" s="637"/>
      <c r="AN148" s="637"/>
      <c r="AO148" s="637"/>
      <c r="AP148" s="637"/>
      <c r="AQ148" s="637"/>
      <c r="AR148" s="637"/>
      <c r="AS148" s="637"/>
      <c r="AT148" s="637"/>
      <c r="AU148" s="637"/>
      <c r="AV148" s="637"/>
      <c r="AW148" s="637"/>
      <c r="AX148" s="637"/>
      <c r="AY148" s="637"/>
      <c r="AZ148" s="637"/>
      <c r="BA148" s="637"/>
      <c r="BB148" s="637"/>
      <c r="BC148" s="637"/>
      <c r="BD148" s="637"/>
    </row>
    <row r="149" spans="2:56" ht="30" customHeight="1" x14ac:dyDescent="0.3">
      <c r="B149" s="297" t="s">
        <v>1841</v>
      </c>
      <c r="C149" s="3560" t="s">
        <v>1842</v>
      </c>
      <c r="D149" s="3561"/>
      <c r="E149" s="3561"/>
      <c r="F149" s="3561"/>
      <c r="G149" s="3561"/>
      <c r="H149" s="3561"/>
      <c r="I149" s="3561"/>
      <c r="J149" s="3561"/>
      <c r="K149" s="3561"/>
      <c r="L149" s="3561"/>
      <c r="M149" s="3561"/>
      <c r="N149" s="3561"/>
      <c r="O149" s="3561"/>
      <c r="P149" s="3561"/>
      <c r="Q149" s="3561"/>
      <c r="R149" s="3562"/>
      <c r="S149" s="738"/>
      <c r="T149" s="738"/>
      <c r="U149" s="738"/>
      <c r="V149" s="738"/>
      <c r="W149" s="738"/>
      <c r="X149" s="738"/>
      <c r="Y149" s="637"/>
      <c r="Z149" s="739"/>
      <c r="AA149" s="739"/>
      <c r="AB149" s="739"/>
      <c r="AC149" s="739"/>
      <c r="AD149" s="739"/>
      <c r="AE149" s="637"/>
      <c r="AF149" s="637"/>
      <c r="AG149" s="637"/>
      <c r="AH149" s="637"/>
      <c r="AI149" s="637"/>
      <c r="AJ149" s="637"/>
      <c r="AK149" s="637"/>
      <c r="AL149" s="637"/>
      <c r="AM149" s="637"/>
      <c r="AN149" s="637"/>
      <c r="AO149" s="637"/>
      <c r="AP149" s="637"/>
      <c r="AQ149" s="637"/>
      <c r="AR149" s="637"/>
      <c r="AS149" s="637"/>
      <c r="AT149" s="637"/>
      <c r="AU149" s="637"/>
      <c r="AV149" s="637"/>
      <c r="AW149" s="637"/>
      <c r="AX149" s="637"/>
      <c r="AY149" s="637"/>
      <c r="AZ149" s="637"/>
      <c r="BA149" s="637"/>
      <c r="BB149" s="637"/>
      <c r="BC149" s="637"/>
      <c r="BD149" s="637"/>
    </row>
    <row r="150" spans="2:56" ht="27" customHeight="1" x14ac:dyDescent="0.3">
      <c r="B150" s="309" t="s">
        <v>1843</v>
      </c>
      <c r="C150" s="3560" t="s">
        <v>345</v>
      </c>
      <c r="D150" s="3561">
        <v>0</v>
      </c>
      <c r="E150" s="3561">
        <v>0</v>
      </c>
      <c r="F150" s="3561">
        <v>0</v>
      </c>
      <c r="G150" s="3561">
        <v>0</v>
      </c>
      <c r="H150" s="3561">
        <v>0</v>
      </c>
      <c r="I150" s="3561">
        <v>0</v>
      </c>
      <c r="J150" s="3561">
        <v>0</v>
      </c>
      <c r="K150" s="3561">
        <v>0</v>
      </c>
      <c r="L150" s="3561">
        <v>0</v>
      </c>
      <c r="M150" s="3561">
        <v>0</v>
      </c>
      <c r="N150" s="3561">
        <v>0</v>
      </c>
      <c r="O150" s="3561">
        <v>0</v>
      </c>
      <c r="P150" s="3561">
        <v>0</v>
      </c>
      <c r="Q150" s="3561">
        <v>0</v>
      </c>
      <c r="R150" s="3562">
        <v>0</v>
      </c>
      <c r="S150" s="738"/>
      <c r="T150" s="738"/>
      <c r="U150" s="738"/>
      <c r="V150" s="738"/>
      <c r="W150" s="738"/>
      <c r="X150" s="738"/>
      <c r="Y150" s="637"/>
      <c r="Z150" s="739"/>
      <c r="AA150" s="739"/>
      <c r="AB150" s="739"/>
      <c r="AC150" s="739"/>
      <c r="AD150" s="739"/>
      <c r="AE150" s="637"/>
      <c r="AF150" s="637"/>
      <c r="AG150" s="637"/>
      <c r="AH150" s="637"/>
      <c r="AI150" s="637"/>
      <c r="AJ150" s="637"/>
      <c r="AK150" s="637"/>
      <c r="AL150" s="637"/>
      <c r="AM150" s="637"/>
      <c r="AN150" s="637"/>
      <c r="AO150" s="637"/>
      <c r="AP150" s="637"/>
      <c r="AQ150" s="637"/>
      <c r="AR150" s="637"/>
      <c r="AS150" s="637"/>
      <c r="AT150" s="637"/>
      <c r="AU150" s="637"/>
      <c r="AV150" s="637"/>
      <c r="AW150" s="637"/>
      <c r="AX150" s="637"/>
      <c r="AY150" s="637"/>
      <c r="AZ150" s="637"/>
      <c r="BA150" s="637"/>
      <c r="BB150" s="637"/>
      <c r="BC150" s="637"/>
      <c r="BD150" s="637"/>
    </row>
    <row r="151" spans="2:56" ht="15" customHeight="1" thickBot="1" x14ac:dyDescent="0.35">
      <c r="B151" s="740" t="str">
        <f>B56&amp;" / "&amp;B105</f>
        <v>47 / 94</v>
      </c>
      <c r="C151" s="3563" t="s">
        <v>1844</v>
      </c>
      <c r="D151" s="3564">
        <v>0</v>
      </c>
      <c r="E151" s="3564">
        <v>0</v>
      </c>
      <c r="F151" s="3564">
        <v>0</v>
      </c>
      <c r="G151" s="3564">
        <v>0</v>
      </c>
      <c r="H151" s="3564">
        <v>0</v>
      </c>
      <c r="I151" s="3564">
        <v>0</v>
      </c>
      <c r="J151" s="3564">
        <v>0</v>
      </c>
      <c r="K151" s="3564">
        <v>0</v>
      </c>
      <c r="L151" s="3564">
        <v>0</v>
      </c>
      <c r="M151" s="3564">
        <v>0</v>
      </c>
      <c r="N151" s="3564">
        <v>0</v>
      </c>
      <c r="O151" s="3564">
        <v>0</v>
      </c>
      <c r="P151" s="3564">
        <v>0</v>
      </c>
      <c r="Q151" s="3564">
        <v>0</v>
      </c>
      <c r="R151" s="3565">
        <v>0</v>
      </c>
      <c r="S151" s="738"/>
      <c r="T151" s="738"/>
      <c r="U151" s="738"/>
      <c r="V151" s="738"/>
      <c r="W151" s="738"/>
      <c r="X151" s="738"/>
      <c r="Y151" s="637"/>
      <c r="Z151" s="739"/>
      <c r="AA151" s="739"/>
      <c r="AB151" s="739"/>
      <c r="AC151" s="739"/>
      <c r="AD151" s="739"/>
      <c r="AE151" s="637"/>
      <c r="AF151" s="637"/>
      <c r="AG151" s="637"/>
      <c r="AH151" s="637"/>
      <c r="AI151" s="637"/>
      <c r="AJ151" s="637"/>
      <c r="AK151" s="637"/>
      <c r="AL151" s="637"/>
      <c r="AM151" s="637"/>
      <c r="AN151" s="637"/>
      <c r="AO151" s="637"/>
      <c r="AP151" s="637"/>
      <c r="AQ151" s="637"/>
      <c r="AR151" s="637"/>
      <c r="AS151" s="637"/>
      <c r="AT151" s="637"/>
      <c r="AU151" s="637"/>
      <c r="AV151" s="637"/>
      <c r="AW151" s="637"/>
      <c r="AX151" s="637"/>
      <c r="AY151" s="637"/>
      <c r="AZ151" s="637"/>
      <c r="BA151" s="637"/>
      <c r="BB151" s="637"/>
      <c r="BC151" s="637"/>
      <c r="BD151" s="637"/>
    </row>
    <row r="152" spans="2:56" x14ac:dyDescent="0.25"/>
  </sheetData>
  <sheetProtection autoFilter="0"/>
  <mergeCells count="96">
    <mergeCell ref="BD1:BG1"/>
    <mergeCell ref="G3:L3"/>
    <mergeCell ref="M3:R3"/>
    <mergeCell ref="S3:X3"/>
    <mergeCell ref="Y3:AD3"/>
    <mergeCell ref="AE3:AJ3"/>
    <mergeCell ref="AK3:AP3"/>
    <mergeCell ref="AQ3:AV3"/>
    <mergeCell ref="AW3:BB3"/>
    <mergeCell ref="Z4:Z5"/>
    <mergeCell ref="BN3:BS3"/>
    <mergeCell ref="BX3:DR3"/>
    <mergeCell ref="G4:G5"/>
    <mergeCell ref="H4:H5"/>
    <mergeCell ref="I4:K4"/>
    <mergeCell ref="L4:L5"/>
    <mergeCell ref="M4:M5"/>
    <mergeCell ref="N4:N5"/>
    <mergeCell ref="O4:Q4"/>
    <mergeCell ref="R4:R5"/>
    <mergeCell ref="S4:S5"/>
    <mergeCell ref="T4:T5"/>
    <mergeCell ref="U4:W4"/>
    <mergeCell ref="X4:X5"/>
    <mergeCell ref="Y4:Y5"/>
    <mergeCell ref="AQ4:AQ5"/>
    <mergeCell ref="AR4:AR5"/>
    <mergeCell ref="AA4:AC4"/>
    <mergeCell ref="AD4:AD5"/>
    <mergeCell ref="AE4:AE5"/>
    <mergeCell ref="AF4:AF5"/>
    <mergeCell ref="AG4:AI4"/>
    <mergeCell ref="AJ4:AJ5"/>
    <mergeCell ref="BN4:BN5"/>
    <mergeCell ref="BO4:BO5"/>
    <mergeCell ref="BP4:BR4"/>
    <mergeCell ref="BS4:BS5"/>
    <mergeCell ref="B5:C5"/>
    <mergeCell ref="BJ5:BK5"/>
    <mergeCell ref="AS4:AU4"/>
    <mergeCell ref="AV4:AV5"/>
    <mergeCell ref="AW4:AW5"/>
    <mergeCell ref="AX4:AX5"/>
    <mergeCell ref="AY4:BA4"/>
    <mergeCell ref="BB4:BB5"/>
    <mergeCell ref="AK4:AK5"/>
    <mergeCell ref="AL4:AL5"/>
    <mergeCell ref="AM4:AO4"/>
    <mergeCell ref="AP4:AP5"/>
    <mergeCell ref="BN7:BS7"/>
    <mergeCell ref="B113:R113"/>
    <mergeCell ref="B7:F7"/>
    <mergeCell ref="G7:L7"/>
    <mergeCell ref="M7:R7"/>
    <mergeCell ref="S7:X7"/>
    <mergeCell ref="Y7:AD7"/>
    <mergeCell ref="AE7:AJ7"/>
    <mergeCell ref="C122:R122"/>
    <mergeCell ref="AK7:AP7"/>
    <mergeCell ref="AQ7:AV7"/>
    <mergeCell ref="AW7:BB7"/>
    <mergeCell ref="BJ7:BM7"/>
    <mergeCell ref="B115:R115"/>
    <mergeCell ref="C117:R117"/>
    <mergeCell ref="C119:R119"/>
    <mergeCell ref="C120:R120"/>
    <mergeCell ref="C121:R121"/>
    <mergeCell ref="C134:R134"/>
    <mergeCell ref="C123:R123"/>
    <mergeCell ref="C124:R124"/>
    <mergeCell ref="C125:R125"/>
    <mergeCell ref="C126:R126"/>
    <mergeCell ref="C127:R127"/>
    <mergeCell ref="C128:R128"/>
    <mergeCell ref="C129:R129"/>
    <mergeCell ref="C130:R130"/>
    <mergeCell ref="C131:R131"/>
    <mergeCell ref="C132:R132"/>
    <mergeCell ref="C133:R133"/>
    <mergeCell ref="C146:R146"/>
    <mergeCell ref="C135:R135"/>
    <mergeCell ref="C136:R136"/>
    <mergeCell ref="C137:R137"/>
    <mergeCell ref="C138:R138"/>
    <mergeCell ref="C139:R139"/>
    <mergeCell ref="C140:R140"/>
    <mergeCell ref="C141:R141"/>
    <mergeCell ref="C142:R142"/>
    <mergeCell ref="C143:R143"/>
    <mergeCell ref="C144:R144"/>
    <mergeCell ref="C145:R145"/>
    <mergeCell ref="C147:R147"/>
    <mergeCell ref="C148:R148"/>
    <mergeCell ref="C149:R149"/>
    <mergeCell ref="C150:R150"/>
    <mergeCell ref="C151:R151"/>
  </mergeCells>
  <conditionalFormatting sqref="BG7:BH8 BG6">
    <cfRule type="cellIs" dxfId="1201" priority="78" operator="equal">
      <formula>0</formula>
    </cfRule>
  </conditionalFormatting>
  <conditionalFormatting sqref="BG9:BH107">
    <cfRule type="cellIs" dxfId="1200" priority="77"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6" id="{279AAC00-7874-44B9-8844-E4D6CAB95114}">
            <xm:f>'https://yorkshirewater.sharepoint.com/sites/yw-147/05 PR19 BP documents/40 Post IAP Assurance/10 Tables/DD August 2019/[yky-pr19-business-plan_august-2019-DD resubmission_v5.xlsb]Validation flags'!#REF!=1</xm:f>
            <x14:dxf>
              <fill>
                <patternFill>
                  <bgColor rgb="FFE0DCD8"/>
                </patternFill>
              </fill>
            </x14:dxf>
          </x14:cfRule>
          <xm:sqref>C41:C55</xm:sqref>
        </x14:conditionalFormatting>
        <x14:conditionalFormatting xmlns:xm="http://schemas.microsoft.com/office/excel/2006/main">
          <x14:cfRule type="expression" priority="75" id="{FA2C56AC-04D1-411F-9C76-8DA4B36A0D16}">
            <xm:f>'https://yorkshirewater.sharepoint.com/sites/yw-147/05 PR19 BP documents/40 Post IAP Assurance/10 Tables/DD August 2019/[yky-pr19-business-plan_august-2019-DD resubmission_v5.xlsb]Validation flags'!#REF!=1</xm:f>
            <x14:dxf>
              <fill>
                <patternFill>
                  <bgColor rgb="FFE0DCD8"/>
                </patternFill>
              </fill>
            </x14:dxf>
          </x14:cfRule>
          <xm:sqref>C90:C104</xm:sqref>
        </x14:conditionalFormatting>
        <x14:conditionalFormatting xmlns:xm="http://schemas.microsoft.com/office/excel/2006/main">
          <x14:cfRule type="expression" priority="74" id="{8227D5DA-48B3-4526-B149-414C20CD0BFE}">
            <xm:f>'https://yorkshirewater.sharepoint.com/sites/yw-147/05 PR19 BP documents/40 Post IAP Assurance/10 Tables/DD August 2019/[yky-pr19-business-plan_august-2019-DD resubmission_v5.xlsb]Validation flags'!#REF!=1</xm:f>
            <x14:dxf>
              <fill>
                <patternFill>
                  <bgColor rgb="FFE0DCD8"/>
                </patternFill>
              </fill>
            </x14:dxf>
          </x14:cfRule>
          <xm:sqref>G10:K39 G41:K55</xm:sqref>
        </x14:conditionalFormatting>
        <x14:conditionalFormatting xmlns:xm="http://schemas.microsoft.com/office/excel/2006/main">
          <x14:cfRule type="expression" priority="73" id="{06BA564D-C59B-431F-9092-3D1A6631097E}">
            <xm:f>'https://yorkshirewater.sharepoint.com/sites/yw-147/05 PR19 BP documents/40 Post IAP Assurance/10 Tables/DD August 2019/[yky-pr19-business-plan_august-2019-DD resubmission_v5.xlsb]Validation flags'!#REF!=1</xm:f>
            <x14:dxf>
              <fill>
                <patternFill>
                  <bgColor rgb="FFE0DCD8"/>
                </patternFill>
              </fill>
            </x14:dxf>
          </x14:cfRule>
          <xm:sqref>M41:Q55 M10:Q39</xm:sqref>
        </x14:conditionalFormatting>
        <x14:conditionalFormatting xmlns:xm="http://schemas.microsoft.com/office/excel/2006/main">
          <x14:cfRule type="expression" priority="72" id="{19CE6474-B0C4-414F-A7F9-A283FA4E17DE}">
            <xm:f>'https://yorkshirewater.sharepoint.com/sites/yw-147/05 PR19 BP documents/40 Post IAP Assurance/10 Tables/DD August 2019/[yky-pr19-business-plan_august-2019-DD resubmission_v5.xlsb]Validation flags'!#REF!=1</xm:f>
            <x14:dxf>
              <fill>
                <patternFill>
                  <bgColor rgb="FFE0DCD8"/>
                </patternFill>
              </fill>
            </x14:dxf>
          </x14:cfRule>
          <xm:sqref>S10:W39 S41:W55</xm:sqref>
        </x14:conditionalFormatting>
        <x14:conditionalFormatting xmlns:xm="http://schemas.microsoft.com/office/excel/2006/main">
          <x14:cfRule type="expression" priority="71" id="{6AD59C3D-A737-4288-9C33-7141673DD3E2}">
            <xm:f>'https://yorkshirewater.sharepoint.com/sites/yw-147/05 PR19 BP documents/40 Post IAP Assurance/10 Tables/DD August 2019/[yky-pr19-business-plan_august-2019-DD resubmission_v5.xlsb]Validation flags'!#REF!=1</xm:f>
            <x14:dxf>
              <fill>
                <patternFill>
                  <bgColor rgb="FFE0DCD8"/>
                </patternFill>
              </fill>
            </x14:dxf>
          </x14:cfRule>
          <xm:sqref>Y10:AC26 Y41:AC45 Y48:AC55 Z47:AC47 AA46:AC46 Y36:AC39 Y35 AA35:AC35 Y29:AC34 Y27:Y28 AA27:AC28</xm:sqref>
        </x14:conditionalFormatting>
        <x14:conditionalFormatting xmlns:xm="http://schemas.microsoft.com/office/excel/2006/main">
          <x14:cfRule type="expression" priority="70" id="{076FA4D3-B894-4089-91D5-420E8484A2BF}">
            <xm:f>'https://yorkshirewater.sharepoint.com/sites/yw-147/05 PR19 BP documents/40 Post IAP Assurance/10 Tables/DD August 2019/[yky-pr19-business-plan_august-2019-DD resubmission_v5.xlsb]Validation flags'!#REF!=1</xm:f>
            <x14:dxf>
              <fill>
                <patternFill>
                  <bgColor rgb="FFE0DCD8"/>
                </patternFill>
              </fill>
            </x14:dxf>
          </x14:cfRule>
          <xm:sqref>AE10:AI26 AE41:AI45 AE48:AI55 AF46:AI47 AE36:AI39 AE35 AG35:AI35 AE32:AI34 AE31 AG31:AI31 AE29:AI30 AE27:AE28 AG27:AI28</xm:sqref>
        </x14:conditionalFormatting>
        <x14:conditionalFormatting xmlns:xm="http://schemas.microsoft.com/office/excel/2006/main">
          <x14:cfRule type="expression" priority="69" id="{AE8A1938-6687-4A5E-856A-88FAEE167142}">
            <xm:f>'https://yorkshirewater.sharepoint.com/sites/yw-147/05 PR19 BP documents/40 Post IAP Assurance/10 Tables/DD August 2019/[yky-pr19-business-plan_august-2019-DD resubmission_v5.xlsb]Validation flags'!#REF!=1</xm:f>
            <x14:dxf>
              <fill>
                <patternFill>
                  <bgColor rgb="FFE0DCD8"/>
                </patternFill>
              </fill>
            </x14:dxf>
          </x14:cfRule>
          <xm:sqref>AK41:AO45 AK48:AO55 AL46:AO47 AM35:AO35 AK31 AM31:AO31 AK29:AO30 AK27:AK28 AM27:AO28 AK11:AM11 AO11 AK10:AO10 AK12:AO26 AK32:AO34 AK35:AK39 AL36:AO39</xm:sqref>
        </x14:conditionalFormatting>
        <x14:conditionalFormatting xmlns:xm="http://schemas.microsoft.com/office/excel/2006/main">
          <x14:cfRule type="expression" priority="68" id="{33CEFF2E-1CC2-44F3-8D78-AF8259B5FDB7}">
            <xm:f>'https://yorkshirewater.sharepoint.com/sites/yw-147/05 PR19 BP documents/40 Post IAP Assurance/10 Tables/DD August 2019/[yky-pr19-business-plan_august-2019-DD resubmission_v5.xlsb]Validation flags'!#REF!=1</xm:f>
            <x14:dxf>
              <fill>
                <patternFill>
                  <bgColor rgb="FFE0DCD8"/>
                </patternFill>
              </fill>
            </x14:dxf>
          </x14:cfRule>
          <xm:sqref>AQ10:AU10 AQ41:AU45 AQ48:AU55 AR46:AU47 AQ36:AU39 AQ35 AS35:AU35 AQ32:AU34 AQ31 AS31:AU31 AQ29:AU30 AQ27:AQ28 AS27:AU28 AQ12:AU26 AQ11:AS11 AU11</xm:sqref>
        </x14:conditionalFormatting>
        <x14:conditionalFormatting xmlns:xm="http://schemas.microsoft.com/office/excel/2006/main">
          <x14:cfRule type="expression" priority="67" id="{CAF43635-B2EB-4BFC-9792-378E7453698F}">
            <xm:f>'https://yorkshirewater.sharepoint.com/sites/yw-147/05 PR19 BP documents/40 Post IAP Assurance/10 Tables/DD August 2019/[yky-pr19-business-plan_august-2019-DD resubmission_v5.xlsb]Validation flags'!#REF!=1</xm:f>
            <x14:dxf>
              <fill>
                <patternFill>
                  <bgColor rgb="FFE0DCD8"/>
                </patternFill>
              </fill>
            </x14:dxf>
          </x14:cfRule>
          <xm:sqref>AW10:BA10 AW41:BA45 AW48:BA55 AX46:BA47 AW36:BA39 AW35 AY35:BA35 AW32:BA34 AW31 AY31:BA31 AW29:BA30 AW27:AW28 AY27:BA28 AW12:BA26 AW11:AY11 BA11</xm:sqref>
        </x14:conditionalFormatting>
        <x14:conditionalFormatting xmlns:xm="http://schemas.microsoft.com/office/excel/2006/main">
          <x14:cfRule type="expression" priority="66" id="{4119D30E-6E78-47D3-AA0A-BF3771C3494E}">
            <xm:f>'https://yorkshirewater.sharepoint.com/sites/yw-147/05 PR19 BP documents/40 Post IAP Assurance/10 Tables/DD August 2019/[yky-pr19-business-plan_august-2019-DD resubmission_v5.xlsb]Validation flags'!#REF!=1</xm:f>
            <x14:dxf>
              <fill>
                <patternFill>
                  <bgColor rgb="FFE0DCD8"/>
                </patternFill>
              </fill>
            </x14:dxf>
          </x14:cfRule>
          <xm:sqref>G59:K88 G90:K104</xm:sqref>
        </x14:conditionalFormatting>
        <x14:conditionalFormatting xmlns:xm="http://schemas.microsoft.com/office/excel/2006/main">
          <x14:cfRule type="expression" priority="65" id="{58B95BD4-3FD9-4A06-9587-E2FA5E23A9E1}">
            <xm:f>'https://yorkshirewater.sharepoint.com/sites/yw-147/05 PR19 BP documents/40 Post IAP Assurance/10 Tables/DD August 2019/[yky-pr19-business-plan_august-2019-DD resubmission_v5.xlsb]Validation flags'!#REF!=1</xm:f>
            <x14:dxf>
              <fill>
                <patternFill>
                  <bgColor rgb="FFE0DCD8"/>
                </patternFill>
              </fill>
            </x14:dxf>
          </x14:cfRule>
          <xm:sqref>M59:Q88 M90:Q104</xm:sqref>
        </x14:conditionalFormatting>
        <x14:conditionalFormatting xmlns:xm="http://schemas.microsoft.com/office/excel/2006/main">
          <x14:cfRule type="expression" priority="64" id="{B54FB532-2997-4DD6-91BC-64A3A2538E81}">
            <xm:f>'https://yorkshirewater.sharepoint.com/sites/yw-147/05 PR19 BP documents/40 Post IAP Assurance/10 Tables/DD August 2019/[yky-pr19-business-plan_august-2019-DD resubmission_v5.xlsb]Validation flags'!#REF!=1</xm:f>
            <x14:dxf>
              <fill>
                <patternFill>
                  <bgColor rgb="FFE0DCD8"/>
                </patternFill>
              </fill>
            </x14:dxf>
          </x14:cfRule>
          <xm:sqref>S59:W88 S90:W104</xm:sqref>
        </x14:conditionalFormatting>
        <x14:conditionalFormatting xmlns:xm="http://schemas.microsoft.com/office/excel/2006/main">
          <x14:cfRule type="expression" priority="63" id="{4D5465B7-A601-4C7E-A540-B394B75DF48C}">
            <xm:f>'https://yorkshirewater.sharepoint.com/sites/yw-147/05 PR19 BP documents/40 Post IAP Assurance/10 Tables/DD August 2019/[yky-pr19-business-plan_august-2019-DD resubmission_v5.xlsb]Validation flags'!#REF!=1</xm:f>
            <x14:dxf>
              <fill>
                <patternFill>
                  <bgColor rgb="FFE0DCD8"/>
                </patternFill>
              </fill>
            </x14:dxf>
          </x14:cfRule>
          <xm:sqref>Y59:AC88 Y90:AC94 Y97:AC104 Z96:AC96 AA95:AC95</xm:sqref>
        </x14:conditionalFormatting>
        <x14:conditionalFormatting xmlns:xm="http://schemas.microsoft.com/office/excel/2006/main">
          <x14:cfRule type="expression" priority="62" id="{0F33F8C8-3F8E-45A5-8607-3E3C01BD6FE9}">
            <xm:f>'https://yorkshirewater.sharepoint.com/sites/yw-147/05 PR19 BP documents/40 Post IAP Assurance/10 Tables/DD August 2019/[yky-pr19-business-plan_august-2019-DD resubmission_v5.xlsb]Validation flags'!#REF!=1</xm:f>
            <x14:dxf>
              <fill>
                <patternFill>
                  <bgColor rgb="FFE0DCD8"/>
                </patternFill>
              </fill>
            </x14:dxf>
          </x14:cfRule>
          <xm:sqref>AE59:AI88 AE90:AI94 AE97:AI104 AG95:AI96</xm:sqref>
        </x14:conditionalFormatting>
        <x14:conditionalFormatting xmlns:xm="http://schemas.microsoft.com/office/excel/2006/main">
          <x14:cfRule type="expression" priority="61" id="{5D2B5DBA-4701-4241-995F-D21834D07EA1}">
            <xm:f>'https://yorkshirewater.sharepoint.com/sites/yw-147/05 PR19 BP documents/40 Post IAP Assurance/10 Tables/DD August 2019/[yky-pr19-business-plan_august-2019-DD resubmission_v5.xlsb]Validation flags'!#REF!=1</xm:f>
            <x14:dxf>
              <fill>
                <patternFill>
                  <bgColor rgb="FFE0DCD8"/>
                </patternFill>
              </fill>
            </x14:dxf>
          </x14:cfRule>
          <xm:sqref>AK59:AO88 AK90:AO94 AK97:AO104 AM95:AO96</xm:sqref>
        </x14:conditionalFormatting>
        <x14:conditionalFormatting xmlns:xm="http://schemas.microsoft.com/office/excel/2006/main">
          <x14:cfRule type="expression" priority="60" id="{88258CF0-9F37-4F2E-A1FD-22535BD746EF}">
            <xm:f>'https://yorkshirewater.sharepoint.com/sites/yw-147/05 PR19 BP documents/40 Post IAP Assurance/10 Tables/DD August 2019/[yky-pr19-business-plan_august-2019-DD resubmission_v5.xlsb]Validation flags'!#REF!=1</xm:f>
            <x14:dxf>
              <fill>
                <patternFill>
                  <bgColor rgb="FFE0DCD8"/>
                </patternFill>
              </fill>
            </x14:dxf>
          </x14:cfRule>
          <xm:sqref>AQ59:AU88 AQ90:AU94 AQ97:AU104 AS95:AU96</xm:sqref>
        </x14:conditionalFormatting>
        <x14:conditionalFormatting xmlns:xm="http://schemas.microsoft.com/office/excel/2006/main">
          <x14:cfRule type="expression" priority="59" id="{891D881F-B687-47F4-A970-65DA52A97013}">
            <xm:f>'https://yorkshirewater.sharepoint.com/sites/yw-147/05 PR19 BP documents/40 Post IAP Assurance/10 Tables/DD August 2019/[yky-pr19-business-plan_august-2019-DD resubmission_v5.xlsb]Validation flags'!#REF!=1</xm:f>
            <x14:dxf>
              <fill>
                <patternFill>
                  <bgColor rgb="FFE0DCD8"/>
                </patternFill>
              </fill>
            </x14:dxf>
          </x14:cfRule>
          <xm:sqref>AW59:BA88 AW90:BA94 AW97:BA104 AY95:BA96</xm:sqref>
        </x14:conditionalFormatting>
        <x14:conditionalFormatting xmlns:xm="http://schemas.microsoft.com/office/excel/2006/main">
          <x14:cfRule type="expression" priority="58" id="{A7AA7C07-BE1C-4ABE-8C67-C9B3FBF34B79}">
            <xm:f>'https://yorkshirewater.sharepoint.com/sites/yw-147/05 PR19 BP documents/40 Post IAP Assurance/10 Tables/DD August 2019/[yky-pr19-business-plan_august-2019-DD resubmission_v5.xlsb]Validation flags'!#REF!=1</xm:f>
            <x14:dxf>
              <fill>
                <patternFill>
                  <bgColor rgb="FFE0DCD8"/>
                </patternFill>
              </fill>
            </x14:dxf>
          </x14:cfRule>
          <xm:sqref>G40:K40</xm:sqref>
        </x14:conditionalFormatting>
        <x14:conditionalFormatting xmlns:xm="http://schemas.microsoft.com/office/excel/2006/main">
          <x14:cfRule type="expression" priority="57" id="{F0899148-04A2-4405-93B2-6B0FE789A4EE}">
            <xm:f>'https://yorkshirewater.sharepoint.com/sites/yw-147/05 PR19 BP documents/40 Post IAP Assurance/10 Tables/DD August 2019/[yky-pr19-business-plan_august-2019-DD resubmission_v5.xlsb]Validation flags'!#REF!=1</xm:f>
            <x14:dxf>
              <fill>
                <patternFill>
                  <bgColor rgb="FFE0DCD8"/>
                </patternFill>
              </fill>
            </x14:dxf>
          </x14:cfRule>
          <xm:sqref>M40:Q40</xm:sqref>
        </x14:conditionalFormatting>
        <x14:conditionalFormatting xmlns:xm="http://schemas.microsoft.com/office/excel/2006/main">
          <x14:cfRule type="expression" priority="56" id="{053D6999-A841-4BC6-8E22-ADB97EBE62BC}">
            <xm:f>'https://yorkshirewater.sharepoint.com/sites/yw-147/05 PR19 BP documents/40 Post IAP Assurance/10 Tables/DD August 2019/[yky-pr19-business-plan_august-2019-DD resubmission_v5.xlsb]Validation flags'!#REF!=1</xm:f>
            <x14:dxf>
              <fill>
                <patternFill>
                  <bgColor rgb="FFE0DCD8"/>
                </patternFill>
              </fill>
            </x14:dxf>
          </x14:cfRule>
          <xm:sqref>S40:W40</xm:sqref>
        </x14:conditionalFormatting>
        <x14:conditionalFormatting xmlns:xm="http://schemas.microsoft.com/office/excel/2006/main">
          <x14:cfRule type="expression" priority="55" id="{69486C32-4443-4C9B-8109-D0742A13784D}">
            <xm:f>'https://yorkshirewater.sharepoint.com/sites/yw-147/05 PR19 BP documents/40 Post IAP Assurance/10 Tables/DD August 2019/[yky-pr19-business-plan_august-2019-DD resubmission_v5.xlsb]Validation flags'!#REF!=1</xm:f>
            <x14:dxf>
              <fill>
                <patternFill>
                  <bgColor rgb="FFE0DCD8"/>
                </patternFill>
              </fill>
            </x14:dxf>
          </x14:cfRule>
          <xm:sqref>Y40:AC40</xm:sqref>
        </x14:conditionalFormatting>
        <x14:conditionalFormatting xmlns:xm="http://schemas.microsoft.com/office/excel/2006/main">
          <x14:cfRule type="expression" priority="54" id="{385B2A28-C7CA-4D93-8277-59BD684D5C43}">
            <xm:f>'https://yorkshirewater.sharepoint.com/sites/yw-147/05 PR19 BP documents/40 Post IAP Assurance/10 Tables/DD August 2019/[yky-pr19-business-plan_august-2019-DD resubmission_v5.xlsb]Validation flags'!#REF!=1</xm:f>
            <x14:dxf>
              <fill>
                <patternFill>
                  <bgColor rgb="FFE0DCD8"/>
                </patternFill>
              </fill>
            </x14:dxf>
          </x14:cfRule>
          <xm:sqref>AE40:AI40</xm:sqref>
        </x14:conditionalFormatting>
        <x14:conditionalFormatting xmlns:xm="http://schemas.microsoft.com/office/excel/2006/main">
          <x14:cfRule type="expression" priority="53" id="{FD88578C-23B7-41CD-BC8F-D1F8E198FCC1}">
            <xm:f>'https://yorkshirewater.sharepoint.com/sites/yw-147/05 PR19 BP documents/40 Post IAP Assurance/10 Tables/DD August 2019/[yky-pr19-business-plan_august-2019-DD resubmission_v5.xlsb]Validation flags'!#REF!=1</xm:f>
            <x14:dxf>
              <fill>
                <patternFill>
                  <bgColor rgb="FFE0DCD8"/>
                </patternFill>
              </fill>
            </x14:dxf>
          </x14:cfRule>
          <xm:sqref>AK40:AO40</xm:sqref>
        </x14:conditionalFormatting>
        <x14:conditionalFormatting xmlns:xm="http://schemas.microsoft.com/office/excel/2006/main">
          <x14:cfRule type="expression" priority="52" id="{D113BE15-A7A5-4FDF-9BA8-FBCFE4D52E17}">
            <xm:f>'https://yorkshirewater.sharepoint.com/sites/yw-147/05 PR19 BP documents/40 Post IAP Assurance/10 Tables/DD August 2019/[yky-pr19-business-plan_august-2019-DD resubmission_v5.xlsb]Validation flags'!#REF!=1</xm:f>
            <x14:dxf>
              <fill>
                <patternFill>
                  <bgColor rgb="FFE0DCD8"/>
                </patternFill>
              </fill>
            </x14:dxf>
          </x14:cfRule>
          <xm:sqref>AQ40:AU40</xm:sqref>
        </x14:conditionalFormatting>
        <x14:conditionalFormatting xmlns:xm="http://schemas.microsoft.com/office/excel/2006/main">
          <x14:cfRule type="expression" priority="51" id="{6E883961-E5EA-4F4F-B8D0-D922C41C4C84}">
            <xm:f>'https://yorkshirewater.sharepoint.com/sites/yw-147/05 PR19 BP documents/40 Post IAP Assurance/10 Tables/DD August 2019/[yky-pr19-business-plan_august-2019-DD resubmission_v5.xlsb]Validation flags'!#REF!=1</xm:f>
            <x14:dxf>
              <fill>
                <patternFill>
                  <bgColor rgb="FFE0DCD8"/>
                </patternFill>
              </fill>
            </x14:dxf>
          </x14:cfRule>
          <xm:sqref>AW40:BA40</xm:sqref>
        </x14:conditionalFormatting>
        <x14:conditionalFormatting xmlns:xm="http://schemas.microsoft.com/office/excel/2006/main">
          <x14:cfRule type="expression" priority="50" id="{D6049EE6-9AB3-46D1-BB0D-89BA67F6A7DD}">
            <xm:f>'https://yorkshirewater.sharepoint.com/sites/yw-147/05 PR19 BP documents/40 Post IAP Assurance/10 Tables/DD August 2019/[yky-pr19-business-plan_august-2019-DD resubmission_v5.xlsb]Validation flags'!#REF!=1</xm:f>
            <x14:dxf>
              <fill>
                <patternFill>
                  <bgColor rgb="FFE0DCD8"/>
                </patternFill>
              </fill>
            </x14:dxf>
          </x14:cfRule>
          <xm:sqref>G89:K89</xm:sqref>
        </x14:conditionalFormatting>
        <x14:conditionalFormatting xmlns:xm="http://schemas.microsoft.com/office/excel/2006/main">
          <x14:cfRule type="expression" priority="49" id="{7D8D9CFE-38F9-4E60-92C4-6AAACDE23257}">
            <xm:f>'https://yorkshirewater.sharepoint.com/sites/yw-147/05 PR19 BP documents/40 Post IAP Assurance/10 Tables/DD August 2019/[yky-pr19-business-plan_august-2019-DD resubmission_v5.xlsb]Validation flags'!#REF!=1</xm:f>
            <x14:dxf>
              <fill>
                <patternFill>
                  <bgColor rgb="FFE0DCD8"/>
                </patternFill>
              </fill>
            </x14:dxf>
          </x14:cfRule>
          <xm:sqref>M89:Q89</xm:sqref>
        </x14:conditionalFormatting>
        <x14:conditionalFormatting xmlns:xm="http://schemas.microsoft.com/office/excel/2006/main">
          <x14:cfRule type="expression" priority="48" id="{C47CCB78-1347-4000-B321-916176164EDF}">
            <xm:f>'https://yorkshirewater.sharepoint.com/sites/yw-147/05 PR19 BP documents/40 Post IAP Assurance/10 Tables/DD August 2019/[yky-pr19-business-plan_august-2019-DD resubmission_v5.xlsb]Validation flags'!#REF!=1</xm:f>
            <x14:dxf>
              <fill>
                <patternFill>
                  <bgColor rgb="FFE0DCD8"/>
                </patternFill>
              </fill>
            </x14:dxf>
          </x14:cfRule>
          <xm:sqref>S89:W89</xm:sqref>
        </x14:conditionalFormatting>
        <x14:conditionalFormatting xmlns:xm="http://schemas.microsoft.com/office/excel/2006/main">
          <x14:cfRule type="expression" priority="47" id="{B87657A5-B6D4-4600-B7E9-8B788C4DE645}">
            <xm:f>'https://yorkshirewater.sharepoint.com/sites/yw-147/05 PR19 BP documents/40 Post IAP Assurance/10 Tables/DD August 2019/[yky-pr19-business-plan_august-2019-DD resubmission_v5.xlsb]Validation flags'!#REF!=1</xm:f>
            <x14:dxf>
              <fill>
                <patternFill>
                  <bgColor rgb="FFE0DCD8"/>
                </patternFill>
              </fill>
            </x14:dxf>
          </x14:cfRule>
          <xm:sqref>Y89:AC89</xm:sqref>
        </x14:conditionalFormatting>
        <x14:conditionalFormatting xmlns:xm="http://schemas.microsoft.com/office/excel/2006/main">
          <x14:cfRule type="expression" priority="46" id="{2AFF3500-BE55-4D1B-8839-D0F210B8D457}">
            <xm:f>'https://yorkshirewater.sharepoint.com/sites/yw-147/05 PR19 BP documents/40 Post IAP Assurance/10 Tables/DD August 2019/[yky-pr19-business-plan_august-2019-DD resubmission_v5.xlsb]Validation flags'!#REF!=1</xm:f>
            <x14:dxf>
              <fill>
                <patternFill>
                  <bgColor rgb="FFE0DCD8"/>
                </patternFill>
              </fill>
            </x14:dxf>
          </x14:cfRule>
          <xm:sqref>AE89:AI89</xm:sqref>
        </x14:conditionalFormatting>
        <x14:conditionalFormatting xmlns:xm="http://schemas.microsoft.com/office/excel/2006/main">
          <x14:cfRule type="expression" priority="45" id="{2B9933C5-C909-43BF-B4B5-D011E03B533F}">
            <xm:f>'https://yorkshirewater.sharepoint.com/sites/yw-147/05 PR19 BP documents/40 Post IAP Assurance/10 Tables/DD August 2019/[yky-pr19-business-plan_august-2019-DD resubmission_v5.xlsb]Validation flags'!#REF!=1</xm:f>
            <x14:dxf>
              <fill>
                <patternFill>
                  <bgColor rgb="FFE0DCD8"/>
                </patternFill>
              </fill>
            </x14:dxf>
          </x14:cfRule>
          <xm:sqref>AK89:AO89</xm:sqref>
        </x14:conditionalFormatting>
        <x14:conditionalFormatting xmlns:xm="http://schemas.microsoft.com/office/excel/2006/main">
          <x14:cfRule type="expression" priority="44" id="{9F7E740B-5065-41D5-8CA9-C42BF7DD4553}">
            <xm:f>'https://yorkshirewater.sharepoint.com/sites/yw-147/05 PR19 BP documents/40 Post IAP Assurance/10 Tables/DD August 2019/[yky-pr19-business-plan_august-2019-DD resubmission_v5.xlsb]Validation flags'!#REF!=1</xm:f>
            <x14:dxf>
              <fill>
                <patternFill>
                  <bgColor rgb="FFE0DCD8"/>
                </patternFill>
              </fill>
            </x14:dxf>
          </x14:cfRule>
          <xm:sqref>AQ89:AU89</xm:sqref>
        </x14:conditionalFormatting>
        <x14:conditionalFormatting xmlns:xm="http://schemas.microsoft.com/office/excel/2006/main">
          <x14:cfRule type="expression" priority="43" id="{BA776969-8F87-4093-8DD2-5777CF578DF3}">
            <xm:f>'https://yorkshirewater.sharepoint.com/sites/yw-147/05 PR19 BP documents/40 Post IAP Assurance/10 Tables/DD August 2019/[yky-pr19-business-plan_august-2019-DD resubmission_v5.xlsb]Validation flags'!#REF!=1</xm:f>
            <x14:dxf>
              <fill>
                <patternFill>
                  <bgColor rgb="FFE0DCD8"/>
                </patternFill>
              </fill>
            </x14:dxf>
          </x14:cfRule>
          <xm:sqref>AW89:BA89</xm:sqref>
        </x14:conditionalFormatting>
        <x14:conditionalFormatting xmlns:xm="http://schemas.microsoft.com/office/excel/2006/main">
          <x14:cfRule type="expression" priority="42" id="{40AC0709-F592-4BC4-BCA3-EA3E61B32552}">
            <xm:f>'https://yorkshirewater.sharepoint.com/sites/yw-147/05 PR19 BP documents/40 Post IAP Assurance/10 Tables/DD August 2019/[yky-pr19-business-plan_august-2019-DD resubmission_v5.xlsb]Validation flags'!#REF!=1</xm:f>
            <x14:dxf>
              <fill>
                <patternFill>
                  <bgColor rgb="FFE0DCD8"/>
                </patternFill>
              </fill>
            </x14:dxf>
          </x14:cfRule>
          <xm:sqref>AX96</xm:sqref>
        </x14:conditionalFormatting>
        <x14:conditionalFormatting xmlns:xm="http://schemas.microsoft.com/office/excel/2006/main">
          <x14:cfRule type="expression" priority="41" id="{53D8A5B4-AF61-4EED-B6E4-83C5A9905373}">
            <xm:f>'https://yorkshirewater.sharepoint.com/sites/yw-147/05 PR19 BP documents/40 Post IAP Assurance/10 Tables/DD August 2019/[yky-pr19-business-plan_august-2019-DD resubmission_v5.xlsb]Validation flags'!#REF!=1</xm:f>
            <x14:dxf>
              <fill>
                <patternFill>
                  <bgColor rgb="FFE0DCD8"/>
                </patternFill>
              </fill>
            </x14:dxf>
          </x14:cfRule>
          <xm:sqref>AW46:AW47</xm:sqref>
        </x14:conditionalFormatting>
        <x14:conditionalFormatting xmlns:xm="http://schemas.microsoft.com/office/excel/2006/main">
          <x14:cfRule type="expression" priority="40" id="{5F20F841-B8EF-4B73-B422-2D076094199B}">
            <xm:f>'https://yorkshirewater.sharepoint.com/sites/yw-147/05 PR19 BP documents/40 Post IAP Assurance/10 Tables/DD August 2019/[yky-pr19-business-plan_august-2019-DD resubmission_v5.xlsb]Validation flags'!#REF!=1</xm:f>
            <x14:dxf>
              <fill>
                <patternFill>
                  <bgColor rgb="FFE0DCD8"/>
                </patternFill>
              </fill>
            </x14:dxf>
          </x14:cfRule>
          <xm:sqref>AQ46:AQ47</xm:sqref>
        </x14:conditionalFormatting>
        <x14:conditionalFormatting xmlns:xm="http://schemas.microsoft.com/office/excel/2006/main">
          <x14:cfRule type="expression" priority="39" id="{A514C794-5783-4A2D-9558-3B68E6E966C9}">
            <xm:f>'https://yorkshirewater.sharepoint.com/sites/yw-147/05 PR19 BP documents/40 Post IAP Assurance/10 Tables/DD August 2019/[yky-pr19-business-plan_august-2019-DD resubmission_v5.xlsb]Validation flags'!#REF!=1</xm:f>
            <x14:dxf>
              <fill>
                <patternFill>
                  <bgColor rgb="FFE0DCD8"/>
                </patternFill>
              </fill>
            </x14:dxf>
          </x14:cfRule>
          <xm:sqref>AK46:AK47</xm:sqref>
        </x14:conditionalFormatting>
        <x14:conditionalFormatting xmlns:xm="http://schemas.microsoft.com/office/excel/2006/main">
          <x14:cfRule type="expression" priority="38" id="{3F2BCE23-B9C1-4168-B09E-AE28F422A380}">
            <xm:f>'https://yorkshirewater.sharepoint.com/sites/yw-147/05 PR19 BP documents/40 Post IAP Assurance/10 Tables/DD August 2019/[yky-pr19-business-plan_august-2019-DD resubmission_v5.xlsb]Validation flags'!#REF!=1</xm:f>
            <x14:dxf>
              <fill>
                <patternFill>
                  <bgColor rgb="FFE0DCD8"/>
                </patternFill>
              </fill>
            </x14:dxf>
          </x14:cfRule>
          <xm:sqref>AE46:AE47</xm:sqref>
        </x14:conditionalFormatting>
        <x14:conditionalFormatting xmlns:xm="http://schemas.microsoft.com/office/excel/2006/main">
          <x14:cfRule type="expression" priority="37" id="{324FD029-11DC-462C-8A47-D9F30921B2B8}">
            <xm:f>'https://yorkshirewater.sharepoint.com/sites/yw-147/05 PR19 BP documents/40 Post IAP Assurance/10 Tables/DD August 2019/[yky-pr19-business-plan_august-2019-DD resubmission_v5.xlsb]Validation flags'!#REF!=1</xm:f>
            <x14:dxf>
              <fill>
                <patternFill>
                  <bgColor rgb="FFE0DCD8"/>
                </patternFill>
              </fill>
            </x14:dxf>
          </x14:cfRule>
          <xm:sqref>Y46:Y47</xm:sqref>
        </x14:conditionalFormatting>
        <x14:conditionalFormatting xmlns:xm="http://schemas.microsoft.com/office/excel/2006/main">
          <x14:cfRule type="expression" priority="36" id="{9E34CC68-D343-4154-8E9A-7817D0692CCD}">
            <xm:f>'https://yorkshirewater.sharepoint.com/sites/yw-147/05 PR19 BP documents/40 Post IAP Assurance/10 Tables/DD August 2019/[yky-pr19-business-plan_august-2019-DD resubmission_v5.xlsb]Validation flags'!#REF!=1</xm:f>
            <x14:dxf>
              <fill>
                <patternFill>
                  <bgColor rgb="FFE0DCD8"/>
                </patternFill>
              </fill>
            </x14:dxf>
          </x14:cfRule>
          <xm:sqref>Z46</xm:sqref>
        </x14:conditionalFormatting>
        <x14:conditionalFormatting xmlns:xm="http://schemas.microsoft.com/office/excel/2006/main">
          <x14:cfRule type="expression" priority="35" id="{A5FE97A3-3CAC-49A1-AF99-2D7B63209EBE}">
            <xm:f>'https://yorkshirewater.sharepoint.com/sites/yw-147/05 PR19 BP documents/40 Post IAP Assurance/10 Tables/DD August 2019/[yky-pr19-business-plan_august-2019-DD resubmission_v5.xlsb]Validation flags'!#REF!=1</xm:f>
            <x14:dxf>
              <fill>
                <patternFill>
                  <bgColor rgb="FFE0DCD8"/>
                </patternFill>
              </fill>
            </x14:dxf>
          </x14:cfRule>
          <xm:sqref>AX35</xm:sqref>
        </x14:conditionalFormatting>
        <x14:conditionalFormatting xmlns:xm="http://schemas.microsoft.com/office/excel/2006/main">
          <x14:cfRule type="expression" priority="34" id="{1C2CF5EE-6461-4896-A523-033E6987E436}">
            <xm:f>'https://yorkshirewater.sharepoint.com/sites/yw-147/05 PR19 BP documents/40 Post IAP Assurance/10 Tables/DD August 2019/[yky-pr19-business-plan_august-2019-DD resubmission_v5.xlsb]Validation flags'!#REF!=1</xm:f>
            <x14:dxf>
              <fill>
                <patternFill>
                  <bgColor rgb="FFE0DCD8"/>
                </patternFill>
              </fill>
            </x14:dxf>
          </x14:cfRule>
          <xm:sqref>AR35</xm:sqref>
        </x14:conditionalFormatting>
        <x14:conditionalFormatting xmlns:xm="http://schemas.microsoft.com/office/excel/2006/main">
          <x14:cfRule type="expression" priority="33" id="{6A8D9571-9998-4BCB-96B3-ACF431B537DC}">
            <xm:f>'https://yorkshirewater.sharepoint.com/sites/yw-147/05 PR19 BP documents/40 Post IAP Assurance/10 Tables/DD August 2019/[yky-pr19-business-plan_august-2019-DD resubmission_v5.xlsb]Validation flags'!#REF!=1</xm:f>
            <x14:dxf>
              <fill>
                <patternFill>
                  <bgColor rgb="FFE0DCD8"/>
                </patternFill>
              </fill>
            </x14:dxf>
          </x14:cfRule>
          <xm:sqref>AL35</xm:sqref>
        </x14:conditionalFormatting>
        <x14:conditionalFormatting xmlns:xm="http://schemas.microsoft.com/office/excel/2006/main">
          <x14:cfRule type="expression" priority="32" id="{8298EE64-6033-4892-AB18-2ED3F9B1AE2F}">
            <xm:f>'https://yorkshirewater.sharepoint.com/sites/yw-147/05 PR19 BP documents/40 Post IAP Assurance/10 Tables/DD August 2019/[yky-pr19-business-plan_august-2019-DD resubmission_v5.xlsb]Validation flags'!#REF!=1</xm:f>
            <x14:dxf>
              <fill>
                <patternFill>
                  <bgColor rgb="FFE0DCD8"/>
                </patternFill>
              </fill>
            </x14:dxf>
          </x14:cfRule>
          <xm:sqref>AF35</xm:sqref>
        </x14:conditionalFormatting>
        <x14:conditionalFormatting xmlns:xm="http://schemas.microsoft.com/office/excel/2006/main">
          <x14:cfRule type="expression" priority="31" id="{5B4B6A3C-DF29-4CA4-8665-4172E68D6B29}">
            <xm:f>'https://yorkshirewater.sharepoint.com/sites/yw-147/05 PR19 BP documents/40 Post IAP Assurance/10 Tables/DD August 2019/[yky-pr19-business-plan_august-2019-DD resubmission_v5.xlsb]Validation flags'!#REF!=1</xm:f>
            <x14:dxf>
              <fill>
                <patternFill>
                  <bgColor rgb="FFE0DCD8"/>
                </patternFill>
              </fill>
            </x14:dxf>
          </x14:cfRule>
          <xm:sqref>Z35</xm:sqref>
        </x14:conditionalFormatting>
        <x14:conditionalFormatting xmlns:xm="http://schemas.microsoft.com/office/excel/2006/main">
          <x14:cfRule type="expression" priority="30" id="{9B72F98E-D4E4-48D5-9B09-D0ACA1F752F8}">
            <xm:f>'https://yorkshirewater.sharepoint.com/sites/yw-147/05 PR19 BP documents/40 Post IAP Assurance/10 Tables/DD August 2019/[yky-pr19-business-plan_august-2019-DD resubmission_v5.xlsb]Validation flags'!#REF!=1</xm:f>
            <x14:dxf>
              <fill>
                <patternFill>
                  <bgColor rgb="FFE0DCD8"/>
                </patternFill>
              </fill>
            </x14:dxf>
          </x14:cfRule>
          <xm:sqref>AF31</xm:sqref>
        </x14:conditionalFormatting>
        <x14:conditionalFormatting xmlns:xm="http://schemas.microsoft.com/office/excel/2006/main">
          <x14:cfRule type="expression" priority="29" id="{CA9B7AC0-D309-4041-B5AD-9F8F27FEF501}">
            <xm:f>'https://yorkshirewater.sharepoint.com/sites/yw-147/05 PR19 BP documents/40 Post IAP Assurance/10 Tables/DD August 2019/[yky-pr19-business-plan_august-2019-DD resubmission_v5.xlsb]Validation flags'!#REF!=1</xm:f>
            <x14:dxf>
              <fill>
                <patternFill>
                  <bgColor rgb="FFE0DCD8"/>
                </patternFill>
              </fill>
            </x14:dxf>
          </x14:cfRule>
          <xm:sqref>AL31</xm:sqref>
        </x14:conditionalFormatting>
        <x14:conditionalFormatting xmlns:xm="http://schemas.microsoft.com/office/excel/2006/main">
          <x14:cfRule type="expression" priority="28" id="{6F6340B4-BCC7-4DF8-88F0-7C0E16749CAA}">
            <xm:f>'https://yorkshirewater.sharepoint.com/sites/yw-147/05 PR19 BP documents/40 Post IAP Assurance/10 Tables/DD August 2019/[yky-pr19-business-plan_august-2019-DD resubmission_v5.xlsb]Validation flags'!#REF!=1</xm:f>
            <x14:dxf>
              <fill>
                <patternFill>
                  <bgColor rgb="FFE0DCD8"/>
                </patternFill>
              </fill>
            </x14:dxf>
          </x14:cfRule>
          <xm:sqref>AR31</xm:sqref>
        </x14:conditionalFormatting>
        <x14:conditionalFormatting xmlns:xm="http://schemas.microsoft.com/office/excel/2006/main">
          <x14:cfRule type="expression" priority="27" id="{25628FDC-46A4-43D3-B609-7ADB4D8C01A5}">
            <xm:f>'https://yorkshirewater.sharepoint.com/sites/yw-147/05 PR19 BP documents/40 Post IAP Assurance/10 Tables/DD August 2019/[yky-pr19-business-plan_august-2019-DD resubmission_v5.xlsb]Validation flags'!#REF!=1</xm:f>
            <x14:dxf>
              <fill>
                <patternFill>
                  <bgColor rgb="FFE0DCD8"/>
                </patternFill>
              </fill>
            </x14:dxf>
          </x14:cfRule>
          <xm:sqref>AX31</xm:sqref>
        </x14:conditionalFormatting>
        <x14:conditionalFormatting xmlns:xm="http://schemas.microsoft.com/office/excel/2006/main">
          <x14:cfRule type="expression" priority="26" id="{0A6F2B3D-04EA-4527-9B85-D54E952620AA}">
            <xm:f>'https://yorkshirewater.sharepoint.com/sites/yw-147/05 PR19 BP documents/40 Post IAP Assurance/10 Tables/DD August 2019/[yky-pr19-business-plan_august-2019-DD resubmission_v5.xlsb]Validation flags'!#REF!=1</xm:f>
            <x14:dxf>
              <fill>
                <patternFill>
                  <bgColor rgb="FFE0DCD8"/>
                </patternFill>
              </fill>
            </x14:dxf>
          </x14:cfRule>
          <xm:sqref>AX27:AX28</xm:sqref>
        </x14:conditionalFormatting>
        <x14:conditionalFormatting xmlns:xm="http://schemas.microsoft.com/office/excel/2006/main">
          <x14:cfRule type="expression" priority="25" id="{BA691CBF-4998-4154-A1AA-097638CDBEDD}">
            <xm:f>'https://yorkshirewater.sharepoint.com/sites/yw-147/05 PR19 BP documents/40 Post IAP Assurance/10 Tables/DD August 2019/[yky-pr19-business-plan_august-2019-DD resubmission_v5.xlsb]Validation flags'!#REF!=1</xm:f>
            <x14:dxf>
              <fill>
                <patternFill>
                  <bgColor rgb="FFE0DCD8"/>
                </patternFill>
              </fill>
            </x14:dxf>
          </x14:cfRule>
          <xm:sqref>AR27:AR28</xm:sqref>
        </x14:conditionalFormatting>
        <x14:conditionalFormatting xmlns:xm="http://schemas.microsoft.com/office/excel/2006/main">
          <x14:cfRule type="expression" priority="24" id="{3AD157B0-F3B6-4047-84A2-AA692821BBB7}">
            <xm:f>'https://yorkshirewater.sharepoint.com/sites/yw-147/05 PR19 BP documents/40 Post IAP Assurance/10 Tables/DD August 2019/[yky-pr19-business-plan_august-2019-DD resubmission_v5.xlsb]Validation flags'!#REF!=1</xm:f>
            <x14:dxf>
              <fill>
                <patternFill>
                  <bgColor rgb="FFE0DCD8"/>
                </patternFill>
              </fill>
            </x14:dxf>
          </x14:cfRule>
          <xm:sqref>AL27:AL28</xm:sqref>
        </x14:conditionalFormatting>
        <x14:conditionalFormatting xmlns:xm="http://schemas.microsoft.com/office/excel/2006/main">
          <x14:cfRule type="expression" priority="23" id="{BE90136F-3889-4BF5-89CF-F98E2FF3D75B}">
            <xm:f>'https://yorkshirewater.sharepoint.com/sites/yw-147/05 PR19 BP documents/40 Post IAP Assurance/10 Tables/DD August 2019/[yky-pr19-business-plan_august-2019-DD resubmission_v5.xlsb]Validation flags'!#REF!=1</xm:f>
            <x14:dxf>
              <fill>
                <patternFill>
                  <bgColor rgb="FFE0DCD8"/>
                </patternFill>
              </fill>
            </x14:dxf>
          </x14:cfRule>
          <xm:sqref>AF27:AF28</xm:sqref>
        </x14:conditionalFormatting>
        <x14:conditionalFormatting xmlns:xm="http://schemas.microsoft.com/office/excel/2006/main">
          <x14:cfRule type="expression" priority="22" id="{A8F2625F-0748-4F32-9B3F-EC1A6343F4F0}">
            <xm:f>'https://yorkshirewater.sharepoint.com/sites/yw-147/05 PR19 BP documents/40 Post IAP Assurance/10 Tables/DD August 2019/[yky-pr19-business-plan_august-2019-DD resubmission_v5.xlsb]Validation flags'!#REF!=1</xm:f>
            <x14:dxf>
              <fill>
                <patternFill>
                  <bgColor rgb="FFE0DCD8"/>
                </patternFill>
              </fill>
            </x14:dxf>
          </x14:cfRule>
          <xm:sqref>Z27:Z28</xm:sqref>
        </x14:conditionalFormatting>
        <x14:conditionalFormatting xmlns:xm="http://schemas.microsoft.com/office/excel/2006/main">
          <x14:cfRule type="expression" priority="21" id="{F761427E-E8C8-4077-A8F0-D90B5954E267}">
            <xm:f>'https://yorkshirewater.sharepoint.com/sites/yw-147/05 PR19 BP documents/40 Post IAP Assurance/10 Tables/DD August 2019/[yky-pr19-business-plan_august-2019-DD resubmission_v5.xlsb]Validation flags'!#REF!=1</xm:f>
            <x14:dxf>
              <fill>
                <patternFill>
                  <bgColor rgb="FFE0DCD8"/>
                </patternFill>
              </fill>
            </x14:dxf>
          </x14:cfRule>
          <xm:sqref>AZ11</xm:sqref>
        </x14:conditionalFormatting>
        <x14:conditionalFormatting xmlns:xm="http://schemas.microsoft.com/office/excel/2006/main">
          <x14:cfRule type="expression" priority="20" id="{945C4FB7-7865-43F4-B0AF-AFA9DB63722E}">
            <xm:f>'https://yorkshirewater.sharepoint.com/sites/yw-147/05 PR19 BP documents/40 Post IAP Assurance/10 Tables/DD August 2019/[yky-pr19-business-plan_august-2019-DD resubmission_v5.xlsb]Validation flags'!#REF!=1</xm:f>
            <x14:dxf>
              <fill>
                <patternFill>
                  <bgColor rgb="FFE0DCD8"/>
                </patternFill>
              </fill>
            </x14:dxf>
          </x14:cfRule>
          <xm:sqref>AT11</xm:sqref>
        </x14:conditionalFormatting>
        <x14:conditionalFormatting xmlns:xm="http://schemas.microsoft.com/office/excel/2006/main">
          <x14:cfRule type="expression" priority="19" id="{8C377449-F8EA-4E69-9EA0-7C83F706E1B1}">
            <xm:f>'https://yorkshirewater.sharepoint.com/sites/yw-147/05 PR19 BP documents/40 Post IAP Assurance/10 Tables/DD August 2019/[yky-pr19-business-plan_august-2019-DD resubmission_v5.xlsb]Validation flags'!#REF!=1</xm:f>
            <x14:dxf>
              <fill>
                <patternFill>
                  <bgColor rgb="FFE0DCD8"/>
                </patternFill>
              </fill>
            </x14:dxf>
          </x14:cfRule>
          <xm:sqref>AN11</xm:sqref>
        </x14:conditionalFormatting>
        <x14:conditionalFormatting xmlns:xm="http://schemas.microsoft.com/office/excel/2006/main">
          <x14:cfRule type="expression" priority="18" id="{F2C25B04-1742-4EBF-A09A-A6F3F9BAF302}">
            <xm:f>'https://yorkshirewater.sharepoint.com/sites/yw-147/05 PR19 BP documents/40 Post IAP Assurance/10 Tables/DD August 2019/[yky-pr19-business-plan_august-2019-DD resubmission_v5.xlsb]Validation flags'!#REF!=1</xm:f>
            <x14:dxf>
              <fill>
                <patternFill>
                  <bgColor rgb="FFE0DCD8"/>
                </patternFill>
              </fill>
            </x14:dxf>
          </x14:cfRule>
          <xm:sqref>AW96</xm:sqref>
        </x14:conditionalFormatting>
        <x14:conditionalFormatting xmlns:xm="http://schemas.microsoft.com/office/excel/2006/main">
          <x14:cfRule type="expression" priority="17" id="{D411CC78-AD4F-464E-B43B-960CBD09AAF2}">
            <xm:f>'https://yorkshirewater.sharepoint.com/sites/yw-147/05 PR19 BP documents/40 Post IAP Assurance/10 Tables/DD August 2019/[yky-pr19-business-plan_august-2019-DD resubmission_v5.xlsb]Validation flags'!#REF!=1</xm:f>
            <x14:dxf>
              <fill>
                <patternFill>
                  <bgColor rgb="FFE0DCD8"/>
                </patternFill>
              </fill>
            </x14:dxf>
          </x14:cfRule>
          <xm:sqref>AW95</xm:sqref>
        </x14:conditionalFormatting>
        <x14:conditionalFormatting xmlns:xm="http://schemas.microsoft.com/office/excel/2006/main">
          <x14:cfRule type="expression" priority="16" id="{6E69C103-7D04-4F97-8604-533894D64899}">
            <xm:f>'https://yorkshirewater.sharepoint.com/sites/yw-147/05 PR19 BP documents/40 Post IAP Assurance/10 Tables/DD August 2019/[yky-pr19-business-plan_august-2019-DD resubmission_v5.xlsb]Validation flags'!#REF!=1</xm:f>
            <x14:dxf>
              <fill>
                <patternFill>
                  <bgColor rgb="FFE0DCD8"/>
                </patternFill>
              </fill>
            </x14:dxf>
          </x14:cfRule>
          <xm:sqref>AX95</xm:sqref>
        </x14:conditionalFormatting>
        <x14:conditionalFormatting xmlns:xm="http://schemas.microsoft.com/office/excel/2006/main">
          <x14:cfRule type="expression" priority="15" id="{58DFB6E8-8CD0-4D3E-9B0D-FC128B9CE40A}">
            <xm:f>'https://yorkshirewater.sharepoint.com/sites/yw-147/05 PR19 BP documents/40 Post IAP Assurance/10 Tables/DD August 2019/[yky-pr19-business-plan_august-2019-DD resubmission_v5.xlsb]Validation flags'!#REF!=1</xm:f>
            <x14:dxf>
              <fill>
                <patternFill>
                  <bgColor rgb="FFE0DCD8"/>
                </patternFill>
              </fill>
            </x14:dxf>
          </x14:cfRule>
          <xm:sqref>AR96</xm:sqref>
        </x14:conditionalFormatting>
        <x14:conditionalFormatting xmlns:xm="http://schemas.microsoft.com/office/excel/2006/main">
          <x14:cfRule type="expression" priority="14" id="{69DEF90E-C9E1-4F19-BFE7-76C4C4B9FDF2}">
            <xm:f>'https://yorkshirewater.sharepoint.com/sites/yw-147/05 PR19 BP documents/40 Post IAP Assurance/10 Tables/DD August 2019/[yky-pr19-business-plan_august-2019-DD resubmission_v5.xlsb]Validation flags'!#REF!=1</xm:f>
            <x14:dxf>
              <fill>
                <patternFill>
                  <bgColor rgb="FFE0DCD8"/>
                </patternFill>
              </fill>
            </x14:dxf>
          </x14:cfRule>
          <xm:sqref>AQ96</xm:sqref>
        </x14:conditionalFormatting>
        <x14:conditionalFormatting xmlns:xm="http://schemas.microsoft.com/office/excel/2006/main">
          <x14:cfRule type="expression" priority="13" id="{BDC6C9B9-0DD3-418E-BF68-D4A8E6FDFDA5}">
            <xm:f>'https://yorkshirewater.sharepoint.com/sites/yw-147/05 PR19 BP documents/40 Post IAP Assurance/10 Tables/DD August 2019/[yky-pr19-business-plan_august-2019-DD resubmission_v5.xlsb]Validation flags'!#REF!=1</xm:f>
            <x14:dxf>
              <fill>
                <patternFill>
                  <bgColor rgb="FFE0DCD8"/>
                </patternFill>
              </fill>
            </x14:dxf>
          </x14:cfRule>
          <xm:sqref>AQ95</xm:sqref>
        </x14:conditionalFormatting>
        <x14:conditionalFormatting xmlns:xm="http://schemas.microsoft.com/office/excel/2006/main">
          <x14:cfRule type="expression" priority="12" id="{EAB518E1-4EAA-4E44-A5E3-CE24CE49E372}">
            <xm:f>'https://yorkshirewater.sharepoint.com/sites/yw-147/05 PR19 BP documents/40 Post IAP Assurance/10 Tables/DD August 2019/[yky-pr19-business-plan_august-2019-DD resubmission_v5.xlsb]Validation flags'!#REF!=1</xm:f>
            <x14:dxf>
              <fill>
                <patternFill>
                  <bgColor rgb="FFE0DCD8"/>
                </patternFill>
              </fill>
            </x14:dxf>
          </x14:cfRule>
          <xm:sqref>AR95</xm:sqref>
        </x14:conditionalFormatting>
        <x14:conditionalFormatting xmlns:xm="http://schemas.microsoft.com/office/excel/2006/main">
          <x14:cfRule type="expression" priority="11" id="{104EF7D1-9729-4B3E-8E5D-3873FA0D40A7}">
            <xm:f>'https://yorkshirewater.sharepoint.com/sites/yw-147/05 PR19 BP documents/40 Post IAP Assurance/10 Tables/DD August 2019/[yky-pr19-business-plan_august-2019-DD resubmission_v5.xlsb]Validation flags'!#REF!=1</xm:f>
            <x14:dxf>
              <fill>
                <patternFill>
                  <bgColor rgb="FFE0DCD8"/>
                </patternFill>
              </fill>
            </x14:dxf>
          </x14:cfRule>
          <xm:sqref>AL96</xm:sqref>
        </x14:conditionalFormatting>
        <x14:conditionalFormatting xmlns:xm="http://schemas.microsoft.com/office/excel/2006/main">
          <x14:cfRule type="expression" priority="10" id="{33876361-D091-460B-8013-42B5E8B5B31B}">
            <xm:f>'https://yorkshirewater.sharepoint.com/sites/yw-147/05 PR19 BP documents/40 Post IAP Assurance/10 Tables/DD August 2019/[yky-pr19-business-plan_august-2019-DD resubmission_v5.xlsb]Validation flags'!#REF!=1</xm:f>
            <x14:dxf>
              <fill>
                <patternFill>
                  <bgColor rgb="FFE0DCD8"/>
                </patternFill>
              </fill>
            </x14:dxf>
          </x14:cfRule>
          <xm:sqref>AK96</xm:sqref>
        </x14:conditionalFormatting>
        <x14:conditionalFormatting xmlns:xm="http://schemas.microsoft.com/office/excel/2006/main">
          <x14:cfRule type="expression" priority="9" id="{22958532-D971-43ED-ABE7-0683FF304423}">
            <xm:f>'https://yorkshirewater.sharepoint.com/sites/yw-147/05 PR19 BP documents/40 Post IAP Assurance/10 Tables/DD August 2019/[yky-pr19-business-plan_august-2019-DD resubmission_v5.xlsb]Validation flags'!#REF!=1</xm:f>
            <x14:dxf>
              <fill>
                <patternFill>
                  <bgColor rgb="FFE0DCD8"/>
                </patternFill>
              </fill>
            </x14:dxf>
          </x14:cfRule>
          <xm:sqref>AK95</xm:sqref>
        </x14:conditionalFormatting>
        <x14:conditionalFormatting xmlns:xm="http://schemas.microsoft.com/office/excel/2006/main">
          <x14:cfRule type="expression" priority="8" id="{DA203449-EE6D-4EEC-919D-B3EBAD841798}">
            <xm:f>'https://yorkshirewater.sharepoint.com/sites/yw-147/05 PR19 BP documents/40 Post IAP Assurance/10 Tables/DD August 2019/[yky-pr19-business-plan_august-2019-DD resubmission_v5.xlsb]Validation flags'!#REF!=1</xm:f>
            <x14:dxf>
              <fill>
                <patternFill>
                  <bgColor rgb="FFE0DCD8"/>
                </patternFill>
              </fill>
            </x14:dxf>
          </x14:cfRule>
          <xm:sqref>AL95</xm:sqref>
        </x14:conditionalFormatting>
        <x14:conditionalFormatting xmlns:xm="http://schemas.microsoft.com/office/excel/2006/main">
          <x14:cfRule type="expression" priority="7" id="{2C834914-87E1-4077-80E1-FF34BBB1BE98}">
            <xm:f>'https://yorkshirewater.sharepoint.com/sites/yw-147/05 PR19 BP documents/40 Post IAP Assurance/10 Tables/DD August 2019/[yky-pr19-business-plan_august-2019-DD resubmission_v5.xlsb]Validation flags'!#REF!=1</xm:f>
            <x14:dxf>
              <fill>
                <patternFill>
                  <bgColor rgb="FFE0DCD8"/>
                </patternFill>
              </fill>
            </x14:dxf>
          </x14:cfRule>
          <xm:sqref>AF96</xm:sqref>
        </x14:conditionalFormatting>
        <x14:conditionalFormatting xmlns:xm="http://schemas.microsoft.com/office/excel/2006/main">
          <x14:cfRule type="expression" priority="6" id="{77C7B969-C825-4C55-BC20-D5E03CBDA7E3}">
            <xm:f>'https://yorkshirewater.sharepoint.com/sites/yw-147/05 PR19 BP documents/40 Post IAP Assurance/10 Tables/DD August 2019/[yky-pr19-business-plan_august-2019-DD resubmission_v5.xlsb]Validation flags'!#REF!=1</xm:f>
            <x14:dxf>
              <fill>
                <patternFill>
                  <bgColor rgb="FFE0DCD8"/>
                </patternFill>
              </fill>
            </x14:dxf>
          </x14:cfRule>
          <xm:sqref>AE96</xm:sqref>
        </x14:conditionalFormatting>
        <x14:conditionalFormatting xmlns:xm="http://schemas.microsoft.com/office/excel/2006/main">
          <x14:cfRule type="expression" priority="5" id="{7F6366AF-307D-471A-94A7-F9ADD3C0E6BA}">
            <xm:f>'https://yorkshirewater.sharepoint.com/sites/yw-147/05 PR19 BP documents/40 Post IAP Assurance/10 Tables/DD August 2019/[yky-pr19-business-plan_august-2019-DD resubmission_v5.xlsb]Validation flags'!#REF!=1</xm:f>
            <x14:dxf>
              <fill>
                <patternFill>
                  <bgColor rgb="FFE0DCD8"/>
                </patternFill>
              </fill>
            </x14:dxf>
          </x14:cfRule>
          <xm:sqref>AE95</xm:sqref>
        </x14:conditionalFormatting>
        <x14:conditionalFormatting xmlns:xm="http://schemas.microsoft.com/office/excel/2006/main">
          <x14:cfRule type="expression" priority="4" id="{F777DAF4-EE23-4C62-8718-CD5B5B11CB8F}">
            <xm:f>'https://yorkshirewater.sharepoint.com/sites/yw-147/05 PR19 BP documents/40 Post IAP Assurance/10 Tables/DD August 2019/[yky-pr19-business-plan_august-2019-DD resubmission_v5.xlsb]Validation flags'!#REF!=1</xm:f>
            <x14:dxf>
              <fill>
                <patternFill>
                  <bgColor rgb="FFE0DCD8"/>
                </patternFill>
              </fill>
            </x14:dxf>
          </x14:cfRule>
          <xm:sqref>AF95</xm:sqref>
        </x14:conditionalFormatting>
        <x14:conditionalFormatting xmlns:xm="http://schemas.microsoft.com/office/excel/2006/main">
          <x14:cfRule type="expression" priority="3" id="{817A813E-80C3-4404-87B9-3689F1A1A336}">
            <xm:f>'https://yorkshirewater.sharepoint.com/sites/yw-147/05 PR19 BP documents/40 Post IAP Assurance/10 Tables/DD August 2019/[yky-pr19-business-plan_august-2019-DD resubmission_v5.xlsb]Validation flags'!#REF!=1</xm:f>
            <x14:dxf>
              <fill>
                <patternFill>
                  <bgColor rgb="FFE0DCD8"/>
                </patternFill>
              </fill>
            </x14:dxf>
          </x14:cfRule>
          <xm:sqref>Y96</xm:sqref>
        </x14:conditionalFormatting>
        <x14:conditionalFormatting xmlns:xm="http://schemas.microsoft.com/office/excel/2006/main">
          <x14:cfRule type="expression" priority="2" id="{165D6451-5656-4A4C-A729-730A9053FE1B}">
            <xm:f>'https://yorkshirewater.sharepoint.com/sites/yw-147/05 PR19 BP documents/40 Post IAP Assurance/10 Tables/DD August 2019/[yky-pr19-business-plan_august-2019-DD resubmission_v5.xlsb]Validation flags'!#REF!=1</xm:f>
            <x14:dxf>
              <fill>
                <patternFill>
                  <bgColor rgb="FFE0DCD8"/>
                </patternFill>
              </fill>
            </x14:dxf>
          </x14:cfRule>
          <xm:sqref>Y95</xm:sqref>
        </x14:conditionalFormatting>
        <x14:conditionalFormatting xmlns:xm="http://schemas.microsoft.com/office/excel/2006/main">
          <x14:cfRule type="expression" priority="1" id="{E68EFAA3-ADD9-4171-BC41-EEB5D9943FB0}">
            <xm:f>'https://yorkshirewater.sharepoint.com/sites/yw-147/05 PR19 BP documents/40 Post IAP Assurance/10 Tables/DD August 2019/[yky-pr19-business-plan_august-2019-DD resubmission_v5.xlsb]Validation flags'!#REF!=1</xm:f>
            <x14:dxf>
              <fill>
                <patternFill>
                  <bgColor rgb="FFE0DCD8"/>
                </patternFill>
              </fill>
            </x14:dxf>
          </x14:cfRule>
          <xm:sqref>Z95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4F23-AE43-461F-82AF-1F9ADCF5174F}">
  <sheetPr>
    <tabColor theme="2" tint="-0.249977111117893"/>
  </sheetPr>
  <dimension ref="A1:JC95"/>
  <sheetViews>
    <sheetView zoomScale="85" zoomScaleNormal="85" workbookViewId="0">
      <selection activeCell="I38" sqref="I38"/>
    </sheetView>
  </sheetViews>
  <sheetFormatPr defaultColWidth="0" defaultRowHeight="14.25" zeroHeight="1" x14ac:dyDescent="0.25"/>
  <cols>
    <col min="1" max="1" width="1.85546875" style="1923" customWidth="1"/>
    <col min="2" max="2" width="7.5703125" style="1923" customWidth="1"/>
    <col min="3" max="3" width="92.7109375" style="1923" bestFit="1" customWidth="1"/>
    <col min="4" max="4" width="14.85546875" style="1923" bestFit="1" customWidth="1"/>
    <col min="5" max="6" width="6.42578125" style="1923" customWidth="1"/>
    <col min="7" max="123" width="11.5703125" style="1923" customWidth="1"/>
    <col min="124" max="124" width="3" style="1923" customWidth="1"/>
    <col min="125" max="125" width="30.42578125" style="1923" customWidth="1"/>
    <col min="126" max="126" width="19.5703125" style="1923" customWidth="1"/>
    <col min="127" max="127" width="3" style="1923" customWidth="1"/>
    <col min="128" max="128" width="24.7109375" style="1033" customWidth="1"/>
    <col min="129" max="129" width="3.42578125" style="1033" customWidth="1"/>
    <col min="130" max="130" width="11" style="1923" customWidth="1"/>
    <col min="131" max="131" width="7.5703125" style="1923" customWidth="1"/>
    <col min="132" max="132" width="71.5703125" style="1923" customWidth="1"/>
    <col min="133" max="134" width="6.42578125" style="1923" customWidth="1"/>
    <col min="135" max="143" width="14.42578125" style="1923" customWidth="1"/>
    <col min="144" max="144" width="11" style="1923" customWidth="1"/>
    <col min="145" max="145" width="3" style="1034" hidden="1" customWidth="1"/>
    <col min="146" max="146" width="11.28515625" style="1097" hidden="1" customWidth="1"/>
    <col min="147" max="262" width="3.28515625" style="1097" hidden="1" customWidth="1"/>
    <col min="263" max="263" width="1.85546875" style="1034" hidden="1" customWidth="1"/>
    <col min="264" max="16384" width="11" style="1923" hidden="1"/>
  </cols>
  <sheetData>
    <row r="1" spans="2:262" ht="20.25" x14ac:dyDescent="0.25">
      <c r="B1" s="3307" t="s">
        <v>8195</v>
      </c>
      <c r="C1" s="3308"/>
      <c r="D1" s="3308"/>
      <c r="E1" s="3308"/>
      <c r="F1" s="3308"/>
      <c r="G1" s="3308"/>
      <c r="H1" s="3308"/>
      <c r="I1" s="3308"/>
      <c r="J1" s="3308"/>
      <c r="K1" s="3308"/>
      <c r="L1" s="3308"/>
      <c r="M1" s="3308"/>
      <c r="N1" s="3309"/>
      <c r="O1" s="3309"/>
      <c r="P1" s="3308"/>
      <c r="Q1" s="3308"/>
      <c r="R1" s="3308"/>
      <c r="S1" s="3308"/>
      <c r="T1" s="3308"/>
      <c r="U1" s="3308"/>
      <c r="V1" s="3308"/>
      <c r="W1" s="3309"/>
      <c r="X1" s="3309"/>
      <c r="Y1" s="3308"/>
      <c r="Z1" s="3308"/>
      <c r="AA1" s="3308"/>
      <c r="AB1" s="3308"/>
      <c r="AC1" s="3308"/>
      <c r="AD1" s="3308"/>
      <c r="AE1" s="3308"/>
      <c r="AF1" s="3309"/>
      <c r="AG1" s="3309"/>
      <c r="AH1" s="3308"/>
      <c r="AI1" s="3308"/>
      <c r="AJ1" s="3308"/>
      <c r="AK1" s="3308"/>
      <c r="AL1" s="3308"/>
      <c r="AM1" s="3308"/>
      <c r="AN1" s="3308"/>
      <c r="AO1" s="3309"/>
      <c r="AP1" s="3309"/>
      <c r="AQ1" s="3308"/>
      <c r="AR1" s="3308"/>
      <c r="AS1" s="3308"/>
      <c r="AT1" s="3308"/>
      <c r="AU1" s="3308"/>
      <c r="AV1" s="3308"/>
      <c r="AW1" s="3308"/>
      <c r="AX1" s="3309"/>
      <c r="AY1" s="3309"/>
      <c r="AZ1" s="3308"/>
      <c r="BA1" s="3308"/>
      <c r="BB1" s="3308"/>
      <c r="BC1" s="3308"/>
      <c r="BD1" s="3308"/>
      <c r="BE1" s="3308"/>
      <c r="BF1" s="3308"/>
      <c r="BG1" s="3309"/>
      <c r="BH1" s="3309"/>
      <c r="BI1" s="3309"/>
      <c r="BJ1" s="3309"/>
      <c r="BK1" s="3309"/>
      <c r="BL1" s="3309"/>
      <c r="BM1" s="3309"/>
      <c r="BN1" s="3309"/>
      <c r="BO1" s="3309"/>
      <c r="BP1" s="3309"/>
      <c r="BQ1" s="3309"/>
      <c r="BR1" s="3309"/>
      <c r="BS1" s="3309"/>
      <c r="BT1" s="3309"/>
      <c r="BU1" s="3309"/>
      <c r="BV1" s="3309"/>
      <c r="BW1" s="3309"/>
      <c r="BX1" s="3309"/>
      <c r="BY1" s="3309"/>
      <c r="BZ1" s="3309"/>
      <c r="CA1" s="3309"/>
      <c r="CB1" s="3309"/>
      <c r="CC1" s="3309"/>
      <c r="CD1" s="3309"/>
      <c r="CE1" s="3309"/>
      <c r="CF1" s="3309"/>
      <c r="CG1" s="3309"/>
      <c r="CH1" s="3309"/>
      <c r="CI1" s="3309"/>
      <c r="CJ1" s="3309"/>
      <c r="CK1" s="3309"/>
      <c r="CL1" s="3309"/>
      <c r="CM1" s="3309"/>
      <c r="CN1" s="3309"/>
      <c r="CO1" s="3309"/>
      <c r="CP1" s="3309"/>
      <c r="CQ1" s="3309"/>
      <c r="CR1" s="3309"/>
      <c r="CS1" s="3309"/>
      <c r="CT1" s="3309"/>
      <c r="CU1" s="3309"/>
      <c r="CV1" s="3309"/>
      <c r="CW1" s="3309"/>
      <c r="CX1" s="3309"/>
      <c r="CY1" s="3309"/>
      <c r="CZ1" s="3309"/>
      <c r="DA1" s="3309"/>
      <c r="DB1" s="3309"/>
      <c r="DC1" s="3309"/>
      <c r="DD1" s="3309"/>
      <c r="DE1" s="3309"/>
      <c r="DF1" s="3309"/>
      <c r="DG1" s="3309"/>
      <c r="DH1" s="3309"/>
      <c r="DI1" s="3309"/>
      <c r="DJ1" s="3309"/>
      <c r="DK1" s="3309"/>
      <c r="DL1" s="3309"/>
      <c r="DM1" s="3309"/>
      <c r="DN1" s="3309"/>
      <c r="DO1" s="3309"/>
      <c r="DP1" s="3309"/>
      <c r="DQ1" s="3309"/>
      <c r="DR1" s="3309"/>
      <c r="DS1" s="4" t="str">
        <f>[2]AppValidation!$D$2</f>
        <v>Yorkshire Water</v>
      </c>
      <c r="DT1" s="3310"/>
      <c r="DU1" s="3497" t="s">
        <v>1</v>
      </c>
      <c r="DV1" s="3497"/>
      <c r="DW1" s="3497"/>
      <c r="DX1" s="3497"/>
      <c r="EA1" s="3307" t="s">
        <v>2</v>
      </c>
      <c r="EB1" s="3308"/>
      <c r="EC1" s="3308"/>
      <c r="ED1" s="3308"/>
      <c r="EE1" s="3308"/>
      <c r="EF1" s="3308"/>
      <c r="EG1" s="3308"/>
      <c r="EH1" s="3308"/>
      <c r="EI1" s="3308"/>
      <c r="EJ1" s="3308"/>
      <c r="EK1" s="3308"/>
      <c r="EL1" s="3309"/>
      <c r="EM1" s="3" t="str">
        <f>LEFT($B$1,3)</f>
        <v xml:space="preserve">R1 </v>
      </c>
      <c r="EN1" s="2450"/>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5"/>
      <c r="FS1" s="1035"/>
      <c r="FT1" s="1035"/>
      <c r="FU1" s="1035"/>
      <c r="FV1" s="1035"/>
      <c r="FW1" s="1035"/>
      <c r="FX1" s="1035"/>
      <c r="FY1" s="1035"/>
      <c r="FZ1" s="1035"/>
      <c r="GA1" s="1035"/>
      <c r="GB1" s="1035"/>
      <c r="GC1" s="1035"/>
      <c r="GD1" s="1035"/>
      <c r="GE1" s="1035"/>
      <c r="GF1" s="1035"/>
      <c r="GG1" s="1035"/>
      <c r="GH1" s="1035"/>
      <c r="GI1" s="1035"/>
      <c r="GJ1" s="1035"/>
      <c r="GK1" s="1035"/>
      <c r="GL1" s="1035"/>
      <c r="GM1" s="1035"/>
      <c r="GN1" s="1035"/>
      <c r="GO1" s="1035"/>
      <c r="GP1" s="1035"/>
      <c r="GQ1" s="1035"/>
      <c r="GR1" s="1035"/>
      <c r="GS1" s="1035"/>
      <c r="GT1" s="1035"/>
      <c r="GU1" s="1035"/>
      <c r="GV1" s="1035"/>
      <c r="GW1" s="1035"/>
      <c r="GX1" s="1035"/>
      <c r="GY1" s="1035"/>
      <c r="GZ1" s="1035"/>
      <c r="HA1" s="1035"/>
      <c r="HB1" s="1035"/>
      <c r="HC1" s="1035"/>
      <c r="HD1" s="1035"/>
      <c r="HE1" s="1035"/>
      <c r="HF1" s="1035"/>
      <c r="HG1" s="1035"/>
      <c r="HH1" s="1035"/>
      <c r="HI1" s="1035"/>
      <c r="HJ1" s="1035"/>
      <c r="HK1" s="1035"/>
      <c r="HL1" s="1035"/>
      <c r="HM1" s="1035"/>
      <c r="HN1" s="1035"/>
      <c r="HO1" s="1035"/>
      <c r="HP1" s="1035"/>
      <c r="HQ1" s="1035"/>
      <c r="HR1" s="1035"/>
      <c r="HS1" s="1035"/>
      <c r="HT1" s="1035"/>
      <c r="HU1" s="1035"/>
      <c r="HV1" s="1035"/>
      <c r="HW1" s="1035"/>
      <c r="HX1" s="1035"/>
      <c r="HY1" s="1035"/>
      <c r="HZ1" s="1035"/>
      <c r="IA1" s="1035"/>
      <c r="IB1" s="1035"/>
      <c r="IC1" s="1035"/>
      <c r="ID1" s="1035"/>
      <c r="IE1" s="1035"/>
      <c r="IF1" s="1035"/>
      <c r="IG1" s="1035"/>
      <c r="IH1" s="1035"/>
      <c r="II1" s="1035"/>
      <c r="IJ1" s="1035"/>
      <c r="IK1" s="1035"/>
      <c r="IL1" s="1035"/>
      <c r="IM1" s="1035"/>
      <c r="IN1" s="1035"/>
      <c r="IO1" s="1035"/>
      <c r="IP1" s="1035"/>
      <c r="IQ1" s="1035"/>
      <c r="IR1" s="1035"/>
      <c r="IS1" s="1035"/>
      <c r="IT1" s="1035"/>
      <c r="IU1" s="1035"/>
      <c r="IV1" s="1035"/>
      <c r="IW1" s="1035"/>
      <c r="IX1" s="1035"/>
      <c r="IY1" s="1035"/>
      <c r="IZ1" s="1035"/>
      <c r="JA1" s="1035"/>
      <c r="JB1" s="1035"/>
    </row>
    <row r="2" spans="2:262" ht="15" customHeight="1" thickBot="1" x14ac:dyDescent="0.3">
      <c r="B2" s="3311"/>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3312"/>
      <c r="AP2" s="3312"/>
      <c r="AQ2" s="3312"/>
      <c r="AR2" s="3312"/>
      <c r="AS2" s="3312"/>
      <c r="AT2" s="3312"/>
      <c r="AU2" s="3312"/>
      <c r="AV2" s="3312"/>
      <c r="AW2" s="3312"/>
      <c r="AX2" s="3312"/>
      <c r="AY2" s="3312"/>
      <c r="AZ2" s="3312"/>
      <c r="BA2" s="3312"/>
      <c r="BB2" s="3312"/>
      <c r="BC2" s="3312"/>
      <c r="BD2" s="3312"/>
      <c r="BE2" s="3312"/>
      <c r="BF2" s="3312"/>
      <c r="BG2" s="3312"/>
      <c r="BH2" s="3312"/>
      <c r="BI2" s="3312"/>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EA2" s="3313"/>
      <c r="EB2" s="3314"/>
      <c r="EC2" s="3314"/>
      <c r="ED2" s="3314"/>
      <c r="EE2" s="3314"/>
      <c r="EF2" s="3314"/>
      <c r="EG2" s="3314"/>
      <c r="EH2" s="3314"/>
      <c r="EI2" s="3314"/>
      <c r="EJ2" s="3314"/>
      <c r="EK2" s="3314"/>
      <c r="EL2" s="3314"/>
      <c r="EM2" s="3314"/>
      <c r="EN2" s="2450"/>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5"/>
      <c r="FS2" s="1035"/>
      <c r="FT2" s="1035"/>
      <c r="FU2" s="1035"/>
      <c r="FV2" s="1035"/>
      <c r="FW2" s="1035"/>
      <c r="FX2" s="1035"/>
      <c r="FY2" s="1035"/>
      <c r="FZ2" s="1035"/>
      <c r="GA2" s="1035"/>
      <c r="GB2" s="1035"/>
      <c r="GC2" s="1035"/>
      <c r="GD2" s="1035"/>
      <c r="GE2" s="1035"/>
      <c r="GF2" s="1035"/>
      <c r="GG2" s="1035"/>
      <c r="GH2" s="1035"/>
      <c r="GI2" s="1035"/>
      <c r="GJ2" s="1035"/>
      <c r="GK2" s="1035"/>
      <c r="GL2" s="1035"/>
      <c r="GM2" s="1035"/>
      <c r="GN2" s="1035"/>
      <c r="GO2" s="1035"/>
      <c r="GP2" s="1035"/>
      <c r="GQ2" s="1035"/>
      <c r="GR2" s="1035"/>
      <c r="GS2" s="1035"/>
      <c r="GT2" s="1035"/>
      <c r="GU2" s="1035"/>
      <c r="GV2" s="1035"/>
      <c r="GW2" s="1035"/>
      <c r="GX2" s="1035"/>
      <c r="GY2" s="1035"/>
      <c r="GZ2" s="1035"/>
      <c r="HA2" s="1035"/>
      <c r="HB2" s="1035"/>
      <c r="HC2" s="1035"/>
      <c r="HD2" s="1035"/>
      <c r="HE2" s="1035"/>
      <c r="HF2" s="1035"/>
      <c r="HG2" s="1035"/>
      <c r="HH2" s="1035"/>
      <c r="HI2" s="1035"/>
      <c r="HJ2" s="1035"/>
      <c r="HK2" s="1035"/>
      <c r="HL2" s="1035"/>
      <c r="HM2" s="1035"/>
      <c r="HN2" s="1035"/>
      <c r="HO2" s="1035"/>
      <c r="HP2" s="1035"/>
      <c r="HQ2" s="1035"/>
      <c r="HR2" s="1035"/>
      <c r="HS2" s="1035"/>
      <c r="HT2" s="1035"/>
      <c r="HU2" s="1035"/>
      <c r="HV2" s="1035"/>
      <c r="HW2" s="1035"/>
      <c r="HX2" s="1035"/>
      <c r="HY2" s="1035"/>
      <c r="HZ2" s="1035"/>
      <c r="IA2" s="1035"/>
      <c r="IB2" s="1035"/>
      <c r="IC2" s="1035"/>
      <c r="ID2" s="1035"/>
      <c r="IE2" s="1035"/>
      <c r="IF2" s="1035"/>
      <c r="IG2" s="1035"/>
      <c r="IH2" s="1035"/>
      <c r="II2" s="1035"/>
      <c r="IJ2" s="1035"/>
      <c r="IK2" s="1035"/>
      <c r="IL2" s="1035"/>
      <c r="IM2" s="1035"/>
      <c r="IN2" s="1035"/>
      <c r="IO2" s="1035"/>
      <c r="IP2" s="1035"/>
      <c r="IQ2" s="1035"/>
      <c r="IR2" s="1035"/>
      <c r="IS2" s="1035"/>
      <c r="IT2" s="1035"/>
      <c r="IU2" s="1035"/>
      <c r="IV2" s="1035"/>
      <c r="IW2" s="1035"/>
      <c r="IX2" s="1035"/>
      <c r="IY2" s="1035"/>
      <c r="IZ2" s="1035"/>
      <c r="JA2" s="1035"/>
      <c r="JB2" s="1035"/>
    </row>
    <row r="3" spans="2:262" ht="18" customHeight="1" thickBot="1" x14ac:dyDescent="0.3">
      <c r="B3" s="3311"/>
      <c r="C3" s="3312"/>
      <c r="D3" s="3312"/>
      <c r="E3" s="3312"/>
      <c r="F3" s="3312"/>
      <c r="G3" s="3629" t="s">
        <v>8196</v>
      </c>
      <c r="H3" s="3629"/>
      <c r="I3" s="3629"/>
      <c r="J3" s="3629"/>
      <c r="K3" s="3629"/>
      <c r="L3" s="3629"/>
      <c r="M3" s="3629"/>
      <c r="N3" s="3629"/>
      <c r="O3" s="3629"/>
      <c r="P3" s="3629" t="s">
        <v>8197</v>
      </c>
      <c r="Q3" s="3629"/>
      <c r="R3" s="3629"/>
      <c r="S3" s="3629"/>
      <c r="T3" s="3629"/>
      <c r="U3" s="3629"/>
      <c r="V3" s="3629"/>
      <c r="W3" s="3629"/>
      <c r="X3" s="3629"/>
      <c r="Y3" s="3629" t="s">
        <v>8198</v>
      </c>
      <c r="Z3" s="3629"/>
      <c r="AA3" s="3629"/>
      <c r="AB3" s="3629"/>
      <c r="AC3" s="3629"/>
      <c r="AD3" s="3629"/>
      <c r="AE3" s="3629"/>
      <c r="AF3" s="3629"/>
      <c r="AG3" s="3629"/>
      <c r="AH3" s="3629" t="s">
        <v>8199</v>
      </c>
      <c r="AI3" s="3629"/>
      <c r="AJ3" s="3629"/>
      <c r="AK3" s="3629"/>
      <c r="AL3" s="3629"/>
      <c r="AM3" s="3629"/>
      <c r="AN3" s="3629"/>
      <c r="AO3" s="3629"/>
      <c r="AP3" s="3629"/>
      <c r="AQ3" s="3629" t="s">
        <v>8200</v>
      </c>
      <c r="AR3" s="3629"/>
      <c r="AS3" s="3629"/>
      <c r="AT3" s="3629"/>
      <c r="AU3" s="3629"/>
      <c r="AV3" s="3629"/>
      <c r="AW3" s="3629"/>
      <c r="AX3" s="3629"/>
      <c r="AY3" s="3629"/>
      <c r="AZ3" s="3629" t="s">
        <v>3</v>
      </c>
      <c r="BA3" s="3629"/>
      <c r="BB3" s="3629"/>
      <c r="BC3" s="3629"/>
      <c r="BD3" s="3629"/>
      <c r="BE3" s="3629"/>
      <c r="BF3" s="3629"/>
      <c r="BG3" s="3629"/>
      <c r="BH3" s="3629"/>
      <c r="BI3" s="3629" t="s">
        <v>4</v>
      </c>
      <c r="BJ3" s="3629"/>
      <c r="BK3" s="3629"/>
      <c r="BL3" s="3629"/>
      <c r="BM3" s="3629"/>
      <c r="BN3" s="3629"/>
      <c r="BO3" s="3629"/>
      <c r="BP3" s="3629"/>
      <c r="BQ3" s="3629"/>
      <c r="BR3" s="3629" t="s">
        <v>5</v>
      </c>
      <c r="BS3" s="3629"/>
      <c r="BT3" s="3629"/>
      <c r="BU3" s="3629"/>
      <c r="BV3" s="3629"/>
      <c r="BW3" s="3629"/>
      <c r="BX3" s="3629"/>
      <c r="BY3" s="3629"/>
      <c r="BZ3" s="3629"/>
      <c r="CA3" s="3629" t="s">
        <v>6</v>
      </c>
      <c r="CB3" s="3629"/>
      <c r="CC3" s="3629"/>
      <c r="CD3" s="3629"/>
      <c r="CE3" s="3629"/>
      <c r="CF3" s="3629"/>
      <c r="CG3" s="3629"/>
      <c r="CH3" s="3629"/>
      <c r="CI3" s="3629"/>
      <c r="CJ3" s="3629" t="s">
        <v>7</v>
      </c>
      <c r="CK3" s="3629"/>
      <c r="CL3" s="3629"/>
      <c r="CM3" s="3629"/>
      <c r="CN3" s="3629"/>
      <c r="CO3" s="3629"/>
      <c r="CP3" s="3629"/>
      <c r="CQ3" s="3629"/>
      <c r="CR3" s="3629"/>
      <c r="CS3" s="3629" t="s">
        <v>8</v>
      </c>
      <c r="CT3" s="3629"/>
      <c r="CU3" s="3629"/>
      <c r="CV3" s="3629"/>
      <c r="CW3" s="3629"/>
      <c r="CX3" s="3629"/>
      <c r="CY3" s="3629"/>
      <c r="CZ3" s="3629"/>
      <c r="DA3" s="3629"/>
      <c r="DB3" s="3629" t="s">
        <v>9</v>
      </c>
      <c r="DC3" s="3629"/>
      <c r="DD3" s="3629"/>
      <c r="DE3" s="3629"/>
      <c r="DF3" s="3629"/>
      <c r="DG3" s="3629"/>
      <c r="DH3" s="3629"/>
      <c r="DI3" s="3629"/>
      <c r="DJ3" s="3629"/>
      <c r="DK3" s="3629" t="s">
        <v>10</v>
      </c>
      <c r="DL3" s="3629"/>
      <c r="DM3" s="3629"/>
      <c r="DN3" s="3629"/>
      <c r="DO3" s="3629"/>
      <c r="DP3" s="3629"/>
      <c r="DQ3" s="3629"/>
      <c r="DR3" s="3629"/>
      <c r="DS3" s="3629"/>
      <c r="DT3" s="2951"/>
      <c r="DU3" s="2951"/>
      <c r="DV3" s="2951"/>
      <c r="DX3" s="1035"/>
      <c r="EA3" s="3313"/>
      <c r="EB3" s="3314"/>
      <c r="EC3" s="3314"/>
      <c r="ED3" s="3314"/>
      <c r="EE3" s="3629" t="s">
        <v>8196</v>
      </c>
      <c r="EF3" s="3629"/>
      <c r="EG3" s="3629"/>
      <c r="EH3" s="3629"/>
      <c r="EI3" s="3629"/>
      <c r="EJ3" s="3629"/>
      <c r="EK3" s="3629"/>
      <c r="EL3" s="3629"/>
      <c r="EM3" s="3629"/>
      <c r="EN3" s="2450"/>
      <c r="EP3" s="1035"/>
      <c r="EQ3" s="1035"/>
      <c r="ER3" s="1035"/>
      <c r="ES3" s="1035"/>
      <c r="ET3" s="1035"/>
      <c r="EU3" s="1035"/>
      <c r="EV3" s="1035"/>
      <c r="EW3" s="1035"/>
      <c r="EX3" s="1035"/>
      <c r="EY3" s="1035"/>
      <c r="EZ3" s="1035"/>
      <c r="FA3" s="1035"/>
      <c r="FB3" s="1035"/>
      <c r="FC3" s="1035"/>
      <c r="FD3" s="1035"/>
      <c r="FE3" s="1035"/>
      <c r="FF3" s="1035"/>
      <c r="FG3" s="1035"/>
      <c r="FH3" s="1035"/>
      <c r="FI3" s="1035"/>
      <c r="FJ3" s="1035"/>
      <c r="FK3" s="1035"/>
      <c r="FL3" s="1035"/>
      <c r="FM3" s="1035"/>
      <c r="FN3" s="1035"/>
      <c r="FO3" s="1035"/>
      <c r="FP3" s="1035"/>
      <c r="FQ3" s="1035"/>
      <c r="FR3" s="1035"/>
      <c r="FS3" s="1035"/>
      <c r="FT3" s="1035"/>
      <c r="FU3" s="1035"/>
      <c r="FV3" s="1035"/>
      <c r="FW3" s="1035"/>
      <c r="FX3" s="1035"/>
      <c r="FY3" s="1035"/>
      <c r="FZ3" s="1035"/>
      <c r="GA3" s="1035"/>
      <c r="GB3" s="1035"/>
      <c r="GC3" s="1035"/>
      <c r="GD3" s="1035"/>
      <c r="GE3" s="1035"/>
      <c r="GF3" s="1035"/>
      <c r="GG3" s="1035"/>
      <c r="GH3" s="1035"/>
      <c r="GI3" s="1035"/>
      <c r="GJ3" s="1035"/>
      <c r="GK3" s="1035"/>
      <c r="GL3" s="1035"/>
      <c r="GM3" s="1035"/>
      <c r="GN3" s="1035"/>
      <c r="GO3" s="1035"/>
      <c r="GP3" s="1035"/>
      <c r="GQ3" s="1035"/>
      <c r="GR3" s="1035"/>
      <c r="GS3" s="1035"/>
      <c r="GT3" s="1035"/>
      <c r="GU3" s="1035"/>
      <c r="GV3" s="1035"/>
      <c r="GW3" s="1035"/>
      <c r="GX3" s="1035"/>
      <c r="GY3" s="1035"/>
      <c r="GZ3" s="1035"/>
      <c r="HA3" s="1035"/>
      <c r="HB3" s="1035"/>
      <c r="HC3" s="1035"/>
      <c r="HD3" s="1035"/>
      <c r="HE3" s="1035"/>
      <c r="HF3" s="1035"/>
      <c r="HG3" s="1035"/>
      <c r="HH3" s="1035"/>
      <c r="HI3" s="1035"/>
      <c r="HJ3" s="1035"/>
      <c r="HK3" s="1035"/>
      <c r="HL3" s="1035"/>
      <c r="HM3" s="1035"/>
      <c r="HN3" s="1035"/>
      <c r="HO3" s="1035"/>
      <c r="HP3" s="1035"/>
      <c r="HQ3" s="1035"/>
      <c r="HR3" s="1035"/>
      <c r="HS3" s="1035"/>
      <c r="HT3" s="1035"/>
      <c r="HU3" s="1035"/>
      <c r="HV3" s="1035"/>
      <c r="HW3" s="1035"/>
      <c r="HX3" s="1035"/>
      <c r="HY3" s="1035"/>
      <c r="HZ3" s="1035"/>
      <c r="IA3" s="1035"/>
      <c r="IB3" s="1035"/>
      <c r="IC3" s="1035"/>
      <c r="ID3" s="1035"/>
      <c r="IE3" s="1035"/>
      <c r="IF3" s="1035"/>
      <c r="IG3" s="1035"/>
      <c r="IH3" s="1035"/>
      <c r="II3" s="1035"/>
      <c r="IJ3" s="1035"/>
      <c r="IK3" s="1035"/>
      <c r="IL3" s="1035"/>
      <c r="IM3" s="1035"/>
      <c r="IN3" s="1035"/>
      <c r="IO3" s="1035"/>
      <c r="IP3" s="1035"/>
      <c r="IQ3" s="1035"/>
      <c r="IR3" s="1035"/>
      <c r="IS3" s="1035"/>
      <c r="IT3" s="1035"/>
      <c r="IU3" s="1035"/>
      <c r="IV3" s="1035"/>
      <c r="IW3" s="1035"/>
      <c r="IX3" s="1035"/>
      <c r="IY3" s="1035"/>
      <c r="IZ3" s="1035"/>
      <c r="JA3" s="1035"/>
      <c r="JB3" s="1035"/>
    </row>
    <row r="4" spans="2:262" ht="18" customHeight="1" thickBot="1" x14ac:dyDescent="0.3">
      <c r="B4" s="3618" t="s">
        <v>14</v>
      </c>
      <c r="C4" s="3619"/>
      <c r="D4" s="3539" t="s">
        <v>2</v>
      </c>
      <c r="E4" s="3622" t="s">
        <v>16</v>
      </c>
      <c r="F4" s="3624" t="s">
        <v>17</v>
      </c>
      <c r="G4" s="3626" t="s">
        <v>8201</v>
      </c>
      <c r="H4" s="3614"/>
      <c r="I4" s="3614"/>
      <c r="J4" s="3627"/>
      <c r="K4" s="3613" t="s">
        <v>8202</v>
      </c>
      <c r="L4" s="3614"/>
      <c r="M4" s="3614"/>
      <c r="N4" s="3615"/>
      <c r="O4" s="3616" t="s">
        <v>22</v>
      </c>
      <c r="P4" s="3628" t="s">
        <v>8201</v>
      </c>
      <c r="Q4" s="3614"/>
      <c r="R4" s="3614"/>
      <c r="S4" s="3627"/>
      <c r="T4" s="3613" t="s">
        <v>8202</v>
      </c>
      <c r="U4" s="3614"/>
      <c r="V4" s="3614"/>
      <c r="W4" s="3615"/>
      <c r="X4" s="3616" t="s">
        <v>22</v>
      </c>
      <c r="Y4" s="3628" t="s">
        <v>8201</v>
      </c>
      <c r="Z4" s="3614"/>
      <c r="AA4" s="3614"/>
      <c r="AB4" s="3627"/>
      <c r="AC4" s="3613" t="s">
        <v>8202</v>
      </c>
      <c r="AD4" s="3614"/>
      <c r="AE4" s="3614"/>
      <c r="AF4" s="3615"/>
      <c r="AG4" s="3616" t="s">
        <v>22</v>
      </c>
      <c r="AH4" s="3628" t="s">
        <v>8201</v>
      </c>
      <c r="AI4" s="3614"/>
      <c r="AJ4" s="3614"/>
      <c r="AK4" s="3627"/>
      <c r="AL4" s="3613" t="s">
        <v>8202</v>
      </c>
      <c r="AM4" s="3614"/>
      <c r="AN4" s="3614"/>
      <c r="AO4" s="3615"/>
      <c r="AP4" s="3616" t="s">
        <v>22</v>
      </c>
      <c r="AQ4" s="3628" t="s">
        <v>8201</v>
      </c>
      <c r="AR4" s="3614"/>
      <c r="AS4" s="3614"/>
      <c r="AT4" s="3627"/>
      <c r="AU4" s="3613" t="s">
        <v>8202</v>
      </c>
      <c r="AV4" s="3614"/>
      <c r="AW4" s="3614"/>
      <c r="AX4" s="3615"/>
      <c r="AY4" s="3616" t="s">
        <v>22</v>
      </c>
      <c r="AZ4" s="3628" t="s">
        <v>8201</v>
      </c>
      <c r="BA4" s="3614"/>
      <c r="BB4" s="3614"/>
      <c r="BC4" s="3627"/>
      <c r="BD4" s="3613" t="s">
        <v>8202</v>
      </c>
      <c r="BE4" s="3614"/>
      <c r="BF4" s="3614"/>
      <c r="BG4" s="3615"/>
      <c r="BH4" s="3616" t="s">
        <v>22</v>
      </c>
      <c r="BI4" s="3628" t="s">
        <v>8201</v>
      </c>
      <c r="BJ4" s="3614"/>
      <c r="BK4" s="3614"/>
      <c r="BL4" s="3627"/>
      <c r="BM4" s="3613" t="s">
        <v>8202</v>
      </c>
      <c r="BN4" s="3614"/>
      <c r="BO4" s="3614"/>
      <c r="BP4" s="3615"/>
      <c r="BQ4" s="3616" t="s">
        <v>22</v>
      </c>
      <c r="BR4" s="3628" t="s">
        <v>8201</v>
      </c>
      <c r="BS4" s="3614"/>
      <c r="BT4" s="3614"/>
      <c r="BU4" s="3627"/>
      <c r="BV4" s="3613" t="s">
        <v>8202</v>
      </c>
      <c r="BW4" s="3614"/>
      <c r="BX4" s="3614"/>
      <c r="BY4" s="3615"/>
      <c r="BZ4" s="3616" t="s">
        <v>22</v>
      </c>
      <c r="CA4" s="3628" t="s">
        <v>8201</v>
      </c>
      <c r="CB4" s="3614"/>
      <c r="CC4" s="3614"/>
      <c r="CD4" s="3627"/>
      <c r="CE4" s="3613" t="s">
        <v>8202</v>
      </c>
      <c r="CF4" s="3614"/>
      <c r="CG4" s="3614"/>
      <c r="CH4" s="3615"/>
      <c r="CI4" s="3616" t="s">
        <v>22</v>
      </c>
      <c r="CJ4" s="3628" t="s">
        <v>8201</v>
      </c>
      <c r="CK4" s="3614"/>
      <c r="CL4" s="3614"/>
      <c r="CM4" s="3627"/>
      <c r="CN4" s="3613" t="s">
        <v>8202</v>
      </c>
      <c r="CO4" s="3614"/>
      <c r="CP4" s="3614"/>
      <c r="CQ4" s="3615"/>
      <c r="CR4" s="3616" t="s">
        <v>22</v>
      </c>
      <c r="CS4" s="3628" t="s">
        <v>8201</v>
      </c>
      <c r="CT4" s="3614"/>
      <c r="CU4" s="3614"/>
      <c r="CV4" s="3627"/>
      <c r="CW4" s="3613" t="s">
        <v>8202</v>
      </c>
      <c r="CX4" s="3614"/>
      <c r="CY4" s="3614"/>
      <c r="CZ4" s="3615"/>
      <c r="DA4" s="3616" t="s">
        <v>22</v>
      </c>
      <c r="DB4" s="3628" t="s">
        <v>8201</v>
      </c>
      <c r="DC4" s="3614"/>
      <c r="DD4" s="3614"/>
      <c r="DE4" s="3627"/>
      <c r="DF4" s="3613" t="s">
        <v>8202</v>
      </c>
      <c r="DG4" s="3614"/>
      <c r="DH4" s="3614"/>
      <c r="DI4" s="3615"/>
      <c r="DJ4" s="3616" t="s">
        <v>22</v>
      </c>
      <c r="DK4" s="3628" t="s">
        <v>8201</v>
      </c>
      <c r="DL4" s="3614"/>
      <c r="DM4" s="3614"/>
      <c r="DN4" s="3627"/>
      <c r="DO4" s="3613" t="s">
        <v>8202</v>
      </c>
      <c r="DP4" s="3614"/>
      <c r="DQ4" s="3614"/>
      <c r="DR4" s="3615"/>
      <c r="DS4" s="3616" t="s">
        <v>22</v>
      </c>
      <c r="DT4" s="2951"/>
      <c r="DU4" s="2951"/>
      <c r="DV4" s="2951"/>
      <c r="EA4" s="3618" t="s">
        <v>14</v>
      </c>
      <c r="EB4" s="3619"/>
      <c r="EC4" s="3622" t="s">
        <v>16</v>
      </c>
      <c r="ED4" s="3624" t="s">
        <v>17</v>
      </c>
      <c r="EE4" s="3626" t="s">
        <v>8201</v>
      </c>
      <c r="EF4" s="3614"/>
      <c r="EG4" s="3614"/>
      <c r="EH4" s="3627"/>
      <c r="EI4" s="3613" t="s">
        <v>8202</v>
      </c>
      <c r="EJ4" s="3614"/>
      <c r="EK4" s="3614"/>
      <c r="EL4" s="3615"/>
      <c r="EM4" s="3616" t="s">
        <v>22</v>
      </c>
      <c r="EN4" s="2450"/>
      <c r="EP4" s="3617" t="s">
        <v>12</v>
      </c>
      <c r="EQ4" s="3617"/>
      <c r="ER4" s="3617"/>
      <c r="ES4" s="3617"/>
      <c r="ET4" s="3617"/>
      <c r="EU4" s="3617"/>
      <c r="EV4" s="3617"/>
      <c r="EW4" s="3617"/>
      <c r="EX4" s="3617"/>
      <c r="EY4" s="3617"/>
      <c r="EZ4" s="3617"/>
      <c r="FA4" s="3617"/>
      <c r="FB4" s="3617"/>
      <c r="FC4" s="3617"/>
      <c r="FD4" s="3617"/>
      <c r="FE4" s="3617"/>
      <c r="FF4" s="3617"/>
      <c r="FG4" s="3617"/>
      <c r="FH4" s="3617"/>
      <c r="FI4" s="3617"/>
      <c r="FJ4" s="3617"/>
      <c r="FK4" s="3617"/>
      <c r="FL4" s="3617"/>
      <c r="FM4" s="3617"/>
      <c r="FN4" s="3617"/>
      <c r="FO4" s="3617"/>
      <c r="FP4" s="3617"/>
      <c r="FQ4" s="3617"/>
      <c r="FR4" s="3617"/>
      <c r="FS4" s="3617"/>
      <c r="FT4" s="3617"/>
      <c r="FU4" s="3617"/>
      <c r="FV4" s="3617"/>
      <c r="FW4" s="3617"/>
      <c r="FX4" s="3617"/>
      <c r="FY4" s="3617"/>
      <c r="FZ4" s="3617"/>
      <c r="GA4" s="3617"/>
      <c r="GB4" s="3617"/>
      <c r="GC4" s="3617"/>
      <c r="GD4" s="3617"/>
      <c r="GE4" s="3617"/>
      <c r="GF4" s="3617"/>
      <c r="GG4" s="3617"/>
      <c r="GH4" s="3617"/>
      <c r="GI4" s="3617"/>
      <c r="GJ4" s="3617"/>
      <c r="GK4" s="3617"/>
      <c r="GL4" s="3617"/>
      <c r="GM4" s="3617"/>
      <c r="GN4" s="3617"/>
      <c r="GO4" s="3617"/>
      <c r="GP4" s="3617"/>
      <c r="GQ4" s="3617"/>
      <c r="GR4" s="3617"/>
      <c r="GS4" s="3617"/>
      <c r="GT4" s="3617"/>
      <c r="GU4" s="3617"/>
      <c r="GV4" s="3617"/>
      <c r="GW4" s="3617"/>
      <c r="GX4" s="3617"/>
      <c r="GY4" s="3617"/>
      <c r="GZ4" s="3617"/>
      <c r="HA4" s="3617"/>
      <c r="HB4" s="3617"/>
      <c r="HC4" s="3617"/>
      <c r="HD4" s="3617"/>
      <c r="HE4" s="3617"/>
      <c r="HF4" s="3617"/>
      <c r="HG4" s="3617"/>
      <c r="HH4" s="3617"/>
      <c r="HI4" s="3617"/>
      <c r="HJ4" s="3617"/>
      <c r="HK4" s="3617"/>
      <c r="HL4" s="3617"/>
      <c r="HM4" s="3617"/>
      <c r="HN4" s="3617"/>
      <c r="HO4" s="3617"/>
      <c r="HP4" s="3617"/>
      <c r="HQ4" s="3617"/>
      <c r="HR4" s="3617"/>
      <c r="HS4" s="3617"/>
      <c r="HT4" s="3617"/>
      <c r="HU4" s="3617"/>
      <c r="HV4" s="3617"/>
      <c r="HW4" s="3617"/>
      <c r="HX4" s="3617"/>
      <c r="HY4" s="3617"/>
      <c r="HZ4" s="3617"/>
      <c r="IA4" s="3617"/>
      <c r="IB4" s="3617"/>
      <c r="IC4" s="3617"/>
      <c r="ID4" s="3617"/>
      <c r="IE4" s="3617"/>
      <c r="IF4" s="3617"/>
      <c r="IG4" s="3617"/>
      <c r="IH4" s="3617"/>
      <c r="II4" s="3617"/>
      <c r="IJ4" s="3617"/>
      <c r="IK4" s="3617"/>
      <c r="IL4" s="3617"/>
      <c r="IM4" s="3617"/>
      <c r="IN4" s="3617"/>
      <c r="IO4" s="3617"/>
      <c r="IP4" s="3617"/>
      <c r="IQ4" s="3617"/>
      <c r="IR4" s="3617"/>
      <c r="IS4" s="3617"/>
      <c r="IT4" s="3617"/>
      <c r="IU4" s="3617"/>
      <c r="IV4" s="3617"/>
      <c r="IW4" s="3617"/>
      <c r="IX4" s="3617"/>
      <c r="IY4" s="3617"/>
      <c r="IZ4" s="3617"/>
      <c r="JA4" s="3617"/>
      <c r="JB4" s="3617"/>
    </row>
    <row r="5" spans="2:262" ht="27.75" thickBot="1" x14ac:dyDescent="0.3">
      <c r="B5" s="3620"/>
      <c r="C5" s="3621"/>
      <c r="D5" s="3540"/>
      <c r="E5" s="3623"/>
      <c r="F5" s="3625"/>
      <c r="G5" s="3315" t="s">
        <v>8203</v>
      </c>
      <c r="H5" s="3316" t="s">
        <v>8204</v>
      </c>
      <c r="I5" s="3316" t="s">
        <v>8205</v>
      </c>
      <c r="J5" s="3317" t="s">
        <v>8206</v>
      </c>
      <c r="K5" s="3318" t="s">
        <v>8203</v>
      </c>
      <c r="L5" s="3316" t="s">
        <v>8204</v>
      </c>
      <c r="M5" s="3316" t="s">
        <v>8205</v>
      </c>
      <c r="N5" s="3319" t="s">
        <v>8207</v>
      </c>
      <c r="O5" s="3536"/>
      <c r="P5" s="3320" t="s">
        <v>8203</v>
      </c>
      <c r="Q5" s="3316" t="s">
        <v>8204</v>
      </c>
      <c r="R5" s="3316" t="s">
        <v>8205</v>
      </c>
      <c r="S5" s="3317" t="s">
        <v>8206</v>
      </c>
      <c r="T5" s="3318" t="s">
        <v>8203</v>
      </c>
      <c r="U5" s="3316" t="s">
        <v>8204</v>
      </c>
      <c r="V5" s="3316" t="s">
        <v>8205</v>
      </c>
      <c r="W5" s="3319" t="s">
        <v>8207</v>
      </c>
      <c r="X5" s="3536"/>
      <c r="Y5" s="3320" t="s">
        <v>8203</v>
      </c>
      <c r="Z5" s="3316" t="s">
        <v>8204</v>
      </c>
      <c r="AA5" s="3316" t="s">
        <v>8205</v>
      </c>
      <c r="AB5" s="3317" t="s">
        <v>8206</v>
      </c>
      <c r="AC5" s="3318" t="s">
        <v>8203</v>
      </c>
      <c r="AD5" s="3316" t="s">
        <v>8204</v>
      </c>
      <c r="AE5" s="3316" t="s">
        <v>8205</v>
      </c>
      <c r="AF5" s="3319" t="s">
        <v>8207</v>
      </c>
      <c r="AG5" s="3536"/>
      <c r="AH5" s="3320" t="s">
        <v>8203</v>
      </c>
      <c r="AI5" s="3316" t="s">
        <v>8204</v>
      </c>
      <c r="AJ5" s="3316" t="s">
        <v>8205</v>
      </c>
      <c r="AK5" s="3317" t="s">
        <v>8206</v>
      </c>
      <c r="AL5" s="3318" t="s">
        <v>8203</v>
      </c>
      <c r="AM5" s="3316" t="s">
        <v>8204</v>
      </c>
      <c r="AN5" s="3316" t="s">
        <v>8205</v>
      </c>
      <c r="AO5" s="3319" t="s">
        <v>8207</v>
      </c>
      <c r="AP5" s="3536"/>
      <c r="AQ5" s="3320" t="s">
        <v>8203</v>
      </c>
      <c r="AR5" s="3316" t="s">
        <v>8204</v>
      </c>
      <c r="AS5" s="3316" t="s">
        <v>8205</v>
      </c>
      <c r="AT5" s="3317" t="s">
        <v>8206</v>
      </c>
      <c r="AU5" s="3318" t="s">
        <v>8203</v>
      </c>
      <c r="AV5" s="3316" t="s">
        <v>8204</v>
      </c>
      <c r="AW5" s="3316" t="s">
        <v>8205</v>
      </c>
      <c r="AX5" s="3319" t="s">
        <v>8207</v>
      </c>
      <c r="AY5" s="3536"/>
      <c r="AZ5" s="3320" t="s">
        <v>8203</v>
      </c>
      <c r="BA5" s="3316" t="s">
        <v>8204</v>
      </c>
      <c r="BB5" s="3316" t="s">
        <v>8205</v>
      </c>
      <c r="BC5" s="3317" t="s">
        <v>8206</v>
      </c>
      <c r="BD5" s="3318" t="s">
        <v>8203</v>
      </c>
      <c r="BE5" s="3316" t="s">
        <v>8204</v>
      </c>
      <c r="BF5" s="3316" t="s">
        <v>8205</v>
      </c>
      <c r="BG5" s="3319" t="s">
        <v>8207</v>
      </c>
      <c r="BH5" s="3536"/>
      <c r="BI5" s="3320" t="s">
        <v>8203</v>
      </c>
      <c r="BJ5" s="3316" t="s">
        <v>8204</v>
      </c>
      <c r="BK5" s="3316" t="s">
        <v>8205</v>
      </c>
      <c r="BL5" s="3317" t="s">
        <v>8206</v>
      </c>
      <c r="BM5" s="3318" t="s">
        <v>8203</v>
      </c>
      <c r="BN5" s="3316" t="s">
        <v>8204</v>
      </c>
      <c r="BO5" s="3316" t="s">
        <v>8205</v>
      </c>
      <c r="BP5" s="3319" t="s">
        <v>8207</v>
      </c>
      <c r="BQ5" s="3536"/>
      <c r="BR5" s="3320" t="s">
        <v>8203</v>
      </c>
      <c r="BS5" s="3316" t="s">
        <v>8204</v>
      </c>
      <c r="BT5" s="3316" t="s">
        <v>8205</v>
      </c>
      <c r="BU5" s="3317" t="s">
        <v>8206</v>
      </c>
      <c r="BV5" s="3318" t="s">
        <v>8203</v>
      </c>
      <c r="BW5" s="3316" t="s">
        <v>8204</v>
      </c>
      <c r="BX5" s="3316" t="s">
        <v>8205</v>
      </c>
      <c r="BY5" s="3319" t="s">
        <v>8207</v>
      </c>
      <c r="BZ5" s="3536"/>
      <c r="CA5" s="3320" t="s">
        <v>8203</v>
      </c>
      <c r="CB5" s="3316" t="s">
        <v>8204</v>
      </c>
      <c r="CC5" s="3316" t="s">
        <v>8205</v>
      </c>
      <c r="CD5" s="3317" t="s">
        <v>8206</v>
      </c>
      <c r="CE5" s="3318" t="s">
        <v>8203</v>
      </c>
      <c r="CF5" s="3316" t="s">
        <v>8204</v>
      </c>
      <c r="CG5" s="3316" t="s">
        <v>8205</v>
      </c>
      <c r="CH5" s="3319" t="s">
        <v>8207</v>
      </c>
      <c r="CI5" s="3536"/>
      <c r="CJ5" s="3320" t="s">
        <v>8203</v>
      </c>
      <c r="CK5" s="3316" t="s">
        <v>8204</v>
      </c>
      <c r="CL5" s="3316" t="s">
        <v>8205</v>
      </c>
      <c r="CM5" s="3317" t="s">
        <v>8206</v>
      </c>
      <c r="CN5" s="3318" t="s">
        <v>8203</v>
      </c>
      <c r="CO5" s="3316" t="s">
        <v>8204</v>
      </c>
      <c r="CP5" s="3316" t="s">
        <v>8205</v>
      </c>
      <c r="CQ5" s="3319" t="s">
        <v>8207</v>
      </c>
      <c r="CR5" s="3536"/>
      <c r="CS5" s="3320" t="s">
        <v>8203</v>
      </c>
      <c r="CT5" s="3316" t="s">
        <v>8204</v>
      </c>
      <c r="CU5" s="3316" t="s">
        <v>8205</v>
      </c>
      <c r="CV5" s="3317" t="s">
        <v>8206</v>
      </c>
      <c r="CW5" s="3318" t="s">
        <v>8203</v>
      </c>
      <c r="CX5" s="3316" t="s">
        <v>8204</v>
      </c>
      <c r="CY5" s="3316" t="s">
        <v>8205</v>
      </c>
      <c r="CZ5" s="3319" t="s">
        <v>8207</v>
      </c>
      <c r="DA5" s="3536"/>
      <c r="DB5" s="3320" t="s">
        <v>8203</v>
      </c>
      <c r="DC5" s="3316" t="s">
        <v>8204</v>
      </c>
      <c r="DD5" s="3316" t="s">
        <v>8205</v>
      </c>
      <c r="DE5" s="3317" t="s">
        <v>8206</v>
      </c>
      <c r="DF5" s="3318" t="s">
        <v>8203</v>
      </c>
      <c r="DG5" s="3316" t="s">
        <v>8204</v>
      </c>
      <c r="DH5" s="3316" t="s">
        <v>8205</v>
      </c>
      <c r="DI5" s="3319" t="s">
        <v>8207</v>
      </c>
      <c r="DJ5" s="3536"/>
      <c r="DK5" s="3320" t="s">
        <v>8203</v>
      </c>
      <c r="DL5" s="3316" t="s">
        <v>8204</v>
      </c>
      <c r="DM5" s="3316" t="s">
        <v>8205</v>
      </c>
      <c r="DN5" s="3317" t="s">
        <v>8206</v>
      </c>
      <c r="DO5" s="3318" t="s">
        <v>8203</v>
      </c>
      <c r="DP5" s="3316" t="s">
        <v>8204</v>
      </c>
      <c r="DQ5" s="3316" t="s">
        <v>8205</v>
      </c>
      <c r="DR5" s="3319" t="s">
        <v>8207</v>
      </c>
      <c r="DS5" s="3536"/>
      <c r="DT5" s="2951"/>
      <c r="DU5" s="26" t="s">
        <v>23</v>
      </c>
      <c r="DV5" s="27" t="s">
        <v>24</v>
      </c>
      <c r="DX5" s="2860" t="s">
        <v>25</v>
      </c>
      <c r="EA5" s="3620"/>
      <c r="EB5" s="3621"/>
      <c r="EC5" s="3623"/>
      <c r="ED5" s="3625"/>
      <c r="EE5" s="3315" t="s">
        <v>8203</v>
      </c>
      <c r="EF5" s="3316" t="s">
        <v>8204</v>
      </c>
      <c r="EG5" s="3316" t="s">
        <v>8205</v>
      </c>
      <c r="EH5" s="3317" t="s">
        <v>8206</v>
      </c>
      <c r="EI5" s="3318" t="s">
        <v>8203</v>
      </c>
      <c r="EJ5" s="3316" t="s">
        <v>8204</v>
      </c>
      <c r="EK5" s="3316" t="s">
        <v>8205</v>
      </c>
      <c r="EL5" s="3319" t="s">
        <v>8207</v>
      </c>
      <c r="EM5" s="3536"/>
      <c r="EN5" s="2450"/>
      <c r="EP5" s="1049" t="s">
        <v>27</v>
      </c>
      <c r="EQ5" s="1050"/>
      <c r="ER5" s="1050"/>
      <c r="ES5" s="1050"/>
      <c r="ET5" s="1050"/>
      <c r="EU5" s="1050"/>
      <c r="EV5" s="1050"/>
      <c r="EW5" s="1050"/>
      <c r="EX5" s="1050"/>
      <c r="EY5" s="1050"/>
      <c r="EZ5" s="1050"/>
      <c r="FA5" s="1050"/>
      <c r="FB5" s="1050"/>
      <c r="FC5" s="1050"/>
      <c r="FD5" s="1050"/>
      <c r="FE5" s="1050"/>
      <c r="FF5" s="1050"/>
      <c r="FG5" s="1050"/>
      <c r="FH5" s="1050"/>
      <c r="FI5" s="1050"/>
      <c r="FJ5" s="1050"/>
      <c r="FK5" s="1050"/>
      <c r="FL5" s="1050"/>
      <c r="FM5" s="1050"/>
      <c r="FN5" s="1050"/>
      <c r="FO5" s="1050"/>
      <c r="FP5" s="1050"/>
      <c r="FQ5" s="1050"/>
      <c r="FR5" s="1050"/>
      <c r="FS5" s="1050"/>
      <c r="FT5" s="1050"/>
      <c r="FU5" s="1050"/>
      <c r="FV5" s="1050"/>
      <c r="FW5" s="1050"/>
      <c r="FX5" s="1050"/>
      <c r="FY5" s="1050"/>
      <c r="FZ5" s="1050"/>
      <c r="GA5" s="1050"/>
      <c r="GB5" s="1050"/>
      <c r="GC5" s="1050"/>
      <c r="GD5" s="1050"/>
      <c r="GE5" s="1050"/>
      <c r="GF5" s="1050"/>
      <c r="GG5" s="1050"/>
      <c r="GH5" s="1050"/>
      <c r="GI5" s="1050"/>
      <c r="GJ5" s="1050"/>
      <c r="GK5" s="1050"/>
      <c r="GL5" s="1050"/>
      <c r="GM5" s="1050"/>
      <c r="GN5" s="1050"/>
      <c r="GO5" s="1050"/>
      <c r="GP5" s="1050"/>
      <c r="GQ5" s="1050"/>
      <c r="GR5" s="1050"/>
      <c r="GS5" s="1050"/>
      <c r="GT5" s="1050"/>
      <c r="GU5" s="1050"/>
      <c r="GV5" s="1050"/>
      <c r="GW5" s="1050"/>
      <c r="GX5" s="1050"/>
      <c r="GY5" s="1050"/>
      <c r="GZ5" s="1050"/>
      <c r="HA5" s="1050"/>
      <c r="HB5" s="1050"/>
      <c r="HC5" s="1050"/>
      <c r="HD5" s="1050"/>
      <c r="HE5" s="1050"/>
      <c r="HF5" s="1050"/>
      <c r="HG5" s="1050"/>
      <c r="HH5" s="1050"/>
      <c r="HI5" s="1050"/>
      <c r="HJ5" s="1050"/>
      <c r="HK5" s="1050"/>
      <c r="HL5" s="1050"/>
      <c r="HM5" s="1050"/>
      <c r="HN5" s="1050"/>
      <c r="HO5" s="1050"/>
      <c r="HP5" s="1050"/>
      <c r="HQ5" s="1050"/>
      <c r="HR5" s="1050"/>
      <c r="HS5" s="1050"/>
      <c r="HT5" s="1050"/>
      <c r="HU5" s="1050"/>
      <c r="HV5" s="1050"/>
      <c r="HW5" s="1050"/>
      <c r="HX5" s="1050"/>
      <c r="HY5" s="1050"/>
      <c r="HZ5" s="1050"/>
      <c r="IA5" s="1050"/>
      <c r="IB5" s="1050"/>
      <c r="IC5" s="1050"/>
      <c r="ID5" s="1050"/>
      <c r="IE5" s="1050"/>
      <c r="IF5" s="1050"/>
      <c r="IG5" s="1050"/>
      <c r="IH5" s="1050"/>
      <c r="II5" s="1050"/>
      <c r="IJ5" s="1050"/>
      <c r="IK5" s="1050"/>
      <c r="IL5" s="1050"/>
      <c r="IM5" s="1050"/>
      <c r="IN5" s="1050"/>
      <c r="IO5" s="1050"/>
      <c r="IP5" s="1050"/>
      <c r="IQ5" s="1050"/>
      <c r="IR5" s="1050"/>
      <c r="IS5" s="1050"/>
      <c r="IT5" s="1050"/>
      <c r="IU5" s="1050"/>
      <c r="IV5" s="1050"/>
      <c r="IW5" s="1050"/>
      <c r="IX5" s="1050"/>
      <c r="IY5" s="1050"/>
      <c r="IZ5" s="1050"/>
      <c r="JA5" s="1050"/>
      <c r="JB5" s="1050"/>
    </row>
    <row r="6" spans="2:262" ht="14.25" customHeight="1" thickBot="1" x14ac:dyDescent="0.3">
      <c r="B6" s="3312"/>
      <c r="C6" s="3312"/>
      <c r="D6" s="3312"/>
      <c r="E6" s="3312"/>
      <c r="F6" s="3312"/>
      <c r="G6" s="3321"/>
      <c r="H6" s="3321"/>
      <c r="I6" s="3321"/>
      <c r="J6" s="3321"/>
      <c r="K6" s="3321"/>
      <c r="L6" s="3321"/>
      <c r="M6" s="3321"/>
      <c r="N6" s="3321"/>
      <c r="O6" s="3321"/>
      <c r="P6" s="3321"/>
      <c r="Q6" s="3321"/>
      <c r="R6" s="3321"/>
      <c r="S6" s="3321"/>
      <c r="T6" s="3321"/>
      <c r="U6" s="3321"/>
      <c r="V6" s="3321"/>
      <c r="W6" s="3321"/>
      <c r="X6" s="3321"/>
      <c r="Y6" s="3321"/>
      <c r="Z6" s="3321"/>
      <c r="AA6" s="3321"/>
      <c r="AB6" s="3321"/>
      <c r="AC6" s="3321"/>
      <c r="AD6" s="3321"/>
      <c r="AE6" s="3321"/>
      <c r="AF6" s="3321"/>
      <c r="AG6" s="3321"/>
      <c r="AH6" s="3321"/>
      <c r="AI6" s="3321"/>
      <c r="AJ6" s="3321"/>
      <c r="AK6" s="3321"/>
      <c r="AL6" s="3321"/>
      <c r="AM6" s="3321"/>
      <c r="AN6" s="3321"/>
      <c r="AO6" s="3321"/>
      <c r="AP6" s="3321"/>
      <c r="AQ6" s="3321"/>
      <c r="AR6" s="3321"/>
      <c r="AS6" s="3321"/>
      <c r="AT6" s="3321"/>
      <c r="AU6" s="3321"/>
      <c r="AV6" s="3321"/>
      <c r="AW6" s="3321"/>
      <c r="AX6" s="3321"/>
      <c r="AY6" s="3321"/>
      <c r="AZ6" s="3321"/>
      <c r="BA6" s="3321"/>
      <c r="BB6" s="3321"/>
      <c r="BC6" s="3321"/>
      <c r="BD6" s="3321"/>
      <c r="BE6" s="3321"/>
      <c r="BF6" s="3321"/>
      <c r="BG6" s="3321"/>
      <c r="BH6" s="3321"/>
      <c r="BI6" s="3321"/>
      <c r="BJ6" s="3321"/>
      <c r="BK6" s="3321"/>
      <c r="BL6" s="3321"/>
      <c r="BM6" s="3321"/>
      <c r="BN6" s="3321"/>
      <c r="BO6" s="3321"/>
      <c r="BP6" s="3321"/>
      <c r="BQ6" s="3321"/>
      <c r="BR6" s="3321"/>
      <c r="BS6" s="3321"/>
      <c r="BT6" s="3321"/>
      <c r="BU6" s="3321"/>
      <c r="BV6" s="3321"/>
      <c r="BW6" s="3321"/>
      <c r="BX6" s="3321"/>
      <c r="BY6" s="3321"/>
      <c r="BZ6" s="3321"/>
      <c r="CA6" s="3321"/>
      <c r="CB6" s="3321"/>
      <c r="CC6" s="3321"/>
      <c r="CD6" s="3321"/>
      <c r="CE6" s="3321"/>
      <c r="CF6" s="3321"/>
      <c r="CG6" s="3321"/>
      <c r="CH6" s="3321"/>
      <c r="CI6" s="3321"/>
      <c r="CJ6" s="3321"/>
      <c r="CK6" s="3321"/>
      <c r="CL6" s="3321"/>
      <c r="CM6" s="3321"/>
      <c r="CN6" s="3321"/>
      <c r="CO6" s="3321"/>
      <c r="CP6" s="3321"/>
      <c r="CQ6" s="3321"/>
      <c r="CR6" s="3321"/>
      <c r="CS6" s="3321"/>
      <c r="CT6" s="3321"/>
      <c r="CU6" s="3321"/>
      <c r="CV6" s="3321"/>
      <c r="CW6" s="3321"/>
      <c r="CX6" s="3321"/>
      <c r="CY6" s="3321"/>
      <c r="CZ6" s="3321"/>
      <c r="DA6" s="3321"/>
      <c r="DB6" s="3321"/>
      <c r="DC6" s="3321"/>
      <c r="DD6" s="3321"/>
      <c r="DE6" s="3321"/>
      <c r="DF6" s="3321"/>
      <c r="DG6" s="3321"/>
      <c r="DH6" s="3321"/>
      <c r="DI6" s="3321"/>
      <c r="DJ6" s="3321"/>
      <c r="DK6" s="3321"/>
      <c r="DL6" s="3321"/>
      <c r="DM6" s="3321"/>
      <c r="DN6" s="3321"/>
      <c r="DO6" s="3321"/>
      <c r="DP6" s="3321"/>
      <c r="DQ6" s="3321"/>
      <c r="DR6" s="3321"/>
      <c r="DS6" s="3321"/>
      <c r="DT6" s="2951"/>
      <c r="DU6" s="2956"/>
      <c r="DV6" s="2956"/>
      <c r="DX6" s="2846"/>
      <c r="EA6" s="3314"/>
      <c r="EB6" s="3314"/>
      <c r="EC6" s="3314"/>
      <c r="ED6" s="3314"/>
      <c r="EE6" s="3322"/>
      <c r="EF6" s="3322"/>
      <c r="EG6" s="3322"/>
      <c r="EH6" s="3322"/>
      <c r="EI6" s="3322"/>
      <c r="EJ6" s="3322"/>
      <c r="EK6" s="3322"/>
      <c r="EL6" s="3322"/>
      <c r="EM6" s="3322"/>
      <c r="EN6" s="2450"/>
      <c r="EP6" s="1050"/>
      <c r="EQ6" s="1050"/>
      <c r="ER6" s="1050"/>
      <c r="ES6" s="1050"/>
      <c r="ET6" s="1050"/>
      <c r="EU6" s="1050"/>
      <c r="EV6" s="1050"/>
      <c r="EW6" s="1050"/>
      <c r="EX6" s="1050"/>
      <c r="EY6" s="1050"/>
      <c r="EZ6" s="1050"/>
      <c r="FA6" s="1050"/>
      <c r="FB6" s="1050"/>
      <c r="FC6" s="1050"/>
      <c r="FD6" s="1050"/>
      <c r="FE6" s="1050"/>
      <c r="FF6" s="1050"/>
      <c r="FG6" s="1050"/>
      <c r="FH6" s="1050"/>
      <c r="FI6" s="1050"/>
      <c r="FJ6" s="1050"/>
      <c r="FK6" s="1050"/>
      <c r="FL6" s="1050"/>
      <c r="FM6" s="1050"/>
      <c r="FN6" s="1050"/>
      <c r="FO6" s="1050"/>
      <c r="FP6" s="1050"/>
      <c r="FQ6" s="1050"/>
      <c r="FR6" s="1050"/>
      <c r="FS6" s="1050"/>
      <c r="FT6" s="1050"/>
      <c r="FU6" s="1050"/>
      <c r="FV6" s="1050"/>
      <c r="FW6" s="1050"/>
      <c r="FX6" s="1050"/>
      <c r="FY6" s="1050"/>
      <c r="FZ6" s="1050"/>
      <c r="GA6" s="1050"/>
      <c r="GB6" s="1050"/>
      <c r="GC6" s="1050"/>
      <c r="GD6" s="1050"/>
      <c r="GE6" s="1050"/>
      <c r="GF6" s="1050"/>
      <c r="GG6" s="1050"/>
      <c r="GH6" s="1050"/>
      <c r="GI6" s="1050"/>
      <c r="GJ6" s="1050"/>
      <c r="GK6" s="1050"/>
      <c r="GL6" s="1050"/>
      <c r="GM6" s="1050"/>
      <c r="GN6" s="1050"/>
      <c r="GO6" s="1050"/>
      <c r="GP6" s="1050"/>
      <c r="GQ6" s="1050"/>
      <c r="GR6" s="1050"/>
      <c r="GS6" s="1050"/>
      <c r="GT6" s="1050"/>
      <c r="GU6" s="1050"/>
      <c r="GV6" s="1050"/>
      <c r="GW6" s="1050"/>
      <c r="GX6" s="1050"/>
      <c r="GY6" s="1050"/>
      <c r="GZ6" s="1050"/>
      <c r="HA6" s="1050"/>
      <c r="HB6" s="1050"/>
      <c r="HC6" s="1050"/>
      <c r="HD6" s="1050"/>
      <c r="HE6" s="1050"/>
      <c r="HF6" s="1050"/>
      <c r="HG6" s="1050"/>
      <c r="HH6" s="1050"/>
      <c r="HI6" s="1050"/>
      <c r="HJ6" s="1050"/>
      <c r="HK6" s="1050"/>
      <c r="HL6" s="1050"/>
      <c r="HM6" s="1050"/>
      <c r="HN6" s="1050"/>
      <c r="HO6" s="1050"/>
      <c r="HP6" s="1050"/>
      <c r="HQ6" s="1050"/>
      <c r="HR6" s="1050"/>
      <c r="HS6" s="1050"/>
      <c r="HT6" s="1050"/>
      <c r="HU6" s="1050"/>
      <c r="HV6" s="1050"/>
      <c r="HW6" s="1050"/>
      <c r="HX6" s="1050"/>
      <c r="HY6" s="1050"/>
      <c r="HZ6" s="1050"/>
      <c r="IA6" s="1050"/>
      <c r="IB6" s="1050"/>
      <c r="IC6" s="1050"/>
      <c r="ID6" s="1050"/>
      <c r="IE6" s="1050"/>
      <c r="IF6" s="1050"/>
      <c r="IG6" s="1050"/>
      <c r="IH6" s="1050"/>
      <c r="II6" s="1050"/>
      <c r="IJ6" s="1050"/>
      <c r="IK6" s="1050"/>
      <c r="IL6" s="1050"/>
      <c r="IM6" s="1050"/>
      <c r="IN6" s="1050"/>
      <c r="IO6" s="1050"/>
      <c r="IP6" s="1050"/>
      <c r="IQ6" s="1050"/>
      <c r="IR6" s="1050"/>
      <c r="IS6" s="1050"/>
      <c r="IT6" s="1050"/>
      <c r="IU6" s="1050"/>
      <c r="IV6" s="1050"/>
      <c r="IW6" s="1050"/>
      <c r="IX6" s="1050"/>
      <c r="IY6" s="1050"/>
      <c r="IZ6" s="1050"/>
      <c r="JA6" s="1050"/>
      <c r="JB6" s="1050"/>
    </row>
    <row r="7" spans="2:262" ht="14.25" customHeight="1" thickBot="1" x14ac:dyDescent="0.3">
      <c r="B7" s="3506" t="s">
        <v>30</v>
      </c>
      <c r="C7" s="3507"/>
      <c r="D7" s="3507"/>
      <c r="E7" s="3507"/>
      <c r="F7" s="3507"/>
      <c r="G7" s="3491" t="s">
        <v>31</v>
      </c>
      <c r="H7" s="3492"/>
      <c r="I7" s="3492"/>
      <c r="J7" s="3492"/>
      <c r="K7" s="3492"/>
      <c r="L7" s="3492"/>
      <c r="M7" s="3492"/>
      <c r="N7" s="3492"/>
      <c r="O7" s="3493"/>
      <c r="P7" s="3491" t="s">
        <v>31</v>
      </c>
      <c r="Q7" s="3492"/>
      <c r="R7" s="3492"/>
      <c r="S7" s="3492"/>
      <c r="T7" s="3492"/>
      <c r="U7" s="3492"/>
      <c r="V7" s="3492"/>
      <c r="W7" s="3492"/>
      <c r="X7" s="3493"/>
      <c r="Y7" s="3491" t="s">
        <v>31</v>
      </c>
      <c r="Z7" s="3492"/>
      <c r="AA7" s="3492"/>
      <c r="AB7" s="3492"/>
      <c r="AC7" s="3492"/>
      <c r="AD7" s="3492"/>
      <c r="AE7" s="3492"/>
      <c r="AF7" s="3492"/>
      <c r="AG7" s="3493"/>
      <c r="AH7" s="3491" t="s">
        <v>31</v>
      </c>
      <c r="AI7" s="3492"/>
      <c r="AJ7" s="3492"/>
      <c r="AK7" s="3492"/>
      <c r="AL7" s="3492"/>
      <c r="AM7" s="3492"/>
      <c r="AN7" s="3492"/>
      <c r="AO7" s="3492"/>
      <c r="AP7" s="3493"/>
      <c r="AQ7" s="3491" t="s">
        <v>31</v>
      </c>
      <c r="AR7" s="3492"/>
      <c r="AS7" s="3492"/>
      <c r="AT7" s="3492"/>
      <c r="AU7" s="3492"/>
      <c r="AV7" s="3492"/>
      <c r="AW7" s="3492"/>
      <c r="AX7" s="3492"/>
      <c r="AY7" s="3493"/>
      <c r="AZ7" s="3491" t="s">
        <v>31</v>
      </c>
      <c r="BA7" s="3492"/>
      <c r="BB7" s="3492"/>
      <c r="BC7" s="3492"/>
      <c r="BD7" s="3492"/>
      <c r="BE7" s="3492"/>
      <c r="BF7" s="3492"/>
      <c r="BG7" s="3492"/>
      <c r="BH7" s="3493"/>
      <c r="BI7" s="3491" t="s">
        <v>31</v>
      </c>
      <c r="BJ7" s="3492"/>
      <c r="BK7" s="3492"/>
      <c r="BL7" s="3492"/>
      <c r="BM7" s="3492"/>
      <c r="BN7" s="3492"/>
      <c r="BO7" s="3492"/>
      <c r="BP7" s="3492"/>
      <c r="BQ7" s="3493"/>
      <c r="BR7" s="3491" t="s">
        <v>31</v>
      </c>
      <c r="BS7" s="3492"/>
      <c r="BT7" s="3492"/>
      <c r="BU7" s="3492"/>
      <c r="BV7" s="3492"/>
      <c r="BW7" s="3492"/>
      <c r="BX7" s="3492"/>
      <c r="BY7" s="3492"/>
      <c r="BZ7" s="3493"/>
      <c r="CA7" s="3491" t="s">
        <v>31</v>
      </c>
      <c r="CB7" s="3492"/>
      <c r="CC7" s="3492"/>
      <c r="CD7" s="3492"/>
      <c r="CE7" s="3492"/>
      <c r="CF7" s="3492"/>
      <c r="CG7" s="3492"/>
      <c r="CH7" s="3492"/>
      <c r="CI7" s="3493"/>
      <c r="CJ7" s="3491" t="s">
        <v>31</v>
      </c>
      <c r="CK7" s="3492"/>
      <c r="CL7" s="3492"/>
      <c r="CM7" s="3492"/>
      <c r="CN7" s="3492"/>
      <c r="CO7" s="3492"/>
      <c r="CP7" s="3492"/>
      <c r="CQ7" s="3492"/>
      <c r="CR7" s="3493"/>
      <c r="CS7" s="3491" t="s">
        <v>31</v>
      </c>
      <c r="CT7" s="3492"/>
      <c r="CU7" s="3492"/>
      <c r="CV7" s="3492"/>
      <c r="CW7" s="3492"/>
      <c r="CX7" s="3492"/>
      <c r="CY7" s="3492"/>
      <c r="CZ7" s="3492"/>
      <c r="DA7" s="3493"/>
      <c r="DB7" s="3491" t="s">
        <v>31</v>
      </c>
      <c r="DC7" s="3492"/>
      <c r="DD7" s="3492"/>
      <c r="DE7" s="3492"/>
      <c r="DF7" s="3492"/>
      <c r="DG7" s="3492"/>
      <c r="DH7" s="3492"/>
      <c r="DI7" s="3492"/>
      <c r="DJ7" s="3493"/>
      <c r="DK7" s="3491" t="s">
        <v>31</v>
      </c>
      <c r="DL7" s="3492"/>
      <c r="DM7" s="3492"/>
      <c r="DN7" s="3492"/>
      <c r="DO7" s="3492"/>
      <c r="DP7" s="3492"/>
      <c r="DQ7" s="3492"/>
      <c r="DR7" s="3492"/>
      <c r="DS7" s="3493"/>
      <c r="DT7" s="2951"/>
      <c r="DU7" s="2956"/>
      <c r="DV7" s="2956"/>
      <c r="DX7" s="1035"/>
      <c r="EA7" s="3506" t="s">
        <v>30</v>
      </c>
      <c r="EB7" s="3507"/>
      <c r="EC7" s="3507"/>
      <c r="ED7" s="3507"/>
      <c r="EE7" s="3491" t="s">
        <v>31</v>
      </c>
      <c r="EF7" s="3492"/>
      <c r="EG7" s="3492"/>
      <c r="EH7" s="3492"/>
      <c r="EI7" s="3492"/>
      <c r="EJ7" s="3492"/>
      <c r="EK7" s="3492"/>
      <c r="EL7" s="3492"/>
      <c r="EM7" s="3493"/>
      <c r="EN7" s="2450"/>
      <c r="EP7" s="1035"/>
      <c r="EQ7" s="1035"/>
      <c r="ER7" s="1035"/>
      <c r="ES7" s="1035"/>
      <c r="ET7" s="1035"/>
      <c r="EU7" s="1035"/>
      <c r="EV7" s="1035"/>
      <c r="EW7" s="1035"/>
      <c r="EX7" s="1035"/>
      <c r="EY7" s="1035"/>
      <c r="EZ7" s="1035"/>
      <c r="FA7" s="1035"/>
      <c r="FB7" s="1035"/>
      <c r="FC7" s="1035"/>
      <c r="FD7" s="1035"/>
      <c r="FE7" s="1035"/>
      <c r="FF7" s="1035"/>
      <c r="FG7" s="1035"/>
      <c r="FH7" s="1035"/>
      <c r="FI7" s="1035"/>
      <c r="FJ7" s="1035"/>
      <c r="FK7" s="1035"/>
      <c r="FL7" s="1035"/>
      <c r="FM7" s="1035"/>
      <c r="FN7" s="1035"/>
      <c r="FO7" s="1035"/>
      <c r="FP7" s="1035"/>
      <c r="FQ7" s="1035"/>
      <c r="FR7" s="1035"/>
      <c r="FS7" s="1035"/>
      <c r="FT7" s="1035"/>
      <c r="FU7" s="1035"/>
      <c r="FV7" s="1035"/>
      <c r="FW7" s="1035"/>
      <c r="FX7" s="1035"/>
      <c r="FY7" s="1035"/>
      <c r="FZ7" s="1035"/>
      <c r="GA7" s="1035"/>
      <c r="GB7" s="1035"/>
      <c r="GC7" s="1035"/>
      <c r="GD7" s="1035"/>
      <c r="GE7" s="1035"/>
      <c r="GF7" s="1035"/>
      <c r="GG7" s="1035"/>
      <c r="GH7" s="1035"/>
      <c r="GI7" s="1035"/>
      <c r="GJ7" s="1035"/>
      <c r="GK7" s="1035"/>
      <c r="GL7" s="1035"/>
      <c r="GM7" s="1035"/>
      <c r="GN7" s="1035"/>
      <c r="GO7" s="1035"/>
      <c r="GP7" s="1035"/>
      <c r="GQ7" s="1035"/>
      <c r="GR7" s="1035"/>
      <c r="GS7" s="1035"/>
      <c r="GT7" s="1035"/>
      <c r="GU7" s="1035"/>
      <c r="GV7" s="1035"/>
      <c r="GW7" s="1035"/>
      <c r="GX7" s="1035"/>
      <c r="GY7" s="1035"/>
      <c r="GZ7" s="1035"/>
      <c r="HA7" s="1035"/>
      <c r="HB7" s="1035"/>
      <c r="HC7" s="1035"/>
      <c r="HD7" s="1035"/>
      <c r="HE7" s="1035"/>
      <c r="HF7" s="1035"/>
      <c r="HG7" s="1035"/>
      <c r="HH7" s="1035"/>
      <c r="HI7" s="1035"/>
      <c r="HJ7" s="1035"/>
      <c r="HK7" s="1035"/>
      <c r="HL7" s="1035"/>
      <c r="HM7" s="1035"/>
      <c r="HN7" s="1035"/>
      <c r="HO7" s="1035"/>
      <c r="HP7" s="1035"/>
      <c r="HQ7" s="1035"/>
      <c r="HR7" s="1035"/>
      <c r="HS7" s="1035"/>
      <c r="HT7" s="1035"/>
      <c r="HU7" s="1035"/>
      <c r="HV7" s="1035"/>
      <c r="HW7" s="1035"/>
      <c r="HX7" s="1035"/>
      <c r="HY7" s="1035"/>
      <c r="HZ7" s="1035"/>
      <c r="IA7" s="1035"/>
      <c r="IB7" s="1035"/>
      <c r="IC7" s="1035"/>
      <c r="ID7" s="1035"/>
      <c r="IE7" s="1035"/>
      <c r="IF7" s="1035"/>
      <c r="IG7" s="1035"/>
      <c r="IH7" s="1035"/>
      <c r="II7" s="1035"/>
      <c r="IJ7" s="1035"/>
      <c r="IK7" s="1035"/>
      <c r="IL7" s="1035"/>
      <c r="IM7" s="1035"/>
      <c r="IN7" s="1035"/>
      <c r="IO7" s="1035"/>
      <c r="IP7" s="1035"/>
      <c r="IQ7" s="1035"/>
      <c r="IR7" s="1035"/>
      <c r="IS7" s="1035"/>
      <c r="IT7" s="1035"/>
      <c r="IU7" s="1035"/>
      <c r="IV7" s="1035"/>
      <c r="IW7" s="1035"/>
      <c r="IX7" s="1035"/>
      <c r="IY7" s="1035"/>
      <c r="IZ7" s="1035"/>
      <c r="JA7" s="1035"/>
      <c r="JB7" s="1035"/>
    </row>
    <row r="8" spans="2:262" ht="9" customHeight="1" thickBot="1" x14ac:dyDescent="0.3">
      <c r="B8" s="456"/>
      <c r="C8" s="3323"/>
      <c r="D8" s="3323"/>
      <c r="E8" s="3323"/>
      <c r="F8" s="3323"/>
      <c r="G8" s="3324"/>
      <c r="H8" s="3324"/>
      <c r="I8" s="3324"/>
      <c r="J8" s="3324"/>
      <c r="K8" s="3324"/>
      <c r="L8" s="3324"/>
      <c r="M8" s="3324"/>
      <c r="N8" s="3324"/>
      <c r="O8" s="3324"/>
      <c r="P8" s="3324"/>
      <c r="Q8" s="3324"/>
      <c r="R8" s="3324"/>
      <c r="S8" s="3324"/>
      <c r="T8" s="3324"/>
      <c r="U8" s="3324"/>
      <c r="V8" s="3324"/>
      <c r="W8" s="3324"/>
      <c r="X8" s="3324"/>
      <c r="Y8" s="3324"/>
      <c r="Z8" s="3324"/>
      <c r="AA8" s="3324"/>
      <c r="AB8" s="3324"/>
      <c r="AC8" s="3324"/>
      <c r="AD8" s="3324"/>
      <c r="AE8" s="3324"/>
      <c r="AF8" s="3324"/>
      <c r="AG8" s="3324"/>
      <c r="AH8" s="3324"/>
      <c r="AI8" s="3324"/>
      <c r="AJ8" s="3324"/>
      <c r="AK8" s="3324"/>
      <c r="AL8" s="3324"/>
      <c r="AM8" s="3324"/>
      <c r="AN8" s="3324"/>
      <c r="AO8" s="3324"/>
      <c r="AP8" s="3324"/>
      <c r="AQ8" s="3324"/>
      <c r="AR8" s="3324"/>
      <c r="AS8" s="3324"/>
      <c r="AT8" s="3324"/>
      <c r="AU8" s="3324"/>
      <c r="AV8" s="3324"/>
      <c r="AW8" s="3324"/>
      <c r="AX8" s="3324"/>
      <c r="AY8" s="3324"/>
      <c r="AZ8" s="3324"/>
      <c r="BA8" s="3324"/>
      <c r="BB8" s="3324"/>
      <c r="BC8" s="3324"/>
      <c r="BD8" s="3324"/>
      <c r="BE8" s="3324"/>
      <c r="BF8" s="3324"/>
      <c r="BG8" s="3324"/>
      <c r="BH8" s="3324"/>
      <c r="BI8" s="3324"/>
      <c r="BJ8" s="3324"/>
      <c r="BK8" s="3324"/>
      <c r="BL8" s="3324"/>
      <c r="BM8" s="3324"/>
      <c r="BN8" s="3324"/>
      <c r="BO8" s="3324"/>
      <c r="BP8" s="3324"/>
      <c r="BQ8" s="3324"/>
      <c r="BR8" s="3324"/>
      <c r="BS8" s="3324"/>
      <c r="BT8" s="3324"/>
      <c r="BU8" s="3324"/>
      <c r="BV8" s="3324"/>
      <c r="BW8" s="3324"/>
      <c r="BX8" s="3324"/>
      <c r="BY8" s="3324"/>
      <c r="BZ8" s="3324"/>
      <c r="CA8" s="3324"/>
      <c r="CB8" s="3324"/>
      <c r="CC8" s="3324"/>
      <c r="CD8" s="3324"/>
      <c r="CE8" s="3324"/>
      <c r="CF8" s="3324"/>
      <c r="CG8" s="3324"/>
      <c r="CH8" s="3324"/>
      <c r="CI8" s="3324"/>
      <c r="CJ8" s="3324"/>
      <c r="CK8" s="3324"/>
      <c r="CL8" s="3324"/>
      <c r="CM8" s="3324"/>
      <c r="CN8" s="3324"/>
      <c r="CO8" s="3324"/>
      <c r="CP8" s="3324"/>
      <c r="CQ8" s="3324"/>
      <c r="CR8" s="3324"/>
      <c r="CS8" s="3324"/>
      <c r="CT8" s="3324"/>
      <c r="CU8" s="3324"/>
      <c r="CV8" s="3324"/>
      <c r="CW8" s="3324"/>
      <c r="CX8" s="3324"/>
      <c r="CY8" s="3324"/>
      <c r="CZ8" s="3324"/>
      <c r="DA8" s="3324"/>
      <c r="DB8" s="3324"/>
      <c r="DC8" s="3324"/>
      <c r="DD8" s="3324"/>
      <c r="DE8" s="3324"/>
      <c r="DF8" s="3324"/>
      <c r="DG8" s="3324"/>
      <c r="DH8" s="3324"/>
      <c r="DI8" s="3324"/>
      <c r="DJ8" s="3324"/>
      <c r="DK8" s="3324"/>
      <c r="DL8" s="3324"/>
      <c r="DM8" s="3324"/>
      <c r="DN8" s="3324"/>
      <c r="DO8" s="3324"/>
      <c r="DP8" s="3324"/>
      <c r="DQ8" s="3324"/>
      <c r="DR8" s="3324"/>
      <c r="DS8" s="3324"/>
      <c r="DT8" s="2951"/>
      <c r="DU8" s="2956"/>
      <c r="DV8" s="2956"/>
      <c r="DX8" s="43"/>
      <c r="EA8" s="456"/>
      <c r="EB8" s="3323"/>
      <c r="EC8" s="3323"/>
      <c r="ED8" s="3323"/>
      <c r="EE8" s="3325"/>
      <c r="EF8" s="3325"/>
      <c r="EG8" s="3325"/>
      <c r="EH8" s="3325"/>
      <c r="EI8" s="3325"/>
      <c r="EJ8" s="3325"/>
      <c r="EK8" s="3325"/>
      <c r="EL8" s="3325"/>
      <c r="EM8" s="3325"/>
      <c r="EN8" s="2450"/>
      <c r="EP8" s="1050"/>
      <c r="EQ8" s="1050"/>
      <c r="ER8" s="1050"/>
      <c r="ES8" s="1050"/>
      <c r="ET8" s="1050"/>
      <c r="EU8" s="1050"/>
      <c r="EV8" s="1050"/>
      <c r="EW8" s="1050"/>
      <c r="EX8" s="1050"/>
      <c r="EY8" s="1050"/>
      <c r="EZ8" s="1050"/>
      <c r="FA8" s="1050"/>
      <c r="FB8" s="1050"/>
      <c r="FC8" s="1050"/>
      <c r="FD8" s="1050"/>
      <c r="FE8" s="1050"/>
      <c r="FF8" s="1050"/>
      <c r="FG8" s="1050"/>
      <c r="FH8" s="1050"/>
      <c r="FI8" s="1050"/>
      <c r="FJ8" s="1050"/>
      <c r="FK8" s="1050"/>
      <c r="FL8" s="1050"/>
      <c r="FM8" s="1050"/>
      <c r="FN8" s="1050"/>
      <c r="FO8" s="1050"/>
      <c r="FP8" s="1050"/>
      <c r="FQ8" s="1050"/>
      <c r="FR8" s="1050"/>
      <c r="FS8" s="1050"/>
      <c r="FT8" s="1050"/>
      <c r="FU8" s="1050"/>
      <c r="FV8" s="1050"/>
      <c r="FW8" s="1050"/>
      <c r="FX8" s="1050"/>
      <c r="FY8" s="1050"/>
      <c r="FZ8" s="1050"/>
      <c r="GA8" s="1050"/>
      <c r="GB8" s="1050"/>
      <c r="GC8" s="1050"/>
      <c r="GD8" s="1050"/>
      <c r="GE8" s="1050"/>
      <c r="GF8" s="1050"/>
      <c r="GG8" s="1050"/>
      <c r="GH8" s="1050"/>
      <c r="GI8" s="1050"/>
      <c r="GJ8" s="1050"/>
      <c r="GK8" s="1050"/>
      <c r="GL8" s="1050"/>
      <c r="GM8" s="1050"/>
      <c r="GN8" s="1050"/>
      <c r="GO8" s="1050"/>
      <c r="GP8" s="1050"/>
      <c r="GQ8" s="1050"/>
      <c r="GR8" s="1050"/>
      <c r="GS8" s="1050"/>
      <c r="GT8" s="1050"/>
      <c r="GU8" s="1050"/>
      <c r="GV8" s="1050"/>
      <c r="GW8" s="1050"/>
      <c r="GX8" s="1050"/>
      <c r="GY8" s="1050"/>
      <c r="GZ8" s="1050"/>
      <c r="HA8" s="1050"/>
      <c r="HB8" s="1050"/>
      <c r="HC8" s="1050"/>
      <c r="HD8" s="1050"/>
      <c r="HE8" s="1050"/>
      <c r="HF8" s="1050"/>
      <c r="HG8" s="1050"/>
      <c r="HH8" s="1050"/>
      <c r="HI8" s="1050"/>
      <c r="HJ8" s="1050"/>
      <c r="HK8" s="1050"/>
      <c r="HL8" s="1050"/>
      <c r="HM8" s="1050"/>
      <c r="HN8" s="1050"/>
      <c r="HO8" s="1050"/>
      <c r="HP8" s="1050"/>
      <c r="HQ8" s="1050"/>
      <c r="HR8" s="1050"/>
      <c r="HS8" s="1050"/>
      <c r="HT8" s="1050"/>
      <c r="HU8" s="1050"/>
      <c r="HV8" s="1050"/>
      <c r="HW8" s="1050"/>
      <c r="HX8" s="1050"/>
      <c r="HY8" s="1050"/>
      <c r="HZ8" s="1050"/>
      <c r="IA8" s="1050"/>
      <c r="IB8" s="1050"/>
      <c r="IC8" s="1050"/>
      <c r="ID8" s="1050"/>
      <c r="IE8" s="1050"/>
      <c r="IF8" s="1050"/>
      <c r="IG8" s="1050"/>
      <c r="IH8" s="1050"/>
      <c r="II8" s="1050"/>
      <c r="IJ8" s="1050"/>
      <c r="IK8" s="1050"/>
      <c r="IL8" s="1050"/>
      <c r="IM8" s="1050"/>
      <c r="IN8" s="1050"/>
      <c r="IO8" s="1050"/>
      <c r="IP8" s="1050"/>
      <c r="IQ8" s="1050"/>
      <c r="IR8" s="1050"/>
      <c r="IS8" s="1050"/>
      <c r="IT8" s="1050"/>
      <c r="IU8" s="1050"/>
      <c r="IV8" s="1050"/>
      <c r="IW8" s="1050"/>
      <c r="IX8" s="1050"/>
      <c r="IY8" s="1050"/>
      <c r="IZ8" s="1050"/>
      <c r="JA8" s="1050"/>
      <c r="JB8" s="1050"/>
    </row>
    <row r="9" spans="2:262" ht="14.25" customHeight="1" thickBot="1" x14ac:dyDescent="0.25">
      <c r="B9" s="40" t="s">
        <v>36</v>
      </c>
      <c r="C9" s="41" t="s">
        <v>8208</v>
      </c>
      <c r="D9" s="499"/>
      <c r="E9" s="3312"/>
      <c r="F9" s="3312"/>
      <c r="G9" s="3312"/>
      <c r="H9" s="3312"/>
      <c r="I9" s="3312"/>
      <c r="J9" s="3312"/>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c r="AR9" s="3312"/>
      <c r="AS9" s="3312"/>
      <c r="AT9" s="3312"/>
      <c r="AU9" s="3312"/>
      <c r="AV9" s="3312"/>
      <c r="AW9" s="3312"/>
      <c r="AX9" s="3312"/>
      <c r="AY9" s="3312"/>
      <c r="AZ9" s="3312"/>
      <c r="BA9" s="3312"/>
      <c r="BB9" s="3312"/>
      <c r="BC9" s="3312"/>
      <c r="BD9" s="3312"/>
      <c r="BE9" s="3312"/>
      <c r="BF9" s="3312"/>
      <c r="BG9" s="3312"/>
      <c r="BH9" s="3312"/>
      <c r="BI9" s="3312"/>
      <c r="BJ9" s="3312"/>
      <c r="BK9" s="3312"/>
      <c r="BL9" s="3312"/>
      <c r="BM9" s="3312"/>
      <c r="BN9" s="3312"/>
      <c r="BO9" s="3312"/>
      <c r="BP9" s="3312"/>
      <c r="BQ9" s="3312"/>
      <c r="BR9" s="3312"/>
      <c r="BS9" s="3312"/>
      <c r="BT9" s="3312"/>
      <c r="BU9" s="3312"/>
      <c r="BV9" s="3312"/>
      <c r="BW9" s="3312"/>
      <c r="BX9" s="3312"/>
      <c r="BY9" s="3312"/>
      <c r="BZ9" s="3312"/>
      <c r="CA9" s="3312"/>
      <c r="CB9" s="3312"/>
      <c r="CC9" s="3312"/>
      <c r="CD9" s="3312"/>
      <c r="CE9" s="3312"/>
      <c r="CF9" s="3312"/>
      <c r="CG9" s="3312"/>
      <c r="CH9" s="3312"/>
      <c r="CI9" s="3312"/>
      <c r="CJ9" s="3312"/>
      <c r="CK9" s="3312"/>
      <c r="CL9" s="3312"/>
      <c r="CM9" s="3312"/>
      <c r="CN9" s="3312"/>
      <c r="CO9" s="3312"/>
      <c r="CP9" s="3312"/>
      <c r="CQ9" s="3312"/>
      <c r="CR9" s="3312"/>
      <c r="CS9" s="3312"/>
      <c r="CT9" s="3312"/>
      <c r="CU9" s="3312"/>
      <c r="CV9" s="3312"/>
      <c r="CW9" s="3312"/>
      <c r="CX9" s="3312"/>
      <c r="CY9" s="3312"/>
      <c r="CZ9" s="3312"/>
      <c r="DA9" s="3312"/>
      <c r="DB9" s="3312"/>
      <c r="DC9" s="3312"/>
      <c r="DD9" s="3312"/>
      <c r="DE9" s="3312"/>
      <c r="DF9" s="3312"/>
      <c r="DG9" s="3312"/>
      <c r="DH9" s="3312"/>
      <c r="DI9" s="3312"/>
      <c r="DJ9" s="3312"/>
      <c r="DK9" s="3312"/>
      <c r="DL9" s="3312"/>
      <c r="DM9" s="3312"/>
      <c r="DN9" s="3312"/>
      <c r="DO9" s="3312"/>
      <c r="DP9" s="3312"/>
      <c r="DQ9" s="3312"/>
      <c r="DR9" s="3312"/>
      <c r="DS9" s="3312"/>
      <c r="DT9" s="2951"/>
      <c r="DU9" s="3326"/>
      <c r="DV9" s="3326"/>
      <c r="DX9" s="43"/>
      <c r="EA9" s="40" t="s">
        <v>36</v>
      </c>
      <c r="EB9" s="41" t="s">
        <v>8208</v>
      </c>
      <c r="EC9" s="3314"/>
      <c r="ED9" s="3314"/>
      <c r="EE9" s="3314"/>
      <c r="EF9" s="3314"/>
      <c r="EG9" s="3314"/>
      <c r="EH9" s="3314"/>
      <c r="EI9" s="3314"/>
      <c r="EJ9" s="3314"/>
      <c r="EK9" s="3314"/>
      <c r="EL9" s="3314"/>
      <c r="EM9" s="3314"/>
      <c r="EN9" s="24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0"/>
      <c r="IX9" s="1050"/>
      <c r="IY9" s="1050"/>
      <c r="IZ9" s="1050"/>
      <c r="JA9" s="1050"/>
      <c r="JB9" s="1050"/>
    </row>
    <row r="10" spans="2:262" ht="14.25" customHeight="1" x14ac:dyDescent="0.25">
      <c r="B10" s="62">
        <v>1</v>
      </c>
      <c r="C10" s="63" t="s">
        <v>8209</v>
      </c>
      <c r="D10" s="46" t="s">
        <v>40</v>
      </c>
      <c r="E10" s="46" t="s">
        <v>41</v>
      </c>
      <c r="F10" s="500">
        <v>3</v>
      </c>
      <c r="G10" s="3327">
        <v>0.48</v>
      </c>
      <c r="H10" s="502">
        <v>0.56100000000000005</v>
      </c>
      <c r="I10" s="502">
        <v>10.509</v>
      </c>
      <c r="J10" s="3328">
        <f>SUM(G10:I10)</f>
        <v>11.55</v>
      </c>
      <c r="K10" s="3329">
        <v>0.30399999999999999</v>
      </c>
      <c r="L10" s="502">
        <v>0.30399999999999999</v>
      </c>
      <c r="M10" s="502">
        <v>8.1660000000000004</v>
      </c>
      <c r="N10" s="3330">
        <f t="shared" ref="N10:N17" si="0">SUM(K10:M10)</f>
        <v>8.7740000000000009</v>
      </c>
      <c r="O10" s="3331">
        <f>N10+J10</f>
        <v>20.324000000000002</v>
      </c>
      <c r="P10" s="3332">
        <v>0.42</v>
      </c>
      <c r="Q10" s="502">
        <v>0.48399999999999999</v>
      </c>
      <c r="R10" s="502">
        <v>9.0709999999999997</v>
      </c>
      <c r="S10" s="3331">
        <f>SUM(P10:R10)</f>
        <v>9.9749999999999996</v>
      </c>
      <c r="T10" s="3329">
        <v>0.28499999999999998</v>
      </c>
      <c r="U10" s="502">
        <v>0.28699999999999998</v>
      </c>
      <c r="V10" s="502">
        <v>7.7290000000000001</v>
      </c>
      <c r="W10" s="3330">
        <f t="shared" ref="W10:W17" si="1">SUM(T10:V10)</f>
        <v>8.3010000000000002</v>
      </c>
      <c r="X10" s="3331">
        <f>W10+S10</f>
        <v>18.276</v>
      </c>
      <c r="Y10" s="3332">
        <v>0.39200000000000002</v>
      </c>
      <c r="Z10" s="502">
        <v>0.44600000000000001</v>
      </c>
      <c r="AA10" s="502">
        <v>8.3699999999999992</v>
      </c>
      <c r="AB10" s="3331">
        <f>SUM(Y10:AA10)</f>
        <v>9.2079999999999984</v>
      </c>
      <c r="AC10" s="3329">
        <v>0.28499999999999998</v>
      </c>
      <c r="AD10" s="502">
        <v>0.28999999999999998</v>
      </c>
      <c r="AE10" s="502">
        <v>7.6920000000000002</v>
      </c>
      <c r="AF10" s="3330">
        <f t="shared" ref="AF10:AF17" si="2">SUM(AC10:AE10)</f>
        <v>8.2669999999999995</v>
      </c>
      <c r="AG10" s="3331">
        <f>AF10+AB10</f>
        <v>17.474999999999998</v>
      </c>
      <c r="AH10" s="3332">
        <v>0.372</v>
      </c>
      <c r="AI10" s="502">
        <v>0.42899999999999999</v>
      </c>
      <c r="AJ10" s="502">
        <v>7.8259999999999996</v>
      </c>
      <c r="AK10" s="3331">
        <f>SUM(AH10:AJ10)</f>
        <v>8.6269999999999989</v>
      </c>
      <c r="AL10" s="3329">
        <v>0.28599999999999998</v>
      </c>
      <c r="AM10" s="502">
        <v>0.29599999999999999</v>
      </c>
      <c r="AN10" s="502">
        <v>7.7549999999999999</v>
      </c>
      <c r="AO10" s="3330">
        <f t="shared" ref="AO10:AO17" si="3">SUM(AL10:AN10)</f>
        <v>8.3369999999999997</v>
      </c>
      <c r="AP10" s="3331">
        <f>AO10+AK10</f>
        <v>16.963999999999999</v>
      </c>
      <c r="AQ10" s="3332">
        <v>0.35099999999999998</v>
      </c>
      <c r="AR10" s="502">
        <v>0.38700000000000001</v>
      </c>
      <c r="AS10" s="502">
        <v>7.32</v>
      </c>
      <c r="AT10" s="3331">
        <f>SUM(AQ10:AS10)</f>
        <v>8.0579999999999998</v>
      </c>
      <c r="AU10" s="3329">
        <v>0.29599999999999999</v>
      </c>
      <c r="AV10" s="502">
        <v>0.29799999999999999</v>
      </c>
      <c r="AW10" s="502">
        <v>7.78</v>
      </c>
      <c r="AX10" s="3330">
        <f t="shared" ref="AX10:AX17" si="4">SUM(AU10:AW10)</f>
        <v>8.3740000000000006</v>
      </c>
      <c r="AY10" s="3331">
        <f>AX10+AT10</f>
        <v>16.432000000000002</v>
      </c>
      <c r="AZ10" s="3332">
        <v>0.40200000000000002</v>
      </c>
      <c r="BA10" s="502">
        <v>0.433</v>
      </c>
      <c r="BB10" s="502">
        <v>8.3759999999999994</v>
      </c>
      <c r="BC10" s="3331">
        <f>SUM(AZ10:BB10)</f>
        <v>9.2109999999999985</v>
      </c>
      <c r="BD10" s="3329">
        <v>0.35799999999999998</v>
      </c>
      <c r="BE10" s="502">
        <v>0.35</v>
      </c>
      <c r="BF10" s="502">
        <v>9.5180000000000007</v>
      </c>
      <c r="BG10" s="3330">
        <f t="shared" ref="BG10:BG17" si="5">SUM(BD10:BF10)</f>
        <v>10.226000000000001</v>
      </c>
      <c r="BH10" s="3331">
        <f>BG10+BC10</f>
        <v>19.436999999999998</v>
      </c>
      <c r="BI10" s="3332">
        <v>0.38500000000000001</v>
      </c>
      <c r="BJ10" s="502">
        <v>0.376</v>
      </c>
      <c r="BK10" s="502">
        <v>7.8010000000000002</v>
      </c>
      <c r="BL10" s="3331">
        <f>SUM(BI10:BK10)</f>
        <v>8.5619999999999994</v>
      </c>
      <c r="BM10" s="3329">
        <v>0.371</v>
      </c>
      <c r="BN10" s="502">
        <v>0.32800000000000001</v>
      </c>
      <c r="BO10" s="502">
        <v>10.096</v>
      </c>
      <c r="BP10" s="3330">
        <f t="shared" ref="BP10:BP17" si="6">SUM(BM10:BO10)</f>
        <v>10.795</v>
      </c>
      <c r="BQ10" s="3331">
        <f>BP10+BL10</f>
        <v>19.356999999999999</v>
      </c>
      <c r="BR10" s="3332">
        <v>0.372</v>
      </c>
      <c r="BS10" s="502">
        <v>0.36</v>
      </c>
      <c r="BT10" s="502">
        <v>7.4249999999999998</v>
      </c>
      <c r="BU10" s="3331">
        <f>SUM(BR10:BT10)</f>
        <v>8.157</v>
      </c>
      <c r="BV10" s="3329">
        <v>0.38400000000000001</v>
      </c>
      <c r="BW10" s="502">
        <v>0.33900000000000002</v>
      </c>
      <c r="BX10" s="502">
        <v>10.478</v>
      </c>
      <c r="BY10" s="3330">
        <f t="shared" ref="BY10:BY17" si="7">SUM(BV10:BX10)</f>
        <v>11.201000000000001</v>
      </c>
      <c r="BZ10" s="3331">
        <f>BY10+BU10</f>
        <v>19.358000000000001</v>
      </c>
      <c r="CA10" s="3332">
        <v>0.29799999999999999</v>
      </c>
      <c r="CB10" s="502">
        <v>0.28599999999999998</v>
      </c>
      <c r="CC10" s="502">
        <v>5.8579999999999997</v>
      </c>
      <c r="CD10" s="3331">
        <f>SUM(CA10:CC10)</f>
        <v>6.4419999999999993</v>
      </c>
      <c r="CE10" s="3329">
        <v>0.32900000000000001</v>
      </c>
      <c r="CF10" s="502">
        <v>0.28999999999999998</v>
      </c>
      <c r="CG10" s="502">
        <v>8.9860000000000007</v>
      </c>
      <c r="CH10" s="3330">
        <f t="shared" ref="CH10:CH17" si="8">SUM(CE10:CG10)</f>
        <v>9.6050000000000004</v>
      </c>
      <c r="CI10" s="3331">
        <f>CH10+CD10</f>
        <v>16.047000000000001</v>
      </c>
      <c r="CJ10" s="3332">
        <v>0.26900000000000002</v>
      </c>
      <c r="CK10" s="502">
        <v>0.25600000000000001</v>
      </c>
      <c r="CL10" s="502">
        <v>5.23</v>
      </c>
      <c r="CM10" s="3331">
        <f>SUM(CJ10:CL10)</f>
        <v>5.7550000000000008</v>
      </c>
      <c r="CN10" s="3329">
        <v>0.31900000000000001</v>
      </c>
      <c r="CO10" s="502">
        <v>0.28100000000000003</v>
      </c>
      <c r="CP10" s="502">
        <v>8.6809999999999992</v>
      </c>
      <c r="CQ10" s="3330">
        <f t="shared" ref="CQ10:CQ17" si="9">SUM(CN10:CP10)</f>
        <v>9.2809999999999988</v>
      </c>
      <c r="CR10" s="3331">
        <f>CQ10+CM10</f>
        <v>15.036</v>
      </c>
      <c r="CS10" s="3332">
        <v>0.24199999999999999</v>
      </c>
      <c r="CT10" s="502">
        <v>0.22700000000000001</v>
      </c>
      <c r="CU10" s="502">
        <v>4.6580000000000004</v>
      </c>
      <c r="CV10" s="3331">
        <f>SUM(CS10:CU10)</f>
        <v>5.1270000000000007</v>
      </c>
      <c r="CW10" s="3329">
        <v>0.307</v>
      </c>
      <c r="CX10" s="502">
        <v>0.27</v>
      </c>
      <c r="CY10" s="502">
        <v>8.32</v>
      </c>
      <c r="CZ10" s="3330">
        <f t="shared" ref="CZ10:CZ17" si="10">SUM(CW10:CY10)</f>
        <v>8.8970000000000002</v>
      </c>
      <c r="DA10" s="3331">
        <f>CZ10+CV10</f>
        <v>14.024000000000001</v>
      </c>
      <c r="DB10" s="3332">
        <v>0.19900000000000001</v>
      </c>
      <c r="DC10" s="502">
        <v>0.186</v>
      </c>
      <c r="DD10" s="502">
        <v>3.8180000000000001</v>
      </c>
      <c r="DE10" s="3331">
        <f>SUM(DB10:DD10)</f>
        <v>4.2030000000000003</v>
      </c>
      <c r="DF10" s="3329">
        <v>0.27100000000000002</v>
      </c>
      <c r="DG10" s="502">
        <v>0.23799999999999999</v>
      </c>
      <c r="DH10" s="502">
        <v>7.3019999999999996</v>
      </c>
      <c r="DI10" s="3330">
        <f t="shared" ref="DI10:DI17" si="11">SUM(DF10:DH10)</f>
        <v>7.8109999999999999</v>
      </c>
      <c r="DJ10" s="3331">
        <f>DI10+DE10</f>
        <v>12.013999999999999</v>
      </c>
      <c r="DK10" s="3332">
        <v>0.17499999999999999</v>
      </c>
      <c r="DL10" s="502">
        <v>0.16200000000000001</v>
      </c>
      <c r="DM10" s="502">
        <v>3.3530000000000002</v>
      </c>
      <c r="DN10" s="3331">
        <f>SUM(DK10:DM10)</f>
        <v>3.6900000000000004</v>
      </c>
      <c r="DO10" s="3329">
        <v>0.255</v>
      </c>
      <c r="DP10" s="502">
        <v>0.224</v>
      </c>
      <c r="DQ10" s="502">
        <v>6.8330000000000002</v>
      </c>
      <c r="DR10" s="3330">
        <f t="shared" ref="DR10:DR17" si="12">SUM(DO10:DQ10)</f>
        <v>7.3120000000000003</v>
      </c>
      <c r="DS10" s="3331">
        <f>DR10+DN10</f>
        <v>11.002000000000001</v>
      </c>
      <c r="DT10" s="2951"/>
      <c r="DU10" s="506"/>
      <c r="DV10" s="417"/>
      <c r="DX10" s="43">
        <f t="shared" ref="DX10:DX16" si="13" xml:space="preserve"> IF( SUM( EP10:JB10 ) = 0, 0, $EP$5 )</f>
        <v>0</v>
      </c>
      <c r="EA10" s="62">
        <v>1</v>
      </c>
      <c r="EB10" s="63" t="s">
        <v>8209</v>
      </c>
      <c r="EC10" s="46" t="s">
        <v>41</v>
      </c>
      <c r="ED10" s="500">
        <v>3</v>
      </c>
      <c r="EE10" s="3333" t="s">
        <v>8210</v>
      </c>
      <c r="EF10" s="660" t="s">
        <v>8211</v>
      </c>
      <c r="EG10" s="3334" t="s">
        <v>8212</v>
      </c>
      <c r="EH10" s="3335" t="s">
        <v>8213</v>
      </c>
      <c r="EI10" s="3336" t="s">
        <v>8214</v>
      </c>
      <c r="EJ10" s="660" t="s">
        <v>8215</v>
      </c>
      <c r="EK10" s="3337" t="s">
        <v>8216</v>
      </c>
      <c r="EL10" s="3338" t="s">
        <v>8217</v>
      </c>
      <c r="EM10" s="3335" t="s">
        <v>8218</v>
      </c>
      <c r="EN10" s="2450"/>
      <c r="EP10" s="1061">
        <f xml:space="preserve"> IF( ISNUMBER(G10), 0, 1 )</f>
        <v>0</v>
      </c>
      <c r="EQ10" s="1061">
        <f>IF('[2]Validation flags'!$H$3=1,0, IF( ISNUMBER(H10), 0, 1 ))</f>
        <v>0</v>
      </c>
      <c r="ER10" s="1061">
        <f>IF('[2]Validation flags'!$H$3=1,0, IF( ISNUMBER(I10), 0, 1 ))</f>
        <v>0</v>
      </c>
      <c r="ES10" s="1050"/>
      <c r="ET10" s="1061">
        <f t="shared" ref="ET10:ET16" si="14" xml:space="preserve"> IF( ISNUMBER(K10), 0, 1 )</f>
        <v>0</v>
      </c>
      <c r="EU10" s="1061">
        <f>IF('[2]Validation flags'!$H$3=1,0, IF( ISNUMBER(L10), 0, 1 ))</f>
        <v>0</v>
      </c>
      <c r="EV10" s="1061">
        <f>IF('[2]Validation flags'!$H$3=1,0, IF( ISNUMBER(M10), 0, 1 ))</f>
        <v>0</v>
      </c>
      <c r="EW10" s="1050"/>
      <c r="EX10" s="1050"/>
      <c r="EY10" s="1061">
        <f xml:space="preserve"> IF( ISNUMBER(P10), 0, 1 )</f>
        <v>0</v>
      </c>
      <c r="EZ10" s="1061">
        <f>IF('[2]Validation flags'!$H$3=1,0, IF( ISNUMBER(Q10), 0, 1 ))</f>
        <v>0</v>
      </c>
      <c r="FA10" s="1061">
        <f>IF('[2]Validation flags'!$H$3=1,0, IF( ISNUMBER(R10), 0, 1 ))</f>
        <v>0</v>
      </c>
      <c r="FB10" s="1050"/>
      <c r="FC10" s="1061">
        <f t="shared" ref="FC10:FC16" si="15" xml:space="preserve"> IF( ISNUMBER(T10), 0, 1 )</f>
        <v>0</v>
      </c>
      <c r="FD10" s="1061">
        <f>IF('[2]Validation flags'!$H$3=1,0, IF( ISNUMBER(U10), 0, 1 ))</f>
        <v>0</v>
      </c>
      <c r="FE10" s="1061">
        <f>IF('[2]Validation flags'!$H$3=1,0, IF( ISNUMBER(V10), 0, 1 ))</f>
        <v>0</v>
      </c>
      <c r="FF10" s="1050"/>
      <c r="FG10" s="1050"/>
      <c r="FH10" s="1061">
        <f xml:space="preserve"> IF( ISNUMBER(Y10), 0, 1 )</f>
        <v>0</v>
      </c>
      <c r="FI10" s="1061">
        <f>IF('[2]Validation flags'!$H$3=1,0, IF( ISNUMBER(Z10), 0, 1 ))</f>
        <v>0</v>
      </c>
      <c r="FJ10" s="1061">
        <f>IF('[2]Validation flags'!$H$3=1,0, IF( ISNUMBER(AA10), 0, 1 ))</f>
        <v>0</v>
      </c>
      <c r="FK10" s="1050"/>
      <c r="FL10" s="1061">
        <f t="shared" ref="FL10:FL16" si="16" xml:space="preserve"> IF( ISNUMBER(AC10), 0, 1 )</f>
        <v>0</v>
      </c>
      <c r="FM10" s="1061">
        <f>IF('[2]Validation flags'!$H$3=1,0, IF( ISNUMBER(AD10), 0, 1 ))</f>
        <v>0</v>
      </c>
      <c r="FN10" s="1061">
        <f>IF('[2]Validation flags'!$H$3=1,0, IF( ISNUMBER(AE10), 0, 1 ))</f>
        <v>0</v>
      </c>
      <c r="FO10" s="1050"/>
      <c r="FP10" s="1050"/>
      <c r="FQ10" s="1061">
        <f xml:space="preserve"> IF( ISNUMBER(AH10), 0, 1 )</f>
        <v>0</v>
      </c>
      <c r="FR10" s="1061">
        <f>IF('[2]Validation flags'!$H$3=1,0, IF( ISNUMBER(AI10), 0, 1 ))</f>
        <v>0</v>
      </c>
      <c r="FS10" s="1061">
        <f>IF('[2]Validation flags'!$H$3=1,0, IF( ISNUMBER(AJ10), 0, 1 ))</f>
        <v>0</v>
      </c>
      <c r="FT10" s="1050"/>
      <c r="FU10" s="1061">
        <f t="shared" ref="FU10:FU16" si="17" xml:space="preserve"> IF( ISNUMBER(AL10), 0, 1 )</f>
        <v>0</v>
      </c>
      <c r="FV10" s="1061">
        <f>IF('[2]Validation flags'!$H$3=1,0, IF( ISNUMBER(AM10), 0, 1 ))</f>
        <v>0</v>
      </c>
      <c r="FW10" s="1061">
        <f>IF('[2]Validation flags'!$H$3=1,0, IF( ISNUMBER(AN10), 0, 1 ))</f>
        <v>0</v>
      </c>
      <c r="FX10" s="1050"/>
      <c r="FY10" s="1050"/>
      <c r="FZ10" s="1050"/>
      <c r="GA10" s="1050"/>
      <c r="GB10" s="1050"/>
      <c r="GC10" s="1050"/>
      <c r="GD10" s="1050"/>
      <c r="GE10" s="1050"/>
      <c r="GF10" s="1050"/>
      <c r="GG10" s="1050"/>
      <c r="GH10" s="1050"/>
      <c r="GI10" s="1061">
        <f xml:space="preserve"> IF( ISNUMBER(AZ10), 0, 1 )</f>
        <v>0</v>
      </c>
      <c r="GJ10" s="1061">
        <f>IF('[2]Validation flags'!$H$3=1,0, IF( ISNUMBER(BA10), 0, 1 ))</f>
        <v>0</v>
      </c>
      <c r="GK10" s="1061">
        <f>IF('[2]Validation flags'!$H$3=1,0, IF( ISNUMBER(BB10), 0, 1 ))</f>
        <v>0</v>
      </c>
      <c r="GL10" s="1050"/>
      <c r="GM10" s="1061">
        <f t="shared" ref="GM10:GM16" si="18" xml:space="preserve"> IF( ISNUMBER(BD10), 0, 1 )</f>
        <v>0</v>
      </c>
      <c r="GN10" s="1061">
        <f>IF('[2]Validation flags'!$H$3=1,0, IF( ISNUMBER(BE10), 0, 1 ))</f>
        <v>0</v>
      </c>
      <c r="GO10" s="1061">
        <f>IF('[2]Validation flags'!$H$3=1,0, IF( ISNUMBER(BF10), 0, 1 ))</f>
        <v>0</v>
      </c>
      <c r="GP10" s="1050"/>
      <c r="GQ10" s="1050"/>
      <c r="GR10" s="1061">
        <f xml:space="preserve"> IF( ISNUMBER(BI10), 0, 1 )</f>
        <v>0</v>
      </c>
      <c r="GS10" s="1061">
        <f>IF('[2]Validation flags'!$H$3=1,0, IF( ISNUMBER(BJ10), 0, 1 ))</f>
        <v>0</v>
      </c>
      <c r="GT10" s="1061">
        <f>IF('[2]Validation flags'!$H$3=1,0, IF( ISNUMBER(BK10), 0, 1 ))</f>
        <v>0</v>
      </c>
      <c r="GU10" s="1050"/>
      <c r="GV10" s="1061">
        <f t="shared" ref="GV10:GV16" si="19" xml:space="preserve"> IF( ISNUMBER(BM10), 0, 1 )</f>
        <v>0</v>
      </c>
      <c r="GW10" s="1061">
        <f>IF('[2]Validation flags'!$H$3=1,0, IF( ISNUMBER(BN10), 0, 1 ))</f>
        <v>0</v>
      </c>
      <c r="GX10" s="1061">
        <f>IF('[2]Validation flags'!$H$3=1,0, IF( ISNUMBER(BO10), 0, 1 ))</f>
        <v>0</v>
      </c>
      <c r="GY10" s="1050"/>
      <c r="GZ10" s="1050"/>
      <c r="HA10" s="1061">
        <f xml:space="preserve"> IF( ISNUMBER(BR10), 0, 1 )</f>
        <v>0</v>
      </c>
      <c r="HB10" s="1061">
        <f>IF('[2]Validation flags'!$H$3=1,0, IF( ISNUMBER(BS10), 0, 1 ))</f>
        <v>0</v>
      </c>
      <c r="HC10" s="1061">
        <f>IF('[2]Validation flags'!$H$3=1,0, IF( ISNUMBER(BT10), 0, 1 ))</f>
        <v>0</v>
      </c>
      <c r="HD10" s="1050"/>
      <c r="HE10" s="1061">
        <f t="shared" ref="HE10:HE16" si="20" xml:space="preserve"> IF( ISNUMBER(BV10), 0, 1 )</f>
        <v>0</v>
      </c>
      <c r="HF10" s="1061">
        <f>IF('[2]Validation flags'!$H$3=1,0, IF( ISNUMBER(BW10), 0, 1 ))</f>
        <v>0</v>
      </c>
      <c r="HG10" s="1061">
        <f>IF('[2]Validation flags'!$H$3=1,0, IF( ISNUMBER(BX10), 0, 1 ))</f>
        <v>0</v>
      </c>
      <c r="HH10" s="1050"/>
      <c r="HI10" s="1050"/>
      <c r="HJ10" s="1061">
        <f xml:space="preserve"> IF( ISNUMBER(CA10), 0, 1 )</f>
        <v>0</v>
      </c>
      <c r="HK10" s="1061">
        <f>IF('[2]Validation flags'!$H$3=1,0, IF( ISNUMBER(CB10), 0, 1 ))</f>
        <v>0</v>
      </c>
      <c r="HL10" s="1061">
        <f>IF('[2]Validation flags'!$H$3=1,0, IF( ISNUMBER(CC10), 0, 1 ))</f>
        <v>0</v>
      </c>
      <c r="HM10" s="1050"/>
      <c r="HN10" s="1061">
        <f t="shared" ref="HN10:HN16" si="21" xml:space="preserve"> IF( ISNUMBER(CE10), 0, 1 )</f>
        <v>0</v>
      </c>
      <c r="HO10" s="1061">
        <f>IF('[2]Validation flags'!$H$3=1,0, IF( ISNUMBER(CF10), 0, 1 ))</f>
        <v>0</v>
      </c>
      <c r="HP10" s="1061">
        <f>IF('[2]Validation flags'!$H$3=1,0, IF( ISNUMBER(CG10), 0, 1 ))</f>
        <v>0</v>
      </c>
      <c r="HQ10" s="1050"/>
      <c r="HR10" s="1050"/>
      <c r="HS10" s="1061">
        <f xml:space="preserve"> IF( ISNUMBER(CJ10), 0, 1 )</f>
        <v>0</v>
      </c>
      <c r="HT10" s="1061">
        <f>IF('[2]Validation flags'!$H$3=1,0, IF( ISNUMBER(CK10), 0, 1 ))</f>
        <v>0</v>
      </c>
      <c r="HU10" s="1061">
        <f>IF('[2]Validation flags'!$H$3=1,0, IF( ISNUMBER(CL10), 0, 1 ))</f>
        <v>0</v>
      </c>
      <c r="HV10" s="1050"/>
      <c r="HW10" s="1061">
        <f t="shared" ref="HW10:HW16" si="22" xml:space="preserve"> IF( ISNUMBER(CN10), 0, 1 )</f>
        <v>0</v>
      </c>
      <c r="HX10" s="1061">
        <f>IF('[2]Validation flags'!$H$3=1,0, IF( ISNUMBER(CO10), 0, 1 ))</f>
        <v>0</v>
      </c>
      <c r="HY10" s="1061">
        <f>IF('[2]Validation flags'!$H$3=1,0, IF( ISNUMBER(CP10), 0, 1 ))</f>
        <v>0</v>
      </c>
      <c r="HZ10" s="1050"/>
      <c r="IA10" s="1050"/>
      <c r="IB10" s="1061">
        <f xml:space="preserve"> IF( ISNUMBER(CS10), 0, 1 )</f>
        <v>0</v>
      </c>
      <c r="IC10" s="1061">
        <f>IF('[2]Validation flags'!$H$3=1,0, IF( ISNUMBER(CT10), 0, 1 ))</f>
        <v>0</v>
      </c>
      <c r="ID10" s="1061">
        <f>IF('[2]Validation flags'!$H$3=1,0, IF( ISNUMBER(CU10), 0, 1 ))</f>
        <v>0</v>
      </c>
      <c r="IE10" s="1050"/>
      <c r="IF10" s="1061">
        <f t="shared" ref="IF10:IF16" si="23" xml:space="preserve"> IF( ISNUMBER(CW10), 0, 1 )</f>
        <v>0</v>
      </c>
      <c r="IG10" s="1061">
        <f>IF('[2]Validation flags'!$H$3=1,0, IF( ISNUMBER(CX10), 0, 1 ))</f>
        <v>0</v>
      </c>
      <c r="IH10" s="1061">
        <f>IF('[2]Validation flags'!$H$3=1,0, IF( ISNUMBER(CY10), 0, 1 ))</f>
        <v>0</v>
      </c>
      <c r="II10" s="1050"/>
      <c r="IJ10" s="1050"/>
      <c r="IK10" s="1061">
        <f xml:space="preserve"> IF( ISNUMBER(DB10), 0, 1 )</f>
        <v>0</v>
      </c>
      <c r="IL10" s="1061">
        <f>IF('[2]Validation flags'!$H$3=1,0, IF( ISNUMBER(DC10), 0, 1 ))</f>
        <v>0</v>
      </c>
      <c r="IM10" s="1061">
        <f>IF('[2]Validation flags'!$H$3=1,0, IF( ISNUMBER(DD10), 0, 1 ))</f>
        <v>0</v>
      </c>
      <c r="IN10" s="1050"/>
      <c r="IO10" s="1061">
        <f t="shared" ref="IO10:IO16" si="24" xml:space="preserve"> IF( ISNUMBER(DF10), 0, 1 )</f>
        <v>0</v>
      </c>
      <c r="IP10" s="1061">
        <f>IF('[2]Validation flags'!$H$3=1,0, IF( ISNUMBER(DG10), 0, 1 ))</f>
        <v>0</v>
      </c>
      <c r="IQ10" s="1061">
        <f>IF('[2]Validation flags'!$H$3=1,0, IF( ISNUMBER(DH10), 0, 1 ))</f>
        <v>0</v>
      </c>
      <c r="IR10" s="1050"/>
      <c r="IS10" s="1050"/>
      <c r="IT10" s="1061">
        <f xml:space="preserve"> IF( ISNUMBER(DK10), 0, 1 )</f>
        <v>0</v>
      </c>
      <c r="IU10" s="1061">
        <f>IF('[2]Validation flags'!$H$3=1,0, IF( ISNUMBER(DL10), 0, 1 ))</f>
        <v>0</v>
      </c>
      <c r="IV10" s="1061">
        <f>IF('[2]Validation flags'!$H$3=1,0, IF( ISNUMBER(DM10), 0, 1 ))</f>
        <v>0</v>
      </c>
      <c r="IW10" s="1050"/>
      <c r="IX10" s="1061">
        <f t="shared" ref="IX10:IX16" si="25" xml:space="preserve"> IF( ISNUMBER(DO10), 0, 1 )</f>
        <v>0</v>
      </c>
      <c r="IY10" s="1061">
        <f>IF('[2]Validation flags'!$H$3=1,0, IF( ISNUMBER(DP10), 0, 1 ))</f>
        <v>0</v>
      </c>
      <c r="IZ10" s="1061">
        <f>IF('[2]Validation flags'!$H$3=1,0, IF( ISNUMBER(DQ10), 0, 1 ))</f>
        <v>0</v>
      </c>
      <c r="JA10" s="1050"/>
      <c r="JB10" s="1050"/>
    </row>
    <row r="11" spans="2:262" ht="14.25" customHeight="1" x14ac:dyDescent="0.25">
      <c r="B11" s="62">
        <v>2</v>
      </c>
      <c r="C11" s="63" t="s">
        <v>8219</v>
      </c>
      <c r="D11" s="64" t="s">
        <v>49</v>
      </c>
      <c r="E11" s="64" t="s">
        <v>41</v>
      </c>
      <c r="F11" s="79">
        <v>3</v>
      </c>
      <c r="G11" s="3339">
        <v>9.2999999999999999E-2</v>
      </c>
      <c r="H11" s="509">
        <v>0.109</v>
      </c>
      <c r="I11" s="509">
        <v>2.0390000000000001</v>
      </c>
      <c r="J11" s="3340">
        <f>SUM(G11:I11)</f>
        <v>2.2410000000000001</v>
      </c>
      <c r="K11" s="3341">
        <v>5.8999999999999997E-2</v>
      </c>
      <c r="L11" s="509">
        <v>5.8999999999999997E-2</v>
      </c>
      <c r="M11" s="509">
        <v>1.5840000000000001</v>
      </c>
      <c r="N11" s="3342">
        <f t="shared" si="0"/>
        <v>1.702</v>
      </c>
      <c r="O11" s="3343">
        <f>N11+J11</f>
        <v>3.9430000000000001</v>
      </c>
      <c r="P11" s="3344">
        <v>6.9000000000000006E-2</v>
      </c>
      <c r="Q11" s="509">
        <v>0.08</v>
      </c>
      <c r="R11" s="509">
        <v>1.4910000000000001</v>
      </c>
      <c r="S11" s="3343">
        <f>SUM(P11:R11)</f>
        <v>1.6400000000000001</v>
      </c>
      <c r="T11" s="3341">
        <v>4.7E-2</v>
      </c>
      <c r="U11" s="509">
        <v>4.7E-2</v>
      </c>
      <c r="V11" s="509">
        <v>1.27</v>
      </c>
      <c r="W11" s="3342">
        <f t="shared" si="1"/>
        <v>1.3640000000000001</v>
      </c>
      <c r="X11" s="3343">
        <f>W11+S11</f>
        <v>3.0040000000000004</v>
      </c>
      <c r="Y11" s="3344">
        <v>8.5999999999999993E-2</v>
      </c>
      <c r="Z11" s="509">
        <v>9.8000000000000004E-2</v>
      </c>
      <c r="AA11" s="509">
        <v>1.8360000000000001</v>
      </c>
      <c r="AB11" s="3343">
        <f>SUM(Y11:AA11)</f>
        <v>2.02</v>
      </c>
      <c r="AC11" s="3341">
        <v>6.3E-2</v>
      </c>
      <c r="AD11" s="509">
        <v>6.4000000000000001E-2</v>
      </c>
      <c r="AE11" s="509">
        <v>1.6879999999999999</v>
      </c>
      <c r="AF11" s="3342">
        <f t="shared" si="2"/>
        <v>1.8149999999999999</v>
      </c>
      <c r="AG11" s="3343">
        <f>AF11+AB11</f>
        <v>3.835</v>
      </c>
      <c r="AH11" s="3344">
        <v>7.8E-2</v>
      </c>
      <c r="AI11" s="509">
        <v>0.09</v>
      </c>
      <c r="AJ11" s="509">
        <v>1.64</v>
      </c>
      <c r="AK11" s="3343">
        <f>SUM(AH11:AJ11)</f>
        <v>1.8079999999999998</v>
      </c>
      <c r="AL11" s="3341">
        <v>0.06</v>
      </c>
      <c r="AM11" s="509">
        <v>6.2E-2</v>
      </c>
      <c r="AN11" s="509">
        <v>1.625</v>
      </c>
      <c r="AO11" s="3342">
        <f t="shared" si="3"/>
        <v>1.7469999999999999</v>
      </c>
      <c r="AP11" s="3343">
        <f>AO11+AK11</f>
        <v>3.5549999999999997</v>
      </c>
      <c r="AQ11" s="3344">
        <v>8.5000000000000006E-2</v>
      </c>
      <c r="AR11" s="509">
        <v>9.4E-2</v>
      </c>
      <c r="AS11" s="509">
        <v>1.7709999999999999</v>
      </c>
      <c r="AT11" s="3343">
        <f>SUM(AQ11:AS11)</f>
        <v>1.95</v>
      </c>
      <c r="AU11" s="3341">
        <v>7.0999999999999994E-2</v>
      </c>
      <c r="AV11" s="509">
        <v>7.1999999999999995E-2</v>
      </c>
      <c r="AW11" s="509">
        <v>1.8819999999999999</v>
      </c>
      <c r="AX11" s="3342">
        <f t="shared" si="4"/>
        <v>2.0249999999999999</v>
      </c>
      <c r="AY11" s="3343">
        <f>AX11+AT11</f>
        <v>3.9749999999999996</v>
      </c>
      <c r="AZ11" s="3344">
        <v>9.0999999999999998E-2</v>
      </c>
      <c r="BA11" s="509">
        <v>9.8000000000000004E-2</v>
      </c>
      <c r="BB11" s="509">
        <v>1.89</v>
      </c>
      <c r="BC11" s="3343">
        <f>SUM(AZ11:BB11)</f>
        <v>2.0789999999999997</v>
      </c>
      <c r="BD11" s="3341">
        <v>8.1000000000000003E-2</v>
      </c>
      <c r="BE11" s="509">
        <v>7.9000000000000001E-2</v>
      </c>
      <c r="BF11" s="509">
        <v>2.1469999999999998</v>
      </c>
      <c r="BG11" s="3342">
        <f t="shared" si="5"/>
        <v>2.3069999999999999</v>
      </c>
      <c r="BH11" s="3343">
        <f>BG11+BC11</f>
        <v>4.3859999999999992</v>
      </c>
      <c r="BI11" s="3344">
        <v>9.2999999999999999E-2</v>
      </c>
      <c r="BJ11" s="509">
        <v>9.0999999999999998E-2</v>
      </c>
      <c r="BK11" s="509">
        <v>1.881</v>
      </c>
      <c r="BL11" s="3343">
        <f>SUM(BI11:BK11)</f>
        <v>2.0649999999999999</v>
      </c>
      <c r="BM11" s="3341">
        <v>0.09</v>
      </c>
      <c r="BN11" s="509">
        <v>7.9000000000000001E-2</v>
      </c>
      <c r="BO11" s="509">
        <v>2.4340000000000002</v>
      </c>
      <c r="BP11" s="3342">
        <f t="shared" si="6"/>
        <v>2.6030000000000002</v>
      </c>
      <c r="BQ11" s="3343">
        <f>BP11+BL11</f>
        <v>4.6680000000000001</v>
      </c>
      <c r="BR11" s="3344">
        <v>0.09</v>
      </c>
      <c r="BS11" s="509">
        <v>8.6999999999999994E-2</v>
      </c>
      <c r="BT11" s="509">
        <v>1.79</v>
      </c>
      <c r="BU11" s="3343">
        <f>SUM(BR11:BT11)</f>
        <v>1.9670000000000001</v>
      </c>
      <c r="BV11" s="3341">
        <v>9.2999999999999999E-2</v>
      </c>
      <c r="BW11" s="509">
        <v>8.2000000000000003E-2</v>
      </c>
      <c r="BX11" s="509">
        <v>2.5259999999999998</v>
      </c>
      <c r="BY11" s="3342">
        <f t="shared" si="7"/>
        <v>2.7009999999999996</v>
      </c>
      <c r="BZ11" s="3343">
        <f>BY11+BU11</f>
        <v>4.6679999999999993</v>
      </c>
      <c r="CA11" s="3344">
        <v>7.618929402637703E-2</v>
      </c>
      <c r="CB11" s="509">
        <v>7.3014740108611337E-2</v>
      </c>
      <c r="CC11" s="509">
        <v>1.4941567106283939</v>
      </c>
      <c r="CD11" s="3343">
        <f>SUM(CA11:CC11)</f>
        <v>1.6433607447633822</v>
      </c>
      <c r="CE11" s="3341">
        <v>8.3596586501163694E-2</v>
      </c>
      <c r="CF11" s="509">
        <v>7.4072924747866573E-2</v>
      </c>
      <c r="CG11" s="509">
        <v>2.2909697439875871</v>
      </c>
      <c r="CH11" s="3342">
        <f t="shared" si="8"/>
        <v>2.4486392552366176</v>
      </c>
      <c r="CI11" s="3343">
        <f>CH11+CD11</f>
        <v>4.0919999999999996</v>
      </c>
      <c r="CJ11" s="3344">
        <v>7.3014740108611337E-2</v>
      </c>
      <c r="CK11" s="509">
        <v>6.9840186190845616E-2</v>
      </c>
      <c r="CL11" s="509">
        <v>1.4232583397982932</v>
      </c>
      <c r="CM11" s="3343">
        <f>SUM(CJ11:CL11)</f>
        <v>1.5661132660977501</v>
      </c>
      <c r="CN11" s="3341">
        <v>8.6771140418929402E-2</v>
      </c>
      <c r="CO11" s="509">
        <v>7.618929402637703E-2</v>
      </c>
      <c r="CP11" s="509">
        <v>2.3629262994569435</v>
      </c>
      <c r="CQ11" s="3342">
        <f t="shared" si="9"/>
        <v>2.5258867339022499</v>
      </c>
      <c r="CR11" s="3343">
        <f>CQ11+CM11</f>
        <v>4.0920000000000005</v>
      </c>
      <c r="CS11" s="3344">
        <v>7.0898370830100851E-2</v>
      </c>
      <c r="CT11" s="509">
        <v>6.6665632273079908E-2</v>
      </c>
      <c r="CU11" s="509">
        <v>1.3587090768037238</v>
      </c>
      <c r="CV11" s="3343">
        <f>SUM(CS11:CU11)</f>
        <v>1.4962730799069046</v>
      </c>
      <c r="CW11" s="3341">
        <v>8.9945694336695123E-2</v>
      </c>
      <c r="CX11" s="509">
        <v>7.8305663304887502E-2</v>
      </c>
      <c r="CY11" s="509">
        <v>2.4274755624515127</v>
      </c>
      <c r="CZ11" s="3342">
        <f t="shared" si="10"/>
        <v>2.5957269200930955</v>
      </c>
      <c r="DA11" s="3343">
        <f>CZ11+CV11</f>
        <v>4.0920000000000005</v>
      </c>
      <c r="DB11" s="3344">
        <v>6.7723816912335144E-2</v>
      </c>
      <c r="DC11" s="509">
        <v>6.3491078355314201E-2</v>
      </c>
      <c r="DD11" s="509">
        <v>1.3005089216446859</v>
      </c>
      <c r="DE11" s="3343">
        <f>SUM(DB11:DD11)</f>
        <v>1.4317238169123352</v>
      </c>
      <c r="DF11" s="3341">
        <v>9.206206361520558E-2</v>
      </c>
      <c r="DG11" s="509">
        <v>8.1480217222653223E-2</v>
      </c>
      <c r="DH11" s="509">
        <v>2.4867339022498061</v>
      </c>
      <c r="DI11" s="3342">
        <f t="shared" si="11"/>
        <v>2.6602761830876647</v>
      </c>
      <c r="DJ11" s="3343">
        <f>DI11+DE11</f>
        <v>4.0919999999999996</v>
      </c>
      <c r="DK11" s="3344">
        <v>6.5606514994829362E-2</v>
      </c>
      <c r="DL11" s="509">
        <v>6.031566701137539E-2</v>
      </c>
      <c r="DM11" s="509">
        <v>1.2475819544984488</v>
      </c>
      <c r="DN11" s="3343">
        <f>SUM(DK11:DM11)</f>
        <v>1.3735041365046534</v>
      </c>
      <c r="DO11" s="3341">
        <v>9.5235263702171655E-2</v>
      </c>
      <c r="DP11" s="509">
        <v>8.2537228541882113E-2</v>
      </c>
      <c r="DQ11" s="509">
        <v>2.541723371251293</v>
      </c>
      <c r="DR11" s="3342">
        <f t="shared" si="12"/>
        <v>2.7194958634953466</v>
      </c>
      <c r="DS11" s="3343">
        <f>DR11+DN11</f>
        <v>4.093</v>
      </c>
      <c r="DT11" s="2951"/>
      <c r="DU11" s="91"/>
      <c r="DV11" s="37"/>
      <c r="DX11" s="43">
        <f t="shared" si="13"/>
        <v>0</v>
      </c>
      <c r="EA11" s="62">
        <v>2</v>
      </c>
      <c r="EB11" s="63" t="s">
        <v>8219</v>
      </c>
      <c r="EC11" s="64" t="s">
        <v>41</v>
      </c>
      <c r="ED11" s="79">
        <v>3</v>
      </c>
      <c r="EE11" s="3345" t="s">
        <v>8220</v>
      </c>
      <c r="EF11" s="672" t="s">
        <v>8221</v>
      </c>
      <c r="EG11" s="3346" t="s">
        <v>8222</v>
      </c>
      <c r="EH11" s="3347" t="s">
        <v>8223</v>
      </c>
      <c r="EI11" s="3348" t="s">
        <v>8224</v>
      </c>
      <c r="EJ11" s="672" t="s">
        <v>8225</v>
      </c>
      <c r="EK11" s="3349" t="s">
        <v>8226</v>
      </c>
      <c r="EL11" s="694" t="s">
        <v>8227</v>
      </c>
      <c r="EM11" s="3347" t="s">
        <v>8228</v>
      </c>
      <c r="EN11" s="2450"/>
      <c r="EP11" s="1061">
        <f xml:space="preserve"> IF( ISNUMBER(G11), 0, 1 )</f>
        <v>0</v>
      </c>
      <c r="EQ11" s="1061">
        <f>IF('[2]Validation flags'!$H$3=1,0, IF( ISNUMBER(H11), 0, 1 ))</f>
        <v>0</v>
      </c>
      <c r="ER11" s="1061">
        <f>IF('[2]Validation flags'!$H$3=1,0, IF( ISNUMBER(I11), 0, 1 ))</f>
        <v>0</v>
      </c>
      <c r="ES11" s="1050"/>
      <c r="ET11" s="1061">
        <f t="shared" si="14"/>
        <v>0</v>
      </c>
      <c r="EU11" s="1061">
        <f>IF('[2]Validation flags'!$H$3=1,0, IF( ISNUMBER(L11), 0, 1 ))</f>
        <v>0</v>
      </c>
      <c r="EV11" s="1061">
        <f>IF('[2]Validation flags'!$H$3=1,0, IF( ISNUMBER(M11), 0, 1 ))</f>
        <v>0</v>
      </c>
      <c r="EW11" s="1050"/>
      <c r="EX11" s="1050"/>
      <c r="EY11" s="1061">
        <f xml:space="preserve"> IF( ISNUMBER(P11), 0, 1 )</f>
        <v>0</v>
      </c>
      <c r="EZ11" s="1061">
        <f>IF('[2]Validation flags'!$H$3=1,0, IF( ISNUMBER(Q11), 0, 1 ))</f>
        <v>0</v>
      </c>
      <c r="FA11" s="1061">
        <f>IF('[2]Validation flags'!$H$3=1,0, IF( ISNUMBER(R11), 0, 1 ))</f>
        <v>0</v>
      </c>
      <c r="FB11" s="1050"/>
      <c r="FC11" s="1061">
        <f t="shared" si="15"/>
        <v>0</v>
      </c>
      <c r="FD11" s="1061">
        <f>IF('[2]Validation flags'!$H$3=1,0, IF( ISNUMBER(U11), 0, 1 ))</f>
        <v>0</v>
      </c>
      <c r="FE11" s="1061">
        <f>IF('[2]Validation flags'!$H$3=1,0, IF( ISNUMBER(V11), 0, 1 ))</f>
        <v>0</v>
      </c>
      <c r="FF11" s="1050"/>
      <c r="FG11" s="1050"/>
      <c r="FH11" s="1061">
        <f xml:space="preserve"> IF( ISNUMBER(Y11), 0, 1 )</f>
        <v>0</v>
      </c>
      <c r="FI11" s="1061">
        <f>IF('[2]Validation flags'!$H$3=1,0, IF( ISNUMBER(Z11), 0, 1 ))</f>
        <v>0</v>
      </c>
      <c r="FJ11" s="1061">
        <f>IF('[2]Validation flags'!$H$3=1,0, IF( ISNUMBER(AA11), 0, 1 ))</f>
        <v>0</v>
      </c>
      <c r="FK11" s="1050"/>
      <c r="FL11" s="1061">
        <f t="shared" si="16"/>
        <v>0</v>
      </c>
      <c r="FM11" s="1061">
        <f>IF('[2]Validation flags'!$H$3=1,0, IF( ISNUMBER(AD11), 0, 1 ))</f>
        <v>0</v>
      </c>
      <c r="FN11" s="1061">
        <f>IF('[2]Validation flags'!$H$3=1,0, IF( ISNUMBER(AE11), 0, 1 ))</f>
        <v>0</v>
      </c>
      <c r="FO11" s="1050"/>
      <c r="FP11" s="1050"/>
      <c r="FQ11" s="1061">
        <f xml:space="preserve"> IF( ISNUMBER(AH11), 0, 1 )</f>
        <v>0</v>
      </c>
      <c r="FR11" s="1061">
        <f>IF('[2]Validation flags'!$H$3=1,0, IF( ISNUMBER(AI11), 0, 1 ))</f>
        <v>0</v>
      </c>
      <c r="FS11" s="1061">
        <f>IF('[2]Validation flags'!$H$3=1,0, IF( ISNUMBER(AJ11), 0, 1 ))</f>
        <v>0</v>
      </c>
      <c r="FT11" s="1050"/>
      <c r="FU11" s="1061">
        <f t="shared" si="17"/>
        <v>0</v>
      </c>
      <c r="FV11" s="1061">
        <f>IF('[2]Validation flags'!$H$3=1,0, IF( ISNUMBER(AM11), 0, 1 ))</f>
        <v>0</v>
      </c>
      <c r="FW11" s="1061">
        <f>IF('[2]Validation flags'!$H$3=1,0, IF( ISNUMBER(AN11), 0, 1 ))</f>
        <v>0</v>
      </c>
      <c r="FX11" s="1050"/>
      <c r="FY11" s="1050"/>
      <c r="FZ11" s="1050"/>
      <c r="GA11" s="1050"/>
      <c r="GB11" s="1050"/>
      <c r="GC11" s="1050"/>
      <c r="GD11" s="1050"/>
      <c r="GE11" s="1050"/>
      <c r="GF11" s="1050"/>
      <c r="GG11" s="1050"/>
      <c r="GH11" s="1050"/>
      <c r="GI11" s="1061">
        <f xml:space="preserve"> IF( ISNUMBER(AZ11), 0, 1 )</f>
        <v>0</v>
      </c>
      <c r="GJ11" s="1061">
        <f>IF('[2]Validation flags'!$H$3=1,0, IF( ISNUMBER(BA11), 0, 1 ))</f>
        <v>0</v>
      </c>
      <c r="GK11" s="1061">
        <f>IF('[2]Validation flags'!$H$3=1,0, IF( ISNUMBER(BB11), 0, 1 ))</f>
        <v>0</v>
      </c>
      <c r="GL11" s="1050"/>
      <c r="GM11" s="1061">
        <f t="shared" si="18"/>
        <v>0</v>
      </c>
      <c r="GN11" s="1061">
        <f>IF('[2]Validation flags'!$H$3=1,0, IF( ISNUMBER(BE11), 0, 1 ))</f>
        <v>0</v>
      </c>
      <c r="GO11" s="1061">
        <f>IF('[2]Validation flags'!$H$3=1,0, IF( ISNUMBER(BF11), 0, 1 ))</f>
        <v>0</v>
      </c>
      <c r="GP11" s="1050"/>
      <c r="GQ11" s="1050"/>
      <c r="GR11" s="1061">
        <f xml:space="preserve"> IF( ISNUMBER(BI11), 0, 1 )</f>
        <v>0</v>
      </c>
      <c r="GS11" s="1061">
        <f>IF('[2]Validation flags'!$H$3=1,0, IF( ISNUMBER(BJ11), 0, 1 ))</f>
        <v>0</v>
      </c>
      <c r="GT11" s="1061">
        <f>IF('[2]Validation flags'!$H$3=1,0, IF( ISNUMBER(BK11), 0, 1 ))</f>
        <v>0</v>
      </c>
      <c r="GU11" s="1050"/>
      <c r="GV11" s="1061">
        <f t="shared" si="19"/>
        <v>0</v>
      </c>
      <c r="GW11" s="1061">
        <f>IF('[2]Validation flags'!$H$3=1,0, IF( ISNUMBER(BN11), 0, 1 ))</f>
        <v>0</v>
      </c>
      <c r="GX11" s="1061">
        <f>IF('[2]Validation flags'!$H$3=1,0, IF( ISNUMBER(BO11), 0, 1 ))</f>
        <v>0</v>
      </c>
      <c r="GY11" s="1050"/>
      <c r="GZ11" s="1050"/>
      <c r="HA11" s="1061">
        <f xml:space="preserve"> IF( ISNUMBER(BR11), 0, 1 )</f>
        <v>0</v>
      </c>
      <c r="HB11" s="1061">
        <f>IF('[2]Validation flags'!$H$3=1,0, IF( ISNUMBER(BS11), 0, 1 ))</f>
        <v>0</v>
      </c>
      <c r="HC11" s="1061">
        <f>IF('[2]Validation flags'!$H$3=1,0, IF( ISNUMBER(BT11), 0, 1 ))</f>
        <v>0</v>
      </c>
      <c r="HD11" s="1050"/>
      <c r="HE11" s="1061">
        <f t="shared" si="20"/>
        <v>0</v>
      </c>
      <c r="HF11" s="1061">
        <f>IF('[2]Validation flags'!$H$3=1,0, IF( ISNUMBER(BW11), 0, 1 ))</f>
        <v>0</v>
      </c>
      <c r="HG11" s="1061">
        <f>IF('[2]Validation flags'!$H$3=1,0, IF( ISNUMBER(BX11), 0, 1 ))</f>
        <v>0</v>
      </c>
      <c r="HH11" s="1050"/>
      <c r="HI11" s="1050"/>
      <c r="HJ11" s="1061">
        <f xml:space="preserve"> IF( ISNUMBER(CA11), 0, 1 )</f>
        <v>0</v>
      </c>
      <c r="HK11" s="1061">
        <f>IF('[2]Validation flags'!$H$3=1,0, IF( ISNUMBER(CB11), 0, 1 ))</f>
        <v>0</v>
      </c>
      <c r="HL11" s="1061">
        <f>IF('[2]Validation flags'!$H$3=1,0, IF( ISNUMBER(CC11), 0, 1 ))</f>
        <v>0</v>
      </c>
      <c r="HM11" s="1050"/>
      <c r="HN11" s="1061">
        <f t="shared" si="21"/>
        <v>0</v>
      </c>
      <c r="HO11" s="1061">
        <f>IF('[2]Validation flags'!$H$3=1,0, IF( ISNUMBER(CF11), 0, 1 ))</f>
        <v>0</v>
      </c>
      <c r="HP11" s="1061">
        <f>IF('[2]Validation flags'!$H$3=1,0, IF( ISNUMBER(CG11), 0, 1 ))</f>
        <v>0</v>
      </c>
      <c r="HQ11" s="1050"/>
      <c r="HR11" s="1050"/>
      <c r="HS11" s="1061">
        <f xml:space="preserve"> IF( ISNUMBER(CJ11), 0, 1 )</f>
        <v>0</v>
      </c>
      <c r="HT11" s="1061">
        <f>IF('[2]Validation flags'!$H$3=1,0, IF( ISNUMBER(CK11), 0, 1 ))</f>
        <v>0</v>
      </c>
      <c r="HU11" s="1061">
        <f>IF('[2]Validation flags'!$H$3=1,0, IF( ISNUMBER(CL11), 0, 1 ))</f>
        <v>0</v>
      </c>
      <c r="HV11" s="1050"/>
      <c r="HW11" s="1061">
        <f t="shared" si="22"/>
        <v>0</v>
      </c>
      <c r="HX11" s="1061">
        <f>IF('[2]Validation flags'!$H$3=1,0, IF( ISNUMBER(CO11), 0, 1 ))</f>
        <v>0</v>
      </c>
      <c r="HY11" s="1061">
        <f>IF('[2]Validation flags'!$H$3=1,0, IF( ISNUMBER(CP11), 0, 1 ))</f>
        <v>0</v>
      </c>
      <c r="HZ11" s="1050"/>
      <c r="IA11" s="1050"/>
      <c r="IB11" s="1061">
        <f xml:space="preserve"> IF( ISNUMBER(CS11), 0, 1 )</f>
        <v>0</v>
      </c>
      <c r="IC11" s="1061">
        <f>IF('[2]Validation flags'!$H$3=1,0, IF( ISNUMBER(CT11), 0, 1 ))</f>
        <v>0</v>
      </c>
      <c r="ID11" s="1061">
        <f>IF('[2]Validation flags'!$H$3=1,0, IF( ISNUMBER(CU11), 0, 1 ))</f>
        <v>0</v>
      </c>
      <c r="IE11" s="1050"/>
      <c r="IF11" s="1061">
        <f t="shared" si="23"/>
        <v>0</v>
      </c>
      <c r="IG11" s="1061">
        <f>IF('[2]Validation flags'!$H$3=1,0, IF( ISNUMBER(CX11), 0, 1 ))</f>
        <v>0</v>
      </c>
      <c r="IH11" s="1061">
        <f>IF('[2]Validation flags'!$H$3=1,0, IF( ISNUMBER(CY11), 0, 1 ))</f>
        <v>0</v>
      </c>
      <c r="II11" s="1050"/>
      <c r="IJ11" s="1050"/>
      <c r="IK11" s="1061">
        <f xml:space="preserve"> IF( ISNUMBER(DB11), 0, 1 )</f>
        <v>0</v>
      </c>
      <c r="IL11" s="1061">
        <f>IF('[2]Validation flags'!$H$3=1,0, IF( ISNUMBER(DC11), 0, 1 ))</f>
        <v>0</v>
      </c>
      <c r="IM11" s="1061">
        <f>IF('[2]Validation flags'!$H$3=1,0, IF( ISNUMBER(DD11), 0, 1 ))</f>
        <v>0</v>
      </c>
      <c r="IN11" s="1050"/>
      <c r="IO11" s="1061">
        <f t="shared" si="24"/>
        <v>0</v>
      </c>
      <c r="IP11" s="1061">
        <f>IF('[2]Validation flags'!$H$3=1,0, IF( ISNUMBER(DG11), 0, 1 ))</f>
        <v>0</v>
      </c>
      <c r="IQ11" s="1061">
        <f>IF('[2]Validation flags'!$H$3=1,0, IF( ISNUMBER(DH11), 0, 1 ))</f>
        <v>0</v>
      </c>
      <c r="IR11" s="1050"/>
      <c r="IS11" s="1050"/>
      <c r="IT11" s="1061">
        <f xml:space="preserve"> IF( ISNUMBER(DK11), 0, 1 )</f>
        <v>0</v>
      </c>
      <c r="IU11" s="1061">
        <f>IF('[2]Validation flags'!$H$3=1,0, IF( ISNUMBER(DL11), 0, 1 ))</f>
        <v>0</v>
      </c>
      <c r="IV11" s="1061">
        <f>IF('[2]Validation flags'!$H$3=1,0, IF( ISNUMBER(DM11), 0, 1 ))</f>
        <v>0</v>
      </c>
      <c r="IW11" s="1050"/>
      <c r="IX11" s="1061">
        <f t="shared" si="25"/>
        <v>0</v>
      </c>
      <c r="IY11" s="1061">
        <f>IF('[2]Validation flags'!$H$3=1,0, IF( ISNUMBER(DP11), 0, 1 ))</f>
        <v>0</v>
      </c>
      <c r="IZ11" s="1061">
        <f>IF('[2]Validation flags'!$H$3=1,0, IF( ISNUMBER(DQ11), 0, 1 ))</f>
        <v>0</v>
      </c>
      <c r="JA11" s="1050"/>
      <c r="JB11" s="1050"/>
    </row>
    <row r="12" spans="2:262" ht="14.25" customHeight="1" x14ac:dyDescent="0.25">
      <c r="B12" s="62">
        <v>3</v>
      </c>
      <c r="C12" s="63" t="s">
        <v>8229</v>
      </c>
      <c r="D12" s="64" t="s">
        <v>56</v>
      </c>
      <c r="E12" s="64" t="s">
        <v>41</v>
      </c>
      <c r="F12" s="79">
        <v>3</v>
      </c>
      <c r="G12" s="3339">
        <v>0.379</v>
      </c>
      <c r="H12" s="509">
        <v>9.1999999999999998E-2</v>
      </c>
      <c r="I12" s="509">
        <v>9.3789999999999996</v>
      </c>
      <c r="J12" s="3340">
        <f>SUM(G12:I12)</f>
        <v>9.85</v>
      </c>
      <c r="K12" s="3341">
        <v>0.158</v>
      </c>
      <c r="L12" s="509">
        <v>2E-3</v>
      </c>
      <c r="M12" s="509">
        <v>4.5960000000000001</v>
      </c>
      <c r="N12" s="3342">
        <f t="shared" si="0"/>
        <v>4.7560000000000002</v>
      </c>
      <c r="O12" s="3343">
        <f>N12+J12</f>
        <v>14.606</v>
      </c>
      <c r="P12" s="3344">
        <v>0.434</v>
      </c>
      <c r="Q12" s="509">
        <v>0.106</v>
      </c>
      <c r="R12" s="509">
        <v>10.725</v>
      </c>
      <c r="S12" s="3343">
        <f>SUM(P12:R12)</f>
        <v>11.265000000000001</v>
      </c>
      <c r="T12" s="3341">
        <v>0.187</v>
      </c>
      <c r="U12" s="509">
        <v>3.0000000000000001E-3</v>
      </c>
      <c r="V12" s="509">
        <v>5.4550000000000001</v>
      </c>
      <c r="W12" s="3342">
        <f t="shared" si="1"/>
        <v>5.6450000000000005</v>
      </c>
      <c r="X12" s="3343">
        <f>W12+S12</f>
        <v>16.91</v>
      </c>
      <c r="Y12" s="3344">
        <v>0.46100000000000002</v>
      </c>
      <c r="Z12" s="509">
        <v>0.112</v>
      </c>
      <c r="AA12" s="509">
        <v>11.401</v>
      </c>
      <c r="AB12" s="3343">
        <f>SUM(Y12:AA12)</f>
        <v>11.974</v>
      </c>
      <c r="AC12" s="3341">
        <v>0.20200000000000001</v>
      </c>
      <c r="AD12" s="509">
        <v>3.0000000000000001E-3</v>
      </c>
      <c r="AE12" s="509">
        <v>5.899</v>
      </c>
      <c r="AF12" s="3342">
        <f t="shared" si="2"/>
        <v>6.1040000000000001</v>
      </c>
      <c r="AG12" s="3343">
        <f>AF12+AB12</f>
        <v>18.077999999999999</v>
      </c>
      <c r="AH12" s="3344">
        <v>0.43099999999999999</v>
      </c>
      <c r="AI12" s="509">
        <v>0.105</v>
      </c>
      <c r="AJ12" s="509">
        <v>10.657</v>
      </c>
      <c r="AK12" s="3343">
        <f>SUM(AH12:AJ12)</f>
        <v>11.193</v>
      </c>
      <c r="AL12" s="3341">
        <v>0.214</v>
      </c>
      <c r="AM12" s="509">
        <v>3.0000000000000001E-3</v>
      </c>
      <c r="AN12" s="509">
        <v>6.242</v>
      </c>
      <c r="AO12" s="3342">
        <f t="shared" si="3"/>
        <v>6.4589999999999996</v>
      </c>
      <c r="AP12" s="3343">
        <f>AO12+AK12</f>
        <v>17.652000000000001</v>
      </c>
      <c r="AQ12" s="3344">
        <v>0.372</v>
      </c>
      <c r="AR12" s="509">
        <v>0.11700000000000001</v>
      </c>
      <c r="AS12" s="509">
        <v>11.371</v>
      </c>
      <c r="AT12" s="3343">
        <f>SUM(AQ12:AS12)</f>
        <v>11.860000000000001</v>
      </c>
      <c r="AU12" s="3341">
        <v>0.16500000000000001</v>
      </c>
      <c r="AV12" s="509">
        <v>0</v>
      </c>
      <c r="AW12" s="509">
        <v>6.2380000000000004</v>
      </c>
      <c r="AX12" s="3342">
        <f t="shared" si="4"/>
        <v>6.4030000000000005</v>
      </c>
      <c r="AY12" s="3343">
        <f>AX12+AT12</f>
        <v>18.263000000000002</v>
      </c>
      <c r="AZ12" s="3344">
        <v>0.47199999999999998</v>
      </c>
      <c r="BA12" s="509">
        <v>8.7999999999999995E-2</v>
      </c>
      <c r="BB12" s="509">
        <v>11.002000000000001</v>
      </c>
      <c r="BC12" s="3343">
        <f>SUM(AZ12:BB12)</f>
        <v>11.562000000000001</v>
      </c>
      <c r="BD12" s="3341">
        <v>0.19600000000000001</v>
      </c>
      <c r="BE12" s="509">
        <v>1E-3</v>
      </c>
      <c r="BF12" s="509">
        <v>7.8109999999999999</v>
      </c>
      <c r="BG12" s="3342">
        <f t="shared" si="5"/>
        <v>8.0079999999999991</v>
      </c>
      <c r="BH12" s="3343">
        <f>BG12+BC12</f>
        <v>19.57</v>
      </c>
      <c r="BI12" s="3344">
        <v>0.45800000000000002</v>
      </c>
      <c r="BJ12" s="509">
        <v>0.112</v>
      </c>
      <c r="BK12" s="509">
        <v>11.326000000000001</v>
      </c>
      <c r="BL12" s="3343">
        <f>SUM(BI12:BK12)</f>
        <v>11.896000000000001</v>
      </c>
      <c r="BM12" s="3341">
        <v>0.22700000000000001</v>
      </c>
      <c r="BN12" s="509">
        <v>3.0000000000000001E-3</v>
      </c>
      <c r="BO12" s="509">
        <v>6.6360000000000001</v>
      </c>
      <c r="BP12" s="3342">
        <f t="shared" si="6"/>
        <v>6.8660000000000005</v>
      </c>
      <c r="BQ12" s="3343">
        <f>BP12+BL12</f>
        <v>18.762</v>
      </c>
      <c r="BR12" s="3344">
        <v>0.45900000000000002</v>
      </c>
      <c r="BS12" s="509">
        <v>0.112</v>
      </c>
      <c r="BT12" s="509">
        <v>11.358000000000001</v>
      </c>
      <c r="BU12" s="3343">
        <f>SUM(BR12:BT12)</f>
        <v>11.929</v>
      </c>
      <c r="BV12" s="3341">
        <v>0.23300000000000001</v>
      </c>
      <c r="BW12" s="509">
        <v>3.0000000000000001E-3</v>
      </c>
      <c r="BX12" s="509">
        <v>6.8049999999999997</v>
      </c>
      <c r="BY12" s="3342">
        <f t="shared" si="7"/>
        <v>7.0409999999999995</v>
      </c>
      <c r="BZ12" s="3343">
        <f>BY12+BU12</f>
        <v>18.97</v>
      </c>
      <c r="CA12" s="3344">
        <v>0.49792557095031115</v>
      </c>
      <c r="CB12" s="509">
        <v>0.12130437343337046</v>
      </c>
      <c r="CC12" s="509">
        <v>12.311816263613611</v>
      </c>
      <c r="CD12" s="3343">
        <f>SUM(CA12:CC12)</f>
        <v>12.931046207997293</v>
      </c>
      <c r="CE12" s="3341">
        <v>0.25290198823116505</v>
      </c>
      <c r="CF12" s="509">
        <v>3.545354975203249E-3</v>
      </c>
      <c r="CG12" s="509">
        <v>7.3767019184062255</v>
      </c>
      <c r="CH12" s="3342">
        <f t="shared" si="8"/>
        <v>7.6331492616125942</v>
      </c>
      <c r="CI12" s="3343">
        <f>CH12+CD12</f>
        <v>20.564195469609885</v>
      </c>
      <c r="CJ12" s="3344">
        <v>0.51614658703890026</v>
      </c>
      <c r="CK12" s="509">
        <v>0.12574336807212186</v>
      </c>
      <c r="CL12" s="509">
        <v>12.762353081377171</v>
      </c>
      <c r="CM12" s="3343">
        <f>SUM(CJ12:CL12)</f>
        <v>13.404243036488193</v>
      </c>
      <c r="CN12" s="3341">
        <v>0.26215664688948909</v>
      </c>
      <c r="CO12" s="509">
        <v>3.6750931806937724E-3</v>
      </c>
      <c r="CP12" s="509">
        <v>7.6466438779635082</v>
      </c>
      <c r="CQ12" s="3342">
        <f t="shared" si="9"/>
        <v>7.9124756180336906</v>
      </c>
      <c r="CR12" s="3343">
        <f>CQ12+CM12</f>
        <v>21.316718654521885</v>
      </c>
      <c r="CS12" s="3344">
        <v>0.53486589763386827</v>
      </c>
      <c r="CT12" s="509">
        <v>0.13030375696416743</v>
      </c>
      <c r="CU12" s="509">
        <v>13.225210837782216</v>
      </c>
      <c r="CV12" s="3343">
        <f>SUM(CS12:CU12)</f>
        <v>13.890380492380251</v>
      </c>
      <c r="CW12" s="3341">
        <v>0.27166439492249095</v>
      </c>
      <c r="CX12" s="509">
        <v>3.8083793680723029E-3</v>
      </c>
      <c r="CY12" s="509">
        <v>7.9239680051691046</v>
      </c>
      <c r="CZ12" s="3342">
        <f t="shared" si="10"/>
        <v>8.1994407794596675</v>
      </c>
      <c r="DA12" s="3343">
        <f>CZ12+CV12</f>
        <v>22.089821271839917</v>
      </c>
      <c r="DB12" s="3344">
        <v>0.55398223900041788</v>
      </c>
      <c r="DC12" s="509">
        <v>0.13496087029012499</v>
      </c>
      <c r="DD12" s="509">
        <v>13.697885663636782</v>
      </c>
      <c r="DE12" s="3343">
        <f>SUM(DB12:DD12)</f>
        <v>14.386828772927325</v>
      </c>
      <c r="DF12" s="3341">
        <v>0.28137379934227019</v>
      </c>
      <c r="DG12" s="509">
        <v>3.9444925141439748E-3</v>
      </c>
      <c r="DH12" s="509">
        <v>8.2071740910955633</v>
      </c>
      <c r="DI12" s="3342">
        <f t="shared" si="11"/>
        <v>8.4924923829519781</v>
      </c>
      <c r="DJ12" s="3343">
        <f>DI12+DE12</f>
        <v>22.879321155879303</v>
      </c>
      <c r="DK12" s="3344">
        <v>0.57356998294442563</v>
      </c>
      <c r="DL12" s="509">
        <v>0.13973282647137977</v>
      </c>
      <c r="DM12" s="509">
        <v>14.182216492433284</v>
      </c>
      <c r="DN12" s="3343">
        <f>SUM(DK12:DM12)</f>
        <v>14.89551930184909</v>
      </c>
      <c r="DO12" s="3341">
        <v>0.29132263442408379</v>
      </c>
      <c r="DP12" s="509">
        <v>4.0839621648236044E-3</v>
      </c>
      <c r="DQ12" s="509">
        <v>8.4973639442763123</v>
      </c>
      <c r="DR12" s="3342">
        <f t="shared" si="12"/>
        <v>8.7927705408652201</v>
      </c>
      <c r="DS12" s="3343">
        <f>DR12+DN12</f>
        <v>23.688289842714312</v>
      </c>
      <c r="DT12" s="2951"/>
      <c r="DU12" s="91"/>
      <c r="DV12" s="37"/>
      <c r="DX12" s="43">
        <f t="shared" si="13"/>
        <v>0</v>
      </c>
      <c r="EA12" s="62">
        <v>3</v>
      </c>
      <c r="EB12" s="63" t="s">
        <v>8229</v>
      </c>
      <c r="EC12" s="64" t="s">
        <v>41</v>
      </c>
      <c r="ED12" s="79">
        <v>3</v>
      </c>
      <c r="EE12" s="3345" t="s">
        <v>8230</v>
      </c>
      <c r="EF12" s="672" t="s">
        <v>8231</v>
      </c>
      <c r="EG12" s="3346" t="s">
        <v>8232</v>
      </c>
      <c r="EH12" s="3347" t="s">
        <v>8233</v>
      </c>
      <c r="EI12" s="3348" t="s">
        <v>8234</v>
      </c>
      <c r="EJ12" s="672" t="s">
        <v>8235</v>
      </c>
      <c r="EK12" s="3349" t="s">
        <v>8236</v>
      </c>
      <c r="EL12" s="694" t="s">
        <v>8237</v>
      </c>
      <c r="EM12" s="3347" t="s">
        <v>8238</v>
      </c>
      <c r="EN12" s="2450"/>
      <c r="EP12" s="1061">
        <f xml:space="preserve"> IF( ISNUMBER(G12), 0, 1 )</f>
        <v>0</v>
      </c>
      <c r="EQ12" s="1061">
        <f>IF('[2]Validation flags'!$H$3=1,0, IF( ISNUMBER(H12), 0, 1 ))</f>
        <v>0</v>
      </c>
      <c r="ER12" s="1061">
        <f>IF('[2]Validation flags'!$H$3=1,0, IF( ISNUMBER(I12), 0, 1 ))</f>
        <v>0</v>
      </c>
      <c r="ES12" s="1050"/>
      <c r="ET12" s="1061">
        <f t="shared" si="14"/>
        <v>0</v>
      </c>
      <c r="EU12" s="1061">
        <f>IF('[2]Validation flags'!$H$3=1,0, IF( ISNUMBER(L12), 0, 1 ))</f>
        <v>0</v>
      </c>
      <c r="EV12" s="1061">
        <f>IF('[2]Validation flags'!$H$3=1,0, IF( ISNUMBER(M12), 0, 1 ))</f>
        <v>0</v>
      </c>
      <c r="EW12" s="1050"/>
      <c r="EX12" s="1050"/>
      <c r="EY12" s="1061">
        <f xml:space="preserve"> IF( ISNUMBER(P12), 0, 1 )</f>
        <v>0</v>
      </c>
      <c r="EZ12" s="1061">
        <f>IF('[2]Validation flags'!$H$3=1,0, IF( ISNUMBER(Q12), 0, 1 ))</f>
        <v>0</v>
      </c>
      <c r="FA12" s="1061">
        <f>IF('[2]Validation flags'!$H$3=1,0, IF( ISNUMBER(R12), 0, 1 ))</f>
        <v>0</v>
      </c>
      <c r="FB12" s="1050"/>
      <c r="FC12" s="1061">
        <f t="shared" si="15"/>
        <v>0</v>
      </c>
      <c r="FD12" s="1061">
        <f>IF('[2]Validation flags'!$H$3=1,0, IF( ISNUMBER(U12), 0, 1 ))</f>
        <v>0</v>
      </c>
      <c r="FE12" s="1061">
        <f>IF('[2]Validation flags'!$H$3=1,0, IF( ISNUMBER(V12), 0, 1 ))</f>
        <v>0</v>
      </c>
      <c r="FF12" s="1050"/>
      <c r="FG12" s="1050"/>
      <c r="FH12" s="1061">
        <f xml:space="preserve"> IF( ISNUMBER(Y12), 0, 1 )</f>
        <v>0</v>
      </c>
      <c r="FI12" s="1061">
        <f>IF('[2]Validation flags'!$H$3=1,0, IF( ISNUMBER(Z12), 0, 1 ))</f>
        <v>0</v>
      </c>
      <c r="FJ12" s="1061">
        <f>IF('[2]Validation flags'!$H$3=1,0, IF( ISNUMBER(AA12), 0, 1 ))</f>
        <v>0</v>
      </c>
      <c r="FK12" s="1050"/>
      <c r="FL12" s="1061">
        <f t="shared" si="16"/>
        <v>0</v>
      </c>
      <c r="FM12" s="1061">
        <f>IF('[2]Validation flags'!$H$3=1,0, IF( ISNUMBER(AD12), 0, 1 ))</f>
        <v>0</v>
      </c>
      <c r="FN12" s="1061">
        <f>IF('[2]Validation flags'!$H$3=1,0, IF( ISNUMBER(AE12), 0, 1 ))</f>
        <v>0</v>
      </c>
      <c r="FO12" s="1050"/>
      <c r="FP12" s="1050"/>
      <c r="FQ12" s="1061">
        <f xml:space="preserve"> IF( ISNUMBER(AH12), 0, 1 )</f>
        <v>0</v>
      </c>
      <c r="FR12" s="1061">
        <f>IF('[2]Validation flags'!$H$3=1,0, IF( ISNUMBER(AI12), 0, 1 ))</f>
        <v>0</v>
      </c>
      <c r="FS12" s="1061">
        <f>IF('[2]Validation flags'!$H$3=1,0, IF( ISNUMBER(AJ12), 0, 1 ))</f>
        <v>0</v>
      </c>
      <c r="FT12" s="1050"/>
      <c r="FU12" s="1061">
        <f t="shared" si="17"/>
        <v>0</v>
      </c>
      <c r="FV12" s="1061">
        <f>IF('[2]Validation flags'!$H$3=1,0, IF( ISNUMBER(AM12), 0, 1 ))</f>
        <v>0</v>
      </c>
      <c r="FW12" s="1061">
        <f>IF('[2]Validation flags'!$H$3=1,0, IF( ISNUMBER(AN12), 0, 1 ))</f>
        <v>0</v>
      </c>
      <c r="FX12" s="1050"/>
      <c r="FY12" s="1050"/>
      <c r="FZ12" s="1050"/>
      <c r="GA12" s="1050"/>
      <c r="GB12" s="1050"/>
      <c r="GC12" s="1050"/>
      <c r="GD12" s="1050"/>
      <c r="GE12" s="1050"/>
      <c r="GF12" s="1050"/>
      <c r="GG12" s="1050"/>
      <c r="GH12" s="1050"/>
      <c r="GI12" s="1061">
        <f xml:space="preserve"> IF( ISNUMBER(AZ12), 0, 1 )</f>
        <v>0</v>
      </c>
      <c r="GJ12" s="1061">
        <f>IF('[2]Validation flags'!$H$3=1,0, IF( ISNUMBER(BA12), 0, 1 ))</f>
        <v>0</v>
      </c>
      <c r="GK12" s="1061">
        <f>IF('[2]Validation flags'!$H$3=1,0, IF( ISNUMBER(BB12), 0, 1 ))</f>
        <v>0</v>
      </c>
      <c r="GL12" s="1050"/>
      <c r="GM12" s="1061">
        <f t="shared" si="18"/>
        <v>0</v>
      </c>
      <c r="GN12" s="1061">
        <f>IF('[2]Validation flags'!$H$3=1,0, IF( ISNUMBER(BE12), 0, 1 ))</f>
        <v>0</v>
      </c>
      <c r="GO12" s="1061">
        <f>IF('[2]Validation flags'!$H$3=1,0, IF( ISNUMBER(BF12), 0, 1 ))</f>
        <v>0</v>
      </c>
      <c r="GP12" s="1050"/>
      <c r="GQ12" s="1050"/>
      <c r="GR12" s="1061">
        <f xml:space="preserve"> IF( ISNUMBER(BI12), 0, 1 )</f>
        <v>0</v>
      </c>
      <c r="GS12" s="1061">
        <f>IF('[2]Validation flags'!$H$3=1,0, IF( ISNUMBER(BJ12), 0, 1 ))</f>
        <v>0</v>
      </c>
      <c r="GT12" s="1061">
        <f>IF('[2]Validation flags'!$H$3=1,0, IF( ISNUMBER(BK12), 0, 1 ))</f>
        <v>0</v>
      </c>
      <c r="GU12" s="1050"/>
      <c r="GV12" s="1061">
        <f t="shared" si="19"/>
        <v>0</v>
      </c>
      <c r="GW12" s="1061">
        <f>IF('[2]Validation flags'!$H$3=1,0, IF( ISNUMBER(BN12), 0, 1 ))</f>
        <v>0</v>
      </c>
      <c r="GX12" s="1061">
        <f>IF('[2]Validation flags'!$H$3=1,0, IF( ISNUMBER(BO12), 0, 1 ))</f>
        <v>0</v>
      </c>
      <c r="GY12" s="1050"/>
      <c r="GZ12" s="1050"/>
      <c r="HA12" s="1061">
        <f xml:space="preserve"> IF( ISNUMBER(BR12), 0, 1 )</f>
        <v>0</v>
      </c>
      <c r="HB12" s="1061">
        <f>IF('[2]Validation flags'!$H$3=1,0, IF( ISNUMBER(BS12), 0, 1 ))</f>
        <v>0</v>
      </c>
      <c r="HC12" s="1061">
        <f>IF('[2]Validation flags'!$H$3=1,0, IF( ISNUMBER(BT12), 0, 1 ))</f>
        <v>0</v>
      </c>
      <c r="HD12" s="1050"/>
      <c r="HE12" s="1061">
        <f t="shared" si="20"/>
        <v>0</v>
      </c>
      <c r="HF12" s="1061">
        <f>IF('[2]Validation flags'!$H$3=1,0, IF( ISNUMBER(BW12), 0, 1 ))</f>
        <v>0</v>
      </c>
      <c r="HG12" s="1061">
        <f>IF('[2]Validation flags'!$H$3=1,0, IF( ISNUMBER(BX12), 0, 1 ))</f>
        <v>0</v>
      </c>
      <c r="HH12" s="1050"/>
      <c r="HI12" s="1050"/>
      <c r="HJ12" s="1061">
        <f xml:space="preserve"> IF( ISNUMBER(CA12), 0, 1 )</f>
        <v>0</v>
      </c>
      <c r="HK12" s="1061">
        <f>IF('[2]Validation flags'!$H$3=1,0, IF( ISNUMBER(CB12), 0, 1 ))</f>
        <v>0</v>
      </c>
      <c r="HL12" s="1061">
        <f>IF('[2]Validation flags'!$H$3=1,0, IF( ISNUMBER(CC12), 0, 1 ))</f>
        <v>0</v>
      </c>
      <c r="HM12" s="1050"/>
      <c r="HN12" s="1061">
        <f t="shared" si="21"/>
        <v>0</v>
      </c>
      <c r="HO12" s="1061">
        <f>IF('[2]Validation flags'!$H$3=1,0, IF( ISNUMBER(CF12), 0, 1 ))</f>
        <v>0</v>
      </c>
      <c r="HP12" s="1061">
        <f>IF('[2]Validation flags'!$H$3=1,0, IF( ISNUMBER(CG12), 0, 1 ))</f>
        <v>0</v>
      </c>
      <c r="HQ12" s="1050"/>
      <c r="HR12" s="1050"/>
      <c r="HS12" s="1061">
        <f xml:space="preserve"> IF( ISNUMBER(CJ12), 0, 1 )</f>
        <v>0</v>
      </c>
      <c r="HT12" s="1061">
        <f>IF('[2]Validation flags'!$H$3=1,0, IF( ISNUMBER(CK12), 0, 1 ))</f>
        <v>0</v>
      </c>
      <c r="HU12" s="1061">
        <f>IF('[2]Validation flags'!$H$3=1,0, IF( ISNUMBER(CL12), 0, 1 ))</f>
        <v>0</v>
      </c>
      <c r="HV12" s="1050"/>
      <c r="HW12" s="1061">
        <f t="shared" si="22"/>
        <v>0</v>
      </c>
      <c r="HX12" s="1061">
        <f>IF('[2]Validation flags'!$H$3=1,0, IF( ISNUMBER(CO12), 0, 1 ))</f>
        <v>0</v>
      </c>
      <c r="HY12" s="1061">
        <f>IF('[2]Validation flags'!$H$3=1,0, IF( ISNUMBER(CP12), 0, 1 ))</f>
        <v>0</v>
      </c>
      <c r="HZ12" s="1050"/>
      <c r="IA12" s="1050"/>
      <c r="IB12" s="1061">
        <f xml:space="preserve"> IF( ISNUMBER(CS12), 0, 1 )</f>
        <v>0</v>
      </c>
      <c r="IC12" s="1061">
        <f>IF('[2]Validation flags'!$H$3=1,0, IF( ISNUMBER(CT12), 0, 1 ))</f>
        <v>0</v>
      </c>
      <c r="ID12" s="1061">
        <f>IF('[2]Validation flags'!$H$3=1,0, IF( ISNUMBER(CU12), 0, 1 ))</f>
        <v>0</v>
      </c>
      <c r="IE12" s="1050"/>
      <c r="IF12" s="1061">
        <f t="shared" si="23"/>
        <v>0</v>
      </c>
      <c r="IG12" s="1061">
        <f>IF('[2]Validation flags'!$H$3=1,0, IF( ISNUMBER(CX12), 0, 1 ))</f>
        <v>0</v>
      </c>
      <c r="IH12" s="1061">
        <f>IF('[2]Validation flags'!$H$3=1,0, IF( ISNUMBER(CY12), 0, 1 ))</f>
        <v>0</v>
      </c>
      <c r="II12" s="1050"/>
      <c r="IJ12" s="1050"/>
      <c r="IK12" s="1061">
        <f xml:space="preserve"> IF( ISNUMBER(DB12), 0, 1 )</f>
        <v>0</v>
      </c>
      <c r="IL12" s="1061">
        <f>IF('[2]Validation flags'!$H$3=1,0, IF( ISNUMBER(DC12), 0, 1 ))</f>
        <v>0</v>
      </c>
      <c r="IM12" s="1061">
        <f>IF('[2]Validation flags'!$H$3=1,0, IF( ISNUMBER(DD12), 0, 1 ))</f>
        <v>0</v>
      </c>
      <c r="IN12" s="1050"/>
      <c r="IO12" s="1061">
        <f t="shared" si="24"/>
        <v>0</v>
      </c>
      <c r="IP12" s="1061">
        <f>IF('[2]Validation flags'!$H$3=1,0, IF( ISNUMBER(DG12), 0, 1 ))</f>
        <v>0</v>
      </c>
      <c r="IQ12" s="1061">
        <f>IF('[2]Validation flags'!$H$3=1,0, IF( ISNUMBER(DH12), 0, 1 ))</f>
        <v>0</v>
      </c>
      <c r="IR12" s="1050"/>
      <c r="IS12" s="1050"/>
      <c r="IT12" s="1061">
        <f xml:space="preserve"> IF( ISNUMBER(DK12), 0, 1 )</f>
        <v>0</v>
      </c>
      <c r="IU12" s="1061">
        <f>IF('[2]Validation flags'!$H$3=1,0, IF( ISNUMBER(DL12), 0, 1 ))</f>
        <v>0</v>
      </c>
      <c r="IV12" s="1061">
        <f>IF('[2]Validation flags'!$H$3=1,0, IF( ISNUMBER(DM12), 0, 1 ))</f>
        <v>0</v>
      </c>
      <c r="IW12" s="1050"/>
      <c r="IX12" s="1061">
        <f t="shared" si="25"/>
        <v>0</v>
      </c>
      <c r="IY12" s="1061">
        <f>IF('[2]Validation flags'!$H$3=1,0, IF( ISNUMBER(DP12), 0, 1 ))</f>
        <v>0</v>
      </c>
      <c r="IZ12" s="1061">
        <f>IF('[2]Validation flags'!$H$3=1,0, IF( ISNUMBER(DQ12), 0, 1 ))</f>
        <v>0</v>
      </c>
      <c r="JA12" s="1050"/>
      <c r="JB12" s="1050"/>
    </row>
    <row r="13" spans="2:262" ht="14.25" customHeight="1" x14ac:dyDescent="0.25">
      <c r="B13" s="62">
        <v>4</v>
      </c>
      <c r="C13" s="63" t="s">
        <v>8239</v>
      </c>
      <c r="D13" s="64" t="s">
        <v>8240</v>
      </c>
      <c r="E13" s="64" t="s">
        <v>41</v>
      </c>
      <c r="F13" s="79">
        <v>3</v>
      </c>
      <c r="G13" s="3350"/>
      <c r="H13" s="3351"/>
      <c r="I13" s="3351"/>
      <c r="J13" s="3352"/>
      <c r="K13" s="3341">
        <v>0.05</v>
      </c>
      <c r="L13" s="509">
        <v>0.05</v>
      </c>
      <c r="M13" s="509">
        <v>1.347</v>
      </c>
      <c r="N13" s="3342">
        <f t="shared" si="0"/>
        <v>1.4470000000000001</v>
      </c>
      <c r="O13" s="3343">
        <f>N13</f>
        <v>1.4470000000000001</v>
      </c>
      <c r="P13" s="3350"/>
      <c r="Q13" s="3351"/>
      <c r="R13" s="3351"/>
      <c r="S13" s="3352"/>
      <c r="T13" s="3341">
        <v>7.1999999999999995E-2</v>
      </c>
      <c r="U13" s="509">
        <v>7.2999999999999995E-2</v>
      </c>
      <c r="V13" s="509">
        <v>1.956</v>
      </c>
      <c r="W13" s="3342">
        <f t="shared" si="1"/>
        <v>2.101</v>
      </c>
      <c r="X13" s="3343">
        <f>W13</f>
        <v>2.101</v>
      </c>
      <c r="Y13" s="3350"/>
      <c r="Z13" s="3351"/>
      <c r="AA13" s="3351"/>
      <c r="AB13" s="3352"/>
      <c r="AC13" s="3341">
        <v>7.0999999999999994E-2</v>
      </c>
      <c r="AD13" s="509">
        <v>7.1999999999999995E-2</v>
      </c>
      <c r="AE13" s="509">
        <v>1.919</v>
      </c>
      <c r="AF13" s="3342">
        <f t="shared" si="2"/>
        <v>2.0619999999999998</v>
      </c>
      <c r="AG13" s="3343">
        <f>AF13</f>
        <v>2.0619999999999998</v>
      </c>
      <c r="AH13" s="3350"/>
      <c r="AI13" s="3351"/>
      <c r="AJ13" s="3351"/>
      <c r="AK13" s="3352"/>
      <c r="AL13" s="3341">
        <v>8.1000000000000003E-2</v>
      </c>
      <c r="AM13" s="509">
        <v>8.4000000000000005E-2</v>
      </c>
      <c r="AN13" s="509">
        <v>2.1920000000000002</v>
      </c>
      <c r="AO13" s="3342">
        <f t="shared" si="3"/>
        <v>2.3570000000000002</v>
      </c>
      <c r="AP13" s="3343">
        <f>AO13</f>
        <v>2.3570000000000002</v>
      </c>
      <c r="AQ13" s="3350"/>
      <c r="AR13" s="3351"/>
      <c r="AS13" s="3351"/>
      <c r="AT13" s="3352"/>
      <c r="AU13" s="3341">
        <v>6.4000000000000001E-2</v>
      </c>
      <c r="AV13" s="509">
        <v>6.5000000000000002E-2</v>
      </c>
      <c r="AW13" s="509">
        <v>1.6950000000000001</v>
      </c>
      <c r="AX13" s="3342">
        <f t="shared" si="4"/>
        <v>1.8240000000000001</v>
      </c>
      <c r="AY13" s="3343">
        <f>AX13</f>
        <v>1.8240000000000001</v>
      </c>
      <c r="AZ13" s="3350"/>
      <c r="BA13" s="3351"/>
      <c r="BB13" s="3351"/>
      <c r="BC13" s="3352"/>
      <c r="BD13" s="3341">
        <v>7.4999999999999997E-2</v>
      </c>
      <c r="BE13" s="509">
        <v>7.2999999999999995E-2</v>
      </c>
      <c r="BF13" s="509">
        <v>1.9870000000000001</v>
      </c>
      <c r="BG13" s="3342">
        <f t="shared" si="5"/>
        <v>2.1350000000000002</v>
      </c>
      <c r="BH13" s="3343">
        <f>BG13</f>
        <v>2.1350000000000002</v>
      </c>
      <c r="BI13" s="3350"/>
      <c r="BJ13" s="3351"/>
      <c r="BK13" s="3351"/>
      <c r="BL13" s="3352"/>
      <c r="BM13" s="3341">
        <v>7.2999999999999995E-2</v>
      </c>
      <c r="BN13" s="509">
        <v>6.5000000000000002E-2</v>
      </c>
      <c r="BO13" s="509">
        <v>1.9970000000000001</v>
      </c>
      <c r="BP13" s="3342">
        <f t="shared" si="6"/>
        <v>2.1350000000000002</v>
      </c>
      <c r="BQ13" s="3343">
        <f>BP13</f>
        <v>2.1350000000000002</v>
      </c>
      <c r="BR13" s="3350"/>
      <c r="BS13" s="3351"/>
      <c r="BT13" s="3351"/>
      <c r="BU13" s="3352"/>
      <c r="BV13" s="3341">
        <v>7.2999999999999995E-2</v>
      </c>
      <c r="BW13" s="509">
        <v>6.5000000000000002E-2</v>
      </c>
      <c r="BX13" s="509">
        <v>1.9970000000000001</v>
      </c>
      <c r="BY13" s="3342">
        <f t="shared" si="7"/>
        <v>2.1350000000000002</v>
      </c>
      <c r="BZ13" s="3343">
        <f>BY13</f>
        <v>2.1350000000000002</v>
      </c>
      <c r="CA13" s="3350"/>
      <c r="CB13" s="3351"/>
      <c r="CC13" s="3351"/>
      <c r="CD13" s="3352"/>
      <c r="CE13" s="3341">
        <v>7.2999999999999995E-2</v>
      </c>
      <c r="CF13" s="509">
        <v>6.5000000000000002E-2</v>
      </c>
      <c r="CG13" s="509">
        <v>1.9970000000000001</v>
      </c>
      <c r="CH13" s="3342">
        <f t="shared" si="8"/>
        <v>2.1350000000000002</v>
      </c>
      <c r="CI13" s="3343">
        <f>CH13</f>
        <v>2.1350000000000002</v>
      </c>
      <c r="CJ13" s="3350"/>
      <c r="CK13" s="3351"/>
      <c r="CL13" s="3351"/>
      <c r="CM13" s="3352"/>
      <c r="CN13" s="3341">
        <v>7.2999999999999995E-2</v>
      </c>
      <c r="CO13" s="509">
        <v>6.5000000000000002E-2</v>
      </c>
      <c r="CP13" s="509">
        <v>1.9970000000000001</v>
      </c>
      <c r="CQ13" s="3342">
        <f t="shared" si="9"/>
        <v>2.1350000000000002</v>
      </c>
      <c r="CR13" s="3343">
        <f>CQ13</f>
        <v>2.1350000000000002</v>
      </c>
      <c r="CS13" s="3350"/>
      <c r="CT13" s="3351"/>
      <c r="CU13" s="3351"/>
      <c r="CV13" s="3352"/>
      <c r="CW13" s="3341">
        <v>7.3999999999999996E-2</v>
      </c>
      <c r="CX13" s="509">
        <v>6.5000000000000002E-2</v>
      </c>
      <c r="CY13" s="509">
        <v>1.9970000000000001</v>
      </c>
      <c r="CZ13" s="3342">
        <f t="shared" si="10"/>
        <v>2.1360000000000001</v>
      </c>
      <c r="DA13" s="3343">
        <f>CZ13</f>
        <v>2.1360000000000001</v>
      </c>
      <c r="DB13" s="3350"/>
      <c r="DC13" s="3351"/>
      <c r="DD13" s="3351"/>
      <c r="DE13" s="3352"/>
      <c r="DF13" s="3341">
        <v>7.3999999999999996E-2</v>
      </c>
      <c r="DG13" s="509">
        <v>6.5000000000000002E-2</v>
      </c>
      <c r="DH13" s="509">
        <v>1.996</v>
      </c>
      <c r="DI13" s="3342">
        <f t="shared" si="11"/>
        <v>2.1349999999999998</v>
      </c>
      <c r="DJ13" s="3343">
        <f>DI13</f>
        <v>2.1349999999999998</v>
      </c>
      <c r="DK13" s="3350"/>
      <c r="DL13" s="3351"/>
      <c r="DM13" s="3351"/>
      <c r="DN13" s="3352"/>
      <c r="DO13" s="3341">
        <v>7.4999999999999997E-2</v>
      </c>
      <c r="DP13" s="509">
        <v>6.5000000000000002E-2</v>
      </c>
      <c r="DQ13" s="509">
        <v>1.9950000000000001</v>
      </c>
      <c r="DR13" s="3342">
        <f t="shared" si="12"/>
        <v>2.1350000000000002</v>
      </c>
      <c r="DS13" s="3343">
        <f>DR13</f>
        <v>2.1350000000000002</v>
      </c>
      <c r="DT13" s="2951"/>
      <c r="DU13" s="91"/>
      <c r="DV13" s="37"/>
      <c r="DX13" s="43">
        <f t="shared" si="13"/>
        <v>0</v>
      </c>
      <c r="EA13" s="62">
        <v>4</v>
      </c>
      <c r="EB13" s="63" t="s">
        <v>8239</v>
      </c>
      <c r="EC13" s="64" t="s">
        <v>41</v>
      </c>
      <c r="ED13" s="79">
        <v>3</v>
      </c>
      <c r="EE13" s="3353"/>
      <c r="EF13" s="3354"/>
      <c r="EG13" s="3354"/>
      <c r="EH13" s="3354"/>
      <c r="EI13" s="3348" t="s">
        <v>8241</v>
      </c>
      <c r="EJ13" s="672" t="s">
        <v>8242</v>
      </c>
      <c r="EK13" s="3349" t="s">
        <v>8243</v>
      </c>
      <c r="EL13" s="694" t="s">
        <v>8244</v>
      </c>
      <c r="EM13" s="3347" t="s">
        <v>8245</v>
      </c>
      <c r="EN13" s="2450"/>
      <c r="EP13" s="1050"/>
      <c r="EQ13" s="1050"/>
      <c r="ER13" s="1050"/>
      <c r="ES13" s="1050"/>
      <c r="ET13" s="1061">
        <f t="shared" si="14"/>
        <v>0</v>
      </c>
      <c r="EU13" s="1061">
        <f>IF('[2]Validation flags'!$H$3=1,0, IF( ISNUMBER(L13), 0, 1 ))</f>
        <v>0</v>
      </c>
      <c r="EV13" s="1061">
        <f>IF('[2]Validation flags'!$H$3=1,0, IF( ISNUMBER(M13), 0, 1 ))</f>
        <v>0</v>
      </c>
      <c r="EW13" s="1050"/>
      <c r="EX13" s="1050"/>
      <c r="EY13" s="1050"/>
      <c r="EZ13" s="1050"/>
      <c r="FA13" s="1050"/>
      <c r="FB13" s="1050"/>
      <c r="FC13" s="1061">
        <f t="shared" si="15"/>
        <v>0</v>
      </c>
      <c r="FD13" s="1061">
        <f>IF('[2]Validation flags'!$H$3=1,0, IF( ISNUMBER(U13), 0, 1 ))</f>
        <v>0</v>
      </c>
      <c r="FE13" s="1061">
        <f>IF('[2]Validation flags'!$H$3=1,0, IF( ISNUMBER(V13), 0, 1 ))</f>
        <v>0</v>
      </c>
      <c r="FF13" s="1050"/>
      <c r="FG13" s="1050"/>
      <c r="FH13" s="1050"/>
      <c r="FI13" s="1050"/>
      <c r="FJ13" s="1050"/>
      <c r="FK13" s="1050"/>
      <c r="FL13" s="1061">
        <f t="shared" si="16"/>
        <v>0</v>
      </c>
      <c r="FM13" s="1061">
        <f>IF('[2]Validation flags'!$H$3=1,0, IF( ISNUMBER(AD13), 0, 1 ))</f>
        <v>0</v>
      </c>
      <c r="FN13" s="1061">
        <f>IF('[2]Validation flags'!$H$3=1,0, IF( ISNUMBER(AE13), 0, 1 ))</f>
        <v>0</v>
      </c>
      <c r="FO13" s="1050"/>
      <c r="FP13" s="1050"/>
      <c r="FQ13" s="1050"/>
      <c r="FR13" s="1050"/>
      <c r="FS13" s="1050"/>
      <c r="FT13" s="1050"/>
      <c r="FU13" s="1061">
        <f t="shared" si="17"/>
        <v>0</v>
      </c>
      <c r="FV13" s="1061">
        <f>IF('[2]Validation flags'!$H$3=1,0, IF( ISNUMBER(AM13), 0, 1 ))</f>
        <v>0</v>
      </c>
      <c r="FW13" s="1061">
        <f>IF('[2]Validation flags'!$H$3=1,0, IF( ISNUMBER(AN13), 0, 1 ))</f>
        <v>0</v>
      </c>
      <c r="FX13" s="1050"/>
      <c r="FY13" s="1050"/>
      <c r="FZ13" s="1050"/>
      <c r="GA13" s="1050"/>
      <c r="GB13" s="1050"/>
      <c r="GC13" s="1050"/>
      <c r="GD13" s="1050"/>
      <c r="GE13" s="1050"/>
      <c r="GF13" s="1050"/>
      <c r="GG13" s="1050"/>
      <c r="GH13" s="1050"/>
      <c r="GI13" s="1050"/>
      <c r="GJ13" s="1050"/>
      <c r="GK13" s="1050"/>
      <c r="GL13" s="1050"/>
      <c r="GM13" s="1061">
        <f t="shared" si="18"/>
        <v>0</v>
      </c>
      <c r="GN13" s="1061">
        <f>IF('[2]Validation flags'!$H$3=1,0, IF( ISNUMBER(BE13), 0, 1 ))</f>
        <v>0</v>
      </c>
      <c r="GO13" s="1061">
        <f>IF('[2]Validation flags'!$H$3=1,0, IF( ISNUMBER(BF13), 0, 1 ))</f>
        <v>0</v>
      </c>
      <c r="GP13" s="1050"/>
      <c r="GQ13" s="1050"/>
      <c r="GR13" s="1050"/>
      <c r="GS13" s="1050"/>
      <c r="GT13" s="1050"/>
      <c r="GU13" s="1050"/>
      <c r="GV13" s="1061">
        <f t="shared" si="19"/>
        <v>0</v>
      </c>
      <c r="GW13" s="1061">
        <f>IF('[2]Validation flags'!$H$3=1,0, IF( ISNUMBER(BN13), 0, 1 ))</f>
        <v>0</v>
      </c>
      <c r="GX13" s="1061">
        <f>IF('[2]Validation flags'!$H$3=1,0, IF( ISNUMBER(BO13), 0, 1 ))</f>
        <v>0</v>
      </c>
      <c r="GY13" s="1050"/>
      <c r="GZ13" s="1050"/>
      <c r="HA13" s="1050"/>
      <c r="HB13" s="1050"/>
      <c r="HC13" s="1050"/>
      <c r="HD13" s="1050"/>
      <c r="HE13" s="1061">
        <f t="shared" si="20"/>
        <v>0</v>
      </c>
      <c r="HF13" s="1061">
        <f>IF('[2]Validation flags'!$H$3=1,0, IF( ISNUMBER(BW13), 0, 1 ))</f>
        <v>0</v>
      </c>
      <c r="HG13" s="1061">
        <f>IF('[2]Validation flags'!$H$3=1,0, IF( ISNUMBER(BX13), 0, 1 ))</f>
        <v>0</v>
      </c>
      <c r="HH13" s="1050"/>
      <c r="HI13" s="1050"/>
      <c r="HJ13" s="1050"/>
      <c r="HK13" s="1050"/>
      <c r="HL13" s="1050"/>
      <c r="HM13" s="1050"/>
      <c r="HN13" s="1061">
        <f t="shared" si="21"/>
        <v>0</v>
      </c>
      <c r="HO13" s="1061">
        <f>IF('[2]Validation flags'!$H$3=1,0, IF( ISNUMBER(CF13), 0, 1 ))</f>
        <v>0</v>
      </c>
      <c r="HP13" s="1061">
        <f>IF('[2]Validation flags'!$H$3=1,0, IF( ISNUMBER(CG13), 0, 1 ))</f>
        <v>0</v>
      </c>
      <c r="HQ13" s="1050"/>
      <c r="HR13" s="1050"/>
      <c r="HS13" s="1050"/>
      <c r="HT13" s="1050"/>
      <c r="HU13" s="1050"/>
      <c r="HV13" s="1050"/>
      <c r="HW13" s="1061">
        <f t="shared" si="22"/>
        <v>0</v>
      </c>
      <c r="HX13" s="1061">
        <f>IF('[2]Validation flags'!$H$3=1,0, IF( ISNUMBER(CO13), 0, 1 ))</f>
        <v>0</v>
      </c>
      <c r="HY13" s="1061">
        <f>IF('[2]Validation flags'!$H$3=1,0, IF( ISNUMBER(CP13), 0, 1 ))</f>
        <v>0</v>
      </c>
      <c r="HZ13" s="1050"/>
      <c r="IA13" s="1050"/>
      <c r="IB13" s="1050"/>
      <c r="IC13" s="1050"/>
      <c r="ID13" s="1050"/>
      <c r="IE13" s="1050"/>
      <c r="IF13" s="1061">
        <f t="shared" si="23"/>
        <v>0</v>
      </c>
      <c r="IG13" s="1061">
        <f>IF('[2]Validation flags'!$H$3=1,0, IF( ISNUMBER(CX13), 0, 1 ))</f>
        <v>0</v>
      </c>
      <c r="IH13" s="1061">
        <f>IF('[2]Validation flags'!$H$3=1,0, IF( ISNUMBER(CY13), 0, 1 ))</f>
        <v>0</v>
      </c>
      <c r="II13" s="1050"/>
      <c r="IJ13" s="1050"/>
      <c r="IK13" s="1050"/>
      <c r="IL13" s="1050"/>
      <c r="IM13" s="1050"/>
      <c r="IN13" s="1050"/>
      <c r="IO13" s="1061">
        <f t="shared" si="24"/>
        <v>0</v>
      </c>
      <c r="IP13" s="1061">
        <f>IF('[2]Validation flags'!$H$3=1,0, IF( ISNUMBER(DG13), 0, 1 ))</f>
        <v>0</v>
      </c>
      <c r="IQ13" s="1061">
        <f>IF('[2]Validation flags'!$H$3=1,0, IF( ISNUMBER(DH13), 0, 1 ))</f>
        <v>0</v>
      </c>
      <c r="IR13" s="1050"/>
      <c r="IS13" s="1050"/>
      <c r="IT13" s="1050"/>
      <c r="IU13" s="1050"/>
      <c r="IV13" s="1050"/>
      <c r="IW13" s="1050"/>
      <c r="IX13" s="1061">
        <f t="shared" si="25"/>
        <v>0</v>
      </c>
      <c r="IY13" s="1061">
        <f>IF('[2]Validation flags'!$H$3=1,0, IF( ISNUMBER(DP13), 0, 1 ))</f>
        <v>0</v>
      </c>
      <c r="IZ13" s="1061">
        <f>IF('[2]Validation flags'!$H$3=1,0, IF( ISNUMBER(DQ13), 0, 1 ))</f>
        <v>0</v>
      </c>
      <c r="JA13" s="1050"/>
      <c r="JB13" s="1050"/>
    </row>
    <row r="14" spans="2:262" ht="14.25" customHeight="1" x14ac:dyDescent="0.25">
      <c r="B14" s="62">
        <v>5</v>
      </c>
      <c r="C14" s="63" t="s">
        <v>70</v>
      </c>
      <c r="D14" s="2079"/>
      <c r="E14" s="64" t="s">
        <v>41</v>
      </c>
      <c r="F14" s="79">
        <v>3</v>
      </c>
      <c r="G14" s="3339">
        <v>0.17899999999999999</v>
      </c>
      <c r="H14" s="509">
        <v>0.20899999999999999</v>
      </c>
      <c r="I14" s="509">
        <v>3.9180000000000001</v>
      </c>
      <c r="J14" s="3340">
        <f>SUM(G14:I14)</f>
        <v>4.306</v>
      </c>
      <c r="K14" s="3341">
        <v>0.113</v>
      </c>
      <c r="L14" s="509">
        <v>0.113</v>
      </c>
      <c r="M14" s="509">
        <v>3.0449999999999999</v>
      </c>
      <c r="N14" s="3342">
        <f t="shared" si="0"/>
        <v>3.2709999999999999</v>
      </c>
      <c r="O14" s="3343">
        <f>N14+J14</f>
        <v>7.577</v>
      </c>
      <c r="P14" s="3344">
        <v>0.21199999999999999</v>
      </c>
      <c r="Q14" s="509">
        <v>0.24399999999999999</v>
      </c>
      <c r="R14" s="509">
        <v>4.5709999999999997</v>
      </c>
      <c r="S14" s="3343">
        <f>SUM(P14:R14)</f>
        <v>5.0269999999999992</v>
      </c>
      <c r="T14" s="3341">
        <v>0.14399999999999999</v>
      </c>
      <c r="U14" s="509">
        <v>0.14499999999999999</v>
      </c>
      <c r="V14" s="509">
        <v>3.8940000000000001</v>
      </c>
      <c r="W14" s="3342">
        <f t="shared" si="1"/>
        <v>4.1829999999999998</v>
      </c>
      <c r="X14" s="3343">
        <f>W14+S14</f>
        <v>9.2099999999999991</v>
      </c>
      <c r="Y14" s="3344">
        <v>0.21299999999999999</v>
      </c>
      <c r="Z14" s="509">
        <v>0.24299999999999999</v>
      </c>
      <c r="AA14" s="509">
        <v>4.5540000000000003</v>
      </c>
      <c r="AB14" s="3343">
        <f>SUM(Y14:AA14)</f>
        <v>5.01</v>
      </c>
      <c r="AC14" s="3341">
        <v>0.155</v>
      </c>
      <c r="AD14" s="509">
        <v>0.158</v>
      </c>
      <c r="AE14" s="509">
        <v>4.1859999999999999</v>
      </c>
      <c r="AF14" s="3342">
        <f t="shared" si="2"/>
        <v>4.4989999999999997</v>
      </c>
      <c r="AG14" s="3343">
        <f>AF14+AB14</f>
        <v>9.5090000000000003</v>
      </c>
      <c r="AH14" s="3344">
        <v>0.20599999999999999</v>
      </c>
      <c r="AI14" s="509">
        <v>0.23799999999999999</v>
      </c>
      <c r="AJ14" s="509">
        <v>4.3319999999999999</v>
      </c>
      <c r="AK14" s="3343">
        <f>SUM(AH14:AJ14)</f>
        <v>4.7759999999999998</v>
      </c>
      <c r="AL14" s="3341">
        <v>0.158</v>
      </c>
      <c r="AM14" s="509">
        <v>0.16400000000000001</v>
      </c>
      <c r="AN14" s="509">
        <v>4.2930000000000001</v>
      </c>
      <c r="AO14" s="3342">
        <f t="shared" si="3"/>
        <v>4.6150000000000002</v>
      </c>
      <c r="AP14" s="3343">
        <f>AO14+AK14</f>
        <v>9.391</v>
      </c>
      <c r="AQ14" s="3344">
        <v>0.20100000000000001</v>
      </c>
      <c r="AR14" s="509">
        <v>0.221</v>
      </c>
      <c r="AS14" s="509">
        <v>4.1840000000000002</v>
      </c>
      <c r="AT14" s="3343">
        <f>SUM(AQ14:AS14)</f>
        <v>4.6059999999999999</v>
      </c>
      <c r="AU14" s="3341">
        <v>0.16900000000000001</v>
      </c>
      <c r="AV14" s="509">
        <v>0.17</v>
      </c>
      <c r="AW14" s="509">
        <v>4.4470000000000001</v>
      </c>
      <c r="AX14" s="3342">
        <f t="shared" si="4"/>
        <v>4.7860000000000005</v>
      </c>
      <c r="AY14" s="3343">
        <f>AX14+AT14</f>
        <v>9.3919999999999995</v>
      </c>
      <c r="AZ14" s="3344">
        <v>0.152</v>
      </c>
      <c r="BA14" s="509">
        <v>0.16400000000000001</v>
      </c>
      <c r="BB14" s="509">
        <v>3.173</v>
      </c>
      <c r="BC14" s="3343">
        <f>SUM(AZ14:BB14)</f>
        <v>3.4889999999999999</v>
      </c>
      <c r="BD14" s="3341">
        <v>0.13600000000000001</v>
      </c>
      <c r="BE14" s="509">
        <v>0.13300000000000001</v>
      </c>
      <c r="BF14" s="509">
        <v>3.6059999999999999</v>
      </c>
      <c r="BG14" s="3342">
        <f t="shared" si="5"/>
        <v>3.875</v>
      </c>
      <c r="BH14" s="3343">
        <f>BG14+BC14</f>
        <v>7.3639999999999999</v>
      </c>
      <c r="BI14" s="3344">
        <v>0.14699999999999999</v>
      </c>
      <c r="BJ14" s="509">
        <v>0.14299999999999999</v>
      </c>
      <c r="BK14" s="509">
        <v>2.968</v>
      </c>
      <c r="BL14" s="3343">
        <f>SUM(BI14:BK14)</f>
        <v>3.258</v>
      </c>
      <c r="BM14" s="3341">
        <v>0.14099999999999999</v>
      </c>
      <c r="BN14" s="509">
        <v>0.125</v>
      </c>
      <c r="BO14" s="509">
        <v>3.8410000000000002</v>
      </c>
      <c r="BP14" s="3342">
        <f t="shared" si="6"/>
        <v>4.1070000000000002</v>
      </c>
      <c r="BQ14" s="3343">
        <f>BP14+BL14</f>
        <v>7.3650000000000002</v>
      </c>
      <c r="BR14" s="3344">
        <v>0.14199999999999999</v>
      </c>
      <c r="BS14" s="509">
        <v>0.13700000000000001</v>
      </c>
      <c r="BT14" s="509">
        <v>2.8250000000000002</v>
      </c>
      <c r="BU14" s="3343">
        <f>SUM(BR14:BT14)</f>
        <v>3.1040000000000001</v>
      </c>
      <c r="BV14" s="3341">
        <v>0.14599999999999999</v>
      </c>
      <c r="BW14" s="509">
        <v>0.129</v>
      </c>
      <c r="BX14" s="509">
        <v>3.9860000000000002</v>
      </c>
      <c r="BY14" s="3342">
        <f t="shared" si="7"/>
        <v>4.2610000000000001</v>
      </c>
      <c r="BZ14" s="3343">
        <f>BY14+BU14</f>
        <v>7.3650000000000002</v>
      </c>
      <c r="CA14" s="3344">
        <v>0.154</v>
      </c>
      <c r="CB14" s="509">
        <v>0.14799999999999999</v>
      </c>
      <c r="CC14" s="509">
        <v>3.0270000000000001</v>
      </c>
      <c r="CD14" s="3343">
        <f>SUM(CA14:CC14)</f>
        <v>3.3290000000000002</v>
      </c>
      <c r="CE14" s="3341">
        <v>0.17</v>
      </c>
      <c r="CF14" s="509">
        <v>0.15</v>
      </c>
      <c r="CG14" s="509">
        <v>4.6440000000000001</v>
      </c>
      <c r="CH14" s="3342">
        <f t="shared" si="8"/>
        <v>4.9640000000000004</v>
      </c>
      <c r="CI14" s="3343">
        <f>CH14+CD14</f>
        <v>8.293000000000001</v>
      </c>
      <c r="CJ14" s="3344">
        <v>0.186</v>
      </c>
      <c r="CK14" s="509">
        <v>0.17599999999999999</v>
      </c>
      <c r="CL14" s="509">
        <v>3.605</v>
      </c>
      <c r="CM14" s="3343">
        <f>SUM(CJ14:CL14)</f>
        <v>3.9670000000000001</v>
      </c>
      <c r="CN14" s="3341">
        <v>0.22</v>
      </c>
      <c r="CO14" s="509">
        <v>0.19400000000000001</v>
      </c>
      <c r="CP14" s="509">
        <v>5.9850000000000003</v>
      </c>
      <c r="CQ14" s="3342">
        <f t="shared" si="9"/>
        <v>6.399</v>
      </c>
      <c r="CR14" s="3343">
        <f>CQ14+CM14</f>
        <v>10.366</v>
      </c>
      <c r="CS14" s="3344">
        <v>0.17899999999999999</v>
      </c>
      <c r="CT14" s="509">
        <v>0.16800000000000001</v>
      </c>
      <c r="CU14" s="509">
        <v>3.4420000000000002</v>
      </c>
      <c r="CV14" s="3343">
        <f>SUM(CS14:CU14)</f>
        <v>3.7890000000000001</v>
      </c>
      <c r="CW14" s="3341">
        <v>0.22700000000000001</v>
      </c>
      <c r="CX14" s="509">
        <v>0.19900000000000001</v>
      </c>
      <c r="CY14" s="509">
        <v>6.15</v>
      </c>
      <c r="CZ14" s="3342">
        <f t="shared" si="10"/>
        <v>6.5760000000000005</v>
      </c>
      <c r="DA14" s="3343">
        <f>CZ14+CV14</f>
        <v>10.365</v>
      </c>
      <c r="DB14" s="3344">
        <v>0.17199999999999999</v>
      </c>
      <c r="DC14" s="509">
        <v>0.16</v>
      </c>
      <c r="DD14" s="509">
        <v>3.294</v>
      </c>
      <c r="DE14" s="3343">
        <f>SUM(DB14:DD14)</f>
        <v>3.6259999999999999</v>
      </c>
      <c r="DF14" s="3341">
        <v>0.23400000000000001</v>
      </c>
      <c r="DG14" s="509">
        <v>0.20499999999999999</v>
      </c>
      <c r="DH14" s="509">
        <v>6.3</v>
      </c>
      <c r="DI14" s="3342">
        <f t="shared" si="11"/>
        <v>6.7389999999999999</v>
      </c>
      <c r="DJ14" s="3343">
        <f>DI14+DE14</f>
        <v>10.365</v>
      </c>
      <c r="DK14" s="3344">
        <v>0.16500000000000001</v>
      </c>
      <c r="DL14" s="509">
        <v>0.152</v>
      </c>
      <c r="DM14" s="509">
        <v>3.1589999999999998</v>
      </c>
      <c r="DN14" s="3343">
        <f>SUM(DK14:DM14)</f>
        <v>3.476</v>
      </c>
      <c r="DO14" s="3341">
        <v>0.24099999999999999</v>
      </c>
      <c r="DP14" s="509">
        <v>0.21099999999999999</v>
      </c>
      <c r="DQ14" s="509">
        <v>6.4370000000000003</v>
      </c>
      <c r="DR14" s="3342">
        <f t="shared" si="12"/>
        <v>6.8890000000000002</v>
      </c>
      <c r="DS14" s="3343">
        <f>DR14+DN14</f>
        <v>10.365</v>
      </c>
      <c r="DT14" s="2951"/>
      <c r="DU14" s="91"/>
      <c r="DV14" s="37"/>
      <c r="DX14" s="43">
        <f t="shared" si="13"/>
        <v>0</v>
      </c>
      <c r="EA14" s="62">
        <v>5</v>
      </c>
      <c r="EB14" s="63" t="s">
        <v>70</v>
      </c>
      <c r="EC14" s="64" t="s">
        <v>41</v>
      </c>
      <c r="ED14" s="79">
        <v>3</v>
      </c>
      <c r="EE14" s="3345" t="s">
        <v>8246</v>
      </c>
      <c r="EF14" s="672" t="s">
        <v>8247</v>
      </c>
      <c r="EG14" s="3346" t="s">
        <v>8248</v>
      </c>
      <c r="EH14" s="3347" t="s">
        <v>8249</v>
      </c>
      <c r="EI14" s="3348" t="s">
        <v>8250</v>
      </c>
      <c r="EJ14" s="672" t="s">
        <v>8251</v>
      </c>
      <c r="EK14" s="3349" t="s">
        <v>8252</v>
      </c>
      <c r="EL14" s="694" t="s">
        <v>8253</v>
      </c>
      <c r="EM14" s="3347" t="s">
        <v>8254</v>
      </c>
      <c r="EN14" s="2450"/>
      <c r="EP14" s="1061">
        <f xml:space="preserve"> IF( ISNUMBER(G14), 0, 1 )</f>
        <v>0</v>
      </c>
      <c r="EQ14" s="1061">
        <f>IF('[2]Validation flags'!$H$3=1,0, IF( ISNUMBER(H14), 0, 1 ))</f>
        <v>0</v>
      </c>
      <c r="ER14" s="1061">
        <f>IF('[2]Validation flags'!$H$3=1,0, IF( ISNUMBER(I14), 0, 1 ))</f>
        <v>0</v>
      </c>
      <c r="ES14" s="1050"/>
      <c r="ET14" s="1061">
        <f t="shared" si="14"/>
        <v>0</v>
      </c>
      <c r="EU14" s="1061">
        <f>IF('[2]Validation flags'!$H$3=1,0, IF( ISNUMBER(L14), 0, 1 ))</f>
        <v>0</v>
      </c>
      <c r="EV14" s="1061">
        <f>IF('[2]Validation flags'!$H$3=1,0, IF( ISNUMBER(M14), 0, 1 ))</f>
        <v>0</v>
      </c>
      <c r="EW14" s="1050"/>
      <c r="EX14" s="1050"/>
      <c r="EY14" s="1061">
        <f xml:space="preserve"> IF( ISNUMBER(P14), 0, 1 )</f>
        <v>0</v>
      </c>
      <c r="EZ14" s="1061">
        <f>IF('[2]Validation flags'!$H$3=1,0, IF( ISNUMBER(Q14), 0, 1 ))</f>
        <v>0</v>
      </c>
      <c r="FA14" s="1061">
        <f>IF('[2]Validation flags'!$H$3=1,0, IF( ISNUMBER(R14), 0, 1 ))</f>
        <v>0</v>
      </c>
      <c r="FB14" s="1050"/>
      <c r="FC14" s="1061">
        <f t="shared" si="15"/>
        <v>0</v>
      </c>
      <c r="FD14" s="1061">
        <f>IF('[2]Validation flags'!$H$3=1,0, IF( ISNUMBER(U14), 0, 1 ))</f>
        <v>0</v>
      </c>
      <c r="FE14" s="1061">
        <f>IF('[2]Validation flags'!$H$3=1,0, IF( ISNUMBER(V14), 0, 1 ))</f>
        <v>0</v>
      </c>
      <c r="FF14" s="1050"/>
      <c r="FG14" s="1050"/>
      <c r="FH14" s="1061">
        <f xml:space="preserve"> IF( ISNUMBER(Y14), 0, 1 )</f>
        <v>0</v>
      </c>
      <c r="FI14" s="1061">
        <f>IF('[2]Validation flags'!$H$3=1,0, IF( ISNUMBER(Z14), 0, 1 ))</f>
        <v>0</v>
      </c>
      <c r="FJ14" s="1061">
        <f>IF('[2]Validation flags'!$H$3=1,0, IF( ISNUMBER(AA14), 0, 1 ))</f>
        <v>0</v>
      </c>
      <c r="FK14" s="1050"/>
      <c r="FL14" s="1061">
        <f t="shared" si="16"/>
        <v>0</v>
      </c>
      <c r="FM14" s="1061">
        <f>IF('[2]Validation flags'!$H$3=1,0, IF( ISNUMBER(AD14), 0, 1 ))</f>
        <v>0</v>
      </c>
      <c r="FN14" s="1061">
        <f>IF('[2]Validation flags'!$H$3=1,0, IF( ISNUMBER(AE14), 0, 1 ))</f>
        <v>0</v>
      </c>
      <c r="FO14" s="1050"/>
      <c r="FP14" s="1050"/>
      <c r="FQ14" s="1061">
        <f xml:space="preserve"> IF( ISNUMBER(AH14), 0, 1 )</f>
        <v>0</v>
      </c>
      <c r="FR14" s="1061">
        <f>IF('[2]Validation flags'!$H$3=1,0, IF( ISNUMBER(AI14), 0, 1 ))</f>
        <v>0</v>
      </c>
      <c r="FS14" s="1061">
        <f>IF('[2]Validation flags'!$H$3=1,0, IF( ISNUMBER(AJ14), 0, 1 ))</f>
        <v>0</v>
      </c>
      <c r="FT14" s="1050"/>
      <c r="FU14" s="1061">
        <f t="shared" si="17"/>
        <v>0</v>
      </c>
      <c r="FV14" s="1061">
        <f>IF('[2]Validation flags'!$H$3=1,0, IF( ISNUMBER(AM14), 0, 1 ))</f>
        <v>0</v>
      </c>
      <c r="FW14" s="1061">
        <f>IF('[2]Validation flags'!$H$3=1,0, IF( ISNUMBER(AN14), 0, 1 ))</f>
        <v>0</v>
      </c>
      <c r="FX14" s="1050"/>
      <c r="FY14" s="1050"/>
      <c r="FZ14" s="1061">
        <f xml:space="preserve"> IF( ISNUMBER(AQ14), 0, 1 )</f>
        <v>0</v>
      </c>
      <c r="GA14" s="1061">
        <f>IF('[2]Validation flags'!$H$3=1,0, IF( ISNUMBER(AR14), 0, 1 ))</f>
        <v>0</v>
      </c>
      <c r="GB14" s="1061">
        <f>IF('[2]Validation flags'!$H$3=1,0, IF( ISNUMBER(AS14), 0, 1 ))</f>
        <v>0</v>
      </c>
      <c r="GC14" s="1050"/>
      <c r="GD14" s="1061">
        <f xml:space="preserve"> IF( ISNUMBER(AU14), 0, 1 )</f>
        <v>0</v>
      </c>
      <c r="GE14" s="1061">
        <f>IF('[2]Validation flags'!$H$3=1,0, IF( ISNUMBER(AV14), 0, 1 ))</f>
        <v>0</v>
      </c>
      <c r="GF14" s="1061">
        <f>IF('[2]Validation flags'!$H$3=1,0, IF( ISNUMBER(AW14), 0, 1 ))</f>
        <v>0</v>
      </c>
      <c r="GG14" s="1050"/>
      <c r="GH14" s="1050"/>
      <c r="GI14" s="1061">
        <f xml:space="preserve"> IF( ISNUMBER(AZ14), 0, 1 )</f>
        <v>0</v>
      </c>
      <c r="GJ14" s="1061">
        <f>IF('[2]Validation flags'!$H$3=1,0, IF( ISNUMBER(BA14), 0, 1 ))</f>
        <v>0</v>
      </c>
      <c r="GK14" s="1061">
        <f>IF('[2]Validation flags'!$H$3=1,0, IF( ISNUMBER(BB14), 0, 1 ))</f>
        <v>0</v>
      </c>
      <c r="GL14" s="1050"/>
      <c r="GM14" s="1061">
        <f t="shared" si="18"/>
        <v>0</v>
      </c>
      <c r="GN14" s="1061">
        <f>IF('[2]Validation flags'!$H$3=1,0, IF( ISNUMBER(BE14), 0, 1 ))</f>
        <v>0</v>
      </c>
      <c r="GO14" s="1061">
        <f>IF('[2]Validation flags'!$H$3=1,0, IF( ISNUMBER(BF14), 0, 1 ))</f>
        <v>0</v>
      </c>
      <c r="GP14" s="1050"/>
      <c r="GQ14" s="1050"/>
      <c r="GR14" s="1061">
        <f xml:space="preserve"> IF( ISNUMBER(BI14), 0, 1 )</f>
        <v>0</v>
      </c>
      <c r="GS14" s="1061">
        <f>IF('[2]Validation flags'!$H$3=1,0, IF( ISNUMBER(BJ14), 0, 1 ))</f>
        <v>0</v>
      </c>
      <c r="GT14" s="1061">
        <f>IF('[2]Validation flags'!$H$3=1,0, IF( ISNUMBER(BK14), 0, 1 ))</f>
        <v>0</v>
      </c>
      <c r="GU14" s="1050"/>
      <c r="GV14" s="1061">
        <f t="shared" si="19"/>
        <v>0</v>
      </c>
      <c r="GW14" s="1061">
        <f>IF('[2]Validation flags'!$H$3=1,0, IF( ISNUMBER(BN14), 0, 1 ))</f>
        <v>0</v>
      </c>
      <c r="GX14" s="1061">
        <f>IF('[2]Validation flags'!$H$3=1,0, IF( ISNUMBER(BO14), 0, 1 ))</f>
        <v>0</v>
      </c>
      <c r="GY14" s="1050"/>
      <c r="GZ14" s="1050"/>
      <c r="HA14" s="1061">
        <f xml:space="preserve"> IF( ISNUMBER(BR14), 0, 1 )</f>
        <v>0</v>
      </c>
      <c r="HB14" s="1061">
        <f>IF('[2]Validation flags'!$H$3=1,0, IF( ISNUMBER(BS14), 0, 1 ))</f>
        <v>0</v>
      </c>
      <c r="HC14" s="1061">
        <f>IF('[2]Validation flags'!$H$3=1,0, IF( ISNUMBER(BT14), 0, 1 ))</f>
        <v>0</v>
      </c>
      <c r="HD14" s="1050"/>
      <c r="HE14" s="1061">
        <f t="shared" si="20"/>
        <v>0</v>
      </c>
      <c r="HF14" s="1061">
        <f>IF('[2]Validation flags'!$H$3=1,0, IF( ISNUMBER(BW14), 0, 1 ))</f>
        <v>0</v>
      </c>
      <c r="HG14" s="1061">
        <f>IF('[2]Validation flags'!$H$3=1,0, IF( ISNUMBER(BX14), 0, 1 ))</f>
        <v>0</v>
      </c>
      <c r="HH14" s="1050"/>
      <c r="HI14" s="1050"/>
      <c r="HJ14" s="1061">
        <f xml:space="preserve"> IF( ISNUMBER(CA14), 0, 1 )</f>
        <v>0</v>
      </c>
      <c r="HK14" s="1061">
        <f>IF('[2]Validation flags'!$H$3=1,0, IF( ISNUMBER(CB14), 0, 1 ))</f>
        <v>0</v>
      </c>
      <c r="HL14" s="1061">
        <f>IF('[2]Validation flags'!$H$3=1,0, IF( ISNUMBER(CC14), 0, 1 ))</f>
        <v>0</v>
      </c>
      <c r="HM14" s="1050"/>
      <c r="HN14" s="1061">
        <f t="shared" si="21"/>
        <v>0</v>
      </c>
      <c r="HO14" s="1061">
        <f>IF('[2]Validation flags'!$H$3=1,0, IF( ISNUMBER(CF14), 0, 1 ))</f>
        <v>0</v>
      </c>
      <c r="HP14" s="1061">
        <f>IF('[2]Validation flags'!$H$3=1,0, IF( ISNUMBER(CG14), 0, 1 ))</f>
        <v>0</v>
      </c>
      <c r="HQ14" s="1050"/>
      <c r="HR14" s="1050"/>
      <c r="HS14" s="1061">
        <f xml:space="preserve"> IF( ISNUMBER(CJ14), 0, 1 )</f>
        <v>0</v>
      </c>
      <c r="HT14" s="1061">
        <f>IF('[2]Validation flags'!$H$3=1,0, IF( ISNUMBER(CK14), 0, 1 ))</f>
        <v>0</v>
      </c>
      <c r="HU14" s="1061">
        <f>IF('[2]Validation flags'!$H$3=1,0, IF( ISNUMBER(CL14), 0, 1 ))</f>
        <v>0</v>
      </c>
      <c r="HV14" s="1050"/>
      <c r="HW14" s="1061">
        <f t="shared" si="22"/>
        <v>0</v>
      </c>
      <c r="HX14" s="1061">
        <f>IF('[2]Validation flags'!$H$3=1,0, IF( ISNUMBER(CO14), 0, 1 ))</f>
        <v>0</v>
      </c>
      <c r="HY14" s="1061">
        <f>IF('[2]Validation flags'!$H$3=1,0, IF( ISNUMBER(CP14), 0, 1 ))</f>
        <v>0</v>
      </c>
      <c r="HZ14" s="1050"/>
      <c r="IA14" s="1050"/>
      <c r="IB14" s="1061">
        <f xml:space="preserve"> IF( ISNUMBER(CS14), 0, 1 )</f>
        <v>0</v>
      </c>
      <c r="IC14" s="1061">
        <f>IF('[2]Validation flags'!$H$3=1,0, IF( ISNUMBER(CT14), 0, 1 ))</f>
        <v>0</v>
      </c>
      <c r="ID14" s="1061">
        <f>IF('[2]Validation flags'!$H$3=1,0, IF( ISNUMBER(CU14), 0, 1 ))</f>
        <v>0</v>
      </c>
      <c r="IE14" s="1050"/>
      <c r="IF14" s="1061">
        <f t="shared" si="23"/>
        <v>0</v>
      </c>
      <c r="IG14" s="1061">
        <f>IF('[2]Validation flags'!$H$3=1,0, IF( ISNUMBER(CX14), 0, 1 ))</f>
        <v>0</v>
      </c>
      <c r="IH14" s="1061">
        <f>IF('[2]Validation flags'!$H$3=1,0, IF( ISNUMBER(CY14), 0, 1 ))</f>
        <v>0</v>
      </c>
      <c r="II14" s="1050"/>
      <c r="IJ14" s="1050"/>
      <c r="IK14" s="1061">
        <f xml:space="preserve"> IF( ISNUMBER(DB14), 0, 1 )</f>
        <v>0</v>
      </c>
      <c r="IL14" s="1061">
        <f>IF('[2]Validation flags'!$H$3=1,0, IF( ISNUMBER(DC14), 0, 1 ))</f>
        <v>0</v>
      </c>
      <c r="IM14" s="1061">
        <f>IF('[2]Validation flags'!$H$3=1,0, IF( ISNUMBER(DD14), 0, 1 ))</f>
        <v>0</v>
      </c>
      <c r="IN14" s="1050"/>
      <c r="IO14" s="1061">
        <f t="shared" si="24"/>
        <v>0</v>
      </c>
      <c r="IP14" s="1061">
        <f>IF('[2]Validation flags'!$H$3=1,0, IF( ISNUMBER(DG14), 0, 1 ))</f>
        <v>0</v>
      </c>
      <c r="IQ14" s="1061">
        <f>IF('[2]Validation flags'!$H$3=1,0, IF( ISNUMBER(DH14), 0, 1 ))</f>
        <v>0</v>
      </c>
      <c r="IR14" s="1050"/>
      <c r="IS14" s="1050"/>
      <c r="IT14" s="1061">
        <f xml:space="preserve"> IF( ISNUMBER(DK14), 0, 1 )</f>
        <v>0</v>
      </c>
      <c r="IU14" s="1061">
        <f>IF('[2]Validation flags'!$H$3=1,0, IF( ISNUMBER(DL14), 0, 1 ))</f>
        <v>0</v>
      </c>
      <c r="IV14" s="1061">
        <f>IF('[2]Validation flags'!$H$3=1,0, IF( ISNUMBER(DM14), 0, 1 ))</f>
        <v>0</v>
      </c>
      <c r="IW14" s="1050"/>
      <c r="IX14" s="1061">
        <f t="shared" si="25"/>
        <v>0</v>
      </c>
      <c r="IY14" s="1061">
        <f>IF('[2]Validation flags'!$H$3=1,0, IF( ISNUMBER(DP14), 0, 1 ))</f>
        <v>0</v>
      </c>
      <c r="IZ14" s="1061">
        <f>IF('[2]Validation flags'!$H$3=1,0, IF( ISNUMBER(DQ14), 0, 1 ))</f>
        <v>0</v>
      </c>
      <c r="JA14" s="1050"/>
      <c r="JB14" s="1050"/>
    </row>
    <row r="15" spans="2:262" ht="14.25" customHeight="1" x14ac:dyDescent="0.25">
      <c r="B15" s="62">
        <v>6</v>
      </c>
      <c r="C15" s="63" t="s">
        <v>89</v>
      </c>
      <c r="D15" s="2079"/>
      <c r="E15" s="64" t="s">
        <v>41</v>
      </c>
      <c r="F15" s="79">
        <v>3</v>
      </c>
      <c r="G15" s="3339">
        <v>1E-3</v>
      </c>
      <c r="H15" s="509">
        <v>1E-3</v>
      </c>
      <c r="I15" s="509">
        <v>2.7E-2</v>
      </c>
      <c r="J15" s="3340">
        <f>SUM(G15:I15)</f>
        <v>2.8999999999999998E-2</v>
      </c>
      <c r="K15" s="3341">
        <v>1E-3</v>
      </c>
      <c r="L15" s="509">
        <v>1E-3</v>
      </c>
      <c r="M15" s="509">
        <v>2.1000000000000001E-2</v>
      </c>
      <c r="N15" s="3342">
        <f>SUM(K15:M15)</f>
        <v>2.3E-2</v>
      </c>
      <c r="O15" s="3343">
        <f>N15+J15</f>
        <v>5.1999999999999998E-2</v>
      </c>
      <c r="P15" s="3344">
        <v>1E-3</v>
      </c>
      <c r="Q15" s="509">
        <v>1E-3</v>
      </c>
      <c r="R15" s="509">
        <v>1.2E-2</v>
      </c>
      <c r="S15" s="3343">
        <f>SUM(P15:R15)</f>
        <v>1.4E-2</v>
      </c>
      <c r="T15" s="3341">
        <v>0</v>
      </c>
      <c r="U15" s="509">
        <v>1E-3</v>
      </c>
      <c r="V15" s="509">
        <v>0.01</v>
      </c>
      <c r="W15" s="3342">
        <f>SUM(T15:V15)</f>
        <v>1.0999999999999999E-2</v>
      </c>
      <c r="X15" s="3343">
        <f>W15+S15</f>
        <v>2.5000000000000001E-2</v>
      </c>
      <c r="Y15" s="3344">
        <v>1E-3</v>
      </c>
      <c r="Z15" s="509">
        <v>1E-3</v>
      </c>
      <c r="AA15" s="509">
        <v>2.4E-2</v>
      </c>
      <c r="AB15" s="3343">
        <f>SUM(Y15:AA15)</f>
        <v>2.6000000000000002E-2</v>
      </c>
      <c r="AC15" s="3341">
        <v>1E-3</v>
      </c>
      <c r="AD15" s="509">
        <v>1E-3</v>
      </c>
      <c r="AE15" s="509">
        <v>2.1999999999999999E-2</v>
      </c>
      <c r="AF15" s="3342">
        <f>SUM(AC15:AE15)</f>
        <v>2.4E-2</v>
      </c>
      <c r="AG15" s="3343">
        <f>AF15+AB15</f>
        <v>0.05</v>
      </c>
      <c r="AH15" s="3344">
        <v>6.0000000000000001E-3</v>
      </c>
      <c r="AI15" s="509">
        <v>7.0000000000000001E-3</v>
      </c>
      <c r="AJ15" s="509">
        <v>0.126</v>
      </c>
      <c r="AK15" s="3343">
        <f>SUM(AH15:AJ15)</f>
        <v>0.13900000000000001</v>
      </c>
      <c r="AL15" s="3341">
        <v>5.0000000000000001E-3</v>
      </c>
      <c r="AM15" s="509">
        <v>5.0000000000000001E-3</v>
      </c>
      <c r="AN15" s="509">
        <v>0.125</v>
      </c>
      <c r="AO15" s="3342">
        <f>SUM(AL15:AN15)</f>
        <v>0.13500000000000001</v>
      </c>
      <c r="AP15" s="3343">
        <f>AO15+AK15</f>
        <v>0.27400000000000002</v>
      </c>
      <c r="AQ15" s="3344">
        <v>4.0000000000000001E-3</v>
      </c>
      <c r="AR15" s="509">
        <v>5.0000000000000001E-3</v>
      </c>
      <c r="AS15" s="509">
        <v>9.4E-2</v>
      </c>
      <c r="AT15" s="3343">
        <f>SUM(AQ15:AS15)</f>
        <v>0.10300000000000001</v>
      </c>
      <c r="AU15" s="3341">
        <v>4.0000000000000001E-3</v>
      </c>
      <c r="AV15" s="509">
        <v>4.0000000000000001E-3</v>
      </c>
      <c r="AW15" s="509">
        <v>9.9000000000000005E-2</v>
      </c>
      <c r="AX15" s="3342">
        <f>SUM(AU15:AW15)</f>
        <v>0.10700000000000001</v>
      </c>
      <c r="AY15" s="3343">
        <f>AX15+AT15</f>
        <v>0.21000000000000002</v>
      </c>
      <c r="AZ15" s="3344">
        <v>1.0999999999999999E-2</v>
      </c>
      <c r="BA15" s="509">
        <v>1.2E-2</v>
      </c>
      <c r="BB15" s="509">
        <v>0.23400000000000001</v>
      </c>
      <c r="BC15" s="3343">
        <f>SUM(AZ15:BB15)</f>
        <v>0.25700000000000001</v>
      </c>
      <c r="BD15" s="3341">
        <v>0.01</v>
      </c>
      <c r="BE15" s="509">
        <v>0.01</v>
      </c>
      <c r="BF15" s="509">
        <v>0.26600000000000001</v>
      </c>
      <c r="BG15" s="3342">
        <f>SUM(BD15:BF15)</f>
        <v>0.28600000000000003</v>
      </c>
      <c r="BH15" s="3343">
        <f>BG15+BC15</f>
        <v>0.54300000000000004</v>
      </c>
      <c r="BI15" s="3344">
        <v>1.0999999999999999E-2</v>
      </c>
      <c r="BJ15" s="509">
        <v>1.0999999999999999E-2</v>
      </c>
      <c r="BK15" s="509">
        <v>0.221</v>
      </c>
      <c r="BL15" s="3343">
        <f>SUM(BI15:BK15)</f>
        <v>0.24299999999999999</v>
      </c>
      <c r="BM15" s="3341">
        <v>1.0999999999999999E-2</v>
      </c>
      <c r="BN15" s="509">
        <v>8.9999999999999993E-3</v>
      </c>
      <c r="BO15" s="509">
        <v>0.28599999999999998</v>
      </c>
      <c r="BP15" s="3342">
        <f>SUM(BM15:BO15)</f>
        <v>0.30599999999999999</v>
      </c>
      <c r="BQ15" s="3343">
        <f>BP15+BL15</f>
        <v>0.54899999999999993</v>
      </c>
      <c r="BR15" s="3344">
        <v>1.0999999999999999E-2</v>
      </c>
      <c r="BS15" s="509">
        <v>0.01</v>
      </c>
      <c r="BT15" s="509">
        <v>0.21</v>
      </c>
      <c r="BU15" s="3343">
        <f>SUM(BR15:BT15)</f>
        <v>0.23099999999999998</v>
      </c>
      <c r="BV15" s="3341">
        <v>1.0999999999999999E-2</v>
      </c>
      <c r="BW15" s="509">
        <v>0.01</v>
      </c>
      <c r="BX15" s="509">
        <v>0.29699999999999999</v>
      </c>
      <c r="BY15" s="3342">
        <f>SUM(BV15:BX15)</f>
        <v>0.318</v>
      </c>
      <c r="BZ15" s="3343">
        <f>BY15+BU15</f>
        <v>0.54899999999999993</v>
      </c>
      <c r="CA15" s="3344">
        <v>0.01</v>
      </c>
      <c r="CB15" s="509">
        <v>0.01</v>
      </c>
      <c r="CC15" s="509">
        <v>0.2</v>
      </c>
      <c r="CD15" s="3343">
        <f>SUM(CA15:CC15)</f>
        <v>0.22</v>
      </c>
      <c r="CE15" s="3341">
        <v>1.0999999999999999E-2</v>
      </c>
      <c r="CF15" s="509">
        <v>0.01</v>
      </c>
      <c r="CG15" s="509">
        <v>0.307</v>
      </c>
      <c r="CH15" s="3342">
        <f>SUM(CE15:CG15)</f>
        <v>0.32800000000000001</v>
      </c>
      <c r="CI15" s="3343">
        <f>CH15+CD15</f>
        <v>0.54800000000000004</v>
      </c>
      <c r="CJ15" s="3344">
        <v>0.01</v>
      </c>
      <c r="CK15" s="509">
        <v>8.9999999999999993E-3</v>
      </c>
      <c r="CL15" s="509">
        <v>0.191</v>
      </c>
      <c r="CM15" s="3343">
        <f>SUM(CJ15:CL15)</f>
        <v>0.21</v>
      </c>
      <c r="CN15" s="3341">
        <v>1.2E-2</v>
      </c>
      <c r="CO15" s="509">
        <v>0.01</v>
      </c>
      <c r="CP15" s="509">
        <v>0.316</v>
      </c>
      <c r="CQ15" s="3342">
        <f>SUM(CN15:CP15)</f>
        <v>0.33800000000000002</v>
      </c>
      <c r="CR15" s="3343">
        <f>CQ15+CM15</f>
        <v>0.54800000000000004</v>
      </c>
      <c r="CS15" s="3344">
        <v>8.9999999999999993E-3</v>
      </c>
      <c r="CT15" s="509">
        <v>8.9999999999999993E-3</v>
      </c>
      <c r="CU15" s="509">
        <v>0.182</v>
      </c>
      <c r="CV15" s="3343">
        <f>SUM(CS15:CU15)</f>
        <v>0.19999999999999998</v>
      </c>
      <c r="CW15" s="3341">
        <v>1.2E-2</v>
      </c>
      <c r="CX15" s="509">
        <v>1.0999999999999999E-2</v>
      </c>
      <c r="CY15" s="509">
        <v>0.32500000000000001</v>
      </c>
      <c r="CZ15" s="3342">
        <f>SUM(CW15:CY15)</f>
        <v>0.34800000000000003</v>
      </c>
      <c r="DA15" s="3343">
        <f>CZ15+CV15</f>
        <v>0.54800000000000004</v>
      </c>
      <c r="DB15" s="3344">
        <v>8.9999999999999993E-3</v>
      </c>
      <c r="DC15" s="509">
        <v>8.0000000000000002E-3</v>
      </c>
      <c r="DD15" s="509">
        <v>0.17399999999999999</v>
      </c>
      <c r="DE15" s="3343">
        <f>SUM(DB15:DD15)</f>
        <v>0.191</v>
      </c>
      <c r="DF15" s="3341">
        <v>1.2E-2</v>
      </c>
      <c r="DG15" s="509">
        <v>1.0999999999999999E-2</v>
      </c>
      <c r="DH15" s="509">
        <v>0.33300000000000002</v>
      </c>
      <c r="DI15" s="3342">
        <f>SUM(DF15:DH15)</f>
        <v>0.35600000000000004</v>
      </c>
      <c r="DJ15" s="3343">
        <f>DI15+DE15</f>
        <v>0.54700000000000004</v>
      </c>
      <c r="DK15" s="3344">
        <v>8.9999999999999993E-3</v>
      </c>
      <c r="DL15" s="509">
        <v>8.0000000000000002E-3</v>
      </c>
      <c r="DM15" s="509">
        <v>0.16700000000000001</v>
      </c>
      <c r="DN15" s="3343">
        <f>SUM(DK15:DM15)</f>
        <v>0.184</v>
      </c>
      <c r="DO15" s="3341">
        <v>1.2999999999999999E-2</v>
      </c>
      <c r="DP15" s="509">
        <v>1.0999999999999999E-2</v>
      </c>
      <c r="DQ15" s="509">
        <v>0.34</v>
      </c>
      <c r="DR15" s="3342">
        <f>SUM(DO15:DQ15)</f>
        <v>0.36400000000000005</v>
      </c>
      <c r="DS15" s="3343">
        <f>DR15+DN15</f>
        <v>0.54800000000000004</v>
      </c>
      <c r="DT15" s="2951"/>
      <c r="DU15" s="91"/>
      <c r="DV15" s="37"/>
      <c r="DX15" s="43">
        <f t="shared" si="13"/>
        <v>0</v>
      </c>
      <c r="EA15" s="62">
        <v>6</v>
      </c>
      <c r="EB15" s="63" t="s">
        <v>89</v>
      </c>
      <c r="EC15" s="64" t="s">
        <v>41</v>
      </c>
      <c r="ED15" s="79">
        <v>3</v>
      </c>
      <c r="EE15" s="3345" t="s">
        <v>8255</v>
      </c>
      <c r="EF15" s="672" t="s">
        <v>8256</v>
      </c>
      <c r="EG15" s="3346" t="s">
        <v>8257</v>
      </c>
      <c r="EH15" s="3347" t="s">
        <v>8258</v>
      </c>
      <c r="EI15" s="3348" t="s">
        <v>8259</v>
      </c>
      <c r="EJ15" s="672" t="s">
        <v>8260</v>
      </c>
      <c r="EK15" s="3349" t="s">
        <v>8261</v>
      </c>
      <c r="EL15" s="694" t="s">
        <v>8262</v>
      </c>
      <c r="EM15" s="3347" t="s">
        <v>8263</v>
      </c>
      <c r="EN15" s="2450"/>
      <c r="EP15" s="1061">
        <f xml:space="preserve"> IF( ISNUMBER(G15), 0, 1 )</f>
        <v>0</v>
      </c>
      <c r="EQ15" s="1061">
        <f>IF('[2]Validation flags'!$H$3=1,0, IF( ISNUMBER(H15), 0, 1 ))</f>
        <v>0</v>
      </c>
      <c r="ER15" s="1061">
        <f>IF('[2]Validation flags'!$H$3=1,0, IF( ISNUMBER(I15), 0, 1 ))</f>
        <v>0</v>
      </c>
      <c r="ES15" s="1050"/>
      <c r="ET15" s="1061">
        <f xml:space="preserve"> IF( ISNUMBER(K15), 0, 1 )</f>
        <v>0</v>
      </c>
      <c r="EU15" s="1061">
        <f>IF('[2]Validation flags'!$H$3=1,0, IF( ISNUMBER(L15), 0, 1 ))</f>
        <v>0</v>
      </c>
      <c r="EV15" s="1061">
        <f>IF('[2]Validation flags'!$H$3=1,0, IF( ISNUMBER(M15), 0, 1 ))</f>
        <v>0</v>
      </c>
      <c r="EW15" s="1050"/>
      <c r="EX15" s="1050"/>
      <c r="EY15" s="1061">
        <f xml:space="preserve"> IF( ISNUMBER(P15), 0, 1 )</f>
        <v>0</v>
      </c>
      <c r="EZ15" s="1061">
        <f>IF('[2]Validation flags'!$H$3=1,0, IF( ISNUMBER(Q15), 0, 1 ))</f>
        <v>0</v>
      </c>
      <c r="FA15" s="1061">
        <f>IF('[2]Validation flags'!$H$3=1,0, IF( ISNUMBER(R15), 0, 1 ))</f>
        <v>0</v>
      </c>
      <c r="FB15" s="1050"/>
      <c r="FC15" s="1061">
        <f xml:space="preserve"> IF( ISNUMBER(T15), 0, 1 )</f>
        <v>0</v>
      </c>
      <c r="FD15" s="1061">
        <f>IF('[2]Validation flags'!$H$3=1,0, IF( ISNUMBER(U15), 0, 1 ))</f>
        <v>0</v>
      </c>
      <c r="FE15" s="1061">
        <f>IF('[2]Validation flags'!$H$3=1,0, IF( ISNUMBER(V15), 0, 1 ))</f>
        <v>0</v>
      </c>
      <c r="FF15" s="1050"/>
      <c r="FG15" s="1050"/>
      <c r="FH15" s="1061">
        <f xml:space="preserve"> IF( ISNUMBER(Y15), 0, 1 )</f>
        <v>0</v>
      </c>
      <c r="FI15" s="1061">
        <f>IF('[2]Validation flags'!$H$3=1,0, IF( ISNUMBER(Z15), 0, 1 ))</f>
        <v>0</v>
      </c>
      <c r="FJ15" s="1061">
        <f>IF('[2]Validation flags'!$H$3=1,0, IF( ISNUMBER(AA15), 0, 1 ))</f>
        <v>0</v>
      </c>
      <c r="FK15" s="1050"/>
      <c r="FL15" s="1061">
        <f xml:space="preserve"> IF( ISNUMBER(AC15), 0, 1 )</f>
        <v>0</v>
      </c>
      <c r="FM15" s="1061">
        <f>IF('[2]Validation flags'!$H$3=1,0, IF( ISNUMBER(AD15), 0, 1 ))</f>
        <v>0</v>
      </c>
      <c r="FN15" s="1061">
        <f>IF('[2]Validation flags'!$H$3=1,0, IF( ISNUMBER(AE15), 0, 1 ))</f>
        <v>0</v>
      </c>
      <c r="FO15" s="1050"/>
      <c r="FP15" s="1050"/>
      <c r="FQ15" s="1061">
        <f xml:space="preserve"> IF( ISNUMBER(AH15), 0, 1 )</f>
        <v>0</v>
      </c>
      <c r="FR15" s="1061">
        <f>IF('[2]Validation flags'!$H$3=1,0, IF( ISNUMBER(AI15), 0, 1 ))</f>
        <v>0</v>
      </c>
      <c r="FS15" s="1061">
        <f>IF('[2]Validation flags'!$H$3=1,0, IF( ISNUMBER(AJ15), 0, 1 ))</f>
        <v>0</v>
      </c>
      <c r="FT15" s="1050"/>
      <c r="FU15" s="1061">
        <f xml:space="preserve"> IF( ISNUMBER(AL15), 0, 1 )</f>
        <v>0</v>
      </c>
      <c r="FV15" s="1061">
        <f>IF('[2]Validation flags'!$H$3=1,0, IF( ISNUMBER(AM15), 0, 1 ))</f>
        <v>0</v>
      </c>
      <c r="FW15" s="1061">
        <f>IF('[2]Validation flags'!$H$3=1,0, IF( ISNUMBER(AN15), 0, 1 ))</f>
        <v>0</v>
      </c>
      <c r="FX15" s="1050"/>
      <c r="FY15" s="1050"/>
      <c r="FZ15" s="1061">
        <f xml:space="preserve"> IF( ISNUMBER(AQ15), 0, 1 )</f>
        <v>0</v>
      </c>
      <c r="GA15" s="1061">
        <f>IF('[2]Validation flags'!$H$3=1,0, IF( ISNUMBER(AR15), 0, 1 ))</f>
        <v>0</v>
      </c>
      <c r="GB15" s="1061">
        <f>IF('[2]Validation flags'!$H$3=1,0, IF( ISNUMBER(AS15), 0, 1 ))</f>
        <v>0</v>
      </c>
      <c r="GC15" s="1050"/>
      <c r="GD15" s="1061">
        <f xml:space="preserve"> IF( ISNUMBER(AU15), 0, 1 )</f>
        <v>0</v>
      </c>
      <c r="GE15" s="1061">
        <f>IF('[2]Validation flags'!$H$3=1,0, IF( ISNUMBER(AV15), 0, 1 ))</f>
        <v>0</v>
      </c>
      <c r="GF15" s="1061">
        <f>IF('[2]Validation flags'!$H$3=1,0, IF( ISNUMBER(AW15), 0, 1 ))</f>
        <v>0</v>
      </c>
      <c r="GG15" s="1050"/>
      <c r="GH15" s="1050"/>
      <c r="GI15" s="1061">
        <f xml:space="preserve"> IF( ISNUMBER(AZ15), 0, 1 )</f>
        <v>0</v>
      </c>
      <c r="GJ15" s="1061">
        <f>IF('[2]Validation flags'!$H$3=1,0, IF( ISNUMBER(BA15), 0, 1 ))</f>
        <v>0</v>
      </c>
      <c r="GK15" s="1061">
        <f>IF('[2]Validation flags'!$H$3=1,0, IF( ISNUMBER(BB15), 0, 1 ))</f>
        <v>0</v>
      </c>
      <c r="GL15" s="1050"/>
      <c r="GM15" s="1061">
        <f xml:space="preserve"> IF( ISNUMBER(BD15), 0, 1 )</f>
        <v>0</v>
      </c>
      <c r="GN15" s="1061">
        <f>IF('[2]Validation flags'!$H$3=1,0, IF( ISNUMBER(BE15), 0, 1 ))</f>
        <v>0</v>
      </c>
      <c r="GO15" s="1061">
        <f>IF('[2]Validation flags'!$H$3=1,0, IF( ISNUMBER(BF15), 0, 1 ))</f>
        <v>0</v>
      </c>
      <c r="GP15" s="1050"/>
      <c r="GQ15" s="1050"/>
      <c r="GR15" s="1061">
        <f xml:space="preserve"> IF( ISNUMBER(BI15), 0, 1 )</f>
        <v>0</v>
      </c>
      <c r="GS15" s="1061">
        <f>IF('[2]Validation flags'!$H$3=1,0, IF( ISNUMBER(BJ15), 0, 1 ))</f>
        <v>0</v>
      </c>
      <c r="GT15" s="1061">
        <f>IF('[2]Validation flags'!$H$3=1,0, IF( ISNUMBER(BK15), 0, 1 ))</f>
        <v>0</v>
      </c>
      <c r="GU15" s="1050"/>
      <c r="GV15" s="1061">
        <f xml:space="preserve"> IF( ISNUMBER(BM15), 0, 1 )</f>
        <v>0</v>
      </c>
      <c r="GW15" s="1061">
        <f>IF('[2]Validation flags'!$H$3=1,0, IF( ISNUMBER(BN15), 0, 1 ))</f>
        <v>0</v>
      </c>
      <c r="GX15" s="1061">
        <f>IF('[2]Validation flags'!$H$3=1,0, IF( ISNUMBER(BO15), 0, 1 ))</f>
        <v>0</v>
      </c>
      <c r="GY15" s="1050"/>
      <c r="GZ15" s="1050"/>
      <c r="HA15" s="1061">
        <f xml:space="preserve"> IF( ISNUMBER(BR15), 0, 1 )</f>
        <v>0</v>
      </c>
      <c r="HB15" s="1061">
        <f>IF('[2]Validation flags'!$H$3=1,0, IF( ISNUMBER(BS15), 0, 1 ))</f>
        <v>0</v>
      </c>
      <c r="HC15" s="1061">
        <f>IF('[2]Validation flags'!$H$3=1,0, IF( ISNUMBER(BT15), 0, 1 ))</f>
        <v>0</v>
      </c>
      <c r="HD15" s="1050"/>
      <c r="HE15" s="1061">
        <f xml:space="preserve"> IF( ISNUMBER(BV15), 0, 1 )</f>
        <v>0</v>
      </c>
      <c r="HF15" s="1061">
        <f>IF('[2]Validation flags'!$H$3=1,0, IF( ISNUMBER(BW15), 0, 1 ))</f>
        <v>0</v>
      </c>
      <c r="HG15" s="1061">
        <f>IF('[2]Validation flags'!$H$3=1,0, IF( ISNUMBER(BX15), 0, 1 ))</f>
        <v>0</v>
      </c>
      <c r="HH15" s="1050"/>
      <c r="HI15" s="1050"/>
      <c r="HJ15" s="1061">
        <f xml:space="preserve"> IF( ISNUMBER(CA15), 0, 1 )</f>
        <v>0</v>
      </c>
      <c r="HK15" s="1061">
        <f>IF('[2]Validation flags'!$H$3=1,0, IF( ISNUMBER(CB15), 0, 1 ))</f>
        <v>0</v>
      </c>
      <c r="HL15" s="1061">
        <f>IF('[2]Validation flags'!$H$3=1,0, IF( ISNUMBER(CC15), 0, 1 ))</f>
        <v>0</v>
      </c>
      <c r="HM15" s="1050"/>
      <c r="HN15" s="1061">
        <f xml:space="preserve"> IF( ISNUMBER(CE15), 0, 1 )</f>
        <v>0</v>
      </c>
      <c r="HO15" s="1061">
        <f>IF('[2]Validation flags'!$H$3=1,0, IF( ISNUMBER(CF15), 0, 1 ))</f>
        <v>0</v>
      </c>
      <c r="HP15" s="1061">
        <f>IF('[2]Validation flags'!$H$3=1,0, IF( ISNUMBER(CG15), 0, 1 ))</f>
        <v>0</v>
      </c>
      <c r="HQ15" s="1050"/>
      <c r="HR15" s="1050"/>
      <c r="HS15" s="1061">
        <f xml:space="preserve"> IF( ISNUMBER(CJ15), 0, 1 )</f>
        <v>0</v>
      </c>
      <c r="HT15" s="1061">
        <f>IF('[2]Validation flags'!$H$3=1,0, IF( ISNUMBER(CK15), 0, 1 ))</f>
        <v>0</v>
      </c>
      <c r="HU15" s="1061">
        <f>IF('[2]Validation flags'!$H$3=1,0, IF( ISNUMBER(CL15), 0, 1 ))</f>
        <v>0</v>
      </c>
      <c r="HV15" s="1050"/>
      <c r="HW15" s="1061">
        <f xml:space="preserve"> IF( ISNUMBER(CN15), 0, 1 )</f>
        <v>0</v>
      </c>
      <c r="HX15" s="1061">
        <f>IF('[2]Validation flags'!$H$3=1,0, IF( ISNUMBER(CO15), 0, 1 ))</f>
        <v>0</v>
      </c>
      <c r="HY15" s="1061">
        <f>IF('[2]Validation flags'!$H$3=1,0, IF( ISNUMBER(CP15), 0, 1 ))</f>
        <v>0</v>
      </c>
      <c r="HZ15" s="1050"/>
      <c r="IA15" s="1050"/>
      <c r="IB15" s="1061">
        <f xml:space="preserve"> IF( ISNUMBER(CS15), 0, 1 )</f>
        <v>0</v>
      </c>
      <c r="IC15" s="1061">
        <f>IF('[2]Validation flags'!$H$3=1,0, IF( ISNUMBER(CT15), 0, 1 ))</f>
        <v>0</v>
      </c>
      <c r="ID15" s="1061">
        <f>IF('[2]Validation flags'!$H$3=1,0, IF( ISNUMBER(CU15), 0, 1 ))</f>
        <v>0</v>
      </c>
      <c r="IE15" s="1050"/>
      <c r="IF15" s="1061">
        <f xml:space="preserve"> IF( ISNUMBER(CW15), 0, 1 )</f>
        <v>0</v>
      </c>
      <c r="IG15" s="1061">
        <f>IF('[2]Validation flags'!$H$3=1,0, IF( ISNUMBER(CX15), 0, 1 ))</f>
        <v>0</v>
      </c>
      <c r="IH15" s="1061">
        <f>IF('[2]Validation flags'!$H$3=1,0, IF( ISNUMBER(CY15), 0, 1 ))</f>
        <v>0</v>
      </c>
      <c r="II15" s="1050"/>
      <c r="IJ15" s="1050"/>
      <c r="IK15" s="1061">
        <f xml:space="preserve"> IF( ISNUMBER(DB15), 0, 1 )</f>
        <v>0</v>
      </c>
      <c r="IL15" s="1061">
        <f>IF('[2]Validation flags'!$H$3=1,0, IF( ISNUMBER(DC15), 0, 1 ))</f>
        <v>0</v>
      </c>
      <c r="IM15" s="1061">
        <f>IF('[2]Validation flags'!$H$3=1,0, IF( ISNUMBER(DD15), 0, 1 ))</f>
        <v>0</v>
      </c>
      <c r="IN15" s="1050"/>
      <c r="IO15" s="1061">
        <f xml:space="preserve"> IF( ISNUMBER(DF15), 0, 1 )</f>
        <v>0</v>
      </c>
      <c r="IP15" s="1061">
        <f>IF('[2]Validation flags'!$H$3=1,0, IF( ISNUMBER(DG15), 0, 1 ))</f>
        <v>0</v>
      </c>
      <c r="IQ15" s="1061">
        <f>IF('[2]Validation flags'!$H$3=1,0, IF( ISNUMBER(DH15), 0, 1 ))</f>
        <v>0</v>
      </c>
      <c r="IR15" s="1050"/>
      <c r="IS15" s="1050"/>
      <c r="IT15" s="1061">
        <f xml:space="preserve"> IF( ISNUMBER(DK15), 0, 1 )</f>
        <v>0</v>
      </c>
      <c r="IU15" s="1061">
        <f>IF('[2]Validation flags'!$H$3=1,0, IF( ISNUMBER(DL15), 0, 1 ))</f>
        <v>0</v>
      </c>
      <c r="IV15" s="1061">
        <f>IF('[2]Validation flags'!$H$3=1,0, IF( ISNUMBER(DM15), 0, 1 ))</f>
        <v>0</v>
      </c>
      <c r="IW15" s="1050"/>
      <c r="IX15" s="1061">
        <f xml:space="preserve"> IF( ISNUMBER(DO15), 0, 1 )</f>
        <v>0</v>
      </c>
      <c r="IY15" s="1061">
        <f>IF('[2]Validation flags'!$H$3=1,0, IF( ISNUMBER(DP15), 0, 1 ))</f>
        <v>0</v>
      </c>
      <c r="IZ15" s="1061">
        <f>IF('[2]Validation flags'!$H$3=1,0, IF( ISNUMBER(DQ15), 0, 1 ))</f>
        <v>0</v>
      </c>
      <c r="JA15" s="1050"/>
      <c r="JB15" s="1050"/>
    </row>
    <row r="16" spans="2:262" ht="14.25" customHeight="1" x14ac:dyDescent="0.25">
      <c r="B16" s="62">
        <v>7</v>
      </c>
      <c r="C16" s="63" t="s">
        <v>1860</v>
      </c>
      <c r="D16" s="2079"/>
      <c r="E16" s="64" t="s">
        <v>41</v>
      </c>
      <c r="F16" s="79">
        <v>3</v>
      </c>
      <c r="G16" s="3339">
        <v>1.7999999999999999E-2</v>
      </c>
      <c r="H16" s="509">
        <v>2.1000000000000001E-2</v>
      </c>
      <c r="I16" s="509">
        <v>0.38800000000000001</v>
      </c>
      <c r="J16" s="3340">
        <f>SUM(G16:I16)</f>
        <v>0.42699999999999999</v>
      </c>
      <c r="K16" s="3341">
        <v>1.0999999999999999E-2</v>
      </c>
      <c r="L16" s="509">
        <v>1.0999999999999999E-2</v>
      </c>
      <c r="M16" s="509">
        <v>0.30099999999999999</v>
      </c>
      <c r="N16" s="3342">
        <f t="shared" si="0"/>
        <v>0.32300000000000001</v>
      </c>
      <c r="O16" s="3343">
        <f>N16+J16</f>
        <v>0.75</v>
      </c>
      <c r="P16" s="3344">
        <v>1.7999999999999999E-2</v>
      </c>
      <c r="Q16" s="509">
        <v>2.1000000000000001E-2</v>
      </c>
      <c r="R16" s="509">
        <v>0.39800000000000002</v>
      </c>
      <c r="S16" s="3343">
        <f>SUM(P16:R16)</f>
        <v>0.437</v>
      </c>
      <c r="T16" s="3341">
        <v>1.2999999999999999E-2</v>
      </c>
      <c r="U16" s="509">
        <v>1.2999999999999999E-2</v>
      </c>
      <c r="V16" s="509">
        <v>0.33900000000000002</v>
      </c>
      <c r="W16" s="3342">
        <f t="shared" si="1"/>
        <v>0.36500000000000005</v>
      </c>
      <c r="X16" s="3343">
        <f>W16+S16</f>
        <v>0.80200000000000005</v>
      </c>
      <c r="Y16" s="3344">
        <v>1.7999999999999999E-2</v>
      </c>
      <c r="Z16" s="509">
        <v>2.1000000000000001E-2</v>
      </c>
      <c r="AA16" s="509">
        <v>0.38700000000000001</v>
      </c>
      <c r="AB16" s="3343">
        <f>SUM(Y16:AA16)</f>
        <v>0.42599999999999999</v>
      </c>
      <c r="AC16" s="3341">
        <v>1.2999999999999999E-2</v>
      </c>
      <c r="AD16" s="509">
        <v>1.2999999999999999E-2</v>
      </c>
      <c r="AE16" s="509">
        <v>0.35499999999999998</v>
      </c>
      <c r="AF16" s="3342">
        <f t="shared" si="2"/>
        <v>0.38100000000000001</v>
      </c>
      <c r="AG16" s="3343">
        <f>AF16+AB16</f>
        <v>0.80699999999999994</v>
      </c>
      <c r="AH16" s="3344">
        <v>2.4E-2</v>
      </c>
      <c r="AI16" s="509">
        <v>2.8000000000000001E-2</v>
      </c>
      <c r="AJ16" s="509">
        <v>0.504</v>
      </c>
      <c r="AK16" s="3343">
        <f>SUM(AH16:AJ16)</f>
        <v>0.55600000000000005</v>
      </c>
      <c r="AL16" s="3341">
        <v>1.7999999999999999E-2</v>
      </c>
      <c r="AM16" s="509">
        <v>1.9E-2</v>
      </c>
      <c r="AN16" s="509">
        <v>0.5</v>
      </c>
      <c r="AO16" s="3342">
        <f t="shared" si="3"/>
        <v>0.53700000000000003</v>
      </c>
      <c r="AP16" s="3343">
        <f>AO16+AK16</f>
        <v>1.093</v>
      </c>
      <c r="AQ16" s="3344">
        <v>1.9E-2</v>
      </c>
      <c r="AR16" s="509">
        <v>2.1000000000000001E-2</v>
      </c>
      <c r="AS16" s="509">
        <v>0.40300000000000002</v>
      </c>
      <c r="AT16" s="3343">
        <f>SUM(AQ16:AS16)</f>
        <v>0.443</v>
      </c>
      <c r="AU16" s="3341">
        <v>1.6E-2</v>
      </c>
      <c r="AV16" s="509">
        <v>1.6E-2</v>
      </c>
      <c r="AW16" s="509">
        <v>0.42799999999999999</v>
      </c>
      <c r="AX16" s="3342">
        <f t="shared" si="4"/>
        <v>0.45999999999999996</v>
      </c>
      <c r="AY16" s="3343">
        <f>AX16+AT16</f>
        <v>0.90300000000000002</v>
      </c>
      <c r="AZ16" s="3344">
        <v>3.3000000000000002E-2</v>
      </c>
      <c r="BA16" s="509">
        <v>3.5999999999999997E-2</v>
      </c>
      <c r="BB16" s="509">
        <v>0.69599999999999995</v>
      </c>
      <c r="BC16" s="3343">
        <f>SUM(AZ16:BB16)</f>
        <v>0.7649999999999999</v>
      </c>
      <c r="BD16" s="3341">
        <v>0.03</v>
      </c>
      <c r="BE16" s="509">
        <v>2.9000000000000001E-2</v>
      </c>
      <c r="BF16" s="509">
        <v>0.79100000000000004</v>
      </c>
      <c r="BG16" s="3342">
        <f t="shared" si="5"/>
        <v>0.85000000000000009</v>
      </c>
      <c r="BH16" s="3343">
        <f>BG16+BC16</f>
        <v>1.615</v>
      </c>
      <c r="BI16" s="3344">
        <v>2.9000000000000001E-2</v>
      </c>
      <c r="BJ16" s="509">
        <v>2.8000000000000001E-2</v>
      </c>
      <c r="BK16" s="509">
        <v>0.58899999999999997</v>
      </c>
      <c r="BL16" s="3343">
        <f>SUM(BI16:BK16)</f>
        <v>0.64600000000000002</v>
      </c>
      <c r="BM16" s="3341">
        <v>2.9000000000000001E-2</v>
      </c>
      <c r="BN16" s="509">
        <v>2.5000000000000001E-2</v>
      </c>
      <c r="BO16" s="509">
        <v>0.76300000000000001</v>
      </c>
      <c r="BP16" s="3342">
        <f t="shared" si="6"/>
        <v>0.81700000000000006</v>
      </c>
      <c r="BQ16" s="3343">
        <f>BP16+BL16</f>
        <v>1.4630000000000001</v>
      </c>
      <c r="BR16" s="3344">
        <v>0.03</v>
      </c>
      <c r="BS16" s="509">
        <v>2.9000000000000001E-2</v>
      </c>
      <c r="BT16" s="509">
        <v>0.60699999999999998</v>
      </c>
      <c r="BU16" s="3343">
        <f>SUM(BR16:BT16)</f>
        <v>0.66599999999999993</v>
      </c>
      <c r="BV16" s="3341">
        <v>2.9000000000000001E-2</v>
      </c>
      <c r="BW16" s="509">
        <v>2.5999999999999999E-2</v>
      </c>
      <c r="BX16" s="509">
        <v>0.78600000000000003</v>
      </c>
      <c r="BY16" s="3342">
        <f t="shared" si="7"/>
        <v>0.84100000000000008</v>
      </c>
      <c r="BZ16" s="3343">
        <f>BY16+BU16</f>
        <v>1.5070000000000001</v>
      </c>
      <c r="CA16" s="3344">
        <v>3.1E-2</v>
      </c>
      <c r="CB16" s="509">
        <v>0.03</v>
      </c>
      <c r="CC16" s="509">
        <v>0.61899999999999999</v>
      </c>
      <c r="CD16" s="3343">
        <f>SUM(CA16:CC16)</f>
        <v>0.67999999999999994</v>
      </c>
      <c r="CE16" s="3341">
        <v>0.03</v>
      </c>
      <c r="CF16" s="509">
        <v>2.5999999999999999E-2</v>
      </c>
      <c r="CG16" s="509">
        <v>0.80100000000000005</v>
      </c>
      <c r="CH16" s="3342">
        <f t="shared" si="8"/>
        <v>0.85699999999999998</v>
      </c>
      <c r="CI16" s="3343">
        <f>CH16+CD16</f>
        <v>1.5369999999999999</v>
      </c>
      <c r="CJ16" s="3344">
        <v>2.8000000000000001E-2</v>
      </c>
      <c r="CK16" s="509">
        <v>2.7E-2</v>
      </c>
      <c r="CL16" s="509">
        <v>0.54600000000000004</v>
      </c>
      <c r="CM16" s="3343">
        <f>SUM(CJ16:CL16)</f>
        <v>0.60100000000000009</v>
      </c>
      <c r="CN16" s="3341">
        <v>3.3000000000000002E-2</v>
      </c>
      <c r="CO16" s="509">
        <v>2.9000000000000001E-2</v>
      </c>
      <c r="CP16" s="509">
        <v>0.90500000000000003</v>
      </c>
      <c r="CQ16" s="3342">
        <f t="shared" si="9"/>
        <v>0.96700000000000008</v>
      </c>
      <c r="CR16" s="3343">
        <f>CQ16+CM16</f>
        <v>1.5680000000000001</v>
      </c>
      <c r="CS16" s="3344">
        <v>0</v>
      </c>
      <c r="CT16" s="509">
        <v>0</v>
      </c>
      <c r="CU16" s="509">
        <v>0</v>
      </c>
      <c r="CV16" s="3343">
        <f>SUM(CS16:CU16)</f>
        <v>0</v>
      </c>
      <c r="CW16" s="3341">
        <v>0</v>
      </c>
      <c r="CX16" s="509">
        <v>0</v>
      </c>
      <c r="CY16" s="509">
        <v>0</v>
      </c>
      <c r="CZ16" s="3342">
        <f t="shared" si="10"/>
        <v>0</v>
      </c>
      <c r="DA16" s="3343">
        <f>CZ16+CV16</f>
        <v>0</v>
      </c>
      <c r="DB16" s="3344">
        <v>0</v>
      </c>
      <c r="DC16" s="509">
        <v>0</v>
      </c>
      <c r="DD16" s="509">
        <v>0</v>
      </c>
      <c r="DE16" s="3343">
        <f>SUM(DB16:DD16)</f>
        <v>0</v>
      </c>
      <c r="DF16" s="3341">
        <v>0</v>
      </c>
      <c r="DG16" s="509">
        <v>0</v>
      </c>
      <c r="DH16" s="509">
        <v>0</v>
      </c>
      <c r="DI16" s="3342">
        <f t="shared" si="11"/>
        <v>0</v>
      </c>
      <c r="DJ16" s="3343">
        <f>DI16+DE16</f>
        <v>0</v>
      </c>
      <c r="DK16" s="3344">
        <v>0</v>
      </c>
      <c r="DL16" s="509">
        <v>0</v>
      </c>
      <c r="DM16" s="509">
        <v>0</v>
      </c>
      <c r="DN16" s="3343">
        <f>SUM(DK16:DM16)</f>
        <v>0</v>
      </c>
      <c r="DO16" s="3341">
        <v>0</v>
      </c>
      <c r="DP16" s="509">
        <v>0</v>
      </c>
      <c r="DQ16" s="509">
        <v>0</v>
      </c>
      <c r="DR16" s="3342">
        <f t="shared" si="12"/>
        <v>0</v>
      </c>
      <c r="DS16" s="3343">
        <f>DR16+DN16</f>
        <v>0</v>
      </c>
      <c r="DT16" s="2951"/>
      <c r="DU16" s="91"/>
      <c r="DV16" s="37"/>
      <c r="DX16" s="43">
        <f t="shared" si="13"/>
        <v>0</v>
      </c>
      <c r="EA16" s="62">
        <v>7</v>
      </c>
      <c r="EB16" s="63" t="s">
        <v>1860</v>
      </c>
      <c r="EC16" s="64" t="s">
        <v>41</v>
      </c>
      <c r="ED16" s="79">
        <v>3</v>
      </c>
      <c r="EE16" s="3345" t="s">
        <v>8264</v>
      </c>
      <c r="EF16" s="672" t="s">
        <v>8265</v>
      </c>
      <c r="EG16" s="3349" t="s">
        <v>8266</v>
      </c>
      <c r="EH16" s="3347" t="s">
        <v>8267</v>
      </c>
      <c r="EI16" s="3348" t="s">
        <v>8268</v>
      </c>
      <c r="EJ16" s="672" t="s">
        <v>8269</v>
      </c>
      <c r="EK16" s="3349" t="s">
        <v>8270</v>
      </c>
      <c r="EL16" s="694" t="s">
        <v>8271</v>
      </c>
      <c r="EM16" s="3347" t="s">
        <v>8272</v>
      </c>
      <c r="EN16" s="2450"/>
      <c r="EP16" s="1061">
        <f xml:space="preserve"> IF( ISNUMBER(G16), 0, 1 )</f>
        <v>0</v>
      </c>
      <c r="EQ16" s="1061">
        <f>IF('[2]Validation flags'!$H$3=1,0, IF( ISNUMBER(H16), 0, 1 ))</f>
        <v>0</v>
      </c>
      <c r="ER16" s="1061">
        <f>IF('[2]Validation flags'!$H$3=1,0, IF( ISNUMBER(I16), 0, 1 ))</f>
        <v>0</v>
      </c>
      <c r="ES16" s="1050"/>
      <c r="ET16" s="1061">
        <f t="shared" si="14"/>
        <v>0</v>
      </c>
      <c r="EU16" s="1061">
        <f>IF('[2]Validation flags'!$H$3=1,0, IF( ISNUMBER(L16), 0, 1 ))</f>
        <v>0</v>
      </c>
      <c r="EV16" s="1061">
        <f>IF('[2]Validation flags'!$H$3=1,0, IF( ISNUMBER(M16), 0, 1 ))</f>
        <v>0</v>
      </c>
      <c r="EW16" s="1050"/>
      <c r="EX16" s="1050"/>
      <c r="EY16" s="1061">
        <f xml:space="preserve"> IF( ISNUMBER(P16), 0, 1 )</f>
        <v>0</v>
      </c>
      <c r="EZ16" s="1061">
        <f>IF('[2]Validation flags'!$H$3=1,0, IF( ISNUMBER(Q16), 0, 1 ))</f>
        <v>0</v>
      </c>
      <c r="FA16" s="1061">
        <f>IF('[2]Validation flags'!$H$3=1,0, IF( ISNUMBER(R16), 0, 1 ))</f>
        <v>0</v>
      </c>
      <c r="FB16" s="1050"/>
      <c r="FC16" s="1061">
        <f t="shared" si="15"/>
        <v>0</v>
      </c>
      <c r="FD16" s="1061">
        <f>IF('[2]Validation flags'!$H$3=1,0, IF( ISNUMBER(U16), 0, 1 ))</f>
        <v>0</v>
      </c>
      <c r="FE16" s="1061">
        <f>IF('[2]Validation flags'!$H$3=1,0, IF( ISNUMBER(V16), 0, 1 ))</f>
        <v>0</v>
      </c>
      <c r="FF16" s="1050"/>
      <c r="FG16" s="1050"/>
      <c r="FH16" s="1061">
        <f xml:space="preserve"> IF( ISNUMBER(Y16), 0, 1 )</f>
        <v>0</v>
      </c>
      <c r="FI16" s="1061">
        <f>IF('[2]Validation flags'!$H$3=1,0, IF( ISNUMBER(Z16), 0, 1 ))</f>
        <v>0</v>
      </c>
      <c r="FJ16" s="1061">
        <f>IF('[2]Validation flags'!$H$3=1,0, IF( ISNUMBER(AA16), 0, 1 ))</f>
        <v>0</v>
      </c>
      <c r="FK16" s="1050"/>
      <c r="FL16" s="1061">
        <f t="shared" si="16"/>
        <v>0</v>
      </c>
      <c r="FM16" s="1061">
        <f>IF('[2]Validation flags'!$H$3=1,0, IF( ISNUMBER(AD16), 0, 1 ))</f>
        <v>0</v>
      </c>
      <c r="FN16" s="1061">
        <f>IF('[2]Validation flags'!$H$3=1,0, IF( ISNUMBER(AE16), 0, 1 ))</f>
        <v>0</v>
      </c>
      <c r="FO16" s="1050"/>
      <c r="FP16" s="1050"/>
      <c r="FQ16" s="1061">
        <f xml:space="preserve"> IF( ISNUMBER(AH16), 0, 1 )</f>
        <v>0</v>
      </c>
      <c r="FR16" s="1061">
        <f>IF('[2]Validation flags'!$H$3=1,0, IF( ISNUMBER(AI16), 0, 1 ))</f>
        <v>0</v>
      </c>
      <c r="FS16" s="1061">
        <f>IF('[2]Validation flags'!$H$3=1,0, IF( ISNUMBER(AJ16), 0, 1 ))</f>
        <v>0</v>
      </c>
      <c r="FT16" s="1050"/>
      <c r="FU16" s="1061">
        <f t="shared" si="17"/>
        <v>0</v>
      </c>
      <c r="FV16" s="1061">
        <f>IF('[2]Validation flags'!$H$3=1,0, IF( ISNUMBER(AM16), 0, 1 ))</f>
        <v>0</v>
      </c>
      <c r="FW16" s="1061">
        <f>IF('[2]Validation flags'!$H$3=1,0, IF( ISNUMBER(AN16), 0, 1 ))</f>
        <v>0</v>
      </c>
      <c r="FX16" s="1050"/>
      <c r="FY16" s="1050"/>
      <c r="FZ16" s="1061">
        <f xml:space="preserve"> IF( ISNUMBER(AQ16), 0, 1 )</f>
        <v>0</v>
      </c>
      <c r="GA16" s="1061">
        <f>IF('[2]Validation flags'!$H$3=1,0, IF( ISNUMBER(AR16), 0, 1 ))</f>
        <v>0</v>
      </c>
      <c r="GB16" s="1061">
        <f>IF('[2]Validation flags'!$H$3=1,0, IF( ISNUMBER(AS16), 0, 1 ))</f>
        <v>0</v>
      </c>
      <c r="GC16" s="1050"/>
      <c r="GD16" s="1061">
        <f xml:space="preserve"> IF( ISNUMBER(AU16), 0, 1 )</f>
        <v>0</v>
      </c>
      <c r="GE16" s="1061">
        <f>IF('[2]Validation flags'!$H$3=1,0, IF( ISNUMBER(AV16), 0, 1 ))</f>
        <v>0</v>
      </c>
      <c r="GF16" s="1061">
        <f>IF('[2]Validation flags'!$H$3=1,0, IF( ISNUMBER(AW16), 0, 1 ))</f>
        <v>0</v>
      </c>
      <c r="GG16" s="1050"/>
      <c r="GH16" s="1050"/>
      <c r="GI16" s="1061">
        <f xml:space="preserve"> IF( ISNUMBER(AZ16), 0, 1 )</f>
        <v>0</v>
      </c>
      <c r="GJ16" s="1061">
        <f>IF('[2]Validation flags'!$H$3=1,0, IF( ISNUMBER(BA16), 0, 1 ))</f>
        <v>0</v>
      </c>
      <c r="GK16" s="1061">
        <f>IF('[2]Validation flags'!$H$3=1,0, IF( ISNUMBER(BB16), 0, 1 ))</f>
        <v>0</v>
      </c>
      <c r="GL16" s="1050"/>
      <c r="GM16" s="1061">
        <f t="shared" si="18"/>
        <v>0</v>
      </c>
      <c r="GN16" s="1061">
        <f>IF('[2]Validation flags'!$H$3=1,0, IF( ISNUMBER(BE16), 0, 1 ))</f>
        <v>0</v>
      </c>
      <c r="GO16" s="1061">
        <f>IF('[2]Validation flags'!$H$3=1,0, IF( ISNUMBER(BF16), 0, 1 ))</f>
        <v>0</v>
      </c>
      <c r="GP16" s="1050"/>
      <c r="GQ16" s="1050"/>
      <c r="GR16" s="1061">
        <f xml:space="preserve"> IF( ISNUMBER(BI16), 0, 1 )</f>
        <v>0</v>
      </c>
      <c r="GS16" s="1061">
        <f>IF('[2]Validation flags'!$H$3=1,0, IF( ISNUMBER(BJ16), 0, 1 ))</f>
        <v>0</v>
      </c>
      <c r="GT16" s="1061">
        <f>IF('[2]Validation flags'!$H$3=1,0, IF( ISNUMBER(BK16), 0, 1 ))</f>
        <v>0</v>
      </c>
      <c r="GU16" s="1050"/>
      <c r="GV16" s="1061">
        <f t="shared" si="19"/>
        <v>0</v>
      </c>
      <c r="GW16" s="1061">
        <f>IF('[2]Validation flags'!$H$3=1,0, IF( ISNUMBER(BN16), 0, 1 ))</f>
        <v>0</v>
      </c>
      <c r="GX16" s="1061">
        <f>IF('[2]Validation flags'!$H$3=1,0, IF( ISNUMBER(BO16), 0, 1 ))</f>
        <v>0</v>
      </c>
      <c r="GY16" s="1050"/>
      <c r="GZ16" s="1050"/>
      <c r="HA16" s="1061">
        <f xml:space="preserve"> IF( ISNUMBER(BR16), 0, 1 )</f>
        <v>0</v>
      </c>
      <c r="HB16" s="1061">
        <f>IF('[2]Validation flags'!$H$3=1,0, IF( ISNUMBER(BS16), 0, 1 ))</f>
        <v>0</v>
      </c>
      <c r="HC16" s="1061">
        <f>IF('[2]Validation flags'!$H$3=1,0, IF( ISNUMBER(BT16), 0, 1 ))</f>
        <v>0</v>
      </c>
      <c r="HD16" s="1050"/>
      <c r="HE16" s="1061">
        <f t="shared" si="20"/>
        <v>0</v>
      </c>
      <c r="HF16" s="1061">
        <f>IF('[2]Validation flags'!$H$3=1,0, IF( ISNUMBER(BW16), 0, 1 ))</f>
        <v>0</v>
      </c>
      <c r="HG16" s="1061">
        <f>IF('[2]Validation flags'!$H$3=1,0, IF( ISNUMBER(BX16), 0, 1 ))</f>
        <v>0</v>
      </c>
      <c r="HH16" s="1050"/>
      <c r="HI16" s="1050"/>
      <c r="HJ16" s="1061">
        <f xml:space="preserve"> IF( ISNUMBER(CA16), 0, 1 )</f>
        <v>0</v>
      </c>
      <c r="HK16" s="1061">
        <f>IF('[2]Validation flags'!$H$3=1,0, IF( ISNUMBER(CB16), 0, 1 ))</f>
        <v>0</v>
      </c>
      <c r="HL16" s="1061">
        <f>IF('[2]Validation flags'!$H$3=1,0, IF( ISNUMBER(CC16), 0, 1 ))</f>
        <v>0</v>
      </c>
      <c r="HM16" s="1050"/>
      <c r="HN16" s="1061">
        <f t="shared" si="21"/>
        <v>0</v>
      </c>
      <c r="HO16" s="1061">
        <f>IF('[2]Validation flags'!$H$3=1,0, IF( ISNUMBER(CF16), 0, 1 ))</f>
        <v>0</v>
      </c>
      <c r="HP16" s="1061">
        <f>IF('[2]Validation flags'!$H$3=1,0, IF( ISNUMBER(CG16), 0, 1 ))</f>
        <v>0</v>
      </c>
      <c r="HQ16" s="1050"/>
      <c r="HR16" s="1050"/>
      <c r="HS16" s="1061">
        <f xml:space="preserve"> IF( ISNUMBER(CJ16), 0, 1 )</f>
        <v>0</v>
      </c>
      <c r="HT16" s="1061">
        <f>IF('[2]Validation flags'!$H$3=1,0, IF( ISNUMBER(CK16), 0, 1 ))</f>
        <v>0</v>
      </c>
      <c r="HU16" s="1061">
        <f>IF('[2]Validation flags'!$H$3=1,0, IF( ISNUMBER(CL16), 0, 1 ))</f>
        <v>0</v>
      </c>
      <c r="HV16" s="1050"/>
      <c r="HW16" s="1061">
        <f t="shared" si="22"/>
        <v>0</v>
      </c>
      <c r="HX16" s="1061">
        <f>IF('[2]Validation flags'!$H$3=1,0, IF( ISNUMBER(CO16), 0, 1 ))</f>
        <v>0</v>
      </c>
      <c r="HY16" s="1061">
        <f>IF('[2]Validation flags'!$H$3=1,0, IF( ISNUMBER(CP16), 0, 1 ))</f>
        <v>0</v>
      </c>
      <c r="HZ16" s="1050"/>
      <c r="IA16" s="1050"/>
      <c r="IB16" s="1061">
        <f xml:space="preserve"> IF( ISNUMBER(CS16), 0, 1 )</f>
        <v>0</v>
      </c>
      <c r="IC16" s="1061">
        <f>IF('[2]Validation flags'!$H$3=1,0, IF( ISNUMBER(CT16), 0, 1 ))</f>
        <v>0</v>
      </c>
      <c r="ID16" s="1061">
        <f>IF('[2]Validation flags'!$H$3=1,0, IF( ISNUMBER(CU16), 0, 1 ))</f>
        <v>0</v>
      </c>
      <c r="IE16" s="1050"/>
      <c r="IF16" s="1061">
        <f t="shared" si="23"/>
        <v>0</v>
      </c>
      <c r="IG16" s="1061">
        <f>IF('[2]Validation flags'!$H$3=1,0, IF( ISNUMBER(CX16), 0, 1 ))</f>
        <v>0</v>
      </c>
      <c r="IH16" s="1061">
        <f>IF('[2]Validation flags'!$H$3=1,0, IF( ISNUMBER(CY16), 0, 1 ))</f>
        <v>0</v>
      </c>
      <c r="II16" s="1050"/>
      <c r="IJ16" s="1050"/>
      <c r="IK16" s="1061">
        <f xml:space="preserve"> IF( ISNUMBER(DB16), 0, 1 )</f>
        <v>0</v>
      </c>
      <c r="IL16" s="1061">
        <f>IF('[2]Validation flags'!$H$3=1,0, IF( ISNUMBER(DC16), 0, 1 ))</f>
        <v>0</v>
      </c>
      <c r="IM16" s="1061">
        <f>IF('[2]Validation flags'!$H$3=1,0, IF( ISNUMBER(DD16), 0, 1 ))</f>
        <v>0</v>
      </c>
      <c r="IN16" s="1050"/>
      <c r="IO16" s="1061">
        <f t="shared" si="24"/>
        <v>0</v>
      </c>
      <c r="IP16" s="1061">
        <f>IF('[2]Validation flags'!$H$3=1,0, IF( ISNUMBER(DG16), 0, 1 ))</f>
        <v>0</v>
      </c>
      <c r="IQ16" s="1061">
        <f>IF('[2]Validation flags'!$H$3=1,0, IF( ISNUMBER(DH16), 0, 1 ))</f>
        <v>0</v>
      </c>
      <c r="IR16" s="1050"/>
      <c r="IS16" s="1050"/>
      <c r="IT16" s="1061">
        <f xml:space="preserve"> IF( ISNUMBER(DK16), 0, 1 )</f>
        <v>0</v>
      </c>
      <c r="IU16" s="1061">
        <f>IF('[2]Validation flags'!$H$3=1,0, IF( ISNUMBER(DL16), 0, 1 ))</f>
        <v>0</v>
      </c>
      <c r="IV16" s="1061">
        <f>IF('[2]Validation flags'!$H$3=1,0, IF( ISNUMBER(DM16), 0, 1 ))</f>
        <v>0</v>
      </c>
      <c r="IW16" s="1050"/>
      <c r="IX16" s="1061">
        <f t="shared" si="25"/>
        <v>0</v>
      </c>
      <c r="IY16" s="1061">
        <f>IF('[2]Validation flags'!$H$3=1,0, IF( ISNUMBER(DP16), 0, 1 ))</f>
        <v>0</v>
      </c>
      <c r="IZ16" s="1061">
        <f>IF('[2]Validation flags'!$H$3=1,0, IF( ISNUMBER(DQ16), 0, 1 ))</f>
        <v>0</v>
      </c>
      <c r="JA16" s="1050"/>
      <c r="JB16" s="1050"/>
    </row>
    <row r="17" spans="2:263" s="2438" customFormat="1" ht="14.25" customHeight="1" thickBot="1" x14ac:dyDescent="0.3">
      <c r="B17" s="98">
        <v>8</v>
      </c>
      <c r="C17" s="99" t="s">
        <v>937</v>
      </c>
      <c r="D17" s="242"/>
      <c r="E17" s="100" t="s">
        <v>41</v>
      </c>
      <c r="F17" s="526">
        <v>3</v>
      </c>
      <c r="G17" s="3355">
        <f>SUM(G10:G16)</f>
        <v>1.1499999999999999</v>
      </c>
      <c r="H17" s="3355">
        <f>SUM(H10:H16)</f>
        <v>0.99299999999999999</v>
      </c>
      <c r="I17" s="3356">
        <f>SUM(I10:I16)</f>
        <v>26.26</v>
      </c>
      <c r="J17" s="3357">
        <f>SUM(G17:I17)</f>
        <v>28.403000000000002</v>
      </c>
      <c r="K17" s="3355">
        <f>SUM(K10:K16)</f>
        <v>0.69600000000000006</v>
      </c>
      <c r="L17" s="3355">
        <f>SUM(L10:L16)</f>
        <v>0.54</v>
      </c>
      <c r="M17" s="3356">
        <f>SUM(M10:M16)</f>
        <v>19.059999999999999</v>
      </c>
      <c r="N17" s="3358">
        <f t="shared" si="0"/>
        <v>20.295999999999999</v>
      </c>
      <c r="O17" s="3357">
        <f>N17+J17</f>
        <v>48.698999999999998</v>
      </c>
      <c r="P17" s="3355">
        <f>SUM(P10:P16)</f>
        <v>1.1539999999999999</v>
      </c>
      <c r="Q17" s="3355">
        <f>SUM(Q10:Q16)</f>
        <v>0.93599999999999994</v>
      </c>
      <c r="R17" s="3356">
        <f>SUM(R10:R16)</f>
        <v>26.267999999999997</v>
      </c>
      <c r="S17" s="3357">
        <f>SUM(P17:R17)</f>
        <v>28.357999999999997</v>
      </c>
      <c r="T17" s="3355">
        <f>SUM(T10:T16)</f>
        <v>0.74799999999999989</v>
      </c>
      <c r="U17" s="3355">
        <f>SUM(U10:U16)</f>
        <v>0.56899999999999995</v>
      </c>
      <c r="V17" s="3356">
        <f>SUM(V10:V16)</f>
        <v>20.653000000000002</v>
      </c>
      <c r="W17" s="3358">
        <f t="shared" si="1"/>
        <v>21.970000000000002</v>
      </c>
      <c r="X17" s="3357">
        <f>W17+S17</f>
        <v>50.328000000000003</v>
      </c>
      <c r="Y17" s="3355">
        <f>SUM(Y10:Y16)</f>
        <v>1.171</v>
      </c>
      <c r="Z17" s="3355">
        <f>SUM(Z10:Z16)</f>
        <v>0.92100000000000004</v>
      </c>
      <c r="AA17" s="3356">
        <f>SUM(AA10:AA16)</f>
        <v>26.572000000000003</v>
      </c>
      <c r="AB17" s="3357">
        <f>SUM(Y17:AA17)</f>
        <v>28.664000000000001</v>
      </c>
      <c r="AC17" s="3355">
        <f>SUM(AC10:AC16)</f>
        <v>0.79</v>
      </c>
      <c r="AD17" s="3355">
        <f>SUM(AD10:AD16)</f>
        <v>0.60099999999999998</v>
      </c>
      <c r="AE17" s="3356">
        <f>SUM(AE10:AE16)</f>
        <v>21.760999999999999</v>
      </c>
      <c r="AF17" s="3358">
        <f t="shared" si="2"/>
        <v>23.152000000000001</v>
      </c>
      <c r="AG17" s="3357">
        <f>AF17+AB17</f>
        <v>51.816000000000003</v>
      </c>
      <c r="AH17" s="3355">
        <f>SUM(AH10:AH16)</f>
        <v>1.117</v>
      </c>
      <c r="AI17" s="3355">
        <f>SUM(AI10:AI16)</f>
        <v>0.89700000000000002</v>
      </c>
      <c r="AJ17" s="3356">
        <f>SUM(AJ10:AJ16)</f>
        <v>25.085000000000001</v>
      </c>
      <c r="AK17" s="3357">
        <f>SUM(AH17:AJ17)</f>
        <v>27.099</v>
      </c>
      <c r="AL17" s="3355">
        <f>SUM(AL10:AL16)</f>
        <v>0.82199999999999995</v>
      </c>
      <c r="AM17" s="3355">
        <f>SUM(AM10:AM16)</f>
        <v>0.63300000000000001</v>
      </c>
      <c r="AN17" s="3356">
        <f>SUM(AN10:AN16)</f>
        <v>22.731999999999999</v>
      </c>
      <c r="AO17" s="3358">
        <f t="shared" si="3"/>
        <v>24.186999999999998</v>
      </c>
      <c r="AP17" s="3357">
        <f>AO17+AK17</f>
        <v>51.286000000000001</v>
      </c>
      <c r="AQ17" s="3355">
        <f>SUM(AQ10:AQ16)</f>
        <v>1.032</v>
      </c>
      <c r="AR17" s="3355">
        <f>SUM(AR10:AR16)</f>
        <v>0.84499999999999997</v>
      </c>
      <c r="AS17" s="3356">
        <f>SUM(AS10:AS16)</f>
        <v>25.143000000000004</v>
      </c>
      <c r="AT17" s="3357">
        <f>SUM(AQ17:AS17)</f>
        <v>27.020000000000003</v>
      </c>
      <c r="AU17" s="3355">
        <f>SUM(AU10:AU16)</f>
        <v>0.78500000000000014</v>
      </c>
      <c r="AV17" s="3355">
        <f>SUM(AV10:AV16)</f>
        <v>0.625</v>
      </c>
      <c r="AW17" s="3356">
        <f>SUM(AW10:AW16)</f>
        <v>22.569000000000003</v>
      </c>
      <c r="AX17" s="3358">
        <f t="shared" si="4"/>
        <v>23.979000000000003</v>
      </c>
      <c r="AY17" s="3357">
        <f>AX17+AT17</f>
        <v>50.999000000000009</v>
      </c>
      <c r="AZ17" s="3355">
        <f>SUM(AZ10:AZ16)</f>
        <v>1.1609999999999998</v>
      </c>
      <c r="BA17" s="3355">
        <f>SUM(BA10:BA16)</f>
        <v>0.83100000000000007</v>
      </c>
      <c r="BB17" s="3356">
        <f>SUM(BB10:BB16)</f>
        <v>25.371000000000006</v>
      </c>
      <c r="BC17" s="3357">
        <f>SUM(AZ17:BB17)</f>
        <v>27.363000000000007</v>
      </c>
      <c r="BD17" s="3355">
        <f>SUM(BD10:BD16)</f>
        <v>0.88600000000000001</v>
      </c>
      <c r="BE17" s="3355">
        <f>SUM(BE10:BE16)</f>
        <v>0.67500000000000004</v>
      </c>
      <c r="BF17" s="3356">
        <f>SUM(BF10:BF16)</f>
        <v>26.126000000000001</v>
      </c>
      <c r="BG17" s="3358">
        <f t="shared" si="5"/>
        <v>27.687000000000001</v>
      </c>
      <c r="BH17" s="3357">
        <f>BG17+BC17</f>
        <v>55.050000000000011</v>
      </c>
      <c r="BI17" s="3355">
        <f>SUM(BI10:BI16)</f>
        <v>1.1229999999999998</v>
      </c>
      <c r="BJ17" s="3355">
        <f>SUM(BJ10:BJ16)</f>
        <v>0.76100000000000001</v>
      </c>
      <c r="BK17" s="3356">
        <f>SUM(BK10:BK16)</f>
        <v>24.786000000000001</v>
      </c>
      <c r="BL17" s="3357">
        <f>SUM(BI17:BK17)</f>
        <v>26.67</v>
      </c>
      <c r="BM17" s="3355">
        <f>SUM(BM10:BM16)</f>
        <v>0.94199999999999995</v>
      </c>
      <c r="BN17" s="3355">
        <f>SUM(BN10:BN16)</f>
        <v>0.63400000000000012</v>
      </c>
      <c r="BO17" s="3356">
        <f>SUM(BO10:BO16)</f>
        <v>26.053000000000004</v>
      </c>
      <c r="BP17" s="3358">
        <f t="shared" si="6"/>
        <v>27.629000000000005</v>
      </c>
      <c r="BQ17" s="3357">
        <f>BP17+BL17</f>
        <v>54.299000000000007</v>
      </c>
      <c r="BR17" s="3355">
        <f>SUM(BR10:BR16)</f>
        <v>1.1039999999999999</v>
      </c>
      <c r="BS17" s="3355">
        <f>SUM(BS10:BS16)</f>
        <v>0.73499999999999999</v>
      </c>
      <c r="BT17" s="3356">
        <f>SUM(BT10:BT16)</f>
        <v>24.215</v>
      </c>
      <c r="BU17" s="3357">
        <f>SUM(BR17:BT17)</f>
        <v>26.053999999999998</v>
      </c>
      <c r="BV17" s="3355">
        <f>SUM(BV10:BV16)</f>
        <v>0.96899999999999997</v>
      </c>
      <c r="BW17" s="3355">
        <f>SUM(BW10:BW16)</f>
        <v>0.65400000000000014</v>
      </c>
      <c r="BX17" s="3356">
        <f>SUM(BX10:BX16)</f>
        <v>26.875</v>
      </c>
      <c r="BY17" s="3358">
        <f t="shared" si="7"/>
        <v>28.498000000000001</v>
      </c>
      <c r="BZ17" s="3357">
        <f>BY17+BU17</f>
        <v>54.552</v>
      </c>
      <c r="CA17" s="3355">
        <f>SUM(CA10:CA16)</f>
        <v>1.0671148649766879</v>
      </c>
      <c r="CB17" s="3355">
        <f>SUM(CB10:CB16)</f>
        <v>0.66831911354198181</v>
      </c>
      <c r="CC17" s="3356">
        <f>SUM(CC10:CC16)</f>
        <v>23.509972974242004</v>
      </c>
      <c r="CD17" s="3357">
        <f>SUM(CA17:CC17)</f>
        <v>25.245406952760675</v>
      </c>
      <c r="CE17" s="3355">
        <f>SUM(CE10:CE16)</f>
        <v>0.94949857473232879</v>
      </c>
      <c r="CF17" s="3355">
        <f>SUM(CF10:CF16)</f>
        <v>0.61861827972306982</v>
      </c>
      <c r="CG17" s="3356">
        <f>SUM(CG10:CG16)</f>
        <v>26.402671662393807</v>
      </c>
      <c r="CH17" s="3358">
        <f t="shared" si="8"/>
        <v>27.970788516849204</v>
      </c>
      <c r="CI17" s="3357">
        <f>CH17+CD17</f>
        <v>53.216195469609879</v>
      </c>
      <c r="CJ17" s="3355">
        <f>SUM(CJ10:CJ16)</f>
        <v>1.0821613271475117</v>
      </c>
      <c r="CK17" s="3355">
        <f>SUM(CK10:CK16)</f>
        <v>0.66358355426296756</v>
      </c>
      <c r="CL17" s="3356">
        <f>SUM(CL10:CL16)</f>
        <v>23.757611421175461</v>
      </c>
      <c r="CM17" s="3357">
        <f>SUM(CJ17:CL17)</f>
        <v>25.503356302585942</v>
      </c>
      <c r="CN17" s="3355">
        <f>SUM(CN10:CN16)</f>
        <v>1.0059277873084185</v>
      </c>
      <c r="CO17" s="3355">
        <f>SUM(CO10:CO16)</f>
        <v>0.65886438720707086</v>
      </c>
      <c r="CP17" s="3356">
        <f>SUM(CP10:CP16)</f>
        <v>27.89357017742045</v>
      </c>
      <c r="CQ17" s="3358">
        <f t="shared" si="9"/>
        <v>29.558362351935941</v>
      </c>
      <c r="CR17" s="3357">
        <f>CQ17+CM17</f>
        <v>55.061718654521883</v>
      </c>
      <c r="CS17" s="3355">
        <f>SUM(CS10:CS16)</f>
        <v>1.035764268463969</v>
      </c>
      <c r="CT17" s="3355">
        <f>SUM(CT10:CT16)</f>
        <v>0.60096938923724741</v>
      </c>
      <c r="CU17" s="3356">
        <f>SUM(CU10:CU16)</f>
        <v>22.865919914585938</v>
      </c>
      <c r="CV17" s="3357">
        <f>SUM(CS17:CU17)</f>
        <v>24.502653572287155</v>
      </c>
      <c r="CW17" s="3355">
        <f>SUM(CW10:CW16)</f>
        <v>0.98161008925918602</v>
      </c>
      <c r="CX17" s="3355">
        <f>SUM(CX10:CX16)</f>
        <v>0.62711404267295989</v>
      </c>
      <c r="CY17" s="3356">
        <f>SUM(CY10:CY16)</f>
        <v>27.143443567620618</v>
      </c>
      <c r="CZ17" s="3358">
        <f t="shared" si="10"/>
        <v>28.752167699552764</v>
      </c>
      <c r="DA17" s="3357">
        <f>CZ17+CV17</f>
        <v>53.254821271839916</v>
      </c>
      <c r="DB17" s="3355">
        <f>SUM(DB10:DB16)</f>
        <v>1.0017060559127529</v>
      </c>
      <c r="DC17" s="3355">
        <f>SUM(DC10:DC16)</f>
        <v>0.55245194864543923</v>
      </c>
      <c r="DD17" s="3356">
        <f>SUM(DD10:DD16)</f>
        <v>22.284394585281468</v>
      </c>
      <c r="DE17" s="3357">
        <f>SUM(DB17:DD17)</f>
        <v>23.838552589839662</v>
      </c>
      <c r="DF17" s="3355">
        <f>SUM(DF10:DF16)</f>
        <v>0.96443586295747574</v>
      </c>
      <c r="DG17" s="3355">
        <f>SUM(DG10:DG16)</f>
        <v>0.60442470973679718</v>
      </c>
      <c r="DH17" s="3356">
        <f>SUM(DH10:DH16)</f>
        <v>26.624907993345367</v>
      </c>
      <c r="DI17" s="3358">
        <f t="shared" si="11"/>
        <v>28.19376856603964</v>
      </c>
      <c r="DJ17" s="3357">
        <f>DI17+DE17</f>
        <v>52.032321155879302</v>
      </c>
      <c r="DK17" s="3355">
        <f>SUM(DK10:DK16)</f>
        <v>0.98817649793925499</v>
      </c>
      <c r="DL17" s="3355">
        <f>SUM(DL10:DL16)</f>
        <v>0.52204849348275517</v>
      </c>
      <c r="DM17" s="3356">
        <f>SUM(DM10:DM16)</f>
        <v>22.108798446931733</v>
      </c>
      <c r="DN17" s="3357">
        <f>SUM(DK17:DM17)</f>
        <v>23.619023438353743</v>
      </c>
      <c r="DO17" s="3355">
        <f>SUM(DO10:DO16)</f>
        <v>0.97055789812625548</v>
      </c>
      <c r="DP17" s="3355">
        <f>SUM(DP10:DP16)</f>
        <v>0.59762119070670572</v>
      </c>
      <c r="DQ17" s="3356">
        <f>SUM(DQ10:DQ16)</f>
        <v>26.644087315527607</v>
      </c>
      <c r="DR17" s="3358">
        <f t="shared" si="12"/>
        <v>28.21226640436057</v>
      </c>
      <c r="DS17" s="3357">
        <f>DR17+DN17</f>
        <v>51.831289842714312</v>
      </c>
      <c r="DT17" s="2951"/>
      <c r="DU17" s="514" t="s">
        <v>8273</v>
      </c>
      <c r="DV17" s="77"/>
      <c r="DX17" s="43"/>
      <c r="DY17" s="1033"/>
      <c r="EA17" s="98">
        <v>8</v>
      </c>
      <c r="EB17" s="99" t="s">
        <v>937</v>
      </c>
      <c r="EC17" s="100" t="s">
        <v>41</v>
      </c>
      <c r="ED17" s="526">
        <v>3</v>
      </c>
      <c r="EE17" s="699" t="s">
        <v>8274</v>
      </c>
      <c r="EF17" s="699" t="s">
        <v>8275</v>
      </c>
      <c r="EG17" s="3359" t="s">
        <v>8276</v>
      </c>
      <c r="EH17" s="3360" t="s">
        <v>8277</v>
      </c>
      <c r="EI17" s="699" t="s">
        <v>8278</v>
      </c>
      <c r="EJ17" s="699" t="s">
        <v>8279</v>
      </c>
      <c r="EK17" s="3359" t="s">
        <v>8280</v>
      </c>
      <c r="EL17" s="700" t="s">
        <v>8281</v>
      </c>
      <c r="EM17" s="3360" t="s">
        <v>8282</v>
      </c>
      <c r="EN17" s="3361"/>
      <c r="EO17" s="1034"/>
      <c r="EP17" s="1050"/>
      <c r="EQ17" s="1050"/>
      <c r="ER17" s="1050"/>
      <c r="ES17" s="1050"/>
      <c r="ET17" s="1050"/>
      <c r="EU17" s="1050"/>
      <c r="EV17" s="1050"/>
      <c r="EW17" s="1050"/>
      <c r="EX17" s="1050"/>
      <c r="EY17" s="1050"/>
      <c r="EZ17" s="1050"/>
      <c r="FA17" s="1050"/>
      <c r="FB17" s="1050"/>
      <c r="FC17" s="1050"/>
      <c r="FD17" s="1050"/>
      <c r="FE17" s="1050"/>
      <c r="FF17" s="1050"/>
      <c r="FG17" s="1050"/>
      <c r="FH17" s="1050"/>
      <c r="FI17" s="1050"/>
      <c r="FJ17" s="1050"/>
      <c r="FK17" s="1050"/>
      <c r="FL17" s="1050"/>
      <c r="FM17" s="1050"/>
      <c r="FN17" s="1050"/>
      <c r="FO17" s="1050"/>
      <c r="FP17" s="1050"/>
      <c r="FQ17" s="1050"/>
      <c r="FR17" s="1050"/>
      <c r="FS17" s="1050"/>
      <c r="FT17" s="1050"/>
      <c r="FU17" s="1050"/>
      <c r="FV17" s="1050"/>
      <c r="FW17" s="1050"/>
      <c r="FX17" s="1050"/>
      <c r="FY17" s="1050"/>
      <c r="FZ17" s="1050"/>
      <c r="GA17" s="1050"/>
      <c r="GB17" s="1050"/>
      <c r="GC17" s="1050"/>
      <c r="GD17" s="1050"/>
      <c r="GE17" s="1050"/>
      <c r="GF17" s="1050"/>
      <c r="GG17" s="1050"/>
      <c r="GH17" s="1050"/>
      <c r="GI17" s="1050"/>
      <c r="GJ17" s="1050"/>
      <c r="GK17" s="1050"/>
      <c r="GL17" s="1050"/>
      <c r="GM17" s="1050"/>
      <c r="GN17" s="1050"/>
      <c r="GO17" s="1050"/>
      <c r="GP17" s="1050"/>
      <c r="GQ17" s="1050"/>
      <c r="GR17" s="1050"/>
      <c r="GS17" s="1050"/>
      <c r="GT17" s="1050"/>
      <c r="GU17" s="1050"/>
      <c r="GV17" s="1050"/>
      <c r="GW17" s="1050"/>
      <c r="GX17" s="1050"/>
      <c r="GY17" s="1050"/>
      <c r="GZ17" s="1050"/>
      <c r="HA17" s="1050"/>
      <c r="HB17" s="1050"/>
      <c r="HC17" s="1050"/>
      <c r="HD17" s="1050"/>
      <c r="HE17" s="1050"/>
      <c r="HF17" s="1050"/>
      <c r="HG17" s="1050"/>
      <c r="HH17" s="1050"/>
      <c r="HI17" s="1050"/>
      <c r="HJ17" s="1050"/>
      <c r="HK17" s="1050"/>
      <c r="HL17" s="1050"/>
      <c r="HM17" s="1050"/>
      <c r="HN17" s="1050"/>
      <c r="HO17" s="1050"/>
      <c r="HP17" s="1050"/>
      <c r="HQ17" s="1050"/>
      <c r="HR17" s="1050"/>
      <c r="HS17" s="1050"/>
      <c r="HT17" s="1050"/>
      <c r="HU17" s="1050"/>
      <c r="HV17" s="1050"/>
      <c r="HW17" s="1050"/>
      <c r="HX17" s="1050"/>
      <c r="HY17" s="1050"/>
      <c r="HZ17" s="1050"/>
      <c r="IA17" s="1050"/>
      <c r="IB17" s="1050"/>
      <c r="IC17" s="1050"/>
      <c r="ID17" s="1050"/>
      <c r="IE17" s="1050"/>
      <c r="IF17" s="1050"/>
      <c r="IG17" s="1050"/>
      <c r="IH17" s="1050"/>
      <c r="II17" s="1050"/>
      <c r="IJ17" s="1050"/>
      <c r="IK17" s="1050"/>
      <c r="IL17" s="1050"/>
      <c r="IM17" s="1050"/>
      <c r="IN17" s="1050"/>
      <c r="IO17" s="1050"/>
      <c r="IP17" s="1050"/>
      <c r="IQ17" s="1050"/>
      <c r="IR17" s="1050"/>
      <c r="IS17" s="1050"/>
      <c r="IT17" s="1050"/>
      <c r="IU17" s="1050"/>
      <c r="IV17" s="1050"/>
      <c r="IW17" s="1050"/>
      <c r="IX17" s="1050"/>
      <c r="IY17" s="1050"/>
      <c r="IZ17" s="1050"/>
      <c r="JA17" s="1050"/>
      <c r="JB17" s="1050"/>
      <c r="JC17" s="1034"/>
    </row>
    <row r="18" spans="2:263" s="3368" customFormat="1" ht="14.25" customHeight="1" thickBot="1" x14ac:dyDescent="0.3">
      <c r="B18" s="3362"/>
      <c r="C18" s="3363"/>
      <c r="D18" s="3364"/>
      <c r="E18" s="3365"/>
      <c r="F18" s="3365"/>
      <c r="G18" s="3366"/>
      <c r="H18" s="3366"/>
      <c r="I18" s="3366"/>
      <c r="J18" s="3366"/>
      <c r="K18" s="3366"/>
      <c r="L18" s="3366"/>
      <c r="M18" s="3366"/>
      <c r="N18" s="3366"/>
      <c r="O18" s="3366"/>
      <c r="P18" s="3366"/>
      <c r="Q18" s="3366"/>
      <c r="R18" s="3366"/>
      <c r="S18" s="3366"/>
      <c r="T18" s="3366"/>
      <c r="U18" s="3366"/>
      <c r="V18" s="3366"/>
      <c r="W18" s="3366"/>
      <c r="X18" s="3366"/>
      <c r="Y18" s="3366"/>
      <c r="Z18" s="3366"/>
      <c r="AA18" s="3366"/>
      <c r="AB18" s="3366"/>
      <c r="AC18" s="3366"/>
      <c r="AD18" s="3366"/>
      <c r="AE18" s="3366"/>
      <c r="AF18" s="3366"/>
      <c r="AG18" s="3366"/>
      <c r="AH18" s="3366"/>
      <c r="AI18" s="3366"/>
      <c r="AJ18" s="3366"/>
      <c r="AK18" s="3366"/>
      <c r="AL18" s="3366"/>
      <c r="AM18" s="3366"/>
      <c r="AN18" s="3366"/>
      <c r="AO18" s="3366"/>
      <c r="AP18" s="3366"/>
      <c r="AQ18" s="3366"/>
      <c r="AR18" s="3366"/>
      <c r="AS18" s="3366"/>
      <c r="AT18" s="3366"/>
      <c r="AU18" s="3366"/>
      <c r="AV18" s="3366"/>
      <c r="AW18" s="3366"/>
      <c r="AX18" s="3366"/>
      <c r="AY18" s="3366"/>
      <c r="AZ18" s="3366"/>
      <c r="BA18" s="3366"/>
      <c r="BB18" s="3366"/>
      <c r="BC18" s="3366"/>
      <c r="BD18" s="3366"/>
      <c r="BE18" s="3366"/>
      <c r="BF18" s="3366"/>
      <c r="BG18" s="3366"/>
      <c r="BH18" s="3366"/>
      <c r="BI18" s="3366"/>
      <c r="BJ18" s="3366"/>
      <c r="BK18" s="3366"/>
      <c r="BL18" s="3366"/>
      <c r="BM18" s="3366"/>
      <c r="BN18" s="3366"/>
      <c r="BO18" s="3366"/>
      <c r="BP18" s="3366"/>
      <c r="BQ18" s="3366"/>
      <c r="BR18" s="3366"/>
      <c r="BS18" s="3366"/>
      <c r="BT18" s="3366"/>
      <c r="BU18" s="3366"/>
      <c r="BV18" s="3366"/>
      <c r="BW18" s="3366"/>
      <c r="BX18" s="3366"/>
      <c r="BY18" s="3366"/>
      <c r="BZ18" s="3366"/>
      <c r="CA18" s="3366"/>
      <c r="CB18" s="3366"/>
      <c r="CC18" s="3366"/>
      <c r="CD18" s="3366"/>
      <c r="CE18" s="3366"/>
      <c r="CF18" s="3366"/>
      <c r="CG18" s="3366"/>
      <c r="CH18" s="3366"/>
      <c r="CI18" s="3366"/>
      <c r="CJ18" s="3366"/>
      <c r="CK18" s="3366"/>
      <c r="CL18" s="3366"/>
      <c r="CM18" s="3366"/>
      <c r="CN18" s="3366"/>
      <c r="CO18" s="3366"/>
      <c r="CP18" s="3366"/>
      <c r="CQ18" s="3366"/>
      <c r="CR18" s="3366"/>
      <c r="CS18" s="3366"/>
      <c r="CT18" s="3366"/>
      <c r="CU18" s="3366"/>
      <c r="CV18" s="3366"/>
      <c r="CW18" s="3366"/>
      <c r="CX18" s="3366"/>
      <c r="CY18" s="3366"/>
      <c r="CZ18" s="3366"/>
      <c r="DA18" s="3366"/>
      <c r="DB18" s="3366"/>
      <c r="DC18" s="3366"/>
      <c r="DD18" s="3366"/>
      <c r="DE18" s="3366"/>
      <c r="DF18" s="3366"/>
      <c r="DG18" s="3366"/>
      <c r="DH18" s="3366"/>
      <c r="DI18" s="3366"/>
      <c r="DJ18" s="3366"/>
      <c r="DK18" s="3366"/>
      <c r="DL18" s="3366"/>
      <c r="DM18" s="3366"/>
      <c r="DN18" s="3366"/>
      <c r="DO18" s="3366"/>
      <c r="DP18" s="3366"/>
      <c r="DQ18" s="3366"/>
      <c r="DR18" s="3366"/>
      <c r="DS18" s="3366"/>
      <c r="DT18" s="3019"/>
      <c r="DU18" s="3367"/>
      <c r="DV18" s="3367"/>
      <c r="DX18" s="43"/>
      <c r="DY18" s="1033"/>
      <c r="EA18" s="3362"/>
      <c r="EB18" s="3363"/>
      <c r="EC18" s="3365"/>
      <c r="ED18" s="3365"/>
      <c r="EE18" s="3369"/>
      <c r="EF18" s="3369"/>
      <c r="EG18" s="3369"/>
      <c r="EH18" s="3369"/>
      <c r="EI18" s="3369"/>
      <c r="EJ18" s="3369"/>
      <c r="EK18" s="3369"/>
      <c r="EL18" s="3369"/>
      <c r="EM18" s="3369"/>
      <c r="EN18" s="3370"/>
      <c r="EO18" s="1034"/>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c r="GA18" s="1050"/>
      <c r="GB18" s="1050"/>
      <c r="GC18" s="1050"/>
      <c r="GD18" s="1050"/>
      <c r="GE18" s="1050"/>
      <c r="GF18" s="1050"/>
      <c r="GG18" s="1050"/>
      <c r="GH18" s="1050"/>
      <c r="GI18" s="1050"/>
      <c r="GJ18" s="1050"/>
      <c r="GK18" s="1050"/>
      <c r="GL18" s="1050"/>
      <c r="GM18" s="1050"/>
      <c r="GN18" s="1050"/>
      <c r="GO18" s="1050"/>
      <c r="GP18" s="1050"/>
      <c r="GQ18" s="1050"/>
      <c r="GR18" s="1050"/>
      <c r="GS18" s="1050"/>
      <c r="GT18" s="1050"/>
      <c r="GU18" s="1050"/>
      <c r="GV18" s="1050"/>
      <c r="GW18" s="1050"/>
      <c r="GX18" s="1050"/>
      <c r="GY18" s="1050"/>
      <c r="GZ18" s="1050"/>
      <c r="HA18" s="1050"/>
      <c r="HB18" s="1050"/>
      <c r="HC18" s="1050"/>
      <c r="HD18" s="1050"/>
      <c r="HE18" s="1050"/>
      <c r="HF18" s="1050"/>
      <c r="HG18" s="1050"/>
      <c r="HH18" s="1050"/>
      <c r="HI18" s="1050"/>
      <c r="HJ18" s="1050"/>
      <c r="HK18" s="1050"/>
      <c r="HL18" s="1050"/>
      <c r="HM18" s="1050"/>
      <c r="HN18" s="1050"/>
      <c r="HO18" s="1050"/>
      <c r="HP18" s="1050"/>
      <c r="HQ18" s="1050"/>
      <c r="HR18" s="1050"/>
      <c r="HS18" s="1050"/>
      <c r="HT18" s="1050"/>
      <c r="HU18" s="1050"/>
      <c r="HV18" s="1050"/>
      <c r="HW18" s="1050"/>
      <c r="HX18" s="1050"/>
      <c r="HY18" s="1050"/>
      <c r="HZ18" s="1050"/>
      <c r="IA18" s="1050"/>
      <c r="IB18" s="1050"/>
      <c r="IC18" s="1050"/>
      <c r="ID18" s="1050"/>
      <c r="IE18" s="1050"/>
      <c r="IF18" s="1050"/>
      <c r="IG18" s="1050"/>
      <c r="IH18" s="1050"/>
      <c r="II18" s="1050"/>
      <c r="IJ18" s="1050"/>
      <c r="IK18" s="1050"/>
      <c r="IL18" s="1050"/>
      <c r="IM18" s="1050"/>
      <c r="IN18" s="1050"/>
      <c r="IO18" s="1050"/>
      <c r="IP18" s="1050"/>
      <c r="IQ18" s="1050"/>
      <c r="IR18" s="1050"/>
      <c r="IS18" s="1050"/>
      <c r="IT18" s="1050"/>
      <c r="IU18" s="1050"/>
      <c r="IV18" s="1050"/>
      <c r="IW18" s="1050"/>
      <c r="IX18" s="1050"/>
      <c r="IY18" s="1050"/>
      <c r="IZ18" s="1050"/>
      <c r="JA18" s="1050"/>
      <c r="JB18" s="1050"/>
      <c r="JC18" s="1034"/>
    </row>
    <row r="19" spans="2:263" ht="14.25" customHeight="1" x14ac:dyDescent="0.25">
      <c r="B19" s="44">
        <v>9</v>
      </c>
      <c r="C19" s="45" t="s">
        <v>8283</v>
      </c>
      <c r="D19" s="2072"/>
      <c r="E19" s="46" t="s">
        <v>41</v>
      </c>
      <c r="F19" s="500">
        <v>3</v>
      </c>
      <c r="G19" s="3327">
        <v>0</v>
      </c>
      <c r="H19" s="502">
        <v>0</v>
      </c>
      <c r="I19" s="502">
        <v>0</v>
      </c>
      <c r="J19" s="3328">
        <f>SUM(G19:I19)</f>
        <v>0</v>
      </c>
      <c r="K19" s="3329">
        <v>0</v>
      </c>
      <c r="L19" s="502">
        <v>0</v>
      </c>
      <c r="M19" s="502">
        <v>0</v>
      </c>
      <c r="N19" s="3330">
        <f>SUM(K19:M19)</f>
        <v>0</v>
      </c>
      <c r="O19" s="3331">
        <f>N19+J19</f>
        <v>0</v>
      </c>
      <c r="P19" s="3332">
        <v>0</v>
      </c>
      <c r="Q19" s="502">
        <v>0</v>
      </c>
      <c r="R19" s="502">
        <v>0</v>
      </c>
      <c r="S19" s="3331">
        <f>SUM(P19:R19)</f>
        <v>0</v>
      </c>
      <c r="T19" s="3329">
        <v>0</v>
      </c>
      <c r="U19" s="502">
        <v>0</v>
      </c>
      <c r="V19" s="502">
        <v>0</v>
      </c>
      <c r="W19" s="3330">
        <f>SUM(T19:V19)</f>
        <v>0</v>
      </c>
      <c r="X19" s="3331">
        <f>W19+S19</f>
        <v>0</v>
      </c>
      <c r="Y19" s="3332">
        <v>0</v>
      </c>
      <c r="Z19" s="502">
        <v>0</v>
      </c>
      <c r="AA19" s="502">
        <v>0</v>
      </c>
      <c r="AB19" s="3331">
        <f>SUM(Y19:AA19)</f>
        <v>0</v>
      </c>
      <c r="AC19" s="3329">
        <v>0</v>
      </c>
      <c r="AD19" s="502">
        <v>0</v>
      </c>
      <c r="AE19" s="502">
        <v>0</v>
      </c>
      <c r="AF19" s="3330">
        <f>SUM(AC19:AE19)</f>
        <v>0</v>
      </c>
      <c r="AG19" s="3331">
        <f>AF19+AB19</f>
        <v>0</v>
      </c>
      <c r="AH19" s="3332">
        <v>0</v>
      </c>
      <c r="AI19" s="502">
        <v>0</v>
      </c>
      <c r="AJ19" s="502">
        <v>0</v>
      </c>
      <c r="AK19" s="3331">
        <f>SUM(AH19:AJ19)</f>
        <v>0</v>
      </c>
      <c r="AL19" s="3329">
        <v>0</v>
      </c>
      <c r="AM19" s="502">
        <v>0</v>
      </c>
      <c r="AN19" s="502">
        <v>0</v>
      </c>
      <c r="AO19" s="3330">
        <f>SUM(AL19:AN19)</f>
        <v>0</v>
      </c>
      <c r="AP19" s="3331">
        <f>AO19+AK19</f>
        <v>0</v>
      </c>
      <c r="AQ19" s="3332">
        <v>0</v>
      </c>
      <c r="AR19" s="502">
        <v>0</v>
      </c>
      <c r="AS19" s="502">
        <v>0</v>
      </c>
      <c r="AT19" s="3331">
        <f>SUM(AQ19:AS19)</f>
        <v>0</v>
      </c>
      <c r="AU19" s="3329">
        <v>0</v>
      </c>
      <c r="AV19" s="502">
        <v>0</v>
      </c>
      <c r="AW19" s="502">
        <v>0</v>
      </c>
      <c r="AX19" s="3330">
        <f>SUM(AU19:AW19)</f>
        <v>0</v>
      </c>
      <c r="AY19" s="3331">
        <f>AX19+AT19</f>
        <v>0</v>
      </c>
      <c r="AZ19" s="3332">
        <v>0</v>
      </c>
      <c r="BA19" s="502">
        <v>0</v>
      </c>
      <c r="BB19" s="502">
        <v>0</v>
      </c>
      <c r="BC19" s="3331">
        <f>SUM(AZ19:BB19)</f>
        <v>0</v>
      </c>
      <c r="BD19" s="3329">
        <v>0</v>
      </c>
      <c r="BE19" s="502">
        <v>0</v>
      </c>
      <c r="BF19" s="502">
        <v>0</v>
      </c>
      <c r="BG19" s="3330">
        <f>SUM(BD19:BF19)</f>
        <v>0</v>
      </c>
      <c r="BH19" s="3331">
        <f>BG19+BC19</f>
        <v>0</v>
      </c>
      <c r="BI19" s="3332">
        <v>0</v>
      </c>
      <c r="BJ19" s="502">
        <v>0</v>
      </c>
      <c r="BK19" s="502">
        <v>0</v>
      </c>
      <c r="BL19" s="3331">
        <f>SUM(BI19:BK19)</f>
        <v>0</v>
      </c>
      <c r="BM19" s="3329">
        <v>0</v>
      </c>
      <c r="BN19" s="502">
        <v>0</v>
      </c>
      <c r="BO19" s="502">
        <v>0</v>
      </c>
      <c r="BP19" s="3330">
        <f>SUM(BM19:BO19)</f>
        <v>0</v>
      </c>
      <c r="BQ19" s="3331">
        <f>BP19+BL19</f>
        <v>0</v>
      </c>
      <c r="BR19" s="3332">
        <v>0</v>
      </c>
      <c r="BS19" s="502">
        <v>0</v>
      </c>
      <c r="BT19" s="502">
        <v>0</v>
      </c>
      <c r="BU19" s="3331">
        <f>SUM(BR19:BT19)</f>
        <v>0</v>
      </c>
      <c r="BV19" s="3329">
        <v>0</v>
      </c>
      <c r="BW19" s="502">
        <v>0</v>
      </c>
      <c r="BX19" s="502">
        <v>0</v>
      </c>
      <c r="BY19" s="3330">
        <f>SUM(BV19:BX19)</f>
        <v>0</v>
      </c>
      <c r="BZ19" s="3331">
        <f>BY19+BU19</f>
        <v>0</v>
      </c>
      <c r="CA19" s="3332">
        <v>0</v>
      </c>
      <c r="CB19" s="502">
        <v>0</v>
      </c>
      <c r="CC19" s="502">
        <v>0</v>
      </c>
      <c r="CD19" s="3331">
        <f>SUM(CA19:CC19)</f>
        <v>0</v>
      </c>
      <c r="CE19" s="3329">
        <v>0</v>
      </c>
      <c r="CF19" s="502">
        <v>0</v>
      </c>
      <c r="CG19" s="502">
        <v>0</v>
      </c>
      <c r="CH19" s="3330">
        <f>SUM(CE19:CG19)</f>
        <v>0</v>
      </c>
      <c r="CI19" s="3331">
        <f>CH19+CD19</f>
        <v>0</v>
      </c>
      <c r="CJ19" s="3332">
        <v>0</v>
      </c>
      <c r="CK19" s="502">
        <v>0</v>
      </c>
      <c r="CL19" s="502">
        <v>0</v>
      </c>
      <c r="CM19" s="3331">
        <f>SUM(CJ19:CL19)</f>
        <v>0</v>
      </c>
      <c r="CN19" s="3329">
        <v>0</v>
      </c>
      <c r="CO19" s="502">
        <v>0</v>
      </c>
      <c r="CP19" s="502">
        <v>0</v>
      </c>
      <c r="CQ19" s="3330">
        <f>SUM(CN19:CP19)</f>
        <v>0</v>
      </c>
      <c r="CR19" s="3331">
        <f>CQ19+CM19</f>
        <v>0</v>
      </c>
      <c r="CS19" s="3332">
        <v>0</v>
      </c>
      <c r="CT19" s="502">
        <v>0</v>
      </c>
      <c r="CU19" s="502">
        <v>0</v>
      </c>
      <c r="CV19" s="3331">
        <f>SUM(CS19:CU19)</f>
        <v>0</v>
      </c>
      <c r="CW19" s="3329">
        <v>0</v>
      </c>
      <c r="CX19" s="502">
        <v>0</v>
      </c>
      <c r="CY19" s="502">
        <v>0</v>
      </c>
      <c r="CZ19" s="3330">
        <f>SUM(CW19:CY19)</f>
        <v>0</v>
      </c>
      <c r="DA19" s="3331">
        <f>CZ19+CV19</f>
        <v>0</v>
      </c>
      <c r="DB19" s="3332">
        <v>0</v>
      </c>
      <c r="DC19" s="502">
        <v>0</v>
      </c>
      <c r="DD19" s="502">
        <v>0</v>
      </c>
      <c r="DE19" s="3331">
        <f>SUM(DB19:DD19)</f>
        <v>0</v>
      </c>
      <c r="DF19" s="3329">
        <v>0</v>
      </c>
      <c r="DG19" s="502">
        <v>0</v>
      </c>
      <c r="DH19" s="502">
        <v>0</v>
      </c>
      <c r="DI19" s="3330">
        <f>SUM(DF19:DH19)</f>
        <v>0</v>
      </c>
      <c r="DJ19" s="3331">
        <f>DI19+DE19</f>
        <v>0</v>
      </c>
      <c r="DK19" s="3332">
        <v>0</v>
      </c>
      <c r="DL19" s="502">
        <v>0</v>
      </c>
      <c r="DM19" s="502">
        <v>0</v>
      </c>
      <c r="DN19" s="3331">
        <f>SUM(DK19:DM19)</f>
        <v>0</v>
      </c>
      <c r="DO19" s="3329">
        <v>0</v>
      </c>
      <c r="DP19" s="502">
        <v>0</v>
      </c>
      <c r="DQ19" s="502">
        <v>0</v>
      </c>
      <c r="DR19" s="3330">
        <f>SUM(DO19:DQ19)</f>
        <v>0</v>
      </c>
      <c r="DS19" s="3331">
        <f>DR19+DN19</f>
        <v>0</v>
      </c>
      <c r="DT19" s="2951"/>
      <c r="DU19" s="90"/>
      <c r="DV19" s="39"/>
      <c r="DX19" s="43">
        <f xml:space="preserve"> IF( SUM( EP19:JB19 ) = 0, 0, $EP$5 )</f>
        <v>0</v>
      </c>
      <c r="EA19" s="44">
        <v>9</v>
      </c>
      <c r="EB19" s="45" t="s">
        <v>8283</v>
      </c>
      <c r="EC19" s="46" t="s">
        <v>41</v>
      </c>
      <c r="ED19" s="500">
        <v>3</v>
      </c>
      <c r="EE19" s="3333" t="s">
        <v>8284</v>
      </c>
      <c r="EF19" s="660" t="s">
        <v>8285</v>
      </c>
      <c r="EG19" s="3337" t="s">
        <v>8286</v>
      </c>
      <c r="EH19" s="3335" t="s">
        <v>8287</v>
      </c>
      <c r="EI19" s="3336" t="s">
        <v>8288</v>
      </c>
      <c r="EJ19" s="660" t="s">
        <v>8289</v>
      </c>
      <c r="EK19" s="3337" t="s">
        <v>8290</v>
      </c>
      <c r="EL19" s="3338" t="s">
        <v>8291</v>
      </c>
      <c r="EM19" s="3335" t="s">
        <v>8292</v>
      </c>
      <c r="EN19" s="2450"/>
      <c r="EP19" s="1061">
        <f xml:space="preserve"> IF( ISNUMBER(G19), 0, 1 )</f>
        <v>0</v>
      </c>
      <c r="EQ19" s="1061">
        <f>IF('[2]Validation flags'!$H$3=1,0, IF( ISNUMBER(H19), 0, 1 ))</f>
        <v>0</v>
      </c>
      <c r="ER19" s="1061">
        <f>IF('[2]Validation flags'!$H$3=1,0, IF( ISNUMBER(I19), 0, 1 ))</f>
        <v>0</v>
      </c>
      <c r="ES19" s="1050"/>
      <c r="ET19" s="1061">
        <f xml:space="preserve"> IF( ISNUMBER(K19), 0, 1 )</f>
        <v>0</v>
      </c>
      <c r="EU19" s="1061">
        <f>IF('[2]Validation flags'!$H$3=1,0, IF( ISNUMBER(L19), 0, 1 ))</f>
        <v>0</v>
      </c>
      <c r="EV19" s="1061">
        <f>IF('[2]Validation flags'!$H$3=1,0, IF( ISNUMBER(M19), 0, 1 ))</f>
        <v>0</v>
      </c>
      <c r="EW19" s="1050"/>
      <c r="EX19" s="1050"/>
      <c r="EY19" s="1061">
        <f xml:space="preserve"> IF( ISNUMBER(P19), 0, 1 )</f>
        <v>0</v>
      </c>
      <c r="EZ19" s="1061">
        <f>IF('[2]Validation flags'!$H$3=1,0, IF( ISNUMBER(Q19), 0, 1 ))</f>
        <v>0</v>
      </c>
      <c r="FA19" s="1061">
        <f>IF('[2]Validation flags'!$H$3=1,0, IF( ISNUMBER(R19), 0, 1 ))</f>
        <v>0</v>
      </c>
      <c r="FB19" s="1050"/>
      <c r="FC19" s="1061">
        <f xml:space="preserve"> IF( ISNUMBER(T19), 0, 1 )</f>
        <v>0</v>
      </c>
      <c r="FD19" s="1061">
        <f>IF('[2]Validation flags'!$H$3=1,0, IF( ISNUMBER(U19), 0, 1 ))</f>
        <v>0</v>
      </c>
      <c r="FE19" s="1061">
        <f>IF('[2]Validation flags'!$H$3=1,0, IF( ISNUMBER(V19), 0, 1 ))</f>
        <v>0</v>
      </c>
      <c r="FF19" s="1050"/>
      <c r="FG19" s="1050"/>
      <c r="FH19" s="1061">
        <f xml:space="preserve"> IF( ISNUMBER(Y19), 0, 1 )</f>
        <v>0</v>
      </c>
      <c r="FI19" s="1061">
        <f>IF('[2]Validation flags'!$H$3=1,0, IF( ISNUMBER(Z19), 0, 1 ))</f>
        <v>0</v>
      </c>
      <c r="FJ19" s="1061">
        <f>IF('[2]Validation flags'!$H$3=1,0, IF( ISNUMBER(AA19), 0, 1 ))</f>
        <v>0</v>
      </c>
      <c r="FK19" s="1050"/>
      <c r="FL19" s="1061">
        <f xml:space="preserve"> IF( ISNUMBER(AC19), 0, 1 )</f>
        <v>0</v>
      </c>
      <c r="FM19" s="1061">
        <f>IF('[2]Validation flags'!$H$3=1,0, IF( ISNUMBER(AD19), 0, 1 ))</f>
        <v>0</v>
      </c>
      <c r="FN19" s="1061">
        <f>IF('[2]Validation flags'!$H$3=1,0, IF( ISNUMBER(AE19), 0, 1 ))</f>
        <v>0</v>
      </c>
      <c r="FO19" s="1050"/>
      <c r="FP19" s="1050"/>
      <c r="FQ19" s="1061">
        <f xml:space="preserve"> IF( ISNUMBER(AH19), 0, 1 )</f>
        <v>0</v>
      </c>
      <c r="FR19" s="1061">
        <f>IF('[2]Validation flags'!$H$3=1,0, IF( ISNUMBER(AI19), 0, 1 ))</f>
        <v>0</v>
      </c>
      <c r="FS19" s="1061">
        <f>IF('[2]Validation flags'!$H$3=1,0, IF( ISNUMBER(AJ19), 0, 1 ))</f>
        <v>0</v>
      </c>
      <c r="FT19" s="1050"/>
      <c r="FU19" s="1061">
        <f xml:space="preserve"> IF( ISNUMBER(AL19), 0, 1 )</f>
        <v>0</v>
      </c>
      <c r="FV19" s="1061">
        <f>IF('[2]Validation flags'!$H$3=1,0, IF( ISNUMBER(AM19), 0, 1 ))</f>
        <v>0</v>
      </c>
      <c r="FW19" s="1061">
        <f>IF('[2]Validation flags'!$H$3=1,0, IF( ISNUMBER(AN19), 0, 1 ))</f>
        <v>0</v>
      </c>
      <c r="FX19" s="1050"/>
      <c r="FY19" s="1050"/>
      <c r="FZ19" s="1050"/>
      <c r="GA19" s="1050"/>
      <c r="GB19" s="1050"/>
      <c r="GC19" s="1050"/>
      <c r="GD19" s="1050"/>
      <c r="GE19" s="1050"/>
      <c r="GF19" s="1050"/>
      <c r="GG19" s="1050"/>
      <c r="GH19" s="1050"/>
      <c r="GI19" s="1061">
        <f xml:space="preserve"> IF( ISNUMBER(AZ19), 0, 1 )</f>
        <v>0</v>
      </c>
      <c r="GJ19" s="1061">
        <f>IF('[2]Validation flags'!$H$3=1,0, IF( ISNUMBER(BA19), 0, 1 ))</f>
        <v>0</v>
      </c>
      <c r="GK19" s="1061">
        <f>IF('[2]Validation flags'!$H$3=1,0, IF( ISNUMBER(BB19), 0, 1 ))</f>
        <v>0</v>
      </c>
      <c r="GL19" s="1050"/>
      <c r="GM19" s="1061">
        <f xml:space="preserve"> IF( ISNUMBER(BD19), 0, 1 )</f>
        <v>0</v>
      </c>
      <c r="GN19" s="1061">
        <f>IF('[2]Validation flags'!$H$3=1,0, IF( ISNUMBER(BE19), 0, 1 ))</f>
        <v>0</v>
      </c>
      <c r="GO19" s="1061">
        <f>IF('[2]Validation flags'!$H$3=1,0, IF( ISNUMBER(BF19), 0, 1 ))</f>
        <v>0</v>
      </c>
      <c r="GP19" s="1050"/>
      <c r="GQ19" s="1050"/>
      <c r="GR19" s="1061">
        <f xml:space="preserve"> IF( ISNUMBER(BI19), 0, 1 )</f>
        <v>0</v>
      </c>
      <c r="GS19" s="1061">
        <f>IF('[2]Validation flags'!$H$3=1,0, IF( ISNUMBER(BJ19), 0, 1 ))</f>
        <v>0</v>
      </c>
      <c r="GT19" s="1061">
        <f>IF('[2]Validation flags'!$H$3=1,0, IF( ISNUMBER(BK19), 0, 1 ))</f>
        <v>0</v>
      </c>
      <c r="GU19" s="1050"/>
      <c r="GV19" s="1061">
        <f xml:space="preserve"> IF( ISNUMBER(BM19), 0, 1 )</f>
        <v>0</v>
      </c>
      <c r="GW19" s="1061">
        <f>IF('[2]Validation flags'!$H$3=1,0, IF( ISNUMBER(BN19), 0, 1 ))</f>
        <v>0</v>
      </c>
      <c r="GX19" s="1061">
        <f>IF('[2]Validation flags'!$H$3=1,0, IF( ISNUMBER(BO19), 0, 1 ))</f>
        <v>0</v>
      </c>
      <c r="GY19" s="1050"/>
      <c r="GZ19" s="1050"/>
      <c r="HA19" s="1061">
        <f xml:space="preserve"> IF( ISNUMBER(BR19), 0, 1 )</f>
        <v>0</v>
      </c>
      <c r="HB19" s="1061">
        <f>IF('[2]Validation flags'!$H$3=1,0, IF( ISNUMBER(BS19), 0, 1 ))</f>
        <v>0</v>
      </c>
      <c r="HC19" s="1061">
        <f>IF('[2]Validation flags'!$H$3=1,0, IF( ISNUMBER(BT19), 0, 1 ))</f>
        <v>0</v>
      </c>
      <c r="HD19" s="1050"/>
      <c r="HE19" s="1061">
        <f xml:space="preserve"> IF( ISNUMBER(BV19), 0, 1 )</f>
        <v>0</v>
      </c>
      <c r="HF19" s="1061">
        <f>IF('[2]Validation flags'!$H$3=1,0, IF( ISNUMBER(BW19), 0, 1 ))</f>
        <v>0</v>
      </c>
      <c r="HG19" s="1061">
        <f>IF('[2]Validation flags'!$H$3=1,0, IF( ISNUMBER(BX19), 0, 1 ))</f>
        <v>0</v>
      </c>
      <c r="HH19" s="1050"/>
      <c r="HI19" s="1050"/>
      <c r="HJ19" s="1061">
        <f xml:space="preserve"> IF( ISNUMBER(CA19), 0, 1 )</f>
        <v>0</v>
      </c>
      <c r="HK19" s="1061">
        <f>IF('[2]Validation flags'!$H$3=1,0, IF( ISNUMBER(CB19), 0, 1 ))</f>
        <v>0</v>
      </c>
      <c r="HL19" s="1061">
        <f>IF('[2]Validation flags'!$H$3=1,0, IF( ISNUMBER(CC19), 0, 1 ))</f>
        <v>0</v>
      </c>
      <c r="HM19" s="1050"/>
      <c r="HN19" s="1061">
        <f xml:space="preserve"> IF( ISNUMBER(CE19), 0, 1 )</f>
        <v>0</v>
      </c>
      <c r="HO19" s="1061">
        <f>IF('[2]Validation flags'!$H$3=1,0, IF( ISNUMBER(CF19), 0, 1 ))</f>
        <v>0</v>
      </c>
      <c r="HP19" s="1061">
        <f>IF('[2]Validation flags'!$H$3=1,0, IF( ISNUMBER(CG19), 0, 1 ))</f>
        <v>0</v>
      </c>
      <c r="HQ19" s="1050"/>
      <c r="HR19" s="1050"/>
      <c r="HS19" s="1061">
        <f xml:space="preserve"> IF( ISNUMBER(CJ19), 0, 1 )</f>
        <v>0</v>
      </c>
      <c r="HT19" s="1061">
        <f>IF('[2]Validation flags'!$H$3=1,0, IF( ISNUMBER(CK19), 0, 1 ))</f>
        <v>0</v>
      </c>
      <c r="HU19" s="1061">
        <f>IF('[2]Validation flags'!$H$3=1,0, IF( ISNUMBER(CL19), 0, 1 ))</f>
        <v>0</v>
      </c>
      <c r="HV19" s="1050"/>
      <c r="HW19" s="1061">
        <f xml:space="preserve"> IF( ISNUMBER(CN19), 0, 1 )</f>
        <v>0</v>
      </c>
      <c r="HX19" s="1061">
        <f>IF('[2]Validation flags'!$H$3=1,0, IF( ISNUMBER(CO19), 0, 1 ))</f>
        <v>0</v>
      </c>
      <c r="HY19" s="1061">
        <f>IF('[2]Validation flags'!$H$3=1,0, IF( ISNUMBER(CP19), 0, 1 ))</f>
        <v>0</v>
      </c>
      <c r="HZ19" s="1050"/>
      <c r="IA19" s="1050"/>
      <c r="IB19" s="1061">
        <f xml:space="preserve"> IF( ISNUMBER(CS19), 0, 1 )</f>
        <v>0</v>
      </c>
      <c r="IC19" s="1061">
        <f>IF('[2]Validation flags'!$H$3=1,0, IF( ISNUMBER(CT19), 0, 1 ))</f>
        <v>0</v>
      </c>
      <c r="ID19" s="1061">
        <f>IF('[2]Validation flags'!$H$3=1,0, IF( ISNUMBER(CU19), 0, 1 ))</f>
        <v>0</v>
      </c>
      <c r="IE19" s="1050"/>
      <c r="IF19" s="1061">
        <f xml:space="preserve"> IF( ISNUMBER(CW19), 0, 1 )</f>
        <v>0</v>
      </c>
      <c r="IG19" s="1061">
        <f>IF('[2]Validation flags'!$H$3=1,0, IF( ISNUMBER(CX19), 0, 1 ))</f>
        <v>0</v>
      </c>
      <c r="IH19" s="1061">
        <f>IF('[2]Validation flags'!$H$3=1,0, IF( ISNUMBER(CY19), 0, 1 ))</f>
        <v>0</v>
      </c>
      <c r="II19" s="1050"/>
      <c r="IJ19" s="1050"/>
      <c r="IK19" s="1061">
        <f xml:space="preserve"> IF( ISNUMBER(DB19), 0, 1 )</f>
        <v>0</v>
      </c>
      <c r="IL19" s="1061">
        <f>IF('[2]Validation flags'!$H$3=1,0, IF( ISNUMBER(DC19), 0, 1 ))</f>
        <v>0</v>
      </c>
      <c r="IM19" s="1061">
        <f>IF('[2]Validation flags'!$H$3=1,0, IF( ISNUMBER(DD19), 0, 1 ))</f>
        <v>0</v>
      </c>
      <c r="IN19" s="1050"/>
      <c r="IO19" s="1061">
        <f xml:space="preserve"> IF( ISNUMBER(DF19), 0, 1 )</f>
        <v>0</v>
      </c>
      <c r="IP19" s="1061">
        <f>IF('[2]Validation flags'!$H$3=1,0, IF( ISNUMBER(DG19), 0, 1 ))</f>
        <v>0</v>
      </c>
      <c r="IQ19" s="1061">
        <f>IF('[2]Validation flags'!$H$3=1,0, IF( ISNUMBER(DH19), 0, 1 ))</f>
        <v>0</v>
      </c>
      <c r="IR19" s="1050"/>
      <c r="IS19" s="1050"/>
      <c r="IT19" s="1061">
        <f xml:space="preserve"> IF( ISNUMBER(DK19), 0, 1 )</f>
        <v>0</v>
      </c>
      <c r="IU19" s="1061">
        <f>IF('[2]Validation flags'!$H$3=1,0, IF( ISNUMBER(DL19), 0, 1 ))</f>
        <v>0</v>
      </c>
      <c r="IV19" s="1061">
        <f>IF('[2]Validation flags'!$H$3=1,0, IF( ISNUMBER(DM19), 0, 1 ))</f>
        <v>0</v>
      </c>
      <c r="IW19" s="1050"/>
      <c r="IX19" s="1061">
        <f xml:space="preserve"> IF( ISNUMBER(DO19), 0, 1 )</f>
        <v>0</v>
      </c>
      <c r="IY19" s="1061">
        <f>IF('[2]Validation flags'!$H$3=1,0, IF( ISNUMBER(DP19), 0, 1 ))</f>
        <v>0</v>
      </c>
      <c r="IZ19" s="1061">
        <f>IF('[2]Validation flags'!$H$3=1,0, IF( ISNUMBER(DQ19), 0, 1 ))</f>
        <v>0</v>
      </c>
      <c r="JA19" s="1050"/>
      <c r="JB19" s="1050"/>
    </row>
    <row r="20" spans="2:263" s="3368" customFormat="1" ht="14.25" customHeight="1" thickBot="1" x14ac:dyDescent="0.3">
      <c r="B20" s="98">
        <v>10</v>
      </c>
      <c r="C20" s="99" t="s">
        <v>8293</v>
      </c>
      <c r="D20" s="242"/>
      <c r="E20" s="100" t="s">
        <v>41</v>
      </c>
      <c r="F20" s="526">
        <v>3</v>
      </c>
      <c r="G20" s="3371">
        <f>G17+G19</f>
        <v>1.1499999999999999</v>
      </c>
      <c r="H20" s="3355">
        <f>H17+H19</f>
        <v>0.99299999999999999</v>
      </c>
      <c r="I20" s="3356">
        <f>I17+I19</f>
        <v>26.26</v>
      </c>
      <c r="J20" s="3357">
        <f>SUM(G20:I20)</f>
        <v>28.403000000000002</v>
      </c>
      <c r="K20" s="3371">
        <f>K17+K19</f>
        <v>0.69600000000000006</v>
      </c>
      <c r="L20" s="3355">
        <f>L17+L19</f>
        <v>0.54</v>
      </c>
      <c r="M20" s="3356">
        <f>M17+M19</f>
        <v>19.059999999999999</v>
      </c>
      <c r="N20" s="3358">
        <f>SUM(K20:M20)</f>
        <v>20.295999999999999</v>
      </c>
      <c r="O20" s="3357">
        <f>N20+J20</f>
        <v>48.698999999999998</v>
      </c>
      <c r="P20" s="3371">
        <f>P17+P19</f>
        <v>1.1539999999999999</v>
      </c>
      <c r="Q20" s="3355">
        <f>Q17+Q19</f>
        <v>0.93599999999999994</v>
      </c>
      <c r="R20" s="3356">
        <f>R17+R19</f>
        <v>26.267999999999997</v>
      </c>
      <c r="S20" s="3357">
        <f>SUM(P20:R20)</f>
        <v>28.357999999999997</v>
      </c>
      <c r="T20" s="3371">
        <f>T17+T19</f>
        <v>0.74799999999999989</v>
      </c>
      <c r="U20" s="3355">
        <f>U17+U19</f>
        <v>0.56899999999999995</v>
      </c>
      <c r="V20" s="3356">
        <f>V17+V19</f>
        <v>20.653000000000002</v>
      </c>
      <c r="W20" s="3358">
        <f>SUM(T20:V20)</f>
        <v>21.970000000000002</v>
      </c>
      <c r="X20" s="3357">
        <f>W20+S20</f>
        <v>50.328000000000003</v>
      </c>
      <c r="Y20" s="3371">
        <f>Y17+Y19</f>
        <v>1.171</v>
      </c>
      <c r="Z20" s="3355">
        <f>Z17+Z19</f>
        <v>0.92100000000000004</v>
      </c>
      <c r="AA20" s="3356">
        <f>AA17+AA19</f>
        <v>26.572000000000003</v>
      </c>
      <c r="AB20" s="3357">
        <f>SUM(Y20:AA20)</f>
        <v>28.664000000000001</v>
      </c>
      <c r="AC20" s="3371">
        <f>AC17+AC19</f>
        <v>0.79</v>
      </c>
      <c r="AD20" s="3355">
        <f>AD17+AD19</f>
        <v>0.60099999999999998</v>
      </c>
      <c r="AE20" s="3356">
        <f>AE17+AE19</f>
        <v>21.760999999999999</v>
      </c>
      <c r="AF20" s="3358">
        <f>SUM(AC20:AE20)</f>
        <v>23.152000000000001</v>
      </c>
      <c r="AG20" s="3357">
        <f>AF20+AB20</f>
        <v>51.816000000000003</v>
      </c>
      <c r="AH20" s="3371">
        <f>AH17+AH19</f>
        <v>1.117</v>
      </c>
      <c r="AI20" s="3355">
        <f>AI17+AI19</f>
        <v>0.89700000000000002</v>
      </c>
      <c r="AJ20" s="3356">
        <f>AJ17+AJ19</f>
        <v>25.085000000000001</v>
      </c>
      <c r="AK20" s="3357">
        <f>SUM(AH20:AJ20)</f>
        <v>27.099</v>
      </c>
      <c r="AL20" s="3371">
        <f>AL17+AL19</f>
        <v>0.82199999999999995</v>
      </c>
      <c r="AM20" s="3355">
        <f>AM17+AM19</f>
        <v>0.63300000000000001</v>
      </c>
      <c r="AN20" s="3356">
        <f>AN17+AN19</f>
        <v>22.731999999999999</v>
      </c>
      <c r="AO20" s="3358">
        <f>SUM(AL20:AN20)</f>
        <v>24.186999999999998</v>
      </c>
      <c r="AP20" s="3357">
        <f>AO20+AK20</f>
        <v>51.286000000000001</v>
      </c>
      <c r="AQ20" s="3371">
        <f>AQ17+AQ19</f>
        <v>1.032</v>
      </c>
      <c r="AR20" s="3355">
        <f>AR17+AR19</f>
        <v>0.84499999999999997</v>
      </c>
      <c r="AS20" s="3356">
        <f>AS17+AS19</f>
        <v>25.143000000000004</v>
      </c>
      <c r="AT20" s="3357">
        <f>SUM(AQ20:AS20)</f>
        <v>27.020000000000003</v>
      </c>
      <c r="AU20" s="3371">
        <f>AU17+AU19</f>
        <v>0.78500000000000014</v>
      </c>
      <c r="AV20" s="3355">
        <f>AV17+AV19</f>
        <v>0.625</v>
      </c>
      <c r="AW20" s="3356">
        <f>AW17+AW19</f>
        <v>22.569000000000003</v>
      </c>
      <c r="AX20" s="3358">
        <f>SUM(AU20:AW20)</f>
        <v>23.979000000000003</v>
      </c>
      <c r="AY20" s="3357">
        <f>AX20+AT20</f>
        <v>50.999000000000009</v>
      </c>
      <c r="AZ20" s="3371">
        <f>AZ17+AZ19</f>
        <v>1.1609999999999998</v>
      </c>
      <c r="BA20" s="3355">
        <f>BA17+BA19</f>
        <v>0.83100000000000007</v>
      </c>
      <c r="BB20" s="3356">
        <f>BB17+BB19</f>
        <v>25.371000000000006</v>
      </c>
      <c r="BC20" s="3357">
        <f>SUM(AZ20:BB20)</f>
        <v>27.363000000000007</v>
      </c>
      <c r="BD20" s="3371">
        <f>BD17+BD19</f>
        <v>0.88600000000000001</v>
      </c>
      <c r="BE20" s="3355">
        <f>BE17+BE19</f>
        <v>0.67500000000000004</v>
      </c>
      <c r="BF20" s="3356">
        <f>BF17+BF19</f>
        <v>26.126000000000001</v>
      </c>
      <c r="BG20" s="3358">
        <f>SUM(BD20:BF20)</f>
        <v>27.687000000000001</v>
      </c>
      <c r="BH20" s="3357">
        <f>BG20+BC20</f>
        <v>55.050000000000011</v>
      </c>
      <c r="BI20" s="3371">
        <f>BI17+BI19</f>
        <v>1.1229999999999998</v>
      </c>
      <c r="BJ20" s="3355">
        <f>BJ17+BJ19</f>
        <v>0.76100000000000001</v>
      </c>
      <c r="BK20" s="3356">
        <f>BK17+BK19</f>
        <v>24.786000000000001</v>
      </c>
      <c r="BL20" s="3357">
        <f>SUM(BI20:BK20)</f>
        <v>26.67</v>
      </c>
      <c r="BM20" s="3371">
        <f>BM17+BM19</f>
        <v>0.94199999999999995</v>
      </c>
      <c r="BN20" s="3355">
        <f>BN17+BN19</f>
        <v>0.63400000000000012</v>
      </c>
      <c r="BO20" s="3356">
        <f>BO17+BO19</f>
        <v>26.053000000000004</v>
      </c>
      <c r="BP20" s="3358">
        <f>SUM(BM20:BO20)</f>
        <v>27.629000000000005</v>
      </c>
      <c r="BQ20" s="3357">
        <f>BP20+BL20</f>
        <v>54.299000000000007</v>
      </c>
      <c r="BR20" s="3371">
        <f>BR17+BR19</f>
        <v>1.1039999999999999</v>
      </c>
      <c r="BS20" s="3355">
        <f>BS17+BS19</f>
        <v>0.73499999999999999</v>
      </c>
      <c r="BT20" s="3356">
        <f>BT17+BT19</f>
        <v>24.215</v>
      </c>
      <c r="BU20" s="3357">
        <f>SUM(BR20:BT20)</f>
        <v>26.053999999999998</v>
      </c>
      <c r="BV20" s="3371">
        <f>BV17+BV19</f>
        <v>0.96899999999999997</v>
      </c>
      <c r="BW20" s="3355">
        <f>BW17+BW19</f>
        <v>0.65400000000000014</v>
      </c>
      <c r="BX20" s="3356">
        <f>BX17+BX19</f>
        <v>26.875</v>
      </c>
      <c r="BY20" s="3358">
        <f>SUM(BV20:BX20)</f>
        <v>28.498000000000001</v>
      </c>
      <c r="BZ20" s="3357">
        <f>BY20+BU20</f>
        <v>54.552</v>
      </c>
      <c r="CA20" s="3371">
        <f>CA17+CA19</f>
        <v>1.0671148649766879</v>
      </c>
      <c r="CB20" s="3355">
        <f>CB17+CB19</f>
        <v>0.66831911354198181</v>
      </c>
      <c r="CC20" s="3356">
        <f>CC17+CC19</f>
        <v>23.509972974242004</v>
      </c>
      <c r="CD20" s="3357">
        <f>SUM(CA20:CC20)</f>
        <v>25.245406952760675</v>
      </c>
      <c r="CE20" s="3371">
        <f>CE17+CE19</f>
        <v>0.94949857473232879</v>
      </c>
      <c r="CF20" s="3355">
        <f>CF17+CF19</f>
        <v>0.61861827972306982</v>
      </c>
      <c r="CG20" s="3356">
        <f>CG17+CG19</f>
        <v>26.402671662393807</v>
      </c>
      <c r="CH20" s="3358">
        <f>SUM(CE20:CG20)</f>
        <v>27.970788516849204</v>
      </c>
      <c r="CI20" s="3357">
        <f>CH20+CD20</f>
        <v>53.216195469609879</v>
      </c>
      <c r="CJ20" s="3371">
        <f>CJ17+CJ19</f>
        <v>1.0821613271475117</v>
      </c>
      <c r="CK20" s="3355">
        <f>CK17+CK19</f>
        <v>0.66358355426296756</v>
      </c>
      <c r="CL20" s="3356">
        <f>CL17+CL19</f>
        <v>23.757611421175461</v>
      </c>
      <c r="CM20" s="3357">
        <f>SUM(CJ20:CL20)</f>
        <v>25.503356302585942</v>
      </c>
      <c r="CN20" s="3371">
        <f>CN17+CN19</f>
        <v>1.0059277873084185</v>
      </c>
      <c r="CO20" s="3355">
        <f>CO17+CO19</f>
        <v>0.65886438720707086</v>
      </c>
      <c r="CP20" s="3356">
        <f>CP17+CP19</f>
        <v>27.89357017742045</v>
      </c>
      <c r="CQ20" s="3358">
        <f>SUM(CN20:CP20)</f>
        <v>29.558362351935941</v>
      </c>
      <c r="CR20" s="3357">
        <f>CQ20+CM20</f>
        <v>55.061718654521883</v>
      </c>
      <c r="CS20" s="3371">
        <f>CS17+CS19</f>
        <v>1.035764268463969</v>
      </c>
      <c r="CT20" s="3355">
        <f>CT17+CT19</f>
        <v>0.60096938923724741</v>
      </c>
      <c r="CU20" s="3356">
        <f>CU17+CU19</f>
        <v>22.865919914585938</v>
      </c>
      <c r="CV20" s="3357">
        <f>SUM(CS20:CU20)</f>
        <v>24.502653572287155</v>
      </c>
      <c r="CW20" s="3371">
        <f>CW17+CW19</f>
        <v>0.98161008925918602</v>
      </c>
      <c r="CX20" s="3355">
        <f>CX17+CX19</f>
        <v>0.62711404267295989</v>
      </c>
      <c r="CY20" s="3356">
        <f>CY17+CY19</f>
        <v>27.143443567620618</v>
      </c>
      <c r="CZ20" s="3358">
        <f>SUM(CW20:CY20)</f>
        <v>28.752167699552764</v>
      </c>
      <c r="DA20" s="3357">
        <f>CZ20+CV20</f>
        <v>53.254821271839916</v>
      </c>
      <c r="DB20" s="3371">
        <f>DB17+DB19</f>
        <v>1.0017060559127529</v>
      </c>
      <c r="DC20" s="3355">
        <f>DC17+DC19</f>
        <v>0.55245194864543923</v>
      </c>
      <c r="DD20" s="3356">
        <f>DD17+DD19</f>
        <v>22.284394585281468</v>
      </c>
      <c r="DE20" s="3357">
        <f>SUM(DB20:DD20)</f>
        <v>23.838552589839662</v>
      </c>
      <c r="DF20" s="3371">
        <f>DF17+DF19</f>
        <v>0.96443586295747574</v>
      </c>
      <c r="DG20" s="3355">
        <f>DG17+DG19</f>
        <v>0.60442470973679718</v>
      </c>
      <c r="DH20" s="3356">
        <f>DH17+DH19</f>
        <v>26.624907993345367</v>
      </c>
      <c r="DI20" s="3358">
        <f>SUM(DF20:DH20)</f>
        <v>28.19376856603964</v>
      </c>
      <c r="DJ20" s="3357">
        <f>DI20+DE20</f>
        <v>52.032321155879302</v>
      </c>
      <c r="DK20" s="3371">
        <f>DK17+DK19</f>
        <v>0.98817649793925499</v>
      </c>
      <c r="DL20" s="3355">
        <f>DL17+DL19</f>
        <v>0.52204849348275517</v>
      </c>
      <c r="DM20" s="3356">
        <f>DM17+DM19</f>
        <v>22.108798446931733</v>
      </c>
      <c r="DN20" s="3357">
        <f>SUM(DK20:DM20)</f>
        <v>23.619023438353743</v>
      </c>
      <c r="DO20" s="3371">
        <f>DO17+DO19</f>
        <v>0.97055789812625548</v>
      </c>
      <c r="DP20" s="3355">
        <f>DP17+DP19</f>
        <v>0.59762119070670572</v>
      </c>
      <c r="DQ20" s="3356">
        <f>DQ17+DQ19</f>
        <v>26.644087315527607</v>
      </c>
      <c r="DR20" s="3358">
        <f>SUM(DO20:DQ20)</f>
        <v>28.21226640436057</v>
      </c>
      <c r="DS20" s="3357">
        <f>DR20+DN20</f>
        <v>51.831289842714312</v>
      </c>
      <c r="DT20" s="3018"/>
      <c r="DU20" s="514" t="s">
        <v>8294</v>
      </c>
      <c r="DV20" s="77"/>
      <c r="DX20" s="43"/>
      <c r="DY20" s="1033"/>
      <c r="EA20" s="98">
        <v>10</v>
      </c>
      <c r="EB20" s="99" t="s">
        <v>8293</v>
      </c>
      <c r="EC20" s="100" t="s">
        <v>41</v>
      </c>
      <c r="ED20" s="526">
        <v>3</v>
      </c>
      <c r="EE20" s="726" t="s">
        <v>8295</v>
      </c>
      <c r="EF20" s="699" t="s">
        <v>8296</v>
      </c>
      <c r="EG20" s="3359" t="s">
        <v>8297</v>
      </c>
      <c r="EH20" s="3360" t="s">
        <v>8298</v>
      </c>
      <c r="EI20" s="726" t="s">
        <v>8299</v>
      </c>
      <c r="EJ20" s="699" t="s">
        <v>8300</v>
      </c>
      <c r="EK20" s="3359" t="s">
        <v>8301</v>
      </c>
      <c r="EL20" s="700" t="s">
        <v>8302</v>
      </c>
      <c r="EM20" s="3360" t="s">
        <v>8303</v>
      </c>
      <c r="EN20" s="3370"/>
      <c r="EO20" s="1034"/>
      <c r="EP20" s="1050"/>
      <c r="EQ20" s="1050"/>
      <c r="ER20" s="1050"/>
      <c r="ES20" s="1050"/>
      <c r="ET20" s="1050"/>
      <c r="EU20" s="1050"/>
      <c r="EV20" s="1050"/>
      <c r="EW20" s="1050"/>
      <c r="EX20" s="1050"/>
      <c r="EY20" s="1050"/>
      <c r="EZ20" s="1050"/>
      <c r="FA20" s="1050"/>
      <c r="FB20" s="1050"/>
      <c r="FC20" s="1050"/>
      <c r="FD20" s="1050"/>
      <c r="FE20" s="1050"/>
      <c r="FF20" s="1050"/>
      <c r="FG20" s="1050"/>
      <c r="FH20" s="1050"/>
      <c r="FI20" s="1050"/>
      <c r="FJ20" s="1050"/>
      <c r="FK20" s="1050"/>
      <c r="FL20" s="1050"/>
      <c r="FM20" s="1050"/>
      <c r="FN20" s="1050"/>
      <c r="FO20" s="1050"/>
      <c r="FP20" s="1050"/>
      <c r="FQ20" s="1050"/>
      <c r="FR20" s="1050"/>
      <c r="FS20" s="1050"/>
      <c r="FT20" s="1050"/>
      <c r="FU20" s="1050"/>
      <c r="FV20" s="1050"/>
      <c r="FW20" s="1050"/>
      <c r="FX20" s="1050"/>
      <c r="FY20" s="1050"/>
      <c r="FZ20" s="1050"/>
      <c r="GA20" s="1050"/>
      <c r="GB20" s="1050"/>
      <c r="GC20" s="1050"/>
      <c r="GD20" s="1050"/>
      <c r="GE20" s="1050"/>
      <c r="GF20" s="1050"/>
      <c r="GG20" s="1050"/>
      <c r="GH20" s="1050"/>
      <c r="GI20" s="1050"/>
      <c r="GJ20" s="1050"/>
      <c r="GK20" s="1050"/>
      <c r="GL20" s="1050"/>
      <c r="GM20" s="1050"/>
      <c r="GN20" s="1050"/>
      <c r="GO20" s="1050"/>
      <c r="GP20" s="1050"/>
      <c r="GQ20" s="1050"/>
      <c r="GR20" s="1050"/>
      <c r="GS20" s="1050"/>
      <c r="GT20" s="1050"/>
      <c r="GU20" s="1050"/>
      <c r="GV20" s="1050"/>
      <c r="GW20" s="1050"/>
      <c r="GX20" s="1050"/>
      <c r="GY20" s="1050"/>
      <c r="GZ20" s="1050"/>
      <c r="HA20" s="1050"/>
      <c r="HB20" s="1050"/>
      <c r="HC20" s="1050"/>
      <c r="HD20" s="1050"/>
      <c r="HE20" s="1050"/>
      <c r="HF20" s="1050"/>
      <c r="HG20" s="1050"/>
      <c r="HH20" s="1050"/>
      <c r="HI20" s="1050"/>
      <c r="HJ20" s="1050"/>
      <c r="HK20" s="1050"/>
      <c r="HL20" s="1050"/>
      <c r="HM20" s="1050"/>
      <c r="HN20" s="1050"/>
      <c r="HO20" s="1050"/>
      <c r="HP20" s="1050"/>
      <c r="HQ20" s="1050"/>
      <c r="HR20" s="1050"/>
      <c r="HS20" s="1050"/>
      <c r="HT20" s="1050"/>
      <c r="HU20" s="1050"/>
      <c r="HV20" s="1050"/>
      <c r="HW20" s="1050"/>
      <c r="HX20" s="1050"/>
      <c r="HY20" s="1050"/>
      <c r="HZ20" s="1050"/>
      <c r="IA20" s="1050"/>
      <c r="IB20" s="1050"/>
      <c r="IC20" s="1050"/>
      <c r="ID20" s="1050"/>
      <c r="IE20" s="1050"/>
      <c r="IF20" s="1050"/>
      <c r="IG20" s="1050"/>
      <c r="IH20" s="1050"/>
      <c r="II20" s="1050"/>
      <c r="IJ20" s="1050"/>
      <c r="IK20" s="1050"/>
      <c r="IL20" s="1050"/>
      <c r="IM20" s="1050"/>
      <c r="IN20" s="1050"/>
      <c r="IO20" s="1050"/>
      <c r="IP20" s="1050"/>
      <c r="IQ20" s="1050"/>
      <c r="IR20" s="1050"/>
      <c r="IS20" s="1050"/>
      <c r="IT20" s="1050"/>
      <c r="IU20" s="1050"/>
      <c r="IV20" s="1050"/>
      <c r="IW20" s="1050"/>
      <c r="IX20" s="1050"/>
      <c r="IY20" s="1050"/>
      <c r="IZ20" s="1050"/>
      <c r="JA20" s="1050"/>
      <c r="JB20" s="1050"/>
      <c r="JC20" s="1034"/>
    </row>
    <row r="21" spans="2:263" s="3368" customFormat="1" ht="14.25" customHeight="1" thickBot="1" x14ac:dyDescent="0.3">
      <c r="B21" s="3362"/>
      <c r="C21" s="3363"/>
      <c r="D21" s="3364"/>
      <c r="E21" s="3365"/>
      <c r="F21" s="3365"/>
      <c r="G21" s="3366"/>
      <c r="H21" s="3366"/>
      <c r="I21" s="3366"/>
      <c r="J21" s="3366"/>
      <c r="K21" s="3366"/>
      <c r="L21" s="3366"/>
      <c r="M21" s="3366"/>
      <c r="N21" s="3366"/>
      <c r="O21" s="3366"/>
      <c r="P21" s="3366"/>
      <c r="Q21" s="3366"/>
      <c r="R21" s="3366"/>
      <c r="S21" s="3366"/>
      <c r="T21" s="3366"/>
      <c r="U21" s="3366"/>
      <c r="V21" s="3366"/>
      <c r="W21" s="3366"/>
      <c r="X21" s="3366"/>
      <c r="Y21" s="3366"/>
      <c r="Z21" s="3366"/>
      <c r="AA21" s="3366"/>
      <c r="AB21" s="3366"/>
      <c r="AC21" s="3366"/>
      <c r="AD21" s="3366"/>
      <c r="AE21" s="3366"/>
      <c r="AF21" s="3366"/>
      <c r="AG21" s="3366"/>
      <c r="AH21" s="3366"/>
      <c r="AI21" s="3366"/>
      <c r="AJ21" s="3366"/>
      <c r="AK21" s="3366"/>
      <c r="AL21" s="3366"/>
      <c r="AM21" s="3366"/>
      <c r="AN21" s="3366"/>
      <c r="AO21" s="3366"/>
      <c r="AP21" s="3366"/>
      <c r="AQ21" s="3366"/>
      <c r="AR21" s="3366"/>
      <c r="AS21" s="3366"/>
      <c r="AT21" s="3366"/>
      <c r="AU21" s="3366"/>
      <c r="AV21" s="3366"/>
      <c r="AW21" s="3366"/>
      <c r="AX21" s="3366"/>
      <c r="AY21" s="3366"/>
      <c r="AZ21" s="3366"/>
      <c r="BA21" s="3366"/>
      <c r="BB21" s="3366"/>
      <c r="BC21" s="3366"/>
      <c r="BD21" s="3366"/>
      <c r="BE21" s="3366"/>
      <c r="BF21" s="3366"/>
      <c r="BG21" s="3366"/>
      <c r="BH21" s="3366"/>
      <c r="BI21" s="3366"/>
      <c r="BJ21" s="3366"/>
      <c r="BK21" s="3366"/>
      <c r="BL21" s="3366"/>
      <c r="BM21" s="3366"/>
      <c r="BN21" s="3366"/>
      <c r="BO21" s="3366"/>
      <c r="BP21" s="3366"/>
      <c r="BQ21" s="3366"/>
      <c r="BR21" s="3366"/>
      <c r="BS21" s="3366"/>
      <c r="BT21" s="3366"/>
      <c r="BU21" s="3366"/>
      <c r="BV21" s="3366"/>
      <c r="BW21" s="3366"/>
      <c r="BX21" s="3366"/>
      <c r="BY21" s="3366"/>
      <c r="BZ21" s="3366"/>
      <c r="CA21" s="3366"/>
      <c r="CB21" s="3366"/>
      <c r="CC21" s="3366"/>
      <c r="CD21" s="3366"/>
      <c r="CE21" s="3366"/>
      <c r="CF21" s="3366"/>
      <c r="CG21" s="3366"/>
      <c r="CH21" s="3366"/>
      <c r="CI21" s="3366"/>
      <c r="CJ21" s="3366"/>
      <c r="CK21" s="3366"/>
      <c r="CL21" s="3366"/>
      <c r="CM21" s="3366"/>
      <c r="CN21" s="3366"/>
      <c r="CO21" s="3366"/>
      <c r="CP21" s="3366"/>
      <c r="CQ21" s="3366"/>
      <c r="CR21" s="3366"/>
      <c r="CS21" s="3366"/>
      <c r="CT21" s="3366"/>
      <c r="CU21" s="3366"/>
      <c r="CV21" s="3366"/>
      <c r="CW21" s="3366"/>
      <c r="CX21" s="3366"/>
      <c r="CY21" s="3366"/>
      <c r="CZ21" s="3366"/>
      <c r="DA21" s="3366"/>
      <c r="DB21" s="3366"/>
      <c r="DC21" s="3366"/>
      <c r="DD21" s="3366"/>
      <c r="DE21" s="3366"/>
      <c r="DF21" s="3366"/>
      <c r="DG21" s="3366"/>
      <c r="DH21" s="3366"/>
      <c r="DI21" s="3366"/>
      <c r="DJ21" s="3366"/>
      <c r="DK21" s="3366"/>
      <c r="DL21" s="3366"/>
      <c r="DM21" s="3366"/>
      <c r="DN21" s="3366"/>
      <c r="DO21" s="3366"/>
      <c r="DP21" s="3366"/>
      <c r="DQ21" s="3366"/>
      <c r="DR21" s="3366"/>
      <c r="DS21" s="3366"/>
      <c r="DT21" s="3019"/>
      <c r="DU21" s="3367"/>
      <c r="DV21" s="3367"/>
      <c r="DX21" s="43"/>
      <c r="DY21" s="1033"/>
      <c r="EA21" s="3362"/>
      <c r="EB21" s="3363"/>
      <c r="EC21" s="3365"/>
      <c r="ED21" s="3365"/>
      <c r="EE21" s="3369"/>
      <c r="EF21" s="3369"/>
      <c r="EG21" s="3369"/>
      <c r="EH21" s="3369"/>
      <c r="EI21" s="3369"/>
      <c r="EJ21" s="3369"/>
      <c r="EK21" s="3369"/>
      <c r="EL21" s="3369"/>
      <c r="EM21" s="3369"/>
      <c r="EN21" s="3370"/>
      <c r="EO21" s="1034"/>
      <c r="EP21" s="1050"/>
      <c r="EQ21" s="1050"/>
      <c r="ER21" s="1050"/>
      <c r="ES21" s="1050"/>
      <c r="ET21" s="1050"/>
      <c r="EU21" s="1050"/>
      <c r="EV21" s="1050"/>
      <c r="EW21" s="1050"/>
      <c r="EX21" s="1050"/>
      <c r="EY21" s="1050"/>
      <c r="EZ21" s="1050"/>
      <c r="FA21" s="1050"/>
      <c r="FB21" s="1050"/>
      <c r="FC21" s="1050"/>
      <c r="FD21" s="1050"/>
      <c r="FE21" s="1050"/>
      <c r="FF21" s="1050"/>
      <c r="FG21" s="1050"/>
      <c r="FH21" s="1050"/>
      <c r="FI21" s="1050"/>
      <c r="FJ21" s="1050"/>
      <c r="FK21" s="1050"/>
      <c r="FL21" s="1050"/>
      <c r="FM21" s="1050"/>
      <c r="FN21" s="1050"/>
      <c r="FO21" s="1050"/>
      <c r="FP21" s="1050"/>
      <c r="FQ21" s="1050"/>
      <c r="FR21" s="1050"/>
      <c r="FS21" s="1050"/>
      <c r="FT21" s="1050"/>
      <c r="FU21" s="1050"/>
      <c r="FV21" s="1050"/>
      <c r="FW21" s="1050"/>
      <c r="FX21" s="1050"/>
      <c r="FY21" s="1050"/>
      <c r="FZ21" s="1050"/>
      <c r="GA21" s="1050"/>
      <c r="GB21" s="1050"/>
      <c r="GC21" s="1050"/>
      <c r="GD21" s="1050"/>
      <c r="GE21" s="1050"/>
      <c r="GF21" s="1050"/>
      <c r="GG21" s="1050"/>
      <c r="GH21" s="1050"/>
      <c r="GI21" s="1050"/>
      <c r="GJ21" s="1050"/>
      <c r="GK21" s="1050"/>
      <c r="GL21" s="1050"/>
      <c r="GM21" s="1050"/>
      <c r="GN21" s="1050"/>
      <c r="GO21" s="1050"/>
      <c r="GP21" s="1050"/>
      <c r="GQ21" s="1050"/>
      <c r="GR21" s="1050"/>
      <c r="GS21" s="1050"/>
      <c r="GT21" s="1050"/>
      <c r="GU21" s="1050"/>
      <c r="GV21" s="1050"/>
      <c r="GW21" s="1050"/>
      <c r="GX21" s="1050"/>
      <c r="GY21" s="1050"/>
      <c r="GZ21" s="1050"/>
      <c r="HA21" s="1050"/>
      <c r="HB21" s="1050"/>
      <c r="HC21" s="1050"/>
      <c r="HD21" s="1050"/>
      <c r="HE21" s="1050"/>
      <c r="HF21" s="1050"/>
      <c r="HG21" s="1050"/>
      <c r="HH21" s="1050"/>
      <c r="HI21" s="1050"/>
      <c r="HJ21" s="1050"/>
      <c r="HK21" s="1050"/>
      <c r="HL21" s="1050"/>
      <c r="HM21" s="1050"/>
      <c r="HN21" s="1050"/>
      <c r="HO21" s="1050"/>
      <c r="HP21" s="1050"/>
      <c r="HQ21" s="1050"/>
      <c r="HR21" s="1050"/>
      <c r="HS21" s="1050"/>
      <c r="HT21" s="1050"/>
      <c r="HU21" s="1050"/>
      <c r="HV21" s="1050"/>
      <c r="HW21" s="1050"/>
      <c r="HX21" s="1050"/>
      <c r="HY21" s="1050"/>
      <c r="HZ21" s="1050"/>
      <c r="IA21" s="1050"/>
      <c r="IB21" s="1050"/>
      <c r="IC21" s="1050"/>
      <c r="ID21" s="1050"/>
      <c r="IE21" s="1050"/>
      <c r="IF21" s="1050"/>
      <c r="IG21" s="1050"/>
      <c r="IH21" s="1050"/>
      <c r="II21" s="1050"/>
      <c r="IJ21" s="1050"/>
      <c r="IK21" s="1050"/>
      <c r="IL21" s="1050"/>
      <c r="IM21" s="1050"/>
      <c r="IN21" s="1050"/>
      <c r="IO21" s="1050"/>
      <c r="IP21" s="1050"/>
      <c r="IQ21" s="1050"/>
      <c r="IR21" s="1050"/>
      <c r="IS21" s="1050"/>
      <c r="IT21" s="1050"/>
      <c r="IU21" s="1050"/>
      <c r="IV21" s="1050"/>
      <c r="IW21" s="1050"/>
      <c r="IX21" s="1050"/>
      <c r="IY21" s="1050"/>
      <c r="IZ21" s="1050"/>
      <c r="JA21" s="1050"/>
      <c r="JB21" s="1050"/>
      <c r="JC21" s="1034"/>
    </row>
    <row r="22" spans="2:263" ht="13.5" customHeight="1" x14ac:dyDescent="0.25">
      <c r="B22" s="44">
        <v>11</v>
      </c>
      <c r="C22" s="45" t="s">
        <v>8304</v>
      </c>
      <c r="D22" s="2072"/>
      <c r="E22" s="46" t="s">
        <v>41</v>
      </c>
      <c r="F22" s="500">
        <v>3</v>
      </c>
      <c r="G22" s="3327">
        <v>0.108</v>
      </c>
      <c r="H22" s="502">
        <v>0.126</v>
      </c>
      <c r="I22" s="502">
        <v>2.37</v>
      </c>
      <c r="J22" s="3328">
        <f>SUM(G22:I22)</f>
        <v>2.6040000000000001</v>
      </c>
      <c r="K22" s="3372">
        <v>6.9000000000000006E-2</v>
      </c>
      <c r="L22" s="502">
        <v>6.9000000000000006E-2</v>
      </c>
      <c r="M22" s="502">
        <v>1.8420000000000001</v>
      </c>
      <c r="N22" s="3330">
        <f>SUM(K22:M22)</f>
        <v>1.98</v>
      </c>
      <c r="O22" s="3331">
        <f>N22+J22</f>
        <v>4.5839999999999996</v>
      </c>
      <c r="P22" s="3332">
        <v>0.11700000000000001</v>
      </c>
      <c r="Q22" s="502">
        <v>0.13500000000000001</v>
      </c>
      <c r="R22" s="502">
        <v>2.5310000000000001</v>
      </c>
      <c r="S22" s="3331">
        <f>SUM(P22:R22)</f>
        <v>2.7830000000000004</v>
      </c>
      <c r="T22" s="3372">
        <v>0.08</v>
      </c>
      <c r="U22" s="502">
        <v>0.08</v>
      </c>
      <c r="V22" s="502">
        <v>2.157</v>
      </c>
      <c r="W22" s="3330">
        <f>SUM(T22:V22)</f>
        <v>2.3170000000000002</v>
      </c>
      <c r="X22" s="3331">
        <f>W22+S22</f>
        <v>5.1000000000000005</v>
      </c>
      <c r="Y22" s="3332">
        <v>0.112</v>
      </c>
      <c r="Z22" s="502">
        <v>0.128</v>
      </c>
      <c r="AA22" s="502">
        <v>2.395</v>
      </c>
      <c r="AB22" s="3331">
        <f>SUM(Y22:AA22)</f>
        <v>2.6349999999999998</v>
      </c>
      <c r="AC22" s="3372">
        <v>8.2000000000000003E-2</v>
      </c>
      <c r="AD22" s="502">
        <v>8.3000000000000004E-2</v>
      </c>
      <c r="AE22" s="502">
        <v>2.2010000000000001</v>
      </c>
      <c r="AF22" s="3330">
        <f>SUM(AC22:AE22)</f>
        <v>2.3660000000000001</v>
      </c>
      <c r="AG22" s="3331">
        <f>AF22+AB22</f>
        <v>5.0009999999999994</v>
      </c>
      <c r="AH22" s="3332">
        <v>5.8000000000000003E-2</v>
      </c>
      <c r="AI22" s="502">
        <v>6.7000000000000004E-2</v>
      </c>
      <c r="AJ22" s="502">
        <v>1.2170000000000001</v>
      </c>
      <c r="AK22" s="3331">
        <f>SUM(AH22:AJ22)</f>
        <v>1.3420000000000001</v>
      </c>
      <c r="AL22" s="3372">
        <v>4.3999999999999997E-2</v>
      </c>
      <c r="AM22" s="502">
        <v>4.5999999999999999E-2</v>
      </c>
      <c r="AN22" s="502">
        <v>1.206</v>
      </c>
      <c r="AO22" s="3330">
        <f>SUM(AL22:AN22)</f>
        <v>1.296</v>
      </c>
      <c r="AP22" s="3331">
        <f>AO22+AK22</f>
        <v>2.6379999999999999</v>
      </c>
      <c r="AQ22" s="3332">
        <v>3.5000000000000003E-2</v>
      </c>
      <c r="AR22" s="502">
        <v>3.7999999999999999E-2</v>
      </c>
      <c r="AS22" s="502">
        <v>0.72199999999999998</v>
      </c>
      <c r="AT22" s="3331">
        <f>SUM(AQ22:AS22)</f>
        <v>0.79499999999999993</v>
      </c>
      <c r="AU22" s="3372">
        <v>2.9000000000000001E-2</v>
      </c>
      <c r="AV22" s="502">
        <v>2.9000000000000001E-2</v>
      </c>
      <c r="AW22" s="502">
        <v>0.76700000000000002</v>
      </c>
      <c r="AX22" s="3330">
        <f>SUM(AU22:AW22)</f>
        <v>0.82500000000000007</v>
      </c>
      <c r="AY22" s="3331">
        <f>AX22+AT22</f>
        <v>1.62</v>
      </c>
      <c r="AZ22" s="3332">
        <v>3.1E-2</v>
      </c>
      <c r="BA22" s="502">
        <v>3.3000000000000002E-2</v>
      </c>
      <c r="BB22" s="502">
        <v>0.63700000000000001</v>
      </c>
      <c r="BC22" s="3331">
        <f>SUM(AZ22:BB22)</f>
        <v>0.70100000000000007</v>
      </c>
      <c r="BD22" s="3372">
        <v>2.7E-2</v>
      </c>
      <c r="BE22" s="502">
        <v>2.7E-2</v>
      </c>
      <c r="BF22" s="502">
        <v>0.72399999999999998</v>
      </c>
      <c r="BG22" s="3330">
        <f>SUM(BD22:BF22)</f>
        <v>0.77800000000000002</v>
      </c>
      <c r="BH22" s="3331">
        <f>BG22+BC22</f>
        <v>1.4790000000000001</v>
      </c>
      <c r="BI22" s="3332">
        <v>1.7000000000000001E-2</v>
      </c>
      <c r="BJ22" s="502">
        <v>1.6E-2</v>
      </c>
      <c r="BK22" s="502">
        <v>0.33500000000000002</v>
      </c>
      <c r="BL22" s="3331">
        <f>SUM(BI22:BK22)</f>
        <v>0.36799999999999999</v>
      </c>
      <c r="BM22" s="3372">
        <v>1.6E-2</v>
      </c>
      <c r="BN22" s="502">
        <v>1.4E-2</v>
      </c>
      <c r="BO22" s="502">
        <v>0.434</v>
      </c>
      <c r="BP22" s="3330">
        <f>SUM(BM22:BO22)</f>
        <v>0.46399999999999997</v>
      </c>
      <c r="BQ22" s="3331">
        <f>BP22+BL22</f>
        <v>0.83199999999999996</v>
      </c>
      <c r="BR22" s="3332">
        <v>1.2999999999999999E-2</v>
      </c>
      <c r="BS22" s="502">
        <v>1.2999999999999999E-2</v>
      </c>
      <c r="BT22" s="502">
        <v>0.26</v>
      </c>
      <c r="BU22" s="3331">
        <f>SUM(BR22:BT22)</f>
        <v>0.28600000000000003</v>
      </c>
      <c r="BV22" s="3372">
        <v>1.2999999999999999E-2</v>
      </c>
      <c r="BW22" s="502">
        <v>1.2E-2</v>
      </c>
      <c r="BX22" s="502">
        <v>0.36699999999999999</v>
      </c>
      <c r="BY22" s="3330">
        <f>SUM(BV22:BX22)</f>
        <v>0.39200000000000002</v>
      </c>
      <c r="BZ22" s="3331">
        <f>BY22+BU22</f>
        <v>0.67800000000000005</v>
      </c>
      <c r="CA22" s="3332">
        <v>1.0999999999999999E-2</v>
      </c>
      <c r="CB22" s="502">
        <v>1.0999999999999999E-2</v>
      </c>
      <c r="CC22" s="502">
        <v>0.222</v>
      </c>
      <c r="CD22" s="3331">
        <f>SUM(CA22:CC22)</f>
        <v>0.24399999999999999</v>
      </c>
      <c r="CE22" s="3372">
        <v>1.2E-2</v>
      </c>
      <c r="CF22" s="502">
        <v>1.0999999999999999E-2</v>
      </c>
      <c r="CG22" s="502">
        <v>0.34</v>
      </c>
      <c r="CH22" s="3330">
        <f>SUM(CE22:CG22)</f>
        <v>0.36300000000000004</v>
      </c>
      <c r="CI22" s="3331">
        <f>CH22+CD22</f>
        <v>0.60699999999999998</v>
      </c>
      <c r="CJ22" s="3332">
        <v>8.9999999999999993E-3</v>
      </c>
      <c r="CK22" s="502">
        <v>8.9999999999999993E-3</v>
      </c>
      <c r="CL22" s="502">
        <v>0.18099999999999999</v>
      </c>
      <c r="CM22" s="3331">
        <f>SUM(CJ22:CL22)</f>
        <v>0.19899999999999998</v>
      </c>
      <c r="CN22" s="3372">
        <v>1.0999999999999999E-2</v>
      </c>
      <c r="CO22" s="502">
        <v>8.9999999999999993E-3</v>
      </c>
      <c r="CP22" s="502">
        <v>0.30099999999999999</v>
      </c>
      <c r="CQ22" s="3330">
        <f>SUM(CN22:CP22)</f>
        <v>0.32100000000000001</v>
      </c>
      <c r="CR22" s="3331">
        <f>CQ22+CM22</f>
        <v>0.52</v>
      </c>
      <c r="CS22" s="3332">
        <v>1E-3</v>
      </c>
      <c r="CT22" s="502">
        <v>1E-3</v>
      </c>
      <c r="CU22" s="502">
        <v>2.1000000000000001E-2</v>
      </c>
      <c r="CV22" s="3331">
        <f>SUM(CS22:CU22)</f>
        <v>2.3E-2</v>
      </c>
      <c r="CW22" s="3372">
        <v>1E-3</v>
      </c>
      <c r="CX22" s="502">
        <v>1E-3</v>
      </c>
      <c r="CY22" s="502">
        <v>3.6999999999999998E-2</v>
      </c>
      <c r="CZ22" s="3330">
        <f>SUM(CW22:CY22)</f>
        <v>3.9E-2</v>
      </c>
      <c r="DA22" s="3331">
        <f>CZ22+CV22</f>
        <v>6.2E-2</v>
      </c>
      <c r="DB22" s="3332">
        <v>0</v>
      </c>
      <c r="DC22" s="502">
        <v>0</v>
      </c>
      <c r="DD22" s="502">
        <v>7.0000000000000001E-3</v>
      </c>
      <c r="DE22" s="3331">
        <f>SUM(DB22:DD22)</f>
        <v>7.0000000000000001E-3</v>
      </c>
      <c r="DF22" s="3372">
        <v>0</v>
      </c>
      <c r="DG22" s="502">
        <v>0</v>
      </c>
      <c r="DH22" s="502">
        <v>1.4E-2</v>
      </c>
      <c r="DI22" s="3330">
        <f>SUM(DF22:DH22)</f>
        <v>1.4E-2</v>
      </c>
      <c r="DJ22" s="3331">
        <f>DI22+DE22</f>
        <v>2.1000000000000001E-2</v>
      </c>
      <c r="DK22" s="3332">
        <v>0</v>
      </c>
      <c r="DL22" s="502">
        <v>0</v>
      </c>
      <c r="DM22" s="502">
        <v>7.0000000000000001E-3</v>
      </c>
      <c r="DN22" s="3331">
        <f>SUM(DK22:DM22)</f>
        <v>7.0000000000000001E-3</v>
      </c>
      <c r="DO22" s="3372">
        <v>0</v>
      </c>
      <c r="DP22" s="502">
        <v>0</v>
      </c>
      <c r="DQ22" s="502">
        <v>1.4E-2</v>
      </c>
      <c r="DR22" s="3330">
        <f>SUM(DO22:DQ22)</f>
        <v>1.4E-2</v>
      </c>
      <c r="DS22" s="3331">
        <f>DR22+DN22</f>
        <v>2.1000000000000001E-2</v>
      </c>
      <c r="DT22" s="2951"/>
      <c r="DU22" s="90"/>
      <c r="DV22" s="39"/>
      <c r="DX22" s="43">
        <f xml:space="preserve"> IF( SUM( EP22:JB22 ) = 0, 0, $EP$5 )</f>
        <v>0</v>
      </c>
      <c r="EA22" s="44">
        <v>11</v>
      </c>
      <c r="EB22" s="45" t="s">
        <v>8304</v>
      </c>
      <c r="EC22" s="46" t="s">
        <v>41</v>
      </c>
      <c r="ED22" s="500">
        <v>3</v>
      </c>
      <c r="EE22" s="3333" t="s">
        <v>8305</v>
      </c>
      <c r="EF22" s="660" t="s">
        <v>8306</v>
      </c>
      <c r="EG22" s="3334" t="s">
        <v>8307</v>
      </c>
      <c r="EH22" s="3335" t="s">
        <v>8308</v>
      </c>
      <c r="EI22" s="3373" t="s">
        <v>8309</v>
      </c>
      <c r="EJ22" s="660" t="s">
        <v>8310</v>
      </c>
      <c r="EK22" s="3334" t="s">
        <v>8311</v>
      </c>
      <c r="EL22" s="3338" t="s">
        <v>8312</v>
      </c>
      <c r="EM22" s="3335" t="s">
        <v>8313</v>
      </c>
      <c r="EN22" s="2450"/>
      <c r="EP22" s="1061">
        <f xml:space="preserve"> IF( ISNUMBER(G22), 0, 1 )</f>
        <v>0</v>
      </c>
      <c r="EQ22" s="1061">
        <f>IF('[2]Validation flags'!$H$3=1,0, IF( ISNUMBER(H22), 0, 1 ))</f>
        <v>0</v>
      </c>
      <c r="ER22" s="1061">
        <f>IF('[2]Validation flags'!$H$3=1,0, IF( ISNUMBER(I22), 0, 1 ))</f>
        <v>0</v>
      </c>
      <c r="ES22" s="1050"/>
      <c r="ET22" s="1061">
        <f xml:space="preserve"> IF( ISNUMBER(K22), 0, 1 )</f>
        <v>0</v>
      </c>
      <c r="EU22" s="1061">
        <f>IF('[2]Validation flags'!$H$3=1,0, IF( ISNUMBER(L22), 0, 1 ))</f>
        <v>0</v>
      </c>
      <c r="EV22" s="1061">
        <f>IF('[2]Validation flags'!$H$3=1,0, IF( ISNUMBER(M22), 0, 1 ))</f>
        <v>0</v>
      </c>
      <c r="EW22" s="1050"/>
      <c r="EX22" s="1050"/>
      <c r="EY22" s="1061">
        <f xml:space="preserve"> IF( ISNUMBER(P22), 0, 1 )</f>
        <v>0</v>
      </c>
      <c r="EZ22" s="1061">
        <f>IF('[2]Validation flags'!$H$3=1,0, IF( ISNUMBER(Q22), 0, 1 ))</f>
        <v>0</v>
      </c>
      <c r="FA22" s="1061">
        <f>IF('[2]Validation flags'!$H$3=1,0, IF( ISNUMBER(R22), 0, 1 ))</f>
        <v>0</v>
      </c>
      <c r="FB22" s="1050"/>
      <c r="FC22" s="1061">
        <f xml:space="preserve"> IF( ISNUMBER(T22), 0, 1 )</f>
        <v>0</v>
      </c>
      <c r="FD22" s="1061">
        <f>IF('[2]Validation flags'!$H$3=1,0, IF( ISNUMBER(U22), 0, 1 ))</f>
        <v>0</v>
      </c>
      <c r="FE22" s="1061">
        <f>IF('[2]Validation flags'!$H$3=1,0, IF( ISNUMBER(V22), 0, 1 ))</f>
        <v>0</v>
      </c>
      <c r="FF22" s="1050"/>
      <c r="FG22" s="1050"/>
      <c r="FH22" s="1061">
        <f xml:space="preserve"> IF( ISNUMBER(Y22), 0, 1 )</f>
        <v>0</v>
      </c>
      <c r="FI22" s="1061">
        <f>IF('[2]Validation flags'!$H$3=1,0, IF( ISNUMBER(Z22), 0, 1 ))</f>
        <v>0</v>
      </c>
      <c r="FJ22" s="1061">
        <f>IF('[2]Validation flags'!$H$3=1,0, IF( ISNUMBER(AA22), 0, 1 ))</f>
        <v>0</v>
      </c>
      <c r="FK22" s="1050"/>
      <c r="FL22" s="1061">
        <f xml:space="preserve"> IF( ISNUMBER(AC22), 0, 1 )</f>
        <v>0</v>
      </c>
      <c r="FM22" s="1061">
        <f>IF('[2]Validation flags'!$H$3=1,0, IF( ISNUMBER(AD22), 0, 1 ))</f>
        <v>0</v>
      </c>
      <c r="FN22" s="1061">
        <f>IF('[2]Validation flags'!$H$3=1,0, IF( ISNUMBER(AE22), 0, 1 ))</f>
        <v>0</v>
      </c>
      <c r="FO22" s="1050"/>
      <c r="FP22" s="1050"/>
      <c r="FQ22" s="1061">
        <f xml:space="preserve"> IF( ISNUMBER(AH22), 0, 1 )</f>
        <v>0</v>
      </c>
      <c r="FR22" s="1061">
        <f>IF('[2]Validation flags'!$H$3=1,0, IF( ISNUMBER(AI22), 0, 1 ))</f>
        <v>0</v>
      </c>
      <c r="FS22" s="1061">
        <f>IF('[2]Validation flags'!$H$3=1,0, IF( ISNUMBER(AJ22), 0, 1 ))</f>
        <v>0</v>
      </c>
      <c r="FT22" s="1050"/>
      <c r="FU22" s="1061">
        <f xml:space="preserve"> IF( ISNUMBER(AL22), 0, 1 )</f>
        <v>0</v>
      </c>
      <c r="FV22" s="1061">
        <f>IF('[2]Validation flags'!$H$3=1,0, IF( ISNUMBER(AM22), 0, 1 ))</f>
        <v>0</v>
      </c>
      <c r="FW22" s="1061">
        <f>IF('[2]Validation flags'!$H$3=1,0, IF( ISNUMBER(AN22), 0, 1 ))</f>
        <v>0</v>
      </c>
      <c r="FX22" s="1050"/>
      <c r="FY22" s="1050"/>
      <c r="FZ22" s="1050"/>
      <c r="GA22" s="1050"/>
      <c r="GB22" s="1050"/>
      <c r="GC22" s="1050"/>
      <c r="GD22" s="1050"/>
      <c r="GE22" s="1050"/>
      <c r="GF22" s="1050"/>
      <c r="GG22" s="1050"/>
      <c r="GH22" s="1050"/>
      <c r="GI22" s="1061">
        <f xml:space="preserve"> IF( ISNUMBER(AZ22), 0, 1 )</f>
        <v>0</v>
      </c>
      <c r="GJ22" s="1061">
        <f>IF('[2]Validation flags'!$H$3=1,0, IF( ISNUMBER(BA22), 0, 1 ))</f>
        <v>0</v>
      </c>
      <c r="GK22" s="1061">
        <f>IF('[2]Validation flags'!$H$3=1,0, IF( ISNUMBER(BB22), 0, 1 ))</f>
        <v>0</v>
      </c>
      <c r="GL22" s="1050"/>
      <c r="GM22" s="1061">
        <f xml:space="preserve"> IF( ISNUMBER(BD22), 0, 1 )</f>
        <v>0</v>
      </c>
      <c r="GN22" s="1061">
        <f>IF('[2]Validation flags'!$H$3=1,0, IF( ISNUMBER(BE22), 0, 1 ))</f>
        <v>0</v>
      </c>
      <c r="GO22" s="1061">
        <f>IF('[2]Validation flags'!$H$3=1,0, IF( ISNUMBER(BF22), 0, 1 ))</f>
        <v>0</v>
      </c>
      <c r="GP22" s="1050"/>
      <c r="GQ22" s="1050"/>
      <c r="GR22" s="1061">
        <f xml:space="preserve"> IF( ISNUMBER(BI22), 0, 1 )</f>
        <v>0</v>
      </c>
      <c r="GS22" s="1061">
        <f>IF('[2]Validation flags'!$H$3=1,0, IF( ISNUMBER(BJ22), 0, 1 ))</f>
        <v>0</v>
      </c>
      <c r="GT22" s="1061">
        <f>IF('[2]Validation flags'!$H$3=1,0, IF( ISNUMBER(BK22), 0, 1 ))</f>
        <v>0</v>
      </c>
      <c r="GU22" s="1050"/>
      <c r="GV22" s="1061">
        <f xml:space="preserve"> IF( ISNUMBER(BM22), 0, 1 )</f>
        <v>0</v>
      </c>
      <c r="GW22" s="1061">
        <f>IF('[2]Validation flags'!$H$3=1,0, IF( ISNUMBER(BN22), 0, 1 ))</f>
        <v>0</v>
      </c>
      <c r="GX22" s="1061">
        <f>IF('[2]Validation flags'!$H$3=1,0, IF( ISNUMBER(BO22), 0, 1 ))</f>
        <v>0</v>
      </c>
      <c r="GY22" s="1050"/>
      <c r="GZ22" s="1050"/>
      <c r="HA22" s="1061">
        <f xml:space="preserve"> IF( ISNUMBER(BR22), 0, 1 )</f>
        <v>0</v>
      </c>
      <c r="HB22" s="1061">
        <f>IF('[2]Validation flags'!$H$3=1,0, IF( ISNUMBER(BS22), 0, 1 ))</f>
        <v>0</v>
      </c>
      <c r="HC22" s="1061">
        <f>IF('[2]Validation flags'!$H$3=1,0, IF( ISNUMBER(BT22), 0, 1 ))</f>
        <v>0</v>
      </c>
      <c r="HD22" s="1050"/>
      <c r="HE22" s="1061">
        <f xml:space="preserve"> IF( ISNUMBER(BV22), 0, 1 )</f>
        <v>0</v>
      </c>
      <c r="HF22" s="1061">
        <f>IF('[2]Validation flags'!$H$3=1,0, IF( ISNUMBER(BW22), 0, 1 ))</f>
        <v>0</v>
      </c>
      <c r="HG22" s="1061">
        <f>IF('[2]Validation flags'!$H$3=1,0, IF( ISNUMBER(BX22), 0, 1 ))</f>
        <v>0</v>
      </c>
      <c r="HH22" s="1050"/>
      <c r="HI22" s="1050"/>
      <c r="HJ22" s="1061">
        <f xml:space="preserve"> IF( ISNUMBER(CA22), 0, 1 )</f>
        <v>0</v>
      </c>
      <c r="HK22" s="1061">
        <f>IF('[2]Validation flags'!$H$3=1,0, IF( ISNUMBER(CB22), 0, 1 ))</f>
        <v>0</v>
      </c>
      <c r="HL22" s="1061">
        <f>IF('[2]Validation flags'!$H$3=1,0, IF( ISNUMBER(CC22), 0, 1 ))</f>
        <v>0</v>
      </c>
      <c r="HM22" s="1050"/>
      <c r="HN22" s="1061">
        <f xml:space="preserve"> IF( ISNUMBER(CE22), 0, 1 )</f>
        <v>0</v>
      </c>
      <c r="HO22" s="1061">
        <f>IF('[2]Validation flags'!$H$3=1,0, IF( ISNUMBER(CF22), 0, 1 ))</f>
        <v>0</v>
      </c>
      <c r="HP22" s="1061">
        <f>IF('[2]Validation flags'!$H$3=1,0, IF( ISNUMBER(CG22), 0, 1 ))</f>
        <v>0</v>
      </c>
      <c r="HQ22" s="1050"/>
      <c r="HR22" s="1050"/>
      <c r="HS22" s="1061">
        <f xml:space="preserve"> IF( ISNUMBER(CJ22), 0, 1 )</f>
        <v>0</v>
      </c>
      <c r="HT22" s="1061">
        <f>IF('[2]Validation flags'!$H$3=1,0, IF( ISNUMBER(CK22), 0, 1 ))</f>
        <v>0</v>
      </c>
      <c r="HU22" s="1061">
        <f>IF('[2]Validation flags'!$H$3=1,0, IF( ISNUMBER(CL22), 0, 1 ))</f>
        <v>0</v>
      </c>
      <c r="HV22" s="1050"/>
      <c r="HW22" s="1061">
        <f xml:space="preserve"> IF( ISNUMBER(CN22), 0, 1 )</f>
        <v>0</v>
      </c>
      <c r="HX22" s="1061">
        <f>IF('[2]Validation flags'!$H$3=1,0, IF( ISNUMBER(CO22), 0, 1 ))</f>
        <v>0</v>
      </c>
      <c r="HY22" s="1061">
        <f>IF('[2]Validation flags'!$H$3=1,0, IF( ISNUMBER(CP22), 0, 1 ))</f>
        <v>0</v>
      </c>
      <c r="HZ22" s="1050"/>
      <c r="IA22" s="1050"/>
      <c r="IB22" s="1061">
        <f xml:space="preserve"> IF( ISNUMBER(CS22), 0, 1 )</f>
        <v>0</v>
      </c>
      <c r="IC22" s="1061">
        <f>IF('[2]Validation flags'!$H$3=1,0, IF( ISNUMBER(CT22), 0, 1 ))</f>
        <v>0</v>
      </c>
      <c r="ID22" s="1061">
        <f>IF('[2]Validation flags'!$H$3=1,0, IF( ISNUMBER(CU22), 0, 1 ))</f>
        <v>0</v>
      </c>
      <c r="IE22" s="1050"/>
      <c r="IF22" s="1061">
        <f xml:space="preserve"> IF( ISNUMBER(CW22), 0, 1 )</f>
        <v>0</v>
      </c>
      <c r="IG22" s="1061">
        <f>IF('[2]Validation flags'!$H$3=1,0, IF( ISNUMBER(CX22), 0, 1 ))</f>
        <v>0</v>
      </c>
      <c r="IH22" s="1061">
        <f>IF('[2]Validation flags'!$H$3=1,0, IF( ISNUMBER(CY22), 0, 1 ))</f>
        <v>0</v>
      </c>
      <c r="II22" s="1050"/>
      <c r="IJ22" s="1050"/>
      <c r="IK22" s="1061">
        <f xml:space="preserve"> IF( ISNUMBER(DB22), 0, 1 )</f>
        <v>0</v>
      </c>
      <c r="IL22" s="1061">
        <f>IF('[2]Validation flags'!$H$3=1,0, IF( ISNUMBER(DC22), 0, 1 ))</f>
        <v>0</v>
      </c>
      <c r="IM22" s="1061">
        <f>IF('[2]Validation flags'!$H$3=1,0, IF( ISNUMBER(DD22), 0, 1 ))</f>
        <v>0</v>
      </c>
      <c r="IN22" s="1050"/>
      <c r="IO22" s="1061">
        <f xml:space="preserve"> IF( ISNUMBER(DF22), 0, 1 )</f>
        <v>0</v>
      </c>
      <c r="IP22" s="1061">
        <f>IF('[2]Validation flags'!$H$3=1,0, IF( ISNUMBER(DG22), 0, 1 ))</f>
        <v>0</v>
      </c>
      <c r="IQ22" s="1061">
        <f>IF('[2]Validation flags'!$H$3=1,0, IF( ISNUMBER(DH22), 0, 1 ))</f>
        <v>0</v>
      </c>
      <c r="IR22" s="1050"/>
      <c r="IS22" s="1050"/>
      <c r="IT22" s="1061">
        <f xml:space="preserve"> IF( ISNUMBER(DK22), 0, 1 )</f>
        <v>0</v>
      </c>
      <c r="IU22" s="1061">
        <f>IF('[2]Validation flags'!$H$3=1,0, IF( ISNUMBER(DL22), 0, 1 ))</f>
        <v>0</v>
      </c>
      <c r="IV22" s="1061">
        <f>IF('[2]Validation flags'!$H$3=1,0, IF( ISNUMBER(DM22), 0, 1 ))</f>
        <v>0</v>
      </c>
      <c r="IW22" s="1050"/>
      <c r="IX22" s="1061">
        <f xml:space="preserve"> IF( ISNUMBER(DO22), 0, 1 )</f>
        <v>0</v>
      </c>
      <c r="IY22" s="1061">
        <f>IF('[2]Validation flags'!$H$3=1,0, IF( ISNUMBER(DP22), 0, 1 ))</f>
        <v>0</v>
      </c>
      <c r="IZ22" s="1061">
        <f>IF('[2]Validation flags'!$H$3=1,0, IF( ISNUMBER(DQ22), 0, 1 ))</f>
        <v>0</v>
      </c>
      <c r="JA22" s="1050"/>
      <c r="JB22" s="1050"/>
    </row>
    <row r="23" spans="2:263" ht="14.25" customHeight="1" x14ac:dyDescent="0.25">
      <c r="B23" s="62">
        <v>12</v>
      </c>
      <c r="C23" s="63" t="s">
        <v>1856</v>
      </c>
      <c r="D23" s="2079"/>
      <c r="E23" s="64" t="s">
        <v>41</v>
      </c>
      <c r="F23" s="79">
        <v>3</v>
      </c>
      <c r="G23" s="3374"/>
      <c r="H23" s="3375"/>
      <c r="I23" s="3375"/>
      <c r="J23" s="3375"/>
      <c r="K23" s="3375"/>
      <c r="L23" s="3375"/>
      <c r="M23" s="3375"/>
      <c r="N23" s="3375"/>
      <c r="O23" s="3375"/>
      <c r="P23" s="3375"/>
      <c r="Q23" s="3375"/>
      <c r="R23" s="3375"/>
      <c r="S23" s="3375"/>
      <c r="T23" s="3375"/>
      <c r="U23" s="3375"/>
      <c r="V23" s="3375"/>
      <c r="W23" s="3375"/>
      <c r="X23" s="3375"/>
      <c r="Y23" s="3375"/>
      <c r="Z23" s="3375"/>
      <c r="AA23" s="3375"/>
      <c r="AB23" s="3375"/>
      <c r="AC23" s="3375"/>
      <c r="AD23" s="3375"/>
      <c r="AE23" s="3375"/>
      <c r="AF23" s="3375"/>
      <c r="AG23" s="3376"/>
      <c r="AH23" s="3344">
        <v>4.7E-2</v>
      </c>
      <c r="AI23" s="3377">
        <v>5.3999999999999999E-2</v>
      </c>
      <c r="AJ23" s="3339">
        <v>0.98699999999999999</v>
      </c>
      <c r="AK23" s="3343">
        <f>SUM(AH23:AJ23)</f>
        <v>1.0880000000000001</v>
      </c>
      <c r="AL23" s="3378">
        <v>3.5999999999999997E-2</v>
      </c>
      <c r="AM23" s="3377">
        <v>3.6999999999999998E-2</v>
      </c>
      <c r="AN23" s="3339">
        <v>0.97799999999999998</v>
      </c>
      <c r="AO23" s="3342">
        <f>SUM(AL23:AN23)</f>
        <v>1.0509999999999999</v>
      </c>
      <c r="AP23" s="3343">
        <f>AO23+AK23</f>
        <v>2.1390000000000002</v>
      </c>
      <c r="AQ23" s="3344">
        <v>2.8000000000000001E-2</v>
      </c>
      <c r="AR23" s="3377">
        <v>3.1E-2</v>
      </c>
      <c r="AS23" s="3339">
        <v>0.58099999999999996</v>
      </c>
      <c r="AT23" s="3343">
        <f>SUM(AQ23:AS23)</f>
        <v>0.6399999999999999</v>
      </c>
      <c r="AU23" s="3378">
        <v>2.3E-2</v>
      </c>
      <c r="AV23" s="3377">
        <v>2.4E-2</v>
      </c>
      <c r="AW23" s="3339">
        <v>0.61699999999999999</v>
      </c>
      <c r="AX23" s="3342">
        <f>SUM(AU23:AW23)</f>
        <v>0.66400000000000003</v>
      </c>
      <c r="AY23" s="3343">
        <f>AX23+AT23</f>
        <v>1.3039999999999998</v>
      </c>
      <c r="AZ23" s="3344">
        <v>2.7E-2</v>
      </c>
      <c r="BA23" s="509">
        <v>2.9000000000000001E-2</v>
      </c>
      <c r="BB23" s="509">
        <v>0.57099999999999995</v>
      </c>
      <c r="BC23" s="3343">
        <f>SUM(AZ23:BB23)</f>
        <v>0.627</v>
      </c>
      <c r="BD23" s="3378">
        <v>2.4E-2</v>
      </c>
      <c r="BE23" s="509">
        <v>2.4E-2</v>
      </c>
      <c r="BF23" s="509">
        <v>0.64800000000000002</v>
      </c>
      <c r="BG23" s="3342">
        <f>SUM(BD23:BF23)</f>
        <v>0.69600000000000006</v>
      </c>
      <c r="BH23" s="3343">
        <f>BG23+BC23</f>
        <v>1.323</v>
      </c>
      <c r="BI23" s="3344">
        <v>4.3999999999999997E-2</v>
      </c>
      <c r="BJ23" s="509">
        <v>4.2999999999999997E-2</v>
      </c>
      <c r="BK23" s="509">
        <v>0.88500000000000001</v>
      </c>
      <c r="BL23" s="3343">
        <f>SUM(BI23:BK23)</f>
        <v>0.97199999999999998</v>
      </c>
      <c r="BM23" s="3378">
        <v>4.2000000000000003E-2</v>
      </c>
      <c r="BN23" s="509">
        <v>3.6999999999999998E-2</v>
      </c>
      <c r="BO23" s="509">
        <v>1.145</v>
      </c>
      <c r="BP23" s="3342">
        <f>SUM(BM23:BO23)</f>
        <v>1.224</v>
      </c>
      <c r="BQ23" s="3343">
        <f>BP23+BL23</f>
        <v>2.1959999999999997</v>
      </c>
      <c r="BR23" s="3344">
        <v>4.7E-2</v>
      </c>
      <c r="BS23" s="509">
        <v>4.5999999999999999E-2</v>
      </c>
      <c r="BT23" s="509">
        <v>0.93799999999999994</v>
      </c>
      <c r="BU23" s="3343">
        <f>SUM(BR23:BT23)</f>
        <v>1.0309999999999999</v>
      </c>
      <c r="BV23" s="3378">
        <v>4.9000000000000002E-2</v>
      </c>
      <c r="BW23" s="509">
        <v>4.2999999999999997E-2</v>
      </c>
      <c r="BX23" s="509">
        <v>1.3240000000000001</v>
      </c>
      <c r="BY23" s="3342">
        <f>SUM(BV23:BX23)</f>
        <v>1.4160000000000001</v>
      </c>
      <c r="BZ23" s="3343">
        <f>BY23+BU23</f>
        <v>2.4470000000000001</v>
      </c>
      <c r="CA23" s="3344">
        <v>4.2000000000000003E-2</v>
      </c>
      <c r="CB23" s="509">
        <v>0.04</v>
      </c>
      <c r="CC23" s="509">
        <v>0.82199999999999995</v>
      </c>
      <c r="CD23" s="3343">
        <f>SUM(CA23:CC23)</f>
        <v>0.90399999999999991</v>
      </c>
      <c r="CE23" s="3378">
        <v>4.5999999999999999E-2</v>
      </c>
      <c r="CF23" s="509">
        <v>4.1000000000000002E-2</v>
      </c>
      <c r="CG23" s="509">
        <v>1.262</v>
      </c>
      <c r="CH23" s="3342">
        <f>SUM(CE23:CG23)</f>
        <v>1.349</v>
      </c>
      <c r="CI23" s="3343">
        <f>CH23+CD23</f>
        <v>2.2530000000000001</v>
      </c>
      <c r="CJ23" s="3344">
        <v>3.2000000000000001E-2</v>
      </c>
      <c r="CK23" s="509">
        <v>0.03</v>
      </c>
      <c r="CL23" s="509">
        <v>0.61699999999999999</v>
      </c>
      <c r="CM23" s="3343">
        <f>SUM(CJ23:CL23)</f>
        <v>0.67900000000000005</v>
      </c>
      <c r="CN23" s="3378">
        <v>3.7999999999999999E-2</v>
      </c>
      <c r="CO23" s="509">
        <v>3.3000000000000002E-2</v>
      </c>
      <c r="CP23" s="509">
        <v>1.024</v>
      </c>
      <c r="CQ23" s="3342">
        <f>SUM(CN23:CP23)</f>
        <v>1.095</v>
      </c>
      <c r="CR23" s="3343">
        <f>CQ23+CM23</f>
        <v>1.774</v>
      </c>
      <c r="CS23" s="3344">
        <v>2.7E-2</v>
      </c>
      <c r="CT23" s="509">
        <v>2.5999999999999999E-2</v>
      </c>
      <c r="CU23" s="509">
        <v>0.52500000000000002</v>
      </c>
      <c r="CV23" s="3343">
        <f>SUM(CS23:CU23)</f>
        <v>0.57800000000000007</v>
      </c>
      <c r="CW23" s="3378">
        <v>3.5000000000000003E-2</v>
      </c>
      <c r="CX23" s="509">
        <v>0.03</v>
      </c>
      <c r="CY23" s="509">
        <v>0.93700000000000006</v>
      </c>
      <c r="CZ23" s="3342">
        <f>SUM(CW23:CY23)</f>
        <v>1.002</v>
      </c>
      <c r="DA23" s="3343">
        <f>CZ23+CV23</f>
        <v>1.58</v>
      </c>
      <c r="DB23" s="3344">
        <v>1.0999999999999999E-2</v>
      </c>
      <c r="DC23" s="509">
        <v>0.01</v>
      </c>
      <c r="DD23" s="509">
        <v>0.20899999999999999</v>
      </c>
      <c r="DE23" s="3343">
        <f>SUM(DB23:DD23)</f>
        <v>0.22999999999999998</v>
      </c>
      <c r="DF23" s="3378">
        <v>1.4999999999999999E-2</v>
      </c>
      <c r="DG23" s="509">
        <v>1.2999999999999999E-2</v>
      </c>
      <c r="DH23" s="509">
        <v>0.39900000000000002</v>
      </c>
      <c r="DI23" s="3342">
        <f>SUM(DF23:DH23)</f>
        <v>0.42700000000000005</v>
      </c>
      <c r="DJ23" s="3343">
        <f>DI23+DE23</f>
        <v>0.65700000000000003</v>
      </c>
      <c r="DK23" s="3344">
        <v>0</v>
      </c>
      <c r="DL23" s="509">
        <v>0</v>
      </c>
      <c r="DM23" s="509">
        <v>0</v>
      </c>
      <c r="DN23" s="3343">
        <f>SUM(DK23:DM23)</f>
        <v>0</v>
      </c>
      <c r="DO23" s="3378">
        <v>0</v>
      </c>
      <c r="DP23" s="509">
        <v>0</v>
      </c>
      <c r="DQ23" s="509">
        <v>1E-3</v>
      </c>
      <c r="DR23" s="3342">
        <f>SUM(DO23:DQ23)</f>
        <v>1E-3</v>
      </c>
      <c r="DS23" s="3343">
        <f>DR23+DN23</f>
        <v>1E-3</v>
      </c>
      <c r="DT23" s="2951"/>
      <c r="DU23" s="91"/>
      <c r="DV23" s="37"/>
      <c r="DX23" s="43">
        <f xml:space="preserve"> IF( SUM( EP23:JB23 ) = 0, 0, $EP$5 )</f>
        <v>0</v>
      </c>
      <c r="EA23" s="62">
        <v>12</v>
      </c>
      <c r="EB23" s="63" t="s">
        <v>1856</v>
      </c>
      <c r="EC23" s="64" t="s">
        <v>41</v>
      </c>
      <c r="ED23" s="79">
        <v>3</v>
      </c>
      <c r="EE23" s="3345" t="s">
        <v>8314</v>
      </c>
      <c r="EF23" s="672" t="s">
        <v>8315</v>
      </c>
      <c r="EG23" s="3346" t="s">
        <v>8316</v>
      </c>
      <c r="EH23" s="3347" t="s">
        <v>8317</v>
      </c>
      <c r="EI23" s="3379" t="s">
        <v>8318</v>
      </c>
      <c r="EJ23" s="672" t="s">
        <v>8319</v>
      </c>
      <c r="EK23" s="3346" t="s">
        <v>8320</v>
      </c>
      <c r="EL23" s="694" t="s">
        <v>8321</v>
      </c>
      <c r="EM23" s="3347" t="s">
        <v>8322</v>
      </c>
      <c r="EN23" s="2450"/>
      <c r="EP23" s="1050"/>
      <c r="EQ23" s="1050"/>
      <c r="ER23" s="1050"/>
      <c r="ES23" s="1050"/>
      <c r="ET23" s="1050"/>
      <c r="EU23" s="1050"/>
      <c r="EV23" s="1050"/>
      <c r="EW23" s="1050"/>
      <c r="EX23" s="1050"/>
      <c r="EY23" s="1050"/>
      <c r="EZ23" s="1050"/>
      <c r="FA23" s="1050"/>
      <c r="FB23" s="1050"/>
      <c r="FC23" s="1050"/>
      <c r="FD23" s="1050"/>
      <c r="FE23" s="1050"/>
      <c r="FF23" s="1050"/>
      <c r="FG23" s="1050"/>
      <c r="FH23" s="1050"/>
      <c r="FI23" s="1050"/>
      <c r="FJ23" s="1050"/>
      <c r="FK23" s="1050"/>
      <c r="FL23" s="1050"/>
      <c r="FM23" s="1050"/>
      <c r="FN23" s="1050"/>
      <c r="FO23" s="1050"/>
      <c r="FP23" s="1050"/>
      <c r="FQ23" s="1061">
        <f xml:space="preserve"> IF( ISNUMBER(AH23), 0, 1 )</f>
        <v>0</v>
      </c>
      <c r="FR23" s="1061">
        <f>IF('[2]Validation flags'!$H$3=1,0, IF( ISNUMBER(AI23), 0, 1 ))</f>
        <v>0</v>
      </c>
      <c r="FS23" s="1061">
        <f>IF('[2]Validation flags'!$H$3=1,0, IF( ISNUMBER(AJ23), 0, 1 ))</f>
        <v>0</v>
      </c>
      <c r="FT23" s="1050"/>
      <c r="FU23" s="1061">
        <f xml:space="preserve"> IF( ISNUMBER(AL23), 0, 1 )</f>
        <v>0</v>
      </c>
      <c r="FV23" s="1061">
        <f>IF('[2]Validation flags'!$H$3=1,0, IF( ISNUMBER(AM23), 0, 1 ))</f>
        <v>0</v>
      </c>
      <c r="FW23" s="1061">
        <f>IF('[2]Validation flags'!$H$3=1,0, IF( ISNUMBER(AN23), 0, 1 ))</f>
        <v>0</v>
      </c>
      <c r="FX23" s="1050"/>
      <c r="FY23" s="1050"/>
      <c r="FZ23" s="1050"/>
      <c r="GA23" s="1050"/>
      <c r="GB23" s="1050"/>
      <c r="GC23" s="1050"/>
      <c r="GD23" s="1050"/>
      <c r="GE23" s="1050"/>
      <c r="GF23" s="1050"/>
      <c r="GG23" s="1050"/>
      <c r="GH23" s="1050"/>
      <c r="GI23" s="1061">
        <f xml:space="preserve"> IF( ISNUMBER(AZ23), 0, 1 )</f>
        <v>0</v>
      </c>
      <c r="GJ23" s="1061">
        <f>IF('[2]Validation flags'!$H$3=1,0, IF( ISNUMBER(BA23), 0, 1 ))</f>
        <v>0</v>
      </c>
      <c r="GK23" s="1061">
        <f>IF('[2]Validation flags'!$H$3=1,0, IF( ISNUMBER(BB23), 0, 1 ))</f>
        <v>0</v>
      </c>
      <c r="GL23" s="1050"/>
      <c r="GM23" s="1061">
        <f xml:space="preserve"> IF( ISNUMBER(BD23), 0, 1 )</f>
        <v>0</v>
      </c>
      <c r="GN23" s="1061">
        <f>IF('[2]Validation flags'!$H$3=1,0, IF( ISNUMBER(BE23), 0, 1 ))</f>
        <v>0</v>
      </c>
      <c r="GO23" s="1061">
        <f>IF('[2]Validation flags'!$H$3=1,0, IF( ISNUMBER(BF23), 0, 1 ))</f>
        <v>0</v>
      </c>
      <c r="GP23" s="1050"/>
      <c r="GQ23" s="1050"/>
      <c r="GR23" s="1061">
        <f xml:space="preserve"> IF( ISNUMBER(BI23), 0, 1 )</f>
        <v>0</v>
      </c>
      <c r="GS23" s="1061">
        <f>IF('[2]Validation flags'!$H$3=1,0, IF( ISNUMBER(BJ23), 0, 1 ))</f>
        <v>0</v>
      </c>
      <c r="GT23" s="1061">
        <f>IF('[2]Validation flags'!$H$3=1,0, IF( ISNUMBER(BK23), 0, 1 ))</f>
        <v>0</v>
      </c>
      <c r="GU23" s="1050"/>
      <c r="GV23" s="1061">
        <f xml:space="preserve"> IF( ISNUMBER(BM23), 0, 1 )</f>
        <v>0</v>
      </c>
      <c r="GW23" s="1061">
        <f>IF('[2]Validation flags'!$H$3=1,0, IF( ISNUMBER(BN23), 0, 1 ))</f>
        <v>0</v>
      </c>
      <c r="GX23" s="1061">
        <f>IF('[2]Validation flags'!$H$3=1,0, IF( ISNUMBER(BO23), 0, 1 ))</f>
        <v>0</v>
      </c>
      <c r="GY23" s="1050"/>
      <c r="GZ23" s="1050"/>
      <c r="HA23" s="1061">
        <f xml:space="preserve"> IF( ISNUMBER(BR23), 0, 1 )</f>
        <v>0</v>
      </c>
      <c r="HB23" s="1061">
        <f>IF('[2]Validation flags'!$H$3=1,0, IF( ISNUMBER(BS23), 0, 1 ))</f>
        <v>0</v>
      </c>
      <c r="HC23" s="1061">
        <f>IF('[2]Validation flags'!$H$3=1,0, IF( ISNUMBER(BT23), 0, 1 ))</f>
        <v>0</v>
      </c>
      <c r="HD23" s="1050"/>
      <c r="HE23" s="1061">
        <f xml:space="preserve"> IF( ISNUMBER(BV23), 0, 1 )</f>
        <v>0</v>
      </c>
      <c r="HF23" s="1061">
        <f>IF('[2]Validation flags'!$H$3=1,0, IF( ISNUMBER(BW23), 0, 1 ))</f>
        <v>0</v>
      </c>
      <c r="HG23" s="1061">
        <f>IF('[2]Validation flags'!$H$3=1,0, IF( ISNUMBER(BX23), 0, 1 ))</f>
        <v>0</v>
      </c>
      <c r="HH23" s="1050"/>
      <c r="HI23" s="1050"/>
      <c r="HJ23" s="1061">
        <f xml:space="preserve"> IF( ISNUMBER(CA23), 0, 1 )</f>
        <v>0</v>
      </c>
      <c r="HK23" s="1061">
        <f>IF('[2]Validation flags'!$H$3=1,0, IF( ISNUMBER(CB23), 0, 1 ))</f>
        <v>0</v>
      </c>
      <c r="HL23" s="1061">
        <f>IF('[2]Validation flags'!$H$3=1,0, IF( ISNUMBER(CC23), 0, 1 ))</f>
        <v>0</v>
      </c>
      <c r="HM23" s="1050"/>
      <c r="HN23" s="1061">
        <f xml:space="preserve"> IF( ISNUMBER(CE23), 0, 1 )</f>
        <v>0</v>
      </c>
      <c r="HO23" s="1061">
        <f>IF('[2]Validation flags'!$H$3=1,0, IF( ISNUMBER(CF23), 0, 1 ))</f>
        <v>0</v>
      </c>
      <c r="HP23" s="1061">
        <f>IF('[2]Validation flags'!$H$3=1,0, IF( ISNUMBER(CG23), 0, 1 ))</f>
        <v>0</v>
      </c>
      <c r="HQ23" s="1050"/>
      <c r="HR23" s="1050"/>
      <c r="HS23" s="1061">
        <f xml:space="preserve"> IF( ISNUMBER(CJ23), 0, 1 )</f>
        <v>0</v>
      </c>
      <c r="HT23" s="1061">
        <f>IF('[2]Validation flags'!$H$3=1,0, IF( ISNUMBER(CK23), 0, 1 ))</f>
        <v>0</v>
      </c>
      <c r="HU23" s="1061">
        <f>IF('[2]Validation flags'!$H$3=1,0, IF( ISNUMBER(CL23), 0, 1 ))</f>
        <v>0</v>
      </c>
      <c r="HV23" s="1050"/>
      <c r="HW23" s="1061">
        <f xml:space="preserve"> IF( ISNUMBER(CN23), 0, 1 )</f>
        <v>0</v>
      </c>
      <c r="HX23" s="1061">
        <f>IF('[2]Validation flags'!$H$3=1,0, IF( ISNUMBER(CO23), 0, 1 ))</f>
        <v>0</v>
      </c>
      <c r="HY23" s="1061">
        <f>IF('[2]Validation flags'!$H$3=1,0, IF( ISNUMBER(CP23), 0, 1 ))</f>
        <v>0</v>
      </c>
      <c r="HZ23" s="1050"/>
      <c r="IA23" s="1050"/>
      <c r="IB23" s="1061">
        <f xml:space="preserve"> IF( ISNUMBER(CS23), 0, 1 )</f>
        <v>0</v>
      </c>
      <c r="IC23" s="1061">
        <f>IF('[2]Validation flags'!$H$3=1,0, IF( ISNUMBER(CT23), 0, 1 ))</f>
        <v>0</v>
      </c>
      <c r="ID23" s="1061">
        <f>IF('[2]Validation flags'!$H$3=1,0, IF( ISNUMBER(CU23), 0, 1 ))</f>
        <v>0</v>
      </c>
      <c r="IE23" s="1050"/>
      <c r="IF23" s="1061">
        <f xml:space="preserve"> IF( ISNUMBER(CW23), 0, 1 )</f>
        <v>0</v>
      </c>
      <c r="IG23" s="1061">
        <f>IF('[2]Validation flags'!$H$3=1,0, IF( ISNUMBER(CX23), 0, 1 ))</f>
        <v>0</v>
      </c>
      <c r="IH23" s="1061">
        <f>IF('[2]Validation flags'!$H$3=1,0, IF( ISNUMBER(CY23), 0, 1 ))</f>
        <v>0</v>
      </c>
      <c r="II23" s="1050"/>
      <c r="IJ23" s="1050"/>
      <c r="IK23" s="1061">
        <f xml:space="preserve"> IF( ISNUMBER(DB23), 0, 1 )</f>
        <v>0</v>
      </c>
      <c r="IL23" s="1061">
        <f>IF('[2]Validation flags'!$H$3=1,0, IF( ISNUMBER(DC23), 0, 1 ))</f>
        <v>0</v>
      </c>
      <c r="IM23" s="1061">
        <f>IF('[2]Validation flags'!$H$3=1,0, IF( ISNUMBER(DD23), 0, 1 ))</f>
        <v>0</v>
      </c>
      <c r="IN23" s="1050"/>
      <c r="IO23" s="1061">
        <f xml:space="preserve"> IF( ISNUMBER(DF23), 0, 1 )</f>
        <v>0</v>
      </c>
      <c r="IP23" s="1061">
        <f>IF('[2]Validation flags'!$H$3=1,0, IF( ISNUMBER(DG23), 0, 1 ))</f>
        <v>0</v>
      </c>
      <c r="IQ23" s="1061">
        <f>IF('[2]Validation flags'!$H$3=1,0, IF( ISNUMBER(DH23), 0, 1 ))</f>
        <v>0</v>
      </c>
      <c r="IR23" s="1050"/>
      <c r="IS23" s="1050"/>
      <c r="IT23" s="1061">
        <f xml:space="preserve"> IF( ISNUMBER(DK23), 0, 1 )</f>
        <v>0</v>
      </c>
      <c r="IU23" s="1061">
        <f>IF('[2]Validation flags'!$H$3=1,0, IF( ISNUMBER(DL23), 0, 1 ))</f>
        <v>0</v>
      </c>
      <c r="IV23" s="1061">
        <f>IF('[2]Validation flags'!$H$3=1,0, IF( ISNUMBER(DM23), 0, 1 ))</f>
        <v>0</v>
      </c>
      <c r="IW23" s="1050"/>
      <c r="IX23" s="1061">
        <f xml:space="preserve"> IF( ISNUMBER(DO23), 0, 1 )</f>
        <v>0</v>
      </c>
      <c r="IY23" s="1061">
        <f>IF('[2]Validation flags'!$H$3=1,0, IF( ISNUMBER(DP23), 0, 1 ))</f>
        <v>0</v>
      </c>
      <c r="IZ23" s="1061">
        <f>IF('[2]Validation flags'!$H$3=1,0, IF( ISNUMBER(DQ23), 0, 1 ))</f>
        <v>0</v>
      </c>
      <c r="JA23" s="1050"/>
      <c r="JB23" s="1050"/>
    </row>
    <row r="24" spans="2:263" ht="14.25" customHeight="1" x14ac:dyDescent="0.25">
      <c r="B24" s="62">
        <v>13</v>
      </c>
      <c r="C24" s="63" t="s">
        <v>1858</v>
      </c>
      <c r="D24" s="2079"/>
      <c r="E24" s="64" t="s">
        <v>41</v>
      </c>
      <c r="F24" s="79">
        <v>3</v>
      </c>
      <c r="G24" s="3380"/>
      <c r="H24" s="3381"/>
      <c r="I24" s="3381"/>
      <c r="J24" s="3381"/>
      <c r="K24" s="3381"/>
      <c r="L24" s="3381"/>
      <c r="M24" s="3381"/>
      <c r="N24" s="3381"/>
      <c r="O24" s="3381"/>
      <c r="P24" s="3381"/>
      <c r="Q24" s="3381"/>
      <c r="R24" s="3381"/>
      <c r="S24" s="3381"/>
      <c r="T24" s="3381"/>
      <c r="U24" s="3381"/>
      <c r="V24" s="3381"/>
      <c r="W24" s="3381"/>
      <c r="X24" s="3381"/>
      <c r="Y24" s="3381"/>
      <c r="Z24" s="3381"/>
      <c r="AA24" s="3381"/>
      <c r="AB24" s="3381"/>
      <c r="AC24" s="3381"/>
      <c r="AD24" s="3381"/>
      <c r="AE24" s="3381"/>
      <c r="AF24" s="3381"/>
      <c r="AG24" s="3381"/>
      <c r="AH24" s="3382"/>
      <c r="AI24" s="3382"/>
      <c r="AJ24" s="3382"/>
      <c r="AK24" s="3382"/>
      <c r="AL24" s="3382"/>
      <c r="AM24" s="3382"/>
      <c r="AN24" s="3382"/>
      <c r="AO24" s="3382"/>
      <c r="AP24" s="3382"/>
      <c r="AQ24" s="3382"/>
      <c r="AR24" s="3382"/>
      <c r="AS24" s="3382"/>
      <c r="AT24" s="3382"/>
      <c r="AU24" s="3382"/>
      <c r="AV24" s="3382"/>
      <c r="AW24" s="3382"/>
      <c r="AX24" s="3382"/>
      <c r="AY24" s="3382"/>
      <c r="AZ24" s="3382"/>
      <c r="BA24" s="3382"/>
      <c r="BB24" s="3382"/>
      <c r="BC24" s="3382"/>
      <c r="BD24" s="3382"/>
      <c r="BE24" s="3382"/>
      <c r="BF24" s="3382"/>
      <c r="BG24" s="3382"/>
      <c r="BH24" s="3382"/>
      <c r="BI24" s="3382"/>
      <c r="BJ24" s="3382"/>
      <c r="BK24" s="3382"/>
      <c r="BL24" s="3382"/>
      <c r="BM24" s="3382"/>
      <c r="BN24" s="3382"/>
      <c r="BO24" s="3382"/>
      <c r="BP24" s="3382"/>
      <c r="BQ24" s="3382"/>
      <c r="BR24" s="3382"/>
      <c r="BS24" s="3382"/>
      <c r="BT24" s="3382"/>
      <c r="BU24" s="3382"/>
      <c r="BV24" s="3382"/>
      <c r="BW24" s="3382"/>
      <c r="BX24" s="3382"/>
      <c r="BY24" s="3382"/>
      <c r="BZ24" s="3383"/>
      <c r="CA24" s="3344">
        <v>4.0000000000000001E-3</v>
      </c>
      <c r="CB24" s="509">
        <v>3.0000000000000001E-3</v>
      </c>
      <c r="CC24" s="509">
        <v>7.0999999999999994E-2</v>
      </c>
      <c r="CD24" s="3343">
        <f>SUM(CA24:CC24)</f>
        <v>7.8E-2</v>
      </c>
      <c r="CE24" s="3341">
        <v>4.0000000000000001E-3</v>
      </c>
      <c r="CF24" s="509">
        <v>4.0000000000000001E-3</v>
      </c>
      <c r="CG24" s="509">
        <v>0.109</v>
      </c>
      <c r="CH24" s="3342">
        <f>SUM(CE24:CG24)</f>
        <v>0.11699999999999999</v>
      </c>
      <c r="CI24" s="3343">
        <f>CH24+CD24</f>
        <v>0.19500000000000001</v>
      </c>
      <c r="CJ24" s="3344">
        <v>7.0000000000000001E-3</v>
      </c>
      <c r="CK24" s="509">
        <v>7.0000000000000001E-3</v>
      </c>
      <c r="CL24" s="509">
        <v>0.13500000000000001</v>
      </c>
      <c r="CM24" s="3343">
        <f>SUM(CJ24:CL24)</f>
        <v>0.14900000000000002</v>
      </c>
      <c r="CN24" s="3341">
        <v>8.0000000000000002E-3</v>
      </c>
      <c r="CO24" s="509">
        <v>7.0000000000000001E-3</v>
      </c>
      <c r="CP24" s="509">
        <v>0.22500000000000001</v>
      </c>
      <c r="CQ24" s="3342">
        <f>SUM(CN24:CP24)</f>
        <v>0.24</v>
      </c>
      <c r="CR24" s="3343">
        <f>CQ24+CM24</f>
        <v>0.38900000000000001</v>
      </c>
      <c r="CS24" s="3344">
        <v>0.01</v>
      </c>
      <c r="CT24" s="509">
        <v>8.9999999999999993E-3</v>
      </c>
      <c r="CU24" s="509">
        <v>0.19400000000000001</v>
      </c>
      <c r="CV24" s="3343">
        <f>SUM(CS24:CU24)</f>
        <v>0.21299999999999999</v>
      </c>
      <c r="CW24" s="3341">
        <v>1.2999999999999999E-2</v>
      </c>
      <c r="CX24" s="509">
        <v>1.0999999999999999E-2</v>
      </c>
      <c r="CY24" s="509">
        <v>0.34599999999999997</v>
      </c>
      <c r="CZ24" s="3342">
        <f>SUM(CW24:CY24)</f>
        <v>0.37</v>
      </c>
      <c r="DA24" s="3343">
        <f>CZ24+CV24</f>
        <v>0.58299999999999996</v>
      </c>
      <c r="DB24" s="3344">
        <v>1.2999999999999999E-2</v>
      </c>
      <c r="DC24" s="509">
        <v>1.2E-2</v>
      </c>
      <c r="DD24" s="509">
        <v>0.248</v>
      </c>
      <c r="DE24" s="3343">
        <f>SUM(DB24:DD24)</f>
        <v>0.27300000000000002</v>
      </c>
      <c r="DF24" s="3341">
        <v>1.7999999999999999E-2</v>
      </c>
      <c r="DG24" s="509">
        <v>1.4999999999999999E-2</v>
      </c>
      <c r="DH24" s="509">
        <v>0.47299999999999998</v>
      </c>
      <c r="DI24" s="3342">
        <f>SUM(DF24:DH24)</f>
        <v>0.50600000000000001</v>
      </c>
      <c r="DJ24" s="3343">
        <f>DI24+DE24</f>
        <v>0.77900000000000003</v>
      </c>
      <c r="DK24" s="3344">
        <v>1.4999999999999999E-2</v>
      </c>
      <c r="DL24" s="509">
        <v>1.4E-2</v>
      </c>
      <c r="DM24" s="509">
        <v>0.29699999999999999</v>
      </c>
      <c r="DN24" s="3343">
        <f>SUM(DK24:DM24)</f>
        <v>0.32599999999999996</v>
      </c>
      <c r="DO24" s="3341">
        <v>2.3E-2</v>
      </c>
      <c r="DP24" s="509">
        <v>0.02</v>
      </c>
      <c r="DQ24" s="509">
        <v>0.60499999999999998</v>
      </c>
      <c r="DR24" s="3342">
        <f>SUM(DO24:DQ24)</f>
        <v>0.64800000000000002</v>
      </c>
      <c r="DS24" s="3343">
        <f>DR24+DN24</f>
        <v>0.97399999999999998</v>
      </c>
      <c r="DT24" s="2951"/>
      <c r="DU24" s="91"/>
      <c r="DV24" s="37"/>
      <c r="DX24" s="43">
        <f xml:space="preserve"> IF( SUM( EP24:JB24 ) = 0, 0, $EP$5 )</f>
        <v>0</v>
      </c>
      <c r="EA24" s="62">
        <v>13</v>
      </c>
      <c r="EB24" s="63" t="s">
        <v>1858</v>
      </c>
      <c r="EC24" s="64" t="s">
        <v>41</v>
      </c>
      <c r="ED24" s="79">
        <v>3</v>
      </c>
      <c r="EE24" s="3345" t="s">
        <v>8323</v>
      </c>
      <c r="EF24" s="672" t="s">
        <v>8324</v>
      </c>
      <c r="EG24" s="3346" t="s">
        <v>8325</v>
      </c>
      <c r="EH24" s="3347" t="s">
        <v>8326</v>
      </c>
      <c r="EI24" s="3379" t="s">
        <v>8327</v>
      </c>
      <c r="EJ24" s="672" t="s">
        <v>8328</v>
      </c>
      <c r="EK24" s="3346" t="s">
        <v>8329</v>
      </c>
      <c r="EL24" s="694" t="s">
        <v>8330</v>
      </c>
      <c r="EM24" s="3347" t="s">
        <v>8331</v>
      </c>
      <c r="EN24" s="2450"/>
      <c r="EP24" s="1050"/>
      <c r="EQ24" s="1050"/>
      <c r="ER24" s="1050"/>
      <c r="ES24" s="1050"/>
      <c r="ET24" s="1050"/>
      <c r="EU24" s="1050"/>
      <c r="EV24" s="1050"/>
      <c r="EW24" s="1050"/>
      <c r="EX24" s="1050"/>
      <c r="EY24" s="1050"/>
      <c r="EZ24" s="1050"/>
      <c r="FA24" s="1050"/>
      <c r="FB24" s="1050"/>
      <c r="FC24" s="1050"/>
      <c r="FD24" s="1050"/>
      <c r="FE24" s="1050"/>
      <c r="FF24" s="1050"/>
      <c r="FG24" s="1050"/>
      <c r="FH24" s="1050"/>
      <c r="FI24" s="1050"/>
      <c r="FJ24" s="1050"/>
      <c r="FK24" s="1050"/>
      <c r="FL24" s="1050"/>
      <c r="FM24" s="1050"/>
      <c r="FN24" s="1050"/>
      <c r="FO24" s="1050"/>
      <c r="FP24" s="1050"/>
      <c r="FQ24" s="1050"/>
      <c r="FR24" s="1050"/>
      <c r="FS24" s="1050"/>
      <c r="FT24" s="1050"/>
      <c r="FU24" s="1050"/>
      <c r="FV24" s="1050"/>
      <c r="FW24" s="1050"/>
      <c r="FX24" s="1050"/>
      <c r="FY24" s="1050"/>
      <c r="FZ24" s="1050"/>
      <c r="GA24" s="1050"/>
      <c r="GB24" s="1050"/>
      <c r="GC24" s="1050"/>
      <c r="GD24" s="1050"/>
      <c r="GE24" s="1050"/>
      <c r="GF24" s="1050"/>
      <c r="GG24" s="1050"/>
      <c r="GH24" s="1050"/>
      <c r="GI24" s="1050"/>
      <c r="GJ24" s="1050"/>
      <c r="GK24" s="1050"/>
      <c r="GL24" s="1050"/>
      <c r="GM24" s="1050"/>
      <c r="GN24" s="1050"/>
      <c r="GO24" s="1050"/>
      <c r="GP24" s="1050"/>
      <c r="GQ24" s="1050"/>
      <c r="GR24" s="1050"/>
      <c r="GS24" s="1050"/>
      <c r="GT24" s="1050"/>
      <c r="GU24" s="1050"/>
      <c r="GV24" s="1050"/>
      <c r="GW24" s="1050"/>
      <c r="GX24" s="1050"/>
      <c r="GY24" s="1050"/>
      <c r="GZ24" s="1050"/>
      <c r="HA24" s="1050"/>
      <c r="HB24" s="1050"/>
      <c r="HC24" s="1050"/>
      <c r="HD24" s="1050"/>
      <c r="HE24" s="1050"/>
      <c r="HF24" s="1050"/>
      <c r="HG24" s="1050"/>
      <c r="HH24" s="1050"/>
      <c r="HI24" s="1050"/>
      <c r="HJ24" s="1061">
        <f xml:space="preserve"> IF( ISNUMBER(CA24), 0, 1 )</f>
        <v>0</v>
      </c>
      <c r="HK24" s="1061">
        <f>IF('[2]Validation flags'!$H$3=1,0, IF( ISNUMBER(CB24), 0, 1 ))</f>
        <v>0</v>
      </c>
      <c r="HL24" s="1061">
        <f>IF('[2]Validation flags'!$H$3=1,0, IF( ISNUMBER(CC24), 0, 1 ))</f>
        <v>0</v>
      </c>
      <c r="HM24" s="1050"/>
      <c r="HN24" s="1061">
        <f xml:space="preserve"> IF( ISNUMBER(CE24), 0, 1 )</f>
        <v>0</v>
      </c>
      <c r="HO24" s="1061">
        <f>IF('[2]Validation flags'!$H$3=1,0, IF( ISNUMBER(CF24), 0, 1 ))</f>
        <v>0</v>
      </c>
      <c r="HP24" s="1061">
        <f>IF('[2]Validation flags'!$H$3=1,0, IF( ISNUMBER(CG24), 0, 1 ))</f>
        <v>0</v>
      </c>
      <c r="HQ24" s="1050"/>
      <c r="HR24" s="1050"/>
      <c r="HS24" s="1061">
        <f xml:space="preserve"> IF( ISNUMBER(CJ24), 0, 1 )</f>
        <v>0</v>
      </c>
      <c r="HT24" s="1061">
        <f>IF('[2]Validation flags'!$H$3=1,0, IF( ISNUMBER(CK24), 0, 1 ))</f>
        <v>0</v>
      </c>
      <c r="HU24" s="1061">
        <f>IF('[2]Validation flags'!$H$3=1,0, IF( ISNUMBER(CL24), 0, 1 ))</f>
        <v>0</v>
      </c>
      <c r="HV24" s="1050"/>
      <c r="HW24" s="1061">
        <f xml:space="preserve"> IF( ISNUMBER(CN24), 0, 1 )</f>
        <v>0</v>
      </c>
      <c r="HX24" s="1061">
        <f>IF('[2]Validation flags'!$H$3=1,0, IF( ISNUMBER(CO24), 0, 1 ))</f>
        <v>0</v>
      </c>
      <c r="HY24" s="1061">
        <f>IF('[2]Validation flags'!$H$3=1,0, IF( ISNUMBER(CP24), 0, 1 ))</f>
        <v>0</v>
      </c>
      <c r="HZ24" s="1050"/>
      <c r="IA24" s="1050"/>
      <c r="IB24" s="1061">
        <f xml:space="preserve"> IF( ISNUMBER(CS24), 0, 1 )</f>
        <v>0</v>
      </c>
      <c r="IC24" s="1061">
        <f>IF('[2]Validation flags'!$H$3=1,0, IF( ISNUMBER(CT24), 0, 1 ))</f>
        <v>0</v>
      </c>
      <c r="ID24" s="1061">
        <f>IF('[2]Validation flags'!$H$3=1,0, IF( ISNUMBER(CU24), 0, 1 ))</f>
        <v>0</v>
      </c>
      <c r="IE24" s="1050"/>
      <c r="IF24" s="1061">
        <f xml:space="preserve"> IF( ISNUMBER(CW24), 0, 1 )</f>
        <v>0</v>
      </c>
      <c r="IG24" s="1061">
        <f>IF('[2]Validation flags'!$H$3=1,0, IF( ISNUMBER(CX24), 0, 1 ))</f>
        <v>0</v>
      </c>
      <c r="IH24" s="1061">
        <f>IF('[2]Validation flags'!$H$3=1,0, IF( ISNUMBER(CY24), 0, 1 ))</f>
        <v>0</v>
      </c>
      <c r="II24" s="1050"/>
      <c r="IJ24" s="1050"/>
      <c r="IK24" s="1061">
        <f xml:space="preserve"> IF( ISNUMBER(DB24), 0, 1 )</f>
        <v>0</v>
      </c>
      <c r="IL24" s="1061">
        <f>IF('[2]Validation flags'!$H$3=1,0, IF( ISNUMBER(DC24), 0, 1 ))</f>
        <v>0</v>
      </c>
      <c r="IM24" s="1061">
        <f>IF('[2]Validation flags'!$H$3=1,0, IF( ISNUMBER(DD24), 0, 1 ))</f>
        <v>0</v>
      </c>
      <c r="IN24" s="1050"/>
      <c r="IO24" s="1061">
        <f xml:space="preserve"> IF( ISNUMBER(DF24), 0, 1 )</f>
        <v>0</v>
      </c>
      <c r="IP24" s="1061">
        <f>IF('[2]Validation flags'!$H$3=1,0, IF( ISNUMBER(DG24), 0, 1 ))</f>
        <v>0</v>
      </c>
      <c r="IQ24" s="1061">
        <f>IF('[2]Validation flags'!$H$3=1,0, IF( ISNUMBER(DH24), 0, 1 ))</f>
        <v>0</v>
      </c>
      <c r="IR24" s="1050"/>
      <c r="IS24" s="1050"/>
      <c r="IT24" s="1061">
        <f xml:space="preserve"> IF( ISNUMBER(DK24), 0, 1 )</f>
        <v>0</v>
      </c>
      <c r="IU24" s="1061">
        <f>IF('[2]Validation flags'!$H$3=1,0, IF( ISNUMBER(DL24), 0, 1 ))</f>
        <v>0</v>
      </c>
      <c r="IV24" s="1061">
        <f>IF('[2]Validation flags'!$H$3=1,0, IF( ISNUMBER(DM24), 0, 1 ))</f>
        <v>0</v>
      </c>
      <c r="IW24" s="1050"/>
      <c r="IX24" s="1061">
        <f xml:space="preserve"> IF( ISNUMBER(DO24), 0, 1 )</f>
        <v>0</v>
      </c>
      <c r="IY24" s="1061">
        <f>IF('[2]Validation flags'!$H$3=1,0, IF( ISNUMBER(DP24), 0, 1 ))</f>
        <v>0</v>
      </c>
      <c r="IZ24" s="1061">
        <f>IF('[2]Validation flags'!$H$3=1,0, IF( ISNUMBER(DQ24), 0, 1 ))</f>
        <v>0</v>
      </c>
      <c r="JA24" s="1050"/>
      <c r="JB24" s="1050"/>
    </row>
    <row r="25" spans="2:263" s="2438" customFormat="1" ht="14.25" customHeight="1" x14ac:dyDescent="0.25">
      <c r="B25" s="62">
        <v>14</v>
      </c>
      <c r="C25" s="63" t="s">
        <v>8332</v>
      </c>
      <c r="D25" s="2079"/>
      <c r="E25" s="64" t="s">
        <v>41</v>
      </c>
      <c r="F25" s="79">
        <v>3</v>
      </c>
      <c r="G25" s="3384">
        <f>G17+G22+G23+G24</f>
        <v>1.258</v>
      </c>
      <c r="H25" s="3385">
        <f>H17+H22+H23+H24</f>
        <v>1.119</v>
      </c>
      <c r="I25" s="3385">
        <f>I17+I22+I23+I24</f>
        <v>28.630000000000003</v>
      </c>
      <c r="J25" s="3343">
        <f>SUM(G25:I25)</f>
        <v>31.007000000000001</v>
      </c>
      <c r="K25" s="3384">
        <f>K17+K22+K23+K24</f>
        <v>0.76500000000000012</v>
      </c>
      <c r="L25" s="3384">
        <f>L17+L22+L23+L24</f>
        <v>0.60899999999999999</v>
      </c>
      <c r="M25" s="3384">
        <f>M17+M22+M23+M24</f>
        <v>20.901999999999997</v>
      </c>
      <c r="N25" s="3384">
        <f>SUM(K25:M25)</f>
        <v>22.275999999999996</v>
      </c>
      <c r="O25" s="3340">
        <f>N25+J25</f>
        <v>53.283000000000001</v>
      </c>
      <c r="P25" s="3384">
        <f>P17+P22+P23+P24</f>
        <v>1.2709999999999999</v>
      </c>
      <c r="Q25" s="3384">
        <f>Q17+Q22+Q23+Q24</f>
        <v>1.071</v>
      </c>
      <c r="R25" s="3384">
        <f>R17+R22+R23+R24</f>
        <v>28.798999999999996</v>
      </c>
      <c r="S25" s="3343">
        <f>SUM(P25:R25)</f>
        <v>31.140999999999995</v>
      </c>
      <c r="T25" s="3384">
        <f>T17+T22+T23+T24</f>
        <v>0.82799999999999985</v>
      </c>
      <c r="U25" s="3384">
        <f>U17+U22+U23+U24</f>
        <v>0.64899999999999991</v>
      </c>
      <c r="V25" s="3384">
        <f>V17+V22+V23+V24</f>
        <v>22.810000000000002</v>
      </c>
      <c r="W25" s="3384">
        <f>SUM(T25:V25)</f>
        <v>24.287000000000003</v>
      </c>
      <c r="X25" s="3340">
        <f>W25+S25</f>
        <v>55.427999999999997</v>
      </c>
      <c r="Y25" s="3384">
        <f>Y17+Y22+Y23+Y24</f>
        <v>1.2830000000000001</v>
      </c>
      <c r="Z25" s="3384">
        <f>Z17+Z22+Z23+Z24</f>
        <v>1.0489999999999999</v>
      </c>
      <c r="AA25" s="3384">
        <f>AA17+AA22+AA23+AA24</f>
        <v>28.967000000000002</v>
      </c>
      <c r="AB25" s="3343">
        <f>SUM(Y25:AA25)</f>
        <v>31.299000000000003</v>
      </c>
      <c r="AC25" s="3384">
        <f>AC17+AC22+AC23+AC24</f>
        <v>0.872</v>
      </c>
      <c r="AD25" s="3384">
        <f>AD17+AD22+AD23+AD24</f>
        <v>0.68399999999999994</v>
      </c>
      <c r="AE25" s="3384">
        <f>AE17+AE22+AE23+AE24</f>
        <v>23.962</v>
      </c>
      <c r="AF25" s="3384">
        <f>SUM(AC25:AE25)</f>
        <v>25.518000000000001</v>
      </c>
      <c r="AG25" s="3340">
        <f>AF25+AB25</f>
        <v>56.817000000000007</v>
      </c>
      <c r="AH25" s="3384">
        <f>AH17+AH22+AH23+AH24</f>
        <v>1.222</v>
      </c>
      <c r="AI25" s="3384">
        <f>AI17+AI22+AI23+AI24</f>
        <v>1.018</v>
      </c>
      <c r="AJ25" s="3384">
        <f>AJ17+AJ22+AJ23+AJ24</f>
        <v>27.288999999999998</v>
      </c>
      <c r="AK25" s="3343">
        <f>SUM(AH25:AJ25)</f>
        <v>29.528999999999996</v>
      </c>
      <c r="AL25" s="3384">
        <f>AL17+AL22+AL23+AL24</f>
        <v>0.90200000000000002</v>
      </c>
      <c r="AM25" s="3384">
        <f>AM17+AM22+AM23+AM24</f>
        <v>0.71600000000000008</v>
      </c>
      <c r="AN25" s="3384">
        <f>AN17+AN22+AN23+AN24</f>
        <v>24.916</v>
      </c>
      <c r="AO25" s="3384">
        <f>SUM(AL25:AN25)</f>
        <v>26.533999999999999</v>
      </c>
      <c r="AP25" s="3340">
        <f>AO25+AK25</f>
        <v>56.062999999999995</v>
      </c>
      <c r="AQ25" s="3384">
        <f>AQ17+AQ22+AQ23+AQ24</f>
        <v>1.095</v>
      </c>
      <c r="AR25" s="3384">
        <f>AR17+AR22+AR23+AR24</f>
        <v>0.91400000000000003</v>
      </c>
      <c r="AS25" s="3384">
        <f>AS17+AS22+AS23+AS24</f>
        <v>26.446000000000005</v>
      </c>
      <c r="AT25" s="3343">
        <f>SUM(AQ25:AS25)</f>
        <v>28.455000000000005</v>
      </c>
      <c r="AU25" s="3384">
        <f>AU17+AU22+AU23+AU24</f>
        <v>0.83700000000000019</v>
      </c>
      <c r="AV25" s="3384">
        <f>AV17+AV22+AV23+AV24</f>
        <v>0.67800000000000005</v>
      </c>
      <c r="AW25" s="3384">
        <f>AW17+AW22+AW23+AW24</f>
        <v>23.953000000000003</v>
      </c>
      <c r="AX25" s="3384">
        <f>SUM(AU25:AW25)</f>
        <v>25.468000000000004</v>
      </c>
      <c r="AY25" s="3340">
        <f>AX25+AT25</f>
        <v>53.923000000000009</v>
      </c>
      <c r="AZ25" s="3384">
        <f>AZ17+AZ22+AZ23+AZ24</f>
        <v>1.2189999999999996</v>
      </c>
      <c r="BA25" s="3384">
        <f>BA17+BA22+BA23+BA24</f>
        <v>0.89300000000000013</v>
      </c>
      <c r="BB25" s="3384">
        <f>BB17+BB22+BB23+BB24</f>
        <v>26.579000000000008</v>
      </c>
      <c r="BC25" s="3343">
        <f>SUM(AZ25:BB25)</f>
        <v>28.691000000000006</v>
      </c>
      <c r="BD25" s="3384">
        <f>BD17+BD22+BD23+BD24</f>
        <v>0.93700000000000006</v>
      </c>
      <c r="BE25" s="3384">
        <f>BE17+BE22+BE23+BE24</f>
        <v>0.72600000000000009</v>
      </c>
      <c r="BF25" s="3384">
        <f>BF17+BF22+BF23+BF24</f>
        <v>27.498000000000001</v>
      </c>
      <c r="BG25" s="3384">
        <f>SUM(BD25:BF25)</f>
        <v>29.161000000000001</v>
      </c>
      <c r="BH25" s="3340">
        <f>BG25+BC25</f>
        <v>57.852000000000004</v>
      </c>
      <c r="BI25" s="3384">
        <f>BI17+BI22+BI23+BI24</f>
        <v>1.1839999999999997</v>
      </c>
      <c r="BJ25" s="3384">
        <f>BJ17+BJ22+BJ23+BJ24</f>
        <v>0.82000000000000006</v>
      </c>
      <c r="BK25" s="3384">
        <f>BK17+BK22+BK23+BK24</f>
        <v>26.006000000000004</v>
      </c>
      <c r="BL25" s="3343">
        <f>SUM(BI25:BK25)</f>
        <v>28.010000000000005</v>
      </c>
      <c r="BM25" s="3384">
        <f>BM17+BM22+BM23+BM24</f>
        <v>1</v>
      </c>
      <c r="BN25" s="3384">
        <f>BN17+BN22+BN23+BN24</f>
        <v>0.68500000000000016</v>
      </c>
      <c r="BO25" s="3384">
        <f>BO17+BO22+BO23+BO24</f>
        <v>27.632000000000005</v>
      </c>
      <c r="BP25" s="3384">
        <f>SUM(BM25:BO25)</f>
        <v>29.317000000000004</v>
      </c>
      <c r="BQ25" s="3340">
        <f>BP25+BL25</f>
        <v>57.327000000000012</v>
      </c>
      <c r="BR25" s="3384">
        <f>BR17+BR22+BR23+BR24</f>
        <v>1.1639999999999997</v>
      </c>
      <c r="BS25" s="3384">
        <f>BS17+BS22+BS23+BS24</f>
        <v>0.79400000000000004</v>
      </c>
      <c r="BT25" s="3384">
        <f>BT17+BT22+BT23+BT24</f>
        <v>25.413</v>
      </c>
      <c r="BU25" s="3343">
        <f>SUM(BR25:BT25)</f>
        <v>27.370999999999999</v>
      </c>
      <c r="BV25" s="3384">
        <f>BV17+BV22+BV23+BV24</f>
        <v>1.0309999999999999</v>
      </c>
      <c r="BW25" s="3384">
        <f>BW17+BW22+BW23+BW24</f>
        <v>0.70900000000000019</v>
      </c>
      <c r="BX25" s="3384">
        <f>BX17+BX22+BX23+BX24</f>
        <v>28.566000000000003</v>
      </c>
      <c r="BY25" s="3384">
        <f>SUM(BV25:BX25)</f>
        <v>30.306000000000004</v>
      </c>
      <c r="BZ25" s="3340">
        <f>BY25+BU25</f>
        <v>57.677000000000007</v>
      </c>
      <c r="CA25" s="3384">
        <f>CA17+CA22+CA23+CA24</f>
        <v>1.1241148649766879</v>
      </c>
      <c r="CB25" s="3384">
        <f>CB17+CB22+CB23+CB24</f>
        <v>0.72231911354198186</v>
      </c>
      <c r="CC25" s="3384">
        <f>CC17+CC22+CC23+CC24</f>
        <v>24.624972974242006</v>
      </c>
      <c r="CD25" s="3343">
        <f>SUM(CA25:CC25)</f>
        <v>26.471406952760674</v>
      </c>
      <c r="CE25" s="3384">
        <f>CE17+CE22+CE23+CE24</f>
        <v>1.0114985747323288</v>
      </c>
      <c r="CF25" s="3384">
        <f>CF17+CF22+CF23+CF24</f>
        <v>0.67461827972306987</v>
      </c>
      <c r="CG25" s="3384">
        <f>CG17+CG22+CG23+CG24</f>
        <v>28.113671662393809</v>
      </c>
      <c r="CH25" s="3384">
        <f>SUM(CE25:CG25)</f>
        <v>29.799788516849208</v>
      </c>
      <c r="CI25" s="3340">
        <f>CH25+CD25</f>
        <v>56.271195469609879</v>
      </c>
      <c r="CJ25" s="3384">
        <f>CJ17+CJ22+CJ23+CJ24</f>
        <v>1.1301613271475115</v>
      </c>
      <c r="CK25" s="3384">
        <f>CK17+CK22+CK23+CK24</f>
        <v>0.7095835542629676</v>
      </c>
      <c r="CL25" s="3384">
        <f>CL17+CL22+CL23+CL24</f>
        <v>24.690611421175465</v>
      </c>
      <c r="CM25" s="3343">
        <f>SUM(CJ25:CL25)</f>
        <v>26.530356302585943</v>
      </c>
      <c r="CN25" s="3384">
        <f>CN17+CN22+CN23+CN24</f>
        <v>1.0629277873084184</v>
      </c>
      <c r="CO25" s="3384">
        <f>CO17+CO22+CO23+CO24</f>
        <v>0.7078643872070709</v>
      </c>
      <c r="CP25" s="3384">
        <f>CP17+CP22+CP23+CP24</f>
        <v>29.443570177420451</v>
      </c>
      <c r="CQ25" s="3384">
        <f>SUM(CN25:CP25)</f>
        <v>31.214362351935939</v>
      </c>
      <c r="CR25" s="3340">
        <f>CQ25+CM25</f>
        <v>57.744718654521883</v>
      </c>
      <c r="CS25" s="3384">
        <f>CS17+CS22+CS23+CS24</f>
        <v>1.0737642684639688</v>
      </c>
      <c r="CT25" s="3384">
        <f>CT17+CT22+CT23+CT24</f>
        <v>0.63696938923724744</v>
      </c>
      <c r="CU25" s="3384">
        <f>CU17+CU22+CU23+CU24</f>
        <v>23.605919914585936</v>
      </c>
      <c r="CV25" s="3343">
        <f>SUM(CS25:CU25)</f>
        <v>25.316653572287152</v>
      </c>
      <c r="CW25" s="3384">
        <f>CW17+CW22+CW23+CW24</f>
        <v>1.0306100892591858</v>
      </c>
      <c r="CX25" s="3384">
        <f>CX17+CX22+CX23+CX24</f>
        <v>0.66911404267295993</v>
      </c>
      <c r="CY25" s="3384">
        <f>CY17+CY22+CY23+CY24</f>
        <v>28.463443567620619</v>
      </c>
      <c r="CZ25" s="3384">
        <f>SUM(CW25:CY25)</f>
        <v>30.163167699552766</v>
      </c>
      <c r="DA25" s="3340">
        <f>CZ25+CV25</f>
        <v>55.479821271839917</v>
      </c>
      <c r="DB25" s="3384">
        <f>DB17+DB22+DB23+DB24</f>
        <v>1.0257060559127527</v>
      </c>
      <c r="DC25" s="3384">
        <f>DC17+DC22+DC23+DC24</f>
        <v>0.57445194864543925</v>
      </c>
      <c r="DD25" s="3384">
        <f>DD17+DD22+DD23+DD24</f>
        <v>22.748394585281471</v>
      </c>
      <c r="DE25" s="3343">
        <f>SUM(DB25:DD25)</f>
        <v>24.348552589839663</v>
      </c>
      <c r="DF25" s="3384">
        <f>DF17+DF22+DF23+DF24</f>
        <v>0.99743586295747577</v>
      </c>
      <c r="DG25" s="3384">
        <f>DG17+DG22+DG23+DG24</f>
        <v>0.63242470973679721</v>
      </c>
      <c r="DH25" s="3384">
        <f>DH17+DH22+DH23+DH24</f>
        <v>27.510907993345366</v>
      </c>
      <c r="DI25" s="3384">
        <f>SUM(DF25:DH25)</f>
        <v>29.14076856603964</v>
      </c>
      <c r="DJ25" s="3340">
        <f>DI25+DE25</f>
        <v>53.489321155879303</v>
      </c>
      <c r="DK25" s="3384">
        <f>DK17+DK22+DK23+DK24</f>
        <v>1.003176497939255</v>
      </c>
      <c r="DL25" s="3384">
        <f>DL17+DL22+DL23+DL24</f>
        <v>0.53604849348275518</v>
      </c>
      <c r="DM25" s="3384">
        <f>DM17+DM22+DM23+DM24</f>
        <v>22.412798446931735</v>
      </c>
      <c r="DN25" s="3343">
        <f>SUM(DK25:DM25)</f>
        <v>23.952023438353745</v>
      </c>
      <c r="DO25" s="3384">
        <f>DO17+DO22+DO23+DO24</f>
        <v>0.9935578981262555</v>
      </c>
      <c r="DP25" s="3384">
        <f>DP17+DP22+DP23+DP24</f>
        <v>0.61762119070670574</v>
      </c>
      <c r="DQ25" s="3384">
        <f>DQ17+DQ22+DQ23+DQ24</f>
        <v>27.264087315527608</v>
      </c>
      <c r="DR25" s="3384">
        <f>SUM(DO25:DQ25)</f>
        <v>28.87526640436057</v>
      </c>
      <c r="DS25" s="3340">
        <f>DR25+DN25</f>
        <v>52.827289842714315</v>
      </c>
      <c r="DT25" s="2951"/>
      <c r="DU25" s="91" t="s">
        <v>8333</v>
      </c>
      <c r="DV25" s="37"/>
      <c r="DX25" s="43"/>
      <c r="DY25" s="1033"/>
      <c r="EA25" s="62">
        <v>14</v>
      </c>
      <c r="EB25" s="63" t="s">
        <v>8332</v>
      </c>
      <c r="EC25" s="64" t="s">
        <v>41</v>
      </c>
      <c r="ED25" s="79">
        <v>3</v>
      </c>
      <c r="EE25" s="672" t="s">
        <v>8334</v>
      </c>
      <c r="EF25" s="672" t="s">
        <v>8335</v>
      </c>
      <c r="EG25" s="3386" t="s">
        <v>8336</v>
      </c>
      <c r="EH25" s="3347" t="s">
        <v>8337</v>
      </c>
      <c r="EI25" s="671" t="s">
        <v>8338</v>
      </c>
      <c r="EJ25" s="672" t="s">
        <v>8339</v>
      </c>
      <c r="EK25" s="3386" t="s">
        <v>8340</v>
      </c>
      <c r="EL25" s="694" t="s">
        <v>8341</v>
      </c>
      <c r="EM25" s="3347" t="s">
        <v>8342</v>
      </c>
      <c r="EN25" s="3361"/>
      <c r="EO25" s="1034"/>
      <c r="EP25" s="1050"/>
      <c r="EQ25" s="1050"/>
      <c r="ER25" s="1050"/>
      <c r="ES25" s="1050"/>
      <c r="ET25" s="1050"/>
      <c r="EU25" s="1050"/>
      <c r="EV25" s="1050"/>
      <c r="EW25" s="1050"/>
      <c r="EX25" s="1050"/>
      <c r="EY25" s="1050"/>
      <c r="EZ25" s="1050"/>
      <c r="FA25" s="1050"/>
      <c r="FB25" s="1050"/>
      <c r="FC25" s="1050"/>
      <c r="FD25" s="1050"/>
      <c r="FE25" s="1050"/>
      <c r="FF25" s="1050"/>
      <c r="FG25" s="1050"/>
      <c r="FH25" s="1050"/>
      <c r="FI25" s="1050"/>
      <c r="FJ25" s="1050"/>
      <c r="FK25" s="1050"/>
      <c r="FL25" s="1050"/>
      <c r="FM25" s="1050"/>
      <c r="FN25" s="1050"/>
      <c r="FO25" s="1050"/>
      <c r="FP25" s="1050"/>
      <c r="FQ25" s="1050"/>
      <c r="FR25" s="1050"/>
      <c r="FS25" s="1050"/>
      <c r="FT25" s="1050"/>
      <c r="FU25" s="1050"/>
      <c r="FV25" s="1050"/>
      <c r="FW25" s="1050"/>
      <c r="FX25" s="1050"/>
      <c r="FY25" s="1050"/>
      <c r="FZ25" s="1050"/>
      <c r="GA25" s="1050"/>
      <c r="GB25" s="1050"/>
      <c r="GC25" s="1050"/>
      <c r="GD25" s="1050"/>
      <c r="GE25" s="1050"/>
      <c r="GF25" s="1050"/>
      <c r="GG25" s="1050"/>
      <c r="GH25" s="1050"/>
      <c r="GI25" s="1050"/>
      <c r="GJ25" s="1050"/>
      <c r="GK25" s="1050"/>
      <c r="GL25" s="1050"/>
      <c r="GM25" s="1050"/>
      <c r="GN25" s="1050"/>
      <c r="GO25" s="1050"/>
      <c r="GP25" s="1050"/>
      <c r="GQ25" s="1050"/>
      <c r="GR25" s="1050"/>
      <c r="GS25" s="1050"/>
      <c r="GT25" s="1050"/>
      <c r="GU25" s="1050"/>
      <c r="GV25" s="1050"/>
      <c r="GW25" s="1050"/>
      <c r="GX25" s="1050"/>
      <c r="GY25" s="1050"/>
      <c r="GZ25" s="1050"/>
      <c r="HA25" s="1050"/>
      <c r="HB25" s="1050"/>
      <c r="HC25" s="1050"/>
      <c r="HD25" s="1050"/>
      <c r="HE25" s="1050"/>
      <c r="HF25" s="1050"/>
      <c r="HG25" s="1050"/>
      <c r="HH25" s="1050"/>
      <c r="HI25" s="1050"/>
      <c r="HJ25" s="1050"/>
      <c r="HK25" s="1050"/>
      <c r="HL25" s="1050"/>
      <c r="HM25" s="1050"/>
      <c r="HN25" s="1050"/>
      <c r="HO25" s="1050"/>
      <c r="HP25" s="1050"/>
      <c r="HQ25" s="1050"/>
      <c r="HR25" s="1050"/>
      <c r="HS25" s="1050"/>
      <c r="HT25" s="1050"/>
      <c r="HU25" s="1050"/>
      <c r="HV25" s="1050"/>
      <c r="HW25" s="1050"/>
      <c r="HX25" s="1050"/>
      <c r="HY25" s="1050"/>
      <c r="HZ25" s="1050"/>
      <c r="IA25" s="1050"/>
      <c r="IB25" s="1050"/>
      <c r="IC25" s="1050"/>
      <c r="ID25" s="1050"/>
      <c r="IE25" s="1050"/>
      <c r="IF25" s="1050"/>
      <c r="IG25" s="1050"/>
      <c r="IH25" s="1050"/>
      <c r="II25" s="1050"/>
      <c r="IJ25" s="1050"/>
      <c r="IK25" s="1050"/>
      <c r="IL25" s="1050"/>
      <c r="IM25" s="1050"/>
      <c r="IN25" s="1050"/>
      <c r="IO25" s="1050"/>
      <c r="IP25" s="1050"/>
      <c r="IQ25" s="1050"/>
      <c r="IR25" s="1050"/>
      <c r="IS25" s="1050"/>
      <c r="IT25" s="1050"/>
      <c r="IU25" s="1050"/>
      <c r="IV25" s="1050"/>
      <c r="IW25" s="1050"/>
      <c r="IX25" s="1050"/>
      <c r="IY25" s="1050"/>
      <c r="IZ25" s="1050"/>
      <c r="JA25" s="1050"/>
      <c r="JB25" s="1050"/>
      <c r="JC25" s="1034"/>
    </row>
    <row r="26" spans="2:263" ht="14.25" customHeight="1" thickBot="1" x14ac:dyDescent="0.3">
      <c r="B26" s="98">
        <v>15</v>
      </c>
      <c r="C26" s="99" t="s">
        <v>1864</v>
      </c>
      <c r="D26" s="242"/>
      <c r="E26" s="100" t="s">
        <v>41</v>
      </c>
      <c r="F26" s="526">
        <v>3</v>
      </c>
      <c r="G26" s="3387">
        <v>6.0000000000000001E-3</v>
      </c>
      <c r="H26" s="696">
        <v>7.0000000000000001E-3</v>
      </c>
      <c r="I26" s="696">
        <v>0.128</v>
      </c>
      <c r="J26" s="3388">
        <f>SUM(G26:I26)</f>
        <v>0.14100000000000001</v>
      </c>
      <c r="K26" s="3389">
        <v>4.0000000000000001E-3</v>
      </c>
      <c r="L26" s="696">
        <v>4.0000000000000001E-3</v>
      </c>
      <c r="M26" s="696">
        <v>9.9000000000000005E-2</v>
      </c>
      <c r="N26" s="3358">
        <f>SUM(K26:M26)</f>
        <v>0.10700000000000001</v>
      </c>
      <c r="O26" s="3357">
        <f>N26+J26</f>
        <v>0.24800000000000003</v>
      </c>
      <c r="P26" s="3390">
        <v>5.0000000000000001E-3</v>
      </c>
      <c r="Q26" s="696">
        <v>5.0000000000000001E-3</v>
      </c>
      <c r="R26" s="696">
        <v>0.10199999999999999</v>
      </c>
      <c r="S26" s="3357">
        <f>SUM(P26:R26)</f>
        <v>0.11199999999999999</v>
      </c>
      <c r="T26" s="3389">
        <v>3.0000000000000001E-3</v>
      </c>
      <c r="U26" s="696">
        <v>3.0000000000000001E-3</v>
      </c>
      <c r="V26" s="696">
        <v>8.6999999999999994E-2</v>
      </c>
      <c r="W26" s="3358">
        <f>SUM(T26:V26)</f>
        <v>9.2999999999999999E-2</v>
      </c>
      <c r="X26" s="3357">
        <f>W26+S26</f>
        <v>0.20499999999999999</v>
      </c>
      <c r="Y26" s="3390">
        <v>2E-3</v>
      </c>
      <c r="Z26" s="696">
        <v>2E-3</v>
      </c>
      <c r="AA26" s="696">
        <v>3.6999999999999998E-2</v>
      </c>
      <c r="AB26" s="3357">
        <f>SUM(Y26:AA26)</f>
        <v>4.0999999999999995E-2</v>
      </c>
      <c r="AC26" s="3389">
        <v>1E-3</v>
      </c>
      <c r="AD26" s="696">
        <v>1E-3</v>
      </c>
      <c r="AE26" s="696">
        <v>3.4000000000000002E-2</v>
      </c>
      <c r="AF26" s="3358">
        <f>SUM(AC26:AE26)</f>
        <v>3.6000000000000004E-2</v>
      </c>
      <c r="AG26" s="3357">
        <f>AF26+AB26</f>
        <v>7.6999999999999999E-2</v>
      </c>
      <c r="AH26" s="3390">
        <v>2.1000000000000001E-2</v>
      </c>
      <c r="AI26" s="696">
        <v>2.4E-2</v>
      </c>
      <c r="AJ26" s="696">
        <v>0.44400000000000001</v>
      </c>
      <c r="AK26" s="3357">
        <f>SUM(AH26:AJ26)</f>
        <v>0.48899999999999999</v>
      </c>
      <c r="AL26" s="3389">
        <v>1.6E-2</v>
      </c>
      <c r="AM26" s="696">
        <v>1.7000000000000001E-2</v>
      </c>
      <c r="AN26" s="696">
        <v>0.44</v>
      </c>
      <c r="AO26" s="3358">
        <f>SUM(AL26:AN26)</f>
        <v>0.47299999999999998</v>
      </c>
      <c r="AP26" s="3357">
        <f>AO26+AK26</f>
        <v>0.96199999999999997</v>
      </c>
      <c r="AQ26" s="3390">
        <v>8.9999999999999993E-3</v>
      </c>
      <c r="AR26" s="696">
        <v>0.01</v>
      </c>
      <c r="AS26" s="696">
        <v>0.19700000000000001</v>
      </c>
      <c r="AT26" s="3357">
        <f>SUM(AQ26:AS26)</f>
        <v>0.216</v>
      </c>
      <c r="AU26" s="3389">
        <v>8.0000000000000002E-3</v>
      </c>
      <c r="AV26" s="696">
        <v>8.0000000000000002E-3</v>
      </c>
      <c r="AW26" s="696">
        <v>0.21</v>
      </c>
      <c r="AX26" s="3358">
        <f>SUM(AU26:AW26)</f>
        <v>0.22599999999999998</v>
      </c>
      <c r="AY26" s="3357">
        <f>AX26+AT26</f>
        <v>0.44199999999999995</v>
      </c>
      <c r="AZ26" s="3390">
        <v>0.02</v>
      </c>
      <c r="BA26" s="696">
        <v>2.1000000000000001E-2</v>
      </c>
      <c r="BB26" s="696">
        <v>0.41499999999999998</v>
      </c>
      <c r="BC26" s="3357">
        <f>SUM(AZ26:BB26)</f>
        <v>0.45599999999999996</v>
      </c>
      <c r="BD26" s="3389">
        <v>1.7999999999999999E-2</v>
      </c>
      <c r="BE26" s="696">
        <v>1.7000000000000001E-2</v>
      </c>
      <c r="BF26" s="696">
        <v>0.47199999999999998</v>
      </c>
      <c r="BG26" s="3358">
        <f>SUM(BD26:BF26)</f>
        <v>0.50700000000000001</v>
      </c>
      <c r="BH26" s="3357">
        <f>BG26+BC26</f>
        <v>0.96299999999999997</v>
      </c>
      <c r="BI26" s="3390">
        <v>7.9000000000000001E-2</v>
      </c>
      <c r="BJ26" s="696">
        <v>7.6999999999999999E-2</v>
      </c>
      <c r="BK26" s="696">
        <v>1.605</v>
      </c>
      <c r="BL26" s="3357">
        <f>SUM(BI26:BK26)</f>
        <v>1.7609999999999999</v>
      </c>
      <c r="BM26" s="3389">
        <v>7.5999999999999998E-2</v>
      </c>
      <c r="BN26" s="696">
        <v>6.8000000000000005E-2</v>
      </c>
      <c r="BO26" s="696">
        <v>2.0779999999999998</v>
      </c>
      <c r="BP26" s="3358">
        <f>SUM(BM26:BO26)</f>
        <v>2.222</v>
      </c>
      <c r="BQ26" s="3357">
        <f>BP26+BL26</f>
        <v>3.9829999999999997</v>
      </c>
      <c r="BR26" s="3390">
        <v>7.5999999999999998E-2</v>
      </c>
      <c r="BS26" s="696">
        <v>7.3999999999999996E-2</v>
      </c>
      <c r="BT26" s="696">
        <v>1.5229999999999999</v>
      </c>
      <c r="BU26" s="3357">
        <f>SUM(BR26:BT26)</f>
        <v>1.6729999999999998</v>
      </c>
      <c r="BV26" s="3389">
        <v>7.9000000000000001E-2</v>
      </c>
      <c r="BW26" s="696">
        <v>7.0000000000000007E-2</v>
      </c>
      <c r="BX26" s="696">
        <v>2.15</v>
      </c>
      <c r="BY26" s="3358">
        <f>SUM(BV26:BX26)</f>
        <v>2.2989999999999999</v>
      </c>
      <c r="BZ26" s="3357">
        <f>BY26+BU26</f>
        <v>3.9719999999999995</v>
      </c>
      <c r="CA26" s="3390">
        <v>3.5999999999999997E-2</v>
      </c>
      <c r="CB26" s="696">
        <v>3.5000000000000003E-2</v>
      </c>
      <c r="CC26" s="696">
        <v>0.71099999999999997</v>
      </c>
      <c r="CD26" s="3357">
        <f>SUM(CA26:CC26)</f>
        <v>0.78200000000000003</v>
      </c>
      <c r="CE26" s="3389">
        <v>0.04</v>
      </c>
      <c r="CF26" s="696">
        <v>3.5000000000000003E-2</v>
      </c>
      <c r="CG26" s="696">
        <v>1.0900000000000001</v>
      </c>
      <c r="CH26" s="3358">
        <f>SUM(CE26:CG26)</f>
        <v>1.165</v>
      </c>
      <c r="CI26" s="3357">
        <f>CH26+CD26</f>
        <v>1.9470000000000001</v>
      </c>
      <c r="CJ26" s="3390">
        <v>3.5000000000000003E-2</v>
      </c>
      <c r="CK26" s="696">
        <v>3.3000000000000002E-2</v>
      </c>
      <c r="CL26" s="696">
        <v>0.67700000000000005</v>
      </c>
      <c r="CM26" s="3357">
        <f>SUM(CJ26:CL26)</f>
        <v>0.74500000000000011</v>
      </c>
      <c r="CN26" s="3389">
        <v>4.1000000000000002E-2</v>
      </c>
      <c r="CO26" s="696">
        <v>3.5999999999999997E-2</v>
      </c>
      <c r="CP26" s="696">
        <v>1.1240000000000001</v>
      </c>
      <c r="CQ26" s="3358">
        <f>SUM(CN26:CP26)</f>
        <v>1.2010000000000001</v>
      </c>
      <c r="CR26" s="3357">
        <f>CQ26+CM26</f>
        <v>1.9460000000000002</v>
      </c>
      <c r="CS26" s="3390">
        <v>3.4000000000000002E-2</v>
      </c>
      <c r="CT26" s="696">
        <v>3.2000000000000001E-2</v>
      </c>
      <c r="CU26" s="696">
        <v>0.64700000000000002</v>
      </c>
      <c r="CV26" s="3357">
        <f>SUM(CS26:CU26)</f>
        <v>0.71300000000000008</v>
      </c>
      <c r="CW26" s="3389">
        <v>4.2999999999999997E-2</v>
      </c>
      <c r="CX26" s="696">
        <v>3.6999999999999998E-2</v>
      </c>
      <c r="CY26" s="696">
        <v>1.155</v>
      </c>
      <c r="CZ26" s="3358">
        <f>SUM(CW26:CY26)</f>
        <v>1.2350000000000001</v>
      </c>
      <c r="DA26" s="3357">
        <f>CZ26+CV26</f>
        <v>1.9480000000000002</v>
      </c>
      <c r="DB26" s="3390">
        <v>3.2000000000000001E-2</v>
      </c>
      <c r="DC26" s="696">
        <v>0.03</v>
      </c>
      <c r="DD26" s="696">
        <v>0.61899999999999999</v>
      </c>
      <c r="DE26" s="3357">
        <f>SUM(DB26:DD26)</f>
        <v>0.68100000000000005</v>
      </c>
      <c r="DF26" s="3389">
        <v>4.3999999999999997E-2</v>
      </c>
      <c r="DG26" s="696">
        <v>3.9E-2</v>
      </c>
      <c r="DH26" s="696">
        <v>1.1830000000000001</v>
      </c>
      <c r="DI26" s="3358">
        <f>SUM(DF26:DH26)</f>
        <v>1.266</v>
      </c>
      <c r="DJ26" s="3357">
        <f>DI26+DE26</f>
        <v>1.9470000000000001</v>
      </c>
      <c r="DK26" s="3390">
        <v>3.1E-2</v>
      </c>
      <c r="DL26" s="696">
        <v>2.9000000000000001E-2</v>
      </c>
      <c r="DM26" s="696">
        <v>0.59299999999999997</v>
      </c>
      <c r="DN26" s="3357">
        <f>SUM(DK26:DM26)</f>
        <v>0.65300000000000002</v>
      </c>
      <c r="DO26" s="3389">
        <v>4.4999999999999998E-2</v>
      </c>
      <c r="DP26" s="696">
        <v>0.04</v>
      </c>
      <c r="DQ26" s="696">
        <v>1.2090000000000001</v>
      </c>
      <c r="DR26" s="3358">
        <f>SUM(DO26:DQ26)</f>
        <v>1.294</v>
      </c>
      <c r="DS26" s="3357">
        <f>DR26+DN26</f>
        <v>1.9470000000000001</v>
      </c>
      <c r="DT26" s="2951"/>
      <c r="DU26" s="514"/>
      <c r="DV26" s="77"/>
      <c r="DX26" s="43">
        <f xml:space="preserve"> IF( SUM( EP26:JB26 ) = 0, 0, $EP$5 )</f>
        <v>0</v>
      </c>
      <c r="EA26" s="98">
        <v>15</v>
      </c>
      <c r="EB26" s="99" t="s">
        <v>1864</v>
      </c>
      <c r="EC26" s="100" t="s">
        <v>41</v>
      </c>
      <c r="ED26" s="526">
        <v>3</v>
      </c>
      <c r="EE26" s="3391" t="s">
        <v>8343</v>
      </c>
      <c r="EF26" s="699" t="s">
        <v>8344</v>
      </c>
      <c r="EG26" s="3392" t="s">
        <v>8345</v>
      </c>
      <c r="EH26" s="3360" t="s">
        <v>8346</v>
      </c>
      <c r="EI26" s="3393" t="s">
        <v>8347</v>
      </c>
      <c r="EJ26" s="699" t="s">
        <v>8348</v>
      </c>
      <c r="EK26" s="3394" t="s">
        <v>8349</v>
      </c>
      <c r="EL26" s="700" t="s">
        <v>8350</v>
      </c>
      <c r="EM26" s="3360" t="s">
        <v>8351</v>
      </c>
      <c r="EN26" s="2450"/>
      <c r="EP26" s="1061">
        <f xml:space="preserve"> IF( ISNUMBER(G26), 0, 1 )</f>
        <v>0</v>
      </c>
      <c r="EQ26" s="1061">
        <f>IF('[2]Validation flags'!$H$3=1,0, IF( ISNUMBER(H26), 0, 1 ))</f>
        <v>0</v>
      </c>
      <c r="ER26" s="1061">
        <f>IF('[2]Validation flags'!$H$3=1,0, IF( ISNUMBER(I26), 0, 1 ))</f>
        <v>0</v>
      </c>
      <c r="ES26" s="1050"/>
      <c r="ET26" s="1061">
        <f xml:space="preserve"> IF( ISNUMBER(K26), 0, 1 )</f>
        <v>0</v>
      </c>
      <c r="EU26" s="1061">
        <f>IF('[2]Validation flags'!$H$3=1,0, IF( ISNUMBER(L26), 0, 1 ))</f>
        <v>0</v>
      </c>
      <c r="EV26" s="1061">
        <f>IF('[2]Validation flags'!$H$3=1,0, IF( ISNUMBER(M26), 0, 1 ))</f>
        <v>0</v>
      </c>
      <c r="EW26" s="1050"/>
      <c r="EX26" s="1050"/>
      <c r="EY26" s="1061">
        <f xml:space="preserve"> IF( ISNUMBER(P26), 0, 1 )</f>
        <v>0</v>
      </c>
      <c r="EZ26" s="1061">
        <f>IF('[2]Validation flags'!$H$3=1,0, IF( ISNUMBER(Q26), 0, 1 ))</f>
        <v>0</v>
      </c>
      <c r="FA26" s="1061">
        <f>IF('[2]Validation flags'!$H$3=1,0, IF( ISNUMBER(R26), 0, 1 ))</f>
        <v>0</v>
      </c>
      <c r="FB26" s="1050"/>
      <c r="FC26" s="1061">
        <f xml:space="preserve"> IF( ISNUMBER(T26), 0, 1 )</f>
        <v>0</v>
      </c>
      <c r="FD26" s="1061">
        <f>IF('[2]Validation flags'!$H$3=1,0, IF( ISNUMBER(U26), 0, 1 ))</f>
        <v>0</v>
      </c>
      <c r="FE26" s="1061">
        <f>IF('[2]Validation flags'!$H$3=1,0, IF( ISNUMBER(V26), 0, 1 ))</f>
        <v>0</v>
      </c>
      <c r="FF26" s="1050"/>
      <c r="FG26" s="1050"/>
      <c r="FH26" s="1061">
        <f xml:space="preserve"> IF( ISNUMBER(Y26), 0, 1 )</f>
        <v>0</v>
      </c>
      <c r="FI26" s="1061">
        <f>IF('[2]Validation flags'!$H$3=1,0, IF( ISNUMBER(Z26), 0, 1 ))</f>
        <v>0</v>
      </c>
      <c r="FJ26" s="1061">
        <f>IF('[2]Validation flags'!$H$3=1,0, IF( ISNUMBER(AA26), 0, 1 ))</f>
        <v>0</v>
      </c>
      <c r="FK26" s="1050"/>
      <c r="FL26" s="1061">
        <f xml:space="preserve"> IF( ISNUMBER(AC26), 0, 1 )</f>
        <v>0</v>
      </c>
      <c r="FM26" s="1061">
        <f>IF('[2]Validation flags'!$H$3=1,0, IF( ISNUMBER(AD26), 0, 1 ))</f>
        <v>0</v>
      </c>
      <c r="FN26" s="1061">
        <f>IF('[2]Validation flags'!$H$3=1,0, IF( ISNUMBER(AE26), 0, 1 ))</f>
        <v>0</v>
      </c>
      <c r="FO26" s="1050"/>
      <c r="FP26" s="1050"/>
      <c r="FQ26" s="1061">
        <f xml:space="preserve"> IF( ISNUMBER(AH26), 0, 1 )</f>
        <v>0</v>
      </c>
      <c r="FR26" s="1061">
        <f>IF('[2]Validation flags'!$H$3=1,0, IF( ISNUMBER(AI26), 0, 1 ))</f>
        <v>0</v>
      </c>
      <c r="FS26" s="1061">
        <f>IF('[2]Validation flags'!$H$3=1,0, IF( ISNUMBER(AJ26), 0, 1 ))</f>
        <v>0</v>
      </c>
      <c r="FT26" s="1050"/>
      <c r="FU26" s="1061">
        <f xml:space="preserve"> IF( ISNUMBER(AL26), 0, 1 )</f>
        <v>0</v>
      </c>
      <c r="FV26" s="1061">
        <f>IF('[2]Validation flags'!$H$3=1,0, IF( ISNUMBER(AM26), 0, 1 ))</f>
        <v>0</v>
      </c>
      <c r="FW26" s="1061">
        <f>IF('[2]Validation flags'!$H$3=1,0, IF( ISNUMBER(AN26), 0, 1 ))</f>
        <v>0</v>
      </c>
      <c r="FX26" s="1050"/>
      <c r="FY26" s="1050"/>
      <c r="FZ26" s="1050"/>
      <c r="GA26" s="1050"/>
      <c r="GB26" s="1050"/>
      <c r="GC26" s="1050"/>
      <c r="GD26" s="1050"/>
      <c r="GE26" s="1050"/>
      <c r="GF26" s="1050"/>
      <c r="GG26" s="1050"/>
      <c r="GH26" s="1050"/>
      <c r="GI26" s="1061">
        <f xml:space="preserve"> IF( ISNUMBER(AZ26), 0, 1 )</f>
        <v>0</v>
      </c>
      <c r="GJ26" s="1061">
        <f>IF('[2]Validation flags'!$H$3=1,0, IF( ISNUMBER(BA26), 0, 1 ))</f>
        <v>0</v>
      </c>
      <c r="GK26" s="1061">
        <f>IF('[2]Validation flags'!$H$3=1,0, IF( ISNUMBER(BB26), 0, 1 ))</f>
        <v>0</v>
      </c>
      <c r="GL26" s="1050"/>
      <c r="GM26" s="1061">
        <f xml:space="preserve"> IF( ISNUMBER(BD26), 0, 1 )</f>
        <v>0</v>
      </c>
      <c r="GN26" s="1061">
        <f>IF('[2]Validation flags'!$H$3=1,0, IF( ISNUMBER(BE26), 0, 1 ))</f>
        <v>0</v>
      </c>
      <c r="GO26" s="1061">
        <f>IF('[2]Validation flags'!$H$3=1,0, IF( ISNUMBER(BF26), 0, 1 ))</f>
        <v>0</v>
      </c>
      <c r="GP26" s="1050"/>
      <c r="GQ26" s="1050"/>
      <c r="GR26" s="1061">
        <f xml:space="preserve"> IF( ISNUMBER(BI26), 0, 1 )</f>
        <v>0</v>
      </c>
      <c r="GS26" s="1061">
        <f>IF('[2]Validation flags'!$H$3=1,0, IF( ISNUMBER(BJ26), 0, 1 ))</f>
        <v>0</v>
      </c>
      <c r="GT26" s="1061">
        <f>IF('[2]Validation flags'!$H$3=1,0, IF( ISNUMBER(BK26), 0, 1 ))</f>
        <v>0</v>
      </c>
      <c r="GU26" s="1050"/>
      <c r="GV26" s="1061">
        <f xml:space="preserve"> IF( ISNUMBER(BM26), 0, 1 )</f>
        <v>0</v>
      </c>
      <c r="GW26" s="1061">
        <f>IF('[2]Validation flags'!$H$3=1,0, IF( ISNUMBER(BN26), 0, 1 ))</f>
        <v>0</v>
      </c>
      <c r="GX26" s="1061">
        <f>IF('[2]Validation flags'!$H$3=1,0, IF( ISNUMBER(BO26), 0, 1 ))</f>
        <v>0</v>
      </c>
      <c r="GY26" s="1050"/>
      <c r="GZ26" s="1050"/>
      <c r="HA26" s="1061">
        <f xml:space="preserve"> IF( ISNUMBER(BR26), 0, 1 )</f>
        <v>0</v>
      </c>
      <c r="HB26" s="1061">
        <f>IF('[2]Validation flags'!$H$3=1,0, IF( ISNUMBER(BS26), 0, 1 ))</f>
        <v>0</v>
      </c>
      <c r="HC26" s="1061">
        <f>IF('[2]Validation flags'!$H$3=1,0, IF( ISNUMBER(BT26), 0, 1 ))</f>
        <v>0</v>
      </c>
      <c r="HD26" s="1050"/>
      <c r="HE26" s="1061">
        <f xml:space="preserve"> IF( ISNUMBER(BV26), 0, 1 )</f>
        <v>0</v>
      </c>
      <c r="HF26" s="1061">
        <f>IF('[2]Validation flags'!$H$3=1,0, IF( ISNUMBER(BW26), 0, 1 ))</f>
        <v>0</v>
      </c>
      <c r="HG26" s="1061">
        <f>IF('[2]Validation flags'!$H$3=1,0, IF( ISNUMBER(BX26), 0, 1 ))</f>
        <v>0</v>
      </c>
      <c r="HH26" s="1050"/>
      <c r="HI26" s="1050"/>
      <c r="HJ26" s="1061">
        <f xml:space="preserve"> IF( ISNUMBER(CA26), 0, 1 )</f>
        <v>0</v>
      </c>
      <c r="HK26" s="1061">
        <f>IF('[2]Validation flags'!$H$3=1,0, IF( ISNUMBER(CB26), 0, 1 ))</f>
        <v>0</v>
      </c>
      <c r="HL26" s="1061">
        <f>IF('[2]Validation flags'!$H$3=1,0, IF( ISNUMBER(CC26), 0, 1 ))</f>
        <v>0</v>
      </c>
      <c r="HM26" s="1050"/>
      <c r="HN26" s="1061">
        <f xml:space="preserve"> IF( ISNUMBER(CE26), 0, 1 )</f>
        <v>0</v>
      </c>
      <c r="HO26" s="1061">
        <f>IF('[2]Validation flags'!$H$3=1,0, IF( ISNUMBER(CF26), 0, 1 ))</f>
        <v>0</v>
      </c>
      <c r="HP26" s="1061">
        <f>IF('[2]Validation flags'!$H$3=1,0, IF( ISNUMBER(CG26), 0, 1 ))</f>
        <v>0</v>
      </c>
      <c r="HQ26" s="1050"/>
      <c r="HR26" s="1050"/>
      <c r="HS26" s="1061">
        <f xml:space="preserve"> IF( ISNUMBER(CJ26), 0, 1 )</f>
        <v>0</v>
      </c>
      <c r="HT26" s="1061">
        <f>IF('[2]Validation flags'!$H$3=1,0, IF( ISNUMBER(CK26), 0, 1 ))</f>
        <v>0</v>
      </c>
      <c r="HU26" s="1061">
        <f>IF('[2]Validation flags'!$H$3=1,0, IF( ISNUMBER(CL26), 0, 1 ))</f>
        <v>0</v>
      </c>
      <c r="HV26" s="1050"/>
      <c r="HW26" s="1061">
        <f xml:space="preserve"> IF( ISNUMBER(CN26), 0, 1 )</f>
        <v>0</v>
      </c>
      <c r="HX26" s="1061">
        <f>IF('[2]Validation flags'!$H$3=1,0, IF( ISNUMBER(CO26), 0, 1 ))</f>
        <v>0</v>
      </c>
      <c r="HY26" s="1061">
        <f>IF('[2]Validation flags'!$H$3=1,0, IF( ISNUMBER(CP26), 0, 1 ))</f>
        <v>0</v>
      </c>
      <c r="HZ26" s="1050"/>
      <c r="IA26" s="1050"/>
      <c r="IB26" s="1061">
        <f xml:space="preserve"> IF( ISNUMBER(CS26), 0, 1 )</f>
        <v>0</v>
      </c>
      <c r="IC26" s="1061">
        <f>IF('[2]Validation flags'!$H$3=1,0, IF( ISNUMBER(CT26), 0, 1 ))</f>
        <v>0</v>
      </c>
      <c r="ID26" s="1061">
        <f>IF('[2]Validation flags'!$H$3=1,0, IF( ISNUMBER(CU26), 0, 1 ))</f>
        <v>0</v>
      </c>
      <c r="IE26" s="1050"/>
      <c r="IF26" s="1061">
        <f xml:space="preserve"> IF( ISNUMBER(CW26), 0, 1 )</f>
        <v>0</v>
      </c>
      <c r="IG26" s="1061">
        <f>IF('[2]Validation flags'!$H$3=1,0, IF( ISNUMBER(CX26), 0, 1 ))</f>
        <v>0</v>
      </c>
      <c r="IH26" s="1061">
        <f>IF('[2]Validation flags'!$H$3=1,0, IF( ISNUMBER(CY26), 0, 1 ))</f>
        <v>0</v>
      </c>
      <c r="II26" s="1050"/>
      <c r="IJ26" s="1050"/>
      <c r="IK26" s="1061">
        <f xml:space="preserve"> IF( ISNUMBER(DB26), 0, 1 )</f>
        <v>0</v>
      </c>
      <c r="IL26" s="1061">
        <f>IF('[2]Validation flags'!$H$3=1,0, IF( ISNUMBER(DC26), 0, 1 ))</f>
        <v>0</v>
      </c>
      <c r="IM26" s="1061">
        <f>IF('[2]Validation flags'!$H$3=1,0, IF( ISNUMBER(DD26), 0, 1 ))</f>
        <v>0</v>
      </c>
      <c r="IN26" s="1050"/>
      <c r="IO26" s="1061">
        <f xml:space="preserve"> IF( ISNUMBER(DF26), 0, 1 )</f>
        <v>0</v>
      </c>
      <c r="IP26" s="1061">
        <f>IF('[2]Validation flags'!$H$3=1,0, IF( ISNUMBER(DG26), 0, 1 ))</f>
        <v>0</v>
      </c>
      <c r="IQ26" s="1061">
        <f>IF('[2]Validation flags'!$H$3=1,0, IF( ISNUMBER(DH26), 0, 1 ))</f>
        <v>0</v>
      </c>
      <c r="IR26" s="1050"/>
      <c r="IS26" s="1050"/>
      <c r="IT26" s="1061">
        <f xml:space="preserve"> IF( ISNUMBER(DK26), 0, 1 )</f>
        <v>0</v>
      </c>
      <c r="IU26" s="1061">
        <f>IF('[2]Validation flags'!$H$3=1,0, IF( ISNUMBER(DL26), 0, 1 ))</f>
        <v>0</v>
      </c>
      <c r="IV26" s="1061">
        <f>IF('[2]Validation flags'!$H$3=1,0, IF( ISNUMBER(DM26), 0, 1 ))</f>
        <v>0</v>
      </c>
      <c r="IW26" s="1050"/>
      <c r="IX26" s="1061">
        <f xml:space="preserve"> IF( ISNUMBER(DO26), 0, 1 )</f>
        <v>0</v>
      </c>
      <c r="IY26" s="1061">
        <f>IF('[2]Validation flags'!$H$3=1,0, IF( ISNUMBER(DP26), 0, 1 ))</f>
        <v>0</v>
      </c>
      <c r="IZ26" s="1061">
        <f>IF('[2]Validation flags'!$H$3=1,0, IF( ISNUMBER(DQ26), 0, 1 ))</f>
        <v>0</v>
      </c>
      <c r="JA26" s="1050"/>
      <c r="JB26" s="1050"/>
      <c r="JC26" s="200"/>
    </row>
    <row r="27" spans="2:263" ht="14.25" customHeight="1" thickBot="1" x14ac:dyDescent="0.3">
      <c r="B27" s="3312"/>
      <c r="C27" s="3395"/>
      <c r="D27" s="3312"/>
      <c r="E27" s="3312"/>
      <c r="F27" s="3312"/>
      <c r="G27" s="3396"/>
      <c r="H27" s="3396"/>
      <c r="I27" s="3396"/>
      <c r="J27" s="3396"/>
      <c r="K27" s="3396"/>
      <c r="L27" s="3396"/>
      <c r="M27" s="3396"/>
      <c r="N27" s="3396"/>
      <c r="O27" s="3396"/>
      <c r="P27" s="3396"/>
      <c r="Q27" s="3396"/>
      <c r="R27" s="3396"/>
      <c r="S27" s="3396"/>
      <c r="T27" s="3396"/>
      <c r="U27" s="3396"/>
      <c r="V27" s="3396"/>
      <c r="W27" s="3396"/>
      <c r="X27" s="3396"/>
      <c r="Y27" s="3396"/>
      <c r="Z27" s="3396"/>
      <c r="AA27" s="3396"/>
      <c r="AB27" s="3396"/>
      <c r="AC27" s="3396"/>
      <c r="AD27" s="3396"/>
      <c r="AE27" s="3396"/>
      <c r="AF27" s="3396"/>
      <c r="AG27" s="3396"/>
      <c r="AH27" s="3396"/>
      <c r="AI27" s="3396"/>
      <c r="AJ27" s="3396"/>
      <c r="AK27" s="3396"/>
      <c r="AL27" s="3396"/>
      <c r="AM27" s="3396"/>
      <c r="AN27" s="3396"/>
      <c r="AO27" s="3396"/>
      <c r="AP27" s="3396"/>
      <c r="AQ27" s="3396"/>
      <c r="AR27" s="3396"/>
      <c r="AS27" s="3396"/>
      <c r="AT27" s="3396"/>
      <c r="AU27" s="3396"/>
      <c r="AV27" s="3396"/>
      <c r="AW27" s="3396"/>
      <c r="AX27" s="3396"/>
      <c r="AY27" s="3396"/>
      <c r="AZ27" s="3396"/>
      <c r="BA27" s="3396"/>
      <c r="BB27" s="3396"/>
      <c r="BC27" s="3396"/>
      <c r="BD27" s="3396"/>
      <c r="BE27" s="3396"/>
      <c r="BF27" s="3396"/>
      <c r="BG27" s="3396"/>
      <c r="BH27" s="3396"/>
      <c r="BI27" s="3396"/>
      <c r="BJ27" s="3396"/>
      <c r="BK27" s="3396"/>
      <c r="BL27" s="3396"/>
      <c r="BM27" s="3396"/>
      <c r="BN27" s="3396"/>
      <c r="BO27" s="3396"/>
      <c r="BP27" s="3396"/>
      <c r="BQ27" s="3396"/>
      <c r="BR27" s="3396"/>
      <c r="BS27" s="3396"/>
      <c r="BT27" s="3396"/>
      <c r="BU27" s="3396"/>
      <c r="BV27" s="3396"/>
      <c r="BW27" s="3396"/>
      <c r="BX27" s="3396"/>
      <c r="BY27" s="3396"/>
      <c r="BZ27" s="3396"/>
      <c r="CA27" s="3396"/>
      <c r="CB27" s="3396"/>
      <c r="CC27" s="3396"/>
      <c r="CD27" s="3396"/>
      <c r="CE27" s="3396"/>
      <c r="CF27" s="3396"/>
      <c r="CG27" s="3396"/>
      <c r="CH27" s="3396"/>
      <c r="CI27" s="3396"/>
      <c r="CJ27" s="3396"/>
      <c r="CK27" s="3396"/>
      <c r="CL27" s="3396"/>
      <c r="CM27" s="3396"/>
      <c r="CN27" s="3396"/>
      <c r="CO27" s="3396"/>
      <c r="CP27" s="3396"/>
      <c r="CQ27" s="3396"/>
      <c r="CR27" s="3396"/>
      <c r="CS27" s="3396"/>
      <c r="CT27" s="3396"/>
      <c r="CU27" s="3396"/>
      <c r="CV27" s="3396"/>
      <c r="CW27" s="3396"/>
      <c r="CX27" s="3396"/>
      <c r="CY27" s="3396"/>
      <c r="CZ27" s="3396"/>
      <c r="DA27" s="3396"/>
      <c r="DB27" s="3396"/>
      <c r="DC27" s="3396"/>
      <c r="DD27" s="3396"/>
      <c r="DE27" s="3396"/>
      <c r="DF27" s="3396"/>
      <c r="DG27" s="3396"/>
      <c r="DH27" s="3396"/>
      <c r="DI27" s="3396"/>
      <c r="DJ27" s="3396"/>
      <c r="DK27" s="3396"/>
      <c r="DL27" s="3396"/>
      <c r="DM27" s="3396"/>
      <c r="DN27" s="3396"/>
      <c r="DO27" s="3396"/>
      <c r="DP27" s="3396"/>
      <c r="DQ27" s="3396"/>
      <c r="DR27" s="3396"/>
      <c r="DS27" s="3396"/>
      <c r="DT27" s="2951"/>
      <c r="DU27" s="3397"/>
      <c r="DV27" s="3397"/>
      <c r="DX27" s="43"/>
      <c r="EA27" s="3314"/>
      <c r="EB27" s="3398"/>
      <c r="EC27" s="3314"/>
      <c r="ED27" s="3314"/>
      <c r="EE27" s="3325"/>
      <c r="EF27" s="3325"/>
      <c r="EG27" s="3325"/>
      <c r="EH27" s="3325"/>
      <c r="EI27" s="3325"/>
      <c r="EJ27" s="3325"/>
      <c r="EK27" s="3325"/>
      <c r="EL27" s="3325"/>
      <c r="EM27" s="3325"/>
      <c r="EN27" s="2450"/>
      <c r="EO27" s="200"/>
      <c r="EP27" s="1050"/>
      <c r="EQ27" s="1050"/>
      <c r="ER27" s="1050"/>
      <c r="ES27" s="1050"/>
      <c r="ET27" s="1050"/>
      <c r="EU27" s="1050"/>
      <c r="EV27" s="1050"/>
      <c r="EW27" s="1050"/>
      <c r="EX27" s="1050"/>
      <c r="EY27" s="1050"/>
      <c r="EZ27" s="1050"/>
      <c r="FA27" s="1050"/>
      <c r="FB27" s="1050"/>
      <c r="FC27" s="1050"/>
      <c r="FD27" s="1050"/>
      <c r="FE27" s="1050"/>
      <c r="FF27" s="1050"/>
      <c r="FG27" s="1050"/>
      <c r="FH27" s="1050"/>
      <c r="FI27" s="1050"/>
      <c r="FJ27" s="1050"/>
      <c r="FK27" s="1050"/>
      <c r="FL27" s="1050"/>
      <c r="FM27" s="1050"/>
      <c r="FN27" s="1050"/>
      <c r="FO27" s="1050"/>
      <c r="FP27" s="1050"/>
      <c r="FQ27" s="1050"/>
      <c r="FR27" s="1050"/>
      <c r="FS27" s="1050"/>
      <c r="FT27" s="1050"/>
      <c r="FU27" s="1050"/>
      <c r="FV27" s="1050"/>
      <c r="FW27" s="1050"/>
      <c r="FX27" s="1050"/>
      <c r="FY27" s="1050"/>
      <c r="FZ27" s="1050"/>
      <c r="GA27" s="1050"/>
      <c r="GB27" s="1050"/>
      <c r="GC27" s="1050"/>
      <c r="GD27" s="1050"/>
      <c r="GE27" s="1050"/>
      <c r="GF27" s="1050"/>
      <c r="GG27" s="1050"/>
      <c r="GH27" s="1050"/>
      <c r="GI27" s="1050"/>
      <c r="GJ27" s="1050"/>
      <c r="GK27" s="1050"/>
      <c r="GL27" s="1050"/>
      <c r="GM27" s="1050"/>
      <c r="GN27" s="1050"/>
      <c r="GO27" s="1050"/>
      <c r="GP27" s="1050"/>
      <c r="GQ27" s="1050"/>
      <c r="GR27" s="1050"/>
      <c r="GS27" s="1050"/>
      <c r="GT27" s="1050"/>
      <c r="GU27" s="1050"/>
      <c r="GV27" s="1050"/>
      <c r="GW27" s="1050"/>
      <c r="GX27" s="1050"/>
      <c r="GY27" s="1050"/>
      <c r="GZ27" s="1050"/>
      <c r="HA27" s="1050"/>
      <c r="HB27" s="1050"/>
      <c r="HC27" s="1050"/>
      <c r="HD27" s="1050"/>
      <c r="HE27" s="1050"/>
      <c r="HF27" s="1050"/>
      <c r="HG27" s="1050"/>
      <c r="HH27" s="1050"/>
      <c r="HI27" s="1050"/>
      <c r="HJ27" s="1050"/>
      <c r="HK27" s="1050"/>
      <c r="HL27" s="1050"/>
      <c r="HM27" s="1050"/>
      <c r="HN27" s="1050"/>
      <c r="HO27" s="1050"/>
      <c r="HP27" s="1050"/>
      <c r="HQ27" s="1050"/>
      <c r="HR27" s="1050"/>
      <c r="HS27" s="1050"/>
      <c r="HT27" s="1050"/>
      <c r="HU27" s="1050"/>
      <c r="HV27" s="1050"/>
      <c r="HW27" s="1050"/>
      <c r="HX27" s="1050"/>
      <c r="HY27" s="1050"/>
      <c r="HZ27" s="1050"/>
      <c r="IA27" s="1050"/>
      <c r="IB27" s="1050"/>
      <c r="IC27" s="1050"/>
      <c r="ID27" s="1050"/>
      <c r="IE27" s="1050"/>
      <c r="IF27" s="1050"/>
      <c r="IG27" s="1050"/>
      <c r="IH27" s="1050"/>
      <c r="II27" s="1050"/>
      <c r="IJ27" s="1050"/>
      <c r="IK27" s="1050"/>
      <c r="IL27" s="1050"/>
      <c r="IM27" s="1050"/>
      <c r="IN27" s="1050"/>
      <c r="IO27" s="1050"/>
      <c r="IP27" s="1050"/>
      <c r="IQ27" s="1050"/>
      <c r="IR27" s="1050"/>
      <c r="IS27" s="1050"/>
      <c r="IT27" s="1050"/>
      <c r="IU27" s="1050"/>
      <c r="IV27" s="1050"/>
      <c r="IW27" s="1050"/>
      <c r="IX27" s="1050"/>
      <c r="IY27" s="1050"/>
      <c r="IZ27" s="1050"/>
      <c r="JA27" s="1050"/>
      <c r="JB27" s="1050"/>
      <c r="JC27" s="200"/>
    </row>
    <row r="28" spans="2:263" ht="14.25" customHeight="1" thickBot="1" x14ac:dyDescent="0.3">
      <c r="B28" s="3399" t="s">
        <v>116</v>
      </c>
      <c r="C28" s="206" t="s">
        <v>1881</v>
      </c>
      <c r="D28" s="3312"/>
      <c r="E28" s="3312"/>
      <c r="F28" s="3312"/>
      <c r="G28" s="3400"/>
      <c r="H28" s="3400"/>
      <c r="I28" s="3400"/>
      <c r="J28" s="3400"/>
      <c r="K28" s="3400"/>
      <c r="L28" s="3400"/>
      <c r="M28" s="3400"/>
      <c r="N28" s="3400"/>
      <c r="O28" s="3400"/>
      <c r="P28" s="3400"/>
      <c r="Q28" s="3400"/>
      <c r="R28" s="3400"/>
      <c r="S28" s="3400"/>
      <c r="T28" s="3400"/>
      <c r="U28" s="3400"/>
      <c r="V28" s="3400"/>
      <c r="W28" s="3400"/>
      <c r="X28" s="3400"/>
      <c r="Y28" s="3400"/>
      <c r="Z28" s="3400"/>
      <c r="AA28" s="3400"/>
      <c r="AB28" s="3400"/>
      <c r="AC28" s="3400"/>
      <c r="AD28" s="3400"/>
      <c r="AE28" s="3400"/>
      <c r="AF28" s="3400"/>
      <c r="AG28" s="3400"/>
      <c r="AH28" s="3400"/>
      <c r="AI28" s="3400"/>
      <c r="AJ28" s="3400"/>
      <c r="AK28" s="3400"/>
      <c r="AL28" s="3400"/>
      <c r="AM28" s="3400"/>
      <c r="AN28" s="3400"/>
      <c r="AO28" s="3400"/>
      <c r="AP28" s="3400"/>
      <c r="AQ28" s="3400"/>
      <c r="AR28" s="3400"/>
      <c r="AS28" s="3400"/>
      <c r="AT28" s="3400"/>
      <c r="AU28" s="3400"/>
      <c r="AV28" s="3400"/>
      <c r="AW28" s="3400"/>
      <c r="AX28" s="3400"/>
      <c r="AY28" s="3400"/>
      <c r="AZ28" s="3400"/>
      <c r="BA28" s="3400"/>
      <c r="BB28" s="3400"/>
      <c r="BC28" s="3400"/>
      <c r="BD28" s="3400"/>
      <c r="BE28" s="3400"/>
      <c r="BF28" s="3400"/>
      <c r="BG28" s="3400"/>
      <c r="BH28" s="3400"/>
      <c r="BI28" s="3400"/>
      <c r="BJ28" s="3400"/>
      <c r="BK28" s="3400"/>
      <c r="BL28" s="3400"/>
      <c r="BM28" s="3400"/>
      <c r="BN28" s="3400"/>
      <c r="BO28" s="3400"/>
      <c r="BP28" s="3400"/>
      <c r="BQ28" s="3400"/>
      <c r="BR28" s="3400"/>
      <c r="BS28" s="3400"/>
      <c r="BT28" s="3400"/>
      <c r="BU28" s="3400"/>
      <c r="BV28" s="3400"/>
      <c r="BW28" s="3400"/>
      <c r="BX28" s="3400"/>
      <c r="BY28" s="3400"/>
      <c r="BZ28" s="3400"/>
      <c r="CA28" s="3400"/>
      <c r="CB28" s="3400"/>
      <c r="CC28" s="3400"/>
      <c r="CD28" s="3400"/>
      <c r="CE28" s="3400"/>
      <c r="CF28" s="3400"/>
      <c r="CG28" s="3400"/>
      <c r="CH28" s="3400"/>
      <c r="CI28" s="3400"/>
      <c r="CJ28" s="3400"/>
      <c r="CK28" s="3400"/>
      <c r="CL28" s="3400"/>
      <c r="CM28" s="3400"/>
      <c r="CN28" s="3400"/>
      <c r="CO28" s="3400"/>
      <c r="CP28" s="3400"/>
      <c r="CQ28" s="3400"/>
      <c r="CR28" s="3400"/>
      <c r="CS28" s="3400"/>
      <c r="CT28" s="3400"/>
      <c r="CU28" s="3400"/>
      <c r="CV28" s="3400"/>
      <c r="CW28" s="3400"/>
      <c r="CX28" s="3400"/>
      <c r="CY28" s="3400"/>
      <c r="CZ28" s="3400"/>
      <c r="DA28" s="3400"/>
      <c r="DB28" s="3400"/>
      <c r="DC28" s="3400"/>
      <c r="DD28" s="3400"/>
      <c r="DE28" s="3400"/>
      <c r="DF28" s="3400"/>
      <c r="DG28" s="3400"/>
      <c r="DH28" s="3400"/>
      <c r="DI28" s="3400"/>
      <c r="DJ28" s="3400"/>
      <c r="DK28" s="3400"/>
      <c r="DL28" s="3400"/>
      <c r="DM28" s="3400"/>
      <c r="DN28" s="3400"/>
      <c r="DO28" s="3400"/>
      <c r="DP28" s="3400"/>
      <c r="DQ28" s="3400"/>
      <c r="DR28" s="3400"/>
      <c r="DS28" s="3400"/>
      <c r="DT28" s="2951"/>
      <c r="DU28" s="3397"/>
      <c r="DV28" s="3397"/>
      <c r="DX28" s="43"/>
      <c r="EA28" s="3399" t="s">
        <v>116</v>
      </c>
      <c r="EB28" s="206" t="s">
        <v>1881</v>
      </c>
      <c r="EC28" s="3314"/>
      <c r="ED28" s="3314"/>
      <c r="EE28" s="3401"/>
      <c r="EF28" s="3401"/>
      <c r="EG28" s="3401"/>
      <c r="EH28" s="3401"/>
      <c r="EI28" s="3401"/>
      <c r="EJ28" s="3401"/>
      <c r="EK28" s="3401"/>
      <c r="EL28" s="3401"/>
      <c r="EM28" s="3401"/>
      <c r="EN28" s="2450"/>
      <c r="EO28" s="200"/>
      <c r="EP28" s="1050"/>
      <c r="EQ28" s="1050"/>
      <c r="ER28" s="1050"/>
      <c r="ES28" s="1050"/>
      <c r="ET28" s="1050"/>
      <c r="EU28" s="1050"/>
      <c r="EV28" s="1050"/>
      <c r="EW28" s="1050"/>
      <c r="EX28" s="1050"/>
      <c r="EY28" s="1050"/>
      <c r="EZ28" s="1050"/>
      <c r="FA28" s="1050"/>
      <c r="FB28" s="1050"/>
      <c r="FC28" s="1050"/>
      <c r="FD28" s="1050"/>
      <c r="FE28" s="1050"/>
      <c r="FF28" s="1050"/>
      <c r="FG28" s="1050"/>
      <c r="FH28" s="1050"/>
      <c r="FI28" s="1050"/>
      <c r="FJ28" s="1050"/>
      <c r="FK28" s="1050"/>
      <c r="FL28" s="1050"/>
      <c r="FM28" s="1050"/>
      <c r="FN28" s="1050"/>
      <c r="FO28" s="1050"/>
      <c r="FP28" s="1050"/>
      <c r="FQ28" s="1050"/>
      <c r="FR28" s="1050"/>
      <c r="FS28" s="1050"/>
      <c r="FT28" s="1050"/>
      <c r="FU28" s="1050"/>
      <c r="FV28" s="1050"/>
      <c r="FW28" s="1050"/>
      <c r="FX28" s="1050"/>
      <c r="FY28" s="1050"/>
      <c r="FZ28" s="1050"/>
      <c r="GA28" s="1050"/>
      <c r="GB28" s="1050"/>
      <c r="GC28" s="1050"/>
      <c r="GD28" s="1050"/>
      <c r="GE28" s="1050"/>
      <c r="GF28" s="1050"/>
      <c r="GG28" s="1050"/>
      <c r="GH28" s="1050"/>
      <c r="GI28" s="1050"/>
      <c r="GJ28" s="1050"/>
      <c r="GK28" s="1050"/>
      <c r="GL28" s="1050"/>
      <c r="GM28" s="1050"/>
      <c r="GN28" s="1050"/>
      <c r="GO28" s="1050"/>
      <c r="GP28" s="1050"/>
      <c r="GQ28" s="1050"/>
      <c r="GR28" s="1050"/>
      <c r="GS28" s="1050"/>
      <c r="GT28" s="1050"/>
      <c r="GU28" s="1050"/>
      <c r="GV28" s="1050"/>
      <c r="GW28" s="1050"/>
      <c r="GX28" s="1050"/>
      <c r="GY28" s="1050"/>
      <c r="GZ28" s="1050"/>
      <c r="HA28" s="1050"/>
      <c r="HB28" s="1050"/>
      <c r="HC28" s="1050"/>
      <c r="HD28" s="1050"/>
      <c r="HE28" s="1050"/>
      <c r="HF28" s="1050"/>
      <c r="HG28" s="1050"/>
      <c r="HH28" s="1050"/>
      <c r="HI28" s="1050"/>
      <c r="HJ28" s="1050"/>
      <c r="HK28" s="1050"/>
      <c r="HL28" s="1050"/>
      <c r="HM28" s="1050"/>
      <c r="HN28" s="1050"/>
      <c r="HO28" s="1050"/>
      <c r="HP28" s="1050"/>
      <c r="HQ28" s="1050"/>
      <c r="HR28" s="1050"/>
      <c r="HS28" s="1050"/>
      <c r="HT28" s="1050"/>
      <c r="HU28" s="1050"/>
      <c r="HV28" s="1050"/>
      <c r="HW28" s="1050"/>
      <c r="HX28" s="1050"/>
      <c r="HY28" s="1050"/>
      <c r="HZ28" s="1050"/>
      <c r="IA28" s="1050"/>
      <c r="IB28" s="1050"/>
      <c r="IC28" s="1050"/>
      <c r="ID28" s="1050"/>
      <c r="IE28" s="1050"/>
      <c r="IF28" s="1050"/>
      <c r="IG28" s="1050"/>
      <c r="IH28" s="1050"/>
      <c r="II28" s="1050"/>
      <c r="IJ28" s="1050"/>
      <c r="IK28" s="1050"/>
      <c r="IL28" s="1050"/>
      <c r="IM28" s="1050"/>
      <c r="IN28" s="1050"/>
      <c r="IO28" s="1050"/>
      <c r="IP28" s="1050"/>
      <c r="IQ28" s="1050"/>
      <c r="IR28" s="1050"/>
      <c r="IS28" s="1050"/>
      <c r="IT28" s="1050"/>
      <c r="IU28" s="1050"/>
      <c r="IV28" s="1050"/>
      <c r="IW28" s="1050"/>
      <c r="IX28" s="1050"/>
      <c r="IY28" s="1050"/>
      <c r="IZ28" s="1050"/>
      <c r="JA28" s="1050"/>
      <c r="JB28" s="1050"/>
      <c r="JC28" s="200"/>
    </row>
    <row r="29" spans="2:263" ht="14.25" customHeight="1" thickBot="1" x14ac:dyDescent="0.3">
      <c r="B29" s="257">
        <v>16</v>
      </c>
      <c r="C29" s="258" t="s">
        <v>8352</v>
      </c>
      <c r="D29" s="3402"/>
      <c r="E29" s="259" t="s">
        <v>1884</v>
      </c>
      <c r="F29" s="611">
        <v>3</v>
      </c>
      <c r="G29" s="3403">
        <v>62.8</v>
      </c>
      <c r="H29" s="3404">
        <v>73.430000000000007</v>
      </c>
      <c r="I29" s="3404">
        <v>1058.6479999999999</v>
      </c>
      <c r="J29" s="3405">
        <f>SUM(G29:I29)</f>
        <v>1194.8779999999999</v>
      </c>
      <c r="K29" s="3406">
        <v>39.847999999999999</v>
      </c>
      <c r="L29" s="3404">
        <v>39.799999999999997</v>
      </c>
      <c r="M29" s="3404">
        <v>822.66</v>
      </c>
      <c r="N29" s="3407">
        <f>SUM(K29:M29)</f>
        <v>902.30799999999999</v>
      </c>
      <c r="O29" s="3408">
        <f>N29+J29</f>
        <v>2097.1859999999997</v>
      </c>
      <c r="P29" s="3409">
        <v>61.487000000000002</v>
      </c>
      <c r="Q29" s="3410">
        <v>70.823999999999998</v>
      </c>
      <c r="R29" s="3403">
        <v>1021.321</v>
      </c>
      <c r="S29" s="3408">
        <f>SUM(P29:R29)</f>
        <v>1153.6320000000001</v>
      </c>
      <c r="T29" s="3406">
        <v>41.761000000000003</v>
      </c>
      <c r="U29" s="3410">
        <v>41.991999999999997</v>
      </c>
      <c r="V29" s="3403">
        <v>870.19</v>
      </c>
      <c r="W29" s="3407">
        <f>SUM(T29:V29)</f>
        <v>953.9430000000001</v>
      </c>
      <c r="X29" s="3408">
        <f>W29+S29</f>
        <v>2107.5750000000003</v>
      </c>
      <c r="Y29" s="3409">
        <v>60.41</v>
      </c>
      <c r="Z29" s="3410">
        <v>68.754000000000005</v>
      </c>
      <c r="AA29" s="3403">
        <v>991.73900000000003</v>
      </c>
      <c r="AB29" s="3408">
        <f>SUM(Y29:AA29)</f>
        <v>1120.903</v>
      </c>
      <c r="AC29" s="3406">
        <v>43.941000000000003</v>
      </c>
      <c r="AD29" s="3410">
        <v>44.624000000000002</v>
      </c>
      <c r="AE29" s="3403">
        <v>911.43799999999999</v>
      </c>
      <c r="AF29" s="3407">
        <f>SUM(AC29:AE29)</f>
        <v>1000.0029999999999</v>
      </c>
      <c r="AG29" s="3408">
        <f>AF29+AB29</f>
        <v>2120.9059999999999</v>
      </c>
      <c r="AH29" s="3409">
        <v>59.317999999999998</v>
      </c>
      <c r="AI29" s="3410">
        <v>68.513999999999996</v>
      </c>
      <c r="AJ29" s="3403">
        <v>960.75199999999995</v>
      </c>
      <c r="AK29" s="3408">
        <f>SUM(AH29:AJ29)</f>
        <v>1088.5839999999998</v>
      </c>
      <c r="AL29" s="3406">
        <v>45.643000000000001</v>
      </c>
      <c r="AM29" s="3410">
        <v>47.182000000000002</v>
      </c>
      <c r="AN29" s="3403">
        <v>952.06600000000003</v>
      </c>
      <c r="AO29" s="3407">
        <f>SUM(AL29:AN29)</f>
        <v>1044.8910000000001</v>
      </c>
      <c r="AP29" s="3408">
        <f>AO29+AK29</f>
        <v>2133.4749999999999</v>
      </c>
      <c r="AQ29" s="3409">
        <v>58.396000000000001</v>
      </c>
      <c r="AR29" s="3410">
        <v>64.361999999999995</v>
      </c>
      <c r="AS29" s="3403">
        <v>936.48699999999997</v>
      </c>
      <c r="AT29" s="3408">
        <f>SUM(AQ29:AS29)</f>
        <v>1059.2449999999999</v>
      </c>
      <c r="AU29" s="3406">
        <v>49.067999999999998</v>
      </c>
      <c r="AV29" s="3410">
        <v>49.555</v>
      </c>
      <c r="AW29" s="3403">
        <v>995.19600000000003</v>
      </c>
      <c r="AX29" s="3407">
        <f>SUM(AU29:AW29)</f>
        <v>1093.819</v>
      </c>
      <c r="AY29" s="3408">
        <f>AX29+AT29</f>
        <v>2153.0639999999999</v>
      </c>
      <c r="AZ29" s="3409">
        <v>56.875</v>
      </c>
      <c r="BA29" s="3410">
        <v>61.195</v>
      </c>
      <c r="BB29" s="3403">
        <v>911.17700000000002</v>
      </c>
      <c r="BC29" s="3408">
        <f>SUM(AZ29:BB29)</f>
        <v>1029.2470000000001</v>
      </c>
      <c r="BD29" s="3406">
        <v>50.618000000000002</v>
      </c>
      <c r="BE29" s="3410">
        <v>49.462000000000003</v>
      </c>
      <c r="BF29" s="3403">
        <v>1035.4290000000001</v>
      </c>
      <c r="BG29" s="3407">
        <f>SUM(BD29:BF29)</f>
        <v>1135.509</v>
      </c>
      <c r="BH29" s="3408">
        <f>BG29+BC29</f>
        <v>2164.7560000000003</v>
      </c>
      <c r="BI29" s="3409">
        <v>56.875</v>
      </c>
      <c r="BJ29" s="3410">
        <v>61.195999999999998</v>
      </c>
      <c r="BK29" s="3403">
        <v>871.178</v>
      </c>
      <c r="BL29" s="3408">
        <f>SUM(BI29:BK29)</f>
        <v>989.24900000000002</v>
      </c>
      <c r="BM29" s="3406">
        <v>50.619</v>
      </c>
      <c r="BN29" s="3410">
        <v>49.462000000000003</v>
      </c>
      <c r="BO29" s="3403">
        <v>1090.43</v>
      </c>
      <c r="BP29" s="3407">
        <f>SUM(BM29:BO29)</f>
        <v>1190.511</v>
      </c>
      <c r="BQ29" s="3408">
        <f>BP29+BL29</f>
        <v>2179.7600000000002</v>
      </c>
      <c r="BR29" s="3409">
        <v>56.875</v>
      </c>
      <c r="BS29" s="3410">
        <v>61.195999999999998</v>
      </c>
      <c r="BT29" s="3403">
        <v>831.178</v>
      </c>
      <c r="BU29" s="3408">
        <f>SUM(BR29:BT29)</f>
        <v>949.24900000000002</v>
      </c>
      <c r="BV29" s="3406">
        <v>50.619</v>
      </c>
      <c r="BW29" s="3410">
        <v>49.462000000000003</v>
      </c>
      <c r="BX29" s="3403">
        <v>1145.43</v>
      </c>
      <c r="BY29" s="3407">
        <f>SUM(BV29:BX29)</f>
        <v>1245.511</v>
      </c>
      <c r="BZ29" s="3408">
        <f>BY29+BU29</f>
        <v>2194.7600000000002</v>
      </c>
      <c r="CA29" s="3409">
        <v>54.106000000000002</v>
      </c>
      <c r="CB29" s="3410">
        <v>55.463000000000001</v>
      </c>
      <c r="CC29" s="3403">
        <v>800.98299999999995</v>
      </c>
      <c r="CD29" s="3408">
        <f>SUM(CA29:CC29)</f>
        <v>910.55199999999991</v>
      </c>
      <c r="CE29" s="3406">
        <v>55.469000000000001</v>
      </c>
      <c r="CF29" s="3410">
        <v>56.42</v>
      </c>
      <c r="CG29" s="3403">
        <v>1196.3489999999999</v>
      </c>
      <c r="CH29" s="3407">
        <f>SUM(CE29:CG29)</f>
        <v>1308.2379999999998</v>
      </c>
      <c r="CI29" s="3408">
        <f>CH29+CD29</f>
        <v>2218.79</v>
      </c>
      <c r="CJ29" s="3409">
        <v>52.805</v>
      </c>
      <c r="CK29" s="3410">
        <v>53.469000000000001</v>
      </c>
      <c r="CL29" s="3403">
        <v>770.399</v>
      </c>
      <c r="CM29" s="3408">
        <f>SUM(CJ29:CL29)</f>
        <v>876.673</v>
      </c>
      <c r="CN29" s="3406">
        <v>57.841999999999999</v>
      </c>
      <c r="CO29" s="3410">
        <v>58.713999999999999</v>
      </c>
      <c r="CP29" s="3403">
        <v>1246.4849999999999</v>
      </c>
      <c r="CQ29" s="3407">
        <f>SUM(CN29:CP29)</f>
        <v>1363.0409999999999</v>
      </c>
      <c r="CR29" s="3408">
        <f>CQ29+CM29</f>
        <v>2239.7139999999999</v>
      </c>
      <c r="CS29" s="3409">
        <v>51.470999999999997</v>
      </c>
      <c r="CT29" s="3410">
        <v>51.463999999999999</v>
      </c>
      <c r="CU29" s="3403">
        <v>742.52700000000004</v>
      </c>
      <c r="CV29" s="3408">
        <f>SUM(CS29:CU29)</f>
        <v>845.46199999999999</v>
      </c>
      <c r="CW29" s="3406">
        <v>60.253</v>
      </c>
      <c r="CX29" s="3410">
        <v>61.018999999999998</v>
      </c>
      <c r="CY29" s="3403">
        <v>1294.0050000000001</v>
      </c>
      <c r="CZ29" s="3407">
        <f>SUM(CW29:CY29)</f>
        <v>1415.277</v>
      </c>
      <c r="DA29" s="3408">
        <f>CZ29+CV29</f>
        <v>2260.739</v>
      </c>
      <c r="DB29" s="3409">
        <v>50.100999999999999</v>
      </c>
      <c r="DC29" s="3410">
        <v>49.447000000000003</v>
      </c>
      <c r="DD29" s="3403">
        <v>717.14400000000001</v>
      </c>
      <c r="DE29" s="3408">
        <f>SUM(DB29:DD29)</f>
        <v>816.69200000000001</v>
      </c>
      <c r="DF29" s="3406">
        <v>62.698999999999998</v>
      </c>
      <c r="DG29" s="3410">
        <v>63.335999999999999</v>
      </c>
      <c r="DH29" s="3403">
        <v>1339.001</v>
      </c>
      <c r="DI29" s="3407">
        <f>SUM(DF29:DH29)</f>
        <v>1465.0360000000001</v>
      </c>
      <c r="DJ29" s="3408">
        <f>DI29+DE29</f>
        <v>2281.7280000000001</v>
      </c>
      <c r="DK29" s="3409">
        <v>48.697000000000003</v>
      </c>
      <c r="DL29" s="3410">
        <v>47.42</v>
      </c>
      <c r="DM29" s="3403">
        <v>694.04399999999998</v>
      </c>
      <c r="DN29" s="3408">
        <f>SUM(DK29:DM29)</f>
        <v>790.16099999999994</v>
      </c>
      <c r="DO29" s="3406">
        <v>65.182000000000002</v>
      </c>
      <c r="DP29" s="3410">
        <v>65.665000000000006</v>
      </c>
      <c r="DQ29" s="3403">
        <v>1381.7560000000001</v>
      </c>
      <c r="DR29" s="3407">
        <f>SUM(DO29:DQ29)</f>
        <v>1512.6030000000001</v>
      </c>
      <c r="DS29" s="3408">
        <f>DR29+DN29</f>
        <v>2302.7640000000001</v>
      </c>
      <c r="DT29" s="2951"/>
      <c r="DU29" s="3411"/>
      <c r="DV29" s="3412"/>
      <c r="DX29" s="43">
        <f xml:space="preserve"> IF( SUM( EP29:JB29 ) = 0, 0, $EP$5 )</f>
        <v>0</v>
      </c>
      <c r="EA29" s="257">
        <v>16</v>
      </c>
      <c r="EB29" s="258" t="s">
        <v>8352</v>
      </c>
      <c r="EC29" s="259" t="s">
        <v>1884</v>
      </c>
      <c r="ED29" s="611">
        <v>3</v>
      </c>
      <c r="EE29" s="3413" t="s">
        <v>8353</v>
      </c>
      <c r="EF29" s="3414" t="s">
        <v>8354</v>
      </c>
      <c r="EG29" s="3415" t="s">
        <v>8355</v>
      </c>
      <c r="EH29" s="3416" t="s">
        <v>8356</v>
      </c>
      <c r="EI29" s="3417" t="s">
        <v>8357</v>
      </c>
      <c r="EJ29" s="3414" t="s">
        <v>8358</v>
      </c>
      <c r="EK29" s="3415" t="s">
        <v>8359</v>
      </c>
      <c r="EL29" s="3418" t="s">
        <v>8360</v>
      </c>
      <c r="EM29" s="3416" t="s">
        <v>8361</v>
      </c>
      <c r="EN29" s="2450"/>
      <c r="EP29" s="1061">
        <f xml:space="preserve"> IF( ISNUMBER(G29), 0, 1 )</f>
        <v>0</v>
      </c>
      <c r="EQ29" s="1061">
        <f>IF('[2]Validation flags'!$H$3=1,0, IF( ISNUMBER(H29), 0, 1 ))</f>
        <v>0</v>
      </c>
      <c r="ER29" s="1061">
        <f>IF('[2]Validation flags'!$H$3=1,0, IF( ISNUMBER(I29), 0, 1 ))</f>
        <v>0</v>
      </c>
      <c r="ES29" s="1050"/>
      <c r="ET29" s="1061">
        <f xml:space="preserve"> IF( ISNUMBER(K29), 0, 1 )</f>
        <v>0</v>
      </c>
      <c r="EU29" s="1061">
        <f>IF('[2]Validation flags'!$H$3=1,0, IF( ISNUMBER(L29), 0, 1 ))</f>
        <v>0</v>
      </c>
      <c r="EV29" s="1061">
        <f>IF('[2]Validation flags'!$H$3=1,0, IF( ISNUMBER(M29), 0, 1 ))</f>
        <v>0</v>
      </c>
      <c r="EW29" s="1050"/>
      <c r="EX29" s="1050"/>
      <c r="EY29" s="1061">
        <f xml:space="preserve"> IF( ISNUMBER(P29), 0, 1 )</f>
        <v>0</v>
      </c>
      <c r="EZ29" s="1061">
        <f>IF('[2]Validation flags'!$H$3=1,0, IF( ISNUMBER(Q29), 0, 1 ))</f>
        <v>0</v>
      </c>
      <c r="FA29" s="1061">
        <f>IF('[2]Validation flags'!$H$3=1,0, IF( ISNUMBER(R29), 0, 1 ))</f>
        <v>0</v>
      </c>
      <c r="FB29" s="1050"/>
      <c r="FC29" s="1061">
        <f xml:space="preserve"> IF( ISNUMBER(T29), 0, 1 )</f>
        <v>0</v>
      </c>
      <c r="FD29" s="1061">
        <f>IF('[2]Validation flags'!$H$3=1,0, IF( ISNUMBER(U29), 0, 1 ))</f>
        <v>0</v>
      </c>
      <c r="FE29" s="1061">
        <f>IF('[2]Validation flags'!$H$3=1,0, IF( ISNUMBER(V29), 0, 1 ))</f>
        <v>0</v>
      </c>
      <c r="FF29" s="1050"/>
      <c r="FG29" s="1050"/>
      <c r="FH29" s="1061">
        <f xml:space="preserve"> IF( ISNUMBER(Y29), 0, 1 )</f>
        <v>0</v>
      </c>
      <c r="FI29" s="1061">
        <f>IF('[2]Validation flags'!$H$3=1,0, IF( ISNUMBER(Z29), 0, 1 ))</f>
        <v>0</v>
      </c>
      <c r="FJ29" s="1061">
        <f>IF('[2]Validation flags'!$H$3=1,0, IF( ISNUMBER(AA29), 0, 1 ))</f>
        <v>0</v>
      </c>
      <c r="FK29" s="1050"/>
      <c r="FL29" s="1061">
        <f xml:space="preserve"> IF( ISNUMBER(AC29), 0, 1 )</f>
        <v>0</v>
      </c>
      <c r="FM29" s="1061">
        <f>IF('[2]Validation flags'!$H$3=1,0, IF( ISNUMBER(AD29), 0, 1 ))</f>
        <v>0</v>
      </c>
      <c r="FN29" s="1061">
        <f>IF('[2]Validation flags'!$H$3=1,0, IF( ISNUMBER(AE29), 0, 1 ))</f>
        <v>0</v>
      </c>
      <c r="FO29" s="1050"/>
      <c r="FP29" s="1050"/>
      <c r="FQ29" s="1061">
        <f xml:space="preserve"> IF( ISNUMBER(AH29), 0, 1 )</f>
        <v>0</v>
      </c>
      <c r="FR29" s="1061">
        <f>IF('[2]Validation flags'!$H$3=1,0, IF( ISNUMBER(AI29), 0, 1 ))</f>
        <v>0</v>
      </c>
      <c r="FS29" s="1061">
        <f>IF('[2]Validation flags'!$H$3=1,0, IF( ISNUMBER(AJ29), 0, 1 ))</f>
        <v>0</v>
      </c>
      <c r="FT29" s="1050"/>
      <c r="FU29" s="1061">
        <f xml:space="preserve"> IF( ISNUMBER(AL29), 0, 1 )</f>
        <v>0</v>
      </c>
      <c r="FV29" s="1061">
        <f>IF('[2]Validation flags'!$H$3=1,0, IF( ISNUMBER(AM29), 0, 1 ))</f>
        <v>0</v>
      </c>
      <c r="FW29" s="1061">
        <f>IF('[2]Validation flags'!$H$3=1,0, IF( ISNUMBER(AN29), 0, 1 ))</f>
        <v>0</v>
      </c>
      <c r="FX29" s="1050"/>
      <c r="FY29" s="1050"/>
      <c r="FZ29" s="1061">
        <f xml:space="preserve"> IF( ISNUMBER(AQ29), 0, 1 )</f>
        <v>0</v>
      </c>
      <c r="GA29" s="1061">
        <f>IF('[2]Validation flags'!$H$3=1,0, IF( ISNUMBER(AR29), 0, 1 ))</f>
        <v>0</v>
      </c>
      <c r="GB29" s="1061">
        <f>IF('[2]Validation flags'!$H$3=1,0, IF( ISNUMBER(AS29), 0, 1 ))</f>
        <v>0</v>
      </c>
      <c r="GC29" s="1050"/>
      <c r="GD29" s="1061">
        <f xml:space="preserve"> IF( ISNUMBER(AU29), 0, 1 )</f>
        <v>0</v>
      </c>
      <c r="GE29" s="1061">
        <f>IF('[2]Validation flags'!$H$3=1,0, IF( ISNUMBER(AV29), 0, 1 ))</f>
        <v>0</v>
      </c>
      <c r="GF29" s="1061">
        <f>IF('[2]Validation flags'!$H$3=1,0, IF( ISNUMBER(AW29), 0, 1 ))</f>
        <v>0</v>
      </c>
      <c r="GG29" s="1050"/>
      <c r="GH29" s="1050"/>
      <c r="GI29" s="1061">
        <f xml:space="preserve"> IF( ISNUMBER(AZ29), 0, 1 )</f>
        <v>0</v>
      </c>
      <c r="GJ29" s="1061">
        <f>IF('[2]Validation flags'!$H$3=1,0, IF( ISNUMBER(BA29), 0, 1 ))</f>
        <v>0</v>
      </c>
      <c r="GK29" s="1061">
        <f>IF('[2]Validation flags'!$H$3=1,0, IF( ISNUMBER(BB29), 0, 1 ))</f>
        <v>0</v>
      </c>
      <c r="GL29" s="1050"/>
      <c r="GM29" s="1061">
        <f xml:space="preserve"> IF( ISNUMBER(BD29), 0, 1 )</f>
        <v>0</v>
      </c>
      <c r="GN29" s="1061">
        <f>IF('[2]Validation flags'!$H$3=1,0, IF( ISNUMBER(BE29), 0, 1 ))</f>
        <v>0</v>
      </c>
      <c r="GO29" s="1061">
        <f>IF('[2]Validation flags'!$H$3=1,0, IF( ISNUMBER(BF29), 0, 1 ))</f>
        <v>0</v>
      </c>
      <c r="GP29" s="1050"/>
      <c r="GQ29" s="1050"/>
      <c r="GR29" s="1061">
        <f xml:space="preserve"> IF( ISNUMBER(BI29), 0, 1 )</f>
        <v>0</v>
      </c>
      <c r="GS29" s="1061">
        <f>IF('[2]Validation flags'!$H$3=1,0, IF( ISNUMBER(BJ29), 0, 1 ))</f>
        <v>0</v>
      </c>
      <c r="GT29" s="1061">
        <f>IF('[2]Validation flags'!$H$3=1,0, IF( ISNUMBER(BK29), 0, 1 ))</f>
        <v>0</v>
      </c>
      <c r="GU29" s="1050"/>
      <c r="GV29" s="1061">
        <f xml:space="preserve"> IF( ISNUMBER(BM29), 0, 1 )</f>
        <v>0</v>
      </c>
      <c r="GW29" s="1061">
        <f>IF('[2]Validation flags'!$H$3=1,0, IF( ISNUMBER(BN29), 0, 1 ))</f>
        <v>0</v>
      </c>
      <c r="GX29" s="1061">
        <f>IF('[2]Validation flags'!$H$3=1,0, IF( ISNUMBER(BO29), 0, 1 ))</f>
        <v>0</v>
      </c>
      <c r="GY29" s="1050"/>
      <c r="GZ29" s="1050"/>
      <c r="HA29" s="1061">
        <f xml:space="preserve"> IF( ISNUMBER(BR29), 0, 1 )</f>
        <v>0</v>
      </c>
      <c r="HB29" s="1061">
        <f>IF('[2]Validation flags'!$H$3=1,0, IF( ISNUMBER(BS29), 0, 1 ))</f>
        <v>0</v>
      </c>
      <c r="HC29" s="1061">
        <f>IF('[2]Validation flags'!$H$3=1,0, IF( ISNUMBER(BT29), 0, 1 ))</f>
        <v>0</v>
      </c>
      <c r="HD29" s="1050"/>
      <c r="HE29" s="1061">
        <f xml:space="preserve"> IF( ISNUMBER(BV29), 0, 1 )</f>
        <v>0</v>
      </c>
      <c r="HF29" s="1061">
        <f>IF('[2]Validation flags'!$H$3=1,0, IF( ISNUMBER(BW29), 0, 1 ))</f>
        <v>0</v>
      </c>
      <c r="HG29" s="1061">
        <f>IF('[2]Validation flags'!$H$3=1,0, IF( ISNUMBER(BX29), 0, 1 ))</f>
        <v>0</v>
      </c>
      <c r="HH29" s="1050"/>
      <c r="HI29" s="1050"/>
      <c r="HJ29" s="1061">
        <f xml:space="preserve"> IF( ISNUMBER(CA29), 0, 1 )</f>
        <v>0</v>
      </c>
      <c r="HK29" s="1061">
        <f>IF('[2]Validation flags'!$H$3=1,0, IF( ISNUMBER(CB29), 0, 1 ))</f>
        <v>0</v>
      </c>
      <c r="HL29" s="1061">
        <f>IF('[2]Validation flags'!$H$3=1,0, IF( ISNUMBER(CC29), 0, 1 ))</f>
        <v>0</v>
      </c>
      <c r="HM29" s="1050"/>
      <c r="HN29" s="1061">
        <f xml:space="preserve"> IF( ISNUMBER(CE29), 0, 1 )</f>
        <v>0</v>
      </c>
      <c r="HO29" s="1061">
        <f>IF('[2]Validation flags'!$H$3=1,0, IF( ISNUMBER(CF29), 0, 1 ))</f>
        <v>0</v>
      </c>
      <c r="HP29" s="1061">
        <f>IF('[2]Validation flags'!$H$3=1,0, IF( ISNUMBER(CG29), 0, 1 ))</f>
        <v>0</v>
      </c>
      <c r="HQ29" s="1050"/>
      <c r="HR29" s="1050"/>
      <c r="HS29" s="1061">
        <f xml:space="preserve"> IF( ISNUMBER(CJ29), 0, 1 )</f>
        <v>0</v>
      </c>
      <c r="HT29" s="1061">
        <f>IF('[2]Validation flags'!$H$3=1,0, IF( ISNUMBER(CK29), 0, 1 ))</f>
        <v>0</v>
      </c>
      <c r="HU29" s="1061">
        <f>IF('[2]Validation flags'!$H$3=1,0, IF( ISNUMBER(CL29), 0, 1 ))</f>
        <v>0</v>
      </c>
      <c r="HV29" s="1050"/>
      <c r="HW29" s="1061">
        <f xml:space="preserve"> IF( ISNUMBER(CN29), 0, 1 )</f>
        <v>0</v>
      </c>
      <c r="HX29" s="1061">
        <f>IF('[2]Validation flags'!$H$3=1,0, IF( ISNUMBER(CO29), 0, 1 ))</f>
        <v>0</v>
      </c>
      <c r="HY29" s="1061">
        <f>IF('[2]Validation flags'!$H$3=1,0, IF( ISNUMBER(CP29), 0, 1 ))</f>
        <v>0</v>
      </c>
      <c r="HZ29" s="1050"/>
      <c r="IA29" s="1050"/>
      <c r="IB29" s="1061">
        <f xml:space="preserve"> IF( ISNUMBER(CS29), 0, 1 )</f>
        <v>0</v>
      </c>
      <c r="IC29" s="1061">
        <f>IF('[2]Validation flags'!$H$3=1,0, IF( ISNUMBER(CT29), 0, 1 ))</f>
        <v>0</v>
      </c>
      <c r="ID29" s="1061">
        <f>IF('[2]Validation flags'!$H$3=1,0, IF( ISNUMBER(CU29), 0, 1 ))</f>
        <v>0</v>
      </c>
      <c r="IE29" s="1050"/>
      <c r="IF29" s="1061">
        <f xml:space="preserve"> IF( ISNUMBER(CW29), 0, 1 )</f>
        <v>0</v>
      </c>
      <c r="IG29" s="1061">
        <f>IF('[2]Validation flags'!$H$3=1,0, IF( ISNUMBER(CX29), 0, 1 ))</f>
        <v>0</v>
      </c>
      <c r="IH29" s="1061">
        <f>IF('[2]Validation flags'!$H$3=1,0, IF( ISNUMBER(CY29), 0, 1 ))</f>
        <v>0</v>
      </c>
      <c r="II29" s="1050"/>
      <c r="IJ29" s="1050"/>
      <c r="IK29" s="1061">
        <f xml:space="preserve"> IF( ISNUMBER(DB29), 0, 1 )</f>
        <v>0</v>
      </c>
      <c r="IL29" s="1061">
        <f>IF('[2]Validation flags'!$H$3=1,0, IF( ISNUMBER(DC29), 0, 1 ))</f>
        <v>0</v>
      </c>
      <c r="IM29" s="1061">
        <f>IF('[2]Validation flags'!$H$3=1,0, IF( ISNUMBER(DD29), 0, 1 ))</f>
        <v>0</v>
      </c>
      <c r="IN29" s="1050"/>
      <c r="IO29" s="1061">
        <f xml:space="preserve"> IF( ISNUMBER(DF29), 0, 1 )</f>
        <v>0</v>
      </c>
      <c r="IP29" s="1061">
        <f>IF('[2]Validation flags'!$H$3=1,0, IF( ISNUMBER(DG29), 0, 1 ))</f>
        <v>0</v>
      </c>
      <c r="IQ29" s="1061">
        <f>IF('[2]Validation flags'!$H$3=1,0, IF( ISNUMBER(DH29), 0, 1 ))</f>
        <v>0</v>
      </c>
      <c r="IR29" s="1050"/>
      <c r="IS29" s="1050"/>
      <c r="IT29" s="1061">
        <f xml:space="preserve"> IF( ISNUMBER(DK29), 0, 1 )</f>
        <v>0</v>
      </c>
      <c r="IU29" s="1061">
        <f>IF('[2]Validation flags'!$H$3=1,0, IF( ISNUMBER(DL29), 0, 1 ))</f>
        <v>0</v>
      </c>
      <c r="IV29" s="1061">
        <f>IF('[2]Validation flags'!$H$3=1,0, IF( ISNUMBER(DM29), 0, 1 ))</f>
        <v>0</v>
      </c>
      <c r="IW29" s="1050"/>
      <c r="IX29" s="1061">
        <f xml:space="preserve"> IF( ISNUMBER(DO29), 0, 1 )</f>
        <v>0</v>
      </c>
      <c r="IY29" s="1061">
        <f>IF('[2]Validation flags'!$H$3=1,0, IF( ISNUMBER(DP29), 0, 1 ))</f>
        <v>0</v>
      </c>
      <c r="IZ29" s="1061">
        <f>IF('[2]Validation flags'!$H$3=1,0, IF( ISNUMBER(DQ29), 0, 1 ))</f>
        <v>0</v>
      </c>
      <c r="JA29" s="1050"/>
      <c r="JB29" s="1050"/>
    </row>
    <row r="30" spans="2:263" ht="14.25" customHeight="1" thickBot="1" x14ac:dyDescent="0.3">
      <c r="B30" s="3312"/>
      <c r="C30" s="3312"/>
      <c r="D30" s="499"/>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3312"/>
      <c r="AO30" s="3312"/>
      <c r="AP30" s="3312"/>
      <c r="AQ30" s="3312"/>
      <c r="AR30" s="3312"/>
      <c r="AS30" s="3312"/>
      <c r="AT30" s="3312"/>
      <c r="AU30" s="3312"/>
      <c r="AV30" s="3312"/>
      <c r="AW30" s="3312"/>
      <c r="AX30" s="3312"/>
      <c r="AY30" s="3312"/>
      <c r="AZ30" s="3312"/>
      <c r="BA30" s="3312"/>
      <c r="BB30" s="3312"/>
      <c r="BC30" s="3312"/>
      <c r="BD30" s="3312"/>
      <c r="BE30" s="3312"/>
      <c r="BF30" s="3312"/>
      <c r="BG30" s="3312"/>
      <c r="BH30" s="3312"/>
      <c r="BI30" s="3312"/>
      <c r="BJ30" s="3312"/>
      <c r="BK30" s="3312"/>
      <c r="BL30" s="3312"/>
      <c r="BM30" s="3312"/>
      <c r="BN30" s="3312"/>
      <c r="BO30" s="3312"/>
      <c r="BP30" s="3312"/>
      <c r="BQ30" s="3312"/>
      <c r="BR30" s="3312"/>
      <c r="BS30" s="3312"/>
      <c r="BT30" s="3312"/>
      <c r="BU30" s="3312"/>
      <c r="BV30" s="3312"/>
      <c r="BW30" s="3312"/>
      <c r="BX30" s="3312"/>
      <c r="BY30" s="3312"/>
      <c r="BZ30" s="3312"/>
      <c r="CA30" s="3312"/>
      <c r="CB30" s="3312"/>
      <c r="CC30" s="3312"/>
      <c r="CD30" s="3312"/>
      <c r="CE30" s="3312"/>
      <c r="CF30" s="3312"/>
      <c r="CG30" s="3312"/>
      <c r="CH30" s="3312"/>
      <c r="CI30" s="3312"/>
      <c r="CJ30" s="3312"/>
      <c r="CK30" s="3312"/>
      <c r="CL30" s="3312"/>
      <c r="CM30" s="3312"/>
      <c r="CN30" s="3312"/>
      <c r="CO30" s="3312"/>
      <c r="CP30" s="3312"/>
      <c r="CQ30" s="3312"/>
      <c r="CR30" s="3312"/>
      <c r="CS30" s="3312"/>
      <c r="CT30" s="3312"/>
      <c r="CU30" s="3312"/>
      <c r="CV30" s="3312"/>
      <c r="CW30" s="3312"/>
      <c r="CX30" s="3312"/>
      <c r="CY30" s="3312"/>
      <c r="CZ30" s="3312"/>
      <c r="DB30" s="3312"/>
      <c r="DC30" s="3312"/>
      <c r="DD30" s="3312"/>
      <c r="DE30" s="3312"/>
      <c r="DF30" s="3312"/>
      <c r="DG30" s="3312"/>
      <c r="DH30" s="3312"/>
      <c r="DI30" s="3312"/>
      <c r="DJ30" s="3312"/>
      <c r="DK30" s="3312"/>
      <c r="DL30" s="3312"/>
      <c r="DM30" s="3312"/>
      <c r="DN30" s="3312"/>
      <c r="DO30" s="3312"/>
      <c r="DP30" s="3312"/>
      <c r="DQ30" s="3312"/>
      <c r="DR30" s="3312"/>
      <c r="DS30" s="3312"/>
      <c r="DT30" s="2951"/>
      <c r="DU30" s="3397"/>
      <c r="DV30" s="3397"/>
      <c r="DX30" s="43"/>
      <c r="EA30" s="2450"/>
      <c r="EB30" s="2450"/>
      <c r="EC30" s="2450"/>
      <c r="ED30" s="2450"/>
      <c r="EE30" s="2450"/>
      <c r="EF30" s="2450"/>
      <c r="EG30" s="2450"/>
      <c r="EH30" s="2450"/>
      <c r="EI30" s="2450"/>
      <c r="EJ30" s="2450"/>
      <c r="EK30" s="2450"/>
      <c r="EL30" s="2450"/>
      <c r="EM30" s="2450"/>
      <c r="EN30" s="2450"/>
      <c r="EP30" s="1050"/>
      <c r="EQ30" s="1050"/>
      <c r="ER30" s="1050"/>
      <c r="ES30" s="1050"/>
      <c r="ET30" s="1050"/>
      <c r="EU30" s="1050"/>
      <c r="EV30" s="1050"/>
      <c r="EW30" s="1050"/>
      <c r="EX30" s="1050"/>
      <c r="EY30" s="1050"/>
      <c r="EZ30" s="1050"/>
      <c r="FA30" s="1050"/>
      <c r="FB30" s="1050"/>
      <c r="FC30" s="1050"/>
      <c r="FD30" s="1050"/>
      <c r="FE30" s="1050"/>
      <c r="FF30" s="1050"/>
      <c r="FG30" s="1050"/>
      <c r="FH30" s="1050"/>
      <c r="FI30" s="1050"/>
      <c r="FJ30" s="1050"/>
      <c r="FK30" s="1050"/>
      <c r="FL30" s="1050"/>
      <c r="FM30" s="1050"/>
      <c r="FN30" s="1050"/>
      <c r="FO30" s="1050"/>
      <c r="FP30" s="1050"/>
      <c r="FQ30" s="1050"/>
      <c r="FR30" s="1050"/>
      <c r="FS30" s="1050"/>
      <c r="FT30" s="1050"/>
      <c r="FU30" s="1050"/>
      <c r="FV30" s="1050"/>
      <c r="FW30" s="1050"/>
      <c r="FX30" s="1050"/>
      <c r="FY30" s="1050"/>
      <c r="FZ30" s="1050"/>
      <c r="GA30" s="1050"/>
      <c r="GB30" s="1050"/>
      <c r="GC30" s="1050"/>
      <c r="GD30" s="1050"/>
      <c r="GE30" s="1050"/>
      <c r="GF30" s="1050"/>
      <c r="GG30" s="1050"/>
      <c r="GH30" s="1050"/>
      <c r="GI30" s="1050"/>
      <c r="GJ30" s="1050"/>
      <c r="GK30" s="1050"/>
      <c r="GL30" s="1050"/>
      <c r="GM30" s="1050"/>
      <c r="GN30" s="1050"/>
      <c r="GO30" s="1050"/>
      <c r="GP30" s="1050"/>
      <c r="GQ30" s="1050"/>
      <c r="GR30" s="1050"/>
      <c r="GS30" s="1050"/>
      <c r="GT30" s="1050"/>
      <c r="GU30" s="1050"/>
      <c r="GV30" s="1050"/>
      <c r="GW30" s="1050"/>
      <c r="GX30" s="1050"/>
      <c r="GY30" s="1050"/>
      <c r="GZ30" s="1050"/>
      <c r="HA30" s="1050"/>
      <c r="HB30" s="1050"/>
      <c r="HC30" s="1050"/>
      <c r="HD30" s="1050"/>
      <c r="HE30" s="1050"/>
      <c r="HF30" s="1050"/>
      <c r="HG30" s="1050"/>
      <c r="HH30" s="1050"/>
      <c r="HI30" s="1050"/>
      <c r="HJ30" s="1050"/>
      <c r="HK30" s="1050"/>
      <c r="HL30" s="1050"/>
      <c r="HM30" s="1050"/>
      <c r="HN30" s="1050"/>
      <c r="HO30" s="1050"/>
      <c r="HP30" s="1050"/>
      <c r="HQ30" s="1050"/>
      <c r="HR30" s="1050"/>
      <c r="HS30" s="1050"/>
      <c r="HT30" s="1050"/>
      <c r="HU30" s="1050"/>
      <c r="HV30" s="1050"/>
      <c r="HW30" s="1050"/>
      <c r="HX30" s="1050"/>
      <c r="HY30" s="1050"/>
      <c r="HZ30" s="1050"/>
      <c r="IA30" s="1050"/>
      <c r="IB30" s="1050"/>
      <c r="IC30" s="1050"/>
      <c r="ID30" s="1050"/>
      <c r="IE30" s="1050"/>
      <c r="IF30" s="1050"/>
      <c r="IG30" s="1050"/>
      <c r="IH30" s="1050"/>
      <c r="II30" s="1050"/>
      <c r="IJ30" s="1050"/>
      <c r="IK30" s="1050"/>
      <c r="IL30" s="1050"/>
      <c r="IM30" s="1050"/>
      <c r="IN30" s="1050"/>
      <c r="IO30" s="1050"/>
      <c r="IP30" s="1050"/>
      <c r="IQ30" s="1050"/>
      <c r="IR30" s="1050"/>
      <c r="IS30" s="1050"/>
      <c r="IT30" s="1050"/>
      <c r="IU30" s="1050"/>
      <c r="IV30" s="1050"/>
      <c r="IW30" s="1050"/>
      <c r="IX30" s="1050"/>
      <c r="IY30" s="1050"/>
      <c r="IZ30" s="1050"/>
      <c r="JA30" s="1050"/>
      <c r="JB30" s="1050"/>
    </row>
    <row r="31" spans="2:263" ht="14.25" customHeight="1" thickBot="1" x14ac:dyDescent="0.3">
      <c r="B31" s="3399" t="s">
        <v>167</v>
      </c>
      <c r="C31" s="206" t="s">
        <v>8362</v>
      </c>
      <c r="D31" s="499"/>
      <c r="E31" s="3312"/>
      <c r="F31" s="3312"/>
      <c r="G31" s="3312"/>
      <c r="H31" s="3312"/>
      <c r="I31" s="3312"/>
      <c r="J31" s="3312"/>
      <c r="K31" s="3312"/>
      <c r="L31" s="3312"/>
      <c r="M31" s="3312"/>
      <c r="N31" s="3312"/>
      <c r="O31" s="3419">
        <v>2013</v>
      </c>
      <c r="P31" s="3312"/>
      <c r="Q31" s="3312"/>
      <c r="R31" s="3312"/>
      <c r="S31" s="3312"/>
      <c r="T31" s="3312"/>
      <c r="U31" s="3312"/>
      <c r="V31" s="3312"/>
      <c r="W31" s="3312"/>
      <c r="X31" s="3419">
        <v>2014</v>
      </c>
      <c r="Y31" s="3420"/>
      <c r="Z31" s="3420"/>
      <c r="AA31" s="3420"/>
      <c r="AB31" s="3420"/>
      <c r="AC31" s="3420"/>
      <c r="AD31" s="3420"/>
      <c r="AE31" s="3420"/>
      <c r="AF31" s="3420"/>
      <c r="AG31" s="3419">
        <v>2015</v>
      </c>
      <c r="AH31" s="3420"/>
      <c r="AI31" s="3420"/>
      <c r="AJ31" s="3420"/>
      <c r="AK31" s="3420"/>
      <c r="AL31" s="3420"/>
      <c r="AM31" s="3420"/>
      <c r="AN31" s="3420"/>
      <c r="AO31" s="3420"/>
      <c r="AP31" s="3419">
        <v>2016</v>
      </c>
      <c r="AQ31" s="3420"/>
      <c r="AR31" s="3420"/>
      <c r="AS31" s="3420"/>
      <c r="AT31" s="3420"/>
      <c r="AU31" s="3420"/>
      <c r="AV31" s="3420"/>
      <c r="AW31" s="3420"/>
      <c r="AX31" s="3420"/>
      <c r="AY31" s="3419">
        <v>2017</v>
      </c>
      <c r="AZ31" s="3420"/>
      <c r="BA31" s="3420"/>
      <c r="BB31" s="3420"/>
      <c r="BC31" s="3420"/>
      <c r="BD31" s="3420"/>
      <c r="BE31" s="3420"/>
      <c r="BF31" s="3420"/>
      <c r="BG31" s="3420"/>
      <c r="BH31" s="3419">
        <v>2018</v>
      </c>
      <c r="BI31" s="3420"/>
      <c r="BJ31" s="3421"/>
      <c r="BK31" s="3421"/>
      <c r="BL31" s="3421"/>
      <c r="BM31" s="3421"/>
      <c r="BN31" s="3421"/>
      <c r="BO31" s="3421"/>
      <c r="BP31" s="3421"/>
      <c r="BQ31" s="3419">
        <v>2019</v>
      </c>
      <c r="BR31" s="3421"/>
      <c r="BS31" s="3421"/>
      <c r="BT31" s="3421"/>
      <c r="BU31" s="3421"/>
      <c r="BV31" s="3421"/>
      <c r="BW31" s="3421"/>
      <c r="BX31" s="3421"/>
      <c r="BY31" s="3421"/>
      <c r="BZ31" s="3419">
        <v>2020</v>
      </c>
      <c r="CA31" s="3421"/>
      <c r="CB31" s="3421"/>
      <c r="CC31" s="3421"/>
      <c r="CD31" s="3421"/>
      <c r="CE31" s="3421"/>
      <c r="CF31" s="3421"/>
      <c r="CG31" s="3421"/>
      <c r="CH31" s="3421"/>
      <c r="CI31" s="3419">
        <v>2021</v>
      </c>
      <c r="CJ31" s="3421"/>
      <c r="CK31" s="3421"/>
      <c r="CL31" s="3421"/>
      <c r="CM31" s="3421"/>
      <c r="CN31" s="3421"/>
      <c r="CO31" s="3421"/>
      <c r="CP31" s="3421"/>
      <c r="CQ31" s="3421"/>
      <c r="CR31" s="3419">
        <v>2022</v>
      </c>
      <c r="CS31" s="3421"/>
      <c r="CT31" s="3421"/>
      <c r="CU31" s="3421"/>
      <c r="CV31" s="3422"/>
      <c r="CW31" s="3422"/>
      <c r="CX31" s="3422"/>
      <c r="CY31" s="3422"/>
      <c r="CZ31" s="3422"/>
      <c r="DA31" s="3419">
        <v>2023</v>
      </c>
      <c r="DB31" s="3422"/>
      <c r="DC31" s="3422"/>
      <c r="DD31" s="3422"/>
      <c r="DE31" s="3421"/>
      <c r="DF31" s="3421"/>
      <c r="DG31" s="3421"/>
      <c r="DH31" s="3421"/>
      <c r="DI31" s="3421"/>
      <c r="DJ31" s="3419">
        <v>2024</v>
      </c>
      <c r="DK31" s="3421"/>
      <c r="DL31" s="3421"/>
      <c r="DM31" s="3421"/>
      <c r="DN31" s="3421"/>
      <c r="DO31" s="3421"/>
      <c r="DP31" s="3421"/>
      <c r="DQ31" s="3421"/>
      <c r="DR31" s="3421"/>
      <c r="DS31" s="3419">
        <v>2025</v>
      </c>
      <c r="DT31" s="2951"/>
      <c r="DU31" s="3423"/>
      <c r="DV31" s="3424"/>
      <c r="DX31" s="43"/>
      <c r="EA31" s="2450"/>
      <c r="EB31" s="2450"/>
      <c r="EC31" s="2450"/>
      <c r="ED31" s="2450"/>
      <c r="EE31" s="2450"/>
      <c r="EF31" s="2450"/>
      <c r="EG31" s="2450"/>
      <c r="EH31" s="2450"/>
      <c r="EI31" s="2450"/>
      <c r="EJ31" s="2450"/>
      <c r="EK31" s="2450"/>
      <c r="EL31" s="2450"/>
      <c r="EM31" s="2450"/>
      <c r="EN31" s="2450"/>
      <c r="EP31" s="1050"/>
      <c r="EQ31" s="1050"/>
      <c r="ER31" s="1050"/>
      <c r="ES31" s="1050"/>
      <c r="ET31" s="1050"/>
      <c r="EU31" s="1050"/>
      <c r="EV31" s="1050"/>
      <c r="EW31" s="1050"/>
      <c r="EX31" s="1050"/>
      <c r="EY31" s="1050"/>
      <c r="EZ31" s="1050"/>
      <c r="FA31" s="1050"/>
      <c r="FB31" s="1050"/>
      <c r="FC31" s="1050"/>
      <c r="FD31" s="1050"/>
      <c r="FE31" s="1050"/>
      <c r="FF31" s="1050"/>
      <c r="FG31" s="1050"/>
      <c r="FH31" s="1050"/>
      <c r="FI31" s="1050"/>
      <c r="FJ31" s="1050"/>
      <c r="FK31" s="1050"/>
      <c r="FL31" s="1050"/>
      <c r="FM31" s="1050"/>
      <c r="FN31" s="1050"/>
      <c r="FO31" s="1050"/>
      <c r="FP31" s="1050"/>
      <c r="FQ31" s="1050"/>
      <c r="FR31" s="1050"/>
      <c r="FS31" s="1050"/>
      <c r="FT31" s="1050"/>
      <c r="FU31" s="1050"/>
      <c r="FV31" s="1050"/>
      <c r="FW31" s="1050"/>
      <c r="FX31" s="1050"/>
      <c r="FY31" s="1050"/>
      <c r="FZ31" s="1050"/>
      <c r="GA31" s="1050"/>
      <c r="GB31" s="1050"/>
      <c r="GC31" s="1050"/>
      <c r="GD31" s="1050"/>
      <c r="GE31" s="1050"/>
      <c r="GF31" s="1050"/>
      <c r="GG31" s="1050"/>
      <c r="GH31" s="1050"/>
      <c r="GI31" s="1050"/>
      <c r="GJ31" s="1050"/>
      <c r="GK31" s="1050"/>
      <c r="GL31" s="1050"/>
      <c r="GM31" s="1050"/>
      <c r="GN31" s="1050"/>
      <c r="GO31" s="1050"/>
      <c r="GP31" s="1050"/>
      <c r="GQ31" s="1050"/>
      <c r="GR31" s="1050"/>
      <c r="GS31" s="1050"/>
      <c r="GT31" s="1050"/>
      <c r="GU31" s="1050"/>
      <c r="GV31" s="1050"/>
      <c r="GW31" s="1050"/>
      <c r="GX31" s="1050"/>
      <c r="GY31" s="1050"/>
      <c r="GZ31" s="1050"/>
      <c r="HA31" s="1050"/>
      <c r="HB31" s="1050"/>
      <c r="HC31" s="1050"/>
      <c r="HD31" s="1050"/>
      <c r="HE31" s="1050"/>
      <c r="HF31" s="1050"/>
      <c r="HG31" s="1050"/>
      <c r="HH31" s="1050"/>
      <c r="HI31" s="1050"/>
      <c r="HJ31" s="1050"/>
      <c r="HK31" s="1050"/>
      <c r="HL31" s="1050"/>
      <c r="HM31" s="1050"/>
      <c r="HN31" s="1050"/>
      <c r="HO31" s="1050"/>
      <c r="HP31" s="1050"/>
      <c r="HQ31" s="1050"/>
      <c r="HR31" s="1050"/>
      <c r="HS31" s="1050"/>
      <c r="HT31" s="1050"/>
      <c r="HU31" s="1050"/>
      <c r="HV31" s="1050"/>
      <c r="HW31" s="1050"/>
      <c r="HX31" s="1050"/>
      <c r="HY31" s="1050"/>
      <c r="HZ31" s="1050"/>
      <c r="IA31" s="1050"/>
      <c r="IB31" s="1050"/>
      <c r="IC31" s="1050"/>
      <c r="ID31" s="1050"/>
      <c r="IE31" s="1050"/>
      <c r="IF31" s="1050"/>
      <c r="IG31" s="1050"/>
      <c r="IH31" s="1050"/>
      <c r="II31" s="1050"/>
      <c r="IJ31" s="1050"/>
      <c r="IK31" s="1050"/>
      <c r="IL31" s="1050"/>
      <c r="IM31" s="1050"/>
      <c r="IN31" s="1050"/>
      <c r="IO31" s="1050"/>
      <c r="IP31" s="1050"/>
      <c r="IQ31" s="1050"/>
      <c r="IR31" s="1050"/>
      <c r="IS31" s="1050"/>
      <c r="IT31" s="1050"/>
      <c r="IU31" s="1050"/>
      <c r="IV31" s="1050"/>
      <c r="IW31" s="1050"/>
      <c r="IX31" s="1050"/>
      <c r="IY31" s="1050"/>
      <c r="IZ31" s="1050"/>
      <c r="JA31" s="1050"/>
      <c r="JB31" s="1050"/>
    </row>
    <row r="32" spans="2:263" ht="14.25" customHeight="1" x14ac:dyDescent="0.25">
      <c r="B32" s="3425">
        <v>17</v>
      </c>
      <c r="C32" s="3426" t="s">
        <v>8363</v>
      </c>
      <c r="D32" s="3427" t="s">
        <v>8364</v>
      </c>
      <c r="E32" s="3428" t="s">
        <v>41</v>
      </c>
      <c r="F32" s="3429">
        <v>3</v>
      </c>
      <c r="G32" s="3312"/>
      <c r="H32" s="3312"/>
      <c r="I32" s="3312"/>
      <c r="J32" s="3312"/>
      <c r="K32" s="3312"/>
      <c r="L32" s="3312"/>
      <c r="M32" s="3312"/>
      <c r="N32" s="3312"/>
      <c r="O32" s="3430">
        <v>0.375</v>
      </c>
      <c r="P32" s="3396"/>
      <c r="Q32" s="3396"/>
      <c r="R32" s="3396"/>
      <c r="S32" s="3396"/>
      <c r="T32" s="3396"/>
      <c r="U32" s="3396"/>
      <c r="V32" s="3396"/>
      <c r="W32" s="3396"/>
      <c r="X32" s="3430">
        <v>0.378</v>
      </c>
      <c r="Y32" s="3396"/>
      <c r="Z32" s="3396"/>
      <c r="AA32" s="3396"/>
      <c r="AB32" s="3396"/>
      <c r="AC32" s="3396"/>
      <c r="AD32" s="3396"/>
      <c r="AE32" s="3396"/>
      <c r="AF32" s="3396"/>
      <c r="AG32" s="3430">
        <v>0.28499999999999998</v>
      </c>
      <c r="AH32" s="3396"/>
      <c r="AI32" s="3396"/>
      <c r="AJ32" s="3396"/>
      <c r="AK32" s="3396"/>
      <c r="AL32" s="3396"/>
      <c r="AM32" s="3396"/>
      <c r="AN32" s="3396"/>
      <c r="AO32" s="3396"/>
      <c r="AP32" s="3430">
        <v>0.42</v>
      </c>
      <c r="AQ32" s="3396"/>
      <c r="AR32" s="3396"/>
      <c r="AS32" s="3396"/>
      <c r="AT32" s="3396"/>
      <c r="AU32" s="3396"/>
      <c r="AV32" s="3396"/>
      <c r="AW32" s="3396"/>
      <c r="AX32" s="3396"/>
      <c r="AY32" s="3430">
        <v>0.35499999999999998</v>
      </c>
      <c r="AZ32" s="3396"/>
      <c r="BA32" s="3396"/>
      <c r="BB32" s="3396"/>
      <c r="BC32" s="3396"/>
      <c r="BD32" s="3396"/>
      <c r="BE32" s="3396"/>
      <c r="BF32" s="3396"/>
      <c r="BG32" s="3396"/>
      <c r="BH32" s="3430">
        <v>0.28199999999999997</v>
      </c>
      <c r="BI32" s="3431"/>
      <c r="BJ32" s="3432"/>
      <c r="BK32" s="3432"/>
      <c r="BL32" s="3432"/>
      <c r="BM32" s="3432"/>
      <c r="BN32" s="3432"/>
      <c r="BO32" s="3432"/>
      <c r="BP32" s="3432"/>
      <c r="BQ32" s="3430">
        <v>0.28199999999999997</v>
      </c>
      <c r="BR32" s="3432"/>
      <c r="BS32" s="3432"/>
      <c r="BT32" s="3432"/>
      <c r="BU32" s="3432"/>
      <c r="BV32" s="3432"/>
      <c r="BW32" s="3432"/>
      <c r="BX32" s="3432"/>
      <c r="BY32" s="3432"/>
      <c r="BZ32" s="3430">
        <v>0.28199999999999997</v>
      </c>
      <c r="CA32" s="3432"/>
      <c r="CB32" s="3432"/>
      <c r="CC32" s="3432"/>
      <c r="CD32" s="3432"/>
      <c r="CE32" s="3432"/>
      <c r="CF32" s="3432"/>
      <c r="CG32" s="3432"/>
      <c r="CH32" s="3432"/>
      <c r="CI32" s="3430">
        <v>0.28199999999999997</v>
      </c>
      <c r="CJ32" s="3432"/>
      <c r="CK32" s="3432"/>
      <c r="CL32" s="3432"/>
      <c r="CM32" s="3432"/>
      <c r="CN32" s="3432"/>
      <c r="CO32" s="3432"/>
      <c r="CP32" s="3432"/>
      <c r="CQ32" s="3432"/>
      <c r="CR32" s="3430">
        <v>0.28199999999999997</v>
      </c>
      <c r="CS32" s="3432"/>
      <c r="CT32" s="3432"/>
      <c r="CU32" s="3432"/>
      <c r="CV32" s="3432"/>
      <c r="CW32" s="3432"/>
      <c r="CX32" s="3432"/>
      <c r="CY32" s="3432"/>
      <c r="CZ32" s="3432"/>
      <c r="DA32" s="3430">
        <v>0.28199999999999997</v>
      </c>
      <c r="DB32" s="3432"/>
      <c r="DC32" s="3432"/>
      <c r="DD32" s="3432"/>
      <c r="DE32" s="3432"/>
      <c r="DF32" s="3432"/>
      <c r="DG32" s="3432"/>
      <c r="DH32" s="3432"/>
      <c r="DI32" s="3432"/>
      <c r="DJ32" s="3430">
        <v>0.28199999999999997</v>
      </c>
      <c r="DK32" s="3432"/>
      <c r="DL32" s="3432"/>
      <c r="DM32" s="3432"/>
      <c r="DN32" s="3432"/>
      <c r="DO32" s="3432"/>
      <c r="DP32" s="3432"/>
      <c r="DQ32" s="3432"/>
      <c r="DR32" s="3432"/>
      <c r="DS32" s="3430">
        <v>0.28199999999999997</v>
      </c>
      <c r="DT32" s="2951"/>
      <c r="DU32" s="3433"/>
      <c r="DV32" s="3434"/>
      <c r="DX32" s="43">
        <f xml:space="preserve"> IF( SUM( EP32:JB32 ) = 0, 0, $EP$5 )</f>
        <v>0</v>
      </c>
      <c r="EA32" s="2450"/>
      <c r="EB32" s="2450"/>
      <c r="EC32" s="2450"/>
      <c r="ED32" s="2450"/>
      <c r="EE32" s="2450"/>
      <c r="EF32" s="2450"/>
      <c r="EG32" s="2450"/>
      <c r="EH32" s="2450"/>
      <c r="EI32" s="2450"/>
      <c r="EJ32" s="2450"/>
      <c r="EK32" s="2450"/>
      <c r="EL32" s="2450"/>
      <c r="EM32" s="2450"/>
      <c r="EN32" s="2450"/>
      <c r="EP32" s="1050"/>
      <c r="EQ32" s="1050"/>
      <c r="ER32" s="1050"/>
      <c r="ES32" s="1050"/>
      <c r="ET32" s="1050"/>
      <c r="EU32" s="1050"/>
      <c r="EV32" s="1050"/>
      <c r="EW32" s="1050"/>
      <c r="EX32" s="1061">
        <f xml:space="preserve"> IF( ISNUMBER(O32), 0, 1 )</f>
        <v>0</v>
      </c>
      <c r="EY32" s="1050"/>
      <c r="EZ32" s="1050"/>
      <c r="FA32" s="1050"/>
      <c r="FB32" s="1050"/>
      <c r="FC32" s="1050"/>
      <c r="FD32" s="1050"/>
      <c r="FE32" s="1050"/>
      <c r="FF32" s="1050"/>
      <c r="FG32" s="1061">
        <f xml:space="preserve"> IF( ISNUMBER(X32), 0, 1 )</f>
        <v>0</v>
      </c>
      <c r="FH32" s="1050"/>
      <c r="FI32" s="1050"/>
      <c r="FJ32" s="1050"/>
      <c r="FK32" s="1050"/>
      <c r="FL32" s="1050"/>
      <c r="FM32" s="1050"/>
      <c r="FN32" s="1050"/>
      <c r="FO32" s="1050"/>
      <c r="FP32" s="1061">
        <f xml:space="preserve"> IF( ISNUMBER(AG32), 0, 1 )</f>
        <v>0</v>
      </c>
      <c r="FQ32" s="1050"/>
      <c r="FR32" s="1050"/>
      <c r="FS32" s="1050"/>
      <c r="FT32" s="1050"/>
      <c r="FU32" s="1050"/>
      <c r="FV32" s="1050"/>
      <c r="FW32" s="1050"/>
      <c r="FX32" s="1050"/>
      <c r="FY32" s="1061">
        <f xml:space="preserve"> IF( ISNUMBER(AP32), 0, 1 )</f>
        <v>0</v>
      </c>
      <c r="FZ32" s="1050"/>
      <c r="GA32" s="1050"/>
      <c r="GB32" s="1050"/>
      <c r="GC32" s="1050"/>
      <c r="GD32" s="1050"/>
      <c r="GE32" s="1050"/>
      <c r="GF32" s="1050"/>
      <c r="GG32" s="1050"/>
      <c r="GH32" s="1061">
        <f xml:space="preserve"> IF( ISNUMBER(AY32), 0, 1 )</f>
        <v>0</v>
      </c>
      <c r="GI32" s="1050"/>
      <c r="GJ32" s="1050"/>
      <c r="GK32" s="1050"/>
      <c r="GL32" s="1050"/>
      <c r="GM32" s="1050"/>
      <c r="GN32" s="1050"/>
      <c r="GO32" s="1050"/>
      <c r="GP32" s="1050"/>
      <c r="GQ32" s="1061">
        <f xml:space="preserve"> IF( ISNUMBER(BH32), 0, 1 )</f>
        <v>0</v>
      </c>
      <c r="GR32" s="1050"/>
      <c r="GS32" s="1050"/>
      <c r="GT32" s="1050"/>
      <c r="GU32" s="1050"/>
      <c r="GV32" s="1050"/>
      <c r="GW32" s="1050"/>
      <c r="GX32" s="1050"/>
      <c r="GY32" s="1050"/>
      <c r="GZ32" s="1061">
        <f xml:space="preserve"> IF( ISNUMBER(BQ32), 0, 1 )</f>
        <v>0</v>
      </c>
      <c r="HA32" s="1050"/>
      <c r="HB32" s="1050"/>
      <c r="HC32" s="1050"/>
      <c r="HD32" s="1050"/>
      <c r="HE32" s="1050"/>
      <c r="HF32" s="1050"/>
      <c r="HG32" s="1050"/>
      <c r="HH32" s="1050"/>
      <c r="HI32" s="1061">
        <f xml:space="preserve"> IF( ISNUMBER(BZ32), 0, 1 )</f>
        <v>0</v>
      </c>
      <c r="HJ32" s="1050"/>
      <c r="HK32" s="1050"/>
      <c r="HL32" s="1050"/>
      <c r="HM32" s="1050"/>
      <c r="HN32" s="1050"/>
      <c r="HO32" s="1050"/>
      <c r="HP32" s="1050"/>
      <c r="HQ32" s="1050"/>
      <c r="HR32" s="1061">
        <f xml:space="preserve"> IF( ISNUMBER(CI32), 0, 1 )</f>
        <v>0</v>
      </c>
      <c r="HS32" s="1050"/>
      <c r="HT32" s="1050"/>
      <c r="HU32" s="1050"/>
      <c r="HV32" s="1050"/>
      <c r="HW32" s="1050"/>
      <c r="HX32" s="1050"/>
      <c r="HY32" s="1050"/>
      <c r="HZ32" s="1050"/>
      <c r="IA32" s="1061">
        <f xml:space="preserve"> IF( ISNUMBER(CR32), 0, 1 )</f>
        <v>0</v>
      </c>
      <c r="IB32" s="1050"/>
      <c r="IC32" s="1050"/>
      <c r="ID32" s="1050"/>
      <c r="IE32" s="1050"/>
      <c r="IF32" s="1050"/>
      <c r="IG32" s="1050"/>
      <c r="IH32" s="1050"/>
      <c r="II32" s="1050"/>
      <c r="IJ32" s="1061">
        <f xml:space="preserve"> IF( ISNUMBER(DA32), 0, 1 )</f>
        <v>0</v>
      </c>
      <c r="IK32" s="1050"/>
      <c r="IL32" s="1050"/>
      <c r="IM32" s="1050"/>
      <c r="IN32" s="1050"/>
      <c r="IO32" s="1050"/>
      <c r="IP32" s="1050"/>
      <c r="IQ32" s="1050"/>
      <c r="IR32" s="1050"/>
      <c r="IS32" s="1061">
        <f xml:space="preserve"> IF( ISNUMBER(DJ32), 0, 1 )</f>
        <v>0</v>
      </c>
      <c r="IT32" s="1050"/>
      <c r="IU32" s="1050"/>
      <c r="IV32" s="1050"/>
      <c r="IW32" s="1050"/>
      <c r="IX32" s="1050"/>
      <c r="IY32" s="1050"/>
      <c r="IZ32" s="1050"/>
      <c r="JA32" s="1050"/>
      <c r="JB32" s="1061">
        <f xml:space="preserve"> IF( ISNUMBER(DS32), 0, 1 )</f>
        <v>0</v>
      </c>
    </row>
    <row r="33" spans="2:263" ht="14.25" customHeight="1" x14ac:dyDescent="0.25">
      <c r="B33" s="62">
        <v>18</v>
      </c>
      <c r="C33" s="63" t="s">
        <v>8365</v>
      </c>
      <c r="D33" s="2079" t="s">
        <v>8366</v>
      </c>
      <c r="E33" s="64" t="s">
        <v>41</v>
      </c>
      <c r="F33" s="79">
        <v>3</v>
      </c>
      <c r="G33" s="3312"/>
      <c r="H33" s="3312"/>
      <c r="I33" s="3312"/>
      <c r="J33" s="3312"/>
      <c r="K33" s="3312"/>
      <c r="L33" s="3312"/>
      <c r="M33" s="3312"/>
      <c r="N33" s="3312"/>
      <c r="O33" s="3435">
        <v>0</v>
      </c>
      <c r="P33" s="3396"/>
      <c r="Q33" s="3396"/>
      <c r="R33" s="3396"/>
      <c r="S33" s="3396"/>
      <c r="T33" s="3396"/>
      <c r="U33" s="3396"/>
      <c r="V33" s="3396"/>
      <c r="W33" s="3396"/>
      <c r="X33" s="3435">
        <v>0</v>
      </c>
      <c r="Y33" s="3396"/>
      <c r="Z33" s="3396"/>
      <c r="AA33" s="3396"/>
      <c r="AB33" s="3396"/>
      <c r="AC33" s="3396"/>
      <c r="AD33" s="3396"/>
      <c r="AE33" s="3396"/>
      <c r="AF33" s="3396"/>
      <c r="AG33" s="3435">
        <v>0</v>
      </c>
      <c r="AH33" s="3396"/>
      <c r="AI33" s="3396"/>
      <c r="AJ33" s="3396"/>
      <c r="AK33" s="3396"/>
      <c r="AL33" s="3396"/>
      <c r="AM33" s="3396"/>
      <c r="AN33" s="3396"/>
      <c r="AO33" s="3396"/>
      <c r="AP33" s="3435">
        <v>0</v>
      </c>
      <c r="AQ33" s="3396"/>
      <c r="AR33" s="3396"/>
      <c r="AS33" s="3396"/>
      <c r="AT33" s="3396"/>
      <c r="AU33" s="3396"/>
      <c r="AV33" s="3396"/>
      <c r="AW33" s="3396"/>
      <c r="AX33" s="3396"/>
      <c r="AY33" s="3435">
        <v>0</v>
      </c>
      <c r="AZ33" s="3396"/>
      <c r="BA33" s="3396"/>
      <c r="BB33" s="3396"/>
      <c r="BC33" s="3396"/>
      <c r="BD33" s="3396"/>
      <c r="BE33" s="3396"/>
      <c r="BF33" s="3396"/>
      <c r="BG33" s="3396"/>
      <c r="BH33" s="3435">
        <v>0.28199999999999997</v>
      </c>
      <c r="BI33" s="3431"/>
      <c r="BJ33" s="3432"/>
      <c r="BK33" s="3432"/>
      <c r="BL33" s="3432"/>
      <c r="BM33" s="3432"/>
      <c r="BN33" s="3432"/>
      <c r="BO33" s="3432"/>
      <c r="BP33" s="3432"/>
      <c r="BQ33" s="3435">
        <v>0.28199999999999997</v>
      </c>
      <c r="BR33" s="3432"/>
      <c r="BS33" s="3432"/>
      <c r="BT33" s="3432"/>
      <c r="BU33" s="3432"/>
      <c r="BV33" s="3432"/>
      <c r="BW33" s="3432"/>
      <c r="BX33" s="3432"/>
      <c r="BY33" s="3432"/>
      <c r="BZ33" s="3435">
        <v>0.28199999999999997</v>
      </c>
      <c r="CA33" s="3432"/>
      <c r="CB33" s="3432"/>
      <c r="CC33" s="3432"/>
      <c r="CD33" s="3432"/>
      <c r="CE33" s="3432"/>
      <c r="CF33" s="3432"/>
      <c r="CG33" s="3432"/>
      <c r="CH33" s="3432"/>
      <c r="CI33" s="3435">
        <v>0.28199999999999997</v>
      </c>
      <c r="CJ33" s="3432"/>
      <c r="CK33" s="3432"/>
      <c r="CL33" s="3432"/>
      <c r="CM33" s="3432"/>
      <c r="CN33" s="3432"/>
      <c r="CO33" s="3432"/>
      <c r="CP33" s="3432"/>
      <c r="CQ33" s="3432"/>
      <c r="CR33" s="3435">
        <v>0.28199999999999997</v>
      </c>
      <c r="CS33" s="3432"/>
      <c r="CT33" s="3432"/>
      <c r="CU33" s="3432"/>
      <c r="CV33" s="3432"/>
      <c r="CW33" s="3432"/>
      <c r="CX33" s="3432"/>
      <c r="CY33" s="3432"/>
      <c r="CZ33" s="3432"/>
      <c r="DA33" s="3435">
        <v>0.28199999999999997</v>
      </c>
      <c r="DB33" s="3432"/>
      <c r="DC33" s="3432"/>
      <c r="DD33" s="3432"/>
      <c r="DE33" s="3432"/>
      <c r="DF33" s="3432"/>
      <c r="DG33" s="3432"/>
      <c r="DH33" s="3432"/>
      <c r="DI33" s="3432"/>
      <c r="DJ33" s="3435">
        <v>0.28199999999999997</v>
      </c>
      <c r="DK33" s="3432"/>
      <c r="DL33" s="3432"/>
      <c r="DM33" s="3432"/>
      <c r="DN33" s="3432"/>
      <c r="DO33" s="3432"/>
      <c r="DP33" s="3432"/>
      <c r="DQ33" s="3432"/>
      <c r="DR33" s="3432"/>
      <c r="DS33" s="3435">
        <v>0.28199999999999997</v>
      </c>
      <c r="DT33" s="2951"/>
      <c r="DU33" s="3433"/>
      <c r="DV33" s="3434"/>
      <c r="DX33" s="43">
        <f xml:space="preserve"> IF( SUM( EP33:JB33 ) = 0, 0, $EP$5 )</f>
        <v>0</v>
      </c>
      <c r="EA33" s="2450"/>
      <c r="EB33" s="2450"/>
      <c r="EC33" s="2450"/>
      <c r="ED33" s="2450"/>
      <c r="EE33" s="2450"/>
      <c r="EF33" s="2450"/>
      <c r="EG33" s="2450"/>
      <c r="EH33" s="2450"/>
      <c r="EI33" s="2450"/>
      <c r="EJ33" s="2450"/>
      <c r="EK33" s="2450"/>
      <c r="EL33" s="2450"/>
      <c r="EM33" s="2450"/>
      <c r="EN33" s="2450"/>
      <c r="EP33" s="1050"/>
      <c r="EQ33" s="1050"/>
      <c r="ER33" s="1050"/>
      <c r="ES33" s="1050"/>
      <c r="ET33" s="1050"/>
      <c r="EU33" s="1050"/>
      <c r="EV33" s="1050"/>
      <c r="EW33" s="1050"/>
      <c r="EX33" s="1061">
        <f xml:space="preserve"> IF( ISNUMBER(O33), 0, 1 )</f>
        <v>0</v>
      </c>
      <c r="EY33" s="1050"/>
      <c r="EZ33" s="1050"/>
      <c r="FA33" s="1050"/>
      <c r="FB33" s="1050"/>
      <c r="FC33" s="1050"/>
      <c r="FD33" s="1050"/>
      <c r="FE33" s="1050"/>
      <c r="FF33" s="1050"/>
      <c r="FG33" s="1061">
        <f xml:space="preserve"> IF( ISNUMBER(X33), 0, 1 )</f>
        <v>0</v>
      </c>
      <c r="FH33" s="1050"/>
      <c r="FI33" s="1050"/>
      <c r="FJ33" s="1050"/>
      <c r="FK33" s="1050"/>
      <c r="FL33" s="1050"/>
      <c r="FM33" s="1050"/>
      <c r="FN33" s="1050"/>
      <c r="FO33" s="1050"/>
      <c r="FP33" s="1061">
        <f xml:space="preserve"> IF( ISNUMBER(AG33), 0, 1 )</f>
        <v>0</v>
      </c>
      <c r="FQ33" s="1050"/>
      <c r="FR33" s="1050"/>
      <c r="FS33" s="1050"/>
      <c r="FT33" s="1050"/>
      <c r="FU33" s="1050"/>
      <c r="FV33" s="1050"/>
      <c r="FW33" s="1050"/>
      <c r="FX33" s="1050"/>
      <c r="FY33" s="1061">
        <f xml:space="preserve"> IF( ISNUMBER(AP33), 0, 1 )</f>
        <v>0</v>
      </c>
      <c r="FZ33" s="1050"/>
      <c r="GA33" s="1050"/>
      <c r="GB33" s="1050"/>
      <c r="GC33" s="1050"/>
      <c r="GD33" s="1050"/>
      <c r="GE33" s="1050"/>
      <c r="GF33" s="1050"/>
      <c r="GG33" s="1050"/>
      <c r="GH33" s="1061">
        <f xml:space="preserve"> IF( ISNUMBER(AY33), 0, 1 )</f>
        <v>0</v>
      </c>
      <c r="GI33" s="1050"/>
      <c r="GJ33" s="1050"/>
      <c r="GK33" s="1050"/>
      <c r="GL33" s="1050"/>
      <c r="GM33" s="1050"/>
      <c r="GN33" s="1050"/>
      <c r="GO33" s="1050"/>
      <c r="GP33" s="1050"/>
      <c r="GQ33" s="1061">
        <f xml:space="preserve"> IF( ISNUMBER(BH33), 0, 1 )</f>
        <v>0</v>
      </c>
      <c r="GR33" s="1050"/>
      <c r="GS33" s="1050"/>
      <c r="GT33" s="1050"/>
      <c r="GU33" s="1050"/>
      <c r="GV33" s="1050"/>
      <c r="GW33" s="1050"/>
      <c r="GX33" s="1050"/>
      <c r="GY33" s="1050"/>
      <c r="GZ33" s="1061">
        <f xml:space="preserve"> IF( ISNUMBER(BQ33), 0, 1 )</f>
        <v>0</v>
      </c>
      <c r="HA33" s="1050"/>
      <c r="HB33" s="1050"/>
      <c r="HC33" s="1050"/>
      <c r="HD33" s="1050"/>
      <c r="HE33" s="1050"/>
      <c r="HF33" s="1050"/>
      <c r="HG33" s="1050"/>
      <c r="HH33" s="1050"/>
      <c r="HI33" s="1061">
        <f xml:space="preserve"> IF( ISNUMBER(BZ33), 0, 1 )</f>
        <v>0</v>
      </c>
      <c r="HJ33" s="1050"/>
      <c r="HK33" s="1050"/>
      <c r="HL33" s="1050"/>
      <c r="HM33" s="1050"/>
      <c r="HN33" s="1050"/>
      <c r="HO33" s="1050"/>
      <c r="HP33" s="1050"/>
      <c r="HQ33" s="1050"/>
      <c r="HR33" s="1061">
        <f xml:space="preserve"> IF( ISNUMBER(CI33), 0, 1 )</f>
        <v>0</v>
      </c>
      <c r="HS33" s="1050"/>
      <c r="HT33" s="1050"/>
      <c r="HU33" s="1050"/>
      <c r="HV33" s="1050"/>
      <c r="HW33" s="1050"/>
      <c r="HX33" s="1050"/>
      <c r="HY33" s="1050"/>
      <c r="HZ33" s="1050"/>
      <c r="IA33" s="1061">
        <f xml:space="preserve"> IF( ISNUMBER(CR33), 0, 1 )</f>
        <v>0</v>
      </c>
      <c r="IB33" s="1050"/>
      <c r="IC33" s="1050"/>
      <c r="ID33" s="1050"/>
      <c r="IE33" s="1050"/>
      <c r="IF33" s="1050"/>
      <c r="IG33" s="1050"/>
      <c r="IH33" s="1050"/>
      <c r="II33" s="1050"/>
      <c r="IJ33" s="1061">
        <f xml:space="preserve"> IF( ISNUMBER(DA33), 0, 1 )</f>
        <v>0</v>
      </c>
      <c r="IK33" s="1050"/>
      <c r="IL33" s="1050"/>
      <c r="IM33" s="1050"/>
      <c r="IN33" s="1050"/>
      <c r="IO33" s="1050"/>
      <c r="IP33" s="1050"/>
      <c r="IQ33" s="1050"/>
      <c r="IR33" s="1050"/>
      <c r="IS33" s="1061">
        <f xml:space="preserve"> IF( ISNUMBER(DJ33), 0, 1 )</f>
        <v>0</v>
      </c>
      <c r="IT33" s="1050"/>
      <c r="IU33" s="1050"/>
      <c r="IV33" s="1050"/>
      <c r="IW33" s="1050"/>
      <c r="IX33" s="1050"/>
      <c r="IY33" s="1050"/>
      <c r="IZ33" s="1050"/>
      <c r="JA33" s="1050"/>
      <c r="JB33" s="1061">
        <f xml:space="preserve"> IF( ISNUMBER(DS33), 0, 1 )</f>
        <v>0</v>
      </c>
      <c r="JC33" s="200"/>
    </row>
    <row r="34" spans="2:263" ht="14.25" customHeight="1" x14ac:dyDescent="0.25">
      <c r="B34" s="62">
        <v>19</v>
      </c>
      <c r="C34" s="63" t="s">
        <v>8367</v>
      </c>
      <c r="D34" s="2079" t="s">
        <v>8368</v>
      </c>
      <c r="E34" s="64" t="s">
        <v>41</v>
      </c>
      <c r="F34" s="79">
        <v>3</v>
      </c>
      <c r="G34" s="3312"/>
      <c r="H34" s="3312"/>
      <c r="I34" s="3312"/>
      <c r="J34" s="3312"/>
      <c r="K34" s="3312"/>
      <c r="L34" s="3312"/>
      <c r="M34" s="3312"/>
      <c r="N34" s="3312"/>
      <c r="O34" s="3436">
        <f>O32-O33</f>
        <v>0.375</v>
      </c>
      <c r="P34" s="3396"/>
      <c r="Q34" s="3396"/>
      <c r="R34" s="3396"/>
      <c r="S34" s="3396"/>
      <c r="T34" s="3396"/>
      <c r="U34" s="3396"/>
      <c r="V34" s="3396"/>
      <c r="W34" s="3396"/>
      <c r="X34" s="3436">
        <f>X32-X33</f>
        <v>0.378</v>
      </c>
      <c r="Y34" s="3396"/>
      <c r="Z34" s="3396"/>
      <c r="AA34" s="3396"/>
      <c r="AB34" s="3396"/>
      <c r="AC34" s="3396"/>
      <c r="AD34" s="3396"/>
      <c r="AE34" s="3396"/>
      <c r="AF34" s="3396"/>
      <c r="AG34" s="3436">
        <f>AG32-AG33</f>
        <v>0.28499999999999998</v>
      </c>
      <c r="AH34" s="3396"/>
      <c r="AI34" s="3396"/>
      <c r="AJ34" s="3396"/>
      <c r="AK34" s="3396"/>
      <c r="AL34" s="3396"/>
      <c r="AM34" s="3396"/>
      <c r="AN34" s="3396"/>
      <c r="AO34" s="3396"/>
      <c r="AP34" s="3436">
        <f>AP32-AP33</f>
        <v>0.42</v>
      </c>
      <c r="AQ34" s="3396"/>
      <c r="AR34" s="3396"/>
      <c r="AS34" s="3396"/>
      <c r="AT34" s="3396"/>
      <c r="AU34" s="3396"/>
      <c r="AV34" s="3396"/>
      <c r="AW34" s="3396"/>
      <c r="AX34" s="3396"/>
      <c r="AY34" s="3436">
        <f>AY32-AY33</f>
        <v>0.35499999999999998</v>
      </c>
      <c r="AZ34" s="3396"/>
      <c r="BA34" s="3396"/>
      <c r="BB34" s="3396"/>
      <c r="BC34" s="3396"/>
      <c r="BD34" s="3396"/>
      <c r="BE34" s="3396"/>
      <c r="BF34" s="3396"/>
      <c r="BG34" s="3396"/>
      <c r="BH34" s="3436">
        <f>BH32-BH33</f>
        <v>0</v>
      </c>
      <c r="BI34" s="3431"/>
      <c r="BJ34" s="3432"/>
      <c r="BK34" s="3432"/>
      <c r="BL34" s="3432"/>
      <c r="BM34" s="3432"/>
      <c r="BN34" s="3432"/>
      <c r="BO34" s="3432"/>
      <c r="BP34" s="3432"/>
      <c r="BQ34" s="3436">
        <f>BQ32-BQ33</f>
        <v>0</v>
      </c>
      <c r="BR34" s="3432"/>
      <c r="BS34" s="3432"/>
      <c r="BT34" s="3432"/>
      <c r="BU34" s="3432"/>
      <c r="BV34" s="3432"/>
      <c r="BW34" s="3432"/>
      <c r="BX34" s="3432"/>
      <c r="BY34" s="3432"/>
      <c r="BZ34" s="3436">
        <f>BZ32-BZ33</f>
        <v>0</v>
      </c>
      <c r="CA34" s="3432"/>
      <c r="CB34" s="3432"/>
      <c r="CC34" s="3432"/>
      <c r="CD34" s="3432"/>
      <c r="CE34" s="3432"/>
      <c r="CF34" s="3432"/>
      <c r="CG34" s="3432"/>
      <c r="CH34" s="3432"/>
      <c r="CI34" s="3436">
        <f>CI32-CI33</f>
        <v>0</v>
      </c>
      <c r="CJ34" s="3432"/>
      <c r="CK34" s="3432"/>
      <c r="CL34" s="3432"/>
      <c r="CM34" s="3432"/>
      <c r="CN34" s="3432"/>
      <c r="CO34" s="3432"/>
      <c r="CP34" s="3432"/>
      <c r="CQ34" s="3432"/>
      <c r="CR34" s="3436">
        <f>CR32-CR33</f>
        <v>0</v>
      </c>
      <c r="CS34" s="3432"/>
      <c r="CT34" s="3432"/>
      <c r="CU34" s="3432"/>
      <c r="CV34" s="3432"/>
      <c r="CW34" s="3432"/>
      <c r="CX34" s="3432"/>
      <c r="CY34" s="3432"/>
      <c r="CZ34" s="3432"/>
      <c r="DA34" s="3436">
        <f>DA32-DA33</f>
        <v>0</v>
      </c>
      <c r="DB34" s="3432"/>
      <c r="DC34" s="3432"/>
      <c r="DD34" s="3432"/>
      <c r="DE34" s="3432"/>
      <c r="DF34" s="3432"/>
      <c r="DG34" s="3432"/>
      <c r="DH34" s="3432"/>
      <c r="DI34" s="3432"/>
      <c r="DJ34" s="3436">
        <f>DJ32-DJ33</f>
        <v>0</v>
      </c>
      <c r="DK34" s="3432"/>
      <c r="DL34" s="3432"/>
      <c r="DM34" s="3432"/>
      <c r="DN34" s="3432"/>
      <c r="DO34" s="3432"/>
      <c r="DP34" s="3432"/>
      <c r="DQ34" s="3432"/>
      <c r="DR34" s="3432"/>
      <c r="DS34" s="3436">
        <f>DS32-DS33</f>
        <v>0</v>
      </c>
      <c r="DT34" s="2951"/>
      <c r="DU34" s="3433" t="s">
        <v>8369</v>
      </c>
      <c r="DV34" s="3434"/>
      <c r="DX34" s="43"/>
      <c r="EA34" s="2450"/>
      <c r="EB34" s="2450"/>
      <c r="EC34" s="2450"/>
      <c r="ED34" s="2450"/>
      <c r="EE34" s="2450"/>
      <c r="EF34" s="2450"/>
      <c r="EG34" s="2450"/>
      <c r="EH34" s="2450"/>
      <c r="EI34" s="2450"/>
      <c r="EJ34" s="2450"/>
      <c r="EK34" s="2450"/>
      <c r="EL34" s="2450"/>
      <c r="EM34" s="2450"/>
      <c r="EN34" s="2450"/>
      <c r="EP34" s="1050"/>
      <c r="EQ34" s="1050"/>
      <c r="ER34" s="1050"/>
      <c r="ES34" s="1050"/>
      <c r="ET34" s="1050"/>
      <c r="EU34" s="1050"/>
      <c r="EV34" s="1050"/>
      <c r="EW34" s="1050"/>
      <c r="EX34" s="1050"/>
      <c r="EY34" s="1050"/>
      <c r="EZ34" s="1050"/>
      <c r="FA34" s="1050"/>
      <c r="FB34" s="1050"/>
      <c r="FC34" s="1050"/>
      <c r="FD34" s="1050"/>
      <c r="FE34" s="1050"/>
      <c r="FF34" s="1050"/>
      <c r="FG34" s="1050"/>
      <c r="FH34" s="1050"/>
      <c r="FI34" s="1050"/>
      <c r="FJ34" s="1050"/>
      <c r="FK34" s="1050"/>
      <c r="FL34" s="1050"/>
      <c r="FM34" s="1050"/>
      <c r="FN34" s="1050"/>
      <c r="FO34" s="1050"/>
      <c r="FP34" s="1050"/>
      <c r="FQ34" s="1050"/>
      <c r="FR34" s="1050"/>
      <c r="FS34" s="1050"/>
      <c r="FT34" s="1050"/>
      <c r="FU34" s="1050"/>
      <c r="FV34" s="1050"/>
      <c r="FW34" s="1050"/>
      <c r="FX34" s="1050"/>
      <c r="FY34" s="1050"/>
      <c r="FZ34" s="1050"/>
      <c r="GA34" s="1050"/>
      <c r="GB34" s="1050"/>
      <c r="GC34" s="1050"/>
      <c r="GD34" s="1050"/>
      <c r="GE34" s="1050"/>
      <c r="GF34" s="1050"/>
      <c r="GG34" s="1050"/>
      <c r="GH34" s="1050"/>
      <c r="GI34" s="1050"/>
      <c r="GJ34" s="1050"/>
      <c r="GK34" s="1050"/>
      <c r="GL34" s="1050"/>
      <c r="GM34" s="1050"/>
      <c r="GN34" s="1050"/>
      <c r="GO34" s="1050"/>
      <c r="GP34" s="1050"/>
      <c r="GQ34" s="1050"/>
      <c r="GR34" s="1050"/>
      <c r="GS34" s="1050"/>
      <c r="GT34" s="1050"/>
      <c r="GU34" s="1050"/>
      <c r="GV34" s="1050"/>
      <c r="GW34" s="1050"/>
      <c r="GX34" s="1050"/>
      <c r="GY34" s="1050"/>
      <c r="GZ34" s="1050"/>
      <c r="HA34" s="1050"/>
      <c r="HB34" s="1050"/>
      <c r="HC34" s="1050"/>
      <c r="HD34" s="1050"/>
      <c r="HE34" s="1050"/>
      <c r="HF34" s="1050"/>
      <c r="HG34" s="1050"/>
      <c r="HH34" s="1050"/>
      <c r="HI34" s="1050"/>
      <c r="HJ34" s="1050"/>
      <c r="HK34" s="1050"/>
      <c r="HL34" s="1050"/>
      <c r="HM34" s="1050"/>
      <c r="HN34" s="1050"/>
      <c r="HO34" s="1050"/>
      <c r="HP34" s="1050"/>
      <c r="HQ34" s="1050"/>
      <c r="HR34" s="1050"/>
      <c r="HS34" s="1050"/>
      <c r="HT34" s="1050"/>
      <c r="HU34" s="1050"/>
      <c r="HV34" s="1050"/>
      <c r="HW34" s="1050"/>
      <c r="HX34" s="1050"/>
      <c r="HY34" s="1050"/>
      <c r="HZ34" s="1050"/>
      <c r="IA34" s="1050"/>
      <c r="IB34" s="1050"/>
      <c r="IC34" s="1050"/>
      <c r="ID34" s="1050"/>
      <c r="IE34" s="1050"/>
      <c r="IF34" s="1050"/>
      <c r="IG34" s="1050"/>
      <c r="IH34" s="1050"/>
      <c r="II34" s="1050"/>
      <c r="IJ34" s="1050"/>
      <c r="IK34" s="1050"/>
      <c r="IL34" s="1050"/>
      <c r="IM34" s="1050"/>
      <c r="IN34" s="1050"/>
      <c r="IO34" s="1050"/>
      <c r="IP34" s="1050"/>
      <c r="IQ34" s="1050"/>
      <c r="IR34" s="1050"/>
      <c r="IS34" s="1050"/>
      <c r="IT34" s="1050"/>
      <c r="IU34" s="1050"/>
      <c r="IV34" s="1050"/>
      <c r="IW34" s="1050"/>
      <c r="IX34" s="1050"/>
      <c r="IY34" s="1050"/>
      <c r="IZ34" s="1050"/>
      <c r="JA34" s="1050"/>
      <c r="JB34" s="1050"/>
    </row>
    <row r="35" spans="2:263" ht="14.25" customHeight="1" x14ac:dyDescent="0.25">
      <c r="B35" s="62">
        <v>20</v>
      </c>
      <c r="C35" s="63" t="s">
        <v>8370</v>
      </c>
      <c r="D35" s="2079" t="s">
        <v>8371</v>
      </c>
      <c r="E35" s="64" t="s">
        <v>41</v>
      </c>
      <c r="F35" s="79">
        <v>3</v>
      </c>
      <c r="G35" s="3312"/>
      <c r="H35" s="3312"/>
      <c r="I35" s="3312"/>
      <c r="J35" s="3312"/>
      <c r="K35" s="3312"/>
      <c r="L35" s="3312"/>
      <c r="M35" s="3312"/>
      <c r="N35" s="3312"/>
      <c r="O35" s="3437">
        <v>0</v>
      </c>
      <c r="P35" s="3396"/>
      <c r="Q35" s="3396"/>
      <c r="R35" s="3396"/>
      <c r="S35" s="3396"/>
      <c r="T35" s="3396"/>
      <c r="U35" s="3396"/>
      <c r="V35" s="3396"/>
      <c r="W35" s="3396"/>
      <c r="X35" s="3437">
        <v>0</v>
      </c>
      <c r="Y35" s="3396"/>
      <c r="Z35" s="3396"/>
      <c r="AA35" s="3396"/>
      <c r="AB35" s="3396"/>
      <c r="AC35" s="3396"/>
      <c r="AD35" s="3396"/>
      <c r="AE35" s="3396"/>
      <c r="AF35" s="3396"/>
      <c r="AG35" s="3437">
        <v>0</v>
      </c>
      <c r="AH35" s="3396"/>
      <c r="AI35" s="3396"/>
      <c r="AJ35" s="3396"/>
      <c r="AK35" s="3396"/>
      <c r="AL35" s="3396"/>
      <c r="AM35" s="3396"/>
      <c r="AN35" s="3396"/>
      <c r="AO35" s="3396"/>
      <c r="AP35" s="3437">
        <v>1.861</v>
      </c>
      <c r="AQ35" s="3396"/>
      <c r="AR35" s="3396"/>
      <c r="AS35" s="3396"/>
      <c r="AT35" s="3396"/>
      <c r="AU35" s="3396"/>
      <c r="AV35" s="3396"/>
      <c r="AW35" s="3396"/>
      <c r="AX35" s="3396"/>
      <c r="AY35" s="3437">
        <v>1.4770000000000001</v>
      </c>
      <c r="AZ35" s="3396"/>
      <c r="BA35" s="3396"/>
      <c r="BB35" s="3396"/>
      <c r="BC35" s="3396"/>
      <c r="BD35" s="3396"/>
      <c r="BE35" s="3396"/>
      <c r="BF35" s="3396"/>
      <c r="BG35" s="3396"/>
      <c r="BH35" s="3437">
        <v>2.4129999999999998</v>
      </c>
      <c r="BI35" s="3431"/>
      <c r="BJ35" s="3432"/>
      <c r="BK35" s="3432"/>
      <c r="BL35" s="3432"/>
      <c r="BM35" s="3432"/>
      <c r="BN35" s="3432"/>
      <c r="BO35" s="3432"/>
      <c r="BP35" s="3432"/>
      <c r="BQ35" s="3437">
        <v>2.4129999999999998</v>
      </c>
      <c r="BR35" s="3432"/>
      <c r="BS35" s="3432"/>
      <c r="BT35" s="3432"/>
      <c r="BU35" s="3432"/>
      <c r="BV35" s="3432"/>
      <c r="BW35" s="3432"/>
      <c r="BX35" s="3432"/>
      <c r="BY35" s="3432"/>
      <c r="BZ35" s="3437">
        <v>2.4129999999999998</v>
      </c>
      <c r="CA35" s="3432"/>
      <c r="CB35" s="3432"/>
      <c r="CC35" s="3432"/>
      <c r="CD35" s="3432"/>
      <c r="CE35" s="3432"/>
      <c r="CF35" s="3432"/>
      <c r="CG35" s="3432"/>
      <c r="CH35" s="3432"/>
      <c r="CI35" s="3437">
        <v>2.4129999999999998</v>
      </c>
      <c r="CJ35" s="3432"/>
      <c r="CK35" s="3432"/>
      <c r="CL35" s="3432"/>
      <c r="CM35" s="3432"/>
      <c r="CN35" s="3432"/>
      <c r="CO35" s="3432"/>
      <c r="CP35" s="3432"/>
      <c r="CQ35" s="3432"/>
      <c r="CR35" s="3437">
        <v>2.4129999999999998</v>
      </c>
      <c r="CS35" s="3432"/>
      <c r="CT35" s="3432"/>
      <c r="CU35" s="3432"/>
      <c r="CV35" s="3432"/>
      <c r="CW35" s="3432"/>
      <c r="CX35" s="3432"/>
      <c r="CY35" s="3432"/>
      <c r="CZ35" s="3432"/>
      <c r="DA35" s="3437">
        <v>2.4129999999999998</v>
      </c>
      <c r="DB35" s="3432"/>
      <c r="DC35" s="3432"/>
      <c r="DD35" s="3432"/>
      <c r="DE35" s="3432"/>
      <c r="DF35" s="3432"/>
      <c r="DG35" s="3432"/>
      <c r="DH35" s="3432"/>
      <c r="DI35" s="3432"/>
      <c r="DJ35" s="3437">
        <v>2.4129999999999998</v>
      </c>
      <c r="DK35" s="3432"/>
      <c r="DL35" s="3432"/>
      <c r="DM35" s="3432"/>
      <c r="DN35" s="3432"/>
      <c r="DO35" s="3432"/>
      <c r="DP35" s="3432"/>
      <c r="DQ35" s="3432"/>
      <c r="DR35" s="3432"/>
      <c r="DS35" s="3437">
        <v>2.4129999999999998</v>
      </c>
      <c r="DT35" s="2951"/>
      <c r="DU35" s="3433"/>
      <c r="DV35" s="3434"/>
      <c r="DX35" s="43">
        <f xml:space="preserve"> IF( SUM( EP35:JB35 ) = 0, 0, $EP$5 )</f>
        <v>0</v>
      </c>
      <c r="EA35" s="2450"/>
      <c r="EB35" s="2450"/>
      <c r="EC35" s="2450"/>
      <c r="ED35" s="2450"/>
      <c r="EE35" s="2450"/>
      <c r="EF35" s="2450"/>
      <c r="EG35" s="2450"/>
      <c r="EH35" s="2450"/>
      <c r="EI35" s="2450"/>
      <c r="EJ35" s="2450"/>
      <c r="EK35" s="2450"/>
      <c r="EL35" s="2450"/>
      <c r="EM35" s="2450"/>
      <c r="EN35" s="2450"/>
      <c r="EP35" s="1050"/>
      <c r="EQ35" s="1050"/>
      <c r="ER35" s="1050"/>
      <c r="ES35" s="1050"/>
      <c r="ET35" s="1050"/>
      <c r="EU35" s="1050"/>
      <c r="EV35" s="1050"/>
      <c r="EW35" s="1050"/>
      <c r="EX35" s="1061">
        <f xml:space="preserve"> IF( ISNUMBER(O35), 0, 1 )</f>
        <v>0</v>
      </c>
      <c r="EY35" s="1050"/>
      <c r="EZ35" s="1050"/>
      <c r="FA35" s="1050"/>
      <c r="FB35" s="1050"/>
      <c r="FC35" s="1050"/>
      <c r="FD35" s="1050"/>
      <c r="FE35" s="1050"/>
      <c r="FF35" s="1050"/>
      <c r="FG35" s="1061">
        <f xml:space="preserve"> IF( ISNUMBER(X35), 0, 1 )</f>
        <v>0</v>
      </c>
      <c r="FH35" s="1050"/>
      <c r="FI35" s="1050"/>
      <c r="FJ35" s="1050"/>
      <c r="FK35" s="1050"/>
      <c r="FL35" s="1050"/>
      <c r="FM35" s="1050"/>
      <c r="FN35" s="1050"/>
      <c r="FO35" s="1050"/>
      <c r="FP35" s="1061">
        <f xml:space="preserve"> IF( ISNUMBER(AG35), 0, 1 )</f>
        <v>0</v>
      </c>
      <c r="FQ35" s="1050"/>
      <c r="FR35" s="1050"/>
      <c r="FS35" s="1050"/>
      <c r="FT35" s="1050"/>
      <c r="FU35" s="1050"/>
      <c r="FV35" s="1050"/>
      <c r="FW35" s="1050"/>
      <c r="FX35" s="1050"/>
      <c r="FY35" s="1061">
        <f xml:space="preserve"> IF( ISNUMBER(AP35), 0, 1 )</f>
        <v>0</v>
      </c>
      <c r="FZ35" s="1050"/>
      <c r="GA35" s="1050"/>
      <c r="GB35" s="1050"/>
      <c r="GC35" s="1050"/>
      <c r="GD35" s="1050"/>
      <c r="GE35" s="1050"/>
      <c r="GF35" s="1050"/>
      <c r="GG35" s="1050"/>
      <c r="GH35" s="1061">
        <f xml:space="preserve"> IF( ISNUMBER(AY35), 0, 1 )</f>
        <v>0</v>
      </c>
      <c r="GI35" s="1050"/>
      <c r="GJ35" s="1050"/>
      <c r="GK35" s="1050"/>
      <c r="GL35" s="1050"/>
      <c r="GM35" s="1050"/>
      <c r="GN35" s="1050"/>
      <c r="GO35" s="1050"/>
      <c r="GP35" s="1050"/>
      <c r="GQ35" s="1061">
        <f xml:space="preserve"> IF( ISNUMBER(BH35), 0, 1 )</f>
        <v>0</v>
      </c>
      <c r="GR35" s="1050"/>
      <c r="GS35" s="1050"/>
      <c r="GT35" s="1050"/>
      <c r="GU35" s="1050"/>
      <c r="GV35" s="1050"/>
      <c r="GW35" s="1050"/>
      <c r="GX35" s="1050"/>
      <c r="GY35" s="1050"/>
      <c r="GZ35" s="1061">
        <f xml:space="preserve"> IF( ISNUMBER(BQ35), 0, 1 )</f>
        <v>0</v>
      </c>
      <c r="HA35" s="1050"/>
      <c r="HB35" s="1050"/>
      <c r="HC35" s="1050"/>
      <c r="HD35" s="1050"/>
      <c r="HE35" s="1050"/>
      <c r="HF35" s="1050"/>
      <c r="HG35" s="1050"/>
      <c r="HH35" s="1050"/>
      <c r="HI35" s="1061">
        <f xml:space="preserve"> IF( ISNUMBER(BZ35), 0, 1 )</f>
        <v>0</v>
      </c>
      <c r="HJ35" s="1050"/>
      <c r="HK35" s="1050"/>
      <c r="HL35" s="1050"/>
      <c r="HM35" s="1050"/>
      <c r="HN35" s="1050"/>
      <c r="HO35" s="1050"/>
      <c r="HP35" s="1050"/>
      <c r="HQ35" s="1050"/>
      <c r="HR35" s="1061">
        <f xml:space="preserve"> IF( ISNUMBER(CI35), 0, 1 )</f>
        <v>0</v>
      </c>
      <c r="HS35" s="1050"/>
      <c r="HT35" s="1050"/>
      <c r="HU35" s="1050"/>
      <c r="HV35" s="1050"/>
      <c r="HW35" s="1050"/>
      <c r="HX35" s="1050"/>
      <c r="HY35" s="1050"/>
      <c r="HZ35" s="1050"/>
      <c r="IA35" s="1061">
        <f xml:space="preserve"> IF( ISNUMBER(CR35), 0, 1 )</f>
        <v>0</v>
      </c>
      <c r="IB35" s="1050"/>
      <c r="IC35" s="1050"/>
      <c r="ID35" s="1050"/>
      <c r="IE35" s="1050"/>
      <c r="IF35" s="1050"/>
      <c r="IG35" s="1050"/>
      <c r="IH35" s="1050"/>
      <c r="II35" s="1050"/>
      <c r="IJ35" s="1061">
        <f xml:space="preserve"> IF( ISNUMBER(DA35), 0, 1 )</f>
        <v>0</v>
      </c>
      <c r="IK35" s="1050"/>
      <c r="IL35" s="1050"/>
      <c r="IM35" s="1050"/>
      <c r="IN35" s="1050"/>
      <c r="IO35" s="1050"/>
      <c r="IP35" s="1050"/>
      <c r="IQ35" s="1050"/>
      <c r="IR35" s="1050"/>
      <c r="IS35" s="1061">
        <f xml:space="preserve"> IF( ISNUMBER(DJ35), 0, 1 )</f>
        <v>0</v>
      </c>
      <c r="IT35" s="1050"/>
      <c r="IU35" s="1050"/>
      <c r="IV35" s="1050"/>
      <c r="IW35" s="1050"/>
      <c r="IX35" s="1050"/>
      <c r="IY35" s="1050"/>
      <c r="IZ35" s="1050"/>
      <c r="JA35" s="1050"/>
      <c r="JB35" s="1061">
        <f xml:space="preserve"> IF( ISNUMBER(DS35), 0, 1 )</f>
        <v>0</v>
      </c>
    </row>
    <row r="36" spans="2:263" ht="14.25" customHeight="1" x14ac:dyDescent="0.25">
      <c r="B36" s="62">
        <v>21</v>
      </c>
      <c r="C36" s="63" t="s">
        <v>8372</v>
      </c>
      <c r="D36" s="2079" t="s">
        <v>8373</v>
      </c>
      <c r="E36" s="64" t="s">
        <v>41</v>
      </c>
      <c r="F36" s="79">
        <v>3</v>
      </c>
      <c r="G36" s="3312"/>
      <c r="H36" s="3312"/>
      <c r="I36" s="3312"/>
      <c r="J36" s="3312"/>
      <c r="K36" s="3312"/>
      <c r="L36" s="3312"/>
      <c r="M36" s="3312"/>
      <c r="N36" s="3312"/>
      <c r="O36" s="3435">
        <v>0</v>
      </c>
      <c r="P36" s="3396"/>
      <c r="Q36" s="3396"/>
      <c r="R36" s="3396"/>
      <c r="S36" s="3396"/>
      <c r="T36" s="3396"/>
      <c r="U36" s="3396"/>
      <c r="V36" s="3396"/>
      <c r="W36" s="3396"/>
      <c r="X36" s="3435">
        <v>0</v>
      </c>
      <c r="Y36" s="3396"/>
      <c r="Z36" s="3396"/>
      <c r="AA36" s="3396"/>
      <c r="AB36" s="3396"/>
      <c r="AC36" s="3396"/>
      <c r="AD36" s="3396"/>
      <c r="AE36" s="3396"/>
      <c r="AF36" s="3396"/>
      <c r="AG36" s="3435">
        <v>0</v>
      </c>
      <c r="AH36" s="3396"/>
      <c r="AI36" s="3396"/>
      <c r="AJ36" s="3396"/>
      <c r="AK36" s="3396"/>
      <c r="AL36" s="3396"/>
      <c r="AM36" s="3396"/>
      <c r="AN36" s="3396"/>
      <c r="AO36" s="3396"/>
      <c r="AP36" s="3435">
        <v>0</v>
      </c>
      <c r="AQ36" s="3396"/>
      <c r="AR36" s="3396"/>
      <c r="AS36" s="3396"/>
      <c r="AT36" s="3396"/>
      <c r="AU36" s="3396"/>
      <c r="AV36" s="3396"/>
      <c r="AW36" s="3396"/>
      <c r="AX36" s="3396"/>
      <c r="AY36" s="3435">
        <v>1.3520000000000001</v>
      </c>
      <c r="AZ36" s="3396"/>
      <c r="BA36" s="3396"/>
      <c r="BB36" s="3396"/>
      <c r="BC36" s="3396"/>
      <c r="BD36" s="3396"/>
      <c r="BE36" s="3396"/>
      <c r="BF36" s="3396"/>
      <c r="BG36" s="3396"/>
      <c r="BH36" s="3435">
        <v>2.4129999999999998</v>
      </c>
      <c r="BI36" s="3431"/>
      <c r="BJ36" s="3432"/>
      <c r="BK36" s="3432"/>
      <c r="BL36" s="3432"/>
      <c r="BM36" s="3432"/>
      <c r="BN36" s="3432"/>
      <c r="BO36" s="3432"/>
      <c r="BP36" s="3432"/>
      <c r="BQ36" s="3435">
        <v>2.4129999999999998</v>
      </c>
      <c r="BR36" s="3432"/>
      <c r="BS36" s="3432"/>
      <c r="BT36" s="3432"/>
      <c r="BU36" s="3432"/>
      <c r="BV36" s="3432"/>
      <c r="BW36" s="3432"/>
      <c r="BX36" s="3432"/>
      <c r="BY36" s="3432"/>
      <c r="BZ36" s="3435">
        <v>2.4129999999999998</v>
      </c>
      <c r="CA36" s="3432"/>
      <c r="CB36" s="3432"/>
      <c r="CC36" s="3432"/>
      <c r="CD36" s="3432"/>
      <c r="CE36" s="3432"/>
      <c r="CF36" s="3432"/>
      <c r="CG36" s="3432"/>
      <c r="CH36" s="3432"/>
      <c r="CI36" s="3435">
        <v>2.2879999999999998</v>
      </c>
      <c r="CJ36" s="3432"/>
      <c r="CK36" s="3432"/>
      <c r="CL36" s="3432"/>
      <c r="CM36" s="3432"/>
      <c r="CN36" s="3432"/>
      <c r="CO36" s="3432"/>
      <c r="CP36" s="3432"/>
      <c r="CQ36" s="3432"/>
      <c r="CR36" s="3435">
        <v>2.2879999999999998</v>
      </c>
      <c r="CS36" s="3432"/>
      <c r="CT36" s="3432"/>
      <c r="CU36" s="3432"/>
      <c r="CV36" s="3432"/>
      <c r="CW36" s="3432"/>
      <c r="CX36" s="3432"/>
      <c r="CY36" s="3432"/>
      <c r="CZ36" s="3432"/>
      <c r="DA36" s="3435">
        <v>2.2879999999999998</v>
      </c>
      <c r="DB36" s="3432"/>
      <c r="DC36" s="3432"/>
      <c r="DD36" s="3432"/>
      <c r="DE36" s="3432"/>
      <c r="DF36" s="3432"/>
      <c r="DG36" s="3432"/>
      <c r="DH36" s="3432"/>
      <c r="DI36" s="3432"/>
      <c r="DJ36" s="3435">
        <v>2.2879999999999998</v>
      </c>
      <c r="DK36" s="3432"/>
      <c r="DL36" s="3432"/>
      <c r="DM36" s="3432"/>
      <c r="DN36" s="3432"/>
      <c r="DO36" s="3432"/>
      <c r="DP36" s="3432"/>
      <c r="DQ36" s="3432"/>
      <c r="DR36" s="3432"/>
      <c r="DS36" s="3435">
        <v>2.2879999999999998</v>
      </c>
      <c r="DT36" s="2951"/>
      <c r="DU36" s="3433"/>
      <c r="DV36" s="3434"/>
      <c r="DX36" s="43">
        <f xml:space="preserve"> IF( SUM( EP36:JB36 ) = 0, 0, $EP$5 )</f>
        <v>0</v>
      </c>
      <c r="EA36" s="2450"/>
      <c r="EB36" s="2450"/>
      <c r="EC36" s="2450"/>
      <c r="ED36" s="2450"/>
      <c r="EE36" s="2450"/>
      <c r="EF36" s="2450"/>
      <c r="EG36" s="2450"/>
      <c r="EH36" s="2450"/>
      <c r="EI36" s="2450"/>
      <c r="EJ36" s="2450"/>
      <c r="EK36" s="2450"/>
      <c r="EL36" s="2450"/>
      <c r="EM36" s="2450"/>
      <c r="EN36" s="2450"/>
      <c r="EP36" s="1050"/>
      <c r="EQ36" s="1050"/>
      <c r="ER36" s="1050"/>
      <c r="ES36" s="1050"/>
      <c r="ET36" s="1050"/>
      <c r="EU36" s="1050"/>
      <c r="EV36" s="1050"/>
      <c r="EW36" s="1050"/>
      <c r="EX36" s="1061">
        <f xml:space="preserve"> IF( ISNUMBER(O36), 0, 1 )</f>
        <v>0</v>
      </c>
      <c r="EY36" s="1050"/>
      <c r="EZ36" s="1050"/>
      <c r="FA36" s="1050"/>
      <c r="FB36" s="1050"/>
      <c r="FC36" s="1050"/>
      <c r="FD36" s="1050"/>
      <c r="FE36" s="1050"/>
      <c r="FF36" s="1050"/>
      <c r="FG36" s="1061">
        <f xml:space="preserve"> IF( ISNUMBER(X36), 0, 1 )</f>
        <v>0</v>
      </c>
      <c r="FH36" s="1050"/>
      <c r="FI36" s="1050"/>
      <c r="FJ36" s="1050"/>
      <c r="FK36" s="1050"/>
      <c r="FL36" s="1050"/>
      <c r="FM36" s="1050"/>
      <c r="FN36" s="1050"/>
      <c r="FO36" s="1050"/>
      <c r="FP36" s="1061">
        <f xml:space="preserve"> IF( ISNUMBER(AG36), 0, 1 )</f>
        <v>0</v>
      </c>
      <c r="FQ36" s="1050"/>
      <c r="FR36" s="1050"/>
      <c r="FS36" s="1050"/>
      <c r="FT36" s="1050"/>
      <c r="FU36" s="1050"/>
      <c r="FV36" s="1050"/>
      <c r="FW36" s="1050"/>
      <c r="FX36" s="1050"/>
      <c r="FY36" s="1061">
        <f xml:space="preserve"> IF( ISNUMBER(AP36), 0, 1 )</f>
        <v>0</v>
      </c>
      <c r="FZ36" s="1050"/>
      <c r="GA36" s="1050"/>
      <c r="GB36" s="1050"/>
      <c r="GC36" s="1050"/>
      <c r="GD36" s="1050"/>
      <c r="GE36" s="1050"/>
      <c r="GF36" s="1050"/>
      <c r="GG36" s="1050"/>
      <c r="GH36" s="1061">
        <f xml:space="preserve"> IF( ISNUMBER(AY36), 0, 1 )</f>
        <v>0</v>
      </c>
      <c r="GI36" s="1050"/>
      <c r="GJ36" s="1050"/>
      <c r="GK36" s="1050"/>
      <c r="GL36" s="1050"/>
      <c r="GM36" s="1050"/>
      <c r="GN36" s="1050"/>
      <c r="GO36" s="1050"/>
      <c r="GP36" s="1050"/>
      <c r="GQ36" s="1061">
        <f xml:space="preserve"> IF( ISNUMBER(BH36), 0, 1 )</f>
        <v>0</v>
      </c>
      <c r="GR36" s="1050"/>
      <c r="GS36" s="1050"/>
      <c r="GT36" s="1050"/>
      <c r="GU36" s="1050"/>
      <c r="GV36" s="1050"/>
      <c r="GW36" s="1050"/>
      <c r="GX36" s="1050"/>
      <c r="GY36" s="1050"/>
      <c r="GZ36" s="1061">
        <f xml:space="preserve"> IF( ISNUMBER(BQ36), 0, 1 )</f>
        <v>0</v>
      </c>
      <c r="HA36" s="1050"/>
      <c r="HB36" s="1050"/>
      <c r="HC36" s="1050"/>
      <c r="HD36" s="1050"/>
      <c r="HE36" s="1050"/>
      <c r="HF36" s="1050"/>
      <c r="HG36" s="1050"/>
      <c r="HH36" s="1050"/>
      <c r="HI36" s="1061">
        <f xml:space="preserve"> IF( ISNUMBER(BZ36), 0, 1 )</f>
        <v>0</v>
      </c>
      <c r="HJ36" s="1050"/>
      <c r="HK36" s="1050"/>
      <c r="HL36" s="1050"/>
      <c r="HM36" s="1050"/>
      <c r="HN36" s="1050"/>
      <c r="HO36" s="1050"/>
      <c r="HP36" s="1050"/>
      <c r="HQ36" s="1050"/>
      <c r="HR36" s="1061">
        <f xml:space="preserve"> IF( ISNUMBER(CI36), 0, 1 )</f>
        <v>0</v>
      </c>
      <c r="HS36" s="1050"/>
      <c r="HT36" s="1050"/>
      <c r="HU36" s="1050"/>
      <c r="HV36" s="1050"/>
      <c r="HW36" s="1050"/>
      <c r="HX36" s="1050"/>
      <c r="HY36" s="1050"/>
      <c r="HZ36" s="1050"/>
      <c r="IA36" s="1061">
        <f xml:space="preserve"> IF( ISNUMBER(CR36), 0, 1 )</f>
        <v>0</v>
      </c>
      <c r="IB36" s="1050"/>
      <c r="IC36" s="1050"/>
      <c r="ID36" s="1050"/>
      <c r="IE36" s="1050"/>
      <c r="IF36" s="1050"/>
      <c r="IG36" s="1050"/>
      <c r="IH36" s="1050"/>
      <c r="II36" s="1050"/>
      <c r="IJ36" s="1061">
        <f xml:space="preserve"> IF( ISNUMBER(DA36), 0, 1 )</f>
        <v>0</v>
      </c>
      <c r="IK36" s="1050"/>
      <c r="IL36" s="1050"/>
      <c r="IM36" s="1050"/>
      <c r="IN36" s="1050"/>
      <c r="IO36" s="1050"/>
      <c r="IP36" s="1050"/>
      <c r="IQ36" s="1050"/>
      <c r="IR36" s="1050"/>
      <c r="IS36" s="1061">
        <f xml:space="preserve"> IF( ISNUMBER(DJ36), 0, 1 )</f>
        <v>0</v>
      </c>
      <c r="IT36" s="1050"/>
      <c r="IU36" s="1050"/>
      <c r="IV36" s="1050"/>
      <c r="IW36" s="1050"/>
      <c r="IX36" s="1050"/>
      <c r="IY36" s="1050"/>
      <c r="IZ36" s="1050"/>
      <c r="JA36" s="1050"/>
      <c r="JB36" s="1061">
        <f xml:space="preserve"> IF( ISNUMBER(DS36), 0, 1 )</f>
        <v>0</v>
      </c>
    </row>
    <row r="37" spans="2:263" ht="14.25" customHeight="1" x14ac:dyDescent="0.25">
      <c r="B37" s="62">
        <v>22</v>
      </c>
      <c r="C37" s="63" t="s">
        <v>8374</v>
      </c>
      <c r="D37" s="2079" t="s">
        <v>8375</v>
      </c>
      <c r="E37" s="64" t="s">
        <v>41</v>
      </c>
      <c r="F37" s="79">
        <v>3</v>
      </c>
      <c r="G37" s="3312"/>
      <c r="H37" s="3312"/>
      <c r="I37" s="3312"/>
      <c r="J37" s="3312"/>
      <c r="K37" s="3312"/>
      <c r="L37" s="3312"/>
      <c r="M37" s="3312"/>
      <c r="N37" s="3312"/>
      <c r="O37" s="3438">
        <f>O35-O36</f>
        <v>0</v>
      </c>
      <c r="P37" s="3396"/>
      <c r="Q37" s="3396"/>
      <c r="R37" s="3396"/>
      <c r="S37" s="3396"/>
      <c r="T37" s="3396"/>
      <c r="U37" s="3396"/>
      <c r="V37" s="3396"/>
      <c r="W37" s="3396"/>
      <c r="X37" s="3438">
        <f>X35-X36</f>
        <v>0</v>
      </c>
      <c r="Y37" s="3396"/>
      <c r="Z37" s="3396"/>
      <c r="AA37" s="3396"/>
      <c r="AB37" s="3396"/>
      <c r="AC37" s="3396"/>
      <c r="AD37" s="3396"/>
      <c r="AE37" s="3396"/>
      <c r="AF37" s="3396"/>
      <c r="AG37" s="3438">
        <f>AG35-AG36</f>
        <v>0</v>
      </c>
      <c r="AH37" s="3396"/>
      <c r="AI37" s="3396"/>
      <c r="AJ37" s="3396"/>
      <c r="AK37" s="3396"/>
      <c r="AL37" s="3396"/>
      <c r="AM37" s="3396"/>
      <c r="AN37" s="3396"/>
      <c r="AO37" s="3396"/>
      <c r="AP37" s="3438">
        <f>AP35-AP36</f>
        <v>1.861</v>
      </c>
      <c r="AQ37" s="3396"/>
      <c r="AR37" s="3396"/>
      <c r="AS37" s="3396"/>
      <c r="AT37" s="3396"/>
      <c r="AU37" s="3396"/>
      <c r="AV37" s="3396"/>
      <c r="AW37" s="3396"/>
      <c r="AX37" s="3396"/>
      <c r="AY37" s="3438">
        <f>AY35-AY36</f>
        <v>0.125</v>
      </c>
      <c r="AZ37" s="3396"/>
      <c r="BA37" s="3396"/>
      <c r="BB37" s="3396"/>
      <c r="BC37" s="3396"/>
      <c r="BD37" s="3396"/>
      <c r="BE37" s="3396"/>
      <c r="BF37" s="3396"/>
      <c r="BG37" s="3396"/>
      <c r="BH37" s="3438">
        <f>BH35-BH36</f>
        <v>0</v>
      </c>
      <c r="BI37" s="3431"/>
      <c r="BJ37" s="3432"/>
      <c r="BK37" s="3432"/>
      <c r="BL37" s="3432"/>
      <c r="BM37" s="3432"/>
      <c r="BN37" s="3432"/>
      <c r="BO37" s="3432"/>
      <c r="BP37" s="3432"/>
      <c r="BQ37" s="3438">
        <f>BQ35-BQ36</f>
        <v>0</v>
      </c>
      <c r="BR37" s="3432"/>
      <c r="BS37" s="3432"/>
      <c r="BT37" s="3432"/>
      <c r="BU37" s="3432"/>
      <c r="BV37" s="3432"/>
      <c r="BW37" s="3432"/>
      <c r="BX37" s="3432"/>
      <c r="BY37" s="3432"/>
      <c r="BZ37" s="3438">
        <f>BZ35-BZ36</f>
        <v>0</v>
      </c>
      <c r="CA37" s="3432"/>
      <c r="CB37" s="3432"/>
      <c r="CC37" s="3432"/>
      <c r="CD37" s="3432"/>
      <c r="CE37" s="3432"/>
      <c r="CF37" s="3432"/>
      <c r="CG37" s="3432"/>
      <c r="CH37" s="3432"/>
      <c r="CI37" s="3438">
        <f>CI35-CI36</f>
        <v>0.125</v>
      </c>
      <c r="CJ37" s="3432"/>
      <c r="CK37" s="3432"/>
      <c r="CL37" s="3432"/>
      <c r="CM37" s="3432"/>
      <c r="CN37" s="3432"/>
      <c r="CO37" s="3432"/>
      <c r="CP37" s="3432"/>
      <c r="CQ37" s="3432"/>
      <c r="CR37" s="3438">
        <f>CR35-CR36</f>
        <v>0.125</v>
      </c>
      <c r="CS37" s="3432"/>
      <c r="CT37" s="3432"/>
      <c r="CU37" s="3432"/>
      <c r="CV37" s="3400"/>
      <c r="CW37" s="3400"/>
      <c r="CX37" s="3400"/>
      <c r="CY37" s="3400"/>
      <c r="CZ37" s="3400"/>
      <c r="DA37" s="3438">
        <f>DA35-DA36</f>
        <v>0.125</v>
      </c>
      <c r="DB37" s="3400"/>
      <c r="DC37" s="3400"/>
      <c r="DD37" s="3400"/>
      <c r="DE37" s="3432"/>
      <c r="DF37" s="3432"/>
      <c r="DG37" s="3432"/>
      <c r="DH37" s="3432"/>
      <c r="DI37" s="3432"/>
      <c r="DJ37" s="3438">
        <f>DJ35-DJ36</f>
        <v>0.125</v>
      </c>
      <c r="DK37" s="3432"/>
      <c r="DL37" s="3432"/>
      <c r="DM37" s="3432"/>
      <c r="DN37" s="3432"/>
      <c r="DO37" s="3432"/>
      <c r="DP37" s="3432"/>
      <c r="DQ37" s="3432"/>
      <c r="DR37" s="3432"/>
      <c r="DS37" s="3438">
        <f>DS35-DS36</f>
        <v>0.125</v>
      </c>
      <c r="DT37" s="2951"/>
      <c r="DU37" s="3433" t="s">
        <v>8376</v>
      </c>
      <c r="DV37" s="3434"/>
      <c r="DX37" s="43"/>
      <c r="EA37" s="2450"/>
      <c r="EB37" s="2450"/>
      <c r="EC37" s="2450"/>
      <c r="ED37" s="2450"/>
      <c r="EE37" s="2450"/>
      <c r="EF37" s="2450"/>
      <c r="EG37" s="2450"/>
      <c r="EH37" s="2450"/>
      <c r="EI37" s="2450"/>
      <c r="EJ37" s="2450"/>
      <c r="EK37" s="2450"/>
      <c r="EL37" s="2450"/>
      <c r="EM37" s="2450"/>
      <c r="EN37" s="2450"/>
      <c r="EP37" s="1050"/>
      <c r="EQ37" s="1050"/>
      <c r="ER37" s="1050"/>
      <c r="ES37" s="1050"/>
      <c r="ET37" s="1050"/>
      <c r="EU37" s="1050"/>
      <c r="EV37" s="1050"/>
      <c r="EW37" s="1050"/>
      <c r="EX37" s="1050"/>
      <c r="EY37" s="1050"/>
      <c r="EZ37" s="1050"/>
      <c r="FA37" s="1050"/>
      <c r="FB37" s="1050"/>
      <c r="FC37" s="1050"/>
      <c r="FD37" s="1050"/>
      <c r="FE37" s="1050"/>
      <c r="FF37" s="1050"/>
      <c r="FG37" s="1050"/>
      <c r="FH37" s="1050"/>
      <c r="FI37" s="1050"/>
      <c r="FJ37" s="1050"/>
      <c r="FK37" s="1050"/>
      <c r="FL37" s="1050"/>
      <c r="FM37" s="1050"/>
      <c r="FN37" s="1050"/>
      <c r="FO37" s="1050"/>
      <c r="FP37" s="1050"/>
      <c r="FQ37" s="1050"/>
      <c r="FR37" s="1050"/>
      <c r="FS37" s="1050"/>
      <c r="FT37" s="1050"/>
      <c r="FU37" s="1050"/>
      <c r="FV37" s="1050"/>
      <c r="FW37" s="1050"/>
      <c r="FX37" s="1050"/>
      <c r="FY37" s="1050"/>
      <c r="FZ37" s="1050"/>
      <c r="GA37" s="1050"/>
      <c r="GB37" s="1050"/>
      <c r="GC37" s="1050"/>
      <c r="GD37" s="1050"/>
      <c r="GE37" s="1050"/>
      <c r="GF37" s="1050"/>
      <c r="GG37" s="1050"/>
      <c r="GH37" s="1050"/>
      <c r="GI37" s="1050"/>
      <c r="GJ37" s="1050"/>
      <c r="GK37" s="1050"/>
      <c r="GL37" s="1050"/>
      <c r="GM37" s="1050"/>
      <c r="GN37" s="1050"/>
      <c r="GO37" s="1050"/>
      <c r="GP37" s="1050"/>
      <c r="GQ37" s="1050"/>
      <c r="GR37" s="1050"/>
      <c r="GS37" s="1050"/>
      <c r="GT37" s="1050"/>
      <c r="GU37" s="1050"/>
      <c r="GV37" s="1050"/>
      <c r="GW37" s="1050"/>
      <c r="GX37" s="1050"/>
      <c r="GY37" s="1050"/>
      <c r="GZ37" s="1050"/>
      <c r="HA37" s="1050"/>
      <c r="HB37" s="1050"/>
      <c r="HC37" s="1050"/>
      <c r="HD37" s="1050"/>
      <c r="HE37" s="1050"/>
      <c r="HF37" s="1050"/>
      <c r="HG37" s="1050"/>
      <c r="HH37" s="1050"/>
      <c r="HI37" s="1050"/>
      <c r="HJ37" s="1050"/>
      <c r="HK37" s="1050"/>
      <c r="HL37" s="1050"/>
      <c r="HM37" s="1050"/>
      <c r="HN37" s="1050"/>
      <c r="HO37" s="1050"/>
      <c r="HP37" s="1050"/>
      <c r="HQ37" s="1050"/>
      <c r="HR37" s="1050"/>
      <c r="HS37" s="1050"/>
      <c r="HT37" s="1050"/>
      <c r="HU37" s="1050"/>
      <c r="HV37" s="1050"/>
      <c r="HW37" s="1050"/>
      <c r="HX37" s="1050"/>
      <c r="HY37" s="1050"/>
      <c r="HZ37" s="1050"/>
      <c r="IA37" s="1050"/>
      <c r="IB37" s="1050"/>
      <c r="IC37" s="1050"/>
      <c r="ID37" s="1050"/>
      <c r="IE37" s="1050"/>
      <c r="IF37" s="1050"/>
      <c r="IG37" s="1050"/>
      <c r="IH37" s="1050"/>
      <c r="II37" s="1050"/>
      <c r="IJ37" s="1050"/>
      <c r="IK37" s="1050"/>
      <c r="IL37" s="1050"/>
      <c r="IM37" s="1050"/>
      <c r="IN37" s="1050"/>
      <c r="IO37" s="1050"/>
      <c r="IP37" s="1050"/>
      <c r="IQ37" s="1050"/>
      <c r="IR37" s="1050"/>
      <c r="IS37" s="1050"/>
      <c r="IT37" s="1050"/>
      <c r="IU37" s="1050"/>
      <c r="IV37" s="1050"/>
      <c r="IW37" s="1050"/>
      <c r="IX37" s="1050"/>
      <c r="IY37" s="1050"/>
      <c r="IZ37" s="1050"/>
      <c r="JA37" s="1050"/>
      <c r="JB37" s="1050"/>
    </row>
    <row r="38" spans="2:263" s="2438" customFormat="1" ht="14.25" customHeight="1" thickBot="1" x14ac:dyDescent="0.3">
      <c r="B38" s="98">
        <v>23</v>
      </c>
      <c r="C38" s="3439" t="s">
        <v>8377</v>
      </c>
      <c r="D38" s="242" t="s">
        <v>8378</v>
      </c>
      <c r="E38" s="100" t="s">
        <v>41</v>
      </c>
      <c r="F38" s="526">
        <v>3</v>
      </c>
      <c r="G38" s="3312"/>
      <c r="H38" s="3312"/>
      <c r="I38" s="3312"/>
      <c r="J38" s="3312"/>
      <c r="K38" s="3312"/>
      <c r="L38" s="3312"/>
      <c r="M38" s="3312"/>
      <c r="N38" s="3312"/>
      <c r="O38" s="3440">
        <f>O34+O37</f>
        <v>0.375</v>
      </c>
      <c r="P38" s="3396"/>
      <c r="Q38" s="3396"/>
      <c r="R38" s="3396"/>
      <c r="S38" s="3396"/>
      <c r="T38" s="3396"/>
      <c r="U38" s="3396"/>
      <c r="V38" s="3396"/>
      <c r="W38" s="3396"/>
      <c r="X38" s="3440">
        <f>X34+X37</f>
        <v>0.378</v>
      </c>
      <c r="Y38" s="3396"/>
      <c r="Z38" s="3396"/>
      <c r="AA38" s="3396"/>
      <c r="AB38" s="3396"/>
      <c r="AC38" s="3396"/>
      <c r="AD38" s="3396"/>
      <c r="AE38" s="3396"/>
      <c r="AF38" s="3396"/>
      <c r="AG38" s="3440">
        <f>AG34+AG37</f>
        <v>0.28499999999999998</v>
      </c>
      <c r="AH38" s="3396"/>
      <c r="AI38" s="3396"/>
      <c r="AJ38" s="3396"/>
      <c r="AK38" s="3396"/>
      <c r="AL38" s="3396"/>
      <c r="AM38" s="3396"/>
      <c r="AN38" s="3396"/>
      <c r="AO38" s="3396"/>
      <c r="AP38" s="3440">
        <f>AP34+AP37</f>
        <v>2.2810000000000001</v>
      </c>
      <c r="AQ38" s="3396"/>
      <c r="AR38" s="3396"/>
      <c r="AS38" s="3396"/>
      <c r="AT38" s="3396"/>
      <c r="AU38" s="3396"/>
      <c r="AV38" s="3396"/>
      <c r="AW38" s="3396"/>
      <c r="AX38" s="3396"/>
      <c r="AY38" s="3440">
        <f>AY34+AY37</f>
        <v>0.48</v>
      </c>
      <c r="AZ38" s="3396"/>
      <c r="BA38" s="3396"/>
      <c r="BB38" s="3396"/>
      <c r="BC38" s="3396"/>
      <c r="BD38" s="3396"/>
      <c r="BE38" s="3396"/>
      <c r="BF38" s="3396"/>
      <c r="BG38" s="3396"/>
      <c r="BH38" s="3440">
        <f>BH34+BH37</f>
        <v>0</v>
      </c>
      <c r="BI38" s="3396"/>
      <c r="BJ38" s="3400"/>
      <c r="BK38" s="3400"/>
      <c r="BL38" s="3400"/>
      <c r="BM38" s="3400"/>
      <c r="BN38" s="3400"/>
      <c r="BO38" s="3400"/>
      <c r="BP38" s="3400"/>
      <c r="BQ38" s="3440">
        <f>BQ34+BQ37</f>
        <v>0</v>
      </c>
      <c r="BR38" s="3400"/>
      <c r="BS38" s="3400"/>
      <c r="BT38" s="3400"/>
      <c r="BU38" s="3400"/>
      <c r="BV38" s="3400"/>
      <c r="BW38" s="3400"/>
      <c r="BX38" s="3400"/>
      <c r="BY38" s="3400"/>
      <c r="BZ38" s="3440">
        <f>BZ34+BZ37</f>
        <v>0</v>
      </c>
      <c r="CA38" s="3400"/>
      <c r="CB38" s="3400"/>
      <c r="CC38" s="3400"/>
      <c r="CD38" s="3400"/>
      <c r="CE38" s="3400"/>
      <c r="CF38" s="3400"/>
      <c r="CG38" s="3400"/>
      <c r="CH38" s="3400"/>
      <c r="CI38" s="3440">
        <f>CI34+CI37</f>
        <v>0.125</v>
      </c>
      <c r="CJ38" s="3400"/>
      <c r="CK38" s="3400"/>
      <c r="CL38" s="3400"/>
      <c r="CM38" s="3400"/>
      <c r="CN38" s="3400"/>
      <c r="CO38" s="3400"/>
      <c r="CP38" s="3400"/>
      <c r="CQ38" s="3400"/>
      <c r="CR38" s="3440">
        <f>CR34+CR37</f>
        <v>0.125</v>
      </c>
      <c r="CS38" s="3400"/>
      <c r="CT38" s="3400"/>
      <c r="CU38" s="3400"/>
      <c r="CV38" s="3400"/>
      <c r="CW38" s="3400"/>
      <c r="CX38" s="3400"/>
      <c r="CY38" s="3400"/>
      <c r="CZ38" s="3400"/>
      <c r="DA38" s="3440">
        <f>DA34+DA37</f>
        <v>0.125</v>
      </c>
      <c r="DB38" s="3400"/>
      <c r="DC38" s="3400"/>
      <c r="DD38" s="3400"/>
      <c r="DE38" s="3400"/>
      <c r="DF38" s="3400"/>
      <c r="DG38" s="3400"/>
      <c r="DH38" s="3400"/>
      <c r="DI38" s="3400"/>
      <c r="DJ38" s="3440">
        <f>DJ34+DJ37</f>
        <v>0.125</v>
      </c>
      <c r="DK38" s="3400"/>
      <c r="DL38" s="3400"/>
      <c r="DM38" s="3400"/>
      <c r="DN38" s="3400"/>
      <c r="DO38" s="3400"/>
      <c r="DP38" s="3400"/>
      <c r="DQ38" s="3400"/>
      <c r="DR38" s="3400"/>
      <c r="DS38" s="3440">
        <f>DS34+DS37</f>
        <v>0.125</v>
      </c>
      <c r="DT38" s="2951"/>
      <c r="DU38" s="3441" t="s">
        <v>8379</v>
      </c>
      <c r="DV38" s="3442"/>
      <c r="DX38" s="43"/>
      <c r="DY38" s="1033"/>
      <c r="EA38" s="3361"/>
      <c r="EB38" s="3361"/>
      <c r="EC38" s="3361"/>
      <c r="ED38" s="3361"/>
      <c r="EE38" s="3361"/>
      <c r="EF38" s="3361"/>
      <c r="EG38" s="3361"/>
      <c r="EH38" s="3361"/>
      <c r="EI38" s="3361"/>
      <c r="EJ38" s="3361"/>
      <c r="EK38" s="3361"/>
      <c r="EL38" s="3361"/>
      <c r="EM38" s="3361"/>
      <c r="EN38" s="3361"/>
      <c r="EO38" s="1034"/>
      <c r="EP38" s="1050"/>
      <c r="EQ38" s="1050"/>
      <c r="ER38" s="1050"/>
      <c r="ES38" s="1050"/>
      <c r="ET38" s="1050"/>
      <c r="EU38" s="1050"/>
      <c r="EV38" s="1050"/>
      <c r="EW38" s="1050"/>
      <c r="EX38" s="1050"/>
      <c r="EY38" s="1050"/>
      <c r="EZ38" s="1050"/>
      <c r="FA38" s="1050"/>
      <c r="FB38" s="1050"/>
      <c r="FC38" s="1050"/>
      <c r="FD38" s="1050"/>
      <c r="FE38" s="1050"/>
      <c r="FF38" s="1050"/>
      <c r="FG38" s="1050"/>
      <c r="FH38" s="1050"/>
      <c r="FI38" s="1050"/>
      <c r="FJ38" s="1050"/>
      <c r="FK38" s="1050"/>
      <c r="FL38" s="1050"/>
      <c r="FM38" s="1050"/>
      <c r="FN38" s="1050"/>
      <c r="FO38" s="1050"/>
      <c r="FP38" s="1050"/>
      <c r="FQ38" s="1050"/>
      <c r="FR38" s="1050"/>
      <c r="FS38" s="1050"/>
      <c r="FT38" s="1050"/>
      <c r="FU38" s="1050"/>
      <c r="FV38" s="1050"/>
      <c r="FW38" s="1050"/>
      <c r="FX38" s="1050"/>
      <c r="FY38" s="1050"/>
      <c r="FZ38" s="1050"/>
      <c r="GA38" s="1050"/>
      <c r="GB38" s="1050"/>
      <c r="GC38" s="1050"/>
      <c r="GD38" s="1050"/>
      <c r="GE38" s="1050"/>
      <c r="GF38" s="1050"/>
      <c r="GG38" s="1050"/>
      <c r="GH38" s="1050"/>
      <c r="GI38" s="1050"/>
      <c r="GJ38" s="1050"/>
      <c r="GK38" s="1050"/>
      <c r="GL38" s="1050"/>
      <c r="GM38" s="1050"/>
      <c r="GN38" s="1050"/>
      <c r="GO38" s="1050"/>
      <c r="GP38" s="1050"/>
      <c r="GQ38" s="1050"/>
      <c r="GR38" s="1050"/>
      <c r="GS38" s="1050"/>
      <c r="GT38" s="1050"/>
      <c r="GU38" s="1050"/>
      <c r="GV38" s="1050"/>
      <c r="GW38" s="1050"/>
      <c r="GX38" s="1050"/>
      <c r="GY38" s="1050"/>
      <c r="GZ38" s="1050"/>
      <c r="HA38" s="1050"/>
      <c r="HB38" s="1050"/>
      <c r="HC38" s="1050"/>
      <c r="HD38" s="1050"/>
      <c r="HE38" s="1050"/>
      <c r="HF38" s="1050"/>
      <c r="HG38" s="1050"/>
      <c r="HH38" s="1050"/>
      <c r="HI38" s="1050"/>
      <c r="HJ38" s="1050"/>
      <c r="HK38" s="1050"/>
      <c r="HL38" s="1050"/>
      <c r="HM38" s="1050"/>
      <c r="HN38" s="1050"/>
      <c r="HO38" s="1050"/>
      <c r="HP38" s="1050"/>
      <c r="HQ38" s="1050"/>
      <c r="HR38" s="1050"/>
      <c r="HS38" s="1050"/>
      <c r="HT38" s="1050"/>
      <c r="HU38" s="1050"/>
      <c r="HV38" s="1050"/>
      <c r="HW38" s="1050"/>
      <c r="HX38" s="1050"/>
      <c r="HY38" s="1050"/>
      <c r="HZ38" s="1050"/>
      <c r="IA38" s="1050"/>
      <c r="IB38" s="1050"/>
      <c r="IC38" s="1050"/>
      <c r="ID38" s="1050"/>
      <c r="IE38" s="1050"/>
      <c r="IF38" s="1050"/>
      <c r="IG38" s="1050"/>
      <c r="IH38" s="1050"/>
      <c r="II38" s="1050"/>
      <c r="IJ38" s="1050"/>
      <c r="IK38" s="1050"/>
      <c r="IL38" s="1050"/>
      <c r="IM38" s="1050"/>
      <c r="IN38" s="1050"/>
      <c r="IO38" s="1050"/>
      <c r="IP38" s="1050"/>
      <c r="IQ38" s="1050"/>
      <c r="IR38" s="1050"/>
      <c r="IS38" s="1050"/>
      <c r="IT38" s="1050"/>
      <c r="IU38" s="1050"/>
      <c r="IV38" s="1050"/>
      <c r="IW38" s="1050"/>
      <c r="IX38" s="1050"/>
      <c r="IY38" s="1050"/>
      <c r="IZ38" s="1050"/>
      <c r="JA38" s="1050"/>
      <c r="JB38" s="1050"/>
      <c r="JC38" s="1034"/>
    </row>
    <row r="39" spans="2:263" ht="14.25" customHeight="1" thickBot="1" x14ac:dyDescent="0.3">
      <c r="B39" s="3312"/>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2"/>
      <c r="Y39" s="3312"/>
      <c r="Z39" s="3312"/>
      <c r="AA39" s="3312"/>
      <c r="AB39" s="3312"/>
      <c r="AC39" s="3312"/>
      <c r="AD39" s="3312"/>
      <c r="AE39" s="3312"/>
      <c r="AF39" s="3312"/>
      <c r="AG39" s="3312"/>
      <c r="AH39" s="3312"/>
      <c r="AI39" s="3312"/>
      <c r="AJ39" s="3312"/>
      <c r="AK39" s="3312"/>
      <c r="AL39" s="3312"/>
      <c r="AM39" s="3312"/>
      <c r="AN39" s="3312"/>
      <c r="AO39" s="3312"/>
      <c r="AP39" s="3312"/>
      <c r="AQ39" s="3312"/>
      <c r="AR39" s="3312"/>
      <c r="AS39" s="3312"/>
      <c r="AT39" s="3312"/>
      <c r="AU39" s="3312"/>
      <c r="AV39" s="3312"/>
      <c r="AW39" s="3312"/>
      <c r="AX39" s="3312"/>
      <c r="AY39" s="3312"/>
      <c r="AZ39" s="3312"/>
      <c r="BA39" s="3312"/>
      <c r="BB39" s="3312"/>
      <c r="BC39" s="3312"/>
      <c r="BD39" s="3312"/>
      <c r="BE39" s="3312"/>
      <c r="BF39" s="3312"/>
      <c r="BG39" s="3312"/>
      <c r="BH39" s="3312"/>
      <c r="BI39" s="3312"/>
      <c r="BJ39" s="2951"/>
      <c r="BK39" s="2951"/>
      <c r="BL39" s="2951"/>
      <c r="BM39" s="2951"/>
      <c r="BN39" s="2951"/>
      <c r="BO39" s="2951"/>
      <c r="BP39" s="2951"/>
      <c r="BQ39" s="2951"/>
      <c r="BR39" s="2951"/>
      <c r="BS39" s="2951"/>
      <c r="BT39" s="2951"/>
      <c r="BU39" s="2951"/>
      <c r="BV39" s="2951"/>
      <c r="BW39" s="2951"/>
      <c r="BX39" s="2951"/>
      <c r="BY39" s="2951"/>
      <c r="BZ39" s="2951"/>
      <c r="CA39" s="2951"/>
      <c r="CB39" s="2951"/>
      <c r="CC39" s="2951"/>
      <c r="CD39" s="2951"/>
      <c r="CE39" s="2951"/>
      <c r="CF39" s="2951"/>
      <c r="CG39" s="2951"/>
      <c r="CH39" s="2951"/>
      <c r="CI39" s="2951"/>
      <c r="CJ39" s="2951"/>
      <c r="CK39" s="2951"/>
      <c r="CL39" s="2951"/>
      <c r="CM39" s="2951"/>
      <c r="CN39" s="2951"/>
      <c r="CO39" s="2951"/>
      <c r="CP39" s="2951"/>
      <c r="CQ39" s="2951"/>
      <c r="CR39" s="2951"/>
      <c r="CS39" s="2951"/>
      <c r="CT39" s="2951"/>
      <c r="CU39" s="2951"/>
      <c r="CV39" s="2951"/>
      <c r="CW39" s="2951"/>
      <c r="CX39" s="2951"/>
      <c r="CY39" s="2951"/>
      <c r="CZ39" s="2951"/>
      <c r="DA39" s="2951"/>
      <c r="DB39" s="2951"/>
      <c r="DC39" s="2951"/>
      <c r="DD39" s="2951"/>
      <c r="DE39" s="2951"/>
      <c r="DF39" s="2951"/>
      <c r="DG39" s="2951"/>
      <c r="DH39" s="2951"/>
      <c r="DI39" s="2951"/>
      <c r="DJ39" s="2951"/>
      <c r="DK39" s="2951"/>
      <c r="DL39" s="2951"/>
      <c r="DM39" s="2951"/>
      <c r="DN39" s="2951"/>
      <c r="DO39" s="2951"/>
      <c r="DP39" s="2951"/>
      <c r="DQ39" s="2951"/>
      <c r="DR39" s="2951"/>
      <c r="DS39" s="2951"/>
      <c r="DT39" s="2951"/>
      <c r="DU39" s="3397"/>
      <c r="DV39" s="3397"/>
      <c r="DX39" s="43"/>
      <c r="EA39" s="2450"/>
      <c r="EB39" s="2450"/>
      <c r="EC39" s="2450"/>
      <c r="ED39" s="2450"/>
      <c r="EE39" s="2450"/>
      <c r="EF39" s="2450"/>
      <c r="EG39" s="2450"/>
      <c r="EH39" s="2450"/>
      <c r="EI39" s="2450"/>
      <c r="EJ39" s="2450"/>
      <c r="EK39" s="2450"/>
      <c r="EL39" s="2450"/>
      <c r="EM39" s="2450"/>
      <c r="EN39" s="2450"/>
      <c r="EO39" s="127"/>
      <c r="EP39" s="1050"/>
      <c r="EQ39" s="1050"/>
      <c r="ER39" s="1050"/>
      <c r="ES39" s="1050"/>
      <c r="ET39" s="1050"/>
      <c r="EU39" s="1050"/>
      <c r="EV39" s="1050"/>
      <c r="EW39" s="1050"/>
      <c r="EX39" s="1050"/>
      <c r="EY39" s="1050"/>
      <c r="EZ39" s="1050"/>
      <c r="FA39" s="1050"/>
      <c r="FB39" s="1050"/>
      <c r="FC39" s="1050"/>
      <c r="FD39" s="1050"/>
      <c r="FE39" s="1050"/>
      <c r="FF39" s="1050"/>
      <c r="FG39" s="1050"/>
      <c r="FH39" s="1050"/>
      <c r="FI39" s="1050"/>
      <c r="FJ39" s="1050"/>
      <c r="FK39" s="1050"/>
      <c r="FL39" s="1050"/>
      <c r="FM39" s="1050"/>
      <c r="FN39" s="1050"/>
      <c r="FO39" s="1050"/>
      <c r="FP39" s="1050"/>
      <c r="FQ39" s="1050"/>
      <c r="FR39" s="1050"/>
      <c r="FS39" s="1050"/>
      <c r="FT39" s="1050"/>
      <c r="FU39" s="1050"/>
      <c r="FV39" s="1050"/>
      <c r="FW39" s="1050"/>
      <c r="FX39" s="1050"/>
      <c r="FY39" s="1050"/>
      <c r="FZ39" s="1050"/>
      <c r="GA39" s="1050"/>
      <c r="GB39" s="1050"/>
      <c r="GC39" s="1050"/>
      <c r="GD39" s="1050"/>
      <c r="GE39" s="1050"/>
      <c r="GF39" s="1050"/>
      <c r="GG39" s="1050"/>
      <c r="GH39" s="1050"/>
      <c r="GI39" s="1050"/>
      <c r="GJ39" s="1050"/>
      <c r="GK39" s="1050"/>
      <c r="GL39" s="1050"/>
      <c r="GM39" s="1050"/>
      <c r="GN39" s="1050"/>
      <c r="GO39" s="1050"/>
      <c r="GP39" s="1050"/>
      <c r="GQ39" s="1050"/>
      <c r="GR39" s="1050"/>
      <c r="GS39" s="1050"/>
      <c r="GT39" s="1050"/>
      <c r="GU39" s="1050"/>
      <c r="GV39" s="1050"/>
      <c r="GW39" s="1050"/>
      <c r="GX39" s="1050"/>
      <c r="GY39" s="1050"/>
      <c r="GZ39" s="1050"/>
      <c r="HA39" s="1050"/>
      <c r="HB39" s="1050"/>
      <c r="HC39" s="1050"/>
      <c r="HD39" s="1050"/>
      <c r="HE39" s="1050"/>
      <c r="HF39" s="1050"/>
      <c r="HG39" s="1050"/>
      <c r="HH39" s="1050"/>
      <c r="HI39" s="1050"/>
      <c r="HJ39" s="1050"/>
      <c r="HK39" s="1050"/>
      <c r="HL39" s="1050"/>
      <c r="HM39" s="1050"/>
      <c r="HN39" s="1050"/>
      <c r="HO39" s="1050"/>
      <c r="HP39" s="1050"/>
      <c r="HQ39" s="1050"/>
      <c r="HR39" s="1050"/>
      <c r="HS39" s="1050"/>
      <c r="HT39" s="1050"/>
      <c r="HU39" s="1050"/>
      <c r="HV39" s="1050"/>
      <c r="HW39" s="1050"/>
      <c r="HX39" s="1050"/>
      <c r="HY39" s="1050"/>
      <c r="HZ39" s="1050"/>
      <c r="IA39" s="1050"/>
      <c r="IB39" s="1050"/>
      <c r="IC39" s="1050"/>
      <c r="ID39" s="1050"/>
      <c r="IE39" s="1050"/>
      <c r="IF39" s="1050"/>
      <c r="IG39" s="1050"/>
      <c r="IH39" s="1050"/>
      <c r="II39" s="1050"/>
      <c r="IJ39" s="1050"/>
      <c r="IK39" s="1050"/>
      <c r="IL39" s="1050"/>
      <c r="IM39" s="1050"/>
      <c r="IN39" s="1050"/>
      <c r="IO39" s="1050"/>
      <c r="IP39" s="1050"/>
      <c r="IQ39" s="1050"/>
      <c r="IR39" s="1050"/>
      <c r="IS39" s="1050"/>
      <c r="IT39" s="1050"/>
      <c r="IU39" s="1050"/>
      <c r="IV39" s="1050"/>
      <c r="IW39" s="1050"/>
      <c r="IX39" s="1050"/>
      <c r="IY39" s="1050"/>
      <c r="IZ39" s="1050"/>
      <c r="JA39" s="1050"/>
      <c r="JB39" s="1050"/>
      <c r="JC39" s="127"/>
    </row>
    <row r="40" spans="2:263" ht="14.25" customHeight="1" thickBot="1" x14ac:dyDescent="0.3">
      <c r="B40" s="3399" t="s">
        <v>187</v>
      </c>
      <c r="C40" s="206" t="s">
        <v>1900</v>
      </c>
      <c r="D40" s="3312"/>
      <c r="E40" s="3312"/>
      <c r="F40" s="3312"/>
      <c r="G40" s="3312"/>
      <c r="H40" s="3312"/>
      <c r="I40" s="3312"/>
      <c r="J40" s="3312"/>
      <c r="K40" s="3312"/>
      <c r="L40" s="3312"/>
      <c r="M40" s="3312"/>
      <c r="N40" s="3312"/>
      <c r="O40" s="3419">
        <v>2013</v>
      </c>
      <c r="P40" s="3312"/>
      <c r="Q40" s="3312"/>
      <c r="R40" s="3312"/>
      <c r="S40" s="3312"/>
      <c r="T40" s="3312"/>
      <c r="U40" s="3312"/>
      <c r="V40" s="3312"/>
      <c r="W40" s="3312"/>
      <c r="X40" s="3419">
        <v>2014</v>
      </c>
      <c r="Y40" s="3420"/>
      <c r="Z40" s="3420"/>
      <c r="AA40" s="3420"/>
      <c r="AB40" s="3420"/>
      <c r="AC40" s="3420"/>
      <c r="AD40" s="3420"/>
      <c r="AE40" s="3420"/>
      <c r="AF40" s="3420"/>
      <c r="AG40" s="3419">
        <v>2015</v>
      </c>
      <c r="AH40" s="3420"/>
      <c r="AI40" s="3420"/>
      <c r="AJ40" s="3420"/>
      <c r="AK40" s="3420"/>
      <c r="AL40" s="3420"/>
      <c r="AM40" s="3420"/>
      <c r="AN40" s="3420"/>
      <c r="AO40" s="3420"/>
      <c r="AP40" s="3419">
        <v>2016</v>
      </c>
      <c r="AQ40" s="3420"/>
      <c r="AR40" s="3420"/>
      <c r="AS40" s="3420"/>
      <c r="AT40" s="3420"/>
      <c r="AU40" s="3420"/>
      <c r="AV40" s="3420"/>
      <c r="AW40" s="3420"/>
      <c r="AX40" s="3420"/>
      <c r="AY40" s="3419">
        <v>2017</v>
      </c>
      <c r="AZ40" s="3420"/>
      <c r="BA40" s="3420"/>
      <c r="BB40" s="3420"/>
      <c r="BC40" s="3420"/>
      <c r="BD40" s="3420"/>
      <c r="BE40" s="3420"/>
      <c r="BF40" s="3420"/>
      <c r="BG40" s="3420"/>
      <c r="BH40" s="3419">
        <v>2018</v>
      </c>
      <c r="BI40" s="3420"/>
      <c r="BJ40" s="3421"/>
      <c r="BK40" s="3421"/>
      <c r="BL40" s="3421"/>
      <c r="BM40" s="3421"/>
      <c r="BN40" s="3421"/>
      <c r="BO40" s="3421"/>
      <c r="BP40" s="3421"/>
      <c r="BQ40" s="3419">
        <v>2019</v>
      </c>
      <c r="BR40" s="3421"/>
      <c r="BS40" s="3421"/>
      <c r="BT40" s="3421"/>
      <c r="BU40" s="3421"/>
      <c r="BV40" s="3421"/>
      <c r="BW40" s="3421"/>
      <c r="BX40" s="3421"/>
      <c r="BY40" s="3421"/>
      <c r="BZ40" s="3419">
        <v>2020</v>
      </c>
      <c r="CA40" s="3421"/>
      <c r="CB40" s="3421"/>
      <c r="CC40" s="3421"/>
      <c r="CD40" s="3421"/>
      <c r="CE40" s="3421"/>
      <c r="CF40" s="3421"/>
      <c r="CG40" s="3421"/>
      <c r="CH40" s="3421"/>
      <c r="CI40" s="3419">
        <v>2021</v>
      </c>
      <c r="CJ40" s="3421"/>
      <c r="CK40" s="3421"/>
      <c r="CL40" s="3421"/>
      <c r="CM40" s="3421"/>
      <c r="CN40" s="3421"/>
      <c r="CO40" s="3421"/>
      <c r="CP40" s="3421"/>
      <c r="CQ40" s="3421"/>
      <c r="CR40" s="3419">
        <v>2022</v>
      </c>
      <c r="CS40" s="3421"/>
      <c r="CT40" s="3421"/>
      <c r="CU40" s="3421"/>
      <c r="CV40" s="3422"/>
      <c r="CW40" s="3422"/>
      <c r="CX40" s="3422"/>
      <c r="CY40" s="3422"/>
      <c r="CZ40" s="3422"/>
      <c r="DA40" s="3419">
        <v>2023</v>
      </c>
      <c r="DB40" s="3422"/>
      <c r="DC40" s="3422"/>
      <c r="DD40" s="3422"/>
      <c r="DE40" s="3421"/>
      <c r="DF40" s="3421"/>
      <c r="DG40" s="3421"/>
      <c r="DH40" s="3421"/>
      <c r="DI40" s="3421"/>
      <c r="DJ40" s="3419">
        <v>2024</v>
      </c>
      <c r="DK40" s="3421"/>
      <c r="DL40" s="3421"/>
      <c r="DM40" s="3421"/>
      <c r="DN40" s="3421"/>
      <c r="DO40" s="3421"/>
      <c r="DP40" s="3421"/>
      <c r="DQ40" s="3421"/>
      <c r="DR40" s="3421"/>
      <c r="DS40" s="3419">
        <v>2025</v>
      </c>
      <c r="DT40" s="2951"/>
      <c r="DU40" s="3423"/>
      <c r="DV40" s="3424"/>
      <c r="DX40" s="43"/>
      <c r="EA40" s="2450"/>
      <c r="EB40" s="2450"/>
      <c r="EC40" s="2450"/>
      <c r="ED40" s="2450"/>
      <c r="EE40" s="2450"/>
      <c r="EF40" s="2450"/>
      <c r="EG40" s="2450"/>
      <c r="EH40" s="2450"/>
      <c r="EI40" s="2450"/>
      <c r="EJ40" s="2450"/>
      <c r="EK40" s="2450"/>
      <c r="EL40" s="2450"/>
      <c r="EM40" s="2450"/>
      <c r="EN40" s="2450"/>
      <c r="EO40" s="127"/>
      <c r="EP40" s="1050"/>
      <c r="EQ40" s="1050"/>
      <c r="ER40" s="1050"/>
      <c r="ES40" s="1050"/>
      <c r="ET40" s="1050"/>
      <c r="EU40" s="1050"/>
      <c r="EV40" s="1050"/>
      <c r="EW40" s="1050"/>
      <c r="EX40" s="1050"/>
      <c r="EY40" s="1050"/>
      <c r="EZ40" s="1050"/>
      <c r="FA40" s="1050"/>
      <c r="FB40" s="1050"/>
      <c r="FC40" s="1050"/>
      <c r="FD40" s="1050"/>
      <c r="FE40" s="1050"/>
      <c r="FF40" s="1050"/>
      <c r="FG40" s="1050"/>
      <c r="FH40" s="1050"/>
      <c r="FI40" s="1050"/>
      <c r="FJ40" s="1050"/>
      <c r="FK40" s="1050"/>
      <c r="FL40" s="1050"/>
      <c r="FM40" s="1050"/>
      <c r="FN40" s="1050"/>
      <c r="FO40" s="1050"/>
      <c r="FP40" s="1050"/>
      <c r="FQ40" s="1050"/>
      <c r="FR40" s="1050"/>
      <c r="FS40" s="1050"/>
      <c r="FT40" s="1050"/>
      <c r="FU40" s="1050"/>
      <c r="FV40" s="1050"/>
      <c r="FW40" s="1050"/>
      <c r="FX40" s="1050"/>
      <c r="FY40" s="1050"/>
      <c r="FZ40" s="1050"/>
      <c r="GA40" s="1050"/>
      <c r="GB40" s="1050"/>
      <c r="GC40" s="1050"/>
      <c r="GD40" s="1050"/>
      <c r="GE40" s="1050"/>
      <c r="GF40" s="1050"/>
      <c r="GG40" s="1050"/>
      <c r="GH40" s="1050"/>
      <c r="GI40" s="1050"/>
      <c r="GJ40" s="1050"/>
      <c r="GK40" s="1050"/>
      <c r="GL40" s="1050"/>
      <c r="GM40" s="1050"/>
      <c r="GN40" s="1050"/>
      <c r="GO40" s="1050"/>
      <c r="GP40" s="1050"/>
      <c r="GQ40" s="1050"/>
      <c r="GR40" s="1050"/>
      <c r="GS40" s="1050"/>
      <c r="GT40" s="1050"/>
      <c r="GU40" s="1050"/>
      <c r="GV40" s="1050"/>
      <c r="GW40" s="1050"/>
      <c r="GX40" s="1050"/>
      <c r="GY40" s="1050"/>
      <c r="GZ40" s="1050"/>
      <c r="HA40" s="1050"/>
      <c r="HB40" s="1050"/>
      <c r="HC40" s="1050"/>
      <c r="HD40" s="1050"/>
      <c r="HE40" s="1050"/>
      <c r="HF40" s="1050"/>
      <c r="HG40" s="1050"/>
      <c r="HH40" s="1050"/>
      <c r="HI40" s="1050"/>
      <c r="HJ40" s="1050"/>
      <c r="HK40" s="1050"/>
      <c r="HL40" s="1050"/>
      <c r="HM40" s="1050"/>
      <c r="HN40" s="1050"/>
      <c r="HO40" s="1050"/>
      <c r="HP40" s="1050"/>
      <c r="HQ40" s="1050"/>
      <c r="HR40" s="1050"/>
      <c r="HS40" s="1050"/>
      <c r="HT40" s="1050"/>
      <c r="HU40" s="1050"/>
      <c r="HV40" s="1050"/>
      <c r="HW40" s="1050"/>
      <c r="HX40" s="1050"/>
      <c r="HY40" s="1050"/>
      <c r="HZ40" s="1050"/>
      <c r="IA40" s="1050"/>
      <c r="IB40" s="1050"/>
      <c r="IC40" s="1050"/>
      <c r="ID40" s="1050"/>
      <c r="IE40" s="1050"/>
      <c r="IF40" s="1050"/>
      <c r="IG40" s="1050"/>
      <c r="IH40" s="1050"/>
      <c r="II40" s="1050"/>
      <c r="IJ40" s="1050"/>
      <c r="IK40" s="1050"/>
      <c r="IL40" s="1050"/>
      <c r="IM40" s="1050"/>
      <c r="IN40" s="1050"/>
      <c r="IO40" s="1050"/>
      <c r="IP40" s="1050"/>
      <c r="IQ40" s="1050"/>
      <c r="IR40" s="1050"/>
      <c r="IS40" s="1050"/>
      <c r="IT40" s="1050"/>
      <c r="IU40" s="1050"/>
      <c r="IV40" s="1050"/>
      <c r="IW40" s="1050"/>
      <c r="IX40" s="1050"/>
      <c r="IY40" s="1050"/>
      <c r="IZ40" s="1050"/>
      <c r="JA40" s="1050"/>
      <c r="JB40" s="1050"/>
      <c r="JC40" s="127"/>
    </row>
    <row r="41" spans="2:263" ht="14.25" customHeight="1" x14ac:dyDescent="0.25">
      <c r="B41" s="3425">
        <v>24</v>
      </c>
      <c r="C41" s="3443" t="s">
        <v>1901</v>
      </c>
      <c r="D41" s="3427" t="s">
        <v>8380</v>
      </c>
      <c r="E41" s="3428" t="s">
        <v>41</v>
      </c>
      <c r="F41" s="3429">
        <v>3</v>
      </c>
      <c r="G41" s="3312"/>
      <c r="H41" s="3312"/>
      <c r="I41" s="3312"/>
      <c r="J41" s="3312"/>
      <c r="K41" s="3312"/>
      <c r="L41" s="3312"/>
      <c r="M41" s="3312"/>
      <c r="N41" s="3312"/>
      <c r="O41" s="3444">
        <v>0</v>
      </c>
      <c r="P41" s="3396"/>
      <c r="Q41" s="3396"/>
      <c r="R41" s="3396"/>
      <c r="S41" s="3396"/>
      <c r="T41" s="3396"/>
      <c r="U41" s="3396"/>
      <c r="V41" s="3396"/>
      <c r="W41" s="3396"/>
      <c r="X41" s="3444">
        <v>0</v>
      </c>
      <c r="Y41" s="3396"/>
      <c r="Z41" s="3396"/>
      <c r="AA41" s="3396"/>
      <c r="AB41" s="3396"/>
      <c r="AC41" s="3396"/>
      <c r="AD41" s="3396"/>
      <c r="AE41" s="3396"/>
      <c r="AF41" s="3396"/>
      <c r="AG41" s="3444">
        <v>0</v>
      </c>
      <c r="AH41" s="3396"/>
      <c r="AI41" s="3396"/>
      <c r="AJ41" s="3396"/>
      <c r="AK41" s="3396"/>
      <c r="AL41" s="3396"/>
      <c r="AM41" s="3396"/>
      <c r="AN41" s="3396"/>
      <c r="AO41" s="3396"/>
      <c r="AP41" s="3444">
        <v>0</v>
      </c>
      <c r="AQ41" s="3396"/>
      <c r="AR41" s="3396"/>
      <c r="AS41" s="3396"/>
      <c r="AT41" s="3396"/>
      <c r="AU41" s="3396"/>
      <c r="AV41" s="3396"/>
      <c r="AW41" s="3396"/>
      <c r="AX41" s="3396"/>
      <c r="AY41" s="3444">
        <v>0</v>
      </c>
      <c r="AZ41" s="3396"/>
      <c r="BA41" s="3396"/>
      <c r="BB41" s="3396"/>
      <c r="BC41" s="3396"/>
      <c r="BD41" s="3396"/>
      <c r="BE41" s="3396"/>
      <c r="BF41" s="3396"/>
      <c r="BG41" s="3396"/>
      <c r="BH41" s="3444">
        <v>0</v>
      </c>
      <c r="BI41" s="3396"/>
      <c r="BJ41" s="3400"/>
      <c r="BK41" s="3400"/>
      <c r="BL41" s="3400"/>
      <c r="BM41" s="3400"/>
      <c r="BN41" s="3400"/>
      <c r="BO41" s="3400"/>
      <c r="BP41" s="3400"/>
      <c r="BQ41" s="3444">
        <v>0</v>
      </c>
      <c r="BR41" s="3400"/>
      <c r="BS41" s="3400"/>
      <c r="BT41" s="3400"/>
      <c r="BU41" s="3400"/>
      <c r="BV41" s="3400"/>
      <c r="BW41" s="3400"/>
      <c r="BX41" s="3400"/>
      <c r="BY41" s="3400"/>
      <c r="BZ41" s="3444">
        <v>0</v>
      </c>
      <c r="CA41" s="3400"/>
      <c r="CB41" s="3400"/>
      <c r="CC41" s="3400"/>
      <c r="CD41" s="3400"/>
      <c r="CE41" s="3400"/>
      <c r="CF41" s="3400"/>
      <c r="CG41" s="3400"/>
      <c r="CH41" s="3400"/>
      <c r="CI41" s="3444">
        <v>0</v>
      </c>
      <c r="CJ41" s="3400"/>
      <c r="CK41" s="3400"/>
      <c r="CL41" s="3400"/>
      <c r="CM41" s="3400"/>
      <c r="CN41" s="3400"/>
      <c r="CO41" s="3400"/>
      <c r="CP41" s="3400"/>
      <c r="CQ41" s="3400"/>
      <c r="CR41" s="3444">
        <v>0</v>
      </c>
      <c r="CS41" s="3400"/>
      <c r="CT41" s="3400"/>
      <c r="CU41" s="3400"/>
      <c r="CV41" s="3400"/>
      <c r="CW41" s="3400"/>
      <c r="CX41" s="3400"/>
      <c r="CY41" s="3400"/>
      <c r="CZ41" s="3400"/>
      <c r="DA41" s="3444">
        <v>0</v>
      </c>
      <c r="DB41" s="3400"/>
      <c r="DC41" s="3400"/>
      <c r="DD41" s="3400"/>
      <c r="DE41" s="3400"/>
      <c r="DF41" s="3400"/>
      <c r="DG41" s="3400"/>
      <c r="DH41" s="3400"/>
      <c r="DI41" s="3400"/>
      <c r="DJ41" s="3444">
        <v>0</v>
      </c>
      <c r="DK41" s="3400"/>
      <c r="DL41" s="3400"/>
      <c r="DM41" s="3400"/>
      <c r="DN41" s="3400"/>
      <c r="DO41" s="3400"/>
      <c r="DP41" s="3400"/>
      <c r="DQ41" s="3400"/>
      <c r="DR41" s="3400"/>
      <c r="DS41" s="3444">
        <v>0</v>
      </c>
      <c r="DT41" s="2951"/>
      <c r="DU41" s="3433"/>
      <c r="DV41" s="3434"/>
      <c r="DX41" s="43">
        <f xml:space="preserve"> IF( SUM( EP41:JB41 ) = 0, 0, $EP$5 )</f>
        <v>0</v>
      </c>
      <c r="EA41" s="2450"/>
      <c r="EB41" s="2450"/>
      <c r="EC41" s="2450"/>
      <c r="ED41" s="2450"/>
      <c r="EE41" s="2450"/>
      <c r="EF41" s="2450"/>
      <c r="EG41" s="2450"/>
      <c r="EH41" s="2450"/>
      <c r="EI41" s="2450"/>
      <c r="EJ41" s="2450"/>
      <c r="EK41" s="2450"/>
      <c r="EL41" s="2450"/>
      <c r="EM41" s="2450"/>
      <c r="EN41" s="2450"/>
      <c r="EO41" s="127"/>
      <c r="EP41" s="1050"/>
      <c r="EQ41" s="1050"/>
      <c r="ER41" s="1050"/>
      <c r="ES41" s="1050"/>
      <c r="ET41" s="1050"/>
      <c r="EU41" s="1050"/>
      <c r="EV41" s="1050"/>
      <c r="EW41" s="1050"/>
      <c r="EX41" s="1061">
        <f xml:space="preserve"> IF( ISNUMBER(O41), 0, 1 )</f>
        <v>0</v>
      </c>
      <c r="EY41" s="1050"/>
      <c r="EZ41" s="1050"/>
      <c r="FA41" s="1050"/>
      <c r="FB41" s="1050"/>
      <c r="FC41" s="1050"/>
      <c r="FD41" s="1050"/>
      <c r="FE41" s="1050"/>
      <c r="FF41" s="1050"/>
      <c r="FG41" s="1061">
        <f xml:space="preserve"> IF( ISNUMBER(X41), 0, 1 )</f>
        <v>0</v>
      </c>
      <c r="FH41" s="1050"/>
      <c r="FI41" s="1050"/>
      <c r="FJ41" s="1050"/>
      <c r="FK41" s="1050"/>
      <c r="FL41" s="1050"/>
      <c r="FM41" s="1050"/>
      <c r="FN41" s="1050"/>
      <c r="FO41" s="1050"/>
      <c r="FP41" s="1061">
        <f xml:space="preserve"> IF( ISNUMBER(AG41), 0, 1 )</f>
        <v>0</v>
      </c>
      <c r="FQ41" s="1050"/>
      <c r="FR41" s="1050"/>
      <c r="FS41" s="1050"/>
      <c r="FT41" s="1050"/>
      <c r="FU41" s="1050"/>
      <c r="FV41" s="1050"/>
      <c r="FW41" s="1050"/>
      <c r="FX41" s="1050"/>
      <c r="FY41" s="1061">
        <f xml:space="preserve"> IF( ISNUMBER(AP41), 0, 1 )</f>
        <v>0</v>
      </c>
      <c r="FZ41" s="1050"/>
      <c r="GA41" s="1050"/>
      <c r="GB41" s="1050"/>
      <c r="GC41" s="1050"/>
      <c r="GD41" s="1050"/>
      <c r="GE41" s="1050"/>
      <c r="GF41" s="1050"/>
      <c r="GG41" s="1050"/>
      <c r="GH41" s="1061">
        <f xml:space="preserve"> IF( ISNUMBER(AY41), 0, 1 )</f>
        <v>0</v>
      </c>
      <c r="GI41" s="1050"/>
      <c r="GJ41" s="1050"/>
      <c r="GK41" s="1050"/>
      <c r="GL41" s="1050"/>
      <c r="GM41" s="1050"/>
      <c r="GN41" s="1050"/>
      <c r="GO41" s="1050"/>
      <c r="GP41" s="1050"/>
      <c r="GQ41" s="1061">
        <f xml:space="preserve"> IF( ISNUMBER(BH41), 0, 1 )</f>
        <v>0</v>
      </c>
      <c r="GR41" s="1050"/>
      <c r="GS41" s="1050"/>
      <c r="GT41" s="1050"/>
      <c r="GU41" s="1050"/>
      <c r="GV41" s="1050"/>
      <c r="GW41" s="1050"/>
      <c r="GX41" s="1050"/>
      <c r="GY41" s="1050"/>
      <c r="GZ41" s="1061">
        <f xml:space="preserve"> IF( ISNUMBER(BQ41), 0, 1 )</f>
        <v>0</v>
      </c>
      <c r="HA41" s="1050"/>
      <c r="HB41" s="1050"/>
      <c r="HC41" s="1050"/>
      <c r="HD41" s="1050"/>
      <c r="HE41" s="1050"/>
      <c r="HF41" s="1050"/>
      <c r="HG41" s="1050"/>
      <c r="HH41" s="1050"/>
      <c r="HI41" s="1061">
        <f xml:space="preserve"> IF( ISNUMBER(BZ41), 0, 1 )</f>
        <v>0</v>
      </c>
      <c r="HJ41" s="1050"/>
      <c r="HK41" s="1050"/>
      <c r="HL41" s="1050"/>
      <c r="HM41" s="1050"/>
      <c r="HN41" s="1050"/>
      <c r="HO41" s="1050"/>
      <c r="HP41" s="1050"/>
      <c r="HQ41" s="1050"/>
      <c r="HR41" s="1061">
        <f xml:space="preserve"> IF( ISNUMBER(CI41), 0, 1 )</f>
        <v>0</v>
      </c>
      <c r="HS41" s="1050"/>
      <c r="HT41" s="1050"/>
      <c r="HU41" s="1050"/>
      <c r="HV41" s="1050"/>
      <c r="HW41" s="1050"/>
      <c r="HX41" s="1050"/>
      <c r="HY41" s="1050"/>
      <c r="HZ41" s="1050"/>
      <c r="IA41" s="1061">
        <f xml:space="preserve"> IF( ISNUMBER(CR41), 0, 1 )</f>
        <v>0</v>
      </c>
      <c r="IB41" s="1050"/>
      <c r="IC41" s="1050"/>
      <c r="ID41" s="1050"/>
      <c r="IE41" s="1050"/>
      <c r="IF41" s="1050"/>
      <c r="IG41" s="1050"/>
      <c r="IH41" s="1050"/>
      <c r="II41" s="1050"/>
      <c r="IJ41" s="1061">
        <f xml:space="preserve"> IF( ISNUMBER(DA41), 0, 1 )</f>
        <v>0</v>
      </c>
      <c r="IK41" s="1050"/>
      <c r="IL41" s="1050"/>
      <c r="IM41" s="1050"/>
      <c r="IN41" s="1050"/>
      <c r="IO41" s="1050"/>
      <c r="IP41" s="1050"/>
      <c r="IQ41" s="1050"/>
      <c r="IR41" s="1050"/>
      <c r="IS41" s="1061">
        <f xml:space="preserve"> IF( ISNUMBER(DJ41), 0, 1 )</f>
        <v>0</v>
      </c>
      <c r="IT41" s="1050"/>
      <c r="IU41" s="1050"/>
      <c r="IV41" s="1050"/>
      <c r="IW41" s="1050"/>
      <c r="IX41" s="1050"/>
      <c r="IY41" s="1050"/>
      <c r="IZ41" s="1050"/>
      <c r="JA41" s="1050"/>
      <c r="JB41" s="1061">
        <f xml:space="preserve"> IF( ISNUMBER(DS41), 0, 1 )</f>
        <v>0</v>
      </c>
      <c r="JC41" s="127"/>
    </row>
    <row r="42" spans="2:263" ht="14.25" customHeight="1" x14ac:dyDescent="0.25">
      <c r="B42" s="62">
        <v>25</v>
      </c>
      <c r="C42" s="3445" t="s">
        <v>1903</v>
      </c>
      <c r="D42" s="2079" t="s">
        <v>8381</v>
      </c>
      <c r="E42" s="64" t="s">
        <v>41</v>
      </c>
      <c r="F42" s="79">
        <v>3</v>
      </c>
      <c r="G42" s="3312"/>
      <c r="H42" s="3312"/>
      <c r="I42" s="3312"/>
      <c r="J42" s="3312"/>
      <c r="K42" s="3312"/>
      <c r="L42" s="3312"/>
      <c r="M42" s="3312"/>
      <c r="N42" s="3312"/>
      <c r="O42" s="3435">
        <v>0</v>
      </c>
      <c r="P42" s="3396"/>
      <c r="Q42" s="3396"/>
      <c r="R42" s="3396"/>
      <c r="S42" s="3396"/>
      <c r="T42" s="3396"/>
      <c r="U42" s="3396"/>
      <c r="V42" s="3396"/>
      <c r="W42" s="3396"/>
      <c r="X42" s="3435">
        <v>0</v>
      </c>
      <c r="Y42" s="3396"/>
      <c r="Z42" s="3396"/>
      <c r="AA42" s="3396"/>
      <c r="AB42" s="3396"/>
      <c r="AC42" s="3396"/>
      <c r="AD42" s="3396"/>
      <c r="AE42" s="3396"/>
      <c r="AF42" s="3396"/>
      <c r="AG42" s="3435">
        <v>0</v>
      </c>
      <c r="AH42" s="3396"/>
      <c r="AI42" s="3396"/>
      <c r="AJ42" s="3396"/>
      <c r="AK42" s="3396"/>
      <c r="AL42" s="3396"/>
      <c r="AM42" s="3396"/>
      <c r="AN42" s="3396"/>
      <c r="AO42" s="3396"/>
      <c r="AP42" s="3435">
        <v>0</v>
      </c>
      <c r="AQ42" s="3396"/>
      <c r="AR42" s="3396"/>
      <c r="AS42" s="3396"/>
      <c r="AT42" s="3396"/>
      <c r="AU42" s="3396"/>
      <c r="AV42" s="3396"/>
      <c r="AW42" s="3396"/>
      <c r="AX42" s="3396"/>
      <c r="AY42" s="3435">
        <v>0</v>
      </c>
      <c r="AZ42" s="3396"/>
      <c r="BA42" s="3396"/>
      <c r="BB42" s="3396"/>
      <c r="BC42" s="3396"/>
      <c r="BD42" s="3396"/>
      <c r="BE42" s="3396"/>
      <c r="BF42" s="3396"/>
      <c r="BG42" s="3396"/>
      <c r="BH42" s="3435">
        <v>0</v>
      </c>
      <c r="BI42" s="3396"/>
      <c r="BJ42" s="3400"/>
      <c r="BK42" s="3400"/>
      <c r="BL42" s="3400"/>
      <c r="BM42" s="3400"/>
      <c r="BN42" s="3400"/>
      <c r="BO42" s="3400"/>
      <c r="BP42" s="3400"/>
      <c r="BQ42" s="3435">
        <v>0</v>
      </c>
      <c r="BR42" s="3400"/>
      <c r="BS42" s="3400"/>
      <c r="BT42" s="3400"/>
      <c r="BU42" s="3400"/>
      <c r="BV42" s="3400"/>
      <c r="BW42" s="3400"/>
      <c r="BX42" s="3400"/>
      <c r="BY42" s="3400"/>
      <c r="BZ42" s="3435">
        <v>0</v>
      </c>
      <c r="CA42" s="3400"/>
      <c r="CB42" s="3400"/>
      <c r="CC42" s="3400"/>
      <c r="CD42" s="3400"/>
      <c r="CE42" s="3400"/>
      <c r="CF42" s="3400"/>
      <c r="CG42" s="3400"/>
      <c r="CH42" s="3400"/>
      <c r="CI42" s="3435">
        <v>0</v>
      </c>
      <c r="CJ42" s="3400"/>
      <c r="CK42" s="3400"/>
      <c r="CL42" s="3400"/>
      <c r="CM42" s="3400"/>
      <c r="CN42" s="3400"/>
      <c r="CO42" s="3400"/>
      <c r="CP42" s="3400"/>
      <c r="CQ42" s="3400"/>
      <c r="CR42" s="3435">
        <v>0</v>
      </c>
      <c r="CS42" s="3400"/>
      <c r="CT42" s="3400"/>
      <c r="CU42" s="3400"/>
      <c r="CV42" s="3400"/>
      <c r="CW42" s="3400"/>
      <c r="CX42" s="3400"/>
      <c r="CY42" s="3400"/>
      <c r="CZ42" s="3400"/>
      <c r="DA42" s="3435">
        <v>0</v>
      </c>
      <c r="DB42" s="3400"/>
      <c r="DC42" s="3400"/>
      <c r="DD42" s="3400"/>
      <c r="DE42" s="3400"/>
      <c r="DF42" s="3400"/>
      <c r="DG42" s="3400"/>
      <c r="DH42" s="3400"/>
      <c r="DI42" s="3400"/>
      <c r="DJ42" s="3435">
        <v>0</v>
      </c>
      <c r="DK42" s="3400"/>
      <c r="DL42" s="3400"/>
      <c r="DM42" s="3400"/>
      <c r="DN42" s="3400"/>
      <c r="DO42" s="3400"/>
      <c r="DP42" s="3400"/>
      <c r="DQ42" s="3400"/>
      <c r="DR42" s="3400"/>
      <c r="DS42" s="3435">
        <v>0</v>
      </c>
      <c r="DT42" s="2951"/>
      <c r="DU42" s="3433"/>
      <c r="DV42" s="3434"/>
      <c r="DX42" s="43">
        <f xml:space="preserve"> IF( SUM( EP42:JB42 ) = 0, 0, $EP$5 )</f>
        <v>0</v>
      </c>
      <c r="EA42" s="2450"/>
      <c r="EB42" s="2450"/>
      <c r="EC42" s="2450"/>
      <c r="ED42" s="2450"/>
      <c r="EE42" s="2450"/>
      <c r="EF42" s="2450"/>
      <c r="EG42" s="2450"/>
      <c r="EH42" s="2450"/>
      <c r="EI42" s="2450"/>
      <c r="EJ42" s="2450"/>
      <c r="EK42" s="2450"/>
      <c r="EL42" s="2450"/>
      <c r="EM42" s="2450"/>
      <c r="EN42" s="2450"/>
      <c r="EO42" s="127"/>
      <c r="EP42" s="1050"/>
      <c r="EQ42" s="1050"/>
      <c r="ER42" s="1050"/>
      <c r="ES42" s="1050"/>
      <c r="ET42" s="1050"/>
      <c r="EU42" s="1050"/>
      <c r="EV42" s="1050"/>
      <c r="EW42" s="1050"/>
      <c r="EX42" s="1061">
        <f xml:space="preserve"> IF( ISNUMBER(O42), 0, 1 )</f>
        <v>0</v>
      </c>
      <c r="EY42" s="1050"/>
      <c r="EZ42" s="1050"/>
      <c r="FA42" s="1050"/>
      <c r="FB42" s="1050"/>
      <c r="FC42" s="1050"/>
      <c r="FD42" s="1050"/>
      <c r="FE42" s="1050"/>
      <c r="FF42" s="1050"/>
      <c r="FG42" s="1061">
        <f xml:space="preserve"> IF( ISNUMBER(X42), 0, 1 )</f>
        <v>0</v>
      </c>
      <c r="FH42" s="1050"/>
      <c r="FI42" s="1050"/>
      <c r="FJ42" s="1050"/>
      <c r="FK42" s="1050"/>
      <c r="FL42" s="1050"/>
      <c r="FM42" s="1050"/>
      <c r="FN42" s="1050"/>
      <c r="FO42" s="1050"/>
      <c r="FP42" s="1061">
        <f xml:space="preserve"> IF( ISNUMBER(AG42), 0, 1 )</f>
        <v>0</v>
      </c>
      <c r="FQ42" s="1050"/>
      <c r="FR42" s="1050"/>
      <c r="FS42" s="1050"/>
      <c r="FT42" s="1050"/>
      <c r="FU42" s="1050"/>
      <c r="FV42" s="1050"/>
      <c r="FW42" s="1050"/>
      <c r="FX42" s="1050"/>
      <c r="FY42" s="1061">
        <f xml:space="preserve"> IF( ISNUMBER(AP42), 0, 1 )</f>
        <v>0</v>
      </c>
      <c r="FZ42" s="1050"/>
      <c r="GA42" s="1050"/>
      <c r="GB42" s="1050"/>
      <c r="GC42" s="1050"/>
      <c r="GD42" s="1050"/>
      <c r="GE42" s="1050"/>
      <c r="GF42" s="1050"/>
      <c r="GG42" s="1050"/>
      <c r="GH42" s="1061">
        <f xml:space="preserve"> IF( ISNUMBER(AY42), 0, 1 )</f>
        <v>0</v>
      </c>
      <c r="GI42" s="1050"/>
      <c r="GJ42" s="1050"/>
      <c r="GK42" s="1050"/>
      <c r="GL42" s="1050"/>
      <c r="GM42" s="1050"/>
      <c r="GN42" s="1050"/>
      <c r="GO42" s="1050"/>
      <c r="GP42" s="1050"/>
      <c r="GQ42" s="1061">
        <f xml:space="preserve"> IF( ISNUMBER(BH42), 0, 1 )</f>
        <v>0</v>
      </c>
      <c r="GR42" s="1050"/>
      <c r="GS42" s="1050"/>
      <c r="GT42" s="1050"/>
      <c r="GU42" s="1050"/>
      <c r="GV42" s="1050"/>
      <c r="GW42" s="1050"/>
      <c r="GX42" s="1050"/>
      <c r="GY42" s="1050"/>
      <c r="GZ42" s="1061">
        <f xml:space="preserve"> IF( ISNUMBER(BQ42), 0, 1 )</f>
        <v>0</v>
      </c>
      <c r="HA42" s="1050"/>
      <c r="HB42" s="1050"/>
      <c r="HC42" s="1050"/>
      <c r="HD42" s="1050"/>
      <c r="HE42" s="1050"/>
      <c r="HF42" s="1050"/>
      <c r="HG42" s="1050"/>
      <c r="HH42" s="1050"/>
      <c r="HI42" s="1061">
        <f xml:space="preserve"> IF( ISNUMBER(BZ42), 0, 1 )</f>
        <v>0</v>
      </c>
      <c r="HJ42" s="1050"/>
      <c r="HK42" s="1050"/>
      <c r="HL42" s="1050"/>
      <c r="HM42" s="1050"/>
      <c r="HN42" s="1050"/>
      <c r="HO42" s="1050"/>
      <c r="HP42" s="1050"/>
      <c r="HQ42" s="1050"/>
      <c r="HR42" s="1061">
        <f xml:space="preserve"> IF( ISNUMBER(CI42), 0, 1 )</f>
        <v>0</v>
      </c>
      <c r="HS42" s="1050"/>
      <c r="HT42" s="1050"/>
      <c r="HU42" s="1050"/>
      <c r="HV42" s="1050"/>
      <c r="HW42" s="1050"/>
      <c r="HX42" s="1050"/>
      <c r="HY42" s="1050"/>
      <c r="HZ42" s="1050"/>
      <c r="IA42" s="1061">
        <f xml:space="preserve"> IF( ISNUMBER(CR42), 0, 1 )</f>
        <v>0</v>
      </c>
      <c r="IB42" s="1050"/>
      <c r="IC42" s="1050"/>
      <c r="ID42" s="1050"/>
      <c r="IE42" s="1050"/>
      <c r="IF42" s="1050"/>
      <c r="IG42" s="1050"/>
      <c r="IH42" s="1050"/>
      <c r="II42" s="1050"/>
      <c r="IJ42" s="1061">
        <f xml:space="preserve"> IF( ISNUMBER(DA42), 0, 1 )</f>
        <v>0</v>
      </c>
      <c r="IK42" s="1050"/>
      <c r="IL42" s="1050"/>
      <c r="IM42" s="1050"/>
      <c r="IN42" s="1050"/>
      <c r="IO42" s="1050"/>
      <c r="IP42" s="1050"/>
      <c r="IQ42" s="1050"/>
      <c r="IR42" s="1050"/>
      <c r="IS42" s="1061">
        <f xml:space="preserve"> IF( ISNUMBER(DJ42), 0, 1 )</f>
        <v>0</v>
      </c>
      <c r="IT42" s="1050"/>
      <c r="IU42" s="1050"/>
      <c r="IV42" s="1050"/>
      <c r="IW42" s="1050"/>
      <c r="IX42" s="1050"/>
      <c r="IY42" s="1050"/>
      <c r="IZ42" s="1050"/>
      <c r="JA42" s="1050"/>
      <c r="JB42" s="1061">
        <f xml:space="preserve"> IF( ISNUMBER(DS42), 0, 1 )</f>
        <v>0</v>
      </c>
      <c r="JC42" s="127"/>
    </row>
    <row r="43" spans="2:263" ht="14.25" customHeight="1" x14ac:dyDescent="0.25">
      <c r="B43" s="62">
        <v>26</v>
      </c>
      <c r="C43" s="3445" t="s">
        <v>1905</v>
      </c>
      <c r="D43" s="2079" t="s">
        <v>8382</v>
      </c>
      <c r="E43" s="64" t="s">
        <v>41</v>
      </c>
      <c r="F43" s="79">
        <v>3</v>
      </c>
      <c r="G43" s="3312"/>
      <c r="H43" s="3312"/>
      <c r="I43" s="3312"/>
      <c r="J43" s="3312"/>
      <c r="K43" s="3312"/>
      <c r="L43" s="3312"/>
      <c r="M43" s="3312"/>
      <c r="N43" s="3312"/>
      <c r="O43" s="3435">
        <v>0</v>
      </c>
      <c r="P43" s="3396"/>
      <c r="Q43" s="3396"/>
      <c r="R43" s="3396"/>
      <c r="S43" s="3396"/>
      <c r="T43" s="3396"/>
      <c r="U43" s="3396"/>
      <c r="V43" s="3396"/>
      <c r="W43" s="3396"/>
      <c r="X43" s="3435">
        <v>0</v>
      </c>
      <c r="Y43" s="3396"/>
      <c r="Z43" s="3396"/>
      <c r="AA43" s="3396"/>
      <c r="AB43" s="3396"/>
      <c r="AC43" s="3396"/>
      <c r="AD43" s="3396"/>
      <c r="AE43" s="3396"/>
      <c r="AF43" s="3396"/>
      <c r="AG43" s="3435">
        <v>0</v>
      </c>
      <c r="AH43" s="3396"/>
      <c r="AI43" s="3396"/>
      <c r="AJ43" s="3396"/>
      <c r="AK43" s="3396"/>
      <c r="AL43" s="3396"/>
      <c r="AM43" s="3396"/>
      <c r="AN43" s="3396"/>
      <c r="AO43" s="3396"/>
      <c r="AP43" s="3435">
        <v>0</v>
      </c>
      <c r="AQ43" s="3396"/>
      <c r="AR43" s="3396"/>
      <c r="AS43" s="3396"/>
      <c r="AT43" s="3396"/>
      <c r="AU43" s="3396"/>
      <c r="AV43" s="3396"/>
      <c r="AW43" s="3396"/>
      <c r="AX43" s="3396"/>
      <c r="AY43" s="3435">
        <v>0</v>
      </c>
      <c r="AZ43" s="3396"/>
      <c r="BA43" s="3396"/>
      <c r="BB43" s="3396"/>
      <c r="BC43" s="3396"/>
      <c r="BD43" s="3396"/>
      <c r="BE43" s="3396"/>
      <c r="BF43" s="3396"/>
      <c r="BG43" s="3396"/>
      <c r="BH43" s="3435">
        <v>0</v>
      </c>
      <c r="BI43" s="3396"/>
      <c r="BJ43" s="3400"/>
      <c r="BK43" s="3400"/>
      <c r="BL43" s="3400"/>
      <c r="BM43" s="3400"/>
      <c r="BN43" s="3400"/>
      <c r="BO43" s="3400"/>
      <c r="BP43" s="3400"/>
      <c r="BQ43" s="3435">
        <v>0</v>
      </c>
      <c r="BR43" s="3400"/>
      <c r="BS43" s="3400"/>
      <c r="BT43" s="3400"/>
      <c r="BU43" s="3400"/>
      <c r="BV43" s="3400"/>
      <c r="BW43" s="3400"/>
      <c r="BX43" s="3400"/>
      <c r="BY43" s="3400"/>
      <c r="BZ43" s="3435">
        <v>0</v>
      </c>
      <c r="CA43" s="3400"/>
      <c r="CB43" s="3400"/>
      <c r="CC43" s="3400"/>
      <c r="CD43" s="3400"/>
      <c r="CE43" s="3400"/>
      <c r="CF43" s="3400"/>
      <c r="CG43" s="3400"/>
      <c r="CH43" s="3400"/>
      <c r="CI43" s="3435">
        <v>0</v>
      </c>
      <c r="CJ43" s="3400"/>
      <c r="CK43" s="3400"/>
      <c r="CL43" s="3400"/>
      <c r="CM43" s="3400"/>
      <c r="CN43" s="3400"/>
      <c r="CO43" s="3400"/>
      <c r="CP43" s="3400"/>
      <c r="CQ43" s="3400"/>
      <c r="CR43" s="3435">
        <v>0</v>
      </c>
      <c r="CS43" s="3400"/>
      <c r="CT43" s="3400"/>
      <c r="CU43" s="3400"/>
      <c r="CV43" s="3400"/>
      <c r="CW43" s="3400"/>
      <c r="CX43" s="3400"/>
      <c r="CY43" s="3400"/>
      <c r="CZ43" s="3400"/>
      <c r="DA43" s="3435">
        <v>0.34200000000000003</v>
      </c>
      <c r="DB43" s="3400"/>
      <c r="DC43" s="3400"/>
      <c r="DD43" s="3400"/>
      <c r="DE43" s="3400"/>
      <c r="DF43" s="3400"/>
      <c r="DG43" s="3400"/>
      <c r="DH43" s="3400"/>
      <c r="DI43" s="3400"/>
      <c r="DJ43" s="3435">
        <v>0.68400000000000005</v>
      </c>
      <c r="DK43" s="3400"/>
      <c r="DL43" s="3400"/>
      <c r="DM43" s="3400"/>
      <c r="DN43" s="3400"/>
      <c r="DO43" s="3400"/>
      <c r="DP43" s="3400"/>
      <c r="DQ43" s="3400"/>
      <c r="DR43" s="3400"/>
      <c r="DS43" s="3435">
        <v>0.68400000000000005</v>
      </c>
      <c r="DT43" s="2951"/>
      <c r="DU43" s="3433"/>
      <c r="DV43" s="3434"/>
      <c r="DX43" s="43">
        <f xml:space="preserve"> IF( SUM( EP43:JB43 ) = 0, 0, $EP$5 )</f>
        <v>0</v>
      </c>
      <c r="EA43" s="2450"/>
      <c r="EB43" s="2450"/>
      <c r="EC43" s="2450"/>
      <c r="ED43" s="2450"/>
      <c r="EE43" s="2450"/>
      <c r="EF43" s="2450"/>
      <c r="EG43" s="2450"/>
      <c r="EH43" s="2450"/>
      <c r="EI43" s="2450"/>
      <c r="EJ43" s="2450"/>
      <c r="EK43" s="2450"/>
      <c r="EL43" s="2450"/>
      <c r="EM43" s="2450"/>
      <c r="EN43" s="2450"/>
      <c r="EO43" s="127"/>
      <c r="EP43" s="1050"/>
      <c r="EQ43" s="1050"/>
      <c r="ER43" s="1050"/>
      <c r="ES43" s="1050"/>
      <c r="ET43" s="1050"/>
      <c r="EU43" s="1050"/>
      <c r="EV43" s="1050"/>
      <c r="EW43" s="1050"/>
      <c r="EX43" s="1061">
        <f xml:space="preserve"> IF( ISNUMBER(O43), 0, 1 )</f>
        <v>0</v>
      </c>
      <c r="EY43" s="1050"/>
      <c r="EZ43" s="1050"/>
      <c r="FA43" s="1050"/>
      <c r="FB43" s="1050"/>
      <c r="FC43" s="1050"/>
      <c r="FD43" s="1050"/>
      <c r="FE43" s="1050"/>
      <c r="FF43" s="1050"/>
      <c r="FG43" s="1061">
        <f xml:space="preserve"> IF( ISNUMBER(X43), 0, 1 )</f>
        <v>0</v>
      </c>
      <c r="FH43" s="1050"/>
      <c r="FI43" s="1050"/>
      <c r="FJ43" s="1050"/>
      <c r="FK43" s="1050"/>
      <c r="FL43" s="1050"/>
      <c r="FM43" s="1050"/>
      <c r="FN43" s="1050"/>
      <c r="FO43" s="1050"/>
      <c r="FP43" s="1061">
        <f xml:space="preserve"> IF( ISNUMBER(AG43), 0, 1 )</f>
        <v>0</v>
      </c>
      <c r="FQ43" s="1050"/>
      <c r="FR43" s="1050"/>
      <c r="FS43" s="1050"/>
      <c r="FT43" s="1050"/>
      <c r="FU43" s="1050"/>
      <c r="FV43" s="1050"/>
      <c r="FW43" s="1050"/>
      <c r="FX43" s="1050"/>
      <c r="FY43" s="1061">
        <f xml:space="preserve"> IF( ISNUMBER(AP43), 0, 1 )</f>
        <v>0</v>
      </c>
      <c r="FZ43" s="1050"/>
      <c r="GA43" s="1050"/>
      <c r="GB43" s="1050"/>
      <c r="GC43" s="1050"/>
      <c r="GD43" s="1050"/>
      <c r="GE43" s="1050"/>
      <c r="GF43" s="1050"/>
      <c r="GG43" s="1050"/>
      <c r="GH43" s="1061">
        <f xml:space="preserve"> IF( ISNUMBER(AY43), 0, 1 )</f>
        <v>0</v>
      </c>
      <c r="GI43" s="1050"/>
      <c r="GJ43" s="1050"/>
      <c r="GK43" s="1050"/>
      <c r="GL43" s="1050"/>
      <c r="GM43" s="1050"/>
      <c r="GN43" s="1050"/>
      <c r="GO43" s="1050"/>
      <c r="GP43" s="1050"/>
      <c r="GQ43" s="1061">
        <f xml:space="preserve"> IF( ISNUMBER(BH43), 0, 1 )</f>
        <v>0</v>
      </c>
      <c r="GR43" s="1050"/>
      <c r="GS43" s="1050"/>
      <c r="GT43" s="1050"/>
      <c r="GU43" s="1050"/>
      <c r="GV43" s="1050"/>
      <c r="GW43" s="1050"/>
      <c r="GX43" s="1050"/>
      <c r="GY43" s="1050"/>
      <c r="GZ43" s="1061">
        <f xml:space="preserve"> IF( ISNUMBER(BQ43), 0, 1 )</f>
        <v>0</v>
      </c>
      <c r="HA43" s="1050"/>
      <c r="HB43" s="1050"/>
      <c r="HC43" s="1050"/>
      <c r="HD43" s="1050"/>
      <c r="HE43" s="1050"/>
      <c r="HF43" s="1050"/>
      <c r="HG43" s="1050"/>
      <c r="HH43" s="1050"/>
      <c r="HI43" s="1061">
        <f xml:space="preserve"> IF( ISNUMBER(BZ43), 0, 1 )</f>
        <v>0</v>
      </c>
      <c r="HJ43" s="1050"/>
      <c r="HK43" s="1050"/>
      <c r="HL43" s="1050"/>
      <c r="HM43" s="1050"/>
      <c r="HN43" s="1050"/>
      <c r="HO43" s="1050"/>
      <c r="HP43" s="1050"/>
      <c r="HQ43" s="1050"/>
      <c r="HR43" s="1061">
        <f xml:space="preserve"> IF( ISNUMBER(CI43), 0, 1 )</f>
        <v>0</v>
      </c>
      <c r="HS43" s="1050"/>
      <c r="HT43" s="1050"/>
      <c r="HU43" s="1050"/>
      <c r="HV43" s="1050"/>
      <c r="HW43" s="1050"/>
      <c r="HX43" s="1050"/>
      <c r="HY43" s="1050"/>
      <c r="HZ43" s="1050"/>
      <c r="IA43" s="1061">
        <f xml:space="preserve"> IF( ISNUMBER(CR43), 0, 1 )</f>
        <v>0</v>
      </c>
      <c r="IB43" s="1050"/>
      <c r="IC43" s="1050"/>
      <c r="ID43" s="1050"/>
      <c r="IE43" s="1050"/>
      <c r="IF43" s="1050"/>
      <c r="IG43" s="1050"/>
      <c r="IH43" s="1050"/>
      <c r="II43" s="1050"/>
      <c r="IJ43" s="1061">
        <f xml:space="preserve"> IF( ISNUMBER(DA43), 0, 1 )</f>
        <v>0</v>
      </c>
      <c r="IK43" s="1050"/>
      <c r="IL43" s="1050"/>
      <c r="IM43" s="1050"/>
      <c r="IN43" s="1050"/>
      <c r="IO43" s="1050"/>
      <c r="IP43" s="1050"/>
      <c r="IQ43" s="1050"/>
      <c r="IR43" s="1050"/>
      <c r="IS43" s="1061">
        <f xml:space="preserve"> IF( ISNUMBER(DJ43), 0, 1 )</f>
        <v>0</v>
      </c>
      <c r="IT43" s="1050"/>
      <c r="IU43" s="1050"/>
      <c r="IV43" s="1050"/>
      <c r="IW43" s="1050"/>
      <c r="IX43" s="1050"/>
      <c r="IY43" s="1050"/>
      <c r="IZ43" s="1050"/>
      <c r="JA43" s="1050"/>
      <c r="JB43" s="1061">
        <f xml:space="preserve"> IF( ISNUMBER(DS43), 0, 1 )</f>
        <v>0</v>
      </c>
      <c r="JC43" s="127"/>
    </row>
    <row r="44" spans="2:263" ht="14.25" customHeight="1" thickBot="1" x14ac:dyDescent="0.3">
      <c r="B44" s="98">
        <v>27</v>
      </c>
      <c r="C44" s="3439" t="s">
        <v>1907</v>
      </c>
      <c r="D44" s="242" t="s">
        <v>8383</v>
      </c>
      <c r="E44" s="100" t="s">
        <v>41</v>
      </c>
      <c r="F44" s="526">
        <v>3</v>
      </c>
      <c r="G44" s="3312"/>
      <c r="H44" s="3312"/>
      <c r="I44" s="3312"/>
      <c r="J44" s="3312"/>
      <c r="K44" s="3312"/>
      <c r="L44" s="3312"/>
      <c r="M44" s="3312"/>
      <c r="N44" s="3312"/>
      <c r="O44" s="3446">
        <v>0</v>
      </c>
      <c r="P44" s="3396"/>
      <c r="Q44" s="3396"/>
      <c r="R44" s="3396"/>
      <c r="S44" s="3396"/>
      <c r="T44" s="3396"/>
      <c r="U44" s="3396"/>
      <c r="V44" s="3396"/>
      <c r="W44" s="3396"/>
      <c r="X44" s="3446">
        <v>0</v>
      </c>
      <c r="Y44" s="3396"/>
      <c r="Z44" s="3396"/>
      <c r="AA44" s="3396"/>
      <c r="AB44" s="3396"/>
      <c r="AC44" s="3396"/>
      <c r="AD44" s="3396"/>
      <c r="AE44" s="3396"/>
      <c r="AF44" s="3396"/>
      <c r="AG44" s="3446">
        <v>0</v>
      </c>
      <c r="AH44" s="3396"/>
      <c r="AI44" s="3396"/>
      <c r="AJ44" s="3396"/>
      <c r="AK44" s="3396"/>
      <c r="AL44" s="3396"/>
      <c r="AM44" s="3396"/>
      <c r="AN44" s="3396"/>
      <c r="AO44" s="3396"/>
      <c r="AP44" s="3446">
        <v>0</v>
      </c>
      <c r="AQ44" s="3396"/>
      <c r="AR44" s="3396"/>
      <c r="AS44" s="3396"/>
      <c r="AT44" s="3396"/>
      <c r="AU44" s="3396"/>
      <c r="AV44" s="3396"/>
      <c r="AW44" s="3396"/>
      <c r="AX44" s="3396"/>
      <c r="AY44" s="3446">
        <v>0</v>
      </c>
      <c r="AZ44" s="3396"/>
      <c r="BA44" s="3396"/>
      <c r="BB44" s="3396"/>
      <c r="BC44" s="3396"/>
      <c r="BD44" s="3396"/>
      <c r="BE44" s="3396"/>
      <c r="BF44" s="3396"/>
      <c r="BG44" s="3396"/>
      <c r="BH44" s="3446">
        <v>0</v>
      </c>
      <c r="BI44" s="3396"/>
      <c r="BJ44" s="3400"/>
      <c r="BK44" s="3400"/>
      <c r="BL44" s="3400"/>
      <c r="BM44" s="3400"/>
      <c r="BN44" s="3400"/>
      <c r="BO44" s="3400"/>
      <c r="BP44" s="3400"/>
      <c r="BQ44" s="3446">
        <v>0</v>
      </c>
      <c r="BR44" s="3400"/>
      <c r="BS44" s="3400"/>
      <c r="BT44" s="3400"/>
      <c r="BU44" s="3400"/>
      <c r="BV44" s="3400"/>
      <c r="BW44" s="3400"/>
      <c r="BX44" s="3400"/>
      <c r="BY44" s="3400"/>
      <c r="BZ44" s="3446">
        <v>0</v>
      </c>
      <c r="CA44" s="3400"/>
      <c r="CB44" s="3400"/>
      <c r="CC44" s="3400"/>
      <c r="CD44" s="3400"/>
      <c r="CE44" s="3400"/>
      <c r="CF44" s="3400"/>
      <c r="CG44" s="3400"/>
      <c r="CH44" s="3400"/>
      <c r="CI44" s="3446">
        <v>0</v>
      </c>
      <c r="CJ44" s="3400"/>
      <c r="CK44" s="3400"/>
      <c r="CL44" s="3400"/>
      <c r="CM44" s="3400"/>
      <c r="CN44" s="3400"/>
      <c r="CO44" s="3400"/>
      <c r="CP44" s="3400"/>
      <c r="CQ44" s="3400"/>
      <c r="CR44" s="3446">
        <v>0</v>
      </c>
      <c r="CS44" s="3400"/>
      <c r="CT44" s="3400"/>
      <c r="CU44" s="3400"/>
      <c r="CV44" s="3400"/>
      <c r="CW44" s="3400"/>
      <c r="CX44" s="3400"/>
      <c r="CY44" s="3400"/>
      <c r="CZ44" s="3400"/>
      <c r="DA44" s="3446">
        <v>0</v>
      </c>
      <c r="DB44" s="3400"/>
      <c r="DC44" s="3400"/>
      <c r="DD44" s="3400"/>
      <c r="DE44" s="3400"/>
      <c r="DF44" s="3400"/>
      <c r="DG44" s="3400"/>
      <c r="DH44" s="3400"/>
      <c r="DI44" s="3400"/>
      <c r="DJ44" s="3446">
        <v>0</v>
      </c>
      <c r="DK44" s="3400"/>
      <c r="DL44" s="3400"/>
      <c r="DM44" s="3400"/>
      <c r="DN44" s="3400"/>
      <c r="DO44" s="3400"/>
      <c r="DP44" s="3400"/>
      <c r="DQ44" s="3400"/>
      <c r="DR44" s="3400"/>
      <c r="DS44" s="3446">
        <v>0</v>
      </c>
      <c r="DT44" s="2951"/>
      <c r="DU44" s="3441"/>
      <c r="DV44" s="3442"/>
      <c r="DX44" s="43">
        <f xml:space="preserve"> IF( SUM( EP44:JB44 ) = 0, 0, $EP$5 )</f>
        <v>0</v>
      </c>
      <c r="EA44" s="2450"/>
      <c r="EB44" s="2450"/>
      <c r="EC44" s="2450"/>
      <c r="ED44" s="2450"/>
      <c r="EE44" s="2450"/>
      <c r="EF44" s="2450"/>
      <c r="EG44" s="2450"/>
      <c r="EH44" s="2450"/>
      <c r="EI44" s="2450"/>
      <c r="EJ44" s="2450"/>
      <c r="EK44" s="2450"/>
      <c r="EL44" s="2450"/>
      <c r="EM44" s="2450"/>
      <c r="EN44" s="2450"/>
      <c r="EO44" s="127"/>
      <c r="EP44" s="1050"/>
      <c r="EQ44" s="1050"/>
      <c r="ER44" s="1050"/>
      <c r="ES44" s="1050"/>
      <c r="ET44" s="1050"/>
      <c r="EU44" s="1050"/>
      <c r="EV44" s="1050"/>
      <c r="EW44" s="1050"/>
      <c r="EX44" s="1061">
        <f xml:space="preserve"> IF( ISNUMBER(O44), 0, 1 )</f>
        <v>0</v>
      </c>
      <c r="EY44" s="1050"/>
      <c r="EZ44" s="1050"/>
      <c r="FA44" s="1050"/>
      <c r="FB44" s="1050"/>
      <c r="FC44" s="1050"/>
      <c r="FD44" s="1050"/>
      <c r="FE44" s="1050"/>
      <c r="FF44" s="1050"/>
      <c r="FG44" s="1061">
        <f xml:space="preserve"> IF( ISNUMBER(X44), 0, 1 )</f>
        <v>0</v>
      </c>
      <c r="FH44" s="1050"/>
      <c r="FI44" s="1050"/>
      <c r="FJ44" s="1050"/>
      <c r="FK44" s="1050"/>
      <c r="FL44" s="1050"/>
      <c r="FM44" s="1050"/>
      <c r="FN44" s="1050"/>
      <c r="FO44" s="1050"/>
      <c r="FP44" s="1061">
        <f xml:space="preserve"> IF( ISNUMBER(AG44), 0, 1 )</f>
        <v>0</v>
      </c>
      <c r="FQ44" s="1050"/>
      <c r="FR44" s="1050"/>
      <c r="FS44" s="1050"/>
      <c r="FT44" s="1050"/>
      <c r="FU44" s="1050"/>
      <c r="FV44" s="1050"/>
      <c r="FW44" s="1050"/>
      <c r="FX44" s="1050"/>
      <c r="FY44" s="1061">
        <f xml:space="preserve"> IF( ISNUMBER(AP44), 0, 1 )</f>
        <v>0</v>
      </c>
      <c r="FZ44" s="1050"/>
      <c r="GA44" s="1050"/>
      <c r="GB44" s="1050"/>
      <c r="GC44" s="1050"/>
      <c r="GD44" s="1050"/>
      <c r="GE44" s="1050"/>
      <c r="GF44" s="1050"/>
      <c r="GG44" s="1050"/>
      <c r="GH44" s="1061">
        <f xml:space="preserve"> IF( ISNUMBER(AY44), 0, 1 )</f>
        <v>0</v>
      </c>
      <c r="GI44" s="1050"/>
      <c r="GJ44" s="1050"/>
      <c r="GK44" s="1050"/>
      <c r="GL44" s="1050"/>
      <c r="GM44" s="1050"/>
      <c r="GN44" s="1050"/>
      <c r="GO44" s="1050"/>
      <c r="GP44" s="1050"/>
      <c r="GQ44" s="1061">
        <f xml:space="preserve"> IF( ISNUMBER(BH44), 0, 1 )</f>
        <v>0</v>
      </c>
      <c r="GR44" s="1050"/>
      <c r="GS44" s="1050"/>
      <c r="GT44" s="1050"/>
      <c r="GU44" s="1050"/>
      <c r="GV44" s="1050"/>
      <c r="GW44" s="1050"/>
      <c r="GX44" s="1050"/>
      <c r="GY44" s="1050"/>
      <c r="GZ44" s="1061">
        <f xml:space="preserve"> IF( ISNUMBER(BQ44), 0, 1 )</f>
        <v>0</v>
      </c>
      <c r="HA44" s="1050"/>
      <c r="HB44" s="1050"/>
      <c r="HC44" s="1050"/>
      <c r="HD44" s="1050"/>
      <c r="HE44" s="1050"/>
      <c r="HF44" s="1050"/>
      <c r="HG44" s="1050"/>
      <c r="HH44" s="1050"/>
      <c r="HI44" s="1061">
        <f xml:space="preserve"> IF( ISNUMBER(BZ44), 0, 1 )</f>
        <v>0</v>
      </c>
      <c r="HJ44" s="1050"/>
      <c r="HK44" s="1050"/>
      <c r="HL44" s="1050"/>
      <c r="HM44" s="1050"/>
      <c r="HN44" s="1050"/>
      <c r="HO44" s="1050"/>
      <c r="HP44" s="1050"/>
      <c r="HQ44" s="1050"/>
      <c r="HR44" s="1061">
        <f xml:space="preserve"> IF( ISNUMBER(CI44), 0, 1 )</f>
        <v>0</v>
      </c>
      <c r="HS44" s="1050"/>
      <c r="HT44" s="1050"/>
      <c r="HU44" s="1050"/>
      <c r="HV44" s="1050"/>
      <c r="HW44" s="1050"/>
      <c r="HX44" s="1050"/>
      <c r="HY44" s="1050"/>
      <c r="HZ44" s="1050"/>
      <c r="IA44" s="1061">
        <f xml:space="preserve"> IF( ISNUMBER(CR44), 0, 1 )</f>
        <v>0</v>
      </c>
      <c r="IB44" s="1050"/>
      <c r="IC44" s="1050"/>
      <c r="ID44" s="1050"/>
      <c r="IE44" s="1050"/>
      <c r="IF44" s="1050"/>
      <c r="IG44" s="1050"/>
      <c r="IH44" s="1050"/>
      <c r="II44" s="1050"/>
      <c r="IJ44" s="1061">
        <f xml:space="preserve"> IF( ISNUMBER(DA44), 0, 1 )</f>
        <v>0</v>
      </c>
      <c r="IK44" s="1050"/>
      <c r="IL44" s="1050"/>
      <c r="IM44" s="1050"/>
      <c r="IN44" s="1050"/>
      <c r="IO44" s="1050"/>
      <c r="IP44" s="1050"/>
      <c r="IQ44" s="1050"/>
      <c r="IR44" s="1050"/>
      <c r="IS44" s="1061">
        <f xml:space="preserve"> IF( ISNUMBER(DJ44), 0, 1 )</f>
        <v>0</v>
      </c>
      <c r="IT44" s="1050"/>
      <c r="IU44" s="1050"/>
      <c r="IV44" s="1050"/>
      <c r="IW44" s="1050"/>
      <c r="IX44" s="1050"/>
      <c r="IY44" s="1050"/>
      <c r="IZ44" s="1050"/>
      <c r="JA44" s="1050"/>
      <c r="JB44" s="1061">
        <f xml:space="preserve"> IF( ISNUMBER(DS44), 0, 1 )</f>
        <v>0</v>
      </c>
      <c r="JC44" s="127"/>
    </row>
    <row r="45" spans="2:263" ht="14.25" customHeight="1" x14ac:dyDescent="0.25">
      <c r="B45" s="3312"/>
      <c r="C45" s="3312"/>
      <c r="D45" s="3312"/>
      <c r="E45" s="3312"/>
      <c r="F45" s="3312"/>
      <c r="G45" s="3312"/>
      <c r="H45" s="3312"/>
      <c r="I45" s="3312"/>
      <c r="J45" s="3312"/>
      <c r="K45" s="3312"/>
      <c r="L45" s="3312"/>
      <c r="M45" s="3312"/>
      <c r="N45" s="3312"/>
      <c r="O45" s="3312"/>
      <c r="P45" s="3312"/>
      <c r="Q45" s="3312"/>
      <c r="R45" s="3312"/>
      <c r="S45" s="3312"/>
      <c r="T45" s="3312"/>
      <c r="U45" s="3312"/>
      <c r="V45" s="3312"/>
      <c r="W45" s="3312"/>
      <c r="X45" s="3312"/>
      <c r="Y45" s="3312"/>
      <c r="Z45" s="3312"/>
      <c r="AA45" s="3312"/>
      <c r="AB45" s="3312"/>
      <c r="AC45" s="3312"/>
      <c r="AD45" s="3312"/>
      <c r="AE45" s="3312"/>
      <c r="AF45" s="3312"/>
      <c r="AG45" s="3312"/>
      <c r="AH45" s="3312"/>
      <c r="AI45" s="3312"/>
      <c r="AJ45" s="3312"/>
      <c r="AK45" s="3312"/>
      <c r="AL45" s="3312"/>
      <c r="AM45" s="3312"/>
      <c r="AN45" s="3312"/>
      <c r="AO45" s="3312"/>
      <c r="AP45" s="3312"/>
      <c r="AQ45" s="3312"/>
      <c r="AR45" s="3312"/>
      <c r="AS45" s="3312"/>
      <c r="AT45" s="3312"/>
      <c r="AU45" s="3312"/>
      <c r="AV45" s="3312"/>
      <c r="AW45" s="3312"/>
      <c r="AX45" s="3312"/>
      <c r="AY45" s="3312"/>
      <c r="AZ45" s="3312"/>
      <c r="BA45" s="3312"/>
      <c r="BB45" s="3312"/>
      <c r="BC45" s="3312"/>
      <c r="BD45" s="3312"/>
      <c r="BE45" s="3312"/>
      <c r="BF45" s="3312"/>
      <c r="BG45" s="3312"/>
      <c r="BH45" s="3312"/>
      <c r="BI45" s="3312"/>
      <c r="BJ45" s="2951"/>
      <c r="BK45" s="2951"/>
      <c r="BL45" s="2951"/>
      <c r="BM45" s="2951"/>
      <c r="BN45" s="2951"/>
      <c r="BO45" s="2951"/>
      <c r="BP45" s="2951"/>
      <c r="BQ45" s="2951"/>
      <c r="BR45" s="2951"/>
      <c r="BS45" s="2951"/>
      <c r="BT45" s="2951"/>
      <c r="BU45" s="2951"/>
      <c r="BV45" s="2951"/>
      <c r="BW45" s="2951"/>
      <c r="BX45" s="2951"/>
      <c r="BY45" s="2951"/>
      <c r="BZ45" s="2951"/>
      <c r="CA45" s="2951"/>
      <c r="CB45" s="2951"/>
      <c r="CC45" s="2951"/>
      <c r="CD45" s="2951"/>
      <c r="CE45" s="2951"/>
      <c r="CF45" s="2951"/>
      <c r="CG45" s="2951"/>
      <c r="CH45" s="2951"/>
      <c r="CI45" s="2951"/>
      <c r="CJ45" s="2951"/>
      <c r="CK45" s="2951"/>
      <c r="CL45" s="2951"/>
      <c r="CM45" s="2951"/>
      <c r="CN45" s="2951"/>
      <c r="CO45" s="2951"/>
      <c r="CP45" s="2951"/>
      <c r="CQ45" s="2951"/>
      <c r="CR45" s="2951"/>
      <c r="CS45" s="2951"/>
      <c r="CT45" s="2951"/>
      <c r="CU45" s="2951"/>
      <c r="CV45" s="2951"/>
      <c r="CW45" s="2951"/>
      <c r="CX45" s="2951"/>
      <c r="CY45" s="2951"/>
      <c r="CZ45" s="2951"/>
      <c r="DA45" s="2951"/>
      <c r="DB45" s="2951"/>
      <c r="DC45" s="2951"/>
      <c r="DD45" s="2951"/>
      <c r="DE45" s="2951"/>
      <c r="DF45" s="2951"/>
      <c r="DG45" s="2951"/>
      <c r="DH45" s="2951"/>
      <c r="DI45" s="2951"/>
      <c r="DJ45" s="2951"/>
      <c r="DK45" s="2951"/>
      <c r="DL45" s="2951"/>
      <c r="DM45" s="2951"/>
      <c r="DN45" s="2951"/>
      <c r="DO45" s="2951"/>
      <c r="DP45" s="2951"/>
      <c r="DQ45" s="2951"/>
      <c r="DR45" s="2951"/>
      <c r="DS45" s="2951"/>
      <c r="DT45" s="2951"/>
      <c r="DU45" s="3397"/>
      <c r="DV45" s="2309"/>
      <c r="DX45" s="43"/>
      <c r="EA45" s="2450"/>
      <c r="EB45" s="2450"/>
      <c r="EC45" s="2450"/>
      <c r="ED45" s="2450"/>
      <c r="EE45" s="2450"/>
      <c r="EF45" s="2450"/>
      <c r="EG45" s="2450"/>
      <c r="EH45" s="2450"/>
      <c r="EI45" s="2450"/>
      <c r="EJ45" s="2450"/>
      <c r="EK45" s="2450"/>
      <c r="EL45" s="2450"/>
      <c r="EM45" s="2450"/>
      <c r="EN45" s="2450"/>
      <c r="EO45" s="127"/>
      <c r="EP45" s="1050"/>
      <c r="EQ45" s="1050"/>
      <c r="ER45" s="1050"/>
      <c r="ES45" s="1050"/>
      <c r="ET45" s="1050"/>
      <c r="EU45" s="1050"/>
      <c r="EV45" s="1050"/>
      <c r="EW45" s="1050"/>
      <c r="EX45" s="1050"/>
      <c r="EY45" s="1050"/>
      <c r="EZ45" s="1050"/>
      <c r="FA45" s="1050"/>
      <c r="FB45" s="1050"/>
      <c r="FC45" s="1050"/>
      <c r="FD45" s="1050"/>
      <c r="FE45" s="1050"/>
      <c r="FF45" s="1050"/>
      <c r="FG45" s="1050"/>
      <c r="FH45" s="1050"/>
      <c r="FI45" s="1050"/>
      <c r="FJ45" s="1050"/>
      <c r="FK45" s="1050"/>
      <c r="FL45" s="1050"/>
      <c r="FM45" s="1050"/>
      <c r="FN45" s="1050"/>
      <c r="FO45" s="1050"/>
      <c r="FP45" s="1050"/>
      <c r="FQ45" s="1050"/>
      <c r="FR45" s="1050"/>
      <c r="FS45" s="1050"/>
      <c r="FT45" s="1050"/>
      <c r="FU45" s="1050"/>
      <c r="FV45" s="1050"/>
      <c r="FW45" s="1050"/>
      <c r="FX45" s="1050"/>
      <c r="FY45" s="1050"/>
      <c r="FZ45" s="1050"/>
      <c r="GA45" s="1050"/>
      <c r="GB45" s="1050"/>
      <c r="GC45" s="1050"/>
      <c r="GD45" s="1050"/>
      <c r="GE45" s="1050"/>
      <c r="GF45" s="1050"/>
      <c r="GG45" s="1050"/>
      <c r="GH45" s="1050"/>
      <c r="GI45" s="1050"/>
      <c r="GJ45" s="1050"/>
      <c r="GK45" s="1050"/>
      <c r="GL45" s="1050"/>
      <c r="GM45" s="1050"/>
      <c r="GN45" s="1050"/>
      <c r="GO45" s="1050"/>
      <c r="GP45" s="1050"/>
      <c r="GQ45" s="1050"/>
      <c r="GR45" s="1050"/>
      <c r="GS45" s="1050"/>
      <c r="GT45" s="1050"/>
      <c r="GU45" s="1050"/>
      <c r="GV45" s="1050"/>
      <c r="GW45" s="1050"/>
      <c r="GX45" s="1050"/>
      <c r="GY45" s="1050"/>
      <c r="GZ45" s="1050"/>
      <c r="HA45" s="1050"/>
      <c r="HB45" s="1050"/>
      <c r="HC45" s="1050"/>
      <c r="HD45" s="1050"/>
      <c r="HE45" s="1050"/>
      <c r="HF45" s="1050"/>
      <c r="HG45" s="1050"/>
      <c r="HH45" s="1050"/>
      <c r="HI45" s="1050"/>
      <c r="HJ45" s="1050"/>
      <c r="HK45" s="1050"/>
      <c r="HL45" s="1050"/>
      <c r="HM45" s="1050"/>
      <c r="HN45" s="1050"/>
      <c r="HO45" s="1050"/>
      <c r="HP45" s="1050"/>
      <c r="HQ45" s="1050"/>
      <c r="HR45" s="1050"/>
      <c r="HS45" s="1050"/>
      <c r="HT45" s="1050"/>
      <c r="HU45" s="1050"/>
      <c r="HV45" s="1050"/>
      <c r="HW45" s="1050"/>
      <c r="HX45" s="1050"/>
      <c r="HY45" s="1050"/>
      <c r="HZ45" s="1050"/>
      <c r="IA45" s="1050"/>
      <c r="IB45" s="1050"/>
      <c r="IC45" s="1050"/>
      <c r="ID45" s="1050"/>
      <c r="IE45" s="1050"/>
      <c r="IF45" s="1050"/>
      <c r="IG45" s="1050"/>
      <c r="IH45" s="1050"/>
      <c r="II45" s="1050"/>
      <c r="IJ45" s="1050"/>
      <c r="IK45" s="1050"/>
      <c r="IL45" s="1050"/>
      <c r="IM45" s="1050"/>
      <c r="IN45" s="1050"/>
      <c r="IO45" s="1050"/>
      <c r="IP45" s="1050"/>
      <c r="IQ45" s="1050"/>
      <c r="IR45" s="1050"/>
      <c r="IS45" s="1050"/>
      <c r="IT45" s="1050"/>
      <c r="IU45" s="1050"/>
      <c r="IV45" s="1050"/>
      <c r="IW45" s="1050"/>
      <c r="IX45" s="1050"/>
      <c r="IY45" s="1050"/>
      <c r="IZ45" s="1050"/>
      <c r="JA45" s="1050"/>
      <c r="JB45" s="1050"/>
      <c r="JC45" s="127"/>
    </row>
    <row r="46" spans="2:263" ht="14.25" customHeight="1" x14ac:dyDescent="0.2">
      <c r="B46" s="277" t="s">
        <v>300</v>
      </c>
      <c r="C46" s="278"/>
      <c r="D46" s="279"/>
      <c r="E46" s="279"/>
      <c r="F46" s="279"/>
      <c r="G46" s="35"/>
      <c r="H46" s="280"/>
      <c r="I46" s="280"/>
      <c r="J46" s="280"/>
      <c r="K46" s="280"/>
      <c r="L46" s="280"/>
      <c r="M46" s="280"/>
      <c r="N46" s="280"/>
      <c r="O46" s="3312"/>
      <c r="P46" s="35"/>
      <c r="Q46" s="280"/>
      <c r="R46" s="280"/>
      <c r="S46" s="280"/>
      <c r="T46" s="280"/>
      <c r="U46" s="280"/>
      <c r="V46" s="280"/>
      <c r="W46" s="280"/>
      <c r="X46" s="280"/>
      <c r="Y46" s="35"/>
      <c r="Z46" s="280"/>
      <c r="AA46" s="280"/>
      <c r="AB46" s="280"/>
      <c r="AC46" s="280"/>
      <c r="AD46" s="280"/>
      <c r="AE46" s="280"/>
      <c r="AF46" s="280"/>
      <c r="AG46" s="280"/>
      <c r="AH46" s="35"/>
      <c r="AI46" s="280"/>
      <c r="AJ46" s="280"/>
      <c r="AK46" s="280"/>
      <c r="AL46" s="280"/>
      <c r="AM46" s="280"/>
      <c r="AN46" s="280"/>
      <c r="AO46" s="280"/>
      <c r="AP46" s="280"/>
      <c r="AQ46" s="35"/>
      <c r="AR46" s="280"/>
      <c r="AS46" s="280"/>
      <c r="AT46" s="280"/>
      <c r="AU46" s="280"/>
      <c r="AV46" s="280"/>
      <c r="AW46" s="280"/>
      <c r="AX46" s="280"/>
      <c r="AY46" s="280"/>
      <c r="AZ46" s="35"/>
      <c r="BA46" s="280"/>
      <c r="BB46" s="280"/>
      <c r="BC46" s="280"/>
      <c r="BD46" s="280"/>
      <c r="BE46" s="280"/>
      <c r="BF46" s="280"/>
      <c r="BG46" s="280"/>
      <c r="BH46" s="280"/>
      <c r="BI46" s="280"/>
      <c r="BJ46" s="280"/>
      <c r="BK46" s="114"/>
      <c r="BL46" s="114"/>
      <c r="BM46" s="114"/>
      <c r="BN46" s="114"/>
      <c r="BO46" s="2951"/>
      <c r="BP46" s="2951"/>
      <c r="BQ46" s="2951"/>
      <c r="BR46" s="2951"/>
      <c r="BS46" s="2951"/>
      <c r="BT46" s="2951"/>
      <c r="BU46" s="2951"/>
      <c r="BV46" s="2951"/>
      <c r="BW46" s="2951"/>
      <c r="BX46" s="2951"/>
      <c r="BY46" s="2951"/>
      <c r="BZ46" s="2951"/>
      <c r="CA46" s="2951"/>
      <c r="CB46" s="2951"/>
      <c r="CC46" s="2951"/>
      <c r="CD46" s="2951"/>
      <c r="CE46" s="2951"/>
      <c r="CF46" s="2951"/>
      <c r="CG46" s="2951"/>
      <c r="CH46" s="2951"/>
      <c r="CI46" s="2951"/>
      <c r="CJ46" s="2951"/>
      <c r="CK46" s="2951"/>
      <c r="CL46" s="2951"/>
      <c r="CM46" s="2951"/>
      <c r="CN46" s="2951"/>
      <c r="CO46" s="2951"/>
      <c r="CP46" s="2951"/>
      <c r="CQ46" s="2951"/>
      <c r="CR46" s="2951"/>
      <c r="CS46" s="2951"/>
      <c r="CT46" s="2951"/>
      <c r="CU46" s="2951"/>
      <c r="CV46" s="2951"/>
      <c r="CW46" s="2951"/>
      <c r="CX46" s="2951"/>
      <c r="CY46" s="2951"/>
      <c r="CZ46" s="2951"/>
      <c r="DA46" s="2951"/>
      <c r="DB46" s="2951"/>
      <c r="DC46" s="2951"/>
      <c r="DD46" s="2951"/>
      <c r="DE46" s="2951"/>
      <c r="DF46" s="2951"/>
      <c r="DG46" s="2951"/>
      <c r="DH46" s="2951"/>
      <c r="DI46" s="2951"/>
      <c r="DJ46" s="2951"/>
      <c r="DK46" s="2951"/>
      <c r="DL46" s="2951"/>
      <c r="DM46" s="2951"/>
      <c r="DN46" s="2951"/>
      <c r="DO46" s="2951"/>
      <c r="DP46" s="2951"/>
      <c r="DQ46" s="2951"/>
      <c r="DR46" s="2951"/>
      <c r="DS46" s="2951"/>
      <c r="DT46" s="2951"/>
      <c r="DU46" s="3397"/>
      <c r="DV46" s="2309"/>
      <c r="DX46" s="43"/>
      <c r="EO46" s="127"/>
      <c r="EP46" s="1050"/>
      <c r="EQ46" s="1050"/>
      <c r="ER46" s="1050"/>
      <c r="ES46" s="1050"/>
      <c r="ET46" s="1050"/>
      <c r="EU46" s="1050"/>
      <c r="EV46" s="1050"/>
      <c r="EW46" s="1050"/>
      <c r="EX46" s="1050"/>
      <c r="EY46" s="1050"/>
      <c r="EZ46" s="1050"/>
      <c r="FA46" s="1050"/>
      <c r="FB46" s="1050"/>
      <c r="FC46" s="1050"/>
      <c r="FD46" s="1050"/>
      <c r="FE46" s="1050"/>
      <c r="FF46" s="1050"/>
      <c r="FG46" s="1050"/>
      <c r="FH46" s="1050"/>
      <c r="FI46" s="1050"/>
      <c r="FJ46" s="1050"/>
      <c r="FK46" s="1050"/>
      <c r="FL46" s="1050"/>
      <c r="FM46" s="1050"/>
      <c r="FN46" s="1050"/>
      <c r="FO46" s="1050"/>
      <c r="FP46" s="1050"/>
      <c r="FQ46" s="1050"/>
      <c r="FR46" s="1050"/>
      <c r="FS46" s="1050"/>
      <c r="FT46" s="1050"/>
      <c r="FU46" s="1050"/>
      <c r="FV46" s="1050"/>
      <c r="FW46" s="1050"/>
      <c r="FX46" s="1050"/>
      <c r="FY46" s="1050"/>
      <c r="FZ46" s="1050"/>
      <c r="GA46" s="1050"/>
      <c r="GB46" s="1050"/>
      <c r="GC46" s="1050"/>
      <c r="GD46" s="1050"/>
      <c r="GE46" s="1050"/>
      <c r="GF46" s="1050"/>
      <c r="GG46" s="1050"/>
      <c r="GH46" s="1050"/>
      <c r="GI46" s="1050"/>
      <c r="GJ46" s="1050"/>
      <c r="GK46" s="1050"/>
      <c r="GL46" s="1050"/>
      <c r="GM46" s="1050"/>
      <c r="GN46" s="1050"/>
      <c r="GO46" s="1050"/>
      <c r="GP46" s="1050"/>
      <c r="GQ46" s="1050"/>
      <c r="GR46" s="1050"/>
      <c r="GS46" s="1050"/>
      <c r="GT46" s="1050"/>
      <c r="GU46" s="1050"/>
      <c r="GV46" s="1050"/>
      <c r="GW46" s="1050"/>
      <c r="GX46" s="1050"/>
      <c r="GY46" s="1050"/>
      <c r="GZ46" s="1050"/>
      <c r="HA46" s="1050"/>
      <c r="HB46" s="1050"/>
      <c r="HC46" s="1050"/>
      <c r="HD46" s="1050"/>
      <c r="HE46" s="1050"/>
      <c r="HF46" s="1050"/>
      <c r="HG46" s="1050"/>
      <c r="HH46" s="1050"/>
      <c r="HI46" s="1050"/>
      <c r="HJ46" s="1050"/>
      <c r="HK46" s="1050"/>
      <c r="HL46" s="1050"/>
      <c r="HM46" s="1050"/>
      <c r="HN46" s="1050"/>
      <c r="HO46" s="1050"/>
      <c r="HP46" s="1050"/>
      <c r="HQ46" s="1050"/>
      <c r="HR46" s="1050"/>
      <c r="HS46" s="1050"/>
      <c r="HT46" s="1050"/>
      <c r="HU46" s="1050"/>
      <c r="HV46" s="1050"/>
      <c r="HW46" s="1050"/>
      <c r="HX46" s="1050"/>
      <c r="HY46" s="1050"/>
      <c r="HZ46" s="1050"/>
      <c r="IA46" s="1050"/>
      <c r="IB46" s="1050"/>
      <c r="IC46" s="1050"/>
      <c r="ID46" s="1050"/>
      <c r="IE46" s="1050"/>
      <c r="IF46" s="1050"/>
      <c r="IG46" s="1050"/>
      <c r="IH46" s="1050"/>
      <c r="II46" s="1050"/>
      <c r="IJ46" s="1050"/>
      <c r="IK46" s="1050"/>
      <c r="IL46" s="1050"/>
      <c r="IM46" s="1050"/>
      <c r="IN46" s="1050"/>
      <c r="IO46" s="1050"/>
      <c r="IP46" s="1050"/>
      <c r="IQ46" s="1050"/>
      <c r="IR46" s="1050"/>
      <c r="IS46" s="1050"/>
      <c r="IT46" s="1050"/>
      <c r="IU46" s="1050"/>
      <c r="IV46" s="1050"/>
      <c r="IW46" s="1050"/>
      <c r="IX46" s="1050"/>
      <c r="IY46" s="1050"/>
      <c r="IZ46" s="1050"/>
      <c r="JA46" s="1050"/>
      <c r="JB46" s="1050"/>
      <c r="JC46" s="127"/>
    </row>
    <row r="47" spans="2:263" ht="14.25" customHeight="1" x14ac:dyDescent="0.2">
      <c r="B47" s="282"/>
      <c r="C47" s="283" t="s">
        <v>301</v>
      </c>
      <c r="D47" s="279"/>
      <c r="E47" s="279"/>
      <c r="F47" s="279"/>
      <c r="G47" s="35"/>
      <c r="H47" s="280"/>
      <c r="I47" s="280"/>
      <c r="J47" s="280"/>
      <c r="K47" s="280"/>
      <c r="L47" s="280"/>
      <c r="M47" s="280"/>
      <c r="N47" s="280"/>
      <c r="O47" s="280"/>
      <c r="P47" s="35"/>
      <c r="Q47" s="280"/>
      <c r="R47" s="280"/>
      <c r="S47" s="280"/>
      <c r="T47" s="280"/>
      <c r="U47" s="280"/>
      <c r="V47" s="280"/>
      <c r="W47" s="280"/>
      <c r="X47" s="280"/>
      <c r="Y47" s="35"/>
      <c r="Z47" s="280"/>
      <c r="AA47" s="280"/>
      <c r="AB47" s="280"/>
      <c r="AC47" s="280"/>
      <c r="AD47" s="280"/>
      <c r="AE47" s="280"/>
      <c r="AF47" s="280"/>
      <c r="AG47" s="280"/>
      <c r="AH47" s="35"/>
      <c r="AI47" s="280"/>
      <c r="AJ47" s="280"/>
      <c r="AK47" s="280"/>
      <c r="AL47" s="280"/>
      <c r="AM47" s="280"/>
      <c r="AN47" s="280"/>
      <c r="AO47" s="280"/>
      <c r="AP47" s="280"/>
      <c r="AQ47" s="35"/>
      <c r="AR47" s="280"/>
      <c r="AS47" s="280"/>
      <c r="AT47" s="280"/>
      <c r="AU47" s="280"/>
      <c r="AV47" s="280"/>
      <c r="AW47" s="280"/>
      <c r="AX47" s="280"/>
      <c r="AY47" s="280"/>
      <c r="AZ47" s="35"/>
      <c r="BA47" s="280"/>
      <c r="BB47" s="280"/>
      <c r="BC47" s="280"/>
      <c r="BD47" s="280"/>
      <c r="BE47" s="280"/>
      <c r="BF47" s="280"/>
      <c r="BG47" s="280"/>
      <c r="BH47" s="280"/>
      <c r="BI47" s="280"/>
      <c r="BJ47" s="280"/>
      <c r="BK47" s="114"/>
      <c r="BL47" s="114"/>
      <c r="BM47" s="114"/>
      <c r="BN47" s="114"/>
      <c r="BO47" s="2951"/>
      <c r="BP47" s="2951"/>
      <c r="BQ47" s="2951"/>
      <c r="BR47" s="2951"/>
      <c r="BS47" s="2951"/>
      <c r="BT47" s="2951"/>
      <c r="BU47" s="2951"/>
      <c r="BV47" s="2951"/>
      <c r="BW47" s="2951"/>
      <c r="BX47" s="2951"/>
      <c r="BY47" s="2951"/>
      <c r="BZ47" s="2951"/>
      <c r="CA47" s="2951"/>
      <c r="CB47" s="2951"/>
      <c r="CC47" s="2951"/>
      <c r="CD47" s="2951"/>
      <c r="CE47" s="2951"/>
      <c r="CF47" s="2951"/>
      <c r="CG47" s="2951"/>
      <c r="CH47" s="2951"/>
      <c r="CI47" s="2951"/>
      <c r="CJ47" s="2951"/>
      <c r="CK47" s="2951"/>
      <c r="CL47" s="2951"/>
      <c r="CM47" s="2951"/>
      <c r="CN47" s="2951"/>
      <c r="CO47" s="2951"/>
      <c r="CP47" s="2951"/>
      <c r="CQ47" s="2951"/>
      <c r="CR47" s="2951"/>
      <c r="CS47" s="2951"/>
      <c r="CT47" s="2951"/>
      <c r="CU47" s="2951"/>
      <c r="CV47" s="2951"/>
      <c r="CW47" s="2951"/>
      <c r="CX47" s="2951"/>
      <c r="CY47" s="2951"/>
      <c r="CZ47" s="2951"/>
      <c r="DA47" s="2951"/>
      <c r="DB47" s="2951"/>
      <c r="DC47" s="2951"/>
      <c r="DD47" s="2951"/>
      <c r="DE47" s="2951"/>
      <c r="DF47" s="2951"/>
      <c r="DG47" s="2951"/>
      <c r="DH47" s="2951"/>
      <c r="DI47" s="2951"/>
      <c r="DJ47" s="2951"/>
      <c r="DK47" s="2951"/>
      <c r="DL47" s="2951"/>
      <c r="DM47" s="2951"/>
      <c r="DN47" s="2951"/>
      <c r="DO47" s="2951"/>
      <c r="DP47" s="2951"/>
      <c r="DQ47" s="2951"/>
      <c r="DR47" s="2951"/>
      <c r="DS47" s="2951"/>
      <c r="DT47" s="2951"/>
      <c r="DU47" s="3397"/>
      <c r="DV47" s="2309"/>
      <c r="DX47" s="43"/>
      <c r="EO47" s="200"/>
      <c r="EP47" s="1050"/>
      <c r="EQ47" s="1050"/>
      <c r="ER47" s="1050"/>
      <c r="ES47" s="1050"/>
      <c r="ET47" s="1050"/>
      <c r="EU47" s="1050"/>
      <c r="EV47" s="1050"/>
      <c r="EW47" s="1050"/>
      <c r="EX47" s="1050"/>
      <c r="EY47" s="1050"/>
      <c r="EZ47" s="1050"/>
      <c r="FA47" s="1050"/>
      <c r="FB47" s="1050"/>
      <c r="FC47" s="1050"/>
      <c r="FD47" s="1050"/>
      <c r="FE47" s="1050"/>
      <c r="FF47" s="1050"/>
      <c r="FG47" s="1050"/>
      <c r="FH47" s="1050"/>
      <c r="FI47" s="1050"/>
      <c r="FJ47" s="1050"/>
      <c r="FK47" s="1050"/>
      <c r="FL47" s="1050"/>
      <c r="FM47" s="1050"/>
      <c r="FN47" s="1050"/>
      <c r="FO47" s="1050"/>
      <c r="FP47" s="1050"/>
      <c r="FQ47" s="1050"/>
      <c r="FR47" s="1050"/>
      <c r="FS47" s="1050"/>
      <c r="FT47" s="1050"/>
      <c r="FU47" s="1050"/>
      <c r="FV47" s="1050"/>
      <c r="FW47" s="1050"/>
      <c r="FX47" s="1050"/>
      <c r="FY47" s="1050"/>
      <c r="FZ47" s="1050"/>
      <c r="GA47" s="1050"/>
      <c r="GB47" s="1050"/>
      <c r="GC47" s="1050"/>
      <c r="GD47" s="1050"/>
      <c r="GE47" s="1050"/>
      <c r="GF47" s="1050"/>
      <c r="GG47" s="1050"/>
      <c r="GH47" s="1050"/>
      <c r="GI47" s="1050"/>
      <c r="GJ47" s="1050"/>
      <c r="GK47" s="1050"/>
      <c r="GL47" s="1050"/>
      <c r="GM47" s="1050"/>
      <c r="GN47" s="1050"/>
      <c r="GO47" s="1050"/>
      <c r="GP47" s="1050"/>
      <c r="GQ47" s="1050"/>
      <c r="GR47" s="1050"/>
      <c r="GS47" s="1050"/>
      <c r="GT47" s="1050"/>
      <c r="GU47" s="1050"/>
      <c r="GV47" s="1050"/>
      <c r="GW47" s="1050"/>
      <c r="GX47" s="1050"/>
      <c r="GY47" s="1050"/>
      <c r="GZ47" s="1050"/>
      <c r="HA47" s="1050"/>
      <c r="HB47" s="1050"/>
      <c r="HC47" s="1050"/>
      <c r="HD47" s="1050"/>
      <c r="HE47" s="1050"/>
      <c r="HF47" s="1050"/>
      <c r="HG47" s="1050"/>
      <c r="HH47" s="1050"/>
      <c r="HI47" s="1050"/>
      <c r="HJ47" s="1050"/>
      <c r="HK47" s="1050"/>
      <c r="HL47" s="1050"/>
      <c r="HM47" s="1050"/>
      <c r="HN47" s="1050"/>
      <c r="HO47" s="1050"/>
      <c r="HP47" s="1050"/>
      <c r="HQ47" s="1050"/>
      <c r="HR47" s="1050"/>
      <c r="HS47" s="1050"/>
      <c r="HT47" s="1050"/>
      <c r="HU47" s="1050"/>
      <c r="HV47" s="1050"/>
      <c r="HW47" s="1050"/>
      <c r="HX47" s="1050"/>
      <c r="HY47" s="1050"/>
      <c r="HZ47" s="1050"/>
      <c r="IA47" s="1050"/>
      <c r="IB47" s="1050"/>
      <c r="IC47" s="1050"/>
      <c r="ID47" s="1050"/>
      <c r="IE47" s="1050"/>
      <c r="IF47" s="1050"/>
      <c r="IG47" s="1050"/>
      <c r="IH47" s="1050"/>
      <c r="II47" s="1050"/>
      <c r="IJ47" s="1050"/>
      <c r="IK47" s="1050"/>
      <c r="IL47" s="1050"/>
      <c r="IM47" s="1050"/>
      <c r="IN47" s="1050"/>
      <c r="IO47" s="1050"/>
      <c r="IP47" s="1050"/>
      <c r="IQ47" s="1050"/>
      <c r="IR47" s="1050"/>
      <c r="IS47" s="1050"/>
      <c r="IT47" s="1050"/>
      <c r="IU47" s="1050"/>
      <c r="IV47" s="1050"/>
      <c r="IW47" s="1050"/>
      <c r="IX47" s="1050"/>
      <c r="IY47" s="1050"/>
      <c r="IZ47" s="1050"/>
      <c r="JA47" s="1050"/>
      <c r="JB47" s="1050"/>
      <c r="JC47" s="200"/>
    </row>
    <row r="48" spans="2:263" ht="14.25" customHeight="1" x14ac:dyDescent="0.2">
      <c r="B48" s="284"/>
      <c r="C48" s="283" t="s">
        <v>302</v>
      </c>
      <c r="D48" s="279"/>
      <c r="E48" s="279"/>
      <c r="F48" s="279"/>
      <c r="G48" s="35"/>
      <c r="H48" s="280"/>
      <c r="I48" s="280"/>
      <c r="J48" s="280"/>
      <c r="K48" s="280"/>
      <c r="L48" s="280"/>
      <c r="M48" s="280"/>
      <c r="N48" s="280"/>
      <c r="O48" s="280"/>
      <c r="P48" s="35"/>
      <c r="Q48" s="280"/>
      <c r="R48" s="280"/>
      <c r="S48" s="280"/>
      <c r="T48" s="280"/>
      <c r="U48" s="280"/>
      <c r="V48" s="280"/>
      <c r="W48" s="280"/>
      <c r="X48" s="280"/>
      <c r="Y48" s="35"/>
      <c r="Z48" s="280"/>
      <c r="AA48" s="280"/>
      <c r="AB48" s="280"/>
      <c r="AC48" s="280"/>
      <c r="AD48" s="280"/>
      <c r="AE48" s="280"/>
      <c r="AF48" s="280"/>
      <c r="AG48" s="280"/>
      <c r="AH48" s="35"/>
      <c r="AI48" s="280"/>
      <c r="AJ48" s="280"/>
      <c r="AK48" s="280"/>
      <c r="AL48" s="280"/>
      <c r="AM48" s="280"/>
      <c r="AN48" s="280"/>
      <c r="AO48" s="280"/>
      <c r="AP48" s="280"/>
      <c r="AQ48" s="35"/>
      <c r="AR48" s="280"/>
      <c r="AS48" s="280"/>
      <c r="AT48" s="280"/>
      <c r="AU48" s="280"/>
      <c r="AV48" s="280"/>
      <c r="AW48" s="280"/>
      <c r="AX48" s="280"/>
      <c r="AY48" s="280"/>
      <c r="AZ48" s="35"/>
      <c r="BA48" s="280"/>
      <c r="BB48" s="280"/>
      <c r="BC48" s="280"/>
      <c r="BD48" s="280"/>
      <c r="BE48" s="280"/>
      <c r="BF48" s="280"/>
      <c r="BG48" s="280"/>
      <c r="BH48" s="280"/>
      <c r="BI48" s="280"/>
      <c r="BJ48" s="280"/>
      <c r="BK48" s="114"/>
      <c r="BL48" s="114"/>
      <c r="BM48" s="114"/>
      <c r="BN48" s="114"/>
      <c r="BO48" s="2951"/>
      <c r="BP48" s="2951"/>
      <c r="BQ48" s="2951"/>
      <c r="BR48" s="2951"/>
      <c r="BS48" s="2951"/>
      <c r="BT48" s="2951"/>
      <c r="BU48" s="2951"/>
      <c r="BV48" s="2951"/>
      <c r="BW48" s="2951"/>
      <c r="BX48" s="2951"/>
      <c r="BY48" s="2951"/>
      <c r="BZ48" s="2951"/>
      <c r="CA48" s="2951"/>
      <c r="CB48" s="2951"/>
      <c r="CC48" s="2951"/>
      <c r="CD48" s="2951"/>
      <c r="CE48" s="2951"/>
      <c r="CF48" s="2951"/>
      <c r="CG48" s="2951"/>
      <c r="CH48" s="2951"/>
      <c r="CI48" s="2951"/>
      <c r="CJ48" s="2951"/>
      <c r="CK48" s="2951"/>
      <c r="CL48" s="2951"/>
      <c r="CM48" s="2951"/>
      <c r="CN48" s="2951"/>
      <c r="CO48" s="2951"/>
      <c r="CP48" s="2951"/>
      <c r="CQ48" s="2951"/>
      <c r="CR48" s="2951"/>
      <c r="CS48" s="2951"/>
      <c r="CT48" s="2951"/>
      <c r="CU48" s="2951"/>
      <c r="CV48" s="2951"/>
      <c r="CW48" s="2951"/>
      <c r="CX48" s="2951"/>
      <c r="CY48" s="2951"/>
      <c r="CZ48" s="2951"/>
      <c r="DA48" s="2951"/>
      <c r="DB48" s="2951"/>
      <c r="DC48" s="2951"/>
      <c r="DD48" s="2951"/>
      <c r="DE48" s="2951"/>
      <c r="DF48" s="2951"/>
      <c r="DG48" s="2951"/>
      <c r="DH48" s="2951"/>
      <c r="DI48" s="2951"/>
      <c r="DJ48" s="2951"/>
      <c r="DK48" s="2951"/>
      <c r="DL48" s="2951"/>
      <c r="DM48" s="2951"/>
      <c r="DN48" s="2951"/>
      <c r="DO48" s="2951"/>
      <c r="DP48" s="2951"/>
      <c r="DQ48" s="2951"/>
      <c r="DR48" s="2951"/>
      <c r="DS48" s="2951"/>
      <c r="DT48" s="2951"/>
      <c r="DU48" s="3397"/>
      <c r="DV48" s="2309"/>
      <c r="DX48" s="43"/>
      <c r="EO48" s="200"/>
      <c r="EP48" s="1050"/>
      <c r="EQ48" s="1050"/>
      <c r="ER48" s="1050"/>
      <c r="ES48" s="1050"/>
      <c r="ET48" s="1050"/>
      <c r="EU48" s="1050"/>
      <c r="EV48" s="1050"/>
      <c r="EW48" s="1050"/>
      <c r="EX48" s="1050"/>
      <c r="EY48" s="1050"/>
      <c r="EZ48" s="1050"/>
      <c r="FA48" s="1050"/>
      <c r="FB48" s="1050"/>
      <c r="FC48" s="1050"/>
      <c r="FD48" s="1050"/>
      <c r="FE48" s="1050"/>
      <c r="FF48" s="1050"/>
      <c r="FG48" s="1050"/>
      <c r="FH48" s="1050"/>
      <c r="FI48" s="1050"/>
      <c r="FJ48" s="1050"/>
      <c r="FK48" s="1050"/>
      <c r="FL48" s="1050"/>
      <c r="FM48" s="1050"/>
      <c r="FN48" s="1050"/>
      <c r="FO48" s="1050"/>
      <c r="FP48" s="1050"/>
      <c r="FQ48" s="1050"/>
      <c r="FR48" s="1050"/>
      <c r="FS48" s="1050"/>
      <c r="FT48" s="1050"/>
      <c r="FU48" s="1050"/>
      <c r="FV48" s="1050"/>
      <c r="FW48" s="1050"/>
      <c r="FX48" s="1050"/>
      <c r="FY48" s="1050"/>
      <c r="FZ48" s="1050"/>
      <c r="GA48" s="1050"/>
      <c r="GB48" s="1050"/>
      <c r="GC48" s="1050"/>
      <c r="GD48" s="1050"/>
      <c r="GE48" s="1050"/>
      <c r="GF48" s="1050"/>
      <c r="GG48" s="1050"/>
      <c r="GH48" s="1050"/>
      <c r="GI48" s="1050"/>
      <c r="GJ48" s="1050"/>
      <c r="GK48" s="1050"/>
      <c r="GL48" s="1050"/>
      <c r="GM48" s="1050"/>
      <c r="GN48" s="1050"/>
      <c r="GO48" s="1050"/>
      <c r="GP48" s="1050"/>
      <c r="GQ48" s="1050"/>
      <c r="GR48" s="1050"/>
      <c r="GS48" s="1050"/>
      <c r="GT48" s="1050"/>
      <c r="GU48" s="1050"/>
      <c r="GV48" s="1050"/>
      <c r="GW48" s="1050"/>
      <c r="GX48" s="1050"/>
      <c r="GY48" s="1050"/>
      <c r="GZ48" s="1050"/>
      <c r="HA48" s="1050"/>
      <c r="HB48" s="1050"/>
      <c r="HC48" s="1050"/>
      <c r="HD48" s="1050"/>
      <c r="HE48" s="1050"/>
      <c r="HF48" s="1050"/>
      <c r="HG48" s="1050"/>
      <c r="HH48" s="1050"/>
      <c r="HI48" s="1050"/>
      <c r="HJ48" s="1050"/>
      <c r="HK48" s="1050"/>
      <c r="HL48" s="1050"/>
      <c r="HM48" s="1050"/>
      <c r="HN48" s="1050"/>
      <c r="HO48" s="1050"/>
      <c r="HP48" s="1050"/>
      <c r="HQ48" s="1050"/>
      <c r="HR48" s="1050"/>
      <c r="HS48" s="1050"/>
      <c r="HT48" s="1050"/>
      <c r="HU48" s="1050"/>
      <c r="HV48" s="1050"/>
      <c r="HW48" s="1050"/>
      <c r="HX48" s="1050"/>
      <c r="HY48" s="1050"/>
      <c r="HZ48" s="1050"/>
      <c r="IA48" s="1050"/>
      <c r="IB48" s="1050"/>
      <c r="IC48" s="1050"/>
      <c r="ID48" s="1050"/>
      <c r="IE48" s="1050"/>
      <c r="IF48" s="1050"/>
      <c r="IG48" s="1050"/>
      <c r="IH48" s="1050"/>
      <c r="II48" s="1050"/>
      <c r="IJ48" s="1050"/>
      <c r="IK48" s="1050"/>
      <c r="IL48" s="1050"/>
      <c r="IM48" s="1050"/>
      <c r="IN48" s="1050"/>
      <c r="IO48" s="1050"/>
      <c r="IP48" s="1050"/>
      <c r="IQ48" s="1050"/>
      <c r="IR48" s="1050"/>
      <c r="IS48" s="1050"/>
      <c r="IT48" s="1050"/>
      <c r="IU48" s="1050"/>
      <c r="IV48" s="1050"/>
      <c r="IW48" s="1050"/>
      <c r="IX48" s="1050"/>
      <c r="IY48" s="1050"/>
      <c r="IZ48" s="1050"/>
      <c r="JA48" s="1050"/>
      <c r="JB48" s="1050"/>
      <c r="JC48" s="200"/>
    </row>
    <row r="49" spans="2:263" ht="14.25" customHeight="1" x14ac:dyDescent="0.2">
      <c r="B49" s="285"/>
      <c r="C49" s="283" t="s">
        <v>303</v>
      </c>
      <c r="D49" s="279"/>
      <c r="E49" s="279"/>
      <c r="F49" s="279"/>
      <c r="G49" s="35"/>
      <c r="H49" s="280"/>
      <c r="I49" s="280"/>
      <c r="J49" s="280"/>
      <c r="K49" s="280"/>
      <c r="L49" s="280"/>
      <c r="M49" s="280"/>
      <c r="N49" s="280"/>
      <c r="O49" s="280"/>
      <c r="P49" s="35"/>
      <c r="Q49" s="280"/>
      <c r="R49" s="280"/>
      <c r="S49" s="280"/>
      <c r="T49" s="280"/>
      <c r="U49" s="280"/>
      <c r="V49" s="280"/>
      <c r="W49" s="280"/>
      <c r="X49" s="280"/>
      <c r="Y49" s="35"/>
      <c r="Z49" s="280"/>
      <c r="AA49" s="280"/>
      <c r="AB49" s="280"/>
      <c r="AC49" s="280"/>
      <c r="AD49" s="280"/>
      <c r="AE49" s="280"/>
      <c r="AF49" s="280"/>
      <c r="AG49" s="280"/>
      <c r="AH49" s="35"/>
      <c r="AI49" s="280"/>
      <c r="AJ49" s="280"/>
      <c r="AK49" s="280"/>
      <c r="AL49" s="280"/>
      <c r="AM49" s="280"/>
      <c r="AN49" s="280"/>
      <c r="AO49" s="280"/>
      <c r="AP49" s="280"/>
      <c r="AQ49" s="35"/>
      <c r="AR49" s="280"/>
      <c r="AS49" s="280"/>
      <c r="AT49" s="280"/>
      <c r="AU49" s="280"/>
      <c r="AV49" s="280"/>
      <c r="AW49" s="280"/>
      <c r="AX49" s="280"/>
      <c r="AY49" s="280"/>
      <c r="AZ49" s="35"/>
      <c r="BA49" s="280"/>
      <c r="BB49" s="280"/>
      <c r="BC49" s="280"/>
      <c r="BD49" s="280"/>
      <c r="BE49" s="280"/>
      <c r="BF49" s="280"/>
      <c r="BG49" s="280"/>
      <c r="BH49" s="280"/>
      <c r="BI49" s="280"/>
      <c r="BJ49" s="280"/>
      <c r="BK49" s="114"/>
      <c r="BL49" s="114"/>
      <c r="BM49" s="114"/>
      <c r="BN49" s="114"/>
      <c r="BO49" s="2951"/>
      <c r="BP49" s="2951"/>
      <c r="BQ49" s="2951"/>
      <c r="BR49" s="2951"/>
      <c r="BS49" s="2951"/>
      <c r="BT49" s="2951"/>
      <c r="BU49" s="2951"/>
      <c r="BV49" s="2951"/>
      <c r="BW49" s="2951"/>
      <c r="BX49" s="2951"/>
      <c r="BY49" s="2951"/>
      <c r="BZ49" s="2951"/>
      <c r="CA49" s="2951"/>
      <c r="CB49" s="2951"/>
      <c r="CC49" s="2951"/>
      <c r="CD49" s="2951"/>
      <c r="CE49" s="2951"/>
      <c r="CF49" s="2951"/>
      <c r="CG49" s="2951"/>
      <c r="CH49" s="2951"/>
      <c r="CI49" s="2951"/>
      <c r="CJ49" s="2951"/>
      <c r="CK49" s="2951"/>
      <c r="CL49" s="2951"/>
      <c r="CM49" s="2951"/>
      <c r="CN49" s="2951"/>
      <c r="CO49" s="2951"/>
      <c r="CP49" s="2951"/>
      <c r="CQ49" s="2951"/>
      <c r="CR49" s="2951"/>
      <c r="CS49" s="2951"/>
      <c r="CT49" s="2951"/>
      <c r="CU49" s="2951"/>
      <c r="CV49" s="2951"/>
      <c r="CW49" s="2951"/>
      <c r="CX49" s="2951"/>
      <c r="CY49" s="2951"/>
      <c r="CZ49" s="2951"/>
      <c r="DA49" s="2951"/>
      <c r="DB49" s="2951"/>
      <c r="DC49" s="2951"/>
      <c r="DD49" s="2951"/>
      <c r="DE49" s="2951"/>
      <c r="DF49" s="2951"/>
      <c r="DG49" s="2951"/>
      <c r="DH49" s="2951"/>
      <c r="DI49" s="2951"/>
      <c r="DJ49" s="2951"/>
      <c r="DK49" s="2951"/>
      <c r="DL49" s="2951"/>
      <c r="DM49" s="2951"/>
      <c r="DN49" s="2951"/>
      <c r="DO49" s="2951"/>
      <c r="DP49" s="2951"/>
      <c r="DQ49" s="2951"/>
      <c r="DR49" s="2951"/>
      <c r="DS49" s="2951"/>
      <c r="DT49" s="2951"/>
      <c r="DU49" s="3397"/>
      <c r="DV49" s="2309"/>
      <c r="DX49" s="43"/>
      <c r="EO49" s="200"/>
      <c r="EP49" s="1050"/>
      <c r="EQ49" s="1050"/>
      <c r="ER49" s="1050"/>
      <c r="ES49" s="1050"/>
      <c r="ET49" s="1050"/>
      <c r="EU49" s="1050"/>
      <c r="EV49" s="1050"/>
      <c r="EW49" s="1050"/>
      <c r="EX49" s="1050"/>
      <c r="EY49" s="1050"/>
      <c r="EZ49" s="1050"/>
      <c r="FA49" s="1050"/>
      <c r="FB49" s="1050"/>
      <c r="FC49" s="1050"/>
      <c r="FD49" s="1050"/>
      <c r="FE49" s="1050"/>
      <c r="FF49" s="1050"/>
      <c r="FG49" s="1050"/>
      <c r="FH49" s="1050"/>
      <c r="FI49" s="1050"/>
      <c r="FJ49" s="1050"/>
      <c r="FK49" s="1050"/>
      <c r="FL49" s="1050"/>
      <c r="FM49" s="1050"/>
      <c r="FN49" s="1050"/>
      <c r="FO49" s="1050"/>
      <c r="FP49" s="1050"/>
      <c r="FQ49" s="1050"/>
      <c r="FR49" s="1050"/>
      <c r="FS49" s="1050"/>
      <c r="FT49" s="1050"/>
      <c r="FU49" s="1050"/>
      <c r="FV49" s="1050"/>
      <c r="FW49" s="1050"/>
      <c r="FX49" s="1050"/>
      <c r="FY49" s="1050"/>
      <c r="FZ49" s="1050"/>
      <c r="GA49" s="1050"/>
      <c r="GB49" s="1050"/>
      <c r="GC49" s="1050"/>
      <c r="GD49" s="1050"/>
      <c r="GE49" s="1050"/>
      <c r="GF49" s="1050"/>
      <c r="GG49" s="1050"/>
      <c r="GH49" s="1050"/>
      <c r="GI49" s="1050"/>
      <c r="GJ49" s="1050"/>
      <c r="GK49" s="1050"/>
      <c r="GL49" s="1050"/>
      <c r="GM49" s="1050"/>
      <c r="GN49" s="1050"/>
      <c r="GO49" s="1050"/>
      <c r="GP49" s="1050"/>
      <c r="GQ49" s="1050"/>
      <c r="GR49" s="1050"/>
      <c r="GS49" s="1050"/>
      <c r="GT49" s="1050"/>
      <c r="GU49" s="1050"/>
      <c r="GV49" s="1050"/>
      <c r="GW49" s="1050"/>
      <c r="GX49" s="1050"/>
      <c r="GY49" s="1050"/>
      <c r="GZ49" s="1050"/>
      <c r="HA49" s="1050"/>
      <c r="HB49" s="1050"/>
      <c r="HC49" s="1050"/>
      <c r="HD49" s="1050"/>
      <c r="HE49" s="1050"/>
      <c r="HF49" s="1050"/>
      <c r="HG49" s="1050"/>
      <c r="HH49" s="1050"/>
      <c r="HI49" s="1050"/>
      <c r="HJ49" s="1050"/>
      <c r="HK49" s="1050"/>
      <c r="HL49" s="1050"/>
      <c r="HM49" s="1050"/>
      <c r="HN49" s="1050"/>
      <c r="HO49" s="1050"/>
      <c r="HP49" s="1050"/>
      <c r="HQ49" s="1050"/>
      <c r="HR49" s="1050"/>
      <c r="HS49" s="1050"/>
      <c r="HT49" s="1050"/>
      <c r="HU49" s="1050"/>
      <c r="HV49" s="1050"/>
      <c r="HW49" s="1050"/>
      <c r="HX49" s="1050"/>
      <c r="HY49" s="1050"/>
      <c r="HZ49" s="1050"/>
      <c r="IA49" s="1050"/>
      <c r="IB49" s="1050"/>
      <c r="IC49" s="1050"/>
      <c r="ID49" s="1050"/>
      <c r="IE49" s="1050"/>
      <c r="IF49" s="1050"/>
      <c r="IG49" s="1050"/>
      <c r="IH49" s="1050"/>
      <c r="II49" s="1050"/>
      <c r="IJ49" s="1050"/>
      <c r="IK49" s="1050"/>
      <c r="IL49" s="1050"/>
      <c r="IM49" s="1050"/>
      <c r="IN49" s="1050"/>
      <c r="IO49" s="1050"/>
      <c r="IP49" s="1050"/>
      <c r="IQ49" s="1050"/>
      <c r="IR49" s="1050"/>
      <c r="IS49" s="1050"/>
      <c r="IT49" s="1050"/>
      <c r="IU49" s="1050"/>
      <c r="IV49" s="1050"/>
      <c r="IW49" s="1050"/>
      <c r="IX49" s="1050"/>
      <c r="IY49" s="1050"/>
      <c r="IZ49" s="1050"/>
      <c r="JA49" s="1050"/>
      <c r="JB49" s="1050"/>
      <c r="JC49" s="200"/>
    </row>
    <row r="50" spans="2:263" ht="14.25" customHeight="1" x14ac:dyDescent="0.2">
      <c r="B50" s="286"/>
      <c r="C50" s="283" t="s">
        <v>304</v>
      </c>
      <c r="D50" s="279"/>
      <c r="E50" s="279"/>
      <c r="F50" s="279"/>
      <c r="G50" s="35"/>
      <c r="H50" s="280"/>
      <c r="I50" s="280"/>
      <c r="J50" s="280"/>
      <c r="K50" s="280"/>
      <c r="L50" s="280"/>
      <c r="M50" s="280"/>
      <c r="N50" s="280"/>
      <c r="O50" s="280"/>
      <c r="P50" s="35"/>
      <c r="Q50" s="280"/>
      <c r="R50" s="280"/>
      <c r="S50" s="280"/>
      <c r="T50" s="280"/>
      <c r="U50" s="280"/>
      <c r="V50" s="280"/>
      <c r="W50" s="280"/>
      <c r="X50" s="280"/>
      <c r="Y50" s="35"/>
      <c r="Z50" s="280"/>
      <c r="AA50" s="280"/>
      <c r="AB50" s="280"/>
      <c r="AC50" s="280"/>
      <c r="AD50" s="280"/>
      <c r="AE50" s="280"/>
      <c r="AF50" s="280"/>
      <c r="AG50" s="280"/>
      <c r="AH50" s="35"/>
      <c r="AI50" s="280"/>
      <c r="AJ50" s="280"/>
      <c r="AK50" s="280"/>
      <c r="AL50" s="280"/>
      <c r="AM50" s="280"/>
      <c r="AN50" s="280"/>
      <c r="AO50" s="280"/>
      <c r="AP50" s="280"/>
      <c r="AQ50" s="35"/>
      <c r="AR50" s="280"/>
      <c r="AS50" s="280"/>
      <c r="AT50" s="280"/>
      <c r="AU50" s="280"/>
      <c r="AV50" s="280"/>
      <c r="AW50" s="280"/>
      <c r="AX50" s="280"/>
      <c r="AY50" s="280"/>
      <c r="AZ50" s="35"/>
      <c r="BA50" s="280"/>
      <c r="BB50" s="280"/>
      <c r="BC50" s="280"/>
      <c r="BD50" s="280"/>
      <c r="BE50" s="280"/>
      <c r="BF50" s="280"/>
      <c r="BG50" s="280"/>
      <c r="BH50" s="280"/>
      <c r="BI50" s="280"/>
      <c r="BJ50" s="280"/>
      <c r="BK50" s="114"/>
      <c r="BL50" s="114"/>
      <c r="BM50" s="114"/>
      <c r="BN50" s="114"/>
      <c r="BO50" s="2951"/>
      <c r="BP50" s="2951"/>
      <c r="BQ50" s="2951"/>
      <c r="BR50" s="2951"/>
      <c r="BS50" s="2951"/>
      <c r="BT50" s="2951"/>
      <c r="BU50" s="2951"/>
      <c r="BV50" s="2951"/>
      <c r="BW50" s="2951"/>
      <c r="BX50" s="2951"/>
      <c r="BY50" s="2951"/>
      <c r="BZ50" s="2951"/>
      <c r="CA50" s="2951"/>
      <c r="CB50" s="2951"/>
      <c r="CC50" s="2951"/>
      <c r="CD50" s="2951"/>
      <c r="CE50" s="2951"/>
      <c r="CF50" s="2951"/>
      <c r="CG50" s="2951"/>
      <c r="CH50" s="2951"/>
      <c r="CI50" s="2951"/>
      <c r="CJ50" s="2951"/>
      <c r="CK50" s="2951"/>
      <c r="CL50" s="2951"/>
      <c r="CM50" s="2951"/>
      <c r="CN50" s="2951"/>
      <c r="CO50" s="2951"/>
      <c r="CP50" s="2951"/>
      <c r="CQ50" s="2951"/>
      <c r="CR50" s="2951"/>
      <c r="CS50" s="2951"/>
      <c r="CT50" s="2951"/>
      <c r="CU50" s="2951"/>
      <c r="CV50" s="2951"/>
      <c r="CW50" s="2951"/>
      <c r="CX50" s="2951"/>
      <c r="CY50" s="2951"/>
      <c r="CZ50" s="2951"/>
      <c r="DA50" s="2951"/>
      <c r="DB50" s="2951"/>
      <c r="DC50" s="2951"/>
      <c r="DD50" s="2951"/>
      <c r="DE50" s="2951"/>
      <c r="DF50" s="2951"/>
      <c r="DG50" s="2951"/>
      <c r="DH50" s="2951"/>
      <c r="DI50" s="2951"/>
      <c r="DJ50" s="2951"/>
      <c r="DK50" s="2951"/>
      <c r="DL50" s="2951"/>
      <c r="DM50" s="2951"/>
      <c r="DN50" s="2951"/>
      <c r="DO50" s="2951"/>
      <c r="DP50" s="2951"/>
      <c r="DQ50" s="2951"/>
      <c r="DR50" s="2951"/>
      <c r="DS50" s="2951"/>
      <c r="DT50" s="2951"/>
      <c r="DU50" s="3397"/>
      <c r="DV50" s="2309"/>
      <c r="DX50" s="43"/>
      <c r="EO50" s="600"/>
      <c r="EP50" s="1050"/>
      <c r="EQ50" s="1050"/>
      <c r="ER50" s="1050"/>
      <c r="ES50" s="1050"/>
      <c r="ET50" s="1050"/>
      <c r="EU50" s="1050"/>
      <c r="EV50" s="1050"/>
      <c r="EW50" s="1050"/>
      <c r="EX50" s="1050"/>
      <c r="EY50" s="1050"/>
      <c r="EZ50" s="1050"/>
      <c r="FA50" s="1050"/>
      <c r="FB50" s="1050"/>
      <c r="FC50" s="1050"/>
      <c r="FD50" s="1050"/>
      <c r="FE50" s="1050"/>
      <c r="FF50" s="1050"/>
      <c r="FG50" s="1050"/>
      <c r="FH50" s="1050"/>
      <c r="FI50" s="1050"/>
      <c r="FJ50" s="1050"/>
      <c r="FK50" s="1050"/>
      <c r="FL50" s="1050"/>
      <c r="FM50" s="1050"/>
      <c r="FN50" s="1050"/>
      <c r="FO50" s="1050"/>
      <c r="FP50" s="1050"/>
      <c r="FQ50" s="1050"/>
      <c r="FR50" s="1050"/>
      <c r="FS50" s="1050"/>
      <c r="FT50" s="1050"/>
      <c r="FU50" s="1050"/>
      <c r="FV50" s="1050"/>
      <c r="FW50" s="1050"/>
      <c r="FX50" s="1050"/>
      <c r="FY50" s="1050"/>
      <c r="FZ50" s="1050"/>
      <c r="GA50" s="1050"/>
      <c r="GB50" s="1050"/>
      <c r="GC50" s="1050"/>
      <c r="GD50" s="1050"/>
      <c r="GE50" s="1050"/>
      <c r="GF50" s="1050"/>
      <c r="GG50" s="1050"/>
      <c r="GH50" s="1050"/>
      <c r="GI50" s="1050"/>
      <c r="GJ50" s="1050"/>
      <c r="GK50" s="1050"/>
      <c r="GL50" s="1050"/>
      <c r="GM50" s="1050"/>
      <c r="GN50" s="1050"/>
      <c r="GO50" s="1050"/>
      <c r="GP50" s="1050"/>
      <c r="GQ50" s="1050"/>
      <c r="GR50" s="1050"/>
      <c r="GS50" s="1050"/>
      <c r="GT50" s="1050"/>
      <c r="GU50" s="1050"/>
      <c r="GV50" s="1050"/>
      <c r="GW50" s="1050"/>
      <c r="GX50" s="1050"/>
      <c r="GY50" s="1050"/>
      <c r="GZ50" s="1050"/>
      <c r="HA50" s="1050"/>
      <c r="HB50" s="1050"/>
      <c r="HC50" s="1050"/>
      <c r="HD50" s="1050"/>
      <c r="HE50" s="1050"/>
      <c r="HF50" s="1050"/>
      <c r="HG50" s="1050"/>
      <c r="HH50" s="1050"/>
      <c r="HI50" s="1050"/>
      <c r="HJ50" s="1050"/>
      <c r="HK50" s="1050"/>
      <c r="HL50" s="1050"/>
      <c r="HM50" s="1050"/>
      <c r="HN50" s="1050"/>
      <c r="HO50" s="1050"/>
      <c r="HP50" s="1050"/>
      <c r="HQ50" s="1050"/>
      <c r="HR50" s="1050"/>
      <c r="HS50" s="1050"/>
      <c r="HT50" s="1050"/>
      <c r="HU50" s="1050"/>
      <c r="HV50" s="1050"/>
      <c r="HW50" s="1050"/>
      <c r="HX50" s="1050"/>
      <c r="HY50" s="1050"/>
      <c r="HZ50" s="1050"/>
      <c r="IA50" s="1050"/>
      <c r="IB50" s="1050"/>
      <c r="IC50" s="1050"/>
      <c r="ID50" s="1050"/>
      <c r="IE50" s="1050"/>
      <c r="IF50" s="1050"/>
      <c r="IG50" s="1050"/>
      <c r="IH50" s="1050"/>
      <c r="II50" s="1050"/>
      <c r="IJ50" s="1050"/>
      <c r="IK50" s="1050"/>
      <c r="IL50" s="1050"/>
      <c r="IM50" s="1050"/>
      <c r="IN50" s="1050"/>
      <c r="IO50" s="1050"/>
      <c r="IP50" s="1050"/>
      <c r="IQ50" s="1050"/>
      <c r="IR50" s="1050"/>
      <c r="IS50" s="1050"/>
      <c r="IT50" s="1050"/>
      <c r="IU50" s="1050"/>
      <c r="IV50" s="1050"/>
      <c r="IW50" s="1050"/>
      <c r="IX50" s="1050"/>
      <c r="IY50" s="1050"/>
      <c r="IZ50" s="1050"/>
      <c r="JA50" s="1050"/>
      <c r="JB50" s="1050"/>
      <c r="JC50" s="600"/>
    </row>
    <row r="51" spans="2:263" ht="14.25" customHeight="1" thickBot="1" x14ac:dyDescent="0.3">
      <c r="B51" s="3447"/>
      <c r="C51" s="283"/>
      <c r="D51" s="279"/>
      <c r="E51" s="279"/>
      <c r="F51" s="279"/>
      <c r="G51" s="35"/>
      <c r="H51" s="280"/>
      <c r="I51" s="280"/>
      <c r="J51" s="280"/>
      <c r="K51" s="280"/>
      <c r="L51" s="280"/>
      <c r="M51" s="280"/>
      <c r="N51" s="280"/>
      <c r="O51" s="280"/>
      <c r="P51" s="35"/>
      <c r="Q51" s="280"/>
      <c r="R51" s="280"/>
      <c r="S51" s="280"/>
      <c r="T51" s="280"/>
      <c r="U51" s="280"/>
      <c r="V51" s="280"/>
      <c r="W51" s="280"/>
      <c r="X51" s="35"/>
      <c r="Y51" s="280"/>
      <c r="Z51" s="280"/>
      <c r="AA51" s="280"/>
      <c r="AB51" s="280"/>
      <c r="AC51" s="280"/>
      <c r="AD51" s="280"/>
      <c r="AE51" s="280"/>
      <c r="AF51" s="280"/>
      <c r="AG51" s="35"/>
      <c r="AH51" s="280"/>
      <c r="AI51" s="280"/>
      <c r="AJ51" s="280"/>
      <c r="AK51" s="280"/>
      <c r="AL51" s="280"/>
      <c r="AM51" s="280"/>
      <c r="AN51" s="280"/>
      <c r="AO51" s="280"/>
      <c r="AP51" s="35"/>
      <c r="AQ51" s="280"/>
      <c r="AR51" s="280"/>
      <c r="AS51" s="280"/>
      <c r="AT51" s="280"/>
      <c r="AU51" s="280"/>
      <c r="AV51" s="280"/>
      <c r="AW51" s="280"/>
      <c r="AX51" s="280"/>
      <c r="AY51" s="35"/>
      <c r="AZ51" s="280"/>
      <c r="BA51" s="280"/>
      <c r="BB51" s="280"/>
      <c r="BC51" s="280"/>
      <c r="BD51" s="280"/>
      <c r="BE51" s="280"/>
      <c r="BF51" s="280"/>
      <c r="BG51" s="280"/>
      <c r="BH51" s="35"/>
      <c r="BI51" s="280"/>
      <c r="BJ51" s="280"/>
      <c r="BK51" s="280"/>
      <c r="BL51" s="280"/>
      <c r="BM51" s="280"/>
      <c r="BN51" s="280"/>
      <c r="BO51" s="2951"/>
      <c r="BP51" s="2951"/>
      <c r="BQ51" s="2951"/>
      <c r="BR51" s="2951"/>
      <c r="BS51" s="2951"/>
      <c r="BT51" s="2951"/>
      <c r="BU51" s="2951"/>
      <c r="BV51" s="2951"/>
      <c r="BW51" s="2951"/>
      <c r="BX51" s="2951"/>
      <c r="BY51" s="2951"/>
      <c r="BZ51" s="2951"/>
      <c r="CA51" s="2951"/>
      <c r="CB51" s="2951"/>
      <c r="CC51" s="2951"/>
      <c r="CD51" s="2951"/>
      <c r="CE51" s="2951"/>
      <c r="CF51" s="2951"/>
      <c r="CG51" s="2951"/>
      <c r="CH51" s="2951"/>
      <c r="CI51" s="2951"/>
      <c r="CJ51" s="2951"/>
      <c r="CK51" s="2951"/>
      <c r="CL51" s="2951"/>
      <c r="CM51" s="2951"/>
      <c r="CN51" s="2951"/>
      <c r="CO51" s="2951"/>
      <c r="CP51" s="2951"/>
      <c r="CQ51" s="2951"/>
      <c r="CR51" s="2951"/>
      <c r="CS51" s="2951"/>
      <c r="CT51" s="2951"/>
      <c r="CU51" s="2951"/>
      <c r="CV51" s="2951"/>
      <c r="CW51" s="2951"/>
      <c r="CX51" s="2951"/>
      <c r="CY51" s="2951"/>
      <c r="CZ51" s="2951"/>
      <c r="DA51" s="2951"/>
      <c r="DB51" s="2951"/>
      <c r="DC51" s="2951"/>
      <c r="DD51" s="2951"/>
      <c r="DE51" s="2951"/>
      <c r="DF51" s="2951"/>
      <c r="DG51" s="2951"/>
      <c r="DH51" s="2951"/>
      <c r="DI51" s="2951"/>
      <c r="DJ51" s="2951"/>
      <c r="DK51" s="2951"/>
      <c r="DL51" s="2951"/>
      <c r="DM51" s="2951"/>
      <c r="DN51" s="2951"/>
      <c r="DO51" s="2951"/>
      <c r="DP51" s="2951"/>
      <c r="DQ51" s="2951"/>
      <c r="DR51" s="2951"/>
      <c r="DS51" s="2951"/>
      <c r="DT51" s="2951"/>
      <c r="DU51" s="3397"/>
      <c r="DV51" s="2309"/>
      <c r="DX51" s="43"/>
      <c r="EO51" s="600"/>
      <c r="EP51" s="1050"/>
      <c r="EQ51" s="1050"/>
      <c r="ER51" s="1050"/>
      <c r="ES51" s="1050"/>
      <c r="ET51" s="1050"/>
      <c r="EU51" s="1050"/>
      <c r="EV51" s="1050"/>
      <c r="EW51" s="1050"/>
      <c r="EX51" s="1050"/>
      <c r="EY51" s="1050"/>
      <c r="EZ51" s="1050"/>
      <c r="FA51" s="1050"/>
      <c r="FB51" s="1050"/>
      <c r="FC51" s="1050"/>
      <c r="FD51" s="1050"/>
      <c r="FE51" s="1050"/>
      <c r="FF51" s="1050"/>
      <c r="FG51" s="1050"/>
      <c r="FH51" s="1050"/>
      <c r="FI51" s="1050"/>
      <c r="FJ51" s="1050"/>
      <c r="FK51" s="1050"/>
      <c r="FL51" s="1050"/>
      <c r="FM51" s="1050"/>
      <c r="FN51" s="1050"/>
      <c r="FO51" s="1050"/>
      <c r="FP51" s="1050"/>
      <c r="FQ51" s="1050"/>
      <c r="FR51" s="1050"/>
      <c r="FS51" s="1050"/>
      <c r="FT51" s="1050"/>
      <c r="FU51" s="1050"/>
      <c r="FV51" s="1050"/>
      <c r="FW51" s="1050"/>
      <c r="FX51" s="1050"/>
      <c r="FY51" s="1050"/>
      <c r="FZ51" s="1050"/>
      <c r="GA51" s="1050"/>
      <c r="GB51" s="1050"/>
      <c r="GC51" s="1050"/>
      <c r="GD51" s="1050"/>
      <c r="GE51" s="1050"/>
      <c r="GF51" s="1050"/>
      <c r="GG51" s="1050"/>
      <c r="GH51" s="1050"/>
      <c r="GI51" s="1050"/>
      <c r="GJ51" s="1050"/>
      <c r="GK51" s="1050"/>
      <c r="GL51" s="1050"/>
      <c r="GM51" s="1050"/>
      <c r="GN51" s="1050"/>
      <c r="GO51" s="1050"/>
      <c r="GP51" s="1050"/>
      <c r="GQ51" s="1050"/>
      <c r="GR51" s="1050"/>
      <c r="GS51" s="1050"/>
      <c r="GT51" s="1050"/>
      <c r="GU51" s="1050"/>
      <c r="GV51" s="1050"/>
      <c r="GW51" s="1050"/>
      <c r="GX51" s="1050"/>
      <c r="GY51" s="1050"/>
      <c r="GZ51" s="1050"/>
      <c r="HA51" s="1050"/>
      <c r="HB51" s="1050"/>
      <c r="HC51" s="1050"/>
      <c r="HD51" s="1050"/>
      <c r="HE51" s="1050"/>
      <c r="HF51" s="1050"/>
      <c r="HG51" s="1050"/>
      <c r="HH51" s="1050"/>
      <c r="HI51" s="1050"/>
      <c r="HJ51" s="1050"/>
      <c r="HK51" s="1050"/>
      <c r="HL51" s="1050"/>
      <c r="HM51" s="1050"/>
      <c r="HN51" s="1050"/>
      <c r="HO51" s="1050"/>
      <c r="HP51" s="1050"/>
      <c r="HQ51" s="1050"/>
      <c r="HR51" s="1050"/>
      <c r="HS51" s="1050"/>
      <c r="HT51" s="1050"/>
      <c r="HU51" s="1050"/>
      <c r="HV51" s="1050"/>
      <c r="HW51" s="1050"/>
      <c r="HX51" s="1050"/>
      <c r="HY51" s="1050"/>
      <c r="HZ51" s="1050"/>
      <c r="IA51" s="1050"/>
      <c r="IB51" s="1050"/>
      <c r="IC51" s="1050"/>
      <c r="ID51" s="1050"/>
      <c r="IE51" s="1050"/>
      <c r="IF51" s="1050"/>
      <c r="IG51" s="1050"/>
      <c r="IH51" s="1050"/>
      <c r="II51" s="1050"/>
      <c r="IJ51" s="1050"/>
      <c r="IK51" s="1050"/>
      <c r="IL51" s="1050"/>
      <c r="IM51" s="1050"/>
      <c r="IN51" s="1050"/>
      <c r="IO51" s="1050"/>
      <c r="IP51" s="1050"/>
      <c r="IQ51" s="1050"/>
      <c r="IR51" s="1050"/>
      <c r="IS51" s="1050"/>
      <c r="IT51" s="1050"/>
      <c r="IU51" s="1050"/>
      <c r="IV51" s="1050"/>
      <c r="IW51" s="1050"/>
      <c r="IX51" s="1050"/>
      <c r="IY51" s="1050"/>
      <c r="IZ51" s="1050"/>
      <c r="JA51" s="1050"/>
      <c r="JB51" s="1050"/>
      <c r="JC51" s="600"/>
    </row>
    <row r="52" spans="2:263" ht="16.5" thickBot="1" x14ac:dyDescent="0.3">
      <c r="B52" s="3494" t="s">
        <v>8384</v>
      </c>
      <c r="C52" s="3495"/>
      <c r="D52" s="3495"/>
      <c r="E52" s="3495"/>
      <c r="F52" s="3495"/>
      <c r="G52" s="3495"/>
      <c r="H52" s="3495"/>
      <c r="I52" s="3495"/>
      <c r="J52" s="3495"/>
      <c r="K52" s="3495"/>
      <c r="L52" s="3495"/>
      <c r="M52" s="3496"/>
      <c r="N52" s="280"/>
      <c r="O52" s="280"/>
      <c r="P52" s="35"/>
      <c r="Q52" s="280"/>
      <c r="R52" s="280"/>
      <c r="S52" s="280"/>
      <c r="T52" s="280"/>
      <c r="U52" s="280"/>
      <c r="V52" s="280"/>
      <c r="W52" s="280"/>
      <c r="X52" s="35"/>
      <c r="Y52" s="280"/>
      <c r="Z52" s="280"/>
      <c r="AA52" s="280"/>
      <c r="AB52" s="280"/>
      <c r="AC52" s="280"/>
      <c r="AD52" s="280"/>
      <c r="AE52" s="280"/>
      <c r="AF52" s="280"/>
      <c r="AG52" s="35"/>
      <c r="AH52" s="280"/>
      <c r="AI52" s="280"/>
      <c r="AJ52" s="280"/>
      <c r="AK52" s="280"/>
      <c r="AL52" s="280"/>
      <c r="AM52" s="280"/>
      <c r="AN52" s="280"/>
      <c r="AO52" s="280"/>
      <c r="AP52" s="35"/>
      <c r="AQ52" s="280"/>
      <c r="AR52" s="280"/>
      <c r="AS52" s="280"/>
      <c r="AT52" s="280"/>
      <c r="AU52" s="280"/>
      <c r="AV52" s="280"/>
      <c r="AW52" s="280"/>
      <c r="AX52" s="280"/>
      <c r="AY52" s="35"/>
      <c r="AZ52" s="280"/>
      <c r="BA52" s="280"/>
      <c r="BB52" s="280"/>
      <c r="BC52" s="280"/>
      <c r="BD52" s="280"/>
      <c r="BE52" s="280"/>
      <c r="BF52" s="280"/>
      <c r="BG52" s="280"/>
      <c r="BH52" s="35"/>
      <c r="BI52" s="280"/>
      <c r="BJ52" s="280"/>
      <c r="BK52" s="280"/>
      <c r="BL52" s="280"/>
      <c r="BM52" s="280"/>
      <c r="BN52" s="280"/>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c r="DT52" s="2951"/>
      <c r="DU52" s="3397"/>
      <c r="DV52" s="2309"/>
      <c r="DX52" s="43"/>
      <c r="EO52" s="600"/>
      <c r="EP52" s="1050"/>
      <c r="EQ52" s="1050"/>
      <c r="ER52" s="1050"/>
      <c r="ES52" s="1050"/>
      <c r="ET52" s="1050"/>
      <c r="EU52" s="1050"/>
      <c r="EV52" s="1050"/>
      <c r="EW52" s="1050"/>
      <c r="EX52" s="1050"/>
      <c r="EY52" s="1050"/>
      <c r="EZ52" s="1050"/>
      <c r="FA52" s="1050"/>
      <c r="FB52" s="1050"/>
      <c r="FC52" s="1050"/>
      <c r="FD52" s="1050"/>
      <c r="FE52" s="1050"/>
      <c r="FF52" s="1050"/>
      <c r="FG52" s="1050"/>
      <c r="FH52" s="1050"/>
      <c r="FI52" s="1050"/>
      <c r="FJ52" s="1050"/>
      <c r="FK52" s="1050"/>
      <c r="FL52" s="1050"/>
      <c r="FM52" s="1050"/>
      <c r="FN52" s="1050"/>
      <c r="FO52" s="1050"/>
      <c r="FP52" s="1050"/>
      <c r="FQ52" s="1050"/>
      <c r="FR52" s="1050"/>
      <c r="FS52" s="1050"/>
      <c r="FT52" s="1050"/>
      <c r="FU52" s="1050"/>
      <c r="FV52" s="1050"/>
      <c r="FW52" s="1050"/>
      <c r="FX52" s="1050"/>
      <c r="FY52" s="1050"/>
      <c r="FZ52" s="1050"/>
      <c r="GA52" s="1050"/>
      <c r="GB52" s="1050"/>
      <c r="GC52" s="1050"/>
      <c r="GD52" s="1050"/>
      <c r="GE52" s="1050"/>
      <c r="GF52" s="1050"/>
      <c r="GG52" s="1050"/>
      <c r="GH52" s="1050"/>
      <c r="GI52" s="1050"/>
      <c r="GJ52" s="1050"/>
      <c r="GK52" s="1050"/>
      <c r="GL52" s="1050"/>
      <c r="GM52" s="1050"/>
      <c r="GN52" s="1050"/>
      <c r="GO52" s="1050"/>
      <c r="GP52" s="1050"/>
      <c r="GQ52" s="1050"/>
      <c r="GR52" s="1050"/>
      <c r="GS52" s="1050"/>
      <c r="GT52" s="1050"/>
      <c r="GU52" s="1050"/>
      <c r="GV52" s="1050"/>
      <c r="GW52" s="1050"/>
      <c r="GX52" s="1050"/>
      <c r="GY52" s="1050"/>
      <c r="GZ52" s="1050"/>
      <c r="HA52" s="1050"/>
      <c r="HB52" s="1050"/>
      <c r="HC52" s="1050"/>
      <c r="HD52" s="1050"/>
      <c r="HE52" s="1050"/>
      <c r="HF52" s="1050"/>
      <c r="HG52" s="1050"/>
      <c r="HH52" s="1050"/>
      <c r="HI52" s="1050"/>
      <c r="HJ52" s="1050"/>
      <c r="HK52" s="1050"/>
      <c r="HL52" s="1050"/>
      <c r="HM52" s="1050"/>
      <c r="HN52" s="1050"/>
      <c r="HO52" s="1050"/>
      <c r="HP52" s="1050"/>
      <c r="HQ52" s="1050"/>
      <c r="HR52" s="1050"/>
      <c r="HS52" s="1050"/>
      <c r="HT52" s="1050"/>
      <c r="HU52" s="1050"/>
      <c r="HV52" s="1050"/>
      <c r="HW52" s="1050"/>
      <c r="HX52" s="1050"/>
      <c r="HY52" s="1050"/>
      <c r="HZ52" s="1050"/>
      <c r="IA52" s="1050"/>
      <c r="IB52" s="1050"/>
      <c r="IC52" s="1050"/>
      <c r="ID52" s="1050"/>
      <c r="IE52" s="1050"/>
      <c r="IF52" s="1050"/>
      <c r="IG52" s="1050"/>
      <c r="IH52" s="1050"/>
      <c r="II52" s="1050"/>
      <c r="IJ52" s="1050"/>
      <c r="IK52" s="1050"/>
      <c r="IL52" s="1050"/>
      <c r="IM52" s="1050"/>
      <c r="IN52" s="1050"/>
      <c r="IO52" s="1050"/>
      <c r="IP52" s="1050"/>
      <c r="IQ52" s="1050"/>
      <c r="IR52" s="1050"/>
      <c r="IS52" s="1050"/>
      <c r="IT52" s="1050"/>
      <c r="IU52" s="1050"/>
      <c r="IV52" s="1050"/>
      <c r="IW52" s="1050"/>
      <c r="IX52" s="1050"/>
      <c r="IY52" s="1050"/>
      <c r="IZ52" s="1050"/>
      <c r="JA52" s="1050"/>
      <c r="JB52" s="1050"/>
      <c r="JC52" s="600"/>
    </row>
    <row r="53" spans="2:263" ht="16.5" thickBot="1" x14ac:dyDescent="0.3">
      <c r="B53" s="3448"/>
      <c r="C53" s="289"/>
      <c r="D53" s="290"/>
      <c r="E53" s="291"/>
      <c r="F53" s="291"/>
      <c r="G53" s="291"/>
      <c r="H53" s="291"/>
      <c r="I53" s="291"/>
      <c r="J53" s="291"/>
      <c r="K53" s="291"/>
      <c r="L53" s="291"/>
      <c r="M53" s="291"/>
      <c r="N53" s="280"/>
      <c r="O53" s="280"/>
      <c r="P53" s="35"/>
      <c r="Q53" s="280"/>
      <c r="R53" s="280"/>
      <c r="S53" s="280"/>
      <c r="T53" s="280"/>
      <c r="U53" s="280"/>
      <c r="V53" s="280"/>
      <c r="W53" s="280"/>
      <c r="X53" s="35"/>
      <c r="Y53" s="280"/>
      <c r="Z53" s="280"/>
      <c r="AA53" s="280"/>
      <c r="AB53" s="280"/>
      <c r="AC53" s="280"/>
      <c r="AD53" s="280"/>
      <c r="AE53" s="280"/>
      <c r="AF53" s="280"/>
      <c r="AG53" s="35"/>
      <c r="AH53" s="280"/>
      <c r="AI53" s="280"/>
      <c r="AJ53" s="280"/>
      <c r="AK53" s="280"/>
      <c r="AL53" s="280"/>
      <c r="AM53" s="280"/>
      <c r="AN53" s="280"/>
      <c r="AO53" s="280"/>
      <c r="AP53" s="35"/>
      <c r="AQ53" s="280"/>
      <c r="AR53" s="280"/>
      <c r="AS53" s="280"/>
      <c r="AT53" s="280"/>
      <c r="AU53" s="280"/>
      <c r="AV53" s="280"/>
      <c r="AW53" s="280"/>
      <c r="AX53" s="280"/>
      <c r="AY53" s="35"/>
      <c r="AZ53" s="280"/>
      <c r="BA53" s="280"/>
      <c r="BB53" s="280"/>
      <c r="BC53" s="280"/>
      <c r="BD53" s="280"/>
      <c r="BE53" s="280"/>
      <c r="BF53" s="280"/>
      <c r="BG53" s="280"/>
      <c r="BH53" s="35"/>
      <c r="BI53" s="280"/>
      <c r="BJ53" s="280"/>
      <c r="BK53" s="280"/>
      <c r="BL53" s="280"/>
      <c r="BM53" s="280"/>
      <c r="BN53" s="280"/>
      <c r="BO53" s="2951"/>
      <c r="BP53" s="2951"/>
      <c r="BQ53" s="2951"/>
      <c r="BR53" s="2951"/>
      <c r="BS53" s="2951"/>
      <c r="BT53" s="2951"/>
      <c r="BU53" s="2951"/>
      <c r="BV53" s="2951"/>
      <c r="BW53" s="2951"/>
      <c r="BX53" s="2951"/>
      <c r="BY53" s="2951"/>
      <c r="BZ53" s="2951"/>
      <c r="CA53" s="2951"/>
      <c r="CB53" s="2951"/>
      <c r="CC53" s="2951"/>
      <c r="CD53" s="2951"/>
      <c r="CE53" s="2951"/>
      <c r="CF53" s="2951"/>
      <c r="CG53" s="2951"/>
      <c r="CH53" s="2951"/>
      <c r="CI53" s="2951"/>
      <c r="CJ53" s="2951"/>
      <c r="CK53" s="2951"/>
      <c r="CL53" s="2951"/>
      <c r="CM53" s="2951"/>
      <c r="CN53" s="2951"/>
      <c r="CO53" s="2951"/>
      <c r="CP53" s="2951"/>
      <c r="CQ53" s="2951"/>
      <c r="CR53" s="2951"/>
      <c r="CS53" s="2951"/>
      <c r="CT53" s="2951"/>
      <c r="CU53" s="2951"/>
      <c r="CV53" s="2951"/>
      <c r="CW53" s="2951"/>
      <c r="CX53" s="2951"/>
      <c r="CY53" s="2951"/>
      <c r="CZ53" s="2951"/>
      <c r="DA53" s="2951"/>
      <c r="DB53" s="2951"/>
      <c r="DC53" s="2951"/>
      <c r="DD53" s="2951"/>
      <c r="DE53" s="2951"/>
      <c r="DF53" s="2951"/>
      <c r="DG53" s="2951"/>
      <c r="DH53" s="2951"/>
      <c r="DI53" s="2951"/>
      <c r="DJ53" s="2951"/>
      <c r="DK53" s="2951"/>
      <c r="DL53" s="2951"/>
      <c r="DM53" s="2951"/>
      <c r="DN53" s="2951"/>
      <c r="DO53" s="2951"/>
      <c r="DP53" s="2951"/>
      <c r="DQ53" s="2951"/>
      <c r="DR53" s="2951"/>
      <c r="DS53" s="2951"/>
      <c r="DT53" s="2951"/>
      <c r="DU53" s="3397"/>
      <c r="DV53" s="2309"/>
      <c r="DX53" s="43"/>
      <c r="EO53" s="600"/>
      <c r="EP53" s="1050"/>
      <c r="EQ53" s="1050"/>
      <c r="ER53" s="1050"/>
      <c r="ES53" s="1050"/>
      <c r="ET53" s="1050"/>
      <c r="EU53" s="1050"/>
      <c r="EV53" s="1050"/>
      <c r="EW53" s="1050"/>
      <c r="EX53" s="1050"/>
      <c r="EY53" s="1050"/>
      <c r="EZ53" s="1050"/>
      <c r="FA53" s="1050"/>
      <c r="FB53" s="1050"/>
      <c r="FC53" s="1050"/>
      <c r="FD53" s="1050"/>
      <c r="FE53" s="1050"/>
      <c r="FF53" s="1050"/>
      <c r="FG53" s="1050"/>
      <c r="FH53" s="1050"/>
      <c r="FI53" s="1050"/>
      <c r="FJ53" s="1050"/>
      <c r="FK53" s="1050"/>
      <c r="FL53" s="1050"/>
      <c r="FM53" s="1050"/>
      <c r="FN53" s="1050"/>
      <c r="FO53" s="1050"/>
      <c r="FP53" s="1050"/>
      <c r="FQ53" s="1050"/>
      <c r="FR53" s="1050"/>
      <c r="FS53" s="1050"/>
      <c r="FT53" s="1050"/>
      <c r="FU53" s="1050"/>
      <c r="FV53" s="1050"/>
      <c r="FW53" s="1050"/>
      <c r="FX53" s="1050"/>
      <c r="FY53" s="1050"/>
      <c r="FZ53" s="1050"/>
      <c r="GA53" s="1050"/>
      <c r="GB53" s="1050"/>
      <c r="GC53" s="1050"/>
      <c r="GD53" s="1050"/>
      <c r="GE53" s="1050"/>
      <c r="GF53" s="1050"/>
      <c r="GG53" s="1050"/>
      <c r="GH53" s="1050"/>
      <c r="GI53" s="1050"/>
      <c r="GJ53" s="1050"/>
      <c r="GK53" s="1050"/>
      <c r="GL53" s="1050"/>
      <c r="GM53" s="1050"/>
      <c r="GN53" s="1050"/>
      <c r="GO53" s="1050"/>
      <c r="GP53" s="1050"/>
      <c r="GQ53" s="1050"/>
      <c r="GR53" s="1050"/>
      <c r="GS53" s="1050"/>
      <c r="GT53" s="1050"/>
      <c r="GU53" s="1050"/>
      <c r="GV53" s="1050"/>
      <c r="GW53" s="1050"/>
      <c r="GX53" s="1050"/>
      <c r="GY53" s="1050"/>
      <c r="GZ53" s="1050"/>
      <c r="HA53" s="1050"/>
      <c r="HB53" s="1050"/>
      <c r="HC53" s="1050"/>
      <c r="HD53" s="1050"/>
      <c r="HE53" s="1050"/>
      <c r="HF53" s="1050"/>
      <c r="HG53" s="1050"/>
      <c r="HH53" s="1050"/>
      <c r="HI53" s="1050"/>
      <c r="HJ53" s="1050"/>
      <c r="HK53" s="1050"/>
      <c r="HL53" s="1050"/>
      <c r="HM53" s="1050"/>
      <c r="HN53" s="1050"/>
      <c r="HO53" s="1050"/>
      <c r="HP53" s="1050"/>
      <c r="HQ53" s="1050"/>
      <c r="HR53" s="1050"/>
      <c r="HS53" s="1050"/>
      <c r="HT53" s="1050"/>
      <c r="HU53" s="1050"/>
      <c r="HV53" s="1050"/>
      <c r="HW53" s="1050"/>
      <c r="HX53" s="1050"/>
      <c r="HY53" s="1050"/>
      <c r="HZ53" s="1050"/>
      <c r="IA53" s="1050"/>
      <c r="IB53" s="1050"/>
      <c r="IC53" s="1050"/>
      <c r="ID53" s="1050"/>
      <c r="IE53" s="1050"/>
      <c r="IF53" s="1050"/>
      <c r="IG53" s="1050"/>
      <c r="IH53" s="1050"/>
      <c r="II53" s="1050"/>
      <c r="IJ53" s="1050"/>
      <c r="IK53" s="1050"/>
      <c r="IL53" s="1050"/>
      <c r="IM53" s="1050"/>
      <c r="IN53" s="1050"/>
      <c r="IO53" s="1050"/>
      <c r="IP53" s="1050"/>
      <c r="IQ53" s="1050"/>
      <c r="IR53" s="1050"/>
      <c r="IS53" s="1050"/>
      <c r="IT53" s="1050"/>
      <c r="IU53" s="1050"/>
      <c r="IV53" s="1050"/>
      <c r="IW53" s="1050"/>
      <c r="IX53" s="1050"/>
      <c r="IY53" s="1050"/>
      <c r="IZ53" s="1050"/>
      <c r="JA53" s="1050"/>
      <c r="JB53" s="1050"/>
      <c r="JC53" s="600"/>
    </row>
    <row r="54" spans="2:263" ht="30" customHeight="1" thickBot="1" x14ac:dyDescent="0.3">
      <c r="B54" s="3480" t="s">
        <v>8385</v>
      </c>
      <c r="C54" s="3481"/>
      <c r="D54" s="3481"/>
      <c r="E54" s="3481"/>
      <c r="F54" s="3481"/>
      <c r="G54" s="3481"/>
      <c r="H54" s="3481"/>
      <c r="I54" s="3481"/>
      <c r="J54" s="3481"/>
      <c r="K54" s="3481"/>
      <c r="L54" s="3481"/>
      <c r="M54" s="3482"/>
      <c r="N54" s="280"/>
      <c r="O54" s="280"/>
      <c r="P54" s="35"/>
      <c r="Q54" s="280"/>
      <c r="R54" s="280"/>
      <c r="S54" s="280"/>
      <c r="T54" s="280"/>
      <c r="U54" s="280"/>
      <c r="V54" s="280"/>
      <c r="W54" s="280"/>
      <c r="X54" s="35"/>
      <c r="Y54" s="280"/>
      <c r="Z54" s="280"/>
      <c r="AA54" s="280"/>
      <c r="AB54" s="280"/>
      <c r="AC54" s="280"/>
      <c r="AD54" s="280"/>
      <c r="AE54" s="280"/>
      <c r="AF54" s="280"/>
      <c r="AG54" s="35"/>
      <c r="AH54" s="280"/>
      <c r="AI54" s="280"/>
      <c r="AJ54" s="280"/>
      <c r="AK54" s="280"/>
      <c r="AL54" s="280"/>
      <c r="AM54" s="280"/>
      <c r="AN54" s="280"/>
      <c r="AO54" s="280"/>
      <c r="AP54" s="35"/>
      <c r="AQ54" s="280"/>
      <c r="AR54" s="280"/>
      <c r="AS54" s="280"/>
      <c r="AT54" s="280"/>
      <c r="AU54" s="280"/>
      <c r="AV54" s="280"/>
      <c r="AW54" s="280"/>
      <c r="AX54" s="280"/>
      <c r="AY54" s="35"/>
      <c r="AZ54" s="280"/>
      <c r="BA54" s="280"/>
      <c r="BB54" s="280"/>
      <c r="BC54" s="280"/>
      <c r="BD54" s="280"/>
      <c r="BE54" s="280"/>
      <c r="BF54" s="280"/>
      <c r="BG54" s="280"/>
      <c r="BH54" s="35"/>
      <c r="BI54" s="280"/>
      <c r="BJ54" s="280"/>
      <c r="BK54" s="280"/>
      <c r="BL54" s="280"/>
      <c r="BM54" s="280"/>
      <c r="BN54" s="280"/>
      <c r="BO54" s="2951"/>
      <c r="BP54" s="2951"/>
      <c r="BQ54" s="2951"/>
      <c r="BR54" s="2951"/>
      <c r="BS54" s="2951"/>
      <c r="BT54" s="2951"/>
      <c r="BU54" s="2951"/>
      <c r="BV54" s="2951"/>
      <c r="BW54" s="2951"/>
      <c r="BX54" s="2951"/>
      <c r="BY54" s="2951"/>
      <c r="BZ54" s="2951"/>
      <c r="CA54" s="2951"/>
      <c r="CB54" s="2951"/>
      <c r="CC54" s="2951"/>
      <c r="CD54" s="2951"/>
      <c r="CE54" s="2951"/>
      <c r="CF54" s="2951"/>
      <c r="CG54" s="2951"/>
      <c r="CH54" s="2951"/>
      <c r="CI54" s="2951"/>
      <c r="CJ54" s="2951"/>
      <c r="CK54" s="2951"/>
      <c r="CL54" s="2951"/>
      <c r="CM54" s="2951"/>
      <c r="CN54" s="2951"/>
      <c r="CO54" s="2951"/>
      <c r="CP54" s="2951"/>
      <c r="CQ54" s="2951"/>
      <c r="CR54" s="2951"/>
      <c r="CS54" s="2951"/>
      <c r="CT54" s="2951"/>
      <c r="CU54" s="2951"/>
      <c r="DE54" s="2951"/>
      <c r="DF54" s="2951"/>
      <c r="DG54" s="2951"/>
      <c r="DH54" s="2951"/>
      <c r="DI54" s="2951"/>
      <c r="DJ54" s="2951"/>
      <c r="DK54" s="2951"/>
      <c r="DL54" s="2951"/>
      <c r="DM54" s="2951"/>
      <c r="DN54" s="2951"/>
      <c r="DO54" s="2951"/>
      <c r="DP54" s="2951"/>
      <c r="DQ54" s="2951"/>
      <c r="DR54" s="2951"/>
      <c r="DS54" s="2951"/>
      <c r="DT54" s="2951"/>
      <c r="DU54" s="3397"/>
      <c r="DV54" s="2309"/>
      <c r="DX54" s="43"/>
      <c r="EO54" s="600"/>
      <c r="EP54" s="1050"/>
      <c r="EQ54" s="1050"/>
      <c r="ER54" s="1050"/>
      <c r="ES54" s="1050"/>
      <c r="ET54" s="1050"/>
      <c r="EU54" s="1050"/>
      <c r="EV54" s="1050"/>
      <c r="EW54" s="1050"/>
      <c r="EX54" s="1050"/>
      <c r="EY54" s="1050"/>
      <c r="EZ54" s="1050"/>
      <c r="FA54" s="1050"/>
      <c r="FB54" s="1050"/>
      <c r="FC54" s="1050"/>
      <c r="FD54" s="1050"/>
      <c r="FE54" s="1050"/>
      <c r="FF54" s="1050"/>
      <c r="FG54" s="1050"/>
      <c r="FH54" s="1050"/>
      <c r="FI54" s="1050"/>
      <c r="FJ54" s="1050"/>
      <c r="FK54" s="1050"/>
      <c r="FL54" s="1050"/>
      <c r="FM54" s="1050"/>
      <c r="FN54" s="1050"/>
      <c r="FO54" s="1050"/>
      <c r="FP54" s="1050"/>
      <c r="FQ54" s="1050"/>
      <c r="FR54" s="1050"/>
      <c r="FS54" s="1050"/>
      <c r="FT54" s="1050"/>
      <c r="FU54" s="1050"/>
      <c r="FV54" s="1050"/>
      <c r="FW54" s="1050"/>
      <c r="FX54" s="1050"/>
      <c r="FY54" s="1050"/>
      <c r="FZ54" s="1050"/>
      <c r="GA54" s="1050"/>
      <c r="GB54" s="1050"/>
      <c r="GC54" s="1050"/>
      <c r="GD54" s="1050"/>
      <c r="GE54" s="1050"/>
      <c r="GF54" s="1050"/>
      <c r="GG54" s="1050"/>
      <c r="GH54" s="1050"/>
      <c r="GI54" s="1050"/>
      <c r="GJ54" s="1050"/>
      <c r="GK54" s="1050"/>
      <c r="GL54" s="1050"/>
      <c r="GM54" s="1050"/>
      <c r="GN54" s="1050"/>
      <c r="GO54" s="1050"/>
      <c r="GP54" s="1050"/>
      <c r="GQ54" s="1050"/>
      <c r="GR54" s="1050"/>
      <c r="GS54" s="1050"/>
      <c r="GT54" s="1050"/>
      <c r="GU54" s="1050"/>
      <c r="GV54" s="1050"/>
      <c r="GW54" s="1050"/>
      <c r="GX54" s="1050"/>
      <c r="GY54" s="1050"/>
      <c r="GZ54" s="1050"/>
      <c r="HA54" s="1050"/>
      <c r="HB54" s="1050"/>
      <c r="HC54" s="1050"/>
      <c r="HD54" s="1050"/>
      <c r="HE54" s="1050"/>
      <c r="HF54" s="1050"/>
      <c r="HG54" s="1050"/>
      <c r="HH54" s="1050"/>
      <c r="HI54" s="1050"/>
      <c r="HJ54" s="1050"/>
      <c r="HK54" s="1050"/>
      <c r="HL54" s="1050"/>
      <c r="HM54" s="1050"/>
      <c r="HN54" s="1050"/>
      <c r="HO54" s="1050"/>
      <c r="HP54" s="1050"/>
      <c r="HQ54" s="1050"/>
      <c r="HR54" s="1050"/>
      <c r="HS54" s="1050"/>
      <c r="HT54" s="1050"/>
      <c r="HU54" s="1050"/>
      <c r="HV54" s="1050"/>
      <c r="HW54" s="1050"/>
      <c r="HX54" s="1050"/>
      <c r="HY54" s="1050"/>
      <c r="HZ54" s="1050"/>
      <c r="IA54" s="1050"/>
      <c r="IB54" s="1050"/>
      <c r="IC54" s="1050"/>
      <c r="ID54" s="1050"/>
      <c r="IE54" s="1050"/>
      <c r="IF54" s="1050"/>
      <c r="IG54" s="1050"/>
      <c r="IH54" s="1050"/>
      <c r="II54" s="1050"/>
      <c r="IJ54" s="1050"/>
      <c r="IK54" s="1050"/>
      <c r="IL54" s="1050"/>
      <c r="IM54" s="1050"/>
      <c r="IN54" s="1050"/>
      <c r="IO54" s="1050"/>
      <c r="IP54" s="1050"/>
      <c r="IQ54" s="1050"/>
      <c r="IR54" s="1050"/>
      <c r="IS54" s="1050"/>
      <c r="IT54" s="1050"/>
      <c r="IU54" s="1050"/>
      <c r="IV54" s="1050"/>
      <c r="IW54" s="1050"/>
      <c r="IX54" s="1050"/>
      <c r="IY54" s="1050"/>
      <c r="IZ54" s="1050"/>
      <c r="JA54" s="1050"/>
      <c r="JB54" s="1050"/>
      <c r="JC54" s="600"/>
    </row>
    <row r="55" spans="2:263" ht="16.5" thickBot="1" x14ac:dyDescent="0.3">
      <c r="B55" s="288"/>
      <c r="C55" s="289"/>
      <c r="D55" s="290"/>
      <c r="E55" s="291"/>
      <c r="F55" s="291"/>
      <c r="G55" s="291"/>
      <c r="H55" s="291"/>
      <c r="I55" s="291"/>
      <c r="J55" s="291"/>
      <c r="K55" s="291"/>
      <c r="L55" s="291"/>
      <c r="M55" s="291"/>
      <c r="N55" s="280"/>
      <c r="O55" s="280"/>
      <c r="P55" s="35"/>
      <c r="Q55" s="280"/>
      <c r="R55" s="280"/>
      <c r="S55" s="280"/>
      <c r="T55" s="280"/>
      <c r="U55" s="280"/>
      <c r="V55" s="280"/>
      <c r="W55" s="280"/>
      <c r="X55" s="35"/>
      <c r="Y55" s="280"/>
      <c r="Z55" s="280"/>
      <c r="AA55" s="280"/>
      <c r="AB55" s="280"/>
      <c r="AC55" s="280"/>
      <c r="AD55" s="280"/>
      <c r="AE55" s="280"/>
      <c r="AF55" s="280"/>
      <c r="AG55" s="35"/>
      <c r="AH55" s="280"/>
      <c r="AI55" s="280"/>
      <c r="AJ55" s="280"/>
      <c r="AK55" s="280"/>
      <c r="AL55" s="280"/>
      <c r="AM55" s="280"/>
      <c r="AN55" s="280"/>
      <c r="AO55" s="280"/>
      <c r="AP55" s="35"/>
      <c r="AQ55" s="280"/>
      <c r="AR55" s="280"/>
      <c r="AS55" s="280"/>
      <c r="AT55" s="280"/>
      <c r="AU55" s="280"/>
      <c r="AV55" s="280"/>
      <c r="AW55" s="280"/>
      <c r="AX55" s="280"/>
      <c r="AY55" s="35"/>
      <c r="AZ55" s="280"/>
      <c r="BA55" s="280"/>
      <c r="BB55" s="280"/>
      <c r="BC55" s="280"/>
      <c r="BD55" s="280"/>
      <c r="BE55" s="280"/>
      <c r="BF55" s="280"/>
      <c r="BG55" s="280"/>
      <c r="BH55" s="35"/>
      <c r="BI55" s="280"/>
      <c r="BJ55" s="280"/>
      <c r="BK55" s="280"/>
      <c r="BL55" s="280"/>
      <c r="BM55" s="280"/>
      <c r="BN55" s="280"/>
      <c r="BO55" s="2951"/>
      <c r="BP55" s="2951"/>
      <c r="BQ55" s="2951"/>
      <c r="BR55" s="2951"/>
      <c r="BS55" s="2951"/>
      <c r="BT55" s="2951"/>
      <c r="BU55" s="2951"/>
      <c r="BV55" s="2951"/>
      <c r="BW55" s="2951"/>
      <c r="BX55" s="2951"/>
      <c r="BY55" s="2951"/>
      <c r="BZ55" s="2951"/>
      <c r="CA55" s="2951"/>
      <c r="CB55" s="2951"/>
      <c r="CC55" s="2951"/>
      <c r="CD55" s="2951"/>
      <c r="CE55" s="2951"/>
      <c r="CF55" s="2951"/>
      <c r="CG55" s="2951"/>
      <c r="CH55" s="2951"/>
      <c r="CI55" s="2951"/>
      <c r="CJ55" s="2951"/>
      <c r="CK55" s="2951"/>
      <c r="CL55" s="2951"/>
      <c r="CM55" s="2951"/>
      <c r="CN55" s="2951"/>
      <c r="CO55" s="2951"/>
      <c r="CP55" s="2951"/>
      <c r="CQ55" s="2951"/>
      <c r="CR55" s="2951"/>
      <c r="CS55" s="2951"/>
      <c r="CT55" s="2951"/>
      <c r="CU55" s="2951"/>
      <c r="CV55" s="2951"/>
      <c r="CW55" s="2951"/>
      <c r="CX55" s="2951"/>
      <c r="CY55" s="2951"/>
      <c r="CZ55" s="2951"/>
      <c r="DA55" s="2951"/>
      <c r="DB55" s="2951"/>
      <c r="DC55" s="2951"/>
      <c r="DD55" s="2951"/>
      <c r="DE55" s="2951"/>
      <c r="DF55" s="2951"/>
      <c r="DG55" s="2951"/>
      <c r="DH55" s="2951"/>
      <c r="DI55" s="2951"/>
      <c r="DJ55" s="2951"/>
      <c r="DK55" s="2951"/>
      <c r="DL55" s="2951"/>
      <c r="DM55" s="2951"/>
      <c r="DN55" s="2951"/>
      <c r="DO55" s="2951"/>
      <c r="DP55" s="2951"/>
      <c r="DQ55" s="2951"/>
      <c r="DR55" s="2951"/>
      <c r="DS55" s="2951"/>
      <c r="DT55" s="2951"/>
      <c r="DU55" s="3397"/>
      <c r="DV55" s="2309"/>
      <c r="DX55" s="43"/>
      <c r="EO55" s="600"/>
      <c r="EP55" s="1050"/>
      <c r="EQ55" s="1050"/>
      <c r="ER55" s="1050"/>
      <c r="ES55" s="1050"/>
      <c r="ET55" s="1050"/>
      <c r="EU55" s="1050"/>
      <c r="EV55" s="1050"/>
      <c r="EW55" s="1050"/>
      <c r="EX55" s="1050"/>
      <c r="EY55" s="1050"/>
      <c r="EZ55" s="1050"/>
      <c r="FA55" s="1050"/>
      <c r="FB55" s="1050"/>
      <c r="FC55" s="1050"/>
      <c r="FD55" s="1050"/>
      <c r="FE55" s="1050"/>
      <c r="FF55" s="1050"/>
      <c r="FG55" s="1050"/>
      <c r="FH55" s="1050"/>
      <c r="FI55" s="1050"/>
      <c r="FJ55" s="1050"/>
      <c r="FK55" s="1050"/>
      <c r="FL55" s="1050"/>
      <c r="FM55" s="1050"/>
      <c r="FN55" s="1050"/>
      <c r="FO55" s="1050"/>
      <c r="FP55" s="1050"/>
      <c r="FQ55" s="1050"/>
      <c r="FR55" s="1050"/>
      <c r="FS55" s="1050"/>
      <c r="FT55" s="1050"/>
      <c r="FU55" s="1050"/>
      <c r="FV55" s="1050"/>
      <c r="FW55" s="1050"/>
      <c r="FX55" s="1050"/>
      <c r="FY55" s="1050"/>
      <c r="FZ55" s="1050"/>
      <c r="GA55" s="1050"/>
      <c r="GB55" s="1050"/>
      <c r="GC55" s="1050"/>
      <c r="GD55" s="1050"/>
      <c r="GE55" s="1050"/>
      <c r="GF55" s="1050"/>
      <c r="GG55" s="1050"/>
      <c r="GH55" s="1050"/>
      <c r="GI55" s="1050"/>
      <c r="GJ55" s="1050"/>
      <c r="GK55" s="1050"/>
      <c r="GL55" s="1050"/>
      <c r="GM55" s="1050"/>
      <c r="GN55" s="1050"/>
      <c r="GO55" s="1050"/>
      <c r="GP55" s="1050"/>
      <c r="GQ55" s="1050"/>
      <c r="GR55" s="1050"/>
      <c r="GS55" s="1050"/>
      <c r="GT55" s="1050"/>
      <c r="GU55" s="1050"/>
      <c r="GV55" s="1050"/>
      <c r="GW55" s="1050"/>
      <c r="GX55" s="1050"/>
      <c r="GY55" s="1050"/>
      <c r="GZ55" s="1050"/>
      <c r="HA55" s="1050"/>
      <c r="HB55" s="1050"/>
      <c r="HC55" s="1050"/>
      <c r="HD55" s="1050"/>
      <c r="HE55" s="1050"/>
      <c r="HF55" s="1050"/>
      <c r="HG55" s="1050"/>
      <c r="HH55" s="1050"/>
      <c r="HI55" s="1050"/>
      <c r="HJ55" s="1050"/>
      <c r="HK55" s="1050"/>
      <c r="HL55" s="1050"/>
      <c r="HM55" s="1050"/>
      <c r="HN55" s="1050"/>
      <c r="HO55" s="1050"/>
      <c r="HP55" s="1050"/>
      <c r="HQ55" s="1050"/>
      <c r="HR55" s="1050"/>
      <c r="HS55" s="1050"/>
      <c r="HT55" s="1050"/>
      <c r="HU55" s="1050"/>
      <c r="HV55" s="1050"/>
      <c r="HW55" s="1050"/>
      <c r="HX55" s="1050"/>
      <c r="HY55" s="1050"/>
      <c r="HZ55" s="1050"/>
      <c r="IA55" s="1050"/>
      <c r="IB55" s="1050"/>
      <c r="IC55" s="1050"/>
      <c r="ID55" s="1050"/>
      <c r="IE55" s="1050"/>
      <c r="IF55" s="1050"/>
      <c r="IG55" s="1050"/>
      <c r="IH55" s="1050"/>
      <c r="II55" s="1050"/>
      <c r="IJ55" s="1050"/>
      <c r="IK55" s="1050"/>
      <c r="IL55" s="1050"/>
      <c r="IM55" s="1050"/>
      <c r="IN55" s="1050"/>
      <c r="IO55" s="1050"/>
      <c r="IP55" s="1050"/>
      <c r="IQ55" s="1050"/>
      <c r="IR55" s="1050"/>
      <c r="IS55" s="1050"/>
      <c r="IT55" s="1050"/>
      <c r="IU55" s="1050"/>
      <c r="IV55" s="1050"/>
      <c r="IW55" s="1050"/>
      <c r="IX55" s="1050"/>
      <c r="IY55" s="1050"/>
      <c r="IZ55" s="1050"/>
      <c r="JA55" s="1050"/>
      <c r="JB55" s="1050"/>
      <c r="JC55" s="600"/>
    </row>
    <row r="56" spans="2:263" ht="15.75" x14ac:dyDescent="0.25">
      <c r="B56" s="292" t="s">
        <v>307</v>
      </c>
      <c r="C56" s="3532" t="s">
        <v>308</v>
      </c>
      <c r="D56" s="3533"/>
      <c r="E56" s="3533"/>
      <c r="F56" s="3533"/>
      <c r="G56" s="3533"/>
      <c r="H56" s="3533"/>
      <c r="I56" s="3533"/>
      <c r="J56" s="3533"/>
      <c r="K56" s="3533"/>
      <c r="L56" s="3533"/>
      <c r="M56" s="3534"/>
      <c r="N56" s="280"/>
      <c r="O56" s="280"/>
      <c r="P56" s="35"/>
      <c r="Q56" s="280"/>
      <c r="R56" s="280"/>
      <c r="S56" s="280"/>
      <c r="T56" s="280"/>
      <c r="U56" s="280"/>
      <c r="V56" s="280"/>
      <c r="W56" s="280"/>
      <c r="X56" s="35"/>
      <c r="Y56" s="280"/>
      <c r="Z56" s="280"/>
      <c r="AA56" s="280"/>
      <c r="AB56" s="280"/>
      <c r="AC56" s="280"/>
      <c r="AD56" s="280"/>
      <c r="AE56" s="280"/>
      <c r="AF56" s="280"/>
      <c r="AG56" s="35"/>
      <c r="AH56" s="280"/>
      <c r="AI56" s="280"/>
      <c r="AJ56" s="280"/>
      <c r="AK56" s="280"/>
      <c r="AL56" s="280"/>
      <c r="AM56" s="280"/>
      <c r="AN56" s="280"/>
      <c r="AO56" s="280"/>
      <c r="AP56" s="35"/>
      <c r="AQ56" s="280"/>
      <c r="AR56" s="280"/>
      <c r="AS56" s="280"/>
      <c r="AT56" s="280"/>
      <c r="AU56" s="280"/>
      <c r="AV56" s="280"/>
      <c r="AW56" s="280"/>
      <c r="AX56" s="280"/>
      <c r="AY56" s="35"/>
      <c r="AZ56" s="280"/>
      <c r="BA56" s="280"/>
      <c r="BB56" s="280"/>
      <c r="BC56" s="280"/>
      <c r="BD56" s="280"/>
      <c r="BE56" s="280"/>
      <c r="BF56" s="280"/>
      <c r="BG56" s="280"/>
      <c r="BH56" s="35"/>
      <c r="BI56" s="280"/>
      <c r="BJ56" s="280"/>
      <c r="BK56" s="280"/>
      <c r="BL56" s="280"/>
      <c r="BM56" s="280"/>
      <c r="BN56" s="280"/>
      <c r="BO56" s="2951"/>
      <c r="BP56" s="2951"/>
      <c r="BQ56" s="2951"/>
      <c r="BR56" s="2951"/>
      <c r="BS56" s="2951"/>
      <c r="BT56" s="2951"/>
      <c r="BU56" s="2951"/>
      <c r="BV56" s="2951"/>
      <c r="BW56" s="2951"/>
      <c r="BX56" s="2951"/>
      <c r="BY56" s="2951"/>
      <c r="BZ56" s="2951"/>
      <c r="CA56" s="2951"/>
      <c r="CB56" s="2951"/>
      <c r="CC56" s="2951"/>
      <c r="CD56" s="2951"/>
      <c r="CE56" s="2951"/>
      <c r="CF56" s="2951"/>
      <c r="CG56" s="2951"/>
      <c r="CH56" s="2951"/>
      <c r="CI56" s="2951"/>
      <c r="CJ56" s="2951"/>
      <c r="CK56" s="2951"/>
      <c r="CL56" s="2951"/>
      <c r="CM56" s="2951"/>
      <c r="CN56" s="2951"/>
      <c r="CO56" s="2951"/>
      <c r="CP56" s="2951"/>
      <c r="CQ56" s="2951"/>
      <c r="CR56" s="2951"/>
      <c r="CS56" s="2951"/>
      <c r="CT56" s="2951"/>
      <c r="CU56" s="2951"/>
      <c r="CV56" s="2951"/>
      <c r="CW56" s="2951"/>
      <c r="CX56" s="2951"/>
      <c r="CY56" s="2951"/>
      <c r="CZ56" s="2951"/>
      <c r="DA56" s="2951"/>
      <c r="DB56" s="2951"/>
      <c r="DC56" s="2951"/>
      <c r="DD56" s="2951"/>
      <c r="DE56" s="2951"/>
      <c r="DF56" s="2951"/>
      <c r="DG56" s="2951"/>
      <c r="DH56" s="2951"/>
      <c r="DI56" s="2951"/>
      <c r="DJ56" s="2951"/>
      <c r="DK56" s="2951"/>
      <c r="DL56" s="2951"/>
      <c r="DM56" s="2951"/>
      <c r="DN56" s="2951"/>
      <c r="DO56" s="2951"/>
      <c r="DP56" s="2951"/>
      <c r="DQ56" s="2951"/>
      <c r="DR56" s="2951"/>
      <c r="DS56" s="2951"/>
      <c r="DT56" s="2951"/>
      <c r="DU56" s="3397"/>
      <c r="DV56" s="2309"/>
      <c r="DX56" s="43"/>
      <c r="EO56" s="1091"/>
      <c r="EP56" s="1050"/>
      <c r="EQ56" s="1050"/>
      <c r="ER56" s="1050"/>
      <c r="ES56" s="1050"/>
      <c r="ET56" s="1050"/>
      <c r="EU56" s="1050"/>
      <c r="EV56" s="1050"/>
      <c r="EW56" s="1050"/>
      <c r="EX56" s="1050"/>
      <c r="EY56" s="1050"/>
      <c r="EZ56" s="1050"/>
      <c r="FA56" s="1050"/>
      <c r="FB56" s="1050"/>
      <c r="FC56" s="1050"/>
      <c r="FD56" s="1050"/>
      <c r="FE56" s="1050"/>
      <c r="FF56" s="1050"/>
      <c r="FG56" s="1050"/>
      <c r="FH56" s="1050"/>
      <c r="FI56" s="1050"/>
      <c r="FJ56" s="1050"/>
      <c r="FK56" s="1050"/>
      <c r="FL56" s="1050"/>
      <c r="FM56" s="1050"/>
      <c r="FN56" s="1050"/>
      <c r="FO56" s="1050"/>
      <c r="FP56" s="1050"/>
      <c r="FQ56" s="1050"/>
      <c r="FR56" s="1050"/>
      <c r="FS56" s="1050"/>
      <c r="FT56" s="1050"/>
      <c r="FU56" s="1050"/>
      <c r="FV56" s="1050"/>
      <c r="FW56" s="1050"/>
      <c r="FX56" s="1050"/>
      <c r="FY56" s="1050"/>
      <c r="FZ56" s="1050"/>
      <c r="GA56" s="1050"/>
      <c r="GB56" s="1050"/>
      <c r="GC56" s="1050"/>
      <c r="GD56" s="1050"/>
      <c r="GE56" s="1050"/>
      <c r="GF56" s="1050"/>
      <c r="GG56" s="1050"/>
      <c r="GH56" s="1050"/>
      <c r="GI56" s="1050"/>
      <c r="GJ56" s="1050"/>
      <c r="GK56" s="1050"/>
      <c r="GL56" s="1050"/>
      <c r="GM56" s="1050"/>
      <c r="GN56" s="1050"/>
      <c r="GO56" s="1050"/>
      <c r="GP56" s="1050"/>
      <c r="GQ56" s="1050"/>
      <c r="GR56" s="1050"/>
      <c r="GS56" s="1050"/>
      <c r="GT56" s="1050"/>
      <c r="GU56" s="1050"/>
      <c r="GV56" s="1050"/>
      <c r="GW56" s="1050"/>
      <c r="GX56" s="1050"/>
      <c r="GY56" s="1050"/>
      <c r="GZ56" s="1050"/>
      <c r="HA56" s="1050"/>
      <c r="HB56" s="1050"/>
      <c r="HC56" s="1050"/>
      <c r="HD56" s="1050"/>
      <c r="HE56" s="1050"/>
      <c r="HF56" s="1050"/>
      <c r="HG56" s="1050"/>
      <c r="HH56" s="1050"/>
      <c r="HI56" s="1050"/>
      <c r="HJ56" s="1050"/>
      <c r="HK56" s="1050"/>
      <c r="HL56" s="1050"/>
      <c r="HM56" s="1050"/>
      <c r="HN56" s="1050"/>
      <c r="HO56" s="1050"/>
      <c r="HP56" s="1050"/>
      <c r="HQ56" s="1050"/>
      <c r="HR56" s="1050"/>
      <c r="HS56" s="1050"/>
      <c r="HT56" s="1050"/>
      <c r="HU56" s="1050"/>
      <c r="HV56" s="1050"/>
      <c r="HW56" s="1050"/>
      <c r="HX56" s="1050"/>
      <c r="HY56" s="1050"/>
      <c r="HZ56" s="1050"/>
      <c r="IA56" s="1050"/>
      <c r="IB56" s="1050"/>
      <c r="IC56" s="1050"/>
      <c r="ID56" s="1050"/>
      <c r="IE56" s="1050"/>
      <c r="IF56" s="1050"/>
      <c r="IG56" s="1050"/>
      <c r="IH56" s="1050"/>
      <c r="II56" s="1050"/>
      <c r="IJ56" s="1050"/>
      <c r="IK56" s="1050"/>
      <c r="IL56" s="1050"/>
      <c r="IM56" s="1050"/>
      <c r="IN56" s="1050"/>
      <c r="IO56" s="1050"/>
      <c r="IP56" s="1050"/>
      <c r="IQ56" s="1050"/>
      <c r="IR56" s="1050"/>
      <c r="IS56" s="1050"/>
      <c r="IT56" s="1050"/>
      <c r="IU56" s="1050"/>
      <c r="IV56" s="1050"/>
      <c r="IW56" s="1050"/>
      <c r="IX56" s="1050"/>
      <c r="IY56" s="1050"/>
      <c r="IZ56" s="1050"/>
      <c r="JA56" s="1050"/>
      <c r="JB56" s="1050"/>
      <c r="JC56" s="1091"/>
    </row>
    <row r="57" spans="2:263" ht="15.75" x14ac:dyDescent="0.25">
      <c r="B57" s="3449" t="s">
        <v>309</v>
      </c>
      <c r="C57" s="628" t="str">
        <f>$C$9</f>
        <v>Expenditure</v>
      </c>
      <c r="D57" s="1172"/>
      <c r="E57" s="1172"/>
      <c r="F57" s="1172"/>
      <c r="G57" s="1172"/>
      <c r="H57" s="1172"/>
      <c r="I57" s="1172"/>
      <c r="J57" s="1172"/>
      <c r="K57" s="1172"/>
      <c r="L57" s="1172"/>
      <c r="M57" s="1173"/>
      <c r="N57" s="280"/>
      <c r="O57" s="280"/>
      <c r="P57" s="35"/>
      <c r="Q57" s="280"/>
      <c r="R57" s="280"/>
      <c r="S57" s="280"/>
      <c r="T57" s="280"/>
      <c r="U57" s="280"/>
      <c r="V57" s="280"/>
      <c r="W57" s="280"/>
      <c r="X57" s="35"/>
      <c r="Y57" s="280"/>
      <c r="Z57" s="280"/>
      <c r="AA57" s="280"/>
      <c r="AB57" s="280"/>
      <c r="AC57" s="280"/>
      <c r="AD57" s="280"/>
      <c r="AE57" s="280"/>
      <c r="AF57" s="280"/>
      <c r="AG57" s="35"/>
      <c r="AH57" s="280"/>
      <c r="AI57" s="280"/>
      <c r="AJ57" s="280"/>
      <c r="AK57" s="280"/>
      <c r="AL57" s="280"/>
      <c r="AM57" s="280"/>
      <c r="AN57" s="280"/>
      <c r="AO57" s="280"/>
      <c r="AP57" s="35"/>
      <c r="AQ57" s="280"/>
      <c r="AR57" s="280"/>
      <c r="AS57" s="280"/>
      <c r="AT57" s="280"/>
      <c r="AU57" s="280"/>
      <c r="AV57" s="280"/>
      <c r="AW57" s="280"/>
      <c r="AX57" s="280"/>
      <c r="AY57" s="35"/>
      <c r="AZ57" s="280"/>
      <c r="BA57" s="280"/>
      <c r="BB57" s="280"/>
      <c r="BC57" s="280"/>
      <c r="BD57" s="280"/>
      <c r="BE57" s="280"/>
      <c r="BF57" s="280"/>
      <c r="BG57" s="280"/>
      <c r="BH57" s="35"/>
      <c r="BI57" s="280"/>
      <c r="BJ57" s="280"/>
      <c r="BK57" s="280"/>
      <c r="BL57" s="280"/>
      <c r="BM57" s="280"/>
      <c r="BN57" s="280"/>
      <c r="BO57" s="2951"/>
      <c r="BP57" s="2951"/>
      <c r="BQ57" s="2951"/>
      <c r="BR57" s="2951"/>
      <c r="BS57" s="2951"/>
      <c r="BT57" s="2951"/>
      <c r="BU57" s="2951"/>
      <c r="BV57" s="2951"/>
      <c r="BW57" s="2951"/>
      <c r="BX57" s="2951"/>
      <c r="BY57" s="2951"/>
      <c r="BZ57" s="2951"/>
      <c r="CA57" s="2951"/>
      <c r="CB57" s="2951"/>
      <c r="CC57" s="2951"/>
      <c r="CD57" s="2951"/>
      <c r="CE57" s="2951"/>
      <c r="CF57" s="2951"/>
      <c r="CG57" s="2951"/>
      <c r="CH57" s="2951"/>
      <c r="CI57" s="2951"/>
      <c r="CJ57" s="2951"/>
      <c r="CK57" s="2951"/>
      <c r="CL57" s="2951"/>
      <c r="CM57" s="2951"/>
      <c r="CN57" s="2951"/>
      <c r="CO57" s="2951"/>
      <c r="CP57" s="2951"/>
      <c r="CQ57" s="2951"/>
      <c r="CR57" s="2951"/>
      <c r="CS57" s="2951"/>
      <c r="CT57" s="2951"/>
      <c r="CU57" s="2951"/>
      <c r="CV57" s="2951"/>
      <c r="CW57" s="2951"/>
      <c r="CX57" s="2951"/>
      <c r="CY57" s="2951"/>
      <c r="CZ57" s="2951"/>
      <c r="DA57" s="2951"/>
      <c r="DB57" s="2951"/>
      <c r="DC57" s="2951"/>
      <c r="DD57" s="2951"/>
      <c r="DE57" s="2951"/>
      <c r="DF57" s="2951"/>
      <c r="DG57" s="2951"/>
      <c r="DH57" s="2951"/>
      <c r="DI57" s="2951"/>
      <c r="DJ57" s="2951"/>
      <c r="DK57" s="2951"/>
      <c r="DL57" s="2951"/>
      <c r="DM57" s="2951"/>
      <c r="DN57" s="2951"/>
      <c r="DO57" s="2951"/>
      <c r="DP57" s="2951"/>
      <c r="DQ57" s="2951"/>
      <c r="DR57" s="2951"/>
      <c r="DS57" s="2951"/>
      <c r="DT57" s="2951"/>
      <c r="DU57" s="3397"/>
      <c r="DV57" s="2309"/>
      <c r="DX57" s="43"/>
      <c r="EO57" s="1091"/>
      <c r="EP57" s="1050"/>
      <c r="EQ57" s="1050"/>
      <c r="ER57" s="1050"/>
      <c r="ES57" s="1050"/>
      <c r="ET57" s="1050"/>
      <c r="EU57" s="1050"/>
      <c r="EV57" s="1050"/>
      <c r="EW57" s="1050"/>
      <c r="EX57" s="1050"/>
      <c r="EY57" s="1050"/>
      <c r="EZ57" s="1050"/>
      <c r="FA57" s="1050"/>
      <c r="FB57" s="1050"/>
      <c r="FC57" s="1050"/>
      <c r="FD57" s="1050"/>
      <c r="FE57" s="1050"/>
      <c r="FF57" s="1050"/>
      <c r="FG57" s="1050"/>
      <c r="FH57" s="1050"/>
      <c r="FI57" s="1050"/>
      <c r="FJ57" s="1050"/>
      <c r="FK57" s="1050"/>
      <c r="FL57" s="1050"/>
      <c r="FM57" s="1050"/>
      <c r="FN57" s="1050"/>
      <c r="FO57" s="1050"/>
      <c r="FP57" s="1050"/>
      <c r="FQ57" s="1050"/>
      <c r="FR57" s="1050"/>
      <c r="FS57" s="1050"/>
      <c r="FT57" s="1050"/>
      <c r="FU57" s="1050"/>
      <c r="FV57" s="1050"/>
      <c r="FW57" s="1050"/>
      <c r="FX57" s="1050"/>
      <c r="FY57" s="1050"/>
      <c r="FZ57" s="1050"/>
      <c r="GA57" s="1050"/>
      <c r="GB57" s="1050"/>
      <c r="GC57" s="1050"/>
      <c r="GD57" s="1050"/>
      <c r="GE57" s="1050"/>
      <c r="GF57" s="1050"/>
      <c r="GG57" s="1050"/>
      <c r="GH57" s="1050"/>
      <c r="GI57" s="1050"/>
      <c r="GJ57" s="1050"/>
      <c r="GK57" s="1050"/>
      <c r="GL57" s="1050"/>
      <c r="GM57" s="1050"/>
      <c r="GN57" s="1050"/>
      <c r="GO57" s="1050"/>
      <c r="GP57" s="1050"/>
      <c r="GQ57" s="1050"/>
      <c r="GR57" s="1050"/>
      <c r="GS57" s="1050"/>
      <c r="GT57" s="1050"/>
      <c r="GU57" s="1050"/>
      <c r="GV57" s="1050"/>
      <c r="GW57" s="1050"/>
      <c r="GX57" s="1050"/>
      <c r="GY57" s="1050"/>
      <c r="GZ57" s="1050"/>
      <c r="HA57" s="1050"/>
      <c r="HB57" s="1050"/>
      <c r="HC57" s="1050"/>
      <c r="HD57" s="1050"/>
      <c r="HE57" s="1050"/>
      <c r="HF57" s="1050"/>
      <c r="HG57" s="1050"/>
      <c r="HH57" s="1050"/>
      <c r="HI57" s="1050"/>
      <c r="HJ57" s="1050"/>
      <c r="HK57" s="1050"/>
      <c r="HL57" s="1050"/>
      <c r="HM57" s="1050"/>
      <c r="HN57" s="1050"/>
      <c r="HO57" s="1050"/>
      <c r="HP57" s="1050"/>
      <c r="HQ57" s="1050"/>
      <c r="HR57" s="1050"/>
      <c r="HS57" s="1050"/>
      <c r="HT57" s="1050"/>
      <c r="HU57" s="1050"/>
      <c r="HV57" s="1050"/>
      <c r="HW57" s="1050"/>
      <c r="HX57" s="1050"/>
      <c r="HY57" s="1050"/>
      <c r="HZ57" s="1050"/>
      <c r="IA57" s="1050"/>
      <c r="IB57" s="1050"/>
      <c r="IC57" s="1050"/>
      <c r="ID57" s="1050"/>
      <c r="IE57" s="1050"/>
      <c r="IF57" s="1050"/>
      <c r="IG57" s="1050"/>
      <c r="IH57" s="1050"/>
      <c r="II57" s="1050"/>
      <c r="IJ57" s="1050"/>
      <c r="IK57" s="1050"/>
      <c r="IL57" s="1050"/>
      <c r="IM57" s="1050"/>
      <c r="IN57" s="1050"/>
      <c r="IO57" s="1050"/>
      <c r="IP57" s="1050"/>
      <c r="IQ57" s="1050"/>
      <c r="IR57" s="1050"/>
      <c r="IS57" s="1050"/>
      <c r="IT57" s="1050"/>
      <c r="IU57" s="1050"/>
      <c r="IV57" s="1050"/>
      <c r="IW57" s="1050"/>
      <c r="IX57" s="1050"/>
      <c r="IY57" s="1050"/>
      <c r="IZ57" s="1050"/>
      <c r="JA57" s="1050"/>
      <c r="JB57" s="1050"/>
      <c r="JC57" s="1091"/>
    </row>
    <row r="58" spans="2:263" ht="45" customHeight="1" x14ac:dyDescent="0.25">
      <c r="B58" s="297">
        <v>1</v>
      </c>
      <c r="C58" s="3523" t="s">
        <v>8386</v>
      </c>
      <c r="D58" s="3524"/>
      <c r="E58" s="3524"/>
      <c r="F58" s="3524"/>
      <c r="G58" s="3524"/>
      <c r="H58" s="3524"/>
      <c r="I58" s="3524"/>
      <c r="J58" s="3524"/>
      <c r="K58" s="3524"/>
      <c r="L58" s="3524"/>
      <c r="M58" s="3525"/>
      <c r="N58" s="280"/>
      <c r="O58" s="280"/>
      <c r="P58" s="35"/>
      <c r="Q58" s="280"/>
      <c r="R58" s="280"/>
      <c r="S58" s="280"/>
      <c r="T58" s="280"/>
      <c r="U58" s="280"/>
      <c r="V58" s="280"/>
      <c r="W58" s="280"/>
      <c r="X58" s="35"/>
      <c r="Y58" s="280"/>
      <c r="Z58" s="280"/>
      <c r="AA58" s="280"/>
      <c r="AB58" s="280"/>
      <c r="AC58" s="280"/>
      <c r="AD58" s="280"/>
      <c r="AE58" s="280"/>
      <c r="AF58" s="280"/>
      <c r="AG58" s="35"/>
      <c r="AH58" s="280"/>
      <c r="AI58" s="280"/>
      <c r="AJ58" s="280"/>
      <c r="AK58" s="280"/>
      <c r="AL58" s="280"/>
      <c r="AM58" s="280"/>
      <c r="AN58" s="280"/>
      <c r="AO58" s="280"/>
      <c r="AP58" s="35"/>
      <c r="AQ58" s="280"/>
      <c r="AR58" s="280"/>
      <c r="AS58" s="280"/>
      <c r="AT58" s="280"/>
      <c r="AU58" s="280"/>
      <c r="AV58" s="280"/>
      <c r="AW58" s="280"/>
      <c r="AX58" s="280"/>
      <c r="AY58" s="35"/>
      <c r="AZ58" s="280"/>
      <c r="BA58" s="280"/>
      <c r="BB58" s="280"/>
      <c r="BC58" s="280"/>
      <c r="BD58" s="280"/>
      <c r="BE58" s="280"/>
      <c r="BF58" s="280"/>
      <c r="BG58" s="280"/>
      <c r="BH58" s="35"/>
      <c r="BI58" s="280"/>
      <c r="BJ58" s="280"/>
      <c r="BK58" s="280"/>
      <c r="BL58" s="280"/>
      <c r="BM58" s="280"/>
      <c r="BN58" s="280"/>
      <c r="BO58" s="2951"/>
      <c r="BP58" s="2951"/>
      <c r="BQ58" s="2951"/>
      <c r="BR58" s="2951"/>
      <c r="BS58" s="2951"/>
      <c r="BT58" s="2951"/>
      <c r="BU58" s="2951"/>
      <c r="BV58" s="2951"/>
      <c r="BW58" s="2951"/>
      <c r="BX58" s="2951"/>
      <c r="BY58" s="2951"/>
      <c r="BZ58" s="2951"/>
      <c r="CA58" s="2951"/>
      <c r="CB58" s="2951"/>
      <c r="CC58" s="2951"/>
      <c r="CD58" s="2951"/>
      <c r="CE58" s="2951"/>
      <c r="CF58" s="2951"/>
      <c r="CG58" s="2951"/>
      <c r="CH58" s="2951"/>
      <c r="CI58" s="2951"/>
      <c r="CJ58" s="2951"/>
      <c r="CK58" s="2951"/>
      <c r="CL58" s="2951"/>
      <c r="CM58" s="2951"/>
      <c r="CN58" s="2951"/>
      <c r="CO58" s="2951"/>
      <c r="CP58" s="2951"/>
      <c r="CQ58" s="2951"/>
      <c r="CR58" s="2951"/>
      <c r="CS58" s="2951"/>
      <c r="CT58" s="2951"/>
      <c r="CU58" s="2951"/>
      <c r="CV58" s="2951"/>
      <c r="CW58" s="2951"/>
      <c r="CX58" s="2951"/>
      <c r="CY58" s="2951"/>
      <c r="CZ58" s="2951"/>
      <c r="DA58" s="2951"/>
      <c r="DB58" s="2951"/>
      <c r="DC58" s="2951"/>
      <c r="DD58" s="2951"/>
      <c r="DE58" s="2951"/>
      <c r="DF58" s="2951"/>
      <c r="DG58" s="2951"/>
      <c r="DH58" s="2951"/>
      <c r="DI58" s="2951"/>
      <c r="DJ58" s="2951"/>
      <c r="DK58" s="2951"/>
      <c r="DL58" s="2951"/>
      <c r="DM58" s="2951"/>
      <c r="DN58" s="2951"/>
      <c r="DO58" s="2951"/>
      <c r="DP58" s="2951"/>
      <c r="DQ58" s="2951"/>
      <c r="DR58" s="2951"/>
      <c r="DS58" s="2951"/>
      <c r="DT58" s="2951"/>
      <c r="DU58" s="3397"/>
      <c r="DV58" s="2309"/>
      <c r="DX58" s="43"/>
      <c r="EO58" s="1091"/>
      <c r="EP58" s="1050"/>
      <c r="EQ58" s="1050"/>
      <c r="ER58" s="1050"/>
      <c r="ES58" s="1050"/>
      <c r="ET58" s="1050"/>
      <c r="EU58" s="1050"/>
      <c r="EV58" s="1050"/>
      <c r="EW58" s="1050"/>
      <c r="EX58" s="1050"/>
      <c r="EY58" s="1050"/>
      <c r="EZ58" s="1050"/>
      <c r="FA58" s="1050"/>
      <c r="FB58" s="1050"/>
      <c r="FC58" s="1050"/>
      <c r="FD58" s="1050"/>
      <c r="FE58" s="1050"/>
      <c r="FF58" s="1050"/>
      <c r="FG58" s="1050"/>
      <c r="FH58" s="1050"/>
      <c r="FI58" s="1050"/>
      <c r="FJ58" s="1050"/>
      <c r="FK58" s="1050"/>
      <c r="FL58" s="1050"/>
      <c r="FM58" s="1050"/>
      <c r="FN58" s="1050"/>
      <c r="FO58" s="1050"/>
      <c r="FP58" s="1050"/>
      <c r="FQ58" s="1050"/>
      <c r="FR58" s="1050"/>
      <c r="FS58" s="1050"/>
      <c r="FT58" s="1050"/>
      <c r="FU58" s="1050"/>
      <c r="FV58" s="1050"/>
      <c r="FW58" s="1050"/>
      <c r="FX58" s="1050"/>
      <c r="FY58" s="1050"/>
      <c r="FZ58" s="1050"/>
      <c r="GA58" s="1050"/>
      <c r="GB58" s="1050"/>
      <c r="GC58" s="1050"/>
      <c r="GD58" s="1050"/>
      <c r="GE58" s="1050"/>
      <c r="GF58" s="1050"/>
      <c r="GG58" s="1050"/>
      <c r="GH58" s="1050"/>
      <c r="GI58" s="1050"/>
      <c r="GJ58" s="1050"/>
      <c r="GK58" s="1050"/>
      <c r="GL58" s="1050"/>
      <c r="GM58" s="1050"/>
      <c r="GN58" s="1050"/>
      <c r="GO58" s="1050"/>
      <c r="GP58" s="1050"/>
      <c r="GQ58" s="1050"/>
      <c r="GR58" s="1050"/>
      <c r="GS58" s="1050"/>
      <c r="GT58" s="1050"/>
      <c r="GU58" s="1050"/>
      <c r="GV58" s="1050"/>
      <c r="GW58" s="1050"/>
      <c r="GX58" s="1050"/>
      <c r="GY58" s="1050"/>
      <c r="GZ58" s="1050"/>
      <c r="HA58" s="1050"/>
      <c r="HB58" s="1050"/>
      <c r="HC58" s="1050"/>
      <c r="HD58" s="1050"/>
      <c r="HE58" s="1050"/>
      <c r="HF58" s="1050"/>
      <c r="HG58" s="1050"/>
      <c r="HH58" s="1050"/>
      <c r="HI58" s="1050"/>
      <c r="HJ58" s="1050"/>
      <c r="HK58" s="1050"/>
      <c r="HL58" s="1050"/>
      <c r="HM58" s="1050"/>
      <c r="HN58" s="1050"/>
      <c r="HO58" s="1050"/>
      <c r="HP58" s="1050"/>
      <c r="HQ58" s="1050"/>
      <c r="HR58" s="1050"/>
      <c r="HS58" s="1050"/>
      <c r="HT58" s="1050"/>
      <c r="HU58" s="1050"/>
      <c r="HV58" s="1050"/>
      <c r="HW58" s="1050"/>
      <c r="HX58" s="1050"/>
      <c r="HY58" s="1050"/>
      <c r="HZ58" s="1050"/>
      <c r="IA58" s="1050"/>
      <c r="IB58" s="1050"/>
      <c r="IC58" s="1050"/>
      <c r="ID58" s="1050"/>
      <c r="IE58" s="1050"/>
      <c r="IF58" s="1050"/>
      <c r="IG58" s="1050"/>
      <c r="IH58" s="1050"/>
      <c r="II58" s="1050"/>
      <c r="IJ58" s="1050"/>
      <c r="IK58" s="1050"/>
      <c r="IL58" s="1050"/>
      <c r="IM58" s="1050"/>
      <c r="IN58" s="1050"/>
      <c r="IO58" s="1050"/>
      <c r="IP58" s="1050"/>
      <c r="IQ58" s="1050"/>
      <c r="IR58" s="1050"/>
      <c r="IS58" s="1050"/>
      <c r="IT58" s="1050"/>
      <c r="IU58" s="1050"/>
      <c r="IV58" s="1050"/>
      <c r="IW58" s="1050"/>
      <c r="IX58" s="1050"/>
      <c r="IY58" s="1050"/>
      <c r="IZ58" s="1050"/>
      <c r="JA58" s="1050"/>
      <c r="JB58" s="1050"/>
      <c r="JC58" s="1091"/>
    </row>
    <row r="59" spans="2:263" ht="73.5" customHeight="1" x14ac:dyDescent="0.25">
      <c r="B59" s="297">
        <v>2</v>
      </c>
      <c r="C59" s="3523" t="s">
        <v>8387</v>
      </c>
      <c r="D59" s="3524"/>
      <c r="E59" s="3524"/>
      <c r="F59" s="3524"/>
      <c r="G59" s="3524"/>
      <c r="H59" s="3524"/>
      <c r="I59" s="3524"/>
      <c r="J59" s="3524"/>
      <c r="K59" s="3524"/>
      <c r="L59" s="3524"/>
      <c r="M59" s="3525"/>
      <c r="N59" s="280"/>
      <c r="O59" s="280"/>
      <c r="P59" s="35"/>
      <c r="Q59" s="280"/>
      <c r="R59" s="280"/>
      <c r="S59" s="280"/>
      <c r="T59" s="280"/>
      <c r="U59" s="280"/>
      <c r="V59" s="280"/>
      <c r="W59" s="280"/>
      <c r="X59" s="35"/>
      <c r="Y59" s="280"/>
      <c r="Z59" s="280"/>
      <c r="AA59" s="280"/>
      <c r="AB59" s="280"/>
      <c r="AC59" s="280"/>
      <c r="AD59" s="280"/>
      <c r="AE59" s="280"/>
      <c r="AF59" s="280"/>
      <c r="AG59" s="35"/>
      <c r="AH59" s="280"/>
      <c r="AI59" s="280"/>
      <c r="AJ59" s="280"/>
      <c r="AK59" s="280"/>
      <c r="AL59" s="280"/>
      <c r="AM59" s="280"/>
      <c r="AN59" s="280"/>
      <c r="AO59" s="280"/>
      <c r="AP59" s="35"/>
      <c r="AQ59" s="280"/>
      <c r="AR59" s="280"/>
      <c r="AS59" s="280"/>
      <c r="AT59" s="280"/>
      <c r="AU59" s="280"/>
      <c r="AV59" s="280"/>
      <c r="AW59" s="280"/>
      <c r="AX59" s="280"/>
      <c r="AY59" s="35"/>
      <c r="AZ59" s="280"/>
      <c r="BA59" s="280"/>
      <c r="BB59" s="280"/>
      <c r="BC59" s="280"/>
      <c r="BD59" s="280"/>
      <c r="BE59" s="280"/>
      <c r="BF59" s="280"/>
      <c r="BG59" s="280"/>
      <c r="BH59" s="35"/>
      <c r="BI59" s="280"/>
      <c r="BJ59" s="280"/>
      <c r="BK59" s="280"/>
      <c r="BL59" s="280"/>
      <c r="BM59" s="280"/>
      <c r="BN59" s="280"/>
      <c r="BO59" s="2951"/>
      <c r="BP59" s="2951"/>
      <c r="BQ59" s="2951"/>
      <c r="BR59" s="2951"/>
      <c r="BS59" s="2951"/>
      <c r="BT59" s="2951"/>
      <c r="BU59" s="2951"/>
      <c r="BV59" s="2951"/>
      <c r="BW59" s="2951"/>
      <c r="BX59" s="2951"/>
      <c r="BY59" s="2951"/>
      <c r="BZ59" s="2951"/>
      <c r="CA59" s="2951"/>
      <c r="CB59" s="2951"/>
      <c r="CC59" s="2951"/>
      <c r="CD59" s="2951"/>
      <c r="CE59" s="2951"/>
      <c r="CF59" s="2951"/>
      <c r="CG59" s="2951"/>
      <c r="CH59" s="2951"/>
      <c r="CI59" s="2951"/>
      <c r="CJ59" s="2951"/>
      <c r="CK59" s="2951"/>
      <c r="CL59" s="2951"/>
      <c r="CM59" s="2951"/>
      <c r="CN59" s="2951"/>
      <c r="CO59" s="2951"/>
      <c r="CP59" s="2951"/>
      <c r="CQ59" s="2951"/>
      <c r="CR59" s="2951"/>
      <c r="CS59" s="2951"/>
      <c r="CT59" s="2951"/>
      <c r="CU59" s="2951"/>
      <c r="CV59" s="2951"/>
      <c r="CW59" s="2951"/>
      <c r="CX59" s="2951"/>
      <c r="CY59" s="2951"/>
      <c r="CZ59" s="2951"/>
      <c r="DA59" s="2951"/>
      <c r="DB59" s="2951"/>
      <c r="DC59" s="2951"/>
      <c r="DD59" s="2951"/>
      <c r="DE59" s="2951"/>
      <c r="DF59" s="2951"/>
      <c r="DG59" s="2951"/>
      <c r="DH59" s="2951"/>
      <c r="DI59" s="2951"/>
      <c r="DJ59" s="2951"/>
      <c r="DK59" s="2951"/>
      <c r="DL59" s="2951"/>
      <c r="DM59" s="2951"/>
      <c r="DN59" s="2951"/>
      <c r="DO59" s="2951"/>
      <c r="DP59" s="2951"/>
      <c r="DQ59" s="2951"/>
      <c r="DR59" s="2951"/>
      <c r="DS59" s="2951"/>
      <c r="DT59" s="2951"/>
      <c r="DU59" s="3397"/>
      <c r="DV59" s="2309"/>
      <c r="DX59" s="621"/>
      <c r="EO59" s="1091"/>
      <c r="EP59" s="1050"/>
      <c r="EQ59" s="1050"/>
      <c r="ER59" s="1050"/>
      <c r="ES59" s="1050"/>
      <c r="ET59" s="1050"/>
      <c r="EU59" s="1050"/>
      <c r="EV59" s="1050"/>
      <c r="EW59" s="1050"/>
      <c r="EX59" s="1050"/>
      <c r="EY59" s="1050"/>
      <c r="EZ59" s="1050"/>
      <c r="FA59" s="1050"/>
      <c r="FB59" s="1050"/>
      <c r="FC59" s="1050"/>
      <c r="FD59" s="1050"/>
      <c r="FE59" s="1050"/>
      <c r="FF59" s="1050"/>
      <c r="FG59" s="1050"/>
      <c r="FH59" s="1050"/>
      <c r="FI59" s="1050"/>
      <c r="FJ59" s="1050"/>
      <c r="FK59" s="1050"/>
      <c r="FL59" s="1050"/>
      <c r="FM59" s="1050"/>
      <c r="FN59" s="1050"/>
      <c r="FO59" s="1050"/>
      <c r="FP59" s="1050"/>
      <c r="FQ59" s="1050"/>
      <c r="FR59" s="1050"/>
      <c r="FS59" s="1050"/>
      <c r="FT59" s="1050"/>
      <c r="FU59" s="1050"/>
      <c r="FV59" s="1050"/>
      <c r="FW59" s="1050"/>
      <c r="FX59" s="1050"/>
      <c r="FY59" s="1050"/>
      <c r="FZ59" s="1050"/>
      <c r="GA59" s="1050"/>
      <c r="GB59" s="1050"/>
      <c r="GC59" s="1050"/>
      <c r="GD59" s="1050"/>
      <c r="GE59" s="1050"/>
      <c r="GF59" s="1050"/>
      <c r="GG59" s="1050"/>
      <c r="GH59" s="1050"/>
      <c r="GI59" s="1050"/>
      <c r="GJ59" s="1050"/>
      <c r="GK59" s="1050"/>
      <c r="GL59" s="1050"/>
      <c r="GM59" s="1050"/>
      <c r="GN59" s="1050"/>
      <c r="GO59" s="1050"/>
      <c r="GP59" s="1050"/>
      <c r="GQ59" s="1050"/>
      <c r="GR59" s="1050"/>
      <c r="GS59" s="1050"/>
      <c r="GT59" s="1050"/>
      <c r="GU59" s="1050"/>
      <c r="GV59" s="1050"/>
      <c r="GW59" s="1050"/>
      <c r="GX59" s="1050"/>
      <c r="GY59" s="1050"/>
      <c r="GZ59" s="1050"/>
      <c r="HA59" s="1050"/>
      <c r="HB59" s="1050"/>
      <c r="HC59" s="1050"/>
      <c r="HD59" s="1050"/>
      <c r="HE59" s="1050"/>
      <c r="HF59" s="1050"/>
      <c r="HG59" s="1050"/>
      <c r="HH59" s="1050"/>
      <c r="HI59" s="1050"/>
      <c r="HJ59" s="1050"/>
      <c r="HK59" s="1050"/>
      <c r="HL59" s="1050"/>
      <c r="HM59" s="1050"/>
      <c r="HN59" s="1050"/>
      <c r="HO59" s="1050"/>
      <c r="HP59" s="1050"/>
      <c r="HQ59" s="1050"/>
      <c r="HR59" s="1050"/>
      <c r="HS59" s="1050"/>
      <c r="HT59" s="1050"/>
      <c r="HU59" s="1050"/>
      <c r="HV59" s="1050"/>
      <c r="HW59" s="1050"/>
      <c r="HX59" s="1050"/>
      <c r="HY59" s="1050"/>
      <c r="HZ59" s="1050"/>
      <c r="IA59" s="1050"/>
      <c r="IB59" s="1050"/>
      <c r="IC59" s="1050"/>
      <c r="ID59" s="1050"/>
      <c r="IE59" s="1050"/>
      <c r="IF59" s="1050"/>
      <c r="IG59" s="1050"/>
      <c r="IH59" s="1050"/>
      <c r="II59" s="1050"/>
      <c r="IJ59" s="1050"/>
      <c r="IK59" s="1050"/>
      <c r="IL59" s="1050"/>
      <c r="IM59" s="1050"/>
      <c r="IN59" s="1050"/>
      <c r="IO59" s="1050"/>
      <c r="IP59" s="1050"/>
      <c r="IQ59" s="1050"/>
      <c r="IR59" s="1050"/>
      <c r="IS59" s="1050"/>
      <c r="IT59" s="1050"/>
      <c r="IU59" s="1050"/>
      <c r="IV59" s="1050"/>
      <c r="IW59" s="1050"/>
      <c r="IX59" s="1050"/>
      <c r="IY59" s="1050"/>
      <c r="IZ59" s="1050"/>
      <c r="JA59" s="1050"/>
      <c r="JB59" s="1050"/>
      <c r="JC59" s="1091"/>
    </row>
    <row r="60" spans="2:263" ht="60" customHeight="1" x14ac:dyDescent="0.25">
      <c r="B60" s="297">
        <v>3</v>
      </c>
      <c r="C60" s="3523" t="s">
        <v>8388</v>
      </c>
      <c r="D60" s="3524"/>
      <c r="E60" s="3524"/>
      <c r="F60" s="3524"/>
      <c r="G60" s="3524"/>
      <c r="H60" s="3524"/>
      <c r="I60" s="3524"/>
      <c r="J60" s="3524"/>
      <c r="K60" s="3524"/>
      <c r="L60" s="3524"/>
      <c r="M60" s="3525"/>
      <c r="N60" s="280"/>
      <c r="O60" s="280"/>
      <c r="P60" s="35"/>
      <c r="Q60" s="280"/>
      <c r="R60" s="280"/>
      <c r="S60" s="280"/>
      <c r="T60" s="280"/>
      <c r="U60" s="280"/>
      <c r="V60" s="280"/>
      <c r="W60" s="280"/>
      <c r="X60" s="35"/>
      <c r="Y60" s="280"/>
      <c r="Z60" s="280"/>
      <c r="AA60" s="280"/>
      <c r="AB60" s="280"/>
      <c r="AC60" s="280"/>
      <c r="AD60" s="280"/>
      <c r="AE60" s="280"/>
      <c r="AF60" s="280"/>
      <c r="AG60" s="35"/>
      <c r="AH60" s="280"/>
      <c r="AI60" s="280"/>
      <c r="AJ60" s="280"/>
      <c r="AK60" s="280"/>
      <c r="AL60" s="280"/>
      <c r="AM60" s="280"/>
      <c r="AN60" s="280"/>
      <c r="AO60" s="280"/>
      <c r="AP60" s="35"/>
      <c r="AQ60" s="280"/>
      <c r="AR60" s="280"/>
      <c r="AS60" s="280"/>
      <c r="AT60" s="280"/>
      <c r="AU60" s="280"/>
      <c r="AV60" s="280"/>
      <c r="AW60" s="280"/>
      <c r="AX60" s="280"/>
      <c r="AY60" s="35"/>
      <c r="AZ60" s="280"/>
      <c r="BA60" s="280"/>
      <c r="BB60" s="280"/>
      <c r="BC60" s="280"/>
      <c r="BD60" s="280"/>
      <c r="BE60" s="280"/>
      <c r="BF60" s="280"/>
      <c r="BG60" s="280"/>
      <c r="BH60" s="35"/>
      <c r="BI60" s="280"/>
      <c r="BJ60" s="280"/>
      <c r="BK60" s="280"/>
      <c r="BL60" s="280"/>
      <c r="BM60" s="280"/>
      <c r="BN60" s="280"/>
      <c r="BO60" s="2951"/>
      <c r="BP60" s="2951"/>
      <c r="BQ60" s="2951"/>
      <c r="BR60" s="2951"/>
      <c r="BS60" s="2951"/>
      <c r="BT60" s="2951"/>
      <c r="BU60" s="2951"/>
      <c r="BV60" s="2951"/>
      <c r="BW60" s="2951"/>
      <c r="BX60" s="2951"/>
      <c r="BY60" s="2951"/>
      <c r="BZ60" s="2951"/>
      <c r="CA60" s="2951"/>
      <c r="CB60" s="2951"/>
      <c r="CC60" s="2951"/>
      <c r="CD60" s="2951"/>
      <c r="CE60" s="2951"/>
      <c r="CF60" s="2951"/>
      <c r="CG60" s="2951"/>
      <c r="CH60" s="2951"/>
      <c r="CI60" s="2951"/>
      <c r="CJ60" s="2951"/>
      <c r="CK60" s="2951"/>
      <c r="CL60" s="2951"/>
      <c r="CM60" s="2951"/>
      <c r="CN60" s="2951"/>
      <c r="CO60" s="2951"/>
      <c r="CP60" s="2951"/>
      <c r="CQ60" s="2951"/>
      <c r="CR60" s="2951"/>
      <c r="CS60" s="2951"/>
      <c r="CT60" s="2951"/>
      <c r="CU60" s="2951"/>
      <c r="CV60" s="2951"/>
      <c r="CW60" s="2951"/>
      <c r="CX60" s="2951"/>
      <c r="CY60" s="2951"/>
      <c r="CZ60" s="2951"/>
      <c r="DA60" s="2951"/>
      <c r="DB60" s="2951"/>
      <c r="DC60" s="2951"/>
      <c r="DD60" s="2951"/>
      <c r="DE60" s="2951"/>
      <c r="DF60" s="2951"/>
      <c r="DG60" s="2951"/>
      <c r="DH60" s="2951"/>
      <c r="DI60" s="2951"/>
      <c r="DJ60" s="2951"/>
      <c r="DK60" s="2951"/>
      <c r="DL60" s="2951"/>
      <c r="DM60" s="2951"/>
      <c r="DN60" s="2951"/>
      <c r="DO60" s="2951"/>
      <c r="DP60" s="2951"/>
      <c r="DQ60" s="2951"/>
      <c r="DR60" s="2951"/>
      <c r="DS60" s="2951"/>
      <c r="DT60" s="2951"/>
      <c r="DU60" s="3397"/>
      <c r="DV60" s="2309"/>
      <c r="DX60" s="621"/>
      <c r="EO60" s="1091"/>
      <c r="EP60" s="1050"/>
      <c r="EQ60" s="1050"/>
      <c r="ER60" s="1050"/>
      <c r="ES60" s="1050"/>
      <c r="ET60" s="1050"/>
      <c r="EU60" s="1050"/>
      <c r="EV60" s="1050"/>
      <c r="EW60" s="1050"/>
      <c r="EX60" s="1050"/>
      <c r="EY60" s="1050"/>
      <c r="EZ60" s="1050"/>
      <c r="FA60" s="1050"/>
      <c r="FB60" s="1050"/>
      <c r="FC60" s="1050"/>
      <c r="FD60" s="1050"/>
      <c r="FE60" s="1050"/>
      <c r="FF60" s="1050"/>
      <c r="FG60" s="1050"/>
      <c r="FH60" s="1050"/>
      <c r="FI60" s="1050"/>
      <c r="FJ60" s="1050"/>
      <c r="FK60" s="1050"/>
      <c r="FL60" s="1050"/>
      <c r="FM60" s="1050"/>
      <c r="FN60" s="1050"/>
      <c r="FO60" s="1050"/>
      <c r="FP60" s="1050"/>
      <c r="FQ60" s="1050"/>
      <c r="FR60" s="1050"/>
      <c r="FS60" s="1050"/>
      <c r="FT60" s="1050"/>
      <c r="FU60" s="1050"/>
      <c r="FV60" s="1050"/>
      <c r="FW60" s="1050"/>
      <c r="FX60" s="1050"/>
      <c r="FY60" s="1050"/>
      <c r="FZ60" s="1050"/>
      <c r="GA60" s="1050"/>
      <c r="GB60" s="1050"/>
      <c r="GC60" s="1050"/>
      <c r="GD60" s="1050"/>
      <c r="GE60" s="1050"/>
      <c r="GF60" s="1050"/>
      <c r="GG60" s="1050"/>
      <c r="GH60" s="1050"/>
      <c r="GI60" s="1050"/>
      <c r="GJ60" s="1050"/>
      <c r="GK60" s="1050"/>
      <c r="GL60" s="1050"/>
      <c r="GM60" s="1050"/>
      <c r="GN60" s="1050"/>
      <c r="GO60" s="1050"/>
      <c r="GP60" s="1050"/>
      <c r="GQ60" s="1050"/>
      <c r="GR60" s="1050"/>
      <c r="GS60" s="1050"/>
      <c r="GT60" s="1050"/>
      <c r="GU60" s="1050"/>
      <c r="GV60" s="1050"/>
      <c r="GW60" s="1050"/>
      <c r="GX60" s="1050"/>
      <c r="GY60" s="1050"/>
      <c r="GZ60" s="1050"/>
      <c r="HA60" s="1050"/>
      <c r="HB60" s="1050"/>
      <c r="HC60" s="1050"/>
      <c r="HD60" s="1050"/>
      <c r="HE60" s="1050"/>
      <c r="HF60" s="1050"/>
      <c r="HG60" s="1050"/>
      <c r="HH60" s="1050"/>
      <c r="HI60" s="1050"/>
      <c r="HJ60" s="1050"/>
      <c r="HK60" s="1050"/>
      <c r="HL60" s="1050"/>
      <c r="HM60" s="1050"/>
      <c r="HN60" s="1050"/>
      <c r="HO60" s="1050"/>
      <c r="HP60" s="1050"/>
      <c r="HQ60" s="1050"/>
      <c r="HR60" s="1050"/>
      <c r="HS60" s="1050"/>
      <c r="HT60" s="1050"/>
      <c r="HU60" s="1050"/>
      <c r="HV60" s="1050"/>
      <c r="HW60" s="1050"/>
      <c r="HX60" s="1050"/>
      <c r="HY60" s="1050"/>
      <c r="HZ60" s="1050"/>
      <c r="IA60" s="1050"/>
      <c r="IB60" s="1050"/>
      <c r="IC60" s="1050"/>
      <c r="ID60" s="1050"/>
      <c r="IE60" s="1050"/>
      <c r="IF60" s="1050"/>
      <c r="IG60" s="1050"/>
      <c r="IH60" s="1050"/>
      <c r="II60" s="1050"/>
      <c r="IJ60" s="1050"/>
      <c r="IK60" s="1050"/>
      <c r="IL60" s="1050"/>
      <c r="IM60" s="1050"/>
      <c r="IN60" s="1050"/>
      <c r="IO60" s="1050"/>
      <c r="IP60" s="1050"/>
      <c r="IQ60" s="1050"/>
      <c r="IR60" s="1050"/>
      <c r="IS60" s="1050"/>
      <c r="IT60" s="1050"/>
      <c r="IU60" s="1050"/>
      <c r="IV60" s="1050"/>
      <c r="IW60" s="1050"/>
      <c r="IX60" s="1050"/>
      <c r="IY60" s="1050"/>
      <c r="IZ60" s="1050"/>
      <c r="JA60" s="1050"/>
      <c r="JB60" s="1050"/>
      <c r="JC60" s="1091"/>
    </row>
    <row r="61" spans="2:263" ht="237.75" customHeight="1" x14ac:dyDescent="0.25">
      <c r="B61" s="297">
        <v>4</v>
      </c>
      <c r="C61" s="3523" t="s">
        <v>8389</v>
      </c>
      <c r="D61" s="3524"/>
      <c r="E61" s="3524"/>
      <c r="F61" s="3524"/>
      <c r="G61" s="3524"/>
      <c r="H61" s="3524"/>
      <c r="I61" s="3524"/>
      <c r="J61" s="3524"/>
      <c r="K61" s="3524"/>
      <c r="L61" s="3524"/>
      <c r="M61" s="3525"/>
      <c r="N61" s="280"/>
      <c r="O61" s="280"/>
      <c r="P61" s="35"/>
      <c r="Q61" s="280"/>
      <c r="R61" s="280"/>
      <c r="S61" s="280"/>
      <c r="T61" s="280"/>
      <c r="U61" s="280"/>
      <c r="V61" s="280"/>
      <c r="W61" s="280"/>
      <c r="X61" s="35"/>
      <c r="Y61" s="280"/>
      <c r="Z61" s="280"/>
      <c r="AA61" s="280"/>
      <c r="AB61" s="280"/>
      <c r="AC61" s="280"/>
      <c r="AD61" s="280"/>
      <c r="AE61" s="280"/>
      <c r="AF61" s="280"/>
      <c r="AG61" s="35"/>
      <c r="AH61" s="280"/>
      <c r="AI61" s="280"/>
      <c r="AJ61" s="280"/>
      <c r="AK61" s="280"/>
      <c r="AL61" s="280"/>
      <c r="AM61" s="280"/>
      <c r="AN61" s="280"/>
      <c r="AO61" s="280"/>
      <c r="AP61" s="35"/>
      <c r="AQ61" s="280"/>
      <c r="AR61" s="280"/>
      <c r="AS61" s="280"/>
      <c r="AT61" s="280"/>
      <c r="AU61" s="280"/>
      <c r="AV61" s="280"/>
      <c r="AW61" s="280"/>
      <c r="AX61" s="280"/>
      <c r="AY61" s="35"/>
      <c r="AZ61" s="280"/>
      <c r="BA61" s="280"/>
      <c r="BB61" s="280"/>
      <c r="BC61" s="280"/>
      <c r="BD61" s="280"/>
      <c r="BE61" s="280"/>
      <c r="BF61" s="280"/>
      <c r="BG61" s="280"/>
      <c r="BH61" s="35"/>
      <c r="BI61" s="280"/>
      <c r="BJ61" s="280"/>
      <c r="BK61" s="280"/>
      <c r="BL61" s="280"/>
      <c r="BM61" s="280"/>
      <c r="BN61" s="280"/>
      <c r="BO61" s="2951"/>
      <c r="BP61" s="2951"/>
      <c r="BQ61" s="2951"/>
      <c r="BR61" s="2951"/>
      <c r="BS61" s="2951"/>
      <c r="BT61" s="2951"/>
      <c r="BU61" s="2951"/>
      <c r="BV61" s="2951"/>
      <c r="BW61" s="2951"/>
      <c r="BX61" s="2951"/>
      <c r="BY61" s="2951"/>
      <c r="BZ61" s="2951"/>
      <c r="CA61" s="2951"/>
      <c r="CB61" s="2951"/>
      <c r="CC61" s="2951"/>
      <c r="CD61" s="2951"/>
      <c r="CE61" s="2951"/>
      <c r="CF61" s="2951"/>
      <c r="CG61" s="2951"/>
      <c r="CH61" s="2951"/>
      <c r="CI61" s="2951"/>
      <c r="CJ61" s="2951"/>
      <c r="CK61" s="2951"/>
      <c r="CL61" s="2951"/>
      <c r="CM61" s="2951"/>
      <c r="CN61" s="2951"/>
      <c r="CO61" s="2951"/>
      <c r="CP61" s="2951"/>
      <c r="CQ61" s="2951"/>
      <c r="CR61" s="2951"/>
      <c r="CS61" s="2951"/>
      <c r="CT61" s="2951"/>
      <c r="CU61" s="2951"/>
      <c r="CV61" s="2951"/>
      <c r="CW61" s="2951"/>
      <c r="CX61" s="2951"/>
      <c r="CY61" s="2951"/>
      <c r="CZ61" s="2951"/>
      <c r="DA61" s="2951"/>
      <c r="DB61" s="2951"/>
      <c r="DC61" s="2951"/>
      <c r="DD61" s="2951"/>
      <c r="DE61" s="2951"/>
      <c r="DF61" s="2951"/>
      <c r="DG61" s="2951"/>
      <c r="DH61" s="2951"/>
      <c r="DI61" s="2951"/>
      <c r="DJ61" s="2951"/>
      <c r="DK61" s="2951"/>
      <c r="DL61" s="2951"/>
      <c r="DM61" s="2951"/>
      <c r="DN61" s="2951"/>
      <c r="DO61" s="2951"/>
      <c r="DP61" s="2951"/>
      <c r="DQ61" s="2951"/>
      <c r="DR61" s="2951"/>
      <c r="DS61" s="2951"/>
      <c r="DT61" s="2951"/>
      <c r="DU61" s="3397"/>
      <c r="DV61" s="2309"/>
      <c r="EO61" s="1091"/>
      <c r="EP61" s="1096"/>
      <c r="JC61" s="1091"/>
    </row>
    <row r="62" spans="2:263" ht="45" customHeight="1" x14ac:dyDescent="0.25">
      <c r="B62" s="297">
        <v>5</v>
      </c>
      <c r="C62" s="3523" t="s">
        <v>8390</v>
      </c>
      <c r="D62" s="3524"/>
      <c r="E62" s="3524"/>
      <c r="F62" s="3524"/>
      <c r="G62" s="3524"/>
      <c r="H62" s="3524"/>
      <c r="I62" s="3524"/>
      <c r="J62" s="3524"/>
      <c r="K62" s="3524"/>
      <c r="L62" s="3524"/>
      <c r="M62" s="3525"/>
      <c r="N62" s="280"/>
      <c r="O62" s="280"/>
      <c r="P62" s="35"/>
      <c r="Q62" s="280"/>
      <c r="R62" s="280"/>
      <c r="S62" s="280"/>
      <c r="T62" s="280"/>
      <c r="U62" s="280"/>
      <c r="V62" s="280"/>
      <c r="W62" s="280"/>
      <c r="X62" s="35"/>
      <c r="Y62" s="280"/>
      <c r="Z62" s="280"/>
      <c r="AA62" s="280"/>
      <c r="AB62" s="280"/>
      <c r="AC62" s="280"/>
      <c r="AD62" s="280"/>
      <c r="AE62" s="280"/>
      <c r="AF62" s="280"/>
      <c r="AG62" s="35"/>
      <c r="AH62" s="280"/>
      <c r="AI62" s="280"/>
      <c r="AJ62" s="280"/>
      <c r="AK62" s="280"/>
      <c r="AL62" s="280"/>
      <c r="AM62" s="280"/>
      <c r="AN62" s="280"/>
      <c r="AO62" s="280"/>
      <c r="AP62" s="35"/>
      <c r="AQ62" s="280"/>
      <c r="AR62" s="280"/>
      <c r="AS62" s="280"/>
      <c r="AT62" s="280"/>
      <c r="AU62" s="280"/>
      <c r="AV62" s="280"/>
      <c r="AW62" s="280"/>
      <c r="AX62" s="280"/>
      <c r="AY62" s="35"/>
      <c r="AZ62" s="280"/>
      <c r="BA62" s="280"/>
      <c r="BB62" s="280"/>
      <c r="BC62" s="280"/>
      <c r="BD62" s="280"/>
      <c r="BE62" s="280"/>
      <c r="BF62" s="280"/>
      <c r="BG62" s="280"/>
      <c r="BH62" s="35"/>
      <c r="BI62" s="280"/>
      <c r="BJ62" s="280"/>
      <c r="BK62" s="280"/>
      <c r="BL62" s="280"/>
      <c r="BM62" s="280"/>
      <c r="BN62" s="280"/>
      <c r="BO62" s="2951"/>
      <c r="BP62" s="2951"/>
      <c r="BQ62" s="2951"/>
      <c r="BR62" s="2951"/>
      <c r="BS62" s="2951"/>
      <c r="BT62" s="2951"/>
      <c r="BU62" s="2951"/>
      <c r="BV62" s="2951"/>
      <c r="BW62" s="2951"/>
      <c r="BX62" s="2951"/>
      <c r="BY62" s="2951"/>
      <c r="BZ62" s="2951"/>
      <c r="CA62" s="2951"/>
      <c r="CB62" s="2951"/>
      <c r="CC62" s="2951"/>
      <c r="CD62" s="2951"/>
      <c r="CE62" s="2951"/>
      <c r="CF62" s="2951"/>
      <c r="CG62" s="2951"/>
      <c r="CH62" s="2951"/>
      <c r="CI62" s="2951"/>
      <c r="CJ62" s="2951"/>
      <c r="CK62" s="2951"/>
      <c r="CL62" s="2951"/>
      <c r="CM62" s="2951"/>
      <c r="CN62" s="2951"/>
      <c r="CO62" s="2951"/>
      <c r="CP62" s="2951"/>
      <c r="CQ62" s="2951"/>
      <c r="CR62" s="2951"/>
      <c r="CS62" s="2951"/>
      <c r="CT62" s="2951"/>
      <c r="CU62" s="2951"/>
      <c r="CV62" s="2951"/>
      <c r="CW62" s="2951"/>
      <c r="CX62" s="2951"/>
      <c r="CY62" s="2951"/>
      <c r="CZ62" s="2951"/>
      <c r="DA62" s="2951"/>
      <c r="DB62" s="2951"/>
      <c r="DC62" s="2951"/>
      <c r="DD62" s="2951"/>
      <c r="DE62" s="2951"/>
      <c r="DF62" s="2951"/>
      <c r="DG62" s="2951"/>
      <c r="DH62" s="2951"/>
      <c r="DI62" s="2951"/>
      <c r="DJ62" s="2951"/>
      <c r="DK62" s="2951"/>
      <c r="DL62" s="2951"/>
      <c r="DM62" s="2951"/>
      <c r="DN62" s="2951"/>
      <c r="DO62" s="2951"/>
      <c r="DP62" s="2951"/>
      <c r="DQ62" s="2951"/>
      <c r="DR62" s="2951"/>
      <c r="DS62" s="2951"/>
      <c r="DT62" s="2951"/>
      <c r="DU62" s="3397"/>
      <c r="DV62" s="2309"/>
      <c r="EO62" s="1091"/>
      <c r="EP62" s="1099"/>
      <c r="JC62" s="1091"/>
    </row>
    <row r="63" spans="2:263" ht="15" customHeight="1" x14ac:dyDescent="0.25">
      <c r="B63" s="297">
        <v>6</v>
      </c>
      <c r="C63" s="3523" t="s">
        <v>8391</v>
      </c>
      <c r="D63" s="3524"/>
      <c r="E63" s="3524"/>
      <c r="F63" s="3524"/>
      <c r="G63" s="3524"/>
      <c r="H63" s="3524"/>
      <c r="I63" s="3524"/>
      <c r="J63" s="3524"/>
      <c r="K63" s="3524"/>
      <c r="L63" s="3524"/>
      <c r="M63" s="3525"/>
      <c r="N63" s="280"/>
      <c r="O63" s="280"/>
      <c r="P63" s="35"/>
      <c r="Q63" s="280"/>
      <c r="R63" s="280"/>
      <c r="S63" s="280"/>
      <c r="T63" s="280"/>
      <c r="U63" s="280"/>
      <c r="V63" s="280"/>
      <c r="W63" s="280"/>
      <c r="X63" s="35"/>
      <c r="Y63" s="280"/>
      <c r="Z63" s="280"/>
      <c r="AA63" s="280"/>
      <c r="AB63" s="280"/>
      <c r="AC63" s="280"/>
      <c r="AD63" s="280"/>
      <c r="AE63" s="280"/>
      <c r="AF63" s="280"/>
      <c r="AG63" s="35"/>
      <c r="AH63" s="280"/>
      <c r="AI63" s="280"/>
      <c r="AJ63" s="280"/>
      <c r="AK63" s="280"/>
      <c r="AL63" s="280"/>
      <c r="AM63" s="280"/>
      <c r="AN63" s="280"/>
      <c r="AO63" s="280"/>
      <c r="AP63" s="35"/>
      <c r="AQ63" s="280"/>
      <c r="AR63" s="280"/>
      <c r="AS63" s="280"/>
      <c r="AT63" s="280"/>
      <c r="AU63" s="280"/>
      <c r="AV63" s="280"/>
      <c r="AW63" s="280"/>
      <c r="AX63" s="280"/>
      <c r="AY63" s="35"/>
      <c r="AZ63" s="280"/>
      <c r="BA63" s="280"/>
      <c r="BB63" s="280"/>
      <c r="BC63" s="280"/>
      <c r="BD63" s="280"/>
      <c r="BE63" s="280"/>
      <c r="BF63" s="280"/>
      <c r="BG63" s="280"/>
      <c r="BH63" s="35"/>
      <c r="BI63" s="280"/>
      <c r="BJ63" s="280"/>
      <c r="BK63" s="280"/>
      <c r="BL63" s="280"/>
      <c r="BM63" s="280"/>
      <c r="BN63" s="280"/>
      <c r="BO63" s="2951"/>
      <c r="BP63" s="2951"/>
      <c r="BQ63" s="2951"/>
      <c r="BR63" s="2951"/>
      <c r="BS63" s="2951"/>
      <c r="BT63" s="2951"/>
      <c r="BU63" s="2951"/>
      <c r="BV63" s="2951"/>
      <c r="BW63" s="2951"/>
      <c r="BX63" s="2951"/>
      <c r="BY63" s="2951"/>
      <c r="BZ63" s="2951"/>
      <c r="CA63" s="2951"/>
      <c r="CB63" s="2951"/>
      <c r="CC63" s="2951"/>
      <c r="CD63" s="2951"/>
      <c r="CE63" s="2951"/>
      <c r="CF63" s="2951"/>
      <c r="CG63" s="2951"/>
      <c r="CH63" s="2951"/>
      <c r="CI63" s="2951"/>
      <c r="CJ63" s="2951"/>
      <c r="CK63" s="2951"/>
      <c r="CL63" s="2951"/>
      <c r="CM63" s="2951"/>
      <c r="CN63" s="2951"/>
      <c r="CO63" s="2951"/>
      <c r="CP63" s="2951"/>
      <c r="CQ63" s="2951"/>
      <c r="CR63" s="2951"/>
      <c r="CS63" s="2951"/>
      <c r="CT63" s="2951"/>
      <c r="CU63" s="2951"/>
      <c r="CV63" s="2951"/>
      <c r="CW63" s="2951"/>
      <c r="CX63" s="2951"/>
      <c r="CY63" s="2951"/>
      <c r="CZ63" s="2951"/>
      <c r="DA63" s="2951"/>
      <c r="DB63" s="2951"/>
      <c r="DC63" s="2951"/>
      <c r="DD63" s="2951"/>
      <c r="DE63" s="2951"/>
      <c r="DF63" s="2951"/>
      <c r="DG63" s="2951"/>
      <c r="DH63" s="2951"/>
      <c r="DI63" s="2951"/>
      <c r="DJ63" s="2951"/>
      <c r="DK63" s="2951"/>
      <c r="DL63" s="2951"/>
      <c r="DM63" s="2951"/>
      <c r="DN63" s="2951"/>
      <c r="DO63" s="2951"/>
      <c r="DP63" s="2951"/>
      <c r="DQ63" s="2951"/>
      <c r="DR63" s="2951"/>
      <c r="DS63" s="2951"/>
      <c r="DT63" s="2951"/>
      <c r="DU63" s="3397"/>
      <c r="DV63" s="2309"/>
      <c r="EO63" s="1091"/>
      <c r="EP63" s="1099"/>
      <c r="JC63" s="1091"/>
    </row>
    <row r="64" spans="2:263" ht="15" customHeight="1" x14ac:dyDescent="0.25">
      <c r="B64" s="297">
        <v>7</v>
      </c>
      <c r="C64" s="3523" t="s">
        <v>335</v>
      </c>
      <c r="D64" s="3524"/>
      <c r="E64" s="3524"/>
      <c r="F64" s="3524"/>
      <c r="G64" s="3524"/>
      <c r="H64" s="3524"/>
      <c r="I64" s="3524"/>
      <c r="J64" s="3524"/>
      <c r="K64" s="3524"/>
      <c r="L64" s="3524"/>
      <c r="M64" s="3525"/>
      <c r="N64" s="280"/>
      <c r="O64" s="280"/>
      <c r="P64" s="35"/>
      <c r="Q64" s="280"/>
      <c r="R64" s="280"/>
      <c r="S64" s="280"/>
      <c r="T64" s="280"/>
      <c r="U64" s="280"/>
      <c r="V64" s="280"/>
      <c r="W64" s="280"/>
      <c r="X64" s="35"/>
      <c r="Y64" s="280"/>
      <c r="Z64" s="280"/>
      <c r="AA64" s="280"/>
      <c r="AB64" s="280"/>
      <c r="AC64" s="280"/>
      <c r="AD64" s="280"/>
      <c r="AE64" s="280"/>
      <c r="AF64" s="280"/>
      <c r="AG64" s="35"/>
      <c r="AH64" s="280"/>
      <c r="AI64" s="280"/>
      <c r="AJ64" s="280"/>
      <c r="AK64" s="280"/>
      <c r="AL64" s="280"/>
      <c r="AM64" s="280"/>
      <c r="AN64" s="280"/>
      <c r="AO64" s="280"/>
      <c r="AP64" s="35"/>
      <c r="AQ64" s="280"/>
      <c r="AR64" s="280"/>
      <c r="AS64" s="280"/>
      <c r="AT64" s="280"/>
      <c r="AU64" s="280"/>
      <c r="AV64" s="280"/>
      <c r="AW64" s="280"/>
      <c r="AX64" s="280"/>
      <c r="AY64" s="35"/>
      <c r="AZ64" s="280"/>
      <c r="BA64" s="280"/>
      <c r="BB64" s="280"/>
      <c r="BC64" s="280"/>
      <c r="BD64" s="280"/>
      <c r="BE64" s="280"/>
      <c r="BF64" s="280"/>
      <c r="BG64" s="280"/>
      <c r="BH64" s="35"/>
      <c r="BI64" s="280"/>
      <c r="BJ64" s="280"/>
      <c r="BK64" s="280"/>
      <c r="BL64" s="280"/>
      <c r="BM64" s="280"/>
      <c r="BN64" s="280"/>
      <c r="BO64" s="2951"/>
      <c r="BP64" s="2951"/>
      <c r="BQ64" s="2951"/>
      <c r="BR64" s="2951"/>
      <c r="BS64" s="2951"/>
      <c r="BT64" s="2951"/>
      <c r="BU64" s="2951"/>
      <c r="BV64" s="2951"/>
      <c r="BW64" s="2951"/>
      <c r="BX64" s="2951"/>
      <c r="BY64" s="2951"/>
      <c r="BZ64" s="2951"/>
      <c r="CA64" s="2951"/>
      <c r="CB64" s="2951"/>
      <c r="CC64" s="2951"/>
      <c r="CD64" s="2951"/>
      <c r="CE64" s="2951"/>
      <c r="CF64" s="2951"/>
      <c r="CG64" s="2951"/>
      <c r="CH64" s="2951"/>
      <c r="CI64" s="2951"/>
      <c r="CJ64" s="2951"/>
      <c r="CK64" s="2951"/>
      <c r="CL64" s="2951"/>
      <c r="CM64" s="2951"/>
      <c r="CN64" s="2951"/>
      <c r="CO64" s="2951"/>
      <c r="CP64" s="2951"/>
      <c r="CQ64" s="2951"/>
      <c r="CR64" s="2951"/>
      <c r="CS64" s="2951"/>
      <c r="CT64" s="2951"/>
      <c r="CU64" s="2951"/>
      <c r="CV64" s="2951"/>
      <c r="CW64" s="2951"/>
      <c r="CX64" s="2951"/>
      <c r="CY64" s="2951"/>
      <c r="CZ64" s="2951"/>
      <c r="DA64" s="2951"/>
      <c r="DB64" s="2951"/>
      <c r="DC64" s="2951"/>
      <c r="DD64" s="2951"/>
      <c r="DE64" s="2951"/>
      <c r="DF64" s="2951"/>
      <c r="DG64" s="2951"/>
      <c r="DH64" s="2951"/>
      <c r="DI64" s="2951"/>
      <c r="DJ64" s="2951"/>
      <c r="DK64" s="2951"/>
      <c r="DL64" s="2951"/>
      <c r="DM64" s="2951"/>
      <c r="DN64" s="2951"/>
      <c r="DO64" s="2951"/>
      <c r="DP64" s="2951"/>
      <c r="DQ64" s="2951"/>
      <c r="DR64" s="2951"/>
      <c r="DS64" s="2951"/>
      <c r="DT64" s="2951"/>
      <c r="DU64" s="3397"/>
      <c r="DV64" s="2309"/>
      <c r="EO64" s="1091"/>
      <c r="EP64" s="1099"/>
      <c r="JC64" s="1091"/>
    </row>
    <row r="65" spans="2:263" ht="90" customHeight="1" x14ac:dyDescent="0.25">
      <c r="B65" s="297">
        <v>8</v>
      </c>
      <c r="C65" s="3523" t="s">
        <v>8392</v>
      </c>
      <c r="D65" s="3524"/>
      <c r="E65" s="3524"/>
      <c r="F65" s="3524"/>
      <c r="G65" s="3524"/>
      <c r="H65" s="3524"/>
      <c r="I65" s="3524"/>
      <c r="J65" s="3524"/>
      <c r="K65" s="3524"/>
      <c r="L65" s="3524"/>
      <c r="M65" s="3525"/>
      <c r="N65" s="280"/>
      <c r="O65" s="280"/>
      <c r="P65" s="35"/>
      <c r="Q65" s="280"/>
      <c r="R65" s="280"/>
      <c r="S65" s="280"/>
      <c r="T65" s="280"/>
      <c r="U65" s="280"/>
      <c r="V65" s="280"/>
      <c r="W65" s="280"/>
      <c r="X65" s="35"/>
      <c r="Y65" s="280"/>
      <c r="Z65" s="280"/>
      <c r="AA65" s="280"/>
      <c r="AB65" s="280"/>
      <c r="AC65" s="280"/>
      <c r="AD65" s="280"/>
      <c r="AE65" s="280"/>
      <c r="AF65" s="280"/>
      <c r="AG65" s="35"/>
      <c r="AH65" s="280"/>
      <c r="AI65" s="280"/>
      <c r="AJ65" s="280"/>
      <c r="AK65" s="280"/>
      <c r="AL65" s="280"/>
      <c r="AM65" s="280"/>
      <c r="AN65" s="280"/>
      <c r="AO65" s="280"/>
      <c r="AP65" s="35"/>
      <c r="AQ65" s="280"/>
      <c r="AR65" s="280"/>
      <c r="AS65" s="280"/>
      <c r="AT65" s="280"/>
      <c r="AU65" s="280"/>
      <c r="AV65" s="280"/>
      <c r="AW65" s="280"/>
      <c r="AX65" s="280"/>
      <c r="AY65" s="35"/>
      <c r="AZ65" s="280"/>
      <c r="BA65" s="280"/>
      <c r="BB65" s="280"/>
      <c r="BC65" s="280"/>
      <c r="BD65" s="280"/>
      <c r="BE65" s="280"/>
      <c r="BF65" s="280"/>
      <c r="BG65" s="280"/>
      <c r="BH65" s="35"/>
      <c r="BI65" s="280"/>
      <c r="BJ65" s="280"/>
      <c r="BK65" s="280"/>
      <c r="BL65" s="280"/>
      <c r="BM65" s="280"/>
      <c r="BN65" s="280"/>
      <c r="BO65" s="2951"/>
      <c r="BP65" s="2951"/>
      <c r="BQ65" s="2951"/>
      <c r="BR65" s="2951"/>
      <c r="BS65" s="2951"/>
      <c r="BT65" s="2951"/>
      <c r="BU65" s="2951"/>
      <c r="BV65" s="2951"/>
      <c r="BW65" s="2951"/>
      <c r="BX65" s="2951"/>
      <c r="BY65" s="2951"/>
      <c r="BZ65" s="2951"/>
      <c r="CA65" s="2951"/>
      <c r="CB65" s="2951"/>
      <c r="CC65" s="2951"/>
      <c r="CD65" s="2951"/>
      <c r="CE65" s="2951"/>
      <c r="CF65" s="2951"/>
      <c r="CG65" s="2951"/>
      <c r="CH65" s="2951"/>
      <c r="CI65" s="2951"/>
      <c r="CJ65" s="2951"/>
      <c r="CK65" s="2951"/>
      <c r="CL65" s="2951"/>
      <c r="CM65" s="2951"/>
      <c r="CN65" s="2951"/>
      <c r="CO65" s="2951"/>
      <c r="CP65" s="2951"/>
      <c r="CQ65" s="2951"/>
      <c r="CR65" s="2951"/>
      <c r="CS65" s="2951"/>
      <c r="CT65" s="2951"/>
      <c r="CU65" s="2951"/>
      <c r="CV65" s="2951"/>
      <c r="CW65" s="2951"/>
      <c r="CX65" s="2951"/>
      <c r="CY65" s="2951"/>
      <c r="CZ65" s="2951"/>
      <c r="DA65" s="2951"/>
      <c r="DB65" s="2951"/>
      <c r="DC65" s="2951"/>
      <c r="DD65" s="2951"/>
      <c r="DE65" s="2951"/>
      <c r="DF65" s="2951"/>
      <c r="DG65" s="2951"/>
      <c r="DH65" s="2951"/>
      <c r="DI65" s="2951"/>
      <c r="DJ65" s="2951"/>
      <c r="DK65" s="2951"/>
      <c r="DL65" s="2951"/>
      <c r="DM65" s="2951"/>
      <c r="DN65" s="2951"/>
      <c r="DO65" s="2951"/>
      <c r="DP65" s="2951"/>
      <c r="DQ65" s="2951"/>
      <c r="DR65" s="2951"/>
      <c r="DS65" s="2951"/>
      <c r="DT65" s="2951"/>
      <c r="DU65" s="3397"/>
      <c r="DV65" s="2309"/>
      <c r="EO65" s="1091"/>
      <c r="EP65" s="1099"/>
      <c r="JC65" s="1091"/>
    </row>
    <row r="66" spans="2:263" ht="15" customHeight="1" x14ac:dyDescent="0.25">
      <c r="B66" s="297">
        <v>9</v>
      </c>
      <c r="C66" s="3523" t="s">
        <v>8393</v>
      </c>
      <c r="D66" s="3524"/>
      <c r="E66" s="3524"/>
      <c r="F66" s="3524"/>
      <c r="G66" s="3524"/>
      <c r="H66" s="3524"/>
      <c r="I66" s="3524"/>
      <c r="J66" s="3524"/>
      <c r="K66" s="3524"/>
      <c r="L66" s="3524"/>
      <c r="M66" s="3525"/>
      <c r="N66" s="280"/>
      <c r="O66" s="280"/>
      <c r="P66" s="35"/>
      <c r="Q66" s="280"/>
      <c r="R66" s="280"/>
      <c r="S66" s="280"/>
      <c r="T66" s="280"/>
      <c r="U66" s="280"/>
      <c r="V66" s="280"/>
      <c r="W66" s="280"/>
      <c r="X66" s="35"/>
      <c r="Y66" s="280"/>
      <c r="Z66" s="280"/>
      <c r="AA66" s="280"/>
      <c r="AB66" s="280"/>
      <c r="AC66" s="280"/>
      <c r="AD66" s="280"/>
      <c r="AE66" s="280"/>
      <c r="AF66" s="280"/>
      <c r="AG66" s="35"/>
      <c r="AH66" s="280"/>
      <c r="AI66" s="280"/>
      <c r="AJ66" s="280"/>
      <c r="AK66" s="280"/>
      <c r="AL66" s="280"/>
      <c r="AM66" s="280"/>
      <c r="AN66" s="280"/>
      <c r="AO66" s="280"/>
      <c r="AP66" s="35"/>
      <c r="AQ66" s="280"/>
      <c r="AR66" s="280"/>
      <c r="AS66" s="280"/>
      <c r="AT66" s="280"/>
      <c r="AU66" s="280"/>
      <c r="AV66" s="280"/>
      <c r="AW66" s="280"/>
      <c r="AX66" s="280"/>
      <c r="AY66" s="35"/>
      <c r="AZ66" s="280"/>
      <c r="BA66" s="280"/>
      <c r="BB66" s="280"/>
      <c r="BC66" s="280"/>
      <c r="BD66" s="280"/>
      <c r="BE66" s="280"/>
      <c r="BF66" s="280"/>
      <c r="BG66" s="280"/>
      <c r="BH66" s="35"/>
      <c r="BI66" s="280"/>
      <c r="BJ66" s="280"/>
      <c r="BK66" s="280"/>
      <c r="BL66" s="280"/>
      <c r="BM66" s="280"/>
      <c r="BN66" s="280"/>
      <c r="BO66" s="2951"/>
      <c r="BP66" s="2951"/>
      <c r="BQ66" s="2951"/>
      <c r="BR66" s="2951"/>
      <c r="BS66" s="2951"/>
      <c r="BT66" s="2951"/>
      <c r="BU66" s="2951"/>
      <c r="BV66" s="2951"/>
      <c r="BW66" s="2951"/>
      <c r="BX66" s="2951"/>
      <c r="BY66" s="2951"/>
      <c r="BZ66" s="2951"/>
      <c r="CA66" s="2951"/>
      <c r="CB66" s="2951"/>
      <c r="CC66" s="2951"/>
      <c r="CD66" s="2951"/>
      <c r="CE66" s="2951"/>
      <c r="CF66" s="2951"/>
      <c r="CG66" s="2951"/>
      <c r="CH66" s="2951"/>
      <c r="CI66" s="2951"/>
      <c r="CJ66" s="2951"/>
      <c r="CK66" s="2951"/>
      <c r="CL66" s="2951"/>
      <c r="CM66" s="2951"/>
      <c r="CN66" s="2951"/>
      <c r="CO66" s="2951"/>
      <c r="CP66" s="2951"/>
      <c r="CQ66" s="2951"/>
      <c r="CR66" s="2951"/>
      <c r="CS66" s="2951"/>
      <c r="CT66" s="2951"/>
      <c r="CU66" s="2951"/>
      <c r="CV66" s="2951"/>
      <c r="CW66" s="2951"/>
      <c r="CX66" s="2951"/>
      <c r="CY66" s="2951"/>
      <c r="CZ66" s="2951"/>
      <c r="DA66" s="2951"/>
      <c r="DB66" s="2951"/>
      <c r="DC66" s="2951"/>
      <c r="DD66" s="2951"/>
      <c r="DE66" s="2951"/>
      <c r="DF66" s="2951"/>
      <c r="DG66" s="2951"/>
      <c r="DH66" s="2951"/>
      <c r="DI66" s="2951"/>
      <c r="DJ66" s="2951"/>
      <c r="DK66" s="2951"/>
      <c r="DL66" s="2951"/>
      <c r="DM66" s="2951"/>
      <c r="DN66" s="2951"/>
      <c r="DO66" s="2951"/>
      <c r="DP66" s="2951"/>
      <c r="DQ66" s="2951"/>
      <c r="DR66" s="2951"/>
      <c r="DS66" s="2951"/>
      <c r="DT66" s="2951"/>
      <c r="DU66" s="3397"/>
      <c r="DV66" s="2309"/>
      <c r="EO66" s="1091"/>
      <c r="EP66" s="1096"/>
      <c r="JC66" s="1091"/>
    </row>
    <row r="67" spans="2:263" ht="15" customHeight="1" x14ac:dyDescent="0.25">
      <c r="B67" s="297">
        <v>10</v>
      </c>
      <c r="C67" s="3523" t="s">
        <v>8394</v>
      </c>
      <c r="D67" s="3524"/>
      <c r="E67" s="3524"/>
      <c r="F67" s="3524"/>
      <c r="G67" s="3524"/>
      <c r="H67" s="3524"/>
      <c r="I67" s="3524"/>
      <c r="J67" s="3524"/>
      <c r="K67" s="3524"/>
      <c r="L67" s="3524"/>
      <c r="M67" s="3525"/>
      <c r="N67" s="280"/>
      <c r="O67" s="280"/>
      <c r="P67" s="35"/>
      <c r="Q67" s="280"/>
      <c r="R67" s="280"/>
      <c r="S67" s="280"/>
      <c r="T67" s="280"/>
      <c r="U67" s="280"/>
      <c r="V67" s="280"/>
      <c r="W67" s="280"/>
      <c r="X67" s="35"/>
      <c r="Y67" s="280"/>
      <c r="Z67" s="280"/>
      <c r="AA67" s="280"/>
      <c r="AB67" s="280"/>
      <c r="AC67" s="280"/>
      <c r="AD67" s="280"/>
      <c r="AE67" s="280"/>
      <c r="AF67" s="280"/>
      <c r="AG67" s="35"/>
      <c r="AH67" s="280"/>
      <c r="AI67" s="280"/>
      <c r="AJ67" s="280"/>
      <c r="AK67" s="280"/>
      <c r="AL67" s="280"/>
      <c r="AM67" s="280"/>
      <c r="AN67" s="280"/>
      <c r="AO67" s="280"/>
      <c r="AP67" s="35"/>
      <c r="AQ67" s="280"/>
      <c r="AR67" s="280"/>
      <c r="AS67" s="280"/>
      <c r="AT67" s="280"/>
      <c r="AU67" s="280"/>
      <c r="AV67" s="280"/>
      <c r="AW67" s="280"/>
      <c r="AX67" s="280"/>
      <c r="AY67" s="35"/>
      <c r="AZ67" s="280"/>
      <c r="BA67" s="280"/>
      <c r="BB67" s="280"/>
      <c r="BC67" s="280"/>
      <c r="BD67" s="280"/>
      <c r="BE67" s="280"/>
      <c r="BF67" s="280"/>
      <c r="BG67" s="280"/>
      <c r="BH67" s="35"/>
      <c r="BI67" s="280"/>
      <c r="BJ67" s="280"/>
      <c r="BK67" s="280"/>
      <c r="BL67" s="280"/>
      <c r="BM67" s="280"/>
      <c r="BN67" s="280"/>
      <c r="BO67" s="2951"/>
      <c r="BP67" s="2951"/>
      <c r="BQ67" s="2951"/>
      <c r="BR67" s="2951"/>
      <c r="BS67" s="2951"/>
      <c r="BT67" s="2951"/>
      <c r="BU67" s="2951"/>
      <c r="BV67" s="2951"/>
      <c r="BW67" s="2951"/>
      <c r="BX67" s="2951"/>
      <c r="BY67" s="2951"/>
      <c r="BZ67" s="2951"/>
      <c r="CA67" s="2951"/>
      <c r="CB67" s="2951"/>
      <c r="CC67" s="2951"/>
      <c r="CD67" s="2951"/>
      <c r="CE67" s="2951"/>
      <c r="CF67" s="2951"/>
      <c r="CG67" s="2951"/>
      <c r="CH67" s="2951"/>
      <c r="CI67" s="2951"/>
      <c r="CJ67" s="2951"/>
      <c r="CK67" s="2951"/>
      <c r="CL67" s="2951"/>
      <c r="CM67" s="2951"/>
      <c r="CN67" s="2951"/>
      <c r="CO67" s="2951"/>
      <c r="CP67" s="2951"/>
      <c r="CQ67" s="2951"/>
      <c r="CR67" s="2951"/>
      <c r="CS67" s="2951"/>
      <c r="CT67" s="2951"/>
      <c r="CU67" s="2951"/>
      <c r="CV67" s="2951"/>
      <c r="CW67" s="2951"/>
      <c r="CX67" s="2951"/>
      <c r="CY67" s="2951"/>
      <c r="CZ67" s="2951"/>
      <c r="DA67" s="2951"/>
      <c r="DB67" s="2951"/>
      <c r="DC67" s="2951"/>
      <c r="DD67" s="2951"/>
      <c r="DE67" s="2951"/>
      <c r="DF67" s="2951"/>
      <c r="DG67" s="2951"/>
      <c r="DH67" s="2951"/>
      <c r="DI67" s="2951"/>
      <c r="DJ67" s="2951"/>
      <c r="DK67" s="2951"/>
      <c r="DL67" s="2951"/>
      <c r="DM67" s="2951"/>
      <c r="DN67" s="2951"/>
      <c r="DO67" s="2951"/>
      <c r="DP67" s="2951"/>
      <c r="DQ67" s="2951"/>
      <c r="DR67" s="2951"/>
      <c r="DS67" s="2951"/>
      <c r="DT67" s="2951"/>
      <c r="DU67" s="3397"/>
      <c r="DV67" s="2309"/>
      <c r="EO67" s="1091"/>
      <c r="EP67" s="1099"/>
      <c r="JC67" s="1091"/>
    </row>
    <row r="68" spans="2:263" ht="105" customHeight="1" x14ac:dyDescent="0.25">
      <c r="B68" s="297">
        <v>11</v>
      </c>
      <c r="C68" s="3589" t="s">
        <v>8395</v>
      </c>
      <c r="D68" s="3590"/>
      <c r="E68" s="3590"/>
      <c r="F68" s="3590"/>
      <c r="G68" s="3590"/>
      <c r="H68" s="3590"/>
      <c r="I68" s="3590"/>
      <c r="J68" s="3590"/>
      <c r="K68" s="3590"/>
      <c r="L68" s="3590"/>
      <c r="M68" s="3591"/>
      <c r="N68" s="280"/>
      <c r="O68" s="280"/>
      <c r="P68" s="35"/>
      <c r="Q68" s="280"/>
      <c r="R68" s="280"/>
      <c r="S68" s="280"/>
      <c r="T68" s="280"/>
      <c r="U68" s="280"/>
      <c r="V68" s="280"/>
      <c r="W68" s="280"/>
      <c r="X68" s="35"/>
      <c r="Y68" s="280"/>
      <c r="Z68" s="280"/>
      <c r="AA68" s="280"/>
      <c r="AB68" s="280"/>
      <c r="AC68" s="280"/>
      <c r="AD68" s="280"/>
      <c r="AE68" s="280"/>
      <c r="AF68" s="280"/>
      <c r="AG68" s="35"/>
      <c r="AH68" s="280"/>
      <c r="AI68" s="280"/>
      <c r="AJ68" s="280"/>
      <c r="AK68" s="280"/>
      <c r="AL68" s="280"/>
      <c r="AM68" s="280"/>
      <c r="AN68" s="280"/>
      <c r="AO68" s="280"/>
      <c r="AP68" s="35"/>
      <c r="AQ68" s="280"/>
      <c r="AR68" s="280"/>
      <c r="AS68" s="280"/>
      <c r="AT68" s="280"/>
      <c r="AU68" s="280"/>
      <c r="AV68" s="280"/>
      <c r="AW68" s="280"/>
      <c r="AX68" s="280"/>
      <c r="AY68" s="35"/>
      <c r="AZ68" s="280"/>
      <c r="BA68" s="280"/>
      <c r="BB68" s="280"/>
      <c r="BC68" s="280"/>
      <c r="BD68" s="280"/>
      <c r="BE68" s="280"/>
      <c r="BF68" s="280"/>
      <c r="BG68" s="280"/>
      <c r="BH68" s="35"/>
      <c r="BI68" s="280"/>
      <c r="BJ68" s="280"/>
      <c r="BK68" s="280"/>
      <c r="BL68" s="280"/>
      <c r="BM68" s="280"/>
      <c r="BN68" s="280"/>
      <c r="BO68" s="2951"/>
      <c r="BP68" s="2951"/>
      <c r="BQ68" s="2951"/>
      <c r="BR68" s="2951"/>
      <c r="BS68" s="2951"/>
      <c r="BT68" s="2951"/>
      <c r="BU68" s="2951"/>
      <c r="BV68" s="2951"/>
      <c r="BW68" s="2951"/>
      <c r="BX68" s="2951"/>
      <c r="BY68" s="2951"/>
      <c r="BZ68" s="2951"/>
      <c r="CA68" s="2951"/>
      <c r="CB68" s="2951"/>
      <c r="CC68" s="2951"/>
      <c r="CD68" s="2951"/>
      <c r="CE68" s="2951"/>
      <c r="CF68" s="2951"/>
      <c r="CG68" s="2951"/>
      <c r="CH68" s="2951"/>
      <c r="CI68" s="2951"/>
      <c r="CJ68" s="2951"/>
      <c r="CK68" s="2951"/>
      <c r="CL68" s="2951"/>
      <c r="CM68" s="2951"/>
      <c r="CN68" s="2951"/>
      <c r="CO68" s="2951"/>
      <c r="CP68" s="2951"/>
      <c r="CQ68" s="2951"/>
      <c r="CR68" s="2951"/>
      <c r="CS68" s="2951"/>
      <c r="CT68" s="2951"/>
      <c r="CU68" s="2951"/>
      <c r="CV68" s="2951"/>
      <c r="CW68" s="2951"/>
      <c r="CX68" s="2951"/>
      <c r="CY68" s="2951"/>
      <c r="CZ68" s="2951"/>
      <c r="DA68" s="2951"/>
      <c r="DB68" s="2951"/>
      <c r="DC68" s="2951"/>
      <c r="DD68" s="2951"/>
      <c r="DE68" s="2951"/>
      <c r="DF68" s="2951"/>
      <c r="DG68" s="2951"/>
      <c r="DH68" s="2951"/>
      <c r="DI68" s="2951"/>
      <c r="DJ68" s="2951"/>
      <c r="DK68" s="2951"/>
      <c r="DL68" s="2951"/>
      <c r="DM68" s="2951"/>
      <c r="DN68" s="2951"/>
      <c r="DO68" s="2951"/>
      <c r="DP68" s="2951"/>
      <c r="DQ68" s="2951"/>
      <c r="DR68" s="2951"/>
      <c r="DS68" s="2951"/>
      <c r="DT68" s="2951"/>
      <c r="DU68" s="3397"/>
      <c r="DV68" s="2309"/>
      <c r="EP68" s="1099"/>
    </row>
    <row r="69" spans="2:263" ht="90" customHeight="1" x14ac:dyDescent="0.25">
      <c r="B69" s="297">
        <v>12</v>
      </c>
      <c r="C69" s="3610" t="s">
        <v>8396</v>
      </c>
      <c r="D69" s="3611"/>
      <c r="E69" s="3611"/>
      <c r="F69" s="3611"/>
      <c r="G69" s="3611"/>
      <c r="H69" s="3611"/>
      <c r="I69" s="3611"/>
      <c r="J69" s="3611"/>
      <c r="K69" s="3611"/>
      <c r="L69" s="3611"/>
      <c r="M69" s="3612"/>
      <c r="N69" s="280"/>
      <c r="O69" s="280"/>
      <c r="P69" s="35"/>
      <c r="Q69" s="280"/>
      <c r="R69" s="280"/>
      <c r="S69" s="280"/>
      <c r="T69" s="280"/>
      <c r="U69" s="280"/>
      <c r="V69" s="280"/>
      <c r="W69" s="280"/>
      <c r="X69" s="35"/>
      <c r="Y69" s="280"/>
      <c r="Z69" s="280"/>
      <c r="AA69" s="280"/>
      <c r="AB69" s="280"/>
      <c r="AC69" s="280"/>
      <c r="AD69" s="280"/>
      <c r="AE69" s="280"/>
      <c r="AF69" s="280"/>
      <c r="AG69" s="35"/>
      <c r="AH69" s="280"/>
      <c r="AI69" s="280"/>
      <c r="AJ69" s="280"/>
      <c r="AK69" s="280"/>
      <c r="AL69" s="280"/>
      <c r="AM69" s="280"/>
      <c r="AN69" s="280"/>
      <c r="AO69" s="280"/>
      <c r="AP69" s="35"/>
      <c r="AQ69" s="280"/>
      <c r="AR69" s="280"/>
      <c r="AS69" s="280"/>
      <c r="AT69" s="280"/>
      <c r="AU69" s="280"/>
      <c r="AV69" s="280"/>
      <c r="AW69" s="280"/>
      <c r="AX69" s="280"/>
      <c r="AY69" s="35"/>
      <c r="AZ69" s="280"/>
      <c r="BA69" s="280"/>
      <c r="BB69" s="280"/>
      <c r="BC69" s="280"/>
      <c r="BD69" s="280"/>
      <c r="BE69" s="280"/>
      <c r="BF69" s="280"/>
      <c r="BG69" s="280"/>
      <c r="BH69" s="35"/>
      <c r="BI69" s="280"/>
      <c r="BJ69" s="280"/>
      <c r="BK69" s="280"/>
      <c r="BL69" s="280"/>
      <c r="BM69" s="280"/>
      <c r="BN69" s="280"/>
      <c r="BO69" s="2951"/>
      <c r="BP69" s="2951"/>
      <c r="BQ69" s="2951"/>
      <c r="BR69" s="2951"/>
      <c r="BS69" s="2951"/>
      <c r="BT69" s="2951"/>
      <c r="BU69" s="2951"/>
      <c r="BV69" s="2951"/>
      <c r="BW69" s="2951"/>
      <c r="BX69" s="2951"/>
      <c r="BY69" s="2951"/>
      <c r="BZ69" s="2951"/>
      <c r="CA69" s="2951"/>
      <c r="CB69" s="2951"/>
      <c r="CC69" s="2951"/>
      <c r="CD69" s="2951"/>
      <c r="CE69" s="2951"/>
      <c r="CF69" s="2951"/>
      <c r="CG69" s="2951"/>
      <c r="CH69" s="2951"/>
      <c r="CI69" s="2951"/>
      <c r="CJ69" s="2951"/>
      <c r="CK69" s="2951"/>
      <c r="CL69" s="2951"/>
      <c r="CM69" s="2951"/>
      <c r="CN69" s="2951"/>
      <c r="CO69" s="2951"/>
      <c r="CP69" s="2951"/>
      <c r="CQ69" s="2951"/>
      <c r="CR69" s="2951"/>
      <c r="CS69" s="2951"/>
      <c r="CT69" s="2951"/>
      <c r="CU69" s="2951"/>
      <c r="CV69" s="2951"/>
      <c r="CW69" s="2951"/>
      <c r="CX69" s="2951"/>
      <c r="CY69" s="2951"/>
      <c r="CZ69" s="2951"/>
      <c r="DA69" s="2951"/>
      <c r="DB69" s="2951"/>
      <c r="DC69" s="2951"/>
      <c r="DD69" s="2951"/>
      <c r="DE69" s="2951"/>
      <c r="DF69" s="2951"/>
      <c r="DG69" s="2951"/>
      <c r="DH69" s="2951"/>
      <c r="DI69" s="2951"/>
      <c r="DJ69" s="2951"/>
      <c r="DK69" s="2951"/>
      <c r="DL69" s="2951"/>
      <c r="DM69" s="2951"/>
      <c r="DN69" s="2951"/>
      <c r="DO69" s="2951"/>
      <c r="DP69" s="2951"/>
      <c r="DQ69" s="2951"/>
      <c r="DR69" s="2951"/>
      <c r="DS69" s="2951"/>
      <c r="DT69" s="2951"/>
      <c r="DU69" s="3397"/>
      <c r="DV69" s="2309"/>
      <c r="EP69" s="1099"/>
    </row>
    <row r="70" spans="2:263" ht="90" customHeight="1" x14ac:dyDescent="0.25">
      <c r="B70" s="297">
        <v>13</v>
      </c>
      <c r="C70" s="3607" t="s">
        <v>8397</v>
      </c>
      <c r="D70" s="3608"/>
      <c r="E70" s="3608"/>
      <c r="F70" s="3608"/>
      <c r="G70" s="3608"/>
      <c r="H70" s="3608"/>
      <c r="I70" s="3608"/>
      <c r="J70" s="3608"/>
      <c r="K70" s="3608"/>
      <c r="L70" s="3608"/>
      <c r="M70" s="3609"/>
      <c r="N70" s="280"/>
      <c r="O70" s="280"/>
      <c r="P70" s="35"/>
      <c r="Q70" s="280"/>
      <c r="R70" s="280"/>
      <c r="S70" s="280"/>
      <c r="T70" s="280"/>
      <c r="U70" s="280"/>
      <c r="V70" s="280"/>
      <c r="W70" s="280"/>
      <c r="X70" s="35"/>
      <c r="Y70" s="280"/>
      <c r="Z70" s="280"/>
      <c r="AA70" s="280"/>
      <c r="AB70" s="280"/>
      <c r="AC70" s="280"/>
      <c r="AD70" s="280"/>
      <c r="AE70" s="280"/>
      <c r="AF70" s="280"/>
      <c r="AG70" s="35"/>
      <c r="AH70" s="280"/>
      <c r="AI70" s="280"/>
      <c r="AJ70" s="280"/>
      <c r="AK70" s="280"/>
      <c r="AL70" s="280"/>
      <c r="AM70" s="280"/>
      <c r="AN70" s="280"/>
      <c r="AO70" s="280"/>
      <c r="AP70" s="35"/>
      <c r="AQ70" s="280"/>
      <c r="AR70" s="280"/>
      <c r="AS70" s="280"/>
      <c r="AT70" s="280"/>
      <c r="AU70" s="280"/>
      <c r="AV70" s="280"/>
      <c r="AW70" s="280"/>
      <c r="AX70" s="280"/>
      <c r="AY70" s="35"/>
      <c r="AZ70" s="280"/>
      <c r="BA70" s="280"/>
      <c r="BB70" s="280"/>
      <c r="BC70" s="280"/>
      <c r="BD70" s="280"/>
      <c r="BE70" s="280"/>
      <c r="BF70" s="280"/>
      <c r="BG70" s="280"/>
      <c r="BH70" s="35"/>
      <c r="BI70" s="280"/>
      <c r="BJ70" s="280"/>
      <c r="BK70" s="280"/>
      <c r="BL70" s="280"/>
      <c r="BM70" s="280"/>
      <c r="BN70" s="280"/>
      <c r="BO70" s="2951"/>
      <c r="BP70" s="2951"/>
      <c r="BQ70" s="2951"/>
      <c r="BR70" s="2951"/>
      <c r="BS70" s="2951"/>
      <c r="BT70" s="2951"/>
      <c r="BU70" s="2951"/>
      <c r="BV70" s="2951"/>
      <c r="BW70" s="2951"/>
      <c r="BX70" s="2951"/>
      <c r="BY70" s="2951"/>
      <c r="BZ70" s="2951"/>
      <c r="CA70" s="2951"/>
      <c r="CB70" s="2951"/>
      <c r="CC70" s="2951"/>
      <c r="CD70" s="2951"/>
      <c r="CE70" s="2951"/>
      <c r="CF70" s="2951"/>
      <c r="CG70" s="2951"/>
      <c r="CH70" s="2951"/>
      <c r="CI70" s="2951"/>
      <c r="CJ70" s="2951"/>
      <c r="CK70" s="2951"/>
      <c r="CL70" s="2951"/>
      <c r="CM70" s="2951"/>
      <c r="CN70" s="2951"/>
      <c r="CO70" s="2951"/>
      <c r="CP70" s="2951"/>
      <c r="CQ70" s="2951"/>
      <c r="CR70" s="2951"/>
      <c r="CS70" s="2951"/>
      <c r="CT70" s="2951"/>
      <c r="CU70" s="2951"/>
      <c r="CV70" s="2951"/>
      <c r="CW70" s="2951"/>
      <c r="CX70" s="2951"/>
      <c r="CY70" s="2951"/>
      <c r="CZ70" s="2951"/>
      <c r="DA70" s="2951"/>
      <c r="DB70" s="2951"/>
      <c r="DC70" s="2951"/>
      <c r="DD70" s="2951"/>
      <c r="DE70" s="2951"/>
      <c r="DF70" s="2951"/>
      <c r="DG70" s="2951"/>
      <c r="DH70" s="2951"/>
      <c r="DI70" s="2951"/>
      <c r="DJ70" s="2951"/>
      <c r="DK70" s="2951"/>
      <c r="DL70" s="2951"/>
      <c r="DM70" s="2951"/>
      <c r="DN70" s="2951"/>
      <c r="DO70" s="2951"/>
      <c r="DP70" s="2951"/>
      <c r="DQ70" s="2951"/>
      <c r="DR70" s="2951"/>
      <c r="DS70" s="2951"/>
      <c r="DT70" s="2951"/>
      <c r="DU70" s="3397"/>
      <c r="DV70" s="2309"/>
      <c r="EP70" s="1099"/>
    </row>
    <row r="71" spans="2:263" ht="15" customHeight="1" x14ac:dyDescent="0.25">
      <c r="B71" s="297">
        <v>14</v>
      </c>
      <c r="C71" s="3523" t="s">
        <v>8398</v>
      </c>
      <c r="D71" s="3524"/>
      <c r="E71" s="3524"/>
      <c r="F71" s="3524"/>
      <c r="G71" s="3524"/>
      <c r="H71" s="3524"/>
      <c r="I71" s="3524"/>
      <c r="J71" s="3524"/>
      <c r="K71" s="3524"/>
      <c r="L71" s="3524"/>
      <c r="M71" s="3525"/>
      <c r="N71" s="280"/>
      <c r="O71" s="280"/>
      <c r="P71" s="35"/>
      <c r="Q71" s="280"/>
      <c r="R71" s="280"/>
      <c r="S71" s="280"/>
      <c r="T71" s="280"/>
      <c r="U71" s="280"/>
      <c r="V71" s="280"/>
      <c r="W71" s="280"/>
      <c r="X71" s="35"/>
      <c r="Y71" s="280"/>
      <c r="Z71" s="280"/>
      <c r="AA71" s="280"/>
      <c r="AB71" s="280"/>
      <c r="AC71" s="280"/>
      <c r="AD71" s="280"/>
      <c r="AE71" s="280"/>
      <c r="AF71" s="280"/>
      <c r="AG71" s="35"/>
      <c r="AH71" s="280"/>
      <c r="AI71" s="280"/>
      <c r="AJ71" s="280"/>
      <c r="AK71" s="280"/>
      <c r="AL71" s="280"/>
      <c r="AM71" s="280"/>
      <c r="AN71" s="280"/>
      <c r="AO71" s="280"/>
      <c r="AP71" s="35"/>
      <c r="AQ71" s="280"/>
      <c r="AR71" s="280"/>
      <c r="AS71" s="280"/>
      <c r="AT71" s="280"/>
      <c r="AU71" s="280"/>
      <c r="AV71" s="280"/>
      <c r="AW71" s="280"/>
      <c r="AX71" s="280"/>
      <c r="AY71" s="35"/>
      <c r="AZ71" s="280"/>
      <c r="BA71" s="280"/>
      <c r="BB71" s="280"/>
      <c r="BC71" s="280"/>
      <c r="BD71" s="280"/>
      <c r="BE71" s="280"/>
      <c r="BF71" s="280"/>
      <c r="BG71" s="280"/>
      <c r="BH71" s="35"/>
      <c r="BI71" s="280"/>
      <c r="BJ71" s="280"/>
      <c r="BK71" s="280"/>
      <c r="BL71" s="280"/>
      <c r="BM71" s="280"/>
      <c r="BN71" s="280"/>
      <c r="BO71" s="2951"/>
      <c r="BP71" s="2951"/>
      <c r="BQ71" s="2951"/>
      <c r="BR71" s="2951"/>
      <c r="BS71" s="2951"/>
      <c r="BT71" s="2951"/>
      <c r="BU71" s="2951"/>
      <c r="BV71" s="2951"/>
      <c r="BW71" s="2951"/>
      <c r="BX71" s="2951"/>
      <c r="BY71" s="2951"/>
      <c r="BZ71" s="2951"/>
      <c r="CA71" s="2951"/>
      <c r="CB71" s="2951"/>
      <c r="CC71" s="2951"/>
      <c r="CD71" s="2951"/>
      <c r="CE71" s="2951"/>
      <c r="CF71" s="2951"/>
      <c r="CG71" s="2951"/>
      <c r="CH71" s="2951"/>
      <c r="CI71" s="2951"/>
      <c r="CJ71" s="2951"/>
      <c r="CK71" s="2951"/>
      <c r="CL71" s="2951"/>
      <c r="CM71" s="2951"/>
      <c r="CN71" s="2951"/>
      <c r="CO71" s="2951"/>
      <c r="CP71" s="2951"/>
      <c r="CQ71" s="2951"/>
      <c r="CR71" s="2951"/>
      <c r="CS71" s="2951"/>
      <c r="CT71" s="2951"/>
      <c r="CU71" s="2951"/>
      <c r="CV71" s="2951"/>
      <c r="CW71" s="2951"/>
      <c r="CX71" s="2951"/>
      <c r="CY71" s="2951"/>
      <c r="CZ71" s="2951"/>
      <c r="DA71" s="2951"/>
      <c r="DB71" s="2951"/>
      <c r="DC71" s="2951"/>
      <c r="DD71" s="2951"/>
      <c r="DE71" s="2951"/>
      <c r="DF71" s="2951"/>
      <c r="DG71" s="2951"/>
      <c r="DH71" s="2951"/>
      <c r="DI71" s="2951"/>
      <c r="DJ71" s="2951"/>
      <c r="DK71" s="2951"/>
      <c r="DL71" s="2951"/>
      <c r="DM71" s="2951"/>
      <c r="DN71" s="2951"/>
      <c r="DO71" s="2951"/>
      <c r="DP71" s="2951"/>
      <c r="DQ71" s="2951"/>
      <c r="DR71" s="2951"/>
      <c r="DS71" s="2951"/>
      <c r="DT71" s="2951"/>
      <c r="DU71" s="3397"/>
      <c r="DV71" s="2309"/>
      <c r="EP71" s="1099"/>
    </row>
    <row r="72" spans="2:263" ht="15" customHeight="1" x14ac:dyDescent="0.25">
      <c r="B72" s="297">
        <v>15</v>
      </c>
      <c r="C72" s="3523" t="s">
        <v>8399</v>
      </c>
      <c r="D72" s="3524"/>
      <c r="E72" s="3524"/>
      <c r="F72" s="3524"/>
      <c r="G72" s="3524"/>
      <c r="H72" s="3524"/>
      <c r="I72" s="3524"/>
      <c r="J72" s="3524"/>
      <c r="K72" s="3524"/>
      <c r="L72" s="3524"/>
      <c r="M72" s="3525"/>
      <c r="N72" s="280"/>
      <c r="O72" s="280"/>
      <c r="P72" s="35"/>
      <c r="Q72" s="280"/>
      <c r="R72" s="280"/>
      <c r="S72" s="280"/>
      <c r="T72" s="280"/>
      <c r="U72" s="280"/>
      <c r="V72" s="280"/>
      <c r="W72" s="280"/>
      <c r="X72" s="35"/>
      <c r="Y72" s="280"/>
      <c r="Z72" s="280"/>
      <c r="AA72" s="280"/>
      <c r="AB72" s="280"/>
      <c r="AC72" s="280"/>
      <c r="AD72" s="280"/>
      <c r="AE72" s="280"/>
      <c r="AF72" s="280"/>
      <c r="AG72" s="35"/>
      <c r="AH72" s="280"/>
      <c r="AI72" s="280"/>
      <c r="AJ72" s="280"/>
      <c r="AK72" s="280"/>
      <c r="AL72" s="280"/>
      <c r="AM72" s="280"/>
      <c r="AN72" s="280"/>
      <c r="AO72" s="280"/>
      <c r="AP72" s="35"/>
      <c r="AQ72" s="280"/>
      <c r="AR72" s="280"/>
      <c r="AS72" s="280"/>
      <c r="AT72" s="280"/>
      <c r="AU72" s="280"/>
      <c r="AV72" s="280"/>
      <c r="AW72" s="280"/>
      <c r="AX72" s="280"/>
      <c r="AY72" s="35"/>
      <c r="AZ72" s="280"/>
      <c r="BA72" s="280"/>
      <c r="BB72" s="280"/>
      <c r="BC72" s="280"/>
      <c r="BD72" s="280"/>
      <c r="BE72" s="280"/>
      <c r="BF72" s="280"/>
      <c r="BG72" s="280"/>
      <c r="BH72" s="35"/>
      <c r="BI72" s="280"/>
      <c r="BJ72" s="280"/>
      <c r="BK72" s="280"/>
      <c r="BL72" s="280"/>
      <c r="BM72" s="280"/>
      <c r="BN72" s="280"/>
      <c r="BO72" s="2951"/>
      <c r="BP72" s="2951"/>
      <c r="BQ72" s="2951"/>
      <c r="BR72" s="2951"/>
      <c r="BS72" s="2951"/>
      <c r="BT72" s="2951"/>
      <c r="BU72" s="2951"/>
      <c r="BV72" s="2951"/>
      <c r="BW72" s="2951"/>
      <c r="BX72" s="2951"/>
      <c r="BY72" s="2951"/>
      <c r="BZ72" s="2951"/>
      <c r="CA72" s="2951"/>
      <c r="CB72" s="2951"/>
      <c r="CC72" s="2951"/>
      <c r="CD72" s="2951"/>
      <c r="CE72" s="2951"/>
      <c r="CF72" s="2951"/>
      <c r="CG72" s="2951"/>
      <c r="CH72" s="2951"/>
      <c r="CI72" s="2951"/>
      <c r="CJ72" s="2951"/>
      <c r="CK72" s="2951"/>
      <c r="CL72" s="2951"/>
      <c r="CM72" s="2951"/>
      <c r="CN72" s="2951"/>
      <c r="CO72" s="2951"/>
      <c r="CP72" s="2951"/>
      <c r="CQ72" s="2951"/>
      <c r="CR72" s="2951"/>
      <c r="CS72" s="2951"/>
      <c r="CT72" s="2951"/>
      <c r="CU72" s="2951"/>
      <c r="CV72" s="2951"/>
      <c r="CW72" s="2951"/>
      <c r="CX72" s="2951"/>
      <c r="CY72" s="2951"/>
      <c r="CZ72" s="2951"/>
      <c r="DA72" s="2951"/>
      <c r="DB72" s="2951"/>
      <c r="DC72" s="2951"/>
      <c r="DD72" s="2951"/>
      <c r="DE72" s="2951"/>
      <c r="DF72" s="2951"/>
      <c r="DG72" s="2951"/>
      <c r="DH72" s="2951"/>
      <c r="DI72" s="2951"/>
      <c r="DJ72" s="2951"/>
      <c r="DK72" s="2951"/>
      <c r="DL72" s="2951"/>
      <c r="DM72" s="2951"/>
      <c r="DN72" s="2951"/>
      <c r="DO72" s="2951"/>
      <c r="DP72" s="2951"/>
      <c r="DQ72" s="2951"/>
      <c r="DR72" s="2951"/>
      <c r="DS72" s="2951"/>
      <c r="DT72" s="2951"/>
      <c r="DU72" s="3397"/>
      <c r="DV72" s="2309"/>
      <c r="EP72" s="1099"/>
    </row>
    <row r="73" spans="2:263" ht="15" customHeight="1" x14ac:dyDescent="0.25">
      <c r="B73" s="3449" t="s">
        <v>321</v>
      </c>
      <c r="C73" s="628" t="str">
        <f>$C$28</f>
        <v>Customer numbers</v>
      </c>
      <c r="D73" s="1172"/>
      <c r="E73" s="1172"/>
      <c r="F73" s="1172"/>
      <c r="G73" s="1172"/>
      <c r="H73" s="1172"/>
      <c r="I73" s="1172"/>
      <c r="J73" s="1172"/>
      <c r="K73" s="1172"/>
      <c r="L73" s="1172"/>
      <c r="M73" s="1173"/>
      <c r="N73" s="280"/>
      <c r="P73" s="35"/>
      <c r="Q73" s="280"/>
      <c r="R73" s="280"/>
      <c r="S73" s="280"/>
      <c r="T73" s="280"/>
      <c r="U73" s="280"/>
      <c r="V73" s="280"/>
      <c r="W73" s="280"/>
      <c r="X73" s="35"/>
      <c r="Y73" s="280"/>
      <c r="Z73" s="280"/>
      <c r="AA73" s="280"/>
      <c r="AB73" s="280"/>
      <c r="AC73" s="280"/>
      <c r="AD73" s="280"/>
      <c r="AE73" s="280"/>
      <c r="AF73" s="280"/>
      <c r="AG73" s="35"/>
      <c r="AH73" s="280"/>
      <c r="AI73" s="280"/>
      <c r="AJ73" s="280"/>
      <c r="AK73" s="280"/>
      <c r="AL73" s="280"/>
      <c r="AM73" s="280"/>
      <c r="AN73" s="280"/>
      <c r="AO73" s="280"/>
      <c r="AP73" s="35"/>
      <c r="AQ73" s="280"/>
      <c r="AR73" s="280"/>
      <c r="AS73" s="280"/>
      <c r="AT73" s="280"/>
      <c r="AU73" s="280"/>
      <c r="AV73" s="280"/>
      <c r="AW73" s="280"/>
      <c r="AX73" s="280"/>
      <c r="AY73" s="35"/>
      <c r="AZ73" s="280"/>
      <c r="BA73" s="280"/>
      <c r="BB73" s="280"/>
      <c r="BC73" s="280"/>
      <c r="BD73" s="280"/>
      <c r="BE73" s="280"/>
      <c r="BF73" s="280"/>
      <c r="BG73" s="280"/>
      <c r="BH73" s="35"/>
      <c r="BI73" s="280"/>
      <c r="BJ73" s="280"/>
      <c r="BK73" s="280"/>
      <c r="BL73" s="280"/>
      <c r="BM73" s="280"/>
      <c r="BN73" s="280"/>
      <c r="BO73" s="2951"/>
      <c r="BP73" s="2951"/>
      <c r="BQ73" s="2951"/>
      <c r="BR73" s="2951"/>
      <c r="BS73" s="2951"/>
      <c r="BT73" s="2951"/>
      <c r="BU73" s="2951"/>
      <c r="BV73" s="2951"/>
      <c r="BW73" s="2951"/>
      <c r="BX73" s="2951"/>
      <c r="BY73" s="2951"/>
      <c r="BZ73" s="2951"/>
      <c r="CA73" s="2951"/>
      <c r="CB73" s="2951"/>
      <c r="CC73" s="2951"/>
      <c r="CD73" s="2951"/>
      <c r="CE73" s="2951"/>
      <c r="CF73" s="2951"/>
      <c r="CG73" s="2951"/>
      <c r="CH73" s="2951"/>
      <c r="CI73" s="2951"/>
      <c r="CJ73" s="2951"/>
      <c r="CK73" s="2951"/>
      <c r="CL73" s="2951"/>
      <c r="CM73" s="2951"/>
      <c r="CN73" s="2951"/>
      <c r="CO73" s="2951"/>
      <c r="CP73" s="2951"/>
      <c r="CQ73" s="2951"/>
      <c r="CR73" s="2951"/>
      <c r="CS73" s="2951"/>
      <c r="CT73" s="2951"/>
      <c r="CU73" s="2951"/>
      <c r="CV73" s="2951"/>
      <c r="CW73" s="2951"/>
      <c r="CX73" s="2951"/>
      <c r="CY73" s="2951"/>
      <c r="CZ73" s="2951"/>
      <c r="DA73" s="2951"/>
      <c r="DB73" s="2951"/>
      <c r="DC73" s="2951"/>
      <c r="DD73" s="2951"/>
      <c r="DE73" s="2951"/>
      <c r="DF73" s="2951"/>
      <c r="DG73" s="2951"/>
      <c r="DH73" s="2951"/>
      <c r="DI73" s="2951"/>
      <c r="DJ73" s="2951"/>
      <c r="DK73" s="2951"/>
      <c r="DL73" s="2951"/>
      <c r="DM73" s="2951"/>
      <c r="DN73" s="2951"/>
      <c r="DO73" s="2951"/>
      <c r="DP73" s="2951"/>
      <c r="DQ73" s="2951"/>
      <c r="DR73" s="2951"/>
      <c r="DS73" s="2951"/>
      <c r="DT73" s="2951"/>
      <c r="DU73" s="3397"/>
      <c r="DV73" s="2309"/>
      <c r="EP73" s="1099"/>
    </row>
    <row r="74" spans="2:263" ht="115.5" customHeight="1" x14ac:dyDescent="0.25">
      <c r="B74" s="297">
        <v>16</v>
      </c>
      <c r="C74" s="3523" t="s">
        <v>8400</v>
      </c>
      <c r="D74" s="3524"/>
      <c r="E74" s="3524"/>
      <c r="F74" s="3524"/>
      <c r="G74" s="3524"/>
      <c r="H74" s="3524"/>
      <c r="I74" s="3524"/>
      <c r="J74" s="3524"/>
      <c r="K74" s="3524"/>
      <c r="L74" s="3524"/>
      <c r="M74" s="3525"/>
      <c r="N74" s="280"/>
      <c r="O74" s="280"/>
      <c r="P74" s="35"/>
      <c r="Q74" s="280"/>
      <c r="R74" s="280"/>
      <c r="S74" s="280"/>
      <c r="T74" s="280"/>
      <c r="U74" s="280"/>
      <c r="V74" s="280"/>
      <c r="W74" s="280"/>
      <c r="X74" s="35"/>
      <c r="Y74" s="280"/>
      <c r="Z74" s="280"/>
      <c r="AA74" s="280"/>
      <c r="AB74" s="280"/>
      <c r="AC74" s="280"/>
      <c r="AD74" s="280"/>
      <c r="AE74" s="280"/>
      <c r="AF74" s="280"/>
      <c r="AG74" s="35"/>
      <c r="AH74" s="280"/>
      <c r="AI74" s="280"/>
      <c r="AJ74" s="280"/>
      <c r="AK74" s="280"/>
      <c r="AL74" s="280"/>
      <c r="AM74" s="280"/>
      <c r="AN74" s="280"/>
      <c r="AO74" s="280"/>
      <c r="AP74" s="35"/>
      <c r="AQ74" s="280"/>
      <c r="AR74" s="280"/>
      <c r="AS74" s="280"/>
      <c r="AT74" s="280"/>
      <c r="AU74" s="280"/>
      <c r="AV74" s="280"/>
      <c r="AW74" s="280"/>
      <c r="AX74" s="280"/>
      <c r="AY74" s="35"/>
      <c r="AZ74" s="280"/>
      <c r="BA74" s="280"/>
      <c r="BB74" s="280"/>
      <c r="BC74" s="280"/>
      <c r="BD74" s="280"/>
      <c r="BE74" s="280"/>
      <c r="BF74" s="280"/>
      <c r="BG74" s="280"/>
      <c r="BH74" s="35"/>
      <c r="BI74" s="280"/>
      <c r="BJ74" s="280"/>
      <c r="BK74" s="280"/>
      <c r="BL74" s="280"/>
      <c r="BM74" s="280"/>
      <c r="BN74" s="280"/>
      <c r="BO74" s="2951"/>
      <c r="BP74" s="2951"/>
      <c r="BQ74" s="2951"/>
      <c r="BR74" s="2951"/>
      <c r="BS74" s="2951"/>
      <c r="BT74" s="2951"/>
      <c r="BU74" s="2951"/>
      <c r="BV74" s="2951"/>
      <c r="BW74" s="2951"/>
      <c r="BX74" s="2951"/>
      <c r="BY74" s="2951"/>
      <c r="BZ74" s="2951"/>
      <c r="CA74" s="2951"/>
      <c r="CB74" s="2951"/>
      <c r="CC74" s="2951"/>
      <c r="CD74" s="2951"/>
      <c r="CE74" s="2951"/>
      <c r="CF74" s="2951"/>
      <c r="CG74" s="2951"/>
      <c r="CH74" s="2951"/>
      <c r="CI74" s="2951"/>
      <c r="CJ74" s="2951"/>
      <c r="CK74" s="2951"/>
      <c r="CL74" s="2951"/>
      <c r="CM74" s="2951"/>
      <c r="CN74" s="2951"/>
      <c r="CO74" s="2951"/>
      <c r="CP74" s="2951"/>
      <c r="CQ74" s="2951"/>
      <c r="CR74" s="2951"/>
      <c r="CS74" s="2951"/>
      <c r="CT74" s="2951"/>
      <c r="CU74" s="2951"/>
      <c r="CV74" s="2951"/>
      <c r="CW74" s="2951"/>
      <c r="CX74" s="2951"/>
      <c r="CY74" s="2951"/>
      <c r="CZ74" s="2951"/>
      <c r="DA74" s="2951"/>
      <c r="DB74" s="2951"/>
      <c r="DC74" s="2951"/>
      <c r="DD74" s="2951"/>
      <c r="DE74" s="2951"/>
      <c r="DF74" s="2951"/>
      <c r="DG74" s="2951"/>
      <c r="DH74" s="2951"/>
      <c r="DI74" s="2951"/>
      <c r="DJ74" s="2951"/>
      <c r="DK74" s="2951"/>
      <c r="DL74" s="2951"/>
      <c r="DM74" s="2951"/>
      <c r="DN74" s="2951"/>
      <c r="DO74" s="2951"/>
      <c r="DP74" s="2951"/>
      <c r="DQ74" s="2951"/>
      <c r="DR74" s="2951"/>
      <c r="DS74" s="2951"/>
      <c r="DT74" s="2951"/>
      <c r="DU74" s="3397"/>
      <c r="DV74" s="2309"/>
    </row>
    <row r="75" spans="2:263" ht="15" customHeight="1" x14ac:dyDescent="0.25">
      <c r="B75" s="3449" t="s">
        <v>330</v>
      </c>
      <c r="C75" s="628" t="str">
        <f>$C$31</f>
        <v>Operating expenditure ~ part funded through wholesale</v>
      </c>
      <c r="D75" s="1172"/>
      <c r="E75" s="1172"/>
      <c r="F75" s="1172"/>
      <c r="G75" s="1172"/>
      <c r="H75" s="1172"/>
      <c r="I75" s="1172"/>
      <c r="J75" s="1172"/>
      <c r="K75" s="1172"/>
      <c r="L75" s="1172"/>
      <c r="M75" s="1173"/>
      <c r="N75" s="280"/>
      <c r="O75" s="280"/>
      <c r="P75" s="35"/>
      <c r="Q75" s="280"/>
      <c r="R75" s="280"/>
      <c r="S75" s="280"/>
      <c r="T75" s="280"/>
      <c r="U75" s="280"/>
      <c r="V75" s="280"/>
      <c r="W75" s="280"/>
      <c r="X75" s="35"/>
      <c r="Y75" s="280"/>
      <c r="Z75" s="280"/>
      <c r="AA75" s="280"/>
      <c r="AB75" s="280"/>
      <c r="AC75" s="280"/>
      <c r="AD75" s="280"/>
      <c r="AE75" s="280"/>
      <c r="AF75" s="280"/>
      <c r="AG75" s="35"/>
      <c r="AH75" s="280"/>
      <c r="AI75" s="280"/>
      <c r="AJ75" s="280"/>
      <c r="AK75" s="280"/>
      <c r="AL75" s="280"/>
      <c r="AM75" s="280"/>
      <c r="AN75" s="280"/>
      <c r="AO75" s="280"/>
      <c r="AP75" s="35"/>
      <c r="AQ75" s="280"/>
      <c r="AR75" s="280"/>
      <c r="AS75" s="280"/>
      <c r="AT75" s="280"/>
      <c r="AU75" s="280"/>
      <c r="AV75" s="280"/>
      <c r="AW75" s="280"/>
      <c r="AX75" s="280"/>
      <c r="AY75" s="35"/>
      <c r="AZ75" s="280"/>
      <c r="BA75" s="280"/>
      <c r="BB75" s="280"/>
      <c r="BC75" s="280"/>
      <c r="BD75" s="280"/>
      <c r="BE75" s="280"/>
      <c r="BF75" s="280"/>
      <c r="BG75" s="280"/>
      <c r="BH75" s="35"/>
      <c r="BI75" s="280"/>
      <c r="BJ75" s="280"/>
      <c r="BK75" s="280"/>
      <c r="BL75" s="280"/>
      <c r="BM75" s="280"/>
      <c r="BN75" s="280"/>
      <c r="BO75" s="2951"/>
      <c r="BP75" s="2951"/>
      <c r="BQ75" s="2951"/>
      <c r="BR75" s="2951"/>
      <c r="BS75" s="2951"/>
      <c r="BT75" s="2951"/>
      <c r="BU75" s="2951"/>
      <c r="BV75" s="2951"/>
      <c r="BW75" s="2951"/>
      <c r="BX75" s="2951"/>
      <c r="BY75" s="2951"/>
      <c r="BZ75" s="2951"/>
      <c r="CA75" s="2951"/>
      <c r="CB75" s="2951"/>
      <c r="CC75" s="2951"/>
      <c r="CD75" s="2951"/>
      <c r="CE75" s="2951"/>
      <c r="CF75" s="2951"/>
      <c r="CG75" s="2951"/>
      <c r="CH75" s="2951"/>
      <c r="CI75" s="2951"/>
      <c r="CJ75" s="2951"/>
      <c r="CK75" s="2951"/>
      <c r="CL75" s="2951"/>
      <c r="CM75" s="2951"/>
      <c r="CN75" s="2951"/>
      <c r="CO75" s="2951"/>
      <c r="CP75" s="2951"/>
      <c r="CQ75" s="2951"/>
      <c r="CR75" s="2951"/>
      <c r="CS75" s="2951"/>
      <c r="CT75" s="2951"/>
      <c r="CU75" s="2951"/>
      <c r="CV75" s="2951"/>
      <c r="CW75" s="2951"/>
      <c r="CX75" s="2951"/>
      <c r="CY75" s="2951"/>
      <c r="CZ75" s="2951"/>
      <c r="DA75" s="2951"/>
      <c r="DB75" s="2951"/>
      <c r="DC75" s="2951"/>
      <c r="DD75" s="2951"/>
      <c r="DE75" s="2951"/>
      <c r="DF75" s="2951"/>
      <c r="DG75" s="2951"/>
      <c r="DH75" s="2951"/>
      <c r="DI75" s="2951"/>
      <c r="DJ75" s="2951"/>
      <c r="DK75" s="2951"/>
      <c r="DL75" s="2951"/>
      <c r="DM75" s="2951"/>
      <c r="DN75" s="2951"/>
      <c r="DO75" s="2951"/>
      <c r="DP75" s="2951"/>
      <c r="DQ75" s="2951"/>
      <c r="DR75" s="2951"/>
      <c r="DS75" s="2951"/>
      <c r="DT75" s="2951"/>
      <c r="DU75" s="3397"/>
      <c r="DV75" s="2309"/>
    </row>
    <row r="76" spans="2:263" ht="111.75" customHeight="1" x14ac:dyDescent="0.25">
      <c r="B76" s="297">
        <v>17</v>
      </c>
      <c r="C76" s="3523" t="s">
        <v>8401</v>
      </c>
      <c r="D76" s="3524"/>
      <c r="E76" s="3524"/>
      <c r="F76" s="3524"/>
      <c r="G76" s="3524"/>
      <c r="H76" s="3524"/>
      <c r="I76" s="3524"/>
      <c r="J76" s="3524"/>
      <c r="K76" s="3524"/>
      <c r="L76" s="3524"/>
      <c r="M76" s="3525"/>
      <c r="N76" s="280"/>
      <c r="O76" s="280"/>
      <c r="P76" s="35"/>
      <c r="Q76" s="280"/>
      <c r="R76" s="280"/>
      <c r="S76" s="280"/>
      <c r="T76" s="280"/>
      <c r="U76" s="280"/>
      <c r="V76" s="280"/>
      <c r="W76" s="280"/>
      <c r="X76" s="35"/>
      <c r="Y76" s="280"/>
      <c r="Z76" s="280"/>
      <c r="AA76" s="280"/>
      <c r="AB76" s="280"/>
      <c r="AC76" s="280"/>
      <c r="AD76" s="280"/>
      <c r="AE76" s="280"/>
      <c r="AF76" s="280"/>
      <c r="AG76" s="35"/>
      <c r="AH76" s="280"/>
      <c r="AI76" s="280"/>
      <c r="AJ76" s="280"/>
      <c r="AK76" s="280"/>
      <c r="AL76" s="280"/>
      <c r="AM76" s="280"/>
      <c r="AN76" s="280"/>
      <c r="AO76" s="280"/>
      <c r="AP76" s="35"/>
      <c r="AQ76" s="280"/>
      <c r="AR76" s="280"/>
      <c r="AS76" s="280"/>
      <c r="AT76" s="280"/>
      <c r="AU76" s="280"/>
      <c r="AV76" s="280"/>
      <c r="AW76" s="280"/>
      <c r="AX76" s="280"/>
      <c r="AY76" s="35"/>
      <c r="AZ76" s="280"/>
      <c r="BA76" s="280"/>
      <c r="BB76" s="280"/>
      <c r="BC76" s="280"/>
      <c r="BD76" s="280"/>
      <c r="BE76" s="280"/>
      <c r="BF76" s="280"/>
      <c r="BG76" s="280"/>
      <c r="BH76" s="35"/>
      <c r="BI76" s="280"/>
      <c r="BJ76" s="280"/>
      <c r="BK76" s="280"/>
      <c r="BL76" s="280"/>
      <c r="BM76" s="280"/>
      <c r="BN76" s="280"/>
      <c r="BO76" s="2951"/>
      <c r="BP76" s="2951"/>
      <c r="BQ76" s="2951"/>
      <c r="BR76" s="2951"/>
      <c r="BS76" s="2951"/>
      <c r="BT76" s="2951"/>
      <c r="BU76" s="2951"/>
      <c r="BV76" s="2951"/>
      <c r="BW76" s="2951"/>
      <c r="BX76" s="2951"/>
      <c r="BY76" s="2951"/>
      <c r="BZ76" s="2951"/>
      <c r="CA76" s="2951"/>
      <c r="CB76" s="2951"/>
      <c r="CC76" s="2951"/>
      <c r="CD76" s="2951"/>
      <c r="CE76" s="2951"/>
      <c r="CF76" s="2951"/>
      <c r="CG76" s="2951"/>
      <c r="CH76" s="2951"/>
      <c r="CI76" s="2951"/>
      <c r="CJ76" s="2951"/>
      <c r="CK76" s="2951"/>
      <c r="CL76" s="2951"/>
      <c r="CM76" s="2951"/>
      <c r="CN76" s="2951"/>
      <c r="CO76" s="2951"/>
      <c r="CP76" s="2951"/>
      <c r="CQ76" s="2951"/>
      <c r="CR76" s="2951"/>
      <c r="CS76" s="2951"/>
      <c r="CT76" s="2951"/>
      <c r="CU76" s="2951"/>
      <c r="CV76" s="2951"/>
      <c r="CW76" s="2951"/>
      <c r="CX76" s="2951"/>
      <c r="CY76" s="2951"/>
      <c r="CZ76" s="2951"/>
      <c r="DA76" s="2951"/>
      <c r="DB76" s="2951"/>
      <c r="DC76" s="2951"/>
      <c r="DD76" s="2951"/>
      <c r="DE76" s="2951"/>
      <c r="DF76" s="2951"/>
      <c r="DG76" s="2951"/>
      <c r="DH76" s="2951"/>
      <c r="DI76" s="2951"/>
      <c r="DJ76" s="2951"/>
      <c r="DK76" s="2951"/>
      <c r="DL76" s="2951"/>
      <c r="DM76" s="2951"/>
      <c r="DN76" s="2951"/>
      <c r="DO76" s="2951"/>
      <c r="DP76" s="2951"/>
      <c r="DQ76" s="2951"/>
      <c r="DR76" s="2951"/>
      <c r="DS76" s="2951"/>
      <c r="DT76" s="2951"/>
      <c r="DU76" s="2951"/>
    </row>
    <row r="77" spans="2:263" ht="18.75" customHeight="1" x14ac:dyDescent="0.25">
      <c r="B77" s="297">
        <v>18</v>
      </c>
      <c r="C77" s="3523" t="s">
        <v>8402</v>
      </c>
      <c r="D77" s="3524"/>
      <c r="E77" s="3524"/>
      <c r="F77" s="3524"/>
      <c r="G77" s="3524"/>
      <c r="H77" s="3524"/>
      <c r="I77" s="3524"/>
      <c r="J77" s="3524"/>
      <c r="K77" s="3524"/>
      <c r="L77" s="3524"/>
      <c r="M77" s="3525"/>
      <c r="N77" s="280"/>
      <c r="O77" s="280"/>
      <c r="P77" s="35"/>
      <c r="Q77" s="280"/>
      <c r="R77" s="280"/>
      <c r="S77" s="280"/>
      <c r="T77" s="280"/>
      <c r="U77" s="280"/>
      <c r="V77" s="280"/>
      <c r="W77" s="280"/>
      <c r="X77" s="35"/>
      <c r="Y77" s="280"/>
      <c r="Z77" s="280"/>
      <c r="AA77" s="280"/>
      <c r="AB77" s="280"/>
      <c r="AC77" s="280"/>
      <c r="AD77" s="280"/>
      <c r="AE77" s="280"/>
      <c r="AF77" s="280"/>
      <c r="AG77" s="35"/>
      <c r="AH77" s="280"/>
      <c r="AI77" s="280"/>
      <c r="AJ77" s="280"/>
      <c r="AK77" s="280"/>
      <c r="AL77" s="280"/>
      <c r="AM77" s="280"/>
      <c r="AN77" s="280"/>
      <c r="AO77" s="280"/>
      <c r="AP77" s="35"/>
      <c r="AQ77" s="280"/>
      <c r="AR77" s="280"/>
      <c r="AS77" s="280"/>
      <c r="AT77" s="280"/>
      <c r="AU77" s="280"/>
      <c r="AV77" s="280"/>
      <c r="AW77" s="280"/>
      <c r="AX77" s="280"/>
      <c r="AY77" s="35"/>
      <c r="AZ77" s="280"/>
      <c r="BA77" s="280"/>
      <c r="BB77" s="280"/>
      <c r="BC77" s="280"/>
      <c r="BD77" s="280"/>
      <c r="BE77" s="280"/>
      <c r="BF77" s="280"/>
      <c r="BG77" s="280"/>
      <c r="BH77" s="35"/>
      <c r="BI77" s="280"/>
      <c r="BJ77" s="280"/>
      <c r="BK77" s="280"/>
      <c r="BL77" s="280"/>
      <c r="BM77" s="280"/>
      <c r="BN77" s="280"/>
      <c r="BO77" s="2951"/>
      <c r="BP77" s="2951"/>
      <c r="BQ77" s="2951"/>
      <c r="BR77" s="2951"/>
      <c r="BS77" s="2951"/>
      <c r="BT77" s="2951"/>
      <c r="BU77" s="2951"/>
      <c r="BV77" s="2951"/>
      <c r="BW77" s="2951"/>
      <c r="BX77" s="2951"/>
      <c r="BY77" s="2951"/>
      <c r="BZ77" s="2951"/>
      <c r="CA77" s="2951"/>
      <c r="CB77" s="2951"/>
      <c r="CC77" s="2951"/>
      <c r="CD77" s="2951"/>
      <c r="CE77" s="2951"/>
      <c r="CF77" s="2951"/>
      <c r="CG77" s="2951"/>
      <c r="CH77" s="2951"/>
      <c r="CI77" s="2951"/>
      <c r="CJ77" s="2951"/>
      <c r="CK77" s="2951"/>
      <c r="CL77" s="2951"/>
      <c r="CM77" s="2951"/>
      <c r="CN77" s="2951"/>
      <c r="CO77" s="2951"/>
      <c r="CP77" s="2951"/>
      <c r="CQ77" s="2951"/>
      <c r="CR77" s="2951"/>
      <c r="CS77" s="2951"/>
      <c r="CT77" s="2951"/>
      <c r="CU77" s="2951"/>
      <c r="CV77" s="2951"/>
      <c r="CW77" s="2951"/>
      <c r="CX77" s="2951"/>
      <c r="CY77" s="2951"/>
      <c r="CZ77" s="2951"/>
      <c r="DA77" s="2951"/>
      <c r="DB77" s="2951"/>
      <c r="DC77" s="2951"/>
      <c r="DD77" s="2951"/>
      <c r="DE77" s="2951"/>
      <c r="DF77" s="2951"/>
      <c r="DG77" s="2951"/>
      <c r="DH77" s="2951"/>
      <c r="DI77" s="2951"/>
      <c r="DJ77" s="2951"/>
      <c r="DK77" s="2951"/>
      <c r="DL77" s="2951"/>
      <c r="DM77" s="2951"/>
      <c r="DN77" s="2951"/>
      <c r="DO77" s="2951"/>
      <c r="DP77" s="2951"/>
      <c r="DQ77" s="2951"/>
      <c r="DR77" s="2951"/>
      <c r="DS77" s="2951"/>
      <c r="DT77" s="2951"/>
      <c r="DU77" s="2951"/>
    </row>
    <row r="78" spans="2:263" ht="45" customHeight="1" x14ac:dyDescent="0.25">
      <c r="B78" s="297">
        <v>19</v>
      </c>
      <c r="C78" s="3523" t="s">
        <v>8403</v>
      </c>
      <c r="D78" s="3524"/>
      <c r="E78" s="3524"/>
      <c r="F78" s="3524"/>
      <c r="G78" s="3524"/>
      <c r="H78" s="3524"/>
      <c r="I78" s="3524"/>
      <c r="J78" s="3524"/>
      <c r="K78" s="3524"/>
      <c r="L78" s="3524"/>
      <c r="M78" s="3525"/>
      <c r="N78" s="280"/>
      <c r="O78" s="280"/>
      <c r="P78" s="35"/>
      <c r="Q78" s="280"/>
      <c r="R78" s="280"/>
      <c r="S78" s="280"/>
      <c r="T78" s="280"/>
      <c r="U78" s="280"/>
      <c r="V78" s="280"/>
      <c r="W78" s="280"/>
      <c r="X78" s="35"/>
      <c r="Y78" s="280"/>
      <c r="Z78" s="280"/>
      <c r="AA78" s="280"/>
      <c r="AB78" s="280"/>
      <c r="AC78" s="280"/>
      <c r="AD78" s="280"/>
      <c r="AE78" s="280"/>
      <c r="AF78" s="280"/>
      <c r="AG78" s="35"/>
      <c r="AH78" s="280"/>
      <c r="AI78" s="280"/>
      <c r="AJ78" s="280"/>
      <c r="AK78" s="280"/>
      <c r="AL78" s="280"/>
      <c r="AM78" s="280"/>
      <c r="AN78" s="280"/>
      <c r="AO78" s="280"/>
      <c r="AP78" s="35"/>
      <c r="AQ78" s="280"/>
      <c r="AR78" s="280"/>
      <c r="AS78" s="280"/>
      <c r="AT78" s="280"/>
      <c r="AU78" s="280"/>
      <c r="AV78" s="280"/>
      <c r="AW78" s="280"/>
      <c r="AX78" s="280"/>
      <c r="AY78" s="35"/>
      <c r="AZ78" s="280"/>
      <c r="BA78" s="280"/>
      <c r="BB78" s="280"/>
      <c r="BC78" s="280"/>
      <c r="BD78" s="280"/>
      <c r="BE78" s="280"/>
      <c r="BF78" s="280"/>
      <c r="BG78" s="280"/>
      <c r="BH78" s="35"/>
      <c r="BI78" s="280"/>
      <c r="BJ78" s="280"/>
      <c r="BK78" s="280"/>
      <c r="BL78" s="280"/>
      <c r="BM78" s="280"/>
      <c r="BN78" s="280"/>
      <c r="BO78" s="2951"/>
      <c r="BP78" s="2951"/>
      <c r="BQ78" s="2951"/>
      <c r="BR78" s="2951"/>
      <c r="BS78" s="2951"/>
      <c r="BT78" s="2951"/>
      <c r="BU78" s="2951"/>
      <c r="BV78" s="2951"/>
      <c r="BW78" s="2951"/>
      <c r="BX78" s="2951"/>
      <c r="BY78" s="2951"/>
      <c r="BZ78" s="2951"/>
      <c r="CA78" s="2951"/>
      <c r="CB78" s="2951"/>
      <c r="CC78" s="2951"/>
      <c r="CD78" s="2951"/>
      <c r="CE78" s="2951"/>
      <c r="CF78" s="2951"/>
      <c r="CG78" s="2951"/>
      <c r="CH78" s="2951"/>
      <c r="CI78" s="2951"/>
      <c r="CJ78" s="2951"/>
      <c r="CK78" s="2951"/>
      <c r="CL78" s="2951"/>
      <c r="CM78" s="2951"/>
      <c r="CN78" s="2951"/>
      <c r="CO78" s="2951"/>
      <c r="CP78" s="2951"/>
      <c r="CQ78" s="2951"/>
      <c r="CR78" s="2951"/>
      <c r="CS78" s="2951"/>
      <c r="CT78" s="2951"/>
      <c r="CU78" s="2951"/>
      <c r="CV78" s="2951"/>
      <c r="CW78" s="2951"/>
      <c r="CX78" s="2951"/>
      <c r="CY78" s="2951"/>
      <c r="CZ78" s="2951"/>
      <c r="DA78" s="2951"/>
      <c r="DB78" s="2951"/>
      <c r="DC78" s="2951"/>
      <c r="DD78" s="2951"/>
      <c r="DE78" s="2951"/>
      <c r="DF78" s="2951"/>
      <c r="DG78" s="2951"/>
      <c r="DH78" s="2951"/>
      <c r="DI78" s="2951"/>
      <c r="DJ78" s="2951"/>
      <c r="DK78" s="2951"/>
      <c r="DL78" s="2951"/>
      <c r="DM78" s="2951"/>
      <c r="DN78" s="2951"/>
      <c r="DO78" s="2951"/>
      <c r="DP78" s="2951"/>
      <c r="DQ78" s="2951"/>
      <c r="DR78" s="2951"/>
      <c r="DS78" s="2951"/>
      <c r="DT78" s="2951"/>
      <c r="DU78" s="2951"/>
    </row>
    <row r="79" spans="2:263" ht="88.5" customHeight="1" x14ac:dyDescent="0.25">
      <c r="B79" s="297">
        <v>20</v>
      </c>
      <c r="C79" s="3523" t="s">
        <v>8404</v>
      </c>
      <c r="D79" s="3524"/>
      <c r="E79" s="3524"/>
      <c r="F79" s="3524"/>
      <c r="G79" s="3524"/>
      <c r="H79" s="3524"/>
      <c r="I79" s="3524"/>
      <c r="J79" s="3524"/>
      <c r="K79" s="3524"/>
      <c r="L79" s="3524"/>
      <c r="M79" s="3525"/>
      <c r="N79" s="280"/>
      <c r="O79" s="280"/>
      <c r="P79" s="35"/>
      <c r="Q79" s="280"/>
      <c r="R79" s="280"/>
      <c r="S79" s="280"/>
      <c r="T79" s="280"/>
      <c r="U79" s="280"/>
      <c r="V79" s="280"/>
      <c r="W79" s="280"/>
      <c r="X79" s="35"/>
      <c r="Y79" s="280"/>
      <c r="Z79" s="280"/>
      <c r="AA79" s="280"/>
      <c r="AB79" s="280"/>
      <c r="AC79" s="280"/>
      <c r="AD79" s="280"/>
      <c r="AE79" s="280"/>
      <c r="AF79" s="280"/>
      <c r="AG79" s="35"/>
      <c r="AH79" s="280"/>
      <c r="AI79" s="280"/>
      <c r="AJ79" s="280"/>
      <c r="AK79" s="280"/>
      <c r="AL79" s="280"/>
      <c r="AM79" s="280"/>
      <c r="AN79" s="280"/>
      <c r="AO79" s="280"/>
      <c r="AP79" s="35"/>
      <c r="AQ79" s="280"/>
      <c r="AR79" s="280"/>
      <c r="AS79" s="280"/>
      <c r="AT79" s="280"/>
      <c r="AU79" s="280"/>
      <c r="AV79" s="280"/>
      <c r="AW79" s="280"/>
      <c r="AX79" s="280"/>
      <c r="AY79" s="35"/>
      <c r="AZ79" s="280"/>
      <c r="BA79" s="280"/>
      <c r="BB79" s="280"/>
      <c r="BC79" s="280"/>
      <c r="BD79" s="280"/>
      <c r="BE79" s="280"/>
      <c r="BF79" s="280"/>
      <c r="BG79" s="280"/>
      <c r="BH79" s="35"/>
      <c r="BI79" s="280"/>
      <c r="BJ79" s="280"/>
      <c r="BK79" s="280"/>
      <c r="BL79" s="280"/>
      <c r="BM79" s="280"/>
      <c r="BN79" s="280"/>
      <c r="BO79" s="2951"/>
      <c r="BP79" s="2951"/>
      <c r="BQ79" s="2951"/>
      <c r="BR79" s="2951"/>
      <c r="BS79" s="2951"/>
      <c r="BT79" s="2951"/>
      <c r="BU79" s="2951"/>
      <c r="BV79" s="2951"/>
      <c r="BW79" s="2951"/>
      <c r="BX79" s="2951"/>
      <c r="BY79" s="2951"/>
      <c r="BZ79" s="2951"/>
      <c r="CA79" s="2951"/>
      <c r="CB79" s="2951"/>
      <c r="CC79" s="2951"/>
      <c r="CD79" s="2951"/>
      <c r="CE79" s="2951"/>
      <c r="CF79" s="2951"/>
      <c r="CG79" s="2951"/>
      <c r="CH79" s="2951"/>
      <c r="CI79" s="2951"/>
      <c r="CJ79" s="2951"/>
      <c r="CK79" s="2951"/>
      <c r="CL79" s="2951"/>
      <c r="CM79" s="2951"/>
      <c r="CN79" s="2951"/>
      <c r="CO79" s="2951"/>
      <c r="CP79" s="2951"/>
      <c r="CQ79" s="2951"/>
      <c r="CR79" s="2951"/>
      <c r="CS79" s="2951"/>
      <c r="CT79" s="2951"/>
      <c r="CU79" s="2951"/>
      <c r="CV79" s="2951"/>
      <c r="CW79" s="2951"/>
      <c r="CX79" s="2951"/>
      <c r="CY79" s="2951"/>
      <c r="CZ79" s="2951"/>
      <c r="DA79" s="2951"/>
      <c r="DB79" s="2951"/>
      <c r="DC79" s="2951"/>
      <c r="DD79" s="2951"/>
      <c r="DE79" s="2951"/>
      <c r="DF79" s="2951"/>
      <c r="DG79" s="2951"/>
      <c r="DH79" s="2951"/>
      <c r="DI79" s="2951"/>
      <c r="DJ79" s="2951"/>
      <c r="DK79" s="2951"/>
      <c r="DL79" s="2951"/>
      <c r="DM79" s="2951"/>
      <c r="DN79" s="2951"/>
      <c r="DO79" s="2951"/>
      <c r="DP79" s="2951"/>
      <c r="DQ79" s="2951"/>
      <c r="DR79" s="2951"/>
      <c r="DS79" s="2951"/>
      <c r="DT79" s="2951"/>
      <c r="DU79" s="2951"/>
    </row>
    <row r="80" spans="2:263" ht="15" customHeight="1" x14ac:dyDescent="0.25">
      <c r="B80" s="297">
        <v>21</v>
      </c>
      <c r="C80" s="3523" t="s">
        <v>8405</v>
      </c>
      <c r="D80" s="3524"/>
      <c r="E80" s="3524"/>
      <c r="F80" s="3524"/>
      <c r="G80" s="3524"/>
      <c r="H80" s="3524"/>
      <c r="I80" s="3524"/>
      <c r="J80" s="3524"/>
      <c r="K80" s="3524"/>
      <c r="L80" s="3524"/>
      <c r="M80" s="3525"/>
      <c r="N80" s="280"/>
      <c r="O80" s="280"/>
      <c r="P80" s="35"/>
      <c r="Q80" s="280"/>
      <c r="R80" s="280"/>
      <c r="S80" s="280"/>
      <c r="T80" s="280"/>
      <c r="U80" s="280"/>
      <c r="V80" s="280"/>
      <c r="W80" s="280"/>
      <c r="X80" s="35"/>
      <c r="Y80" s="280"/>
      <c r="Z80" s="280"/>
      <c r="AA80" s="280"/>
      <c r="AB80" s="280"/>
      <c r="AC80" s="280"/>
      <c r="AD80" s="280"/>
      <c r="AE80" s="280"/>
      <c r="AF80" s="280"/>
      <c r="AG80" s="35"/>
      <c r="AH80" s="280"/>
      <c r="AI80" s="280"/>
      <c r="AJ80" s="280"/>
      <c r="AK80" s="280"/>
      <c r="AL80" s="280"/>
      <c r="AM80" s="280"/>
      <c r="AN80" s="280"/>
      <c r="AO80" s="280"/>
      <c r="AP80" s="35"/>
      <c r="AQ80" s="280"/>
      <c r="AR80" s="280"/>
      <c r="AS80" s="280"/>
      <c r="AT80" s="280"/>
      <c r="AU80" s="280"/>
      <c r="AV80" s="280"/>
      <c r="AW80" s="280"/>
      <c r="AX80" s="280"/>
      <c r="AY80" s="35"/>
      <c r="AZ80" s="280"/>
      <c r="BA80" s="280"/>
      <c r="BB80" s="280"/>
      <c r="BC80" s="280"/>
      <c r="BD80" s="280"/>
      <c r="BE80" s="280"/>
      <c r="BF80" s="280"/>
      <c r="BG80" s="280"/>
      <c r="BH80" s="35"/>
      <c r="BI80" s="280"/>
      <c r="BJ80" s="280"/>
      <c r="BK80" s="280"/>
      <c r="BL80" s="280"/>
      <c r="BM80" s="280"/>
      <c r="BN80" s="280"/>
      <c r="BO80" s="2951"/>
      <c r="BP80" s="2951"/>
      <c r="BQ80" s="2951"/>
      <c r="BR80" s="2951"/>
      <c r="BS80" s="2951"/>
      <c r="BT80" s="2951"/>
      <c r="BU80" s="2951"/>
      <c r="BV80" s="2951"/>
      <c r="BW80" s="2951"/>
      <c r="BX80" s="2951"/>
      <c r="BY80" s="2951"/>
      <c r="BZ80" s="2951"/>
      <c r="CA80" s="2951"/>
      <c r="CB80" s="2951"/>
      <c r="CC80" s="2951"/>
      <c r="CD80" s="2951"/>
      <c r="CE80" s="2951"/>
      <c r="CF80" s="2951"/>
      <c r="CG80" s="2951"/>
      <c r="CH80" s="2951"/>
      <c r="CI80" s="2951"/>
      <c r="CJ80" s="2951"/>
      <c r="CK80" s="2951"/>
      <c r="CL80" s="2951"/>
      <c r="CM80" s="2951"/>
      <c r="CN80" s="2951"/>
      <c r="CO80" s="2951"/>
      <c r="CP80" s="2951"/>
      <c r="CQ80" s="2951"/>
      <c r="CR80" s="2951"/>
      <c r="CS80" s="2951"/>
      <c r="CT80" s="2951"/>
      <c r="CU80" s="2951"/>
      <c r="CV80" s="2951"/>
      <c r="CW80" s="2951"/>
      <c r="CX80" s="2951"/>
      <c r="CY80" s="2951"/>
      <c r="CZ80" s="2951"/>
      <c r="DA80" s="2951"/>
      <c r="DB80" s="2951"/>
      <c r="DC80" s="2951"/>
      <c r="DD80" s="2951"/>
      <c r="DE80" s="2951"/>
      <c r="DF80" s="2951"/>
      <c r="DG80" s="2951"/>
      <c r="DH80" s="2951"/>
      <c r="DI80" s="2951"/>
      <c r="DJ80" s="2951"/>
      <c r="DK80" s="2951"/>
      <c r="DL80" s="2951"/>
      <c r="DM80" s="2951"/>
      <c r="DN80" s="2951"/>
      <c r="DO80" s="2951"/>
      <c r="DP80" s="2951"/>
      <c r="DQ80" s="2951"/>
      <c r="DR80" s="2951"/>
      <c r="DS80" s="2951"/>
      <c r="DT80" s="2951"/>
      <c r="DU80" s="2951"/>
    </row>
    <row r="81" spans="2:125" ht="45" customHeight="1" x14ac:dyDescent="0.25">
      <c r="B81" s="3011">
        <v>22</v>
      </c>
      <c r="C81" s="3523" t="s">
        <v>8406</v>
      </c>
      <c r="D81" s="3524"/>
      <c r="E81" s="3524"/>
      <c r="F81" s="3524"/>
      <c r="G81" s="3524"/>
      <c r="H81" s="3524"/>
      <c r="I81" s="3524"/>
      <c r="J81" s="3524"/>
      <c r="K81" s="3524"/>
      <c r="L81" s="3524"/>
      <c r="M81" s="3525"/>
      <c r="N81" s="280"/>
      <c r="O81" s="280"/>
      <c r="P81" s="35"/>
      <c r="Q81" s="280"/>
      <c r="R81" s="280"/>
      <c r="S81" s="280"/>
      <c r="T81" s="280"/>
      <c r="U81" s="280"/>
      <c r="V81" s="280"/>
      <c r="W81" s="280"/>
      <c r="X81" s="35"/>
      <c r="Y81" s="280"/>
      <c r="Z81" s="280"/>
      <c r="AA81" s="280"/>
      <c r="AB81" s="280"/>
      <c r="AC81" s="280"/>
      <c r="AD81" s="280"/>
      <c r="AE81" s="280"/>
      <c r="AF81" s="280"/>
      <c r="AG81" s="35"/>
      <c r="AH81" s="280"/>
      <c r="AI81" s="280"/>
      <c r="AJ81" s="280"/>
      <c r="AK81" s="280"/>
      <c r="AL81" s="280"/>
      <c r="AM81" s="280"/>
      <c r="AN81" s="280"/>
      <c r="AO81" s="280"/>
      <c r="AP81" s="35"/>
      <c r="AQ81" s="280"/>
      <c r="AR81" s="280"/>
      <c r="AS81" s="280"/>
      <c r="AT81" s="280"/>
      <c r="AU81" s="280"/>
      <c r="AV81" s="280"/>
      <c r="AW81" s="280"/>
      <c r="AX81" s="280"/>
      <c r="AY81" s="35"/>
      <c r="AZ81" s="280"/>
      <c r="BA81" s="280"/>
      <c r="BB81" s="280"/>
      <c r="BC81" s="280"/>
      <c r="BD81" s="280"/>
      <c r="BE81" s="280"/>
      <c r="BF81" s="280"/>
      <c r="BG81" s="280"/>
      <c r="BH81" s="35"/>
      <c r="BI81" s="280"/>
      <c r="BJ81" s="280"/>
      <c r="BK81" s="280"/>
      <c r="BL81" s="280"/>
      <c r="BM81" s="280"/>
      <c r="BN81" s="280"/>
      <c r="BO81" s="2951"/>
      <c r="BP81" s="2951"/>
      <c r="BQ81" s="2951"/>
      <c r="BR81" s="2951"/>
      <c r="BS81" s="2951"/>
      <c r="BT81" s="2951"/>
      <c r="BU81" s="2951"/>
      <c r="BV81" s="2951"/>
      <c r="BW81" s="2951"/>
      <c r="BX81" s="2951"/>
      <c r="BY81" s="2951"/>
      <c r="BZ81" s="2951"/>
      <c r="CA81" s="2951"/>
      <c r="CB81" s="2951"/>
      <c r="CC81" s="2951"/>
      <c r="CD81" s="2951"/>
      <c r="CE81" s="2951"/>
      <c r="CF81" s="2951"/>
      <c r="CG81" s="2951"/>
      <c r="CH81" s="2951"/>
      <c r="CI81" s="2951"/>
      <c r="CJ81" s="2951"/>
      <c r="CK81" s="2951"/>
      <c r="CL81" s="2951"/>
      <c r="CM81" s="2951"/>
      <c r="CN81" s="2951"/>
      <c r="CO81" s="2951"/>
      <c r="CP81" s="2951"/>
      <c r="CQ81" s="2951"/>
      <c r="CR81" s="2951"/>
      <c r="CS81" s="2951"/>
      <c r="CT81" s="2951"/>
      <c r="CU81" s="2951"/>
      <c r="CV81" s="2951"/>
      <c r="CW81" s="2951"/>
      <c r="CX81" s="2951"/>
      <c r="CY81" s="2951"/>
      <c r="CZ81" s="2951"/>
      <c r="DA81" s="2951"/>
      <c r="DB81" s="2951"/>
      <c r="DC81" s="2951"/>
      <c r="DD81" s="2951"/>
      <c r="DE81" s="2951"/>
      <c r="DF81" s="2951"/>
      <c r="DG81" s="2951"/>
      <c r="DH81" s="2951"/>
      <c r="DI81" s="2951"/>
      <c r="DJ81" s="2951"/>
      <c r="DK81" s="2951"/>
      <c r="DL81" s="2951"/>
      <c r="DM81" s="2951"/>
      <c r="DN81" s="2951"/>
      <c r="DO81" s="2951"/>
      <c r="DP81" s="2951"/>
      <c r="DQ81" s="2951"/>
      <c r="DR81" s="2951"/>
      <c r="DS81" s="2951"/>
      <c r="DT81" s="2951"/>
      <c r="DU81" s="2951"/>
    </row>
    <row r="82" spans="2:125" ht="45" customHeight="1" x14ac:dyDescent="0.25">
      <c r="B82" s="297">
        <v>23</v>
      </c>
      <c r="C82" s="3523" t="s">
        <v>8407</v>
      </c>
      <c r="D82" s="3524"/>
      <c r="E82" s="3524"/>
      <c r="F82" s="3524"/>
      <c r="G82" s="3524"/>
      <c r="H82" s="3524"/>
      <c r="I82" s="3524"/>
      <c r="J82" s="3524"/>
      <c r="K82" s="3524"/>
      <c r="L82" s="3524"/>
      <c r="M82" s="3525"/>
      <c r="N82" s="280"/>
      <c r="O82" s="280"/>
      <c r="P82" s="35"/>
      <c r="Q82" s="280"/>
      <c r="R82" s="280"/>
      <c r="S82" s="280"/>
      <c r="T82" s="280"/>
      <c r="U82" s="280"/>
      <c r="V82" s="280"/>
      <c r="W82" s="280"/>
      <c r="X82" s="35"/>
      <c r="Y82" s="280"/>
      <c r="Z82" s="280"/>
      <c r="AA82" s="280"/>
      <c r="AB82" s="280"/>
      <c r="AC82" s="280"/>
      <c r="AD82" s="280"/>
      <c r="AE82" s="280"/>
      <c r="AF82" s="280"/>
      <c r="AG82" s="35"/>
      <c r="AH82" s="280"/>
      <c r="AI82" s="280"/>
      <c r="AJ82" s="280"/>
      <c r="AK82" s="280"/>
      <c r="AL82" s="280"/>
      <c r="AM82" s="280"/>
      <c r="AN82" s="280"/>
      <c r="AO82" s="280"/>
      <c r="AP82" s="35"/>
      <c r="AQ82" s="280"/>
      <c r="AR82" s="280"/>
      <c r="AS82" s="280"/>
      <c r="AT82" s="280"/>
      <c r="AU82" s="280"/>
      <c r="AV82" s="280"/>
      <c r="AW82" s="280"/>
      <c r="AX82" s="280"/>
      <c r="AY82" s="35"/>
      <c r="AZ82" s="280"/>
      <c r="BA82" s="280"/>
      <c r="BB82" s="280"/>
      <c r="BC82" s="280"/>
      <c r="BD82" s="280"/>
      <c r="BE82" s="280"/>
      <c r="BF82" s="280"/>
      <c r="BG82" s="280"/>
      <c r="BH82" s="35"/>
      <c r="BI82" s="280"/>
      <c r="BJ82" s="280"/>
      <c r="BK82" s="280"/>
      <c r="BL82" s="280"/>
      <c r="BM82" s="280"/>
      <c r="BN82" s="280"/>
    </row>
    <row r="83" spans="2:125" ht="15" customHeight="1" x14ac:dyDescent="0.25">
      <c r="B83" s="3449" t="s">
        <v>334</v>
      </c>
      <c r="C83" s="628" t="str">
        <f>$C$40</f>
        <v>Recharges for assets shared by retail and wholesale</v>
      </c>
      <c r="D83" s="1172"/>
      <c r="E83" s="1172"/>
      <c r="F83" s="1172"/>
      <c r="G83" s="1172"/>
      <c r="H83" s="1172"/>
      <c r="I83" s="1172"/>
      <c r="J83" s="1172"/>
      <c r="K83" s="1172"/>
      <c r="L83" s="1172"/>
      <c r="M83" s="1173"/>
      <c r="N83" s="280"/>
      <c r="O83" s="280"/>
      <c r="P83" s="35"/>
      <c r="Q83" s="280"/>
      <c r="R83" s="280"/>
      <c r="S83" s="280"/>
      <c r="T83" s="280"/>
      <c r="U83" s="280"/>
      <c r="V83" s="280"/>
      <c r="W83" s="280"/>
      <c r="X83" s="35"/>
      <c r="Y83" s="280"/>
      <c r="Z83" s="280"/>
      <c r="AA83" s="280"/>
      <c r="AB83" s="280"/>
      <c r="AC83" s="280"/>
      <c r="AD83" s="280"/>
      <c r="AE83" s="280"/>
      <c r="AF83" s="280"/>
      <c r="AG83" s="35"/>
      <c r="AH83" s="280"/>
      <c r="AI83" s="280"/>
      <c r="AJ83" s="280"/>
      <c r="AK83" s="280"/>
      <c r="AL83" s="280"/>
      <c r="AM83" s="280"/>
      <c r="AN83" s="280"/>
      <c r="AO83" s="280"/>
      <c r="AP83" s="35"/>
      <c r="AQ83" s="280"/>
      <c r="AR83" s="280"/>
      <c r="AS83" s="280"/>
      <c r="AT83" s="280"/>
      <c r="AU83" s="280"/>
      <c r="AV83" s="280"/>
      <c r="AW83" s="280"/>
      <c r="AX83" s="280"/>
      <c r="AY83" s="35"/>
      <c r="AZ83" s="280"/>
      <c r="BA83" s="280"/>
      <c r="BB83" s="280"/>
      <c r="BC83" s="280"/>
      <c r="BD83" s="280"/>
      <c r="BE83" s="280"/>
      <c r="BF83" s="280"/>
      <c r="BG83" s="280"/>
      <c r="BH83" s="35"/>
      <c r="BI83" s="280"/>
      <c r="BJ83" s="280"/>
      <c r="BK83" s="280"/>
      <c r="BL83" s="280"/>
      <c r="BM83" s="280"/>
      <c r="BN83" s="280"/>
    </row>
    <row r="84" spans="2:125" ht="45" customHeight="1" x14ac:dyDescent="0.25">
      <c r="B84" s="3450">
        <v>24</v>
      </c>
      <c r="C84" s="3595" t="s">
        <v>8408</v>
      </c>
      <c r="D84" s="3596"/>
      <c r="E84" s="3596"/>
      <c r="F84" s="3596"/>
      <c r="G84" s="3596"/>
      <c r="H84" s="3596"/>
      <c r="I84" s="3596"/>
      <c r="J84" s="3596"/>
      <c r="K84" s="3596"/>
      <c r="L84" s="3596"/>
      <c r="M84" s="3597"/>
      <c r="N84" s="280"/>
      <c r="O84" s="280"/>
      <c r="P84" s="35"/>
      <c r="Q84" s="280"/>
      <c r="R84" s="280"/>
      <c r="S84" s="280"/>
      <c r="T84" s="280"/>
      <c r="U84" s="280"/>
      <c r="V84" s="280"/>
      <c r="W84" s="280"/>
      <c r="X84" s="35"/>
      <c r="Y84" s="280"/>
      <c r="Z84" s="280"/>
      <c r="AA84" s="280"/>
      <c r="AB84" s="280"/>
      <c r="AC84" s="280"/>
      <c r="AD84" s="280"/>
      <c r="AE84" s="280"/>
      <c r="AF84" s="280"/>
      <c r="AG84" s="35"/>
      <c r="AH84" s="280"/>
      <c r="AI84" s="280"/>
      <c r="AJ84" s="280"/>
      <c r="AK84" s="280"/>
      <c r="AL84" s="280"/>
      <c r="AM84" s="280"/>
      <c r="AN84" s="280"/>
      <c r="AO84" s="280"/>
      <c r="AP84" s="35"/>
      <c r="AQ84" s="280"/>
      <c r="AR84" s="280"/>
      <c r="AS84" s="280"/>
      <c r="AT84" s="280"/>
      <c r="AU84" s="280"/>
      <c r="AV84" s="280"/>
      <c r="AW84" s="280"/>
      <c r="AX84" s="280"/>
      <c r="AY84" s="35"/>
      <c r="AZ84" s="280"/>
      <c r="BA84" s="280"/>
      <c r="BB84" s="280"/>
      <c r="BC84" s="280"/>
      <c r="BD84" s="280"/>
      <c r="BE84" s="280"/>
      <c r="BF84" s="280"/>
      <c r="BG84" s="280"/>
      <c r="BH84" s="35"/>
      <c r="BI84" s="280"/>
      <c r="BJ84" s="280"/>
      <c r="BK84" s="280"/>
      <c r="BL84" s="280"/>
      <c r="BM84" s="280"/>
      <c r="BN84" s="280"/>
    </row>
    <row r="85" spans="2:125" ht="45" customHeight="1" x14ac:dyDescent="0.25">
      <c r="B85" s="3011">
        <v>25</v>
      </c>
      <c r="C85" s="3595" t="s">
        <v>8409</v>
      </c>
      <c r="D85" s="3596"/>
      <c r="E85" s="3596"/>
      <c r="F85" s="3596"/>
      <c r="G85" s="3596"/>
      <c r="H85" s="3596"/>
      <c r="I85" s="3596"/>
      <c r="J85" s="3596"/>
      <c r="K85" s="3596"/>
      <c r="L85" s="3596"/>
      <c r="M85" s="3597"/>
      <c r="N85" s="280"/>
      <c r="P85" s="35"/>
      <c r="Q85" s="280"/>
      <c r="R85" s="280"/>
      <c r="S85" s="280"/>
      <c r="T85" s="280"/>
      <c r="U85" s="280"/>
      <c r="V85" s="280"/>
      <c r="W85" s="280"/>
      <c r="X85" s="35"/>
      <c r="Y85" s="280"/>
      <c r="Z85" s="280"/>
      <c r="AA85" s="280"/>
      <c r="AB85" s="280"/>
      <c r="AC85" s="280"/>
      <c r="AD85" s="280"/>
      <c r="AE85" s="280"/>
      <c r="AF85" s="280"/>
      <c r="AG85" s="35"/>
      <c r="AH85" s="280"/>
      <c r="AI85" s="280"/>
      <c r="AJ85" s="280"/>
      <c r="AK85" s="280"/>
      <c r="AL85" s="280"/>
      <c r="AM85" s="280"/>
      <c r="AN85" s="280"/>
      <c r="AO85" s="280"/>
      <c r="AP85" s="35"/>
      <c r="AQ85" s="280"/>
      <c r="AR85" s="280"/>
      <c r="AS85" s="280"/>
      <c r="AT85" s="280"/>
      <c r="AU85" s="280"/>
      <c r="AV85" s="280"/>
      <c r="AW85" s="280"/>
      <c r="AX85" s="280"/>
      <c r="AY85" s="35"/>
      <c r="AZ85" s="280"/>
      <c r="BA85" s="280"/>
      <c r="BB85" s="280"/>
      <c r="BC85" s="280"/>
      <c r="BD85" s="280"/>
      <c r="BE85" s="280"/>
      <c r="BF85" s="280"/>
      <c r="BG85" s="280"/>
      <c r="BH85" s="35"/>
      <c r="BI85" s="280"/>
      <c r="BJ85" s="280"/>
      <c r="BK85" s="280"/>
      <c r="BL85" s="280"/>
      <c r="BM85" s="280"/>
      <c r="BN85" s="280"/>
    </row>
    <row r="86" spans="2:125" ht="45" customHeight="1" x14ac:dyDescent="0.25">
      <c r="B86" s="3011">
        <v>26</v>
      </c>
      <c r="C86" s="3595" t="s">
        <v>8410</v>
      </c>
      <c r="D86" s="3596"/>
      <c r="E86" s="3596"/>
      <c r="F86" s="3596"/>
      <c r="G86" s="3596"/>
      <c r="H86" s="3596"/>
      <c r="I86" s="3596"/>
      <c r="J86" s="3596"/>
      <c r="K86" s="3596"/>
      <c r="L86" s="3596"/>
      <c r="M86" s="3597"/>
      <c r="N86" s="280"/>
      <c r="P86" s="35"/>
      <c r="Q86" s="280"/>
      <c r="R86" s="280"/>
      <c r="S86" s="280"/>
      <c r="T86" s="280"/>
      <c r="U86" s="280"/>
      <c r="V86" s="280"/>
      <c r="W86" s="280"/>
      <c r="X86" s="35"/>
      <c r="Y86" s="280"/>
      <c r="Z86" s="280"/>
      <c r="AA86" s="280"/>
      <c r="AB86" s="280"/>
      <c r="AC86" s="280"/>
      <c r="AD86" s="280"/>
      <c r="AE86" s="280"/>
      <c r="AF86" s="280"/>
      <c r="AG86" s="35"/>
      <c r="AH86" s="280"/>
      <c r="AI86" s="280"/>
      <c r="AJ86" s="280"/>
      <c r="AK86" s="280"/>
      <c r="AL86" s="280"/>
      <c r="AM86" s="280"/>
      <c r="AN86" s="280"/>
      <c r="AO86" s="280"/>
      <c r="AP86" s="35"/>
      <c r="AQ86" s="280"/>
      <c r="AR86" s="280"/>
      <c r="AS86" s="280"/>
      <c r="AT86" s="280"/>
      <c r="AU86" s="280"/>
      <c r="AV86" s="280"/>
      <c r="AW86" s="280"/>
      <c r="AX86" s="280"/>
      <c r="AY86" s="35"/>
      <c r="AZ86" s="280"/>
      <c r="BA86" s="280"/>
      <c r="BB86" s="280"/>
      <c r="BC86" s="280"/>
      <c r="BD86" s="280"/>
      <c r="BE86" s="280"/>
      <c r="BF86" s="280"/>
      <c r="BG86" s="280"/>
      <c r="BH86" s="35"/>
      <c r="BI86" s="280"/>
      <c r="BJ86" s="280"/>
      <c r="BK86" s="280"/>
      <c r="BL86" s="280"/>
      <c r="BM86" s="280"/>
      <c r="BN86" s="280"/>
    </row>
    <row r="87" spans="2:125" ht="45" customHeight="1" thickBot="1" x14ac:dyDescent="0.3">
      <c r="B87" s="740">
        <v>27</v>
      </c>
      <c r="C87" s="3598" t="s">
        <v>8411</v>
      </c>
      <c r="D87" s="3599"/>
      <c r="E87" s="3599"/>
      <c r="F87" s="3599"/>
      <c r="G87" s="3599"/>
      <c r="H87" s="3599"/>
      <c r="I87" s="3599"/>
      <c r="J87" s="3599"/>
      <c r="K87" s="3599"/>
      <c r="L87" s="3599"/>
      <c r="M87" s="3600"/>
      <c r="N87" s="3451"/>
      <c r="O87" s="3002"/>
      <c r="P87" s="1169"/>
      <c r="Q87" s="3002"/>
      <c r="R87" s="3002"/>
      <c r="S87" s="3002"/>
      <c r="T87" s="3002"/>
      <c r="U87" s="3002"/>
      <c r="V87" s="3002"/>
      <c r="W87" s="3002"/>
      <c r="X87" s="1169"/>
      <c r="Y87" s="3002"/>
      <c r="Z87" s="3002"/>
      <c r="AA87" s="3002"/>
      <c r="AB87" s="3002"/>
      <c r="AC87" s="3002"/>
      <c r="AD87" s="3002"/>
      <c r="AE87" s="3002"/>
      <c r="AF87" s="3002"/>
      <c r="AG87" s="1169"/>
      <c r="AH87" s="3002"/>
      <c r="AI87" s="3002"/>
      <c r="AJ87" s="3002"/>
      <c r="AK87" s="3002"/>
      <c r="AL87" s="3002"/>
      <c r="AM87" s="3002"/>
      <c r="AN87" s="3002"/>
      <c r="AO87" s="3002"/>
      <c r="AP87" s="1169"/>
      <c r="AQ87" s="3002"/>
      <c r="AR87" s="3002"/>
      <c r="AS87" s="3002"/>
      <c r="AT87" s="3002"/>
      <c r="AU87" s="3002"/>
      <c r="AV87" s="3002"/>
      <c r="AW87" s="3002"/>
      <c r="AX87" s="3002"/>
      <c r="AY87" s="1169"/>
      <c r="AZ87" s="3002"/>
      <c r="BA87" s="3002"/>
      <c r="BB87" s="3002"/>
      <c r="BC87" s="3002"/>
      <c r="BD87" s="3002"/>
      <c r="BE87" s="3002"/>
      <c r="BF87" s="3002"/>
      <c r="BG87" s="3002"/>
      <c r="BH87" s="1169"/>
      <c r="BI87" s="3002"/>
      <c r="BJ87" s="3002"/>
      <c r="BK87" s="3002"/>
      <c r="BL87" s="3002"/>
      <c r="BM87" s="3002"/>
      <c r="BN87" s="3002"/>
    </row>
    <row r="88" spans="2:125" ht="15" thickBot="1" x14ac:dyDescent="0.3"/>
    <row r="89" spans="2:125" ht="15" customHeight="1" x14ac:dyDescent="0.25">
      <c r="B89" s="3601" t="s">
        <v>8412</v>
      </c>
      <c r="C89" s="3602"/>
      <c r="D89" s="3602"/>
      <c r="E89" s="3602"/>
      <c r="F89" s="3602"/>
      <c r="G89" s="3602"/>
      <c r="H89" s="3602"/>
      <c r="I89" s="3602"/>
      <c r="J89" s="3602"/>
      <c r="K89" s="3602"/>
      <c r="L89" s="3602"/>
      <c r="M89" s="3603"/>
    </row>
    <row r="90" spans="2:125" x14ac:dyDescent="0.25">
      <c r="B90" s="3452" t="s">
        <v>307</v>
      </c>
      <c r="C90" s="3604" t="s">
        <v>308</v>
      </c>
      <c r="D90" s="3605"/>
      <c r="E90" s="3605"/>
      <c r="F90" s="3605"/>
      <c r="G90" s="3605"/>
      <c r="H90" s="3605"/>
      <c r="I90" s="3605"/>
      <c r="J90" s="3605"/>
      <c r="K90" s="3605"/>
      <c r="L90" s="3605"/>
      <c r="M90" s="3606"/>
    </row>
    <row r="91" spans="2:125" x14ac:dyDescent="0.25">
      <c r="B91" s="3449" t="s">
        <v>309</v>
      </c>
      <c r="C91" s="628" t="str">
        <f>$C$9</f>
        <v>Expenditure</v>
      </c>
      <c r="D91" s="1172"/>
      <c r="E91" s="1172"/>
      <c r="F91" s="1172"/>
      <c r="G91" s="1172"/>
      <c r="H91" s="1172"/>
      <c r="I91" s="1172"/>
      <c r="J91" s="1172"/>
      <c r="K91" s="1172"/>
      <c r="L91" s="1172"/>
      <c r="M91" s="1173"/>
    </row>
    <row r="92" spans="2:125" ht="30.75" customHeight="1" x14ac:dyDescent="0.25">
      <c r="B92" s="297">
        <v>11</v>
      </c>
      <c r="C92" s="3523" t="s">
        <v>8413</v>
      </c>
      <c r="D92" s="3524"/>
      <c r="E92" s="3524"/>
      <c r="F92" s="3524"/>
      <c r="G92" s="3524"/>
      <c r="H92" s="3524"/>
      <c r="I92" s="3524"/>
      <c r="J92" s="3524"/>
      <c r="K92" s="3524"/>
      <c r="L92" s="3524"/>
      <c r="M92" s="3525"/>
    </row>
    <row r="93" spans="2:125" ht="30.75" customHeight="1" x14ac:dyDescent="0.25">
      <c r="B93" s="297">
        <v>12</v>
      </c>
      <c r="C93" s="3589" t="s">
        <v>8414</v>
      </c>
      <c r="D93" s="3590"/>
      <c r="E93" s="3590"/>
      <c r="F93" s="3590"/>
      <c r="G93" s="3590"/>
      <c r="H93" s="3590"/>
      <c r="I93" s="3590"/>
      <c r="J93" s="3590"/>
      <c r="K93" s="3590"/>
      <c r="L93" s="3590"/>
      <c r="M93" s="3591"/>
    </row>
    <row r="94" spans="2:125" ht="30.75" customHeight="1" thickBot="1" x14ac:dyDescent="0.3">
      <c r="B94" s="740">
        <v>13</v>
      </c>
      <c r="C94" s="3592" t="s">
        <v>8415</v>
      </c>
      <c r="D94" s="3593"/>
      <c r="E94" s="3593"/>
      <c r="F94" s="3593"/>
      <c r="G94" s="3593"/>
      <c r="H94" s="3593"/>
      <c r="I94" s="3593"/>
      <c r="J94" s="3593"/>
      <c r="K94" s="3593"/>
      <c r="L94" s="3593"/>
      <c r="M94" s="3594"/>
    </row>
    <row r="95" spans="2:125" x14ac:dyDescent="0.25"/>
  </sheetData>
  <sheetProtection algorithmName="SHA-512" hashValue="hjVEv9kia1ajbrdO7urAHZxT4CLNYmqHCgZ+GeX7l23WDNTGZBzrgyO20sdSl676V13maXoma7wmenq2mEcRuQ==" saltValue="ieAqsk/p5Jqo/iSf+lPsIA==" spinCount="100000" sheet="1" objects="1" scenarios="1" autoFilter="0"/>
  <mergeCells count="116">
    <mergeCell ref="DK3:DS3"/>
    <mergeCell ref="EE3:EM3"/>
    <mergeCell ref="B4:C5"/>
    <mergeCell ref="D4:D5"/>
    <mergeCell ref="E4:E5"/>
    <mergeCell ref="F4:F5"/>
    <mergeCell ref="G4:J4"/>
    <mergeCell ref="DU1:DX1"/>
    <mergeCell ref="G3:O3"/>
    <mergeCell ref="P3:X3"/>
    <mergeCell ref="Y3:AG3"/>
    <mergeCell ref="AH3:AP3"/>
    <mergeCell ref="AQ3:AY3"/>
    <mergeCell ref="AZ3:BH3"/>
    <mergeCell ref="BI3:BQ3"/>
    <mergeCell ref="BR3:BZ3"/>
    <mergeCell ref="CA3:CI3"/>
    <mergeCell ref="K4:N4"/>
    <mergeCell ref="O4:O5"/>
    <mergeCell ref="P4:S4"/>
    <mergeCell ref="T4:W4"/>
    <mergeCell ref="X4:X5"/>
    <mergeCell ref="Y4:AB4"/>
    <mergeCell ref="CJ3:CR3"/>
    <mergeCell ref="CS3:DA3"/>
    <mergeCell ref="DB3:DJ3"/>
    <mergeCell ref="AU4:AX4"/>
    <mergeCell ref="AY4:AY5"/>
    <mergeCell ref="AZ4:BC4"/>
    <mergeCell ref="BD4:BG4"/>
    <mergeCell ref="BH4:BH5"/>
    <mergeCell ref="BI4:BL4"/>
    <mergeCell ref="AC4:AF4"/>
    <mergeCell ref="AG4:AG5"/>
    <mergeCell ref="AH4:AK4"/>
    <mergeCell ref="AL4:AO4"/>
    <mergeCell ref="AP4:AP5"/>
    <mergeCell ref="AQ4:AT4"/>
    <mergeCell ref="CJ4:CM4"/>
    <mergeCell ref="CN4:CQ4"/>
    <mergeCell ref="CR4:CR5"/>
    <mergeCell ref="CS4:CV4"/>
    <mergeCell ref="BM4:BP4"/>
    <mergeCell ref="BQ4:BQ5"/>
    <mergeCell ref="BR4:BU4"/>
    <mergeCell ref="BV4:BY4"/>
    <mergeCell ref="BZ4:BZ5"/>
    <mergeCell ref="CA4:CD4"/>
    <mergeCell ref="EI4:EL4"/>
    <mergeCell ref="EM4:EM5"/>
    <mergeCell ref="EP4:JB4"/>
    <mergeCell ref="B7:F7"/>
    <mergeCell ref="G7:O7"/>
    <mergeCell ref="P7:X7"/>
    <mergeCell ref="Y7:AG7"/>
    <mergeCell ref="AH7:AP7"/>
    <mergeCell ref="AQ7:AY7"/>
    <mergeCell ref="AZ7:BH7"/>
    <mergeCell ref="DO4:DR4"/>
    <mergeCell ref="DS4:DS5"/>
    <mergeCell ref="EA4:EB5"/>
    <mergeCell ref="EC4:EC5"/>
    <mergeCell ref="ED4:ED5"/>
    <mergeCell ref="EE4:EH4"/>
    <mergeCell ref="CW4:CZ4"/>
    <mergeCell ref="DA4:DA5"/>
    <mergeCell ref="DB4:DE4"/>
    <mergeCell ref="DF4:DI4"/>
    <mergeCell ref="DJ4:DJ5"/>
    <mergeCell ref="DK4:DN4"/>
    <mergeCell ref="CE4:CH4"/>
    <mergeCell ref="CI4:CI5"/>
    <mergeCell ref="C58:M58"/>
    <mergeCell ref="C59:M59"/>
    <mergeCell ref="C60:M60"/>
    <mergeCell ref="C61:M61"/>
    <mergeCell ref="C62:M62"/>
    <mergeCell ref="C63:M63"/>
    <mergeCell ref="DK7:DS7"/>
    <mergeCell ref="EA7:ED7"/>
    <mergeCell ref="EE7:EM7"/>
    <mergeCell ref="B52:M52"/>
    <mergeCell ref="B54:M54"/>
    <mergeCell ref="C56:M56"/>
    <mergeCell ref="BI7:BQ7"/>
    <mergeCell ref="BR7:BZ7"/>
    <mergeCell ref="CA7:CI7"/>
    <mergeCell ref="CJ7:CR7"/>
    <mergeCell ref="CS7:DA7"/>
    <mergeCell ref="DB7:DJ7"/>
    <mergeCell ref="C70:M70"/>
    <mergeCell ref="C71:M71"/>
    <mergeCell ref="C72:M72"/>
    <mergeCell ref="C74:M74"/>
    <mergeCell ref="C76:M76"/>
    <mergeCell ref="C77:M77"/>
    <mergeCell ref="C64:M64"/>
    <mergeCell ref="C65:M65"/>
    <mergeCell ref="C66:M66"/>
    <mergeCell ref="C67:M67"/>
    <mergeCell ref="C68:M68"/>
    <mergeCell ref="C69:M69"/>
    <mergeCell ref="C93:M93"/>
    <mergeCell ref="C94:M94"/>
    <mergeCell ref="C85:M85"/>
    <mergeCell ref="C86:M86"/>
    <mergeCell ref="C87:M87"/>
    <mergeCell ref="B89:M89"/>
    <mergeCell ref="C90:M90"/>
    <mergeCell ref="C92:M92"/>
    <mergeCell ref="C78:M78"/>
    <mergeCell ref="C79:M79"/>
    <mergeCell ref="C80:M80"/>
    <mergeCell ref="C81:M81"/>
    <mergeCell ref="C82:M82"/>
    <mergeCell ref="C84:M84"/>
  </mergeCells>
  <conditionalFormatting sqref="DX8:DX60">
    <cfRule type="cellIs" dxfId="1123" priority="238"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5" id="{8C10E027-6BA9-4AC7-AA9E-E6164F556689}">
            <xm:f>'https://yorkshirewater.sharepoint.com/sites/yw-147/05 PR19 BP documents/40 Post IAP Assurance/10 Tables/DD August 2019/[yky-pr19-business-plan_august-2019-DD resubmission_v5.xlsb]Validation flags'!#REF!=1</xm:f>
            <x14:dxf>
              <fill>
                <patternFill>
                  <bgColor rgb="FFE0DCD8"/>
                </patternFill>
              </fill>
            </x14:dxf>
          </x14:cfRule>
          <xm:sqref>AV26:AW26</xm:sqref>
        </x14:conditionalFormatting>
        <x14:conditionalFormatting xmlns:xm="http://schemas.microsoft.com/office/excel/2006/main">
          <x14:cfRule type="expression" priority="237" id="{16E505F5-4967-42D0-B4BE-EE7D28A93351}">
            <xm:f>'https://yorkshirewater.sharepoint.com/sites/yw-147/05 PR19 BP documents/40 Post IAP Assurance/10 Tables/DD August 2019/[yky-pr19-business-plan_august-2019-DD resubmission_v5.xlsb]Validation flags'!#REF!=1</xm:f>
            <x14:dxf>
              <fill>
                <patternFill>
                  <bgColor rgb="FFE0DCD8"/>
                </patternFill>
              </fill>
            </x14:dxf>
          </x14:cfRule>
          <xm:sqref>H10</xm:sqref>
        </x14:conditionalFormatting>
        <x14:conditionalFormatting xmlns:xm="http://schemas.microsoft.com/office/excel/2006/main">
          <x14:cfRule type="expression" priority="236" id="{45C373A7-8D17-415D-9CC4-954DED6AF9E1}">
            <xm:f>'https://yorkshirewater.sharepoint.com/sites/yw-147/05 PR19 BP documents/40 Post IAP Assurance/10 Tables/DD August 2019/[yky-pr19-business-plan_august-2019-DD resubmission_v5.xlsb]Validation flags'!#REF!=1</xm:f>
            <x14:dxf>
              <fill>
                <patternFill>
                  <bgColor rgb="FFE0DCD8"/>
                </patternFill>
              </fill>
            </x14:dxf>
          </x14:cfRule>
          <xm:sqref>I10</xm:sqref>
        </x14:conditionalFormatting>
        <x14:conditionalFormatting xmlns:xm="http://schemas.microsoft.com/office/excel/2006/main">
          <x14:cfRule type="expression" priority="235" id="{ACCFC620-12AB-4594-B82B-8B73D6B52ED6}">
            <xm:f>'https://yorkshirewater.sharepoint.com/sites/yw-147/05 PR19 BP documents/40 Post IAP Assurance/10 Tables/DD August 2019/[yky-pr19-business-plan_august-2019-DD resubmission_v5.xlsb]Validation flags'!#REF!=1</xm:f>
            <x14:dxf>
              <fill>
                <patternFill>
                  <bgColor rgb="FFE0DCD8"/>
                </patternFill>
              </fill>
            </x14:dxf>
          </x14:cfRule>
          <xm:sqref>H11:I12</xm:sqref>
        </x14:conditionalFormatting>
        <x14:conditionalFormatting xmlns:xm="http://schemas.microsoft.com/office/excel/2006/main">
          <x14:cfRule type="expression" priority="234" id="{356B4056-8C2C-4756-B115-29A51654C86E}">
            <xm:f>'https://yorkshirewater.sharepoint.com/sites/yw-147/05 PR19 BP documents/40 Post IAP Assurance/10 Tables/DD August 2019/[yky-pr19-business-plan_august-2019-DD resubmission_v5.xlsb]Validation flags'!#REF!=1</xm:f>
            <x14:dxf>
              <fill>
                <patternFill>
                  <bgColor rgb="FFE0DCD8"/>
                </patternFill>
              </fill>
            </x14:dxf>
          </x14:cfRule>
          <xm:sqref>H14:I16</xm:sqref>
        </x14:conditionalFormatting>
        <x14:conditionalFormatting xmlns:xm="http://schemas.microsoft.com/office/excel/2006/main">
          <x14:cfRule type="expression" priority="233" id="{9BAD9BA8-1F8D-402F-9002-FB20C97B79F1}">
            <xm:f>'https://yorkshirewater.sharepoint.com/sites/yw-147/05 PR19 BP documents/40 Post IAP Assurance/10 Tables/DD August 2019/[yky-pr19-business-plan_august-2019-DD resubmission_v5.xlsb]Validation flags'!#REF!=1</xm:f>
            <x14:dxf>
              <fill>
                <patternFill>
                  <bgColor rgb="FFE0DCD8"/>
                </patternFill>
              </fill>
            </x14:dxf>
          </x14:cfRule>
          <xm:sqref>H19:I19</xm:sqref>
        </x14:conditionalFormatting>
        <x14:conditionalFormatting xmlns:xm="http://schemas.microsoft.com/office/excel/2006/main">
          <x14:cfRule type="expression" priority="232" id="{ABC8AE14-9016-4024-A4ED-BA4E32DBD64D}">
            <xm:f>'https://yorkshirewater.sharepoint.com/sites/yw-147/05 PR19 BP documents/40 Post IAP Assurance/10 Tables/DD August 2019/[yky-pr19-business-plan_august-2019-DD resubmission_v5.xlsb]Validation flags'!#REF!=1</xm:f>
            <x14:dxf>
              <fill>
                <patternFill>
                  <bgColor rgb="FFE0DCD8"/>
                </patternFill>
              </fill>
            </x14:dxf>
          </x14:cfRule>
          <xm:sqref>H22:I22</xm:sqref>
        </x14:conditionalFormatting>
        <x14:conditionalFormatting xmlns:xm="http://schemas.microsoft.com/office/excel/2006/main">
          <x14:cfRule type="expression" priority="231" id="{305EDD9A-3E08-4CEB-9783-1310143AAD65}">
            <xm:f>'https://yorkshirewater.sharepoint.com/sites/yw-147/05 PR19 BP documents/40 Post IAP Assurance/10 Tables/DD August 2019/[yky-pr19-business-plan_august-2019-DD resubmission_v5.xlsb]Validation flags'!#REF!=1</xm:f>
            <x14:dxf>
              <fill>
                <patternFill>
                  <bgColor rgb="FFE0DCD8"/>
                </patternFill>
              </fill>
            </x14:dxf>
          </x14:cfRule>
          <xm:sqref>H26:I26</xm:sqref>
        </x14:conditionalFormatting>
        <x14:conditionalFormatting xmlns:xm="http://schemas.microsoft.com/office/excel/2006/main">
          <x14:cfRule type="expression" priority="230" id="{96E826D5-A26A-4EFD-9232-40AEBDD7AB87}">
            <xm:f>'https://yorkshirewater.sharepoint.com/sites/yw-147/05 PR19 BP documents/40 Post IAP Assurance/10 Tables/DD August 2019/[yky-pr19-business-plan_august-2019-DD resubmission_v5.xlsb]Validation flags'!#REF!=1</xm:f>
            <x14:dxf>
              <fill>
                <patternFill>
                  <bgColor rgb="FFE0DCD8"/>
                </patternFill>
              </fill>
            </x14:dxf>
          </x14:cfRule>
          <xm:sqref>H29:I29</xm:sqref>
        </x14:conditionalFormatting>
        <x14:conditionalFormatting xmlns:xm="http://schemas.microsoft.com/office/excel/2006/main">
          <x14:cfRule type="expression" priority="229" id="{48007118-62C3-429C-97AC-9DE7E45456CC}">
            <xm:f>'https://yorkshirewater.sharepoint.com/sites/yw-147/05 PR19 BP documents/40 Post IAP Assurance/10 Tables/DD August 2019/[yky-pr19-business-plan_august-2019-DD resubmission_v5.xlsb]Validation flags'!#REF!=1</xm:f>
            <x14:dxf>
              <fill>
                <patternFill>
                  <bgColor rgb="FFE0DCD8"/>
                </patternFill>
              </fill>
            </x14:dxf>
          </x14:cfRule>
          <xm:sqref>L22:M22</xm:sqref>
        </x14:conditionalFormatting>
        <x14:conditionalFormatting xmlns:xm="http://schemas.microsoft.com/office/excel/2006/main">
          <x14:cfRule type="expression" priority="228" id="{58E17670-80CC-43AD-9761-5EA17F3977B2}">
            <xm:f>'https://yorkshirewater.sharepoint.com/sites/yw-147/05 PR19 BP documents/40 Post IAP Assurance/10 Tables/DD August 2019/[yky-pr19-business-plan_august-2019-DD resubmission_v5.xlsb]Validation flags'!#REF!=1</xm:f>
            <x14:dxf>
              <fill>
                <patternFill>
                  <bgColor rgb="FFE0DCD8"/>
                </patternFill>
              </fill>
            </x14:dxf>
          </x14:cfRule>
          <xm:sqref>L26:M26</xm:sqref>
        </x14:conditionalFormatting>
        <x14:conditionalFormatting xmlns:xm="http://schemas.microsoft.com/office/excel/2006/main">
          <x14:cfRule type="expression" priority="227" id="{8D1A69D3-4F03-4BAF-AF46-B5E5B96969AA}">
            <xm:f>'https://yorkshirewater.sharepoint.com/sites/yw-147/05 PR19 BP documents/40 Post IAP Assurance/10 Tables/DD August 2019/[yky-pr19-business-plan_august-2019-DD resubmission_v5.xlsb]Validation flags'!#REF!=1</xm:f>
            <x14:dxf>
              <fill>
                <patternFill>
                  <bgColor rgb="FFE0DCD8"/>
                </patternFill>
              </fill>
            </x14:dxf>
          </x14:cfRule>
          <xm:sqref>L29:M29</xm:sqref>
        </x14:conditionalFormatting>
        <x14:conditionalFormatting xmlns:xm="http://schemas.microsoft.com/office/excel/2006/main">
          <x14:cfRule type="expression" priority="226" id="{3D6DC442-308D-40C4-A896-6810F81FCFD7}">
            <xm:f>'https://yorkshirewater.sharepoint.com/sites/yw-147/05 PR19 BP documents/40 Post IAP Assurance/10 Tables/DD August 2019/[yky-pr19-business-plan_august-2019-DD resubmission_v5.xlsb]Validation flags'!#REF!=1</xm:f>
            <x14:dxf>
              <fill>
                <patternFill>
                  <bgColor rgb="FFE0DCD8"/>
                </patternFill>
              </fill>
            </x14:dxf>
          </x14:cfRule>
          <xm:sqref>L10</xm:sqref>
        </x14:conditionalFormatting>
        <x14:conditionalFormatting xmlns:xm="http://schemas.microsoft.com/office/excel/2006/main">
          <x14:cfRule type="expression" priority="225" id="{9182C1C7-2C4D-422C-9AE4-2047AEF4AFB6}">
            <xm:f>'https://yorkshirewater.sharepoint.com/sites/yw-147/05 PR19 BP documents/40 Post IAP Assurance/10 Tables/DD August 2019/[yky-pr19-business-plan_august-2019-DD resubmission_v5.xlsb]Validation flags'!#REF!=1</xm:f>
            <x14:dxf>
              <fill>
                <patternFill>
                  <bgColor rgb="FFE0DCD8"/>
                </patternFill>
              </fill>
            </x14:dxf>
          </x14:cfRule>
          <xm:sqref>M10</xm:sqref>
        </x14:conditionalFormatting>
        <x14:conditionalFormatting xmlns:xm="http://schemas.microsoft.com/office/excel/2006/main">
          <x14:cfRule type="expression" priority="224" id="{EA9FF9C4-8794-43B7-9D43-E24E4F545659}">
            <xm:f>'https://yorkshirewater.sharepoint.com/sites/yw-147/05 PR19 BP documents/40 Post IAP Assurance/10 Tables/DD August 2019/[yky-pr19-business-plan_august-2019-DD resubmission_v5.xlsb]Validation flags'!#REF!=1</xm:f>
            <x14:dxf>
              <fill>
                <patternFill>
                  <bgColor rgb="FFE0DCD8"/>
                </patternFill>
              </fill>
            </x14:dxf>
          </x14:cfRule>
          <xm:sqref>L11:M12</xm:sqref>
        </x14:conditionalFormatting>
        <x14:conditionalFormatting xmlns:xm="http://schemas.microsoft.com/office/excel/2006/main">
          <x14:cfRule type="expression" priority="223" id="{9A7E5B2C-FE3D-4BDE-995B-069292EFC1B7}">
            <xm:f>'https://yorkshirewater.sharepoint.com/sites/yw-147/05 PR19 BP documents/40 Post IAP Assurance/10 Tables/DD August 2019/[yky-pr19-business-plan_august-2019-DD resubmission_v5.xlsb]Validation flags'!#REF!=1</xm:f>
            <x14:dxf>
              <fill>
                <patternFill>
                  <bgColor rgb="FFE0DCD8"/>
                </patternFill>
              </fill>
            </x14:dxf>
          </x14:cfRule>
          <xm:sqref>L14:M16</xm:sqref>
        </x14:conditionalFormatting>
        <x14:conditionalFormatting xmlns:xm="http://schemas.microsoft.com/office/excel/2006/main">
          <x14:cfRule type="expression" priority="222" id="{2D38AC5D-AFE7-4275-BED3-189311FDE83F}">
            <xm:f>'https://yorkshirewater.sharepoint.com/sites/yw-147/05 PR19 BP documents/40 Post IAP Assurance/10 Tables/DD August 2019/[yky-pr19-business-plan_august-2019-DD resubmission_v5.xlsb]Validation flags'!#REF!=1</xm:f>
            <x14:dxf>
              <fill>
                <patternFill>
                  <bgColor rgb="FFE0DCD8"/>
                </patternFill>
              </fill>
            </x14:dxf>
          </x14:cfRule>
          <xm:sqref>L13:M13</xm:sqref>
        </x14:conditionalFormatting>
        <x14:conditionalFormatting xmlns:xm="http://schemas.microsoft.com/office/excel/2006/main">
          <x14:cfRule type="expression" priority="221" id="{967A507E-A1BC-4A9D-8863-474FB6BEBDF4}">
            <xm:f>'https://yorkshirewater.sharepoint.com/sites/yw-147/05 PR19 BP documents/40 Post IAP Assurance/10 Tables/DD August 2019/[yky-pr19-business-plan_august-2019-DD resubmission_v5.xlsb]Validation flags'!#REF!=1</xm:f>
            <x14:dxf>
              <fill>
                <patternFill>
                  <bgColor rgb="FFE0DCD8"/>
                </patternFill>
              </fill>
            </x14:dxf>
          </x14:cfRule>
          <xm:sqref>L19:M19</xm:sqref>
        </x14:conditionalFormatting>
        <x14:conditionalFormatting xmlns:xm="http://schemas.microsoft.com/office/excel/2006/main">
          <x14:cfRule type="expression" priority="220" id="{DD703917-9646-4E77-A3EB-1159DCA47100}">
            <xm:f>'https://yorkshirewater.sharepoint.com/sites/yw-147/05 PR19 BP documents/40 Post IAP Assurance/10 Tables/DD August 2019/[yky-pr19-business-plan_august-2019-DD resubmission_v5.xlsb]Validation flags'!#REF!=1</xm:f>
            <x14:dxf>
              <fill>
                <patternFill>
                  <bgColor rgb="FFE0DCD8"/>
                </patternFill>
              </fill>
            </x14:dxf>
          </x14:cfRule>
          <xm:sqref>Q10</xm:sqref>
        </x14:conditionalFormatting>
        <x14:conditionalFormatting xmlns:xm="http://schemas.microsoft.com/office/excel/2006/main">
          <x14:cfRule type="expression" priority="219" id="{012E6D86-92CF-43EF-85A2-B8E673E24507}">
            <xm:f>'https://yorkshirewater.sharepoint.com/sites/yw-147/05 PR19 BP documents/40 Post IAP Assurance/10 Tables/DD August 2019/[yky-pr19-business-plan_august-2019-DD resubmission_v5.xlsb]Validation flags'!#REF!=1</xm:f>
            <x14:dxf>
              <fill>
                <patternFill>
                  <bgColor rgb="FFE0DCD8"/>
                </patternFill>
              </fill>
            </x14:dxf>
          </x14:cfRule>
          <xm:sqref>R10</xm:sqref>
        </x14:conditionalFormatting>
        <x14:conditionalFormatting xmlns:xm="http://schemas.microsoft.com/office/excel/2006/main">
          <x14:cfRule type="expression" priority="218" id="{D3614426-2FFF-43E8-A717-4844D6AD43A7}">
            <xm:f>'https://yorkshirewater.sharepoint.com/sites/yw-147/05 PR19 BP documents/40 Post IAP Assurance/10 Tables/DD August 2019/[yky-pr19-business-plan_august-2019-DD resubmission_v5.xlsb]Validation flags'!#REF!=1</xm:f>
            <x14:dxf>
              <fill>
                <patternFill>
                  <bgColor rgb="FFE0DCD8"/>
                </patternFill>
              </fill>
            </x14:dxf>
          </x14:cfRule>
          <xm:sqref>Q11:R12</xm:sqref>
        </x14:conditionalFormatting>
        <x14:conditionalFormatting xmlns:xm="http://schemas.microsoft.com/office/excel/2006/main">
          <x14:cfRule type="expression" priority="217" id="{F05E22FC-86D5-4E92-8C7B-63A061EE3A6C}">
            <xm:f>'https://yorkshirewater.sharepoint.com/sites/yw-147/05 PR19 BP documents/40 Post IAP Assurance/10 Tables/DD August 2019/[yky-pr19-business-plan_august-2019-DD resubmission_v5.xlsb]Validation flags'!#REF!=1</xm:f>
            <x14:dxf>
              <fill>
                <patternFill>
                  <bgColor rgb="FFE0DCD8"/>
                </patternFill>
              </fill>
            </x14:dxf>
          </x14:cfRule>
          <xm:sqref>Q14:R14 Q16:R16</xm:sqref>
        </x14:conditionalFormatting>
        <x14:conditionalFormatting xmlns:xm="http://schemas.microsoft.com/office/excel/2006/main">
          <x14:cfRule type="expression" priority="216" id="{CF0A9259-B3B2-4B72-B705-DE3E352F84CF}">
            <xm:f>'https://yorkshirewater.sharepoint.com/sites/yw-147/05 PR19 BP documents/40 Post IAP Assurance/10 Tables/DD August 2019/[yky-pr19-business-plan_august-2019-DD resubmission_v5.xlsb]Validation flags'!#REF!=1</xm:f>
            <x14:dxf>
              <fill>
                <patternFill>
                  <bgColor rgb="FFE0DCD8"/>
                </patternFill>
              </fill>
            </x14:dxf>
          </x14:cfRule>
          <xm:sqref>Z10</xm:sqref>
        </x14:conditionalFormatting>
        <x14:conditionalFormatting xmlns:xm="http://schemas.microsoft.com/office/excel/2006/main">
          <x14:cfRule type="expression" priority="215" id="{21062699-DEC1-4B0C-B6D6-8442B689BEE1}">
            <xm:f>'https://yorkshirewater.sharepoint.com/sites/yw-147/05 PR19 BP documents/40 Post IAP Assurance/10 Tables/DD August 2019/[yky-pr19-business-plan_august-2019-DD resubmission_v5.xlsb]Validation flags'!#REF!=1</xm:f>
            <x14:dxf>
              <fill>
                <patternFill>
                  <bgColor rgb="FFE0DCD8"/>
                </patternFill>
              </fill>
            </x14:dxf>
          </x14:cfRule>
          <xm:sqref>AA10</xm:sqref>
        </x14:conditionalFormatting>
        <x14:conditionalFormatting xmlns:xm="http://schemas.microsoft.com/office/excel/2006/main">
          <x14:cfRule type="expression" priority="214" id="{CA0766C8-74F5-4CD5-A77D-BECD9C5D82B9}">
            <xm:f>'https://yorkshirewater.sharepoint.com/sites/yw-147/05 PR19 BP documents/40 Post IAP Assurance/10 Tables/DD August 2019/[yky-pr19-business-plan_august-2019-DD resubmission_v5.xlsb]Validation flags'!#REF!=1</xm:f>
            <x14:dxf>
              <fill>
                <patternFill>
                  <bgColor rgb="FFE0DCD8"/>
                </patternFill>
              </fill>
            </x14:dxf>
          </x14:cfRule>
          <xm:sqref>Z11:AA12</xm:sqref>
        </x14:conditionalFormatting>
        <x14:conditionalFormatting xmlns:xm="http://schemas.microsoft.com/office/excel/2006/main">
          <x14:cfRule type="expression" priority="213" id="{B328AD51-6B97-473C-BB73-DFC30E40366B}">
            <xm:f>'https://yorkshirewater.sharepoint.com/sites/yw-147/05 PR19 BP documents/40 Post IAP Assurance/10 Tables/DD August 2019/[yky-pr19-business-plan_august-2019-DD resubmission_v5.xlsb]Validation flags'!#REF!=1</xm:f>
            <x14:dxf>
              <fill>
                <patternFill>
                  <bgColor rgb="FFE0DCD8"/>
                </patternFill>
              </fill>
            </x14:dxf>
          </x14:cfRule>
          <xm:sqref>Z14:AA14 Z16:AA16</xm:sqref>
        </x14:conditionalFormatting>
        <x14:conditionalFormatting xmlns:xm="http://schemas.microsoft.com/office/excel/2006/main">
          <x14:cfRule type="expression" priority="212" id="{38A1172B-F7BD-45DB-9501-379A731E84B2}">
            <xm:f>'https://yorkshirewater.sharepoint.com/sites/yw-147/05 PR19 BP documents/40 Post IAP Assurance/10 Tables/DD August 2019/[yky-pr19-business-plan_august-2019-DD resubmission_v5.xlsb]Validation flags'!#REF!=1</xm:f>
            <x14:dxf>
              <fill>
                <patternFill>
                  <bgColor rgb="FFE0DCD8"/>
                </patternFill>
              </fill>
            </x14:dxf>
          </x14:cfRule>
          <xm:sqref>AI10</xm:sqref>
        </x14:conditionalFormatting>
        <x14:conditionalFormatting xmlns:xm="http://schemas.microsoft.com/office/excel/2006/main">
          <x14:cfRule type="expression" priority="211" id="{87F427E0-00F9-4154-A27D-83CC2E682128}">
            <xm:f>'https://yorkshirewater.sharepoint.com/sites/yw-147/05 PR19 BP documents/40 Post IAP Assurance/10 Tables/DD August 2019/[yky-pr19-business-plan_august-2019-DD resubmission_v5.xlsb]Validation flags'!#REF!=1</xm:f>
            <x14:dxf>
              <fill>
                <patternFill>
                  <bgColor rgb="FFE0DCD8"/>
                </patternFill>
              </fill>
            </x14:dxf>
          </x14:cfRule>
          <xm:sqref>AJ10</xm:sqref>
        </x14:conditionalFormatting>
        <x14:conditionalFormatting xmlns:xm="http://schemas.microsoft.com/office/excel/2006/main">
          <x14:cfRule type="expression" priority="210" id="{0FBEAE4A-0820-4311-800B-ED9671D1B1AC}">
            <xm:f>'https://yorkshirewater.sharepoint.com/sites/yw-147/05 PR19 BP documents/40 Post IAP Assurance/10 Tables/DD August 2019/[yky-pr19-business-plan_august-2019-DD resubmission_v5.xlsb]Validation flags'!#REF!=1</xm:f>
            <x14:dxf>
              <fill>
                <patternFill>
                  <bgColor rgb="FFE0DCD8"/>
                </patternFill>
              </fill>
            </x14:dxf>
          </x14:cfRule>
          <xm:sqref>AI11:AJ12</xm:sqref>
        </x14:conditionalFormatting>
        <x14:conditionalFormatting xmlns:xm="http://schemas.microsoft.com/office/excel/2006/main">
          <x14:cfRule type="expression" priority="209" id="{80CDB4CC-21F7-48EF-9A2E-27C1B9993FAA}">
            <xm:f>'https://yorkshirewater.sharepoint.com/sites/yw-147/05 PR19 BP documents/40 Post IAP Assurance/10 Tables/DD August 2019/[yky-pr19-business-plan_august-2019-DD resubmission_v5.xlsb]Validation flags'!#REF!=1</xm:f>
            <x14:dxf>
              <fill>
                <patternFill>
                  <bgColor rgb="FFE0DCD8"/>
                </patternFill>
              </fill>
            </x14:dxf>
          </x14:cfRule>
          <xm:sqref>AI14:AJ14 AI16:AJ16</xm:sqref>
        </x14:conditionalFormatting>
        <x14:conditionalFormatting xmlns:xm="http://schemas.microsoft.com/office/excel/2006/main">
          <x14:cfRule type="expression" priority="208" id="{D0E1EDA8-C68F-4D7B-BDCA-A3E9E9D6EC54}">
            <xm:f>'https://yorkshirewater.sharepoint.com/sites/yw-147/05 PR19 BP documents/40 Post IAP Assurance/10 Tables/DD August 2019/[yky-pr19-business-plan_august-2019-DD resubmission_v5.xlsb]Validation flags'!#REF!=1</xm:f>
            <x14:dxf>
              <fill>
                <patternFill>
                  <bgColor rgb="FFE0DCD8"/>
                </patternFill>
              </fill>
            </x14:dxf>
          </x14:cfRule>
          <xm:sqref>BA10</xm:sqref>
        </x14:conditionalFormatting>
        <x14:conditionalFormatting xmlns:xm="http://schemas.microsoft.com/office/excel/2006/main">
          <x14:cfRule type="expression" priority="207" id="{F3BCB360-BC22-4E19-9E0E-14093B991163}">
            <xm:f>'https://yorkshirewater.sharepoint.com/sites/yw-147/05 PR19 BP documents/40 Post IAP Assurance/10 Tables/DD August 2019/[yky-pr19-business-plan_august-2019-DD resubmission_v5.xlsb]Validation flags'!#REF!=1</xm:f>
            <x14:dxf>
              <fill>
                <patternFill>
                  <bgColor rgb="FFE0DCD8"/>
                </patternFill>
              </fill>
            </x14:dxf>
          </x14:cfRule>
          <xm:sqref>BB10</xm:sqref>
        </x14:conditionalFormatting>
        <x14:conditionalFormatting xmlns:xm="http://schemas.microsoft.com/office/excel/2006/main">
          <x14:cfRule type="expression" priority="206" id="{7D7E0233-4401-4379-AF1F-F95269086B15}">
            <xm:f>'https://yorkshirewater.sharepoint.com/sites/yw-147/05 PR19 BP documents/40 Post IAP Assurance/10 Tables/DD August 2019/[yky-pr19-business-plan_august-2019-DD resubmission_v5.xlsb]Validation flags'!#REF!=1</xm:f>
            <x14:dxf>
              <fill>
                <patternFill>
                  <bgColor rgb="FFE0DCD8"/>
                </patternFill>
              </fill>
            </x14:dxf>
          </x14:cfRule>
          <xm:sqref>BA11:BB12</xm:sqref>
        </x14:conditionalFormatting>
        <x14:conditionalFormatting xmlns:xm="http://schemas.microsoft.com/office/excel/2006/main">
          <x14:cfRule type="expression" priority="205" id="{CE1F225C-28D7-4AB4-9FD1-A8418EB9CF82}">
            <xm:f>'https://yorkshirewater.sharepoint.com/sites/yw-147/05 PR19 BP documents/40 Post IAP Assurance/10 Tables/DD August 2019/[yky-pr19-business-plan_august-2019-DD resubmission_v5.xlsb]Validation flags'!#REF!=1</xm:f>
            <x14:dxf>
              <fill>
                <patternFill>
                  <bgColor rgb="FFE0DCD8"/>
                </patternFill>
              </fill>
            </x14:dxf>
          </x14:cfRule>
          <xm:sqref>BA14:BB14 BA16:BB16</xm:sqref>
        </x14:conditionalFormatting>
        <x14:conditionalFormatting xmlns:xm="http://schemas.microsoft.com/office/excel/2006/main">
          <x14:cfRule type="expression" priority="204" id="{0C450CC4-B986-4AE4-88C7-FDE202DE80AC}">
            <xm:f>'https://yorkshirewater.sharepoint.com/sites/yw-147/05 PR19 BP documents/40 Post IAP Assurance/10 Tables/DD August 2019/[yky-pr19-business-plan_august-2019-DD resubmission_v5.xlsb]Validation flags'!#REF!=1</xm:f>
            <x14:dxf>
              <fill>
                <patternFill>
                  <bgColor rgb="FFE0DCD8"/>
                </patternFill>
              </fill>
            </x14:dxf>
          </x14:cfRule>
          <xm:sqref>BJ10</xm:sqref>
        </x14:conditionalFormatting>
        <x14:conditionalFormatting xmlns:xm="http://schemas.microsoft.com/office/excel/2006/main">
          <x14:cfRule type="expression" priority="203" id="{EBE8D1B5-95E9-42FA-B50A-212EA99EABE7}">
            <xm:f>'https://yorkshirewater.sharepoint.com/sites/yw-147/05 PR19 BP documents/40 Post IAP Assurance/10 Tables/DD August 2019/[yky-pr19-business-plan_august-2019-DD resubmission_v5.xlsb]Validation flags'!#REF!=1</xm:f>
            <x14:dxf>
              <fill>
                <patternFill>
                  <bgColor rgb="FFE0DCD8"/>
                </patternFill>
              </fill>
            </x14:dxf>
          </x14:cfRule>
          <xm:sqref>BK10</xm:sqref>
        </x14:conditionalFormatting>
        <x14:conditionalFormatting xmlns:xm="http://schemas.microsoft.com/office/excel/2006/main">
          <x14:cfRule type="expression" priority="202" id="{E4865758-1BBA-4BB4-BA53-56F3EF1AF8A6}">
            <xm:f>'https://yorkshirewater.sharepoint.com/sites/yw-147/05 PR19 BP documents/40 Post IAP Assurance/10 Tables/DD August 2019/[yky-pr19-business-plan_august-2019-DD resubmission_v5.xlsb]Validation flags'!#REF!=1</xm:f>
            <x14:dxf>
              <fill>
                <patternFill>
                  <bgColor rgb="FFE0DCD8"/>
                </patternFill>
              </fill>
            </x14:dxf>
          </x14:cfRule>
          <xm:sqref>BJ11:BK12</xm:sqref>
        </x14:conditionalFormatting>
        <x14:conditionalFormatting xmlns:xm="http://schemas.microsoft.com/office/excel/2006/main">
          <x14:cfRule type="expression" priority="201" id="{5570267C-F8D7-42F8-8B79-54F2D099F917}">
            <xm:f>'https://yorkshirewater.sharepoint.com/sites/yw-147/05 PR19 BP documents/40 Post IAP Assurance/10 Tables/DD August 2019/[yky-pr19-business-plan_august-2019-DD resubmission_v5.xlsb]Validation flags'!#REF!=1</xm:f>
            <x14:dxf>
              <fill>
                <patternFill>
                  <bgColor rgb="FFE0DCD8"/>
                </patternFill>
              </fill>
            </x14:dxf>
          </x14:cfRule>
          <xm:sqref>BJ14:BK14 BJ16:BK16</xm:sqref>
        </x14:conditionalFormatting>
        <x14:conditionalFormatting xmlns:xm="http://schemas.microsoft.com/office/excel/2006/main">
          <x14:cfRule type="expression" priority="200" id="{C65BF4E6-81B5-4AFB-B6A7-4A69B119E73E}">
            <xm:f>'https://yorkshirewater.sharepoint.com/sites/yw-147/05 PR19 BP documents/40 Post IAP Assurance/10 Tables/DD August 2019/[yky-pr19-business-plan_august-2019-DD resubmission_v5.xlsb]Validation flags'!#REF!=1</xm:f>
            <x14:dxf>
              <fill>
                <patternFill>
                  <bgColor rgb="FFE0DCD8"/>
                </patternFill>
              </fill>
            </x14:dxf>
          </x14:cfRule>
          <xm:sqref>BS10</xm:sqref>
        </x14:conditionalFormatting>
        <x14:conditionalFormatting xmlns:xm="http://schemas.microsoft.com/office/excel/2006/main">
          <x14:cfRule type="expression" priority="199" id="{A28C0FBB-AD37-43E6-BDE7-FBB4CAA0935B}">
            <xm:f>'https://yorkshirewater.sharepoint.com/sites/yw-147/05 PR19 BP documents/40 Post IAP Assurance/10 Tables/DD August 2019/[yky-pr19-business-plan_august-2019-DD resubmission_v5.xlsb]Validation flags'!#REF!=1</xm:f>
            <x14:dxf>
              <fill>
                <patternFill>
                  <bgColor rgb="FFE0DCD8"/>
                </patternFill>
              </fill>
            </x14:dxf>
          </x14:cfRule>
          <xm:sqref>BT10</xm:sqref>
        </x14:conditionalFormatting>
        <x14:conditionalFormatting xmlns:xm="http://schemas.microsoft.com/office/excel/2006/main">
          <x14:cfRule type="expression" priority="198" id="{CD5B2171-AA14-4237-B68B-44FCCBECA17B}">
            <xm:f>'https://yorkshirewater.sharepoint.com/sites/yw-147/05 PR19 BP documents/40 Post IAP Assurance/10 Tables/DD August 2019/[yky-pr19-business-plan_august-2019-DD resubmission_v5.xlsb]Validation flags'!#REF!=1</xm:f>
            <x14:dxf>
              <fill>
                <patternFill>
                  <bgColor rgb="FFE0DCD8"/>
                </patternFill>
              </fill>
            </x14:dxf>
          </x14:cfRule>
          <xm:sqref>BS11:BT12</xm:sqref>
        </x14:conditionalFormatting>
        <x14:conditionalFormatting xmlns:xm="http://schemas.microsoft.com/office/excel/2006/main">
          <x14:cfRule type="expression" priority="197" id="{4C106586-3C23-41A2-95A1-D0B1FA1EB2F0}">
            <xm:f>'https://yorkshirewater.sharepoint.com/sites/yw-147/05 PR19 BP documents/40 Post IAP Assurance/10 Tables/DD August 2019/[yky-pr19-business-plan_august-2019-DD resubmission_v5.xlsb]Validation flags'!#REF!=1</xm:f>
            <x14:dxf>
              <fill>
                <patternFill>
                  <bgColor rgb="FFE0DCD8"/>
                </patternFill>
              </fill>
            </x14:dxf>
          </x14:cfRule>
          <xm:sqref>BS14:BT14 BS16:BT16</xm:sqref>
        </x14:conditionalFormatting>
        <x14:conditionalFormatting xmlns:xm="http://schemas.microsoft.com/office/excel/2006/main">
          <x14:cfRule type="expression" priority="196" id="{17E54C72-223D-4335-8AC1-95DD8F09BC7E}">
            <xm:f>'https://yorkshirewater.sharepoint.com/sites/yw-147/05 PR19 BP documents/40 Post IAP Assurance/10 Tables/DD August 2019/[yky-pr19-business-plan_august-2019-DD resubmission_v5.xlsb]Validation flags'!#REF!=1</xm:f>
            <x14:dxf>
              <fill>
                <patternFill>
                  <bgColor rgb="FFE0DCD8"/>
                </patternFill>
              </fill>
            </x14:dxf>
          </x14:cfRule>
          <xm:sqref>CB10</xm:sqref>
        </x14:conditionalFormatting>
        <x14:conditionalFormatting xmlns:xm="http://schemas.microsoft.com/office/excel/2006/main">
          <x14:cfRule type="expression" priority="195" id="{B17D4B1F-0E56-4CB9-A73B-06E8156B336C}">
            <xm:f>'https://yorkshirewater.sharepoint.com/sites/yw-147/05 PR19 BP documents/40 Post IAP Assurance/10 Tables/DD August 2019/[yky-pr19-business-plan_august-2019-DD resubmission_v5.xlsb]Validation flags'!#REF!=1</xm:f>
            <x14:dxf>
              <fill>
                <patternFill>
                  <bgColor rgb="FFE0DCD8"/>
                </patternFill>
              </fill>
            </x14:dxf>
          </x14:cfRule>
          <xm:sqref>CC10</xm:sqref>
        </x14:conditionalFormatting>
        <x14:conditionalFormatting xmlns:xm="http://schemas.microsoft.com/office/excel/2006/main">
          <x14:cfRule type="expression" priority="194" id="{318C1197-8332-4D0F-9DD4-5099D6426F90}">
            <xm:f>'https://yorkshirewater.sharepoint.com/sites/yw-147/05 PR19 BP documents/40 Post IAP Assurance/10 Tables/DD August 2019/[yky-pr19-business-plan_august-2019-DD resubmission_v5.xlsb]Validation flags'!#REF!=1</xm:f>
            <x14:dxf>
              <fill>
                <patternFill>
                  <bgColor rgb="FFE0DCD8"/>
                </patternFill>
              </fill>
            </x14:dxf>
          </x14:cfRule>
          <xm:sqref>CB11:CC12</xm:sqref>
        </x14:conditionalFormatting>
        <x14:conditionalFormatting xmlns:xm="http://schemas.microsoft.com/office/excel/2006/main">
          <x14:cfRule type="expression" priority="193" id="{C04646DD-CCBA-4475-B539-4BC114B487F5}">
            <xm:f>'https://yorkshirewater.sharepoint.com/sites/yw-147/05 PR19 BP documents/40 Post IAP Assurance/10 Tables/DD August 2019/[yky-pr19-business-plan_august-2019-DD resubmission_v5.xlsb]Validation flags'!#REF!=1</xm:f>
            <x14:dxf>
              <fill>
                <patternFill>
                  <bgColor rgb="FFE0DCD8"/>
                </patternFill>
              </fill>
            </x14:dxf>
          </x14:cfRule>
          <xm:sqref>CB14:CC14 CB16:CC16</xm:sqref>
        </x14:conditionalFormatting>
        <x14:conditionalFormatting xmlns:xm="http://schemas.microsoft.com/office/excel/2006/main">
          <x14:cfRule type="expression" priority="192" id="{0E3BF115-61D3-4D04-9B01-3971B83200AA}">
            <xm:f>'https://yorkshirewater.sharepoint.com/sites/yw-147/05 PR19 BP documents/40 Post IAP Assurance/10 Tables/DD August 2019/[yky-pr19-business-plan_august-2019-DD resubmission_v5.xlsb]Validation flags'!#REF!=1</xm:f>
            <x14:dxf>
              <fill>
                <patternFill>
                  <bgColor rgb="FFE0DCD8"/>
                </patternFill>
              </fill>
            </x14:dxf>
          </x14:cfRule>
          <xm:sqref>CK10</xm:sqref>
        </x14:conditionalFormatting>
        <x14:conditionalFormatting xmlns:xm="http://schemas.microsoft.com/office/excel/2006/main">
          <x14:cfRule type="expression" priority="191" id="{969BBE76-1703-4696-8A66-40B82DDCEF04}">
            <xm:f>'https://yorkshirewater.sharepoint.com/sites/yw-147/05 PR19 BP documents/40 Post IAP Assurance/10 Tables/DD August 2019/[yky-pr19-business-plan_august-2019-DD resubmission_v5.xlsb]Validation flags'!#REF!=1</xm:f>
            <x14:dxf>
              <fill>
                <patternFill>
                  <bgColor rgb="FFE0DCD8"/>
                </patternFill>
              </fill>
            </x14:dxf>
          </x14:cfRule>
          <xm:sqref>CL10</xm:sqref>
        </x14:conditionalFormatting>
        <x14:conditionalFormatting xmlns:xm="http://schemas.microsoft.com/office/excel/2006/main">
          <x14:cfRule type="expression" priority="190" id="{AAD74599-CB17-451F-8311-CFBC9CE52B43}">
            <xm:f>'https://yorkshirewater.sharepoint.com/sites/yw-147/05 PR19 BP documents/40 Post IAP Assurance/10 Tables/DD August 2019/[yky-pr19-business-plan_august-2019-DD resubmission_v5.xlsb]Validation flags'!#REF!=1</xm:f>
            <x14:dxf>
              <fill>
                <patternFill>
                  <bgColor rgb="FFE0DCD8"/>
                </patternFill>
              </fill>
            </x14:dxf>
          </x14:cfRule>
          <xm:sqref>CK11:CL12</xm:sqref>
        </x14:conditionalFormatting>
        <x14:conditionalFormatting xmlns:xm="http://schemas.microsoft.com/office/excel/2006/main">
          <x14:cfRule type="expression" priority="189" id="{24357E43-A224-4DB0-95E7-6C5018FD9448}">
            <xm:f>'https://yorkshirewater.sharepoint.com/sites/yw-147/05 PR19 BP documents/40 Post IAP Assurance/10 Tables/DD August 2019/[yky-pr19-business-plan_august-2019-DD resubmission_v5.xlsb]Validation flags'!#REF!=1</xm:f>
            <x14:dxf>
              <fill>
                <patternFill>
                  <bgColor rgb="FFE0DCD8"/>
                </patternFill>
              </fill>
            </x14:dxf>
          </x14:cfRule>
          <xm:sqref>CK14:CL14 CK16:CL16</xm:sqref>
        </x14:conditionalFormatting>
        <x14:conditionalFormatting xmlns:xm="http://schemas.microsoft.com/office/excel/2006/main">
          <x14:cfRule type="expression" priority="188" id="{8E038563-A4D3-4891-A3E7-0A172C78BACB}">
            <xm:f>'https://yorkshirewater.sharepoint.com/sites/yw-147/05 PR19 BP documents/40 Post IAP Assurance/10 Tables/DD August 2019/[yky-pr19-business-plan_august-2019-DD resubmission_v5.xlsb]Validation flags'!#REF!=1</xm:f>
            <x14:dxf>
              <fill>
                <patternFill>
                  <bgColor rgb="FFE0DCD8"/>
                </patternFill>
              </fill>
            </x14:dxf>
          </x14:cfRule>
          <xm:sqref>CT10</xm:sqref>
        </x14:conditionalFormatting>
        <x14:conditionalFormatting xmlns:xm="http://schemas.microsoft.com/office/excel/2006/main">
          <x14:cfRule type="expression" priority="187" id="{559527DC-7B3F-4828-A13F-ABA1F8D538D3}">
            <xm:f>'https://yorkshirewater.sharepoint.com/sites/yw-147/05 PR19 BP documents/40 Post IAP Assurance/10 Tables/DD August 2019/[yky-pr19-business-plan_august-2019-DD resubmission_v5.xlsb]Validation flags'!#REF!=1</xm:f>
            <x14:dxf>
              <fill>
                <patternFill>
                  <bgColor rgb="FFE0DCD8"/>
                </patternFill>
              </fill>
            </x14:dxf>
          </x14:cfRule>
          <xm:sqref>CU10</xm:sqref>
        </x14:conditionalFormatting>
        <x14:conditionalFormatting xmlns:xm="http://schemas.microsoft.com/office/excel/2006/main">
          <x14:cfRule type="expression" priority="186" id="{49409C60-7BA1-406B-9E74-72846C19032F}">
            <xm:f>'https://yorkshirewater.sharepoint.com/sites/yw-147/05 PR19 BP documents/40 Post IAP Assurance/10 Tables/DD August 2019/[yky-pr19-business-plan_august-2019-DD resubmission_v5.xlsb]Validation flags'!#REF!=1</xm:f>
            <x14:dxf>
              <fill>
                <patternFill>
                  <bgColor rgb="FFE0DCD8"/>
                </patternFill>
              </fill>
            </x14:dxf>
          </x14:cfRule>
          <xm:sqref>CT11:CU12</xm:sqref>
        </x14:conditionalFormatting>
        <x14:conditionalFormatting xmlns:xm="http://schemas.microsoft.com/office/excel/2006/main">
          <x14:cfRule type="expression" priority="185" id="{983E2243-DB84-4125-A5FF-670392220F3E}">
            <xm:f>'https://yorkshirewater.sharepoint.com/sites/yw-147/05 PR19 BP documents/40 Post IAP Assurance/10 Tables/DD August 2019/[yky-pr19-business-plan_august-2019-DD resubmission_v5.xlsb]Validation flags'!#REF!=1</xm:f>
            <x14:dxf>
              <fill>
                <patternFill>
                  <bgColor rgb="FFE0DCD8"/>
                </patternFill>
              </fill>
            </x14:dxf>
          </x14:cfRule>
          <xm:sqref>CT14:CU14 CT16:CU16</xm:sqref>
        </x14:conditionalFormatting>
        <x14:conditionalFormatting xmlns:xm="http://schemas.microsoft.com/office/excel/2006/main">
          <x14:cfRule type="expression" priority="184" id="{EEBF24EB-9BBD-4484-9142-2E873AD50F46}">
            <xm:f>'https://yorkshirewater.sharepoint.com/sites/yw-147/05 PR19 BP documents/40 Post IAP Assurance/10 Tables/DD August 2019/[yky-pr19-business-plan_august-2019-DD resubmission_v5.xlsb]Validation flags'!#REF!=1</xm:f>
            <x14:dxf>
              <fill>
                <patternFill>
                  <bgColor rgb="FFE0DCD8"/>
                </patternFill>
              </fill>
            </x14:dxf>
          </x14:cfRule>
          <xm:sqref>DC10</xm:sqref>
        </x14:conditionalFormatting>
        <x14:conditionalFormatting xmlns:xm="http://schemas.microsoft.com/office/excel/2006/main">
          <x14:cfRule type="expression" priority="183" id="{9C596FA8-8D74-4C9F-A5F4-97BB85CA155D}">
            <xm:f>'https://yorkshirewater.sharepoint.com/sites/yw-147/05 PR19 BP documents/40 Post IAP Assurance/10 Tables/DD August 2019/[yky-pr19-business-plan_august-2019-DD resubmission_v5.xlsb]Validation flags'!#REF!=1</xm:f>
            <x14:dxf>
              <fill>
                <patternFill>
                  <bgColor rgb="FFE0DCD8"/>
                </patternFill>
              </fill>
            </x14:dxf>
          </x14:cfRule>
          <xm:sqref>DD10</xm:sqref>
        </x14:conditionalFormatting>
        <x14:conditionalFormatting xmlns:xm="http://schemas.microsoft.com/office/excel/2006/main">
          <x14:cfRule type="expression" priority="182" id="{E8FF222A-81AF-4EC6-B42D-CC3DD1B6153F}">
            <xm:f>'https://yorkshirewater.sharepoint.com/sites/yw-147/05 PR19 BP documents/40 Post IAP Assurance/10 Tables/DD August 2019/[yky-pr19-business-plan_august-2019-DD resubmission_v5.xlsb]Validation flags'!#REF!=1</xm:f>
            <x14:dxf>
              <fill>
                <patternFill>
                  <bgColor rgb="FFE0DCD8"/>
                </patternFill>
              </fill>
            </x14:dxf>
          </x14:cfRule>
          <xm:sqref>DC11:DD12</xm:sqref>
        </x14:conditionalFormatting>
        <x14:conditionalFormatting xmlns:xm="http://schemas.microsoft.com/office/excel/2006/main">
          <x14:cfRule type="expression" priority="181" id="{D52F39A6-CF10-468C-AFB8-5D6305FFC482}">
            <xm:f>'https://yorkshirewater.sharepoint.com/sites/yw-147/05 PR19 BP documents/40 Post IAP Assurance/10 Tables/DD August 2019/[yky-pr19-business-plan_august-2019-DD resubmission_v5.xlsb]Validation flags'!#REF!=1</xm:f>
            <x14:dxf>
              <fill>
                <patternFill>
                  <bgColor rgb="FFE0DCD8"/>
                </patternFill>
              </fill>
            </x14:dxf>
          </x14:cfRule>
          <xm:sqref>DC14:DD14 DC16:DD16</xm:sqref>
        </x14:conditionalFormatting>
        <x14:conditionalFormatting xmlns:xm="http://schemas.microsoft.com/office/excel/2006/main">
          <x14:cfRule type="expression" priority="180" id="{55619B1E-72AE-4258-A3D0-1C1780747BE5}">
            <xm:f>'https://yorkshirewater.sharepoint.com/sites/yw-147/05 PR19 BP documents/40 Post IAP Assurance/10 Tables/DD August 2019/[yky-pr19-business-plan_august-2019-DD resubmission_v5.xlsb]Validation flags'!#REF!=1</xm:f>
            <x14:dxf>
              <fill>
                <patternFill>
                  <bgColor rgb="FFE0DCD8"/>
                </patternFill>
              </fill>
            </x14:dxf>
          </x14:cfRule>
          <xm:sqref>DL10</xm:sqref>
        </x14:conditionalFormatting>
        <x14:conditionalFormatting xmlns:xm="http://schemas.microsoft.com/office/excel/2006/main">
          <x14:cfRule type="expression" priority="179" id="{780BAF98-FE01-4B4D-8544-0DD0194ECF47}">
            <xm:f>'https://yorkshirewater.sharepoint.com/sites/yw-147/05 PR19 BP documents/40 Post IAP Assurance/10 Tables/DD August 2019/[yky-pr19-business-plan_august-2019-DD resubmission_v5.xlsb]Validation flags'!#REF!=1</xm:f>
            <x14:dxf>
              <fill>
                <patternFill>
                  <bgColor rgb="FFE0DCD8"/>
                </patternFill>
              </fill>
            </x14:dxf>
          </x14:cfRule>
          <xm:sqref>DM10</xm:sqref>
        </x14:conditionalFormatting>
        <x14:conditionalFormatting xmlns:xm="http://schemas.microsoft.com/office/excel/2006/main">
          <x14:cfRule type="expression" priority="178" id="{05109368-F1DB-4E00-B0DF-C44FFA387C9F}">
            <xm:f>'https://yorkshirewater.sharepoint.com/sites/yw-147/05 PR19 BP documents/40 Post IAP Assurance/10 Tables/DD August 2019/[yky-pr19-business-plan_august-2019-DD resubmission_v5.xlsb]Validation flags'!#REF!=1</xm:f>
            <x14:dxf>
              <fill>
                <patternFill>
                  <bgColor rgb="FFE0DCD8"/>
                </patternFill>
              </fill>
            </x14:dxf>
          </x14:cfRule>
          <xm:sqref>DL11:DM12</xm:sqref>
        </x14:conditionalFormatting>
        <x14:conditionalFormatting xmlns:xm="http://schemas.microsoft.com/office/excel/2006/main">
          <x14:cfRule type="expression" priority="177" id="{7F29A012-56D1-488D-AC90-73757D063073}">
            <xm:f>'https://yorkshirewater.sharepoint.com/sites/yw-147/05 PR19 BP documents/40 Post IAP Assurance/10 Tables/DD August 2019/[yky-pr19-business-plan_august-2019-DD resubmission_v5.xlsb]Validation flags'!#REF!=1</xm:f>
            <x14:dxf>
              <fill>
                <patternFill>
                  <bgColor rgb="FFE0DCD8"/>
                </patternFill>
              </fill>
            </x14:dxf>
          </x14:cfRule>
          <xm:sqref>DL14:DM14 DL16:DM16</xm:sqref>
        </x14:conditionalFormatting>
        <x14:conditionalFormatting xmlns:xm="http://schemas.microsoft.com/office/excel/2006/main">
          <x14:cfRule type="expression" priority="176" id="{DDD163B1-C7F8-431B-AFEA-1E8B347B594E}">
            <xm:f>'https://yorkshirewater.sharepoint.com/sites/yw-147/05 PR19 BP documents/40 Post IAP Assurance/10 Tables/DD August 2019/[yky-pr19-business-plan_august-2019-DD resubmission_v5.xlsb]Validation flags'!#REF!=1</xm:f>
            <x14:dxf>
              <fill>
                <patternFill>
                  <bgColor rgb="FFE0DCD8"/>
                </patternFill>
              </fill>
            </x14:dxf>
          </x14:cfRule>
          <xm:sqref>U10</xm:sqref>
        </x14:conditionalFormatting>
        <x14:conditionalFormatting xmlns:xm="http://schemas.microsoft.com/office/excel/2006/main">
          <x14:cfRule type="expression" priority="175" id="{7CC86EE9-730F-4160-ACC3-A904F06684C5}">
            <xm:f>'https://yorkshirewater.sharepoint.com/sites/yw-147/05 PR19 BP documents/40 Post IAP Assurance/10 Tables/DD August 2019/[yky-pr19-business-plan_august-2019-DD resubmission_v5.xlsb]Validation flags'!#REF!=1</xm:f>
            <x14:dxf>
              <fill>
                <patternFill>
                  <bgColor rgb="FFE0DCD8"/>
                </patternFill>
              </fill>
            </x14:dxf>
          </x14:cfRule>
          <xm:sqref>V10</xm:sqref>
        </x14:conditionalFormatting>
        <x14:conditionalFormatting xmlns:xm="http://schemas.microsoft.com/office/excel/2006/main">
          <x14:cfRule type="expression" priority="174" id="{2B8341E6-DB49-4333-A230-0D266273C13B}">
            <xm:f>'https://yorkshirewater.sharepoint.com/sites/yw-147/05 PR19 BP documents/40 Post IAP Assurance/10 Tables/DD August 2019/[yky-pr19-business-plan_august-2019-DD resubmission_v5.xlsb]Validation flags'!#REF!=1</xm:f>
            <x14:dxf>
              <fill>
                <patternFill>
                  <bgColor rgb="FFE0DCD8"/>
                </patternFill>
              </fill>
            </x14:dxf>
          </x14:cfRule>
          <xm:sqref>U11:V12</xm:sqref>
        </x14:conditionalFormatting>
        <x14:conditionalFormatting xmlns:xm="http://schemas.microsoft.com/office/excel/2006/main">
          <x14:cfRule type="expression" priority="173" id="{BC2B4280-CBFE-46EF-9751-6718822443DF}">
            <xm:f>'https://yorkshirewater.sharepoint.com/sites/yw-147/05 PR19 BP documents/40 Post IAP Assurance/10 Tables/DD August 2019/[yky-pr19-business-plan_august-2019-DD resubmission_v5.xlsb]Validation flags'!#REF!=1</xm:f>
            <x14:dxf>
              <fill>
                <patternFill>
                  <bgColor rgb="FFE0DCD8"/>
                </patternFill>
              </fill>
            </x14:dxf>
          </x14:cfRule>
          <xm:sqref>U14:V14 U16:V16</xm:sqref>
        </x14:conditionalFormatting>
        <x14:conditionalFormatting xmlns:xm="http://schemas.microsoft.com/office/excel/2006/main">
          <x14:cfRule type="expression" priority="172" id="{D9C1DD6E-0A91-40D7-B86C-D047D26EC11E}">
            <xm:f>'https://yorkshirewater.sharepoint.com/sites/yw-147/05 PR19 BP documents/40 Post IAP Assurance/10 Tables/DD August 2019/[yky-pr19-business-plan_august-2019-DD resubmission_v5.xlsb]Validation flags'!#REF!=1</xm:f>
            <x14:dxf>
              <fill>
                <patternFill>
                  <bgColor rgb="FFE0DCD8"/>
                </patternFill>
              </fill>
            </x14:dxf>
          </x14:cfRule>
          <xm:sqref>U13:V13</xm:sqref>
        </x14:conditionalFormatting>
        <x14:conditionalFormatting xmlns:xm="http://schemas.microsoft.com/office/excel/2006/main">
          <x14:cfRule type="expression" priority="171" id="{13124D0B-6CCC-4943-B2E1-7B1FB37AFDE4}">
            <xm:f>'https://yorkshirewater.sharepoint.com/sites/yw-147/05 PR19 BP documents/40 Post IAP Assurance/10 Tables/DD August 2019/[yky-pr19-business-plan_august-2019-DD resubmission_v5.xlsb]Validation flags'!#REF!=1</xm:f>
            <x14:dxf>
              <fill>
                <patternFill>
                  <bgColor rgb="FFE0DCD8"/>
                </patternFill>
              </fill>
            </x14:dxf>
          </x14:cfRule>
          <xm:sqref>AD10</xm:sqref>
        </x14:conditionalFormatting>
        <x14:conditionalFormatting xmlns:xm="http://schemas.microsoft.com/office/excel/2006/main">
          <x14:cfRule type="expression" priority="170" id="{1FDB9D48-C544-4059-B0EC-D43628F3C22F}">
            <xm:f>'https://yorkshirewater.sharepoint.com/sites/yw-147/05 PR19 BP documents/40 Post IAP Assurance/10 Tables/DD August 2019/[yky-pr19-business-plan_august-2019-DD resubmission_v5.xlsb]Validation flags'!#REF!=1</xm:f>
            <x14:dxf>
              <fill>
                <patternFill>
                  <bgColor rgb="FFE0DCD8"/>
                </patternFill>
              </fill>
            </x14:dxf>
          </x14:cfRule>
          <xm:sqref>AE10</xm:sqref>
        </x14:conditionalFormatting>
        <x14:conditionalFormatting xmlns:xm="http://schemas.microsoft.com/office/excel/2006/main">
          <x14:cfRule type="expression" priority="169" id="{380C474C-E3BD-4B63-8F7F-E28F36945812}">
            <xm:f>'https://yorkshirewater.sharepoint.com/sites/yw-147/05 PR19 BP documents/40 Post IAP Assurance/10 Tables/DD August 2019/[yky-pr19-business-plan_august-2019-DD resubmission_v5.xlsb]Validation flags'!#REF!=1</xm:f>
            <x14:dxf>
              <fill>
                <patternFill>
                  <bgColor rgb="FFE0DCD8"/>
                </patternFill>
              </fill>
            </x14:dxf>
          </x14:cfRule>
          <xm:sqref>AD11:AE12</xm:sqref>
        </x14:conditionalFormatting>
        <x14:conditionalFormatting xmlns:xm="http://schemas.microsoft.com/office/excel/2006/main">
          <x14:cfRule type="expression" priority="168" id="{7B3FF32B-B118-4E4C-9AB6-C07BA5C257DD}">
            <xm:f>'https://yorkshirewater.sharepoint.com/sites/yw-147/05 PR19 BP documents/40 Post IAP Assurance/10 Tables/DD August 2019/[yky-pr19-business-plan_august-2019-DD resubmission_v5.xlsb]Validation flags'!#REF!=1</xm:f>
            <x14:dxf>
              <fill>
                <patternFill>
                  <bgColor rgb="FFE0DCD8"/>
                </patternFill>
              </fill>
            </x14:dxf>
          </x14:cfRule>
          <xm:sqref>AD14:AE14 AD16:AE16</xm:sqref>
        </x14:conditionalFormatting>
        <x14:conditionalFormatting xmlns:xm="http://schemas.microsoft.com/office/excel/2006/main">
          <x14:cfRule type="expression" priority="167" id="{8C8F065C-E565-43CF-9E3B-7BE63BB4FDF3}">
            <xm:f>'https://yorkshirewater.sharepoint.com/sites/yw-147/05 PR19 BP documents/40 Post IAP Assurance/10 Tables/DD August 2019/[yky-pr19-business-plan_august-2019-DD resubmission_v5.xlsb]Validation flags'!#REF!=1</xm:f>
            <x14:dxf>
              <fill>
                <patternFill>
                  <bgColor rgb="FFE0DCD8"/>
                </patternFill>
              </fill>
            </x14:dxf>
          </x14:cfRule>
          <xm:sqref>AD13:AE13</xm:sqref>
        </x14:conditionalFormatting>
        <x14:conditionalFormatting xmlns:xm="http://schemas.microsoft.com/office/excel/2006/main">
          <x14:cfRule type="expression" priority="166" id="{A46A305C-1489-4E0A-A1B7-D4AC03ED5C6A}">
            <xm:f>'https://yorkshirewater.sharepoint.com/sites/yw-147/05 PR19 BP documents/40 Post IAP Assurance/10 Tables/DD August 2019/[yky-pr19-business-plan_august-2019-DD resubmission_v5.xlsb]Validation flags'!#REF!=1</xm:f>
            <x14:dxf>
              <fill>
                <patternFill>
                  <bgColor rgb="FFE0DCD8"/>
                </patternFill>
              </fill>
            </x14:dxf>
          </x14:cfRule>
          <xm:sqref>AM10</xm:sqref>
        </x14:conditionalFormatting>
        <x14:conditionalFormatting xmlns:xm="http://schemas.microsoft.com/office/excel/2006/main">
          <x14:cfRule type="expression" priority="165" id="{2E5766E5-86E6-441B-A024-BFC1653B4632}">
            <xm:f>'https://yorkshirewater.sharepoint.com/sites/yw-147/05 PR19 BP documents/40 Post IAP Assurance/10 Tables/DD August 2019/[yky-pr19-business-plan_august-2019-DD resubmission_v5.xlsb]Validation flags'!#REF!=1</xm:f>
            <x14:dxf>
              <fill>
                <patternFill>
                  <bgColor rgb="FFE0DCD8"/>
                </patternFill>
              </fill>
            </x14:dxf>
          </x14:cfRule>
          <xm:sqref>AN10</xm:sqref>
        </x14:conditionalFormatting>
        <x14:conditionalFormatting xmlns:xm="http://schemas.microsoft.com/office/excel/2006/main">
          <x14:cfRule type="expression" priority="164" id="{C799EF81-F145-4D57-A1A4-8C57745BFEA8}">
            <xm:f>'https://yorkshirewater.sharepoint.com/sites/yw-147/05 PR19 BP documents/40 Post IAP Assurance/10 Tables/DD August 2019/[yky-pr19-business-plan_august-2019-DD resubmission_v5.xlsb]Validation flags'!#REF!=1</xm:f>
            <x14:dxf>
              <fill>
                <patternFill>
                  <bgColor rgb="FFE0DCD8"/>
                </patternFill>
              </fill>
            </x14:dxf>
          </x14:cfRule>
          <xm:sqref>AM11:AN12</xm:sqref>
        </x14:conditionalFormatting>
        <x14:conditionalFormatting xmlns:xm="http://schemas.microsoft.com/office/excel/2006/main">
          <x14:cfRule type="expression" priority="163" id="{768E9B97-EDFB-4739-A819-15A62B1AE743}">
            <xm:f>'https://yorkshirewater.sharepoint.com/sites/yw-147/05 PR19 BP documents/40 Post IAP Assurance/10 Tables/DD August 2019/[yky-pr19-business-plan_august-2019-DD resubmission_v5.xlsb]Validation flags'!#REF!=1</xm:f>
            <x14:dxf>
              <fill>
                <patternFill>
                  <bgColor rgb="FFE0DCD8"/>
                </patternFill>
              </fill>
            </x14:dxf>
          </x14:cfRule>
          <xm:sqref>AM14:AN14 AM16:AN16</xm:sqref>
        </x14:conditionalFormatting>
        <x14:conditionalFormatting xmlns:xm="http://schemas.microsoft.com/office/excel/2006/main">
          <x14:cfRule type="expression" priority="162" id="{69962256-A4D8-4CEE-B22B-C1E0B753C97C}">
            <xm:f>'https://yorkshirewater.sharepoint.com/sites/yw-147/05 PR19 BP documents/40 Post IAP Assurance/10 Tables/DD August 2019/[yky-pr19-business-plan_august-2019-DD resubmission_v5.xlsb]Validation flags'!#REF!=1</xm:f>
            <x14:dxf>
              <fill>
                <patternFill>
                  <bgColor rgb="FFE0DCD8"/>
                </patternFill>
              </fill>
            </x14:dxf>
          </x14:cfRule>
          <xm:sqref>AM13:AN13</xm:sqref>
        </x14:conditionalFormatting>
        <x14:conditionalFormatting xmlns:xm="http://schemas.microsoft.com/office/excel/2006/main">
          <x14:cfRule type="expression" priority="161" id="{3EFFAED3-1506-46B9-8547-A2665183047E}">
            <xm:f>'https://yorkshirewater.sharepoint.com/sites/yw-147/05 PR19 BP documents/40 Post IAP Assurance/10 Tables/DD August 2019/[yky-pr19-business-plan_august-2019-DD resubmission_v5.xlsb]Validation flags'!#REF!=1</xm:f>
            <x14:dxf>
              <fill>
                <patternFill>
                  <bgColor rgb="FFE0DCD8"/>
                </patternFill>
              </fill>
            </x14:dxf>
          </x14:cfRule>
          <xm:sqref>BE10</xm:sqref>
        </x14:conditionalFormatting>
        <x14:conditionalFormatting xmlns:xm="http://schemas.microsoft.com/office/excel/2006/main">
          <x14:cfRule type="expression" priority="160" id="{742DA556-3AFA-4FB4-B3B2-9CA166A0BEC7}">
            <xm:f>'https://yorkshirewater.sharepoint.com/sites/yw-147/05 PR19 BP documents/40 Post IAP Assurance/10 Tables/DD August 2019/[yky-pr19-business-plan_august-2019-DD resubmission_v5.xlsb]Validation flags'!#REF!=1</xm:f>
            <x14:dxf>
              <fill>
                <patternFill>
                  <bgColor rgb="FFE0DCD8"/>
                </patternFill>
              </fill>
            </x14:dxf>
          </x14:cfRule>
          <xm:sqref>BF10</xm:sqref>
        </x14:conditionalFormatting>
        <x14:conditionalFormatting xmlns:xm="http://schemas.microsoft.com/office/excel/2006/main">
          <x14:cfRule type="expression" priority="159" id="{3CC2D56F-9537-43BB-A4DC-8B7C320E00B6}">
            <xm:f>'https://yorkshirewater.sharepoint.com/sites/yw-147/05 PR19 BP documents/40 Post IAP Assurance/10 Tables/DD August 2019/[yky-pr19-business-plan_august-2019-DD resubmission_v5.xlsb]Validation flags'!#REF!=1</xm:f>
            <x14:dxf>
              <fill>
                <patternFill>
                  <bgColor rgb="FFE0DCD8"/>
                </patternFill>
              </fill>
            </x14:dxf>
          </x14:cfRule>
          <xm:sqref>BE11:BF12</xm:sqref>
        </x14:conditionalFormatting>
        <x14:conditionalFormatting xmlns:xm="http://schemas.microsoft.com/office/excel/2006/main">
          <x14:cfRule type="expression" priority="158" id="{3A75204D-56CB-404B-AFBD-103F8BFE5FFC}">
            <xm:f>'https://yorkshirewater.sharepoint.com/sites/yw-147/05 PR19 BP documents/40 Post IAP Assurance/10 Tables/DD August 2019/[yky-pr19-business-plan_august-2019-DD resubmission_v5.xlsb]Validation flags'!#REF!=1</xm:f>
            <x14:dxf>
              <fill>
                <patternFill>
                  <bgColor rgb="FFE0DCD8"/>
                </patternFill>
              </fill>
            </x14:dxf>
          </x14:cfRule>
          <xm:sqref>BE14:BF14 BE16:BF16</xm:sqref>
        </x14:conditionalFormatting>
        <x14:conditionalFormatting xmlns:xm="http://schemas.microsoft.com/office/excel/2006/main">
          <x14:cfRule type="expression" priority="157" id="{9E987C20-39E0-457C-857D-502B87C2B93B}">
            <xm:f>'https://yorkshirewater.sharepoint.com/sites/yw-147/05 PR19 BP documents/40 Post IAP Assurance/10 Tables/DD August 2019/[yky-pr19-business-plan_august-2019-DD resubmission_v5.xlsb]Validation flags'!#REF!=1</xm:f>
            <x14:dxf>
              <fill>
                <patternFill>
                  <bgColor rgb="FFE0DCD8"/>
                </patternFill>
              </fill>
            </x14:dxf>
          </x14:cfRule>
          <xm:sqref>BE13:BF13</xm:sqref>
        </x14:conditionalFormatting>
        <x14:conditionalFormatting xmlns:xm="http://schemas.microsoft.com/office/excel/2006/main">
          <x14:cfRule type="expression" priority="156" id="{2E26309F-48C5-48C0-9A14-611E2B04C278}">
            <xm:f>'https://yorkshirewater.sharepoint.com/sites/yw-147/05 PR19 BP documents/40 Post IAP Assurance/10 Tables/DD August 2019/[yky-pr19-business-plan_august-2019-DD resubmission_v5.xlsb]Validation flags'!#REF!=1</xm:f>
            <x14:dxf>
              <fill>
                <patternFill>
                  <bgColor rgb="FFE0DCD8"/>
                </patternFill>
              </fill>
            </x14:dxf>
          </x14:cfRule>
          <xm:sqref>BN10</xm:sqref>
        </x14:conditionalFormatting>
        <x14:conditionalFormatting xmlns:xm="http://schemas.microsoft.com/office/excel/2006/main">
          <x14:cfRule type="expression" priority="155" id="{C2F77E38-C501-4925-9555-13AD7EFBF32C}">
            <xm:f>'https://yorkshirewater.sharepoint.com/sites/yw-147/05 PR19 BP documents/40 Post IAP Assurance/10 Tables/DD August 2019/[yky-pr19-business-plan_august-2019-DD resubmission_v5.xlsb]Validation flags'!#REF!=1</xm:f>
            <x14:dxf>
              <fill>
                <patternFill>
                  <bgColor rgb="FFE0DCD8"/>
                </patternFill>
              </fill>
            </x14:dxf>
          </x14:cfRule>
          <xm:sqref>BO10</xm:sqref>
        </x14:conditionalFormatting>
        <x14:conditionalFormatting xmlns:xm="http://schemas.microsoft.com/office/excel/2006/main">
          <x14:cfRule type="expression" priority="154" id="{8BFE95CA-DFBC-46C1-BB5B-DD3AD74FF9CC}">
            <xm:f>'https://yorkshirewater.sharepoint.com/sites/yw-147/05 PR19 BP documents/40 Post IAP Assurance/10 Tables/DD August 2019/[yky-pr19-business-plan_august-2019-DD resubmission_v5.xlsb]Validation flags'!#REF!=1</xm:f>
            <x14:dxf>
              <fill>
                <patternFill>
                  <bgColor rgb="FFE0DCD8"/>
                </patternFill>
              </fill>
            </x14:dxf>
          </x14:cfRule>
          <xm:sqref>BN11:BO12</xm:sqref>
        </x14:conditionalFormatting>
        <x14:conditionalFormatting xmlns:xm="http://schemas.microsoft.com/office/excel/2006/main">
          <x14:cfRule type="expression" priority="153" id="{E3824D15-DCAC-4061-BC26-2B1224DF1631}">
            <xm:f>'https://yorkshirewater.sharepoint.com/sites/yw-147/05 PR19 BP documents/40 Post IAP Assurance/10 Tables/DD August 2019/[yky-pr19-business-plan_august-2019-DD resubmission_v5.xlsb]Validation flags'!#REF!=1</xm:f>
            <x14:dxf>
              <fill>
                <patternFill>
                  <bgColor rgb="FFE0DCD8"/>
                </patternFill>
              </fill>
            </x14:dxf>
          </x14:cfRule>
          <xm:sqref>BN14:BO14 BN16:BO16</xm:sqref>
        </x14:conditionalFormatting>
        <x14:conditionalFormatting xmlns:xm="http://schemas.microsoft.com/office/excel/2006/main">
          <x14:cfRule type="expression" priority="152" id="{43051CFF-98A3-4E3D-9328-4BE8A590D7E1}">
            <xm:f>'https://yorkshirewater.sharepoint.com/sites/yw-147/05 PR19 BP documents/40 Post IAP Assurance/10 Tables/DD August 2019/[yky-pr19-business-plan_august-2019-DD resubmission_v5.xlsb]Validation flags'!#REF!=1</xm:f>
            <x14:dxf>
              <fill>
                <patternFill>
                  <bgColor rgb="FFE0DCD8"/>
                </patternFill>
              </fill>
            </x14:dxf>
          </x14:cfRule>
          <xm:sqref>BN13:BO13</xm:sqref>
        </x14:conditionalFormatting>
        <x14:conditionalFormatting xmlns:xm="http://schemas.microsoft.com/office/excel/2006/main">
          <x14:cfRule type="expression" priority="151" id="{4389DD24-1E15-4969-8B8B-8236FACAA6EB}">
            <xm:f>'https://yorkshirewater.sharepoint.com/sites/yw-147/05 PR19 BP documents/40 Post IAP Assurance/10 Tables/DD August 2019/[yky-pr19-business-plan_august-2019-DD resubmission_v5.xlsb]Validation flags'!#REF!=1</xm:f>
            <x14:dxf>
              <fill>
                <patternFill>
                  <bgColor rgb="FFE0DCD8"/>
                </patternFill>
              </fill>
            </x14:dxf>
          </x14:cfRule>
          <xm:sqref>BW10</xm:sqref>
        </x14:conditionalFormatting>
        <x14:conditionalFormatting xmlns:xm="http://schemas.microsoft.com/office/excel/2006/main">
          <x14:cfRule type="expression" priority="150" id="{0426A698-109F-4DF8-A69D-92A104C12EE3}">
            <xm:f>'https://yorkshirewater.sharepoint.com/sites/yw-147/05 PR19 BP documents/40 Post IAP Assurance/10 Tables/DD August 2019/[yky-pr19-business-plan_august-2019-DD resubmission_v5.xlsb]Validation flags'!#REF!=1</xm:f>
            <x14:dxf>
              <fill>
                <patternFill>
                  <bgColor rgb="FFE0DCD8"/>
                </patternFill>
              </fill>
            </x14:dxf>
          </x14:cfRule>
          <xm:sqref>BX10</xm:sqref>
        </x14:conditionalFormatting>
        <x14:conditionalFormatting xmlns:xm="http://schemas.microsoft.com/office/excel/2006/main">
          <x14:cfRule type="expression" priority="149" id="{837398A9-7A43-4646-B354-D2C6CC7A2EF4}">
            <xm:f>'https://yorkshirewater.sharepoint.com/sites/yw-147/05 PR19 BP documents/40 Post IAP Assurance/10 Tables/DD August 2019/[yky-pr19-business-plan_august-2019-DD resubmission_v5.xlsb]Validation flags'!#REF!=1</xm:f>
            <x14:dxf>
              <fill>
                <patternFill>
                  <bgColor rgb="FFE0DCD8"/>
                </patternFill>
              </fill>
            </x14:dxf>
          </x14:cfRule>
          <xm:sqref>BW11:BX12</xm:sqref>
        </x14:conditionalFormatting>
        <x14:conditionalFormatting xmlns:xm="http://schemas.microsoft.com/office/excel/2006/main">
          <x14:cfRule type="expression" priority="148" id="{AF17E158-0B26-4187-940C-1EA5ECA13790}">
            <xm:f>'https://yorkshirewater.sharepoint.com/sites/yw-147/05 PR19 BP documents/40 Post IAP Assurance/10 Tables/DD August 2019/[yky-pr19-business-plan_august-2019-DD resubmission_v5.xlsb]Validation flags'!#REF!=1</xm:f>
            <x14:dxf>
              <fill>
                <patternFill>
                  <bgColor rgb="FFE0DCD8"/>
                </patternFill>
              </fill>
            </x14:dxf>
          </x14:cfRule>
          <xm:sqref>BW14:BX14 BW16:BX16</xm:sqref>
        </x14:conditionalFormatting>
        <x14:conditionalFormatting xmlns:xm="http://schemas.microsoft.com/office/excel/2006/main">
          <x14:cfRule type="expression" priority="147" id="{2A6D197C-38C3-481F-8F39-010857140687}">
            <xm:f>'https://yorkshirewater.sharepoint.com/sites/yw-147/05 PR19 BP documents/40 Post IAP Assurance/10 Tables/DD August 2019/[yky-pr19-business-plan_august-2019-DD resubmission_v5.xlsb]Validation flags'!#REF!=1</xm:f>
            <x14:dxf>
              <fill>
                <patternFill>
                  <bgColor rgb="FFE0DCD8"/>
                </patternFill>
              </fill>
            </x14:dxf>
          </x14:cfRule>
          <xm:sqref>BW13:BX13</xm:sqref>
        </x14:conditionalFormatting>
        <x14:conditionalFormatting xmlns:xm="http://schemas.microsoft.com/office/excel/2006/main">
          <x14:cfRule type="expression" priority="146" id="{B6B01AA7-4B0D-4E73-A915-7BD2FD9D8F49}">
            <xm:f>'https://yorkshirewater.sharepoint.com/sites/yw-147/05 PR19 BP documents/40 Post IAP Assurance/10 Tables/DD August 2019/[yky-pr19-business-plan_august-2019-DD resubmission_v5.xlsb]Validation flags'!#REF!=1</xm:f>
            <x14:dxf>
              <fill>
                <patternFill>
                  <bgColor rgb="FFE0DCD8"/>
                </patternFill>
              </fill>
            </x14:dxf>
          </x14:cfRule>
          <xm:sqref>CF10</xm:sqref>
        </x14:conditionalFormatting>
        <x14:conditionalFormatting xmlns:xm="http://schemas.microsoft.com/office/excel/2006/main">
          <x14:cfRule type="expression" priority="145" id="{53B7CA4D-0A0A-4B3B-8DE0-5A17DD353ABA}">
            <xm:f>'https://yorkshirewater.sharepoint.com/sites/yw-147/05 PR19 BP documents/40 Post IAP Assurance/10 Tables/DD August 2019/[yky-pr19-business-plan_august-2019-DD resubmission_v5.xlsb]Validation flags'!#REF!=1</xm:f>
            <x14:dxf>
              <fill>
                <patternFill>
                  <bgColor rgb="FFE0DCD8"/>
                </patternFill>
              </fill>
            </x14:dxf>
          </x14:cfRule>
          <xm:sqref>CG10</xm:sqref>
        </x14:conditionalFormatting>
        <x14:conditionalFormatting xmlns:xm="http://schemas.microsoft.com/office/excel/2006/main">
          <x14:cfRule type="expression" priority="144" id="{593FACAE-4E3D-4A2D-A918-D7E44E2B6913}">
            <xm:f>'https://yorkshirewater.sharepoint.com/sites/yw-147/05 PR19 BP documents/40 Post IAP Assurance/10 Tables/DD August 2019/[yky-pr19-business-plan_august-2019-DD resubmission_v5.xlsb]Validation flags'!#REF!=1</xm:f>
            <x14:dxf>
              <fill>
                <patternFill>
                  <bgColor rgb="FFE0DCD8"/>
                </patternFill>
              </fill>
            </x14:dxf>
          </x14:cfRule>
          <xm:sqref>CF11:CG12</xm:sqref>
        </x14:conditionalFormatting>
        <x14:conditionalFormatting xmlns:xm="http://schemas.microsoft.com/office/excel/2006/main">
          <x14:cfRule type="expression" priority="143" id="{C610A713-3F07-40A8-A98E-2727EE0EA7C6}">
            <xm:f>'https://yorkshirewater.sharepoint.com/sites/yw-147/05 PR19 BP documents/40 Post IAP Assurance/10 Tables/DD August 2019/[yky-pr19-business-plan_august-2019-DD resubmission_v5.xlsb]Validation flags'!#REF!=1</xm:f>
            <x14:dxf>
              <fill>
                <patternFill>
                  <bgColor rgb="FFE0DCD8"/>
                </patternFill>
              </fill>
            </x14:dxf>
          </x14:cfRule>
          <xm:sqref>CF14:CG14 CF16:CG16</xm:sqref>
        </x14:conditionalFormatting>
        <x14:conditionalFormatting xmlns:xm="http://schemas.microsoft.com/office/excel/2006/main">
          <x14:cfRule type="expression" priority="142" id="{DE213739-64F0-45DD-BAB4-E141E3894A55}">
            <xm:f>'https://yorkshirewater.sharepoint.com/sites/yw-147/05 PR19 BP documents/40 Post IAP Assurance/10 Tables/DD August 2019/[yky-pr19-business-plan_august-2019-DD resubmission_v5.xlsb]Validation flags'!#REF!=1</xm:f>
            <x14:dxf>
              <fill>
                <patternFill>
                  <bgColor rgb="FFE0DCD8"/>
                </patternFill>
              </fill>
            </x14:dxf>
          </x14:cfRule>
          <xm:sqref>CF13:CG13</xm:sqref>
        </x14:conditionalFormatting>
        <x14:conditionalFormatting xmlns:xm="http://schemas.microsoft.com/office/excel/2006/main">
          <x14:cfRule type="expression" priority="141" id="{86422AFE-D12B-47AA-8EC9-1BB0BBED037C}">
            <xm:f>'https://yorkshirewater.sharepoint.com/sites/yw-147/05 PR19 BP documents/40 Post IAP Assurance/10 Tables/DD August 2019/[yky-pr19-business-plan_august-2019-DD resubmission_v5.xlsb]Validation flags'!#REF!=1</xm:f>
            <x14:dxf>
              <fill>
                <patternFill>
                  <bgColor rgb="FFE0DCD8"/>
                </patternFill>
              </fill>
            </x14:dxf>
          </x14:cfRule>
          <xm:sqref>CO10</xm:sqref>
        </x14:conditionalFormatting>
        <x14:conditionalFormatting xmlns:xm="http://schemas.microsoft.com/office/excel/2006/main">
          <x14:cfRule type="expression" priority="140" id="{AA7F65A4-035E-4189-B900-F5B86F7F4764}">
            <xm:f>'https://yorkshirewater.sharepoint.com/sites/yw-147/05 PR19 BP documents/40 Post IAP Assurance/10 Tables/DD August 2019/[yky-pr19-business-plan_august-2019-DD resubmission_v5.xlsb]Validation flags'!#REF!=1</xm:f>
            <x14:dxf>
              <fill>
                <patternFill>
                  <bgColor rgb="FFE0DCD8"/>
                </patternFill>
              </fill>
            </x14:dxf>
          </x14:cfRule>
          <xm:sqref>CP10</xm:sqref>
        </x14:conditionalFormatting>
        <x14:conditionalFormatting xmlns:xm="http://schemas.microsoft.com/office/excel/2006/main">
          <x14:cfRule type="expression" priority="139" id="{834305A3-9B7F-4191-8A3B-120652579C9D}">
            <xm:f>'https://yorkshirewater.sharepoint.com/sites/yw-147/05 PR19 BP documents/40 Post IAP Assurance/10 Tables/DD August 2019/[yky-pr19-business-plan_august-2019-DD resubmission_v5.xlsb]Validation flags'!#REF!=1</xm:f>
            <x14:dxf>
              <fill>
                <patternFill>
                  <bgColor rgb="FFE0DCD8"/>
                </patternFill>
              </fill>
            </x14:dxf>
          </x14:cfRule>
          <xm:sqref>CO11:CP12</xm:sqref>
        </x14:conditionalFormatting>
        <x14:conditionalFormatting xmlns:xm="http://schemas.microsoft.com/office/excel/2006/main">
          <x14:cfRule type="expression" priority="138" id="{DBA0815A-EBB1-489F-A8A0-56D100B2207C}">
            <xm:f>'https://yorkshirewater.sharepoint.com/sites/yw-147/05 PR19 BP documents/40 Post IAP Assurance/10 Tables/DD August 2019/[yky-pr19-business-plan_august-2019-DD resubmission_v5.xlsb]Validation flags'!#REF!=1</xm:f>
            <x14:dxf>
              <fill>
                <patternFill>
                  <bgColor rgb="FFE0DCD8"/>
                </patternFill>
              </fill>
            </x14:dxf>
          </x14:cfRule>
          <xm:sqref>CO14:CP14 CO16:CP16</xm:sqref>
        </x14:conditionalFormatting>
        <x14:conditionalFormatting xmlns:xm="http://schemas.microsoft.com/office/excel/2006/main">
          <x14:cfRule type="expression" priority="137" id="{0F2678C4-815F-4A2F-A650-1AF5AFA98E28}">
            <xm:f>'https://yorkshirewater.sharepoint.com/sites/yw-147/05 PR19 BP documents/40 Post IAP Assurance/10 Tables/DD August 2019/[yky-pr19-business-plan_august-2019-DD resubmission_v5.xlsb]Validation flags'!#REF!=1</xm:f>
            <x14:dxf>
              <fill>
                <patternFill>
                  <bgColor rgb="FFE0DCD8"/>
                </patternFill>
              </fill>
            </x14:dxf>
          </x14:cfRule>
          <xm:sqref>CO13:CP13</xm:sqref>
        </x14:conditionalFormatting>
        <x14:conditionalFormatting xmlns:xm="http://schemas.microsoft.com/office/excel/2006/main">
          <x14:cfRule type="expression" priority="136" id="{A02A43A1-BABE-4CD0-AEE0-5E626FE94F49}">
            <xm:f>'https://yorkshirewater.sharepoint.com/sites/yw-147/05 PR19 BP documents/40 Post IAP Assurance/10 Tables/DD August 2019/[yky-pr19-business-plan_august-2019-DD resubmission_v5.xlsb]Validation flags'!#REF!=1</xm:f>
            <x14:dxf>
              <fill>
                <patternFill>
                  <bgColor rgb="FFE0DCD8"/>
                </patternFill>
              </fill>
            </x14:dxf>
          </x14:cfRule>
          <xm:sqref>CX10</xm:sqref>
        </x14:conditionalFormatting>
        <x14:conditionalFormatting xmlns:xm="http://schemas.microsoft.com/office/excel/2006/main">
          <x14:cfRule type="expression" priority="135" id="{160892E5-9C29-46C9-9AFD-BE25C09AA87D}">
            <xm:f>'https://yorkshirewater.sharepoint.com/sites/yw-147/05 PR19 BP documents/40 Post IAP Assurance/10 Tables/DD August 2019/[yky-pr19-business-plan_august-2019-DD resubmission_v5.xlsb]Validation flags'!#REF!=1</xm:f>
            <x14:dxf>
              <fill>
                <patternFill>
                  <bgColor rgb="FFE0DCD8"/>
                </patternFill>
              </fill>
            </x14:dxf>
          </x14:cfRule>
          <xm:sqref>CY10</xm:sqref>
        </x14:conditionalFormatting>
        <x14:conditionalFormatting xmlns:xm="http://schemas.microsoft.com/office/excel/2006/main">
          <x14:cfRule type="expression" priority="134" id="{83828DF0-2210-4311-891B-E1D31F381ADD}">
            <xm:f>'https://yorkshirewater.sharepoint.com/sites/yw-147/05 PR19 BP documents/40 Post IAP Assurance/10 Tables/DD August 2019/[yky-pr19-business-plan_august-2019-DD resubmission_v5.xlsb]Validation flags'!#REF!=1</xm:f>
            <x14:dxf>
              <fill>
                <patternFill>
                  <bgColor rgb="FFE0DCD8"/>
                </patternFill>
              </fill>
            </x14:dxf>
          </x14:cfRule>
          <xm:sqref>CX11:CY12</xm:sqref>
        </x14:conditionalFormatting>
        <x14:conditionalFormatting xmlns:xm="http://schemas.microsoft.com/office/excel/2006/main">
          <x14:cfRule type="expression" priority="133" id="{E5FCC59F-F9E4-4F38-A3CD-4F6953AAC836}">
            <xm:f>'https://yorkshirewater.sharepoint.com/sites/yw-147/05 PR19 BP documents/40 Post IAP Assurance/10 Tables/DD August 2019/[yky-pr19-business-plan_august-2019-DD resubmission_v5.xlsb]Validation flags'!#REF!=1</xm:f>
            <x14:dxf>
              <fill>
                <patternFill>
                  <bgColor rgb="FFE0DCD8"/>
                </patternFill>
              </fill>
            </x14:dxf>
          </x14:cfRule>
          <xm:sqref>CX14:CY14 CX16:CY16</xm:sqref>
        </x14:conditionalFormatting>
        <x14:conditionalFormatting xmlns:xm="http://schemas.microsoft.com/office/excel/2006/main">
          <x14:cfRule type="expression" priority="132" id="{C476C3D6-3C2C-4BA6-A05A-E5D1F0E36E8E}">
            <xm:f>'https://yorkshirewater.sharepoint.com/sites/yw-147/05 PR19 BP documents/40 Post IAP Assurance/10 Tables/DD August 2019/[yky-pr19-business-plan_august-2019-DD resubmission_v5.xlsb]Validation flags'!#REF!=1</xm:f>
            <x14:dxf>
              <fill>
                <patternFill>
                  <bgColor rgb="FFE0DCD8"/>
                </patternFill>
              </fill>
            </x14:dxf>
          </x14:cfRule>
          <xm:sqref>CX13:CY13</xm:sqref>
        </x14:conditionalFormatting>
        <x14:conditionalFormatting xmlns:xm="http://schemas.microsoft.com/office/excel/2006/main">
          <x14:cfRule type="expression" priority="131" id="{405D058B-C7B2-4B43-8836-116A5174ABC0}">
            <xm:f>'https://yorkshirewater.sharepoint.com/sites/yw-147/05 PR19 BP documents/40 Post IAP Assurance/10 Tables/DD August 2019/[yky-pr19-business-plan_august-2019-DD resubmission_v5.xlsb]Validation flags'!#REF!=1</xm:f>
            <x14:dxf>
              <fill>
                <patternFill>
                  <bgColor rgb="FFE0DCD8"/>
                </patternFill>
              </fill>
            </x14:dxf>
          </x14:cfRule>
          <xm:sqref>DG10</xm:sqref>
        </x14:conditionalFormatting>
        <x14:conditionalFormatting xmlns:xm="http://schemas.microsoft.com/office/excel/2006/main">
          <x14:cfRule type="expression" priority="130" id="{4941899D-2E7A-4BB7-B949-237CA67278A1}">
            <xm:f>'https://yorkshirewater.sharepoint.com/sites/yw-147/05 PR19 BP documents/40 Post IAP Assurance/10 Tables/DD August 2019/[yky-pr19-business-plan_august-2019-DD resubmission_v5.xlsb]Validation flags'!#REF!=1</xm:f>
            <x14:dxf>
              <fill>
                <patternFill>
                  <bgColor rgb="FFE0DCD8"/>
                </patternFill>
              </fill>
            </x14:dxf>
          </x14:cfRule>
          <xm:sqref>DH10</xm:sqref>
        </x14:conditionalFormatting>
        <x14:conditionalFormatting xmlns:xm="http://schemas.microsoft.com/office/excel/2006/main">
          <x14:cfRule type="expression" priority="129" id="{7FEF7AEA-E002-4C96-B4C1-09BDA597F12C}">
            <xm:f>'https://yorkshirewater.sharepoint.com/sites/yw-147/05 PR19 BP documents/40 Post IAP Assurance/10 Tables/DD August 2019/[yky-pr19-business-plan_august-2019-DD resubmission_v5.xlsb]Validation flags'!#REF!=1</xm:f>
            <x14:dxf>
              <fill>
                <patternFill>
                  <bgColor rgb="FFE0DCD8"/>
                </patternFill>
              </fill>
            </x14:dxf>
          </x14:cfRule>
          <xm:sqref>DG11:DH12</xm:sqref>
        </x14:conditionalFormatting>
        <x14:conditionalFormatting xmlns:xm="http://schemas.microsoft.com/office/excel/2006/main">
          <x14:cfRule type="expression" priority="128" id="{25A63D0F-75F6-4C52-99B0-9EFAF48A3B1D}">
            <xm:f>'https://yorkshirewater.sharepoint.com/sites/yw-147/05 PR19 BP documents/40 Post IAP Assurance/10 Tables/DD August 2019/[yky-pr19-business-plan_august-2019-DD resubmission_v5.xlsb]Validation flags'!#REF!=1</xm:f>
            <x14:dxf>
              <fill>
                <patternFill>
                  <bgColor rgb="FFE0DCD8"/>
                </patternFill>
              </fill>
            </x14:dxf>
          </x14:cfRule>
          <xm:sqref>DG14:DH14 DG16:DH16</xm:sqref>
        </x14:conditionalFormatting>
        <x14:conditionalFormatting xmlns:xm="http://schemas.microsoft.com/office/excel/2006/main">
          <x14:cfRule type="expression" priority="127" id="{B148E283-9A40-40A0-BE83-F0DF64F6046B}">
            <xm:f>'https://yorkshirewater.sharepoint.com/sites/yw-147/05 PR19 BP documents/40 Post IAP Assurance/10 Tables/DD August 2019/[yky-pr19-business-plan_august-2019-DD resubmission_v5.xlsb]Validation flags'!#REF!=1</xm:f>
            <x14:dxf>
              <fill>
                <patternFill>
                  <bgColor rgb="FFE0DCD8"/>
                </patternFill>
              </fill>
            </x14:dxf>
          </x14:cfRule>
          <xm:sqref>DG13:DH13</xm:sqref>
        </x14:conditionalFormatting>
        <x14:conditionalFormatting xmlns:xm="http://schemas.microsoft.com/office/excel/2006/main">
          <x14:cfRule type="expression" priority="126" id="{5A19B568-AABE-418B-AD90-30140E94B2C2}">
            <xm:f>'https://yorkshirewater.sharepoint.com/sites/yw-147/05 PR19 BP documents/40 Post IAP Assurance/10 Tables/DD August 2019/[yky-pr19-business-plan_august-2019-DD resubmission_v5.xlsb]Validation flags'!#REF!=1</xm:f>
            <x14:dxf>
              <fill>
                <patternFill>
                  <bgColor rgb="FFE0DCD8"/>
                </patternFill>
              </fill>
            </x14:dxf>
          </x14:cfRule>
          <xm:sqref>DP10</xm:sqref>
        </x14:conditionalFormatting>
        <x14:conditionalFormatting xmlns:xm="http://schemas.microsoft.com/office/excel/2006/main">
          <x14:cfRule type="expression" priority="125" id="{5D54B856-6A9C-431E-9567-63A658031AAF}">
            <xm:f>'https://yorkshirewater.sharepoint.com/sites/yw-147/05 PR19 BP documents/40 Post IAP Assurance/10 Tables/DD August 2019/[yky-pr19-business-plan_august-2019-DD resubmission_v5.xlsb]Validation flags'!#REF!=1</xm:f>
            <x14:dxf>
              <fill>
                <patternFill>
                  <bgColor rgb="FFE0DCD8"/>
                </patternFill>
              </fill>
            </x14:dxf>
          </x14:cfRule>
          <xm:sqref>DQ10</xm:sqref>
        </x14:conditionalFormatting>
        <x14:conditionalFormatting xmlns:xm="http://schemas.microsoft.com/office/excel/2006/main">
          <x14:cfRule type="expression" priority="124" id="{61CEA649-1046-43B7-B8EB-91E25BF9F9F1}">
            <xm:f>'https://yorkshirewater.sharepoint.com/sites/yw-147/05 PR19 BP documents/40 Post IAP Assurance/10 Tables/DD August 2019/[yky-pr19-business-plan_august-2019-DD resubmission_v5.xlsb]Validation flags'!#REF!=1</xm:f>
            <x14:dxf>
              <fill>
                <patternFill>
                  <bgColor rgb="FFE0DCD8"/>
                </patternFill>
              </fill>
            </x14:dxf>
          </x14:cfRule>
          <xm:sqref>DP11:DQ12</xm:sqref>
        </x14:conditionalFormatting>
        <x14:conditionalFormatting xmlns:xm="http://schemas.microsoft.com/office/excel/2006/main">
          <x14:cfRule type="expression" priority="123" id="{6E6B1955-1D65-4E22-8B3D-9BB8BC26DECB}">
            <xm:f>'https://yorkshirewater.sharepoint.com/sites/yw-147/05 PR19 BP documents/40 Post IAP Assurance/10 Tables/DD August 2019/[yky-pr19-business-plan_august-2019-DD resubmission_v5.xlsb]Validation flags'!#REF!=1</xm:f>
            <x14:dxf>
              <fill>
                <patternFill>
                  <bgColor rgb="FFE0DCD8"/>
                </patternFill>
              </fill>
            </x14:dxf>
          </x14:cfRule>
          <xm:sqref>DP14:DQ14 DP16:DQ16</xm:sqref>
        </x14:conditionalFormatting>
        <x14:conditionalFormatting xmlns:xm="http://schemas.microsoft.com/office/excel/2006/main">
          <x14:cfRule type="expression" priority="122" id="{83A9AEE0-C569-455E-8A0D-4D6BD2BE7470}">
            <xm:f>'https://yorkshirewater.sharepoint.com/sites/yw-147/05 PR19 BP documents/40 Post IAP Assurance/10 Tables/DD August 2019/[yky-pr19-business-plan_august-2019-DD resubmission_v5.xlsb]Validation flags'!#REF!=1</xm:f>
            <x14:dxf>
              <fill>
                <patternFill>
                  <bgColor rgb="FFE0DCD8"/>
                </patternFill>
              </fill>
            </x14:dxf>
          </x14:cfRule>
          <xm:sqref>DP13:DQ13</xm:sqref>
        </x14:conditionalFormatting>
        <x14:conditionalFormatting xmlns:xm="http://schemas.microsoft.com/office/excel/2006/main">
          <x14:cfRule type="expression" priority="121" id="{FAEF3695-915C-46DD-A921-70A676206EDE}">
            <xm:f>'https://yorkshirewater.sharepoint.com/sites/yw-147/05 PR19 BP documents/40 Post IAP Assurance/10 Tables/DD August 2019/[yky-pr19-business-plan_august-2019-DD resubmission_v5.xlsb]Validation flags'!#REF!=1</xm:f>
            <x14:dxf>
              <fill>
                <patternFill>
                  <bgColor rgb="FFE0DCD8"/>
                </patternFill>
              </fill>
            </x14:dxf>
          </x14:cfRule>
          <xm:sqref>Q19:R19</xm:sqref>
        </x14:conditionalFormatting>
        <x14:conditionalFormatting xmlns:xm="http://schemas.microsoft.com/office/excel/2006/main">
          <x14:cfRule type="expression" priority="120" id="{3D90CAEC-428D-476A-9ABC-AF1D2B20DE41}">
            <xm:f>'https://yorkshirewater.sharepoint.com/sites/yw-147/05 PR19 BP documents/40 Post IAP Assurance/10 Tables/DD August 2019/[yky-pr19-business-plan_august-2019-DD resubmission_v5.xlsb]Validation flags'!#REF!=1</xm:f>
            <x14:dxf>
              <fill>
                <patternFill>
                  <bgColor rgb="FFE0DCD8"/>
                </patternFill>
              </fill>
            </x14:dxf>
          </x14:cfRule>
          <xm:sqref>U19:V19</xm:sqref>
        </x14:conditionalFormatting>
        <x14:conditionalFormatting xmlns:xm="http://schemas.microsoft.com/office/excel/2006/main">
          <x14:cfRule type="expression" priority="119" id="{4B47F460-199D-4EC8-8A82-EE0763D24628}">
            <xm:f>'https://yorkshirewater.sharepoint.com/sites/yw-147/05 PR19 BP documents/40 Post IAP Assurance/10 Tables/DD August 2019/[yky-pr19-business-plan_august-2019-DD resubmission_v5.xlsb]Validation flags'!#REF!=1</xm:f>
            <x14:dxf>
              <fill>
                <patternFill>
                  <bgColor rgb="FFE0DCD8"/>
                </patternFill>
              </fill>
            </x14:dxf>
          </x14:cfRule>
          <xm:sqref>Z19:AA19</xm:sqref>
        </x14:conditionalFormatting>
        <x14:conditionalFormatting xmlns:xm="http://schemas.microsoft.com/office/excel/2006/main">
          <x14:cfRule type="expression" priority="118" id="{0470D271-5DDC-4FB6-ADEA-154020BF07D3}">
            <xm:f>'https://yorkshirewater.sharepoint.com/sites/yw-147/05 PR19 BP documents/40 Post IAP Assurance/10 Tables/DD August 2019/[yky-pr19-business-plan_august-2019-DD resubmission_v5.xlsb]Validation flags'!#REF!=1</xm:f>
            <x14:dxf>
              <fill>
                <patternFill>
                  <bgColor rgb="FFE0DCD8"/>
                </patternFill>
              </fill>
            </x14:dxf>
          </x14:cfRule>
          <xm:sqref>AD19:AE19</xm:sqref>
        </x14:conditionalFormatting>
        <x14:conditionalFormatting xmlns:xm="http://schemas.microsoft.com/office/excel/2006/main">
          <x14:cfRule type="expression" priority="117" id="{A0177FCF-AF1E-4A04-AC5D-AEF05F2DF850}">
            <xm:f>'https://yorkshirewater.sharepoint.com/sites/yw-147/05 PR19 BP documents/40 Post IAP Assurance/10 Tables/DD August 2019/[yky-pr19-business-plan_august-2019-DD resubmission_v5.xlsb]Validation flags'!#REF!=1</xm:f>
            <x14:dxf>
              <fill>
                <patternFill>
                  <bgColor rgb="FFE0DCD8"/>
                </patternFill>
              </fill>
            </x14:dxf>
          </x14:cfRule>
          <xm:sqref>AI19:AJ19</xm:sqref>
        </x14:conditionalFormatting>
        <x14:conditionalFormatting xmlns:xm="http://schemas.microsoft.com/office/excel/2006/main">
          <x14:cfRule type="expression" priority="116" id="{E8F0E743-5E52-424B-A1A1-750B1C23E8E2}">
            <xm:f>'https://yorkshirewater.sharepoint.com/sites/yw-147/05 PR19 BP documents/40 Post IAP Assurance/10 Tables/DD August 2019/[yky-pr19-business-plan_august-2019-DD resubmission_v5.xlsb]Validation flags'!#REF!=1</xm:f>
            <x14:dxf>
              <fill>
                <patternFill>
                  <bgColor rgb="FFE0DCD8"/>
                </patternFill>
              </fill>
            </x14:dxf>
          </x14:cfRule>
          <xm:sqref>AM19:AN19</xm:sqref>
        </x14:conditionalFormatting>
        <x14:conditionalFormatting xmlns:xm="http://schemas.microsoft.com/office/excel/2006/main">
          <x14:cfRule type="expression" priority="115" id="{D1533BF0-BCA5-4B49-9C39-428BA931FD24}">
            <xm:f>'https://yorkshirewater.sharepoint.com/sites/yw-147/05 PR19 BP documents/40 Post IAP Assurance/10 Tables/DD August 2019/[yky-pr19-business-plan_august-2019-DD resubmission_v5.xlsb]Validation flags'!#REF!=1</xm:f>
            <x14:dxf>
              <fill>
                <patternFill>
                  <bgColor rgb="FFE0DCD8"/>
                </patternFill>
              </fill>
            </x14:dxf>
          </x14:cfRule>
          <xm:sqref>BA19:BB19</xm:sqref>
        </x14:conditionalFormatting>
        <x14:conditionalFormatting xmlns:xm="http://schemas.microsoft.com/office/excel/2006/main">
          <x14:cfRule type="expression" priority="114" id="{12E1AE09-03E6-4740-9074-D8C74F7E85CD}">
            <xm:f>'https://yorkshirewater.sharepoint.com/sites/yw-147/05 PR19 BP documents/40 Post IAP Assurance/10 Tables/DD August 2019/[yky-pr19-business-plan_august-2019-DD resubmission_v5.xlsb]Validation flags'!#REF!=1</xm:f>
            <x14:dxf>
              <fill>
                <patternFill>
                  <bgColor rgb="FFE0DCD8"/>
                </patternFill>
              </fill>
            </x14:dxf>
          </x14:cfRule>
          <xm:sqref>BE19:BF19</xm:sqref>
        </x14:conditionalFormatting>
        <x14:conditionalFormatting xmlns:xm="http://schemas.microsoft.com/office/excel/2006/main">
          <x14:cfRule type="expression" priority="113" id="{A3DC59EA-6DF9-485C-BF66-F31BFB22DD1E}">
            <xm:f>'https://yorkshirewater.sharepoint.com/sites/yw-147/05 PR19 BP documents/40 Post IAP Assurance/10 Tables/DD August 2019/[yky-pr19-business-plan_august-2019-DD resubmission_v5.xlsb]Validation flags'!#REF!=1</xm:f>
            <x14:dxf>
              <fill>
                <patternFill>
                  <bgColor rgb="FFE0DCD8"/>
                </patternFill>
              </fill>
            </x14:dxf>
          </x14:cfRule>
          <xm:sqref>BJ19:BK19</xm:sqref>
        </x14:conditionalFormatting>
        <x14:conditionalFormatting xmlns:xm="http://schemas.microsoft.com/office/excel/2006/main">
          <x14:cfRule type="expression" priority="112" id="{167B6F9E-E522-440A-835B-0998E286F1E9}">
            <xm:f>'https://yorkshirewater.sharepoint.com/sites/yw-147/05 PR19 BP documents/40 Post IAP Assurance/10 Tables/DD August 2019/[yky-pr19-business-plan_august-2019-DD resubmission_v5.xlsb]Validation flags'!#REF!=1</xm:f>
            <x14:dxf>
              <fill>
                <patternFill>
                  <bgColor rgb="FFE0DCD8"/>
                </patternFill>
              </fill>
            </x14:dxf>
          </x14:cfRule>
          <xm:sqref>BN19:BO19</xm:sqref>
        </x14:conditionalFormatting>
        <x14:conditionalFormatting xmlns:xm="http://schemas.microsoft.com/office/excel/2006/main">
          <x14:cfRule type="expression" priority="111" id="{A18F6FDC-5C73-46AC-ACF1-750E77AB95FE}">
            <xm:f>'https://yorkshirewater.sharepoint.com/sites/yw-147/05 PR19 BP documents/40 Post IAP Assurance/10 Tables/DD August 2019/[yky-pr19-business-plan_august-2019-DD resubmission_v5.xlsb]Validation flags'!#REF!=1</xm:f>
            <x14:dxf>
              <fill>
                <patternFill>
                  <bgColor rgb="FFE0DCD8"/>
                </patternFill>
              </fill>
            </x14:dxf>
          </x14:cfRule>
          <xm:sqref>BS19:BT19</xm:sqref>
        </x14:conditionalFormatting>
        <x14:conditionalFormatting xmlns:xm="http://schemas.microsoft.com/office/excel/2006/main">
          <x14:cfRule type="expression" priority="110" id="{0E4771CB-B50E-496A-81C6-6E92920A62D7}">
            <xm:f>'https://yorkshirewater.sharepoint.com/sites/yw-147/05 PR19 BP documents/40 Post IAP Assurance/10 Tables/DD August 2019/[yky-pr19-business-plan_august-2019-DD resubmission_v5.xlsb]Validation flags'!#REF!=1</xm:f>
            <x14:dxf>
              <fill>
                <patternFill>
                  <bgColor rgb="FFE0DCD8"/>
                </patternFill>
              </fill>
            </x14:dxf>
          </x14:cfRule>
          <xm:sqref>BW19:BX19</xm:sqref>
        </x14:conditionalFormatting>
        <x14:conditionalFormatting xmlns:xm="http://schemas.microsoft.com/office/excel/2006/main">
          <x14:cfRule type="expression" priority="109" id="{9316AFE7-488B-4FDC-A8A9-DC5C6BE1867C}">
            <xm:f>'https://yorkshirewater.sharepoint.com/sites/yw-147/05 PR19 BP documents/40 Post IAP Assurance/10 Tables/DD August 2019/[yky-pr19-business-plan_august-2019-DD resubmission_v5.xlsb]Validation flags'!#REF!=1</xm:f>
            <x14:dxf>
              <fill>
                <patternFill>
                  <bgColor rgb="FFE0DCD8"/>
                </patternFill>
              </fill>
            </x14:dxf>
          </x14:cfRule>
          <xm:sqref>CB19:CC19</xm:sqref>
        </x14:conditionalFormatting>
        <x14:conditionalFormatting xmlns:xm="http://schemas.microsoft.com/office/excel/2006/main">
          <x14:cfRule type="expression" priority="108" id="{5940FF4D-E034-46F2-B7A8-02447C39EBCE}">
            <xm:f>'https://yorkshirewater.sharepoint.com/sites/yw-147/05 PR19 BP documents/40 Post IAP Assurance/10 Tables/DD August 2019/[yky-pr19-business-plan_august-2019-DD resubmission_v5.xlsb]Validation flags'!#REF!=1</xm:f>
            <x14:dxf>
              <fill>
                <patternFill>
                  <bgColor rgb="FFE0DCD8"/>
                </patternFill>
              </fill>
            </x14:dxf>
          </x14:cfRule>
          <xm:sqref>CF19:CG19</xm:sqref>
        </x14:conditionalFormatting>
        <x14:conditionalFormatting xmlns:xm="http://schemas.microsoft.com/office/excel/2006/main">
          <x14:cfRule type="expression" priority="107" id="{B066E2BE-1285-40DF-94F3-D1B9D7FB82D3}">
            <xm:f>'https://yorkshirewater.sharepoint.com/sites/yw-147/05 PR19 BP documents/40 Post IAP Assurance/10 Tables/DD August 2019/[yky-pr19-business-plan_august-2019-DD resubmission_v5.xlsb]Validation flags'!#REF!=1</xm:f>
            <x14:dxf>
              <fill>
                <patternFill>
                  <bgColor rgb="FFE0DCD8"/>
                </patternFill>
              </fill>
            </x14:dxf>
          </x14:cfRule>
          <xm:sqref>CK19:CL19</xm:sqref>
        </x14:conditionalFormatting>
        <x14:conditionalFormatting xmlns:xm="http://schemas.microsoft.com/office/excel/2006/main">
          <x14:cfRule type="expression" priority="106" id="{EBDCE217-C15B-440F-9DB7-4F9FAA2EEB38}">
            <xm:f>'https://yorkshirewater.sharepoint.com/sites/yw-147/05 PR19 BP documents/40 Post IAP Assurance/10 Tables/DD August 2019/[yky-pr19-business-plan_august-2019-DD resubmission_v5.xlsb]Validation flags'!#REF!=1</xm:f>
            <x14:dxf>
              <fill>
                <patternFill>
                  <bgColor rgb="FFE0DCD8"/>
                </patternFill>
              </fill>
            </x14:dxf>
          </x14:cfRule>
          <xm:sqref>CO19:CP19</xm:sqref>
        </x14:conditionalFormatting>
        <x14:conditionalFormatting xmlns:xm="http://schemas.microsoft.com/office/excel/2006/main">
          <x14:cfRule type="expression" priority="105" id="{8EE6316E-9E40-4A9C-9E56-673B68400FBA}">
            <xm:f>'https://yorkshirewater.sharepoint.com/sites/yw-147/05 PR19 BP documents/40 Post IAP Assurance/10 Tables/DD August 2019/[yky-pr19-business-plan_august-2019-DD resubmission_v5.xlsb]Validation flags'!#REF!=1</xm:f>
            <x14:dxf>
              <fill>
                <patternFill>
                  <bgColor rgb="FFE0DCD8"/>
                </patternFill>
              </fill>
            </x14:dxf>
          </x14:cfRule>
          <xm:sqref>CT19:CU19</xm:sqref>
        </x14:conditionalFormatting>
        <x14:conditionalFormatting xmlns:xm="http://schemas.microsoft.com/office/excel/2006/main">
          <x14:cfRule type="expression" priority="104" id="{EC971CC3-1A1A-42C6-B6D4-9DA296ACED4A}">
            <xm:f>'https://yorkshirewater.sharepoint.com/sites/yw-147/05 PR19 BP documents/40 Post IAP Assurance/10 Tables/DD August 2019/[yky-pr19-business-plan_august-2019-DD resubmission_v5.xlsb]Validation flags'!#REF!=1</xm:f>
            <x14:dxf>
              <fill>
                <patternFill>
                  <bgColor rgb="FFE0DCD8"/>
                </patternFill>
              </fill>
            </x14:dxf>
          </x14:cfRule>
          <xm:sqref>CX19:CY19</xm:sqref>
        </x14:conditionalFormatting>
        <x14:conditionalFormatting xmlns:xm="http://schemas.microsoft.com/office/excel/2006/main">
          <x14:cfRule type="expression" priority="103" id="{DCB0669E-CDDF-47D1-A4C0-C860FE6DA467}">
            <xm:f>'https://yorkshirewater.sharepoint.com/sites/yw-147/05 PR19 BP documents/40 Post IAP Assurance/10 Tables/DD August 2019/[yky-pr19-business-plan_august-2019-DD resubmission_v5.xlsb]Validation flags'!#REF!=1</xm:f>
            <x14:dxf>
              <fill>
                <patternFill>
                  <bgColor rgb="FFE0DCD8"/>
                </patternFill>
              </fill>
            </x14:dxf>
          </x14:cfRule>
          <xm:sqref>DC19:DD19</xm:sqref>
        </x14:conditionalFormatting>
        <x14:conditionalFormatting xmlns:xm="http://schemas.microsoft.com/office/excel/2006/main">
          <x14:cfRule type="expression" priority="102" id="{F53A991E-DA5F-4B25-B571-57AC45CDE81B}">
            <xm:f>'https://yorkshirewater.sharepoint.com/sites/yw-147/05 PR19 BP documents/40 Post IAP Assurance/10 Tables/DD August 2019/[yky-pr19-business-plan_august-2019-DD resubmission_v5.xlsb]Validation flags'!#REF!=1</xm:f>
            <x14:dxf>
              <fill>
                <patternFill>
                  <bgColor rgb="FFE0DCD8"/>
                </patternFill>
              </fill>
            </x14:dxf>
          </x14:cfRule>
          <xm:sqref>DG19:DH19</xm:sqref>
        </x14:conditionalFormatting>
        <x14:conditionalFormatting xmlns:xm="http://schemas.microsoft.com/office/excel/2006/main">
          <x14:cfRule type="expression" priority="101" id="{3FB7E701-62EF-49D0-950E-1143D6758DF8}">
            <xm:f>'https://yorkshirewater.sharepoint.com/sites/yw-147/05 PR19 BP documents/40 Post IAP Assurance/10 Tables/DD August 2019/[yky-pr19-business-plan_august-2019-DD resubmission_v5.xlsb]Validation flags'!#REF!=1</xm:f>
            <x14:dxf>
              <fill>
                <patternFill>
                  <bgColor rgb="FFE0DCD8"/>
                </patternFill>
              </fill>
            </x14:dxf>
          </x14:cfRule>
          <xm:sqref>DL19:DM19</xm:sqref>
        </x14:conditionalFormatting>
        <x14:conditionalFormatting xmlns:xm="http://schemas.microsoft.com/office/excel/2006/main">
          <x14:cfRule type="expression" priority="100" id="{2BEEF560-6B5F-4001-AB82-6DE57D145037}">
            <xm:f>'https://yorkshirewater.sharepoint.com/sites/yw-147/05 PR19 BP documents/40 Post IAP Assurance/10 Tables/DD August 2019/[yky-pr19-business-plan_august-2019-DD resubmission_v5.xlsb]Validation flags'!#REF!=1</xm:f>
            <x14:dxf>
              <fill>
                <patternFill>
                  <bgColor rgb="FFE0DCD8"/>
                </patternFill>
              </fill>
            </x14:dxf>
          </x14:cfRule>
          <xm:sqref>DP19:DQ19</xm:sqref>
        </x14:conditionalFormatting>
        <x14:conditionalFormatting xmlns:xm="http://schemas.microsoft.com/office/excel/2006/main">
          <x14:cfRule type="expression" priority="99" id="{1758C6F9-6A12-45F0-A1BC-A75BB3C47C52}">
            <xm:f>'https://yorkshirewater.sharepoint.com/sites/yw-147/05 PR19 BP documents/40 Post IAP Assurance/10 Tables/DD August 2019/[yky-pr19-business-plan_august-2019-DD resubmission_v5.xlsb]Validation flags'!#REF!=1</xm:f>
            <x14:dxf>
              <fill>
                <patternFill>
                  <bgColor rgb="FFE0DCD8"/>
                </patternFill>
              </fill>
            </x14:dxf>
          </x14:cfRule>
          <xm:sqref>Q22:R22</xm:sqref>
        </x14:conditionalFormatting>
        <x14:conditionalFormatting xmlns:xm="http://schemas.microsoft.com/office/excel/2006/main">
          <x14:cfRule type="expression" priority="98" id="{5A1ADEB7-1A88-40AE-8145-7AB2E817DCF2}">
            <xm:f>'https://yorkshirewater.sharepoint.com/sites/yw-147/05 PR19 BP documents/40 Post IAP Assurance/10 Tables/DD August 2019/[yky-pr19-business-plan_august-2019-DD resubmission_v5.xlsb]Validation flags'!#REF!=1</xm:f>
            <x14:dxf>
              <fill>
                <patternFill>
                  <bgColor rgb="FFE0DCD8"/>
                </patternFill>
              </fill>
            </x14:dxf>
          </x14:cfRule>
          <xm:sqref>U22:V22</xm:sqref>
        </x14:conditionalFormatting>
        <x14:conditionalFormatting xmlns:xm="http://schemas.microsoft.com/office/excel/2006/main">
          <x14:cfRule type="expression" priority="97" id="{1F67B533-10BC-4A1D-8D72-0122658FDEBC}">
            <xm:f>'https://yorkshirewater.sharepoint.com/sites/yw-147/05 PR19 BP documents/40 Post IAP Assurance/10 Tables/DD August 2019/[yky-pr19-business-plan_august-2019-DD resubmission_v5.xlsb]Validation flags'!#REF!=1</xm:f>
            <x14:dxf>
              <fill>
                <patternFill>
                  <bgColor rgb="FFE0DCD8"/>
                </patternFill>
              </fill>
            </x14:dxf>
          </x14:cfRule>
          <xm:sqref>Z22:AA22</xm:sqref>
        </x14:conditionalFormatting>
        <x14:conditionalFormatting xmlns:xm="http://schemas.microsoft.com/office/excel/2006/main">
          <x14:cfRule type="expression" priority="96" id="{750E482F-A467-4B61-BB48-4E9DF684E733}">
            <xm:f>'https://yorkshirewater.sharepoint.com/sites/yw-147/05 PR19 BP documents/40 Post IAP Assurance/10 Tables/DD August 2019/[yky-pr19-business-plan_august-2019-DD resubmission_v5.xlsb]Validation flags'!#REF!=1</xm:f>
            <x14:dxf>
              <fill>
                <patternFill>
                  <bgColor rgb="FFE0DCD8"/>
                </patternFill>
              </fill>
            </x14:dxf>
          </x14:cfRule>
          <xm:sqref>AD22:AE22</xm:sqref>
        </x14:conditionalFormatting>
        <x14:conditionalFormatting xmlns:xm="http://schemas.microsoft.com/office/excel/2006/main">
          <x14:cfRule type="expression" priority="95" id="{B5B9CFBC-08CA-4216-B85F-5422A150D498}">
            <xm:f>'https://yorkshirewater.sharepoint.com/sites/yw-147/05 PR19 BP documents/40 Post IAP Assurance/10 Tables/DD August 2019/[yky-pr19-business-plan_august-2019-DD resubmission_v5.xlsb]Validation flags'!#REF!=1</xm:f>
            <x14:dxf>
              <fill>
                <patternFill>
                  <bgColor rgb="FFE0DCD8"/>
                </patternFill>
              </fill>
            </x14:dxf>
          </x14:cfRule>
          <xm:sqref>AI22:AJ22</xm:sqref>
        </x14:conditionalFormatting>
        <x14:conditionalFormatting xmlns:xm="http://schemas.microsoft.com/office/excel/2006/main">
          <x14:cfRule type="expression" priority="94" id="{BE93B030-0E59-487B-9A47-2F200B9053CE}">
            <xm:f>'https://yorkshirewater.sharepoint.com/sites/yw-147/05 PR19 BP documents/40 Post IAP Assurance/10 Tables/DD August 2019/[yky-pr19-business-plan_august-2019-DD resubmission_v5.xlsb]Validation flags'!#REF!=1</xm:f>
            <x14:dxf>
              <fill>
                <patternFill>
                  <bgColor rgb="FFE0DCD8"/>
                </patternFill>
              </fill>
            </x14:dxf>
          </x14:cfRule>
          <xm:sqref>AM22:AN22</xm:sqref>
        </x14:conditionalFormatting>
        <x14:conditionalFormatting xmlns:xm="http://schemas.microsoft.com/office/excel/2006/main">
          <x14:cfRule type="expression" priority="93" id="{9CA0CB36-0ECD-4473-93FC-596935DCEE0D}">
            <xm:f>'https://yorkshirewater.sharepoint.com/sites/yw-147/05 PR19 BP documents/40 Post IAP Assurance/10 Tables/DD August 2019/[yky-pr19-business-plan_august-2019-DD resubmission_v5.xlsb]Validation flags'!#REF!=1</xm:f>
            <x14:dxf>
              <fill>
                <patternFill>
                  <bgColor rgb="FFE0DCD8"/>
                </patternFill>
              </fill>
            </x14:dxf>
          </x14:cfRule>
          <xm:sqref>BA22:BB22</xm:sqref>
        </x14:conditionalFormatting>
        <x14:conditionalFormatting xmlns:xm="http://schemas.microsoft.com/office/excel/2006/main">
          <x14:cfRule type="expression" priority="92" id="{22551F42-EABC-4394-A2C4-265615F29484}">
            <xm:f>'https://yorkshirewater.sharepoint.com/sites/yw-147/05 PR19 BP documents/40 Post IAP Assurance/10 Tables/DD August 2019/[yky-pr19-business-plan_august-2019-DD resubmission_v5.xlsb]Validation flags'!#REF!=1</xm:f>
            <x14:dxf>
              <fill>
                <patternFill>
                  <bgColor rgb="FFE0DCD8"/>
                </patternFill>
              </fill>
            </x14:dxf>
          </x14:cfRule>
          <xm:sqref>BE22:BF22</xm:sqref>
        </x14:conditionalFormatting>
        <x14:conditionalFormatting xmlns:xm="http://schemas.microsoft.com/office/excel/2006/main">
          <x14:cfRule type="expression" priority="91" id="{5A45D416-645A-45A6-8A42-E6834B6A71DE}">
            <xm:f>'https://yorkshirewater.sharepoint.com/sites/yw-147/05 PR19 BP documents/40 Post IAP Assurance/10 Tables/DD August 2019/[yky-pr19-business-plan_august-2019-DD resubmission_v5.xlsb]Validation flags'!#REF!=1</xm:f>
            <x14:dxf>
              <fill>
                <patternFill>
                  <bgColor rgb="FFE0DCD8"/>
                </patternFill>
              </fill>
            </x14:dxf>
          </x14:cfRule>
          <xm:sqref>BJ22:BK22</xm:sqref>
        </x14:conditionalFormatting>
        <x14:conditionalFormatting xmlns:xm="http://schemas.microsoft.com/office/excel/2006/main">
          <x14:cfRule type="expression" priority="90" id="{A8479580-B395-4F7D-B1E0-5BD9D5C25EF1}">
            <xm:f>'https://yorkshirewater.sharepoint.com/sites/yw-147/05 PR19 BP documents/40 Post IAP Assurance/10 Tables/DD August 2019/[yky-pr19-business-plan_august-2019-DD resubmission_v5.xlsb]Validation flags'!#REF!=1</xm:f>
            <x14:dxf>
              <fill>
                <patternFill>
                  <bgColor rgb="FFE0DCD8"/>
                </patternFill>
              </fill>
            </x14:dxf>
          </x14:cfRule>
          <xm:sqref>BN22:BO22</xm:sqref>
        </x14:conditionalFormatting>
        <x14:conditionalFormatting xmlns:xm="http://schemas.microsoft.com/office/excel/2006/main">
          <x14:cfRule type="expression" priority="89" id="{0CA6D244-0389-4EFC-ACBE-BEA5FBCA66B8}">
            <xm:f>'https://yorkshirewater.sharepoint.com/sites/yw-147/05 PR19 BP documents/40 Post IAP Assurance/10 Tables/DD August 2019/[yky-pr19-business-plan_august-2019-DD resubmission_v5.xlsb]Validation flags'!#REF!=1</xm:f>
            <x14:dxf>
              <fill>
                <patternFill>
                  <bgColor rgb="FFE0DCD8"/>
                </patternFill>
              </fill>
            </x14:dxf>
          </x14:cfRule>
          <xm:sqref>BS22:BT22</xm:sqref>
        </x14:conditionalFormatting>
        <x14:conditionalFormatting xmlns:xm="http://schemas.microsoft.com/office/excel/2006/main">
          <x14:cfRule type="expression" priority="88" id="{69664CA4-1E68-4980-AF5F-7CD82647DCD2}">
            <xm:f>'https://yorkshirewater.sharepoint.com/sites/yw-147/05 PR19 BP documents/40 Post IAP Assurance/10 Tables/DD August 2019/[yky-pr19-business-plan_august-2019-DD resubmission_v5.xlsb]Validation flags'!#REF!=1</xm:f>
            <x14:dxf>
              <fill>
                <patternFill>
                  <bgColor rgb="FFE0DCD8"/>
                </patternFill>
              </fill>
            </x14:dxf>
          </x14:cfRule>
          <xm:sqref>BW22:BX22</xm:sqref>
        </x14:conditionalFormatting>
        <x14:conditionalFormatting xmlns:xm="http://schemas.microsoft.com/office/excel/2006/main">
          <x14:cfRule type="expression" priority="87" id="{28E0409F-621B-47F8-8950-F72FACAC0AD4}">
            <xm:f>'https://yorkshirewater.sharepoint.com/sites/yw-147/05 PR19 BP documents/40 Post IAP Assurance/10 Tables/DD August 2019/[yky-pr19-business-plan_august-2019-DD resubmission_v5.xlsb]Validation flags'!#REF!=1</xm:f>
            <x14:dxf>
              <fill>
                <patternFill>
                  <bgColor rgb="FFE0DCD8"/>
                </patternFill>
              </fill>
            </x14:dxf>
          </x14:cfRule>
          <xm:sqref>CB22:CC22</xm:sqref>
        </x14:conditionalFormatting>
        <x14:conditionalFormatting xmlns:xm="http://schemas.microsoft.com/office/excel/2006/main">
          <x14:cfRule type="expression" priority="86" id="{A2404696-6271-4B81-BCE2-A035B0DE4CAD}">
            <xm:f>'https://yorkshirewater.sharepoint.com/sites/yw-147/05 PR19 BP documents/40 Post IAP Assurance/10 Tables/DD August 2019/[yky-pr19-business-plan_august-2019-DD resubmission_v5.xlsb]Validation flags'!#REF!=1</xm:f>
            <x14:dxf>
              <fill>
                <patternFill>
                  <bgColor rgb="FFE0DCD8"/>
                </patternFill>
              </fill>
            </x14:dxf>
          </x14:cfRule>
          <xm:sqref>CF22:CG22</xm:sqref>
        </x14:conditionalFormatting>
        <x14:conditionalFormatting xmlns:xm="http://schemas.microsoft.com/office/excel/2006/main">
          <x14:cfRule type="expression" priority="85" id="{899491A6-0E2D-45FF-ACED-3F0D148BDC36}">
            <xm:f>'https://yorkshirewater.sharepoint.com/sites/yw-147/05 PR19 BP documents/40 Post IAP Assurance/10 Tables/DD August 2019/[yky-pr19-business-plan_august-2019-DD resubmission_v5.xlsb]Validation flags'!#REF!=1</xm:f>
            <x14:dxf>
              <fill>
                <patternFill>
                  <bgColor rgb="FFE0DCD8"/>
                </patternFill>
              </fill>
            </x14:dxf>
          </x14:cfRule>
          <xm:sqref>CK22:CL22</xm:sqref>
        </x14:conditionalFormatting>
        <x14:conditionalFormatting xmlns:xm="http://schemas.microsoft.com/office/excel/2006/main">
          <x14:cfRule type="expression" priority="84" id="{85EE6F45-F9F5-47F3-A8F9-AE0B9D71123E}">
            <xm:f>'https://yorkshirewater.sharepoint.com/sites/yw-147/05 PR19 BP documents/40 Post IAP Assurance/10 Tables/DD August 2019/[yky-pr19-business-plan_august-2019-DD resubmission_v5.xlsb]Validation flags'!#REF!=1</xm:f>
            <x14:dxf>
              <fill>
                <patternFill>
                  <bgColor rgb="FFE0DCD8"/>
                </patternFill>
              </fill>
            </x14:dxf>
          </x14:cfRule>
          <xm:sqref>CO22:CP22</xm:sqref>
        </x14:conditionalFormatting>
        <x14:conditionalFormatting xmlns:xm="http://schemas.microsoft.com/office/excel/2006/main">
          <x14:cfRule type="expression" priority="83" id="{FF820768-5592-465D-8D9D-C56E22BEEC35}">
            <xm:f>'https://yorkshirewater.sharepoint.com/sites/yw-147/05 PR19 BP documents/40 Post IAP Assurance/10 Tables/DD August 2019/[yky-pr19-business-plan_august-2019-DD resubmission_v5.xlsb]Validation flags'!#REF!=1</xm:f>
            <x14:dxf>
              <fill>
                <patternFill>
                  <bgColor rgb="FFE0DCD8"/>
                </patternFill>
              </fill>
            </x14:dxf>
          </x14:cfRule>
          <xm:sqref>CT22:CU22</xm:sqref>
        </x14:conditionalFormatting>
        <x14:conditionalFormatting xmlns:xm="http://schemas.microsoft.com/office/excel/2006/main">
          <x14:cfRule type="expression" priority="82" id="{6D31CBC8-CE7C-455D-B881-CB86EC6DD503}">
            <xm:f>'https://yorkshirewater.sharepoint.com/sites/yw-147/05 PR19 BP documents/40 Post IAP Assurance/10 Tables/DD August 2019/[yky-pr19-business-plan_august-2019-DD resubmission_v5.xlsb]Validation flags'!#REF!=1</xm:f>
            <x14:dxf>
              <fill>
                <patternFill>
                  <bgColor rgb="FFE0DCD8"/>
                </patternFill>
              </fill>
            </x14:dxf>
          </x14:cfRule>
          <xm:sqref>CX22:CY22</xm:sqref>
        </x14:conditionalFormatting>
        <x14:conditionalFormatting xmlns:xm="http://schemas.microsoft.com/office/excel/2006/main">
          <x14:cfRule type="expression" priority="81" id="{204E6C63-871B-4EC6-B739-F715FF8BA6AB}">
            <xm:f>'https://yorkshirewater.sharepoint.com/sites/yw-147/05 PR19 BP documents/40 Post IAP Assurance/10 Tables/DD August 2019/[yky-pr19-business-plan_august-2019-DD resubmission_v5.xlsb]Validation flags'!#REF!=1</xm:f>
            <x14:dxf>
              <fill>
                <patternFill>
                  <bgColor rgb="FFE0DCD8"/>
                </patternFill>
              </fill>
            </x14:dxf>
          </x14:cfRule>
          <xm:sqref>DC22:DD22</xm:sqref>
        </x14:conditionalFormatting>
        <x14:conditionalFormatting xmlns:xm="http://schemas.microsoft.com/office/excel/2006/main">
          <x14:cfRule type="expression" priority="80" id="{24A9B830-EF6A-4F3D-B4E4-CE9CAD6974E4}">
            <xm:f>'https://yorkshirewater.sharepoint.com/sites/yw-147/05 PR19 BP documents/40 Post IAP Assurance/10 Tables/DD August 2019/[yky-pr19-business-plan_august-2019-DD resubmission_v5.xlsb]Validation flags'!#REF!=1</xm:f>
            <x14:dxf>
              <fill>
                <patternFill>
                  <bgColor rgb="FFE0DCD8"/>
                </patternFill>
              </fill>
            </x14:dxf>
          </x14:cfRule>
          <xm:sqref>DG22:DH22</xm:sqref>
        </x14:conditionalFormatting>
        <x14:conditionalFormatting xmlns:xm="http://schemas.microsoft.com/office/excel/2006/main">
          <x14:cfRule type="expression" priority="79" id="{7A6C8565-4F62-448D-9F5B-7A5403C4779C}">
            <xm:f>'https://yorkshirewater.sharepoint.com/sites/yw-147/05 PR19 BP documents/40 Post IAP Assurance/10 Tables/DD August 2019/[yky-pr19-business-plan_august-2019-DD resubmission_v5.xlsb]Validation flags'!#REF!=1</xm:f>
            <x14:dxf>
              <fill>
                <patternFill>
                  <bgColor rgb="FFE0DCD8"/>
                </patternFill>
              </fill>
            </x14:dxf>
          </x14:cfRule>
          <xm:sqref>DL22:DM22</xm:sqref>
        </x14:conditionalFormatting>
        <x14:conditionalFormatting xmlns:xm="http://schemas.microsoft.com/office/excel/2006/main">
          <x14:cfRule type="expression" priority="78" id="{DDC92D2B-58F6-4B2C-A1F9-0947EEC78861}">
            <xm:f>'https://yorkshirewater.sharepoint.com/sites/yw-147/05 PR19 BP documents/40 Post IAP Assurance/10 Tables/DD August 2019/[yky-pr19-business-plan_august-2019-DD resubmission_v5.xlsb]Validation flags'!#REF!=1</xm:f>
            <x14:dxf>
              <fill>
                <patternFill>
                  <bgColor rgb="FFE0DCD8"/>
                </patternFill>
              </fill>
            </x14:dxf>
          </x14:cfRule>
          <xm:sqref>DP22:DQ22</xm:sqref>
        </x14:conditionalFormatting>
        <x14:conditionalFormatting xmlns:xm="http://schemas.microsoft.com/office/excel/2006/main">
          <x14:cfRule type="expression" priority="77" id="{FCA46DB3-2F77-4FC2-9038-50B9A2F24D93}">
            <xm:f>'https://yorkshirewater.sharepoint.com/sites/yw-147/05 PR19 BP documents/40 Post IAP Assurance/10 Tables/DD August 2019/[yky-pr19-business-plan_august-2019-DD resubmission_v5.xlsb]Validation flags'!#REF!=1</xm:f>
            <x14:dxf>
              <fill>
                <patternFill>
                  <bgColor rgb="FFE0DCD8"/>
                </patternFill>
              </fill>
            </x14:dxf>
          </x14:cfRule>
          <xm:sqref>Q26:R26</xm:sqref>
        </x14:conditionalFormatting>
        <x14:conditionalFormatting xmlns:xm="http://schemas.microsoft.com/office/excel/2006/main">
          <x14:cfRule type="expression" priority="76" id="{2D6A76D9-52E2-48B8-93EC-559F1C2FEFF6}">
            <xm:f>'https://yorkshirewater.sharepoint.com/sites/yw-147/05 PR19 BP documents/40 Post IAP Assurance/10 Tables/DD August 2019/[yky-pr19-business-plan_august-2019-DD resubmission_v5.xlsb]Validation flags'!#REF!=1</xm:f>
            <x14:dxf>
              <fill>
                <patternFill>
                  <bgColor rgb="FFE0DCD8"/>
                </patternFill>
              </fill>
            </x14:dxf>
          </x14:cfRule>
          <xm:sqref>U26:V26</xm:sqref>
        </x14:conditionalFormatting>
        <x14:conditionalFormatting xmlns:xm="http://schemas.microsoft.com/office/excel/2006/main">
          <x14:cfRule type="expression" priority="75" id="{8F3675D8-039F-4946-95C3-1F0DFC5D071C}">
            <xm:f>'https://yorkshirewater.sharepoint.com/sites/yw-147/05 PR19 BP documents/40 Post IAP Assurance/10 Tables/DD August 2019/[yky-pr19-business-plan_august-2019-DD resubmission_v5.xlsb]Validation flags'!#REF!=1</xm:f>
            <x14:dxf>
              <fill>
                <patternFill>
                  <bgColor rgb="FFE0DCD8"/>
                </patternFill>
              </fill>
            </x14:dxf>
          </x14:cfRule>
          <xm:sqref>Z26:AA26</xm:sqref>
        </x14:conditionalFormatting>
        <x14:conditionalFormatting xmlns:xm="http://schemas.microsoft.com/office/excel/2006/main">
          <x14:cfRule type="expression" priority="74" id="{DCBBB56A-0DEB-4C3D-AEB5-DBE274224825}">
            <xm:f>'https://yorkshirewater.sharepoint.com/sites/yw-147/05 PR19 BP documents/40 Post IAP Assurance/10 Tables/DD August 2019/[yky-pr19-business-plan_august-2019-DD resubmission_v5.xlsb]Validation flags'!#REF!=1</xm:f>
            <x14:dxf>
              <fill>
                <patternFill>
                  <bgColor rgb="FFE0DCD8"/>
                </patternFill>
              </fill>
            </x14:dxf>
          </x14:cfRule>
          <xm:sqref>AD26:AE26</xm:sqref>
        </x14:conditionalFormatting>
        <x14:conditionalFormatting xmlns:xm="http://schemas.microsoft.com/office/excel/2006/main">
          <x14:cfRule type="expression" priority="73" id="{D67B5D31-0942-448D-85BD-E5CA1207DDBB}">
            <xm:f>'https://yorkshirewater.sharepoint.com/sites/yw-147/05 PR19 BP documents/40 Post IAP Assurance/10 Tables/DD August 2019/[yky-pr19-business-plan_august-2019-DD resubmission_v5.xlsb]Validation flags'!#REF!=1</xm:f>
            <x14:dxf>
              <fill>
                <patternFill>
                  <bgColor rgb="FFE0DCD8"/>
                </patternFill>
              </fill>
            </x14:dxf>
          </x14:cfRule>
          <xm:sqref>AI26:AJ26</xm:sqref>
        </x14:conditionalFormatting>
        <x14:conditionalFormatting xmlns:xm="http://schemas.microsoft.com/office/excel/2006/main">
          <x14:cfRule type="expression" priority="72" id="{C3690F0F-8213-4010-93A4-48C01C33B550}">
            <xm:f>'https://yorkshirewater.sharepoint.com/sites/yw-147/05 PR19 BP documents/40 Post IAP Assurance/10 Tables/DD August 2019/[yky-pr19-business-plan_august-2019-DD resubmission_v5.xlsb]Validation flags'!#REF!=1</xm:f>
            <x14:dxf>
              <fill>
                <patternFill>
                  <bgColor rgb="FFE0DCD8"/>
                </patternFill>
              </fill>
            </x14:dxf>
          </x14:cfRule>
          <xm:sqref>AM26:AN26</xm:sqref>
        </x14:conditionalFormatting>
        <x14:conditionalFormatting xmlns:xm="http://schemas.microsoft.com/office/excel/2006/main">
          <x14:cfRule type="expression" priority="71" id="{0EDAB8A1-A84C-4D03-A36E-3249C75FFB91}">
            <xm:f>'https://yorkshirewater.sharepoint.com/sites/yw-147/05 PR19 BP documents/40 Post IAP Assurance/10 Tables/DD August 2019/[yky-pr19-business-plan_august-2019-DD resubmission_v5.xlsb]Validation flags'!#REF!=1</xm:f>
            <x14:dxf>
              <fill>
                <patternFill>
                  <bgColor rgb="FFE0DCD8"/>
                </patternFill>
              </fill>
            </x14:dxf>
          </x14:cfRule>
          <xm:sqref>BA26:BB26</xm:sqref>
        </x14:conditionalFormatting>
        <x14:conditionalFormatting xmlns:xm="http://schemas.microsoft.com/office/excel/2006/main">
          <x14:cfRule type="expression" priority="70" id="{BDEA7AFC-7C01-4B88-AD31-AA635BB9DFC7}">
            <xm:f>'https://yorkshirewater.sharepoint.com/sites/yw-147/05 PR19 BP documents/40 Post IAP Assurance/10 Tables/DD August 2019/[yky-pr19-business-plan_august-2019-DD resubmission_v5.xlsb]Validation flags'!#REF!=1</xm:f>
            <x14:dxf>
              <fill>
                <patternFill>
                  <bgColor rgb="FFE0DCD8"/>
                </patternFill>
              </fill>
            </x14:dxf>
          </x14:cfRule>
          <xm:sqref>BE26:BF26</xm:sqref>
        </x14:conditionalFormatting>
        <x14:conditionalFormatting xmlns:xm="http://schemas.microsoft.com/office/excel/2006/main">
          <x14:cfRule type="expression" priority="69" id="{8EB79B88-35AD-42E3-B678-85BF76B6223C}">
            <xm:f>'https://yorkshirewater.sharepoint.com/sites/yw-147/05 PR19 BP documents/40 Post IAP Assurance/10 Tables/DD August 2019/[yky-pr19-business-plan_august-2019-DD resubmission_v5.xlsb]Validation flags'!#REF!=1</xm:f>
            <x14:dxf>
              <fill>
                <patternFill>
                  <bgColor rgb="FFE0DCD8"/>
                </patternFill>
              </fill>
            </x14:dxf>
          </x14:cfRule>
          <xm:sqref>BJ26:BK26</xm:sqref>
        </x14:conditionalFormatting>
        <x14:conditionalFormatting xmlns:xm="http://schemas.microsoft.com/office/excel/2006/main">
          <x14:cfRule type="expression" priority="68" id="{1DD088B9-36E1-4593-BC3C-9448D3BAB25A}">
            <xm:f>'https://yorkshirewater.sharepoint.com/sites/yw-147/05 PR19 BP documents/40 Post IAP Assurance/10 Tables/DD August 2019/[yky-pr19-business-plan_august-2019-DD resubmission_v5.xlsb]Validation flags'!#REF!=1</xm:f>
            <x14:dxf>
              <fill>
                <patternFill>
                  <bgColor rgb="FFE0DCD8"/>
                </patternFill>
              </fill>
            </x14:dxf>
          </x14:cfRule>
          <xm:sqref>BN26:BO26</xm:sqref>
        </x14:conditionalFormatting>
        <x14:conditionalFormatting xmlns:xm="http://schemas.microsoft.com/office/excel/2006/main">
          <x14:cfRule type="expression" priority="67" id="{36DA1D7F-B980-4A0E-8A07-6A204FCCA350}">
            <xm:f>'https://yorkshirewater.sharepoint.com/sites/yw-147/05 PR19 BP documents/40 Post IAP Assurance/10 Tables/DD August 2019/[yky-pr19-business-plan_august-2019-DD resubmission_v5.xlsb]Validation flags'!#REF!=1</xm:f>
            <x14:dxf>
              <fill>
                <patternFill>
                  <bgColor rgb="FFE0DCD8"/>
                </patternFill>
              </fill>
            </x14:dxf>
          </x14:cfRule>
          <xm:sqref>BS26:BT26</xm:sqref>
        </x14:conditionalFormatting>
        <x14:conditionalFormatting xmlns:xm="http://schemas.microsoft.com/office/excel/2006/main">
          <x14:cfRule type="expression" priority="66" id="{7504EA32-EFF3-404C-89EE-6EDADA831684}">
            <xm:f>'https://yorkshirewater.sharepoint.com/sites/yw-147/05 PR19 BP documents/40 Post IAP Assurance/10 Tables/DD August 2019/[yky-pr19-business-plan_august-2019-DD resubmission_v5.xlsb]Validation flags'!#REF!=1</xm:f>
            <x14:dxf>
              <fill>
                <patternFill>
                  <bgColor rgb="FFE0DCD8"/>
                </patternFill>
              </fill>
            </x14:dxf>
          </x14:cfRule>
          <xm:sqref>BW26:BX26</xm:sqref>
        </x14:conditionalFormatting>
        <x14:conditionalFormatting xmlns:xm="http://schemas.microsoft.com/office/excel/2006/main">
          <x14:cfRule type="expression" priority="65" id="{F0F51760-7E75-43EE-BB66-F4A221DB169A}">
            <xm:f>'https://yorkshirewater.sharepoint.com/sites/yw-147/05 PR19 BP documents/40 Post IAP Assurance/10 Tables/DD August 2019/[yky-pr19-business-plan_august-2019-DD resubmission_v5.xlsb]Validation flags'!#REF!=1</xm:f>
            <x14:dxf>
              <fill>
                <patternFill>
                  <bgColor rgb="FFE0DCD8"/>
                </patternFill>
              </fill>
            </x14:dxf>
          </x14:cfRule>
          <xm:sqref>CB26:CC26</xm:sqref>
        </x14:conditionalFormatting>
        <x14:conditionalFormatting xmlns:xm="http://schemas.microsoft.com/office/excel/2006/main">
          <x14:cfRule type="expression" priority="64" id="{079A7DFF-D86D-4755-B2D1-041F7BF562A5}">
            <xm:f>'https://yorkshirewater.sharepoint.com/sites/yw-147/05 PR19 BP documents/40 Post IAP Assurance/10 Tables/DD August 2019/[yky-pr19-business-plan_august-2019-DD resubmission_v5.xlsb]Validation flags'!#REF!=1</xm:f>
            <x14:dxf>
              <fill>
                <patternFill>
                  <bgColor rgb="FFE0DCD8"/>
                </patternFill>
              </fill>
            </x14:dxf>
          </x14:cfRule>
          <xm:sqref>CF26:CG26</xm:sqref>
        </x14:conditionalFormatting>
        <x14:conditionalFormatting xmlns:xm="http://schemas.microsoft.com/office/excel/2006/main">
          <x14:cfRule type="expression" priority="63" id="{61C853B5-9FF5-4718-BFBE-D72C4D0F52C4}">
            <xm:f>'https://yorkshirewater.sharepoint.com/sites/yw-147/05 PR19 BP documents/40 Post IAP Assurance/10 Tables/DD August 2019/[yky-pr19-business-plan_august-2019-DD resubmission_v5.xlsb]Validation flags'!#REF!=1</xm:f>
            <x14:dxf>
              <fill>
                <patternFill>
                  <bgColor rgb="FFE0DCD8"/>
                </patternFill>
              </fill>
            </x14:dxf>
          </x14:cfRule>
          <xm:sqref>CK26:CL26</xm:sqref>
        </x14:conditionalFormatting>
        <x14:conditionalFormatting xmlns:xm="http://schemas.microsoft.com/office/excel/2006/main">
          <x14:cfRule type="expression" priority="62" id="{45C5BE77-C40C-4B77-B398-D8DD6DB518B0}">
            <xm:f>'https://yorkshirewater.sharepoint.com/sites/yw-147/05 PR19 BP documents/40 Post IAP Assurance/10 Tables/DD August 2019/[yky-pr19-business-plan_august-2019-DD resubmission_v5.xlsb]Validation flags'!#REF!=1</xm:f>
            <x14:dxf>
              <fill>
                <patternFill>
                  <bgColor rgb="FFE0DCD8"/>
                </patternFill>
              </fill>
            </x14:dxf>
          </x14:cfRule>
          <xm:sqref>CO26:CP26</xm:sqref>
        </x14:conditionalFormatting>
        <x14:conditionalFormatting xmlns:xm="http://schemas.microsoft.com/office/excel/2006/main">
          <x14:cfRule type="expression" priority="61" id="{58805CE4-D374-4E32-A60E-E36CF7519EA0}">
            <xm:f>'https://yorkshirewater.sharepoint.com/sites/yw-147/05 PR19 BP documents/40 Post IAP Assurance/10 Tables/DD August 2019/[yky-pr19-business-plan_august-2019-DD resubmission_v5.xlsb]Validation flags'!#REF!=1</xm:f>
            <x14:dxf>
              <fill>
                <patternFill>
                  <bgColor rgb="FFE0DCD8"/>
                </patternFill>
              </fill>
            </x14:dxf>
          </x14:cfRule>
          <xm:sqref>CT26:CU26</xm:sqref>
        </x14:conditionalFormatting>
        <x14:conditionalFormatting xmlns:xm="http://schemas.microsoft.com/office/excel/2006/main">
          <x14:cfRule type="expression" priority="60" id="{64612E37-9670-4E55-89F2-D6E3C6818B45}">
            <xm:f>'https://yorkshirewater.sharepoint.com/sites/yw-147/05 PR19 BP documents/40 Post IAP Assurance/10 Tables/DD August 2019/[yky-pr19-business-plan_august-2019-DD resubmission_v5.xlsb]Validation flags'!#REF!=1</xm:f>
            <x14:dxf>
              <fill>
                <patternFill>
                  <bgColor rgb="FFE0DCD8"/>
                </patternFill>
              </fill>
            </x14:dxf>
          </x14:cfRule>
          <xm:sqref>CX26:CY26</xm:sqref>
        </x14:conditionalFormatting>
        <x14:conditionalFormatting xmlns:xm="http://schemas.microsoft.com/office/excel/2006/main">
          <x14:cfRule type="expression" priority="59" id="{3233A507-8B1E-4D32-B6B0-12DC8891A5E4}">
            <xm:f>'https://yorkshirewater.sharepoint.com/sites/yw-147/05 PR19 BP documents/40 Post IAP Assurance/10 Tables/DD August 2019/[yky-pr19-business-plan_august-2019-DD resubmission_v5.xlsb]Validation flags'!#REF!=1</xm:f>
            <x14:dxf>
              <fill>
                <patternFill>
                  <bgColor rgb="FFE0DCD8"/>
                </patternFill>
              </fill>
            </x14:dxf>
          </x14:cfRule>
          <xm:sqref>DC26:DD26</xm:sqref>
        </x14:conditionalFormatting>
        <x14:conditionalFormatting xmlns:xm="http://schemas.microsoft.com/office/excel/2006/main">
          <x14:cfRule type="expression" priority="58" id="{DE2F2683-64B3-447E-8A0B-83BE6263B868}">
            <xm:f>'https://yorkshirewater.sharepoint.com/sites/yw-147/05 PR19 BP documents/40 Post IAP Assurance/10 Tables/DD August 2019/[yky-pr19-business-plan_august-2019-DD resubmission_v5.xlsb]Validation flags'!#REF!=1</xm:f>
            <x14:dxf>
              <fill>
                <patternFill>
                  <bgColor rgb="FFE0DCD8"/>
                </patternFill>
              </fill>
            </x14:dxf>
          </x14:cfRule>
          <xm:sqref>DG26:DH26</xm:sqref>
        </x14:conditionalFormatting>
        <x14:conditionalFormatting xmlns:xm="http://schemas.microsoft.com/office/excel/2006/main">
          <x14:cfRule type="expression" priority="57" id="{5DECF475-2D0A-44CD-BD82-E982F6EA0EFE}">
            <xm:f>'https://yorkshirewater.sharepoint.com/sites/yw-147/05 PR19 BP documents/40 Post IAP Assurance/10 Tables/DD August 2019/[yky-pr19-business-plan_august-2019-DD resubmission_v5.xlsb]Validation flags'!#REF!=1</xm:f>
            <x14:dxf>
              <fill>
                <patternFill>
                  <bgColor rgb="FFE0DCD8"/>
                </patternFill>
              </fill>
            </x14:dxf>
          </x14:cfRule>
          <xm:sqref>DL26:DM26</xm:sqref>
        </x14:conditionalFormatting>
        <x14:conditionalFormatting xmlns:xm="http://schemas.microsoft.com/office/excel/2006/main">
          <x14:cfRule type="expression" priority="56" id="{94508E4B-BE13-4471-A189-E4AB515D880C}">
            <xm:f>'https://yorkshirewater.sharepoint.com/sites/yw-147/05 PR19 BP documents/40 Post IAP Assurance/10 Tables/DD August 2019/[yky-pr19-business-plan_august-2019-DD resubmission_v5.xlsb]Validation flags'!#REF!=1</xm:f>
            <x14:dxf>
              <fill>
                <patternFill>
                  <bgColor rgb="FFE0DCD8"/>
                </patternFill>
              </fill>
            </x14:dxf>
          </x14:cfRule>
          <xm:sqref>DP26:DQ26</xm:sqref>
        </x14:conditionalFormatting>
        <x14:conditionalFormatting xmlns:xm="http://schemas.microsoft.com/office/excel/2006/main">
          <x14:cfRule type="expression" priority="55" id="{A62F26B8-2892-437A-8136-94918A2160A5}">
            <xm:f>'https://yorkshirewater.sharepoint.com/sites/yw-147/05 PR19 BP documents/40 Post IAP Assurance/10 Tables/DD August 2019/[yky-pr19-business-plan_august-2019-DD resubmission_v5.xlsb]Validation flags'!#REF!=1</xm:f>
            <x14:dxf>
              <fill>
                <patternFill>
                  <bgColor rgb="FFE0DCD8"/>
                </patternFill>
              </fill>
            </x14:dxf>
          </x14:cfRule>
          <xm:sqref>DP23:DQ24</xm:sqref>
        </x14:conditionalFormatting>
        <x14:conditionalFormatting xmlns:xm="http://schemas.microsoft.com/office/excel/2006/main">
          <x14:cfRule type="expression" priority="54" id="{E64AB7C3-7DB0-4E6D-9F28-A38A63A55F4B}">
            <xm:f>'https://yorkshirewater.sharepoint.com/sites/yw-147/05 PR19 BP documents/40 Post IAP Assurance/10 Tables/DD August 2019/[yky-pr19-business-plan_august-2019-DD resubmission_v5.xlsb]Validation flags'!#REF!=1</xm:f>
            <x14:dxf>
              <fill>
                <patternFill>
                  <bgColor rgb="FFE0DCD8"/>
                </patternFill>
              </fill>
            </x14:dxf>
          </x14:cfRule>
          <xm:sqref>DL23:DM24</xm:sqref>
        </x14:conditionalFormatting>
        <x14:conditionalFormatting xmlns:xm="http://schemas.microsoft.com/office/excel/2006/main">
          <x14:cfRule type="expression" priority="53" id="{BA0E9F18-7E7D-4502-AD56-8A823FE04718}">
            <xm:f>'https://yorkshirewater.sharepoint.com/sites/yw-147/05 PR19 BP documents/40 Post IAP Assurance/10 Tables/DD August 2019/[yky-pr19-business-plan_august-2019-DD resubmission_v5.xlsb]Validation flags'!#REF!=1</xm:f>
            <x14:dxf>
              <fill>
                <patternFill>
                  <bgColor rgb="FFE0DCD8"/>
                </patternFill>
              </fill>
            </x14:dxf>
          </x14:cfRule>
          <xm:sqref>DG23:DH24</xm:sqref>
        </x14:conditionalFormatting>
        <x14:conditionalFormatting xmlns:xm="http://schemas.microsoft.com/office/excel/2006/main">
          <x14:cfRule type="expression" priority="52" id="{F18D215F-B1B7-43F5-A4AD-8873F92C966F}">
            <xm:f>'https://yorkshirewater.sharepoint.com/sites/yw-147/05 PR19 BP documents/40 Post IAP Assurance/10 Tables/DD August 2019/[yky-pr19-business-plan_august-2019-DD resubmission_v5.xlsb]Validation flags'!#REF!=1</xm:f>
            <x14:dxf>
              <fill>
                <patternFill>
                  <bgColor rgb="FFE0DCD8"/>
                </patternFill>
              </fill>
            </x14:dxf>
          </x14:cfRule>
          <xm:sqref>DC23:DD24</xm:sqref>
        </x14:conditionalFormatting>
        <x14:conditionalFormatting xmlns:xm="http://schemas.microsoft.com/office/excel/2006/main">
          <x14:cfRule type="expression" priority="51" id="{C38003F3-D6DA-4D50-8403-982A59D11797}">
            <xm:f>'https://yorkshirewater.sharepoint.com/sites/yw-147/05 PR19 BP documents/40 Post IAP Assurance/10 Tables/DD August 2019/[yky-pr19-business-plan_august-2019-DD resubmission_v5.xlsb]Validation flags'!#REF!=1</xm:f>
            <x14:dxf>
              <fill>
                <patternFill>
                  <bgColor rgb="FFE0DCD8"/>
                </patternFill>
              </fill>
            </x14:dxf>
          </x14:cfRule>
          <xm:sqref>CX23:CY24</xm:sqref>
        </x14:conditionalFormatting>
        <x14:conditionalFormatting xmlns:xm="http://schemas.microsoft.com/office/excel/2006/main">
          <x14:cfRule type="expression" priority="50" id="{06FBD6DC-4279-49FC-A69D-4D64C37F9825}">
            <xm:f>'https://yorkshirewater.sharepoint.com/sites/yw-147/05 PR19 BP documents/40 Post IAP Assurance/10 Tables/DD August 2019/[yky-pr19-business-plan_august-2019-DD resubmission_v5.xlsb]Validation flags'!#REF!=1</xm:f>
            <x14:dxf>
              <fill>
                <patternFill>
                  <bgColor rgb="FFE0DCD8"/>
                </patternFill>
              </fill>
            </x14:dxf>
          </x14:cfRule>
          <xm:sqref>CT23:CU24</xm:sqref>
        </x14:conditionalFormatting>
        <x14:conditionalFormatting xmlns:xm="http://schemas.microsoft.com/office/excel/2006/main">
          <x14:cfRule type="expression" priority="49" id="{C1F6273B-A483-4F20-9A21-8A9F9FD682F2}">
            <xm:f>'https://yorkshirewater.sharepoint.com/sites/yw-147/05 PR19 BP documents/40 Post IAP Assurance/10 Tables/DD August 2019/[yky-pr19-business-plan_august-2019-DD resubmission_v5.xlsb]Validation flags'!#REF!=1</xm:f>
            <x14:dxf>
              <fill>
                <patternFill>
                  <bgColor rgb="FFE0DCD8"/>
                </patternFill>
              </fill>
            </x14:dxf>
          </x14:cfRule>
          <xm:sqref>CO23:CP24</xm:sqref>
        </x14:conditionalFormatting>
        <x14:conditionalFormatting xmlns:xm="http://schemas.microsoft.com/office/excel/2006/main">
          <x14:cfRule type="expression" priority="48" id="{503FD350-5A8E-43BF-8A61-6848EADFD7DB}">
            <xm:f>'https://yorkshirewater.sharepoint.com/sites/yw-147/05 PR19 BP documents/40 Post IAP Assurance/10 Tables/DD August 2019/[yky-pr19-business-plan_august-2019-DD resubmission_v5.xlsb]Validation flags'!#REF!=1</xm:f>
            <x14:dxf>
              <fill>
                <patternFill>
                  <bgColor rgb="FFE0DCD8"/>
                </patternFill>
              </fill>
            </x14:dxf>
          </x14:cfRule>
          <xm:sqref>CK23:CL24</xm:sqref>
        </x14:conditionalFormatting>
        <x14:conditionalFormatting xmlns:xm="http://schemas.microsoft.com/office/excel/2006/main">
          <x14:cfRule type="expression" priority="47" id="{CCA773F4-4ED7-4140-8288-26B28F2293FD}">
            <xm:f>'https://yorkshirewater.sharepoint.com/sites/yw-147/05 PR19 BP documents/40 Post IAP Assurance/10 Tables/DD August 2019/[yky-pr19-business-plan_august-2019-DD resubmission_v5.xlsb]Validation flags'!#REF!=1</xm:f>
            <x14:dxf>
              <fill>
                <patternFill>
                  <bgColor rgb="FFE0DCD8"/>
                </patternFill>
              </fill>
            </x14:dxf>
          </x14:cfRule>
          <xm:sqref>CF23:CG24</xm:sqref>
        </x14:conditionalFormatting>
        <x14:conditionalFormatting xmlns:xm="http://schemas.microsoft.com/office/excel/2006/main">
          <x14:cfRule type="expression" priority="46" id="{FE7DFF91-4A0F-471B-858F-5D673CEDF366}">
            <xm:f>'https://yorkshirewater.sharepoint.com/sites/yw-147/05 PR19 BP documents/40 Post IAP Assurance/10 Tables/DD August 2019/[yky-pr19-business-plan_august-2019-DD resubmission_v5.xlsb]Validation flags'!#REF!=1</xm:f>
            <x14:dxf>
              <fill>
                <patternFill>
                  <bgColor rgb="FFE0DCD8"/>
                </patternFill>
              </fill>
            </x14:dxf>
          </x14:cfRule>
          <xm:sqref>CB23:CC24</xm:sqref>
        </x14:conditionalFormatting>
        <x14:conditionalFormatting xmlns:xm="http://schemas.microsoft.com/office/excel/2006/main">
          <x14:cfRule type="expression" priority="45" id="{6F96B432-D932-4B18-BDF4-CBB25931E81A}">
            <xm:f>'https://yorkshirewater.sharepoint.com/sites/yw-147/05 PR19 BP documents/40 Post IAP Assurance/10 Tables/DD August 2019/[yky-pr19-business-plan_august-2019-DD resubmission_v5.xlsb]Validation flags'!#REF!=1</xm:f>
            <x14:dxf>
              <fill>
                <patternFill>
                  <bgColor rgb="FFE0DCD8"/>
                </patternFill>
              </fill>
            </x14:dxf>
          </x14:cfRule>
          <xm:sqref>BA23:BB23</xm:sqref>
        </x14:conditionalFormatting>
        <x14:conditionalFormatting xmlns:xm="http://schemas.microsoft.com/office/excel/2006/main">
          <x14:cfRule type="expression" priority="44" id="{9D9CAB30-1247-4E0F-A2D1-09C26CA1757C}">
            <xm:f>'https://yorkshirewater.sharepoint.com/sites/yw-147/05 PR19 BP documents/40 Post IAP Assurance/10 Tables/DD August 2019/[yky-pr19-business-plan_august-2019-DD resubmission_v5.xlsb]Validation flags'!#REF!=1</xm:f>
            <x14:dxf>
              <fill>
                <patternFill>
                  <bgColor rgb="FFE0DCD8"/>
                </patternFill>
              </fill>
            </x14:dxf>
          </x14:cfRule>
          <xm:sqref>BE23:BF23</xm:sqref>
        </x14:conditionalFormatting>
        <x14:conditionalFormatting xmlns:xm="http://schemas.microsoft.com/office/excel/2006/main">
          <x14:cfRule type="expression" priority="43" id="{38887703-8279-4B83-B848-542BFDD6D18C}">
            <xm:f>'https://yorkshirewater.sharepoint.com/sites/yw-147/05 PR19 BP documents/40 Post IAP Assurance/10 Tables/DD August 2019/[yky-pr19-business-plan_august-2019-DD resubmission_v5.xlsb]Validation flags'!#REF!=1</xm:f>
            <x14:dxf>
              <fill>
                <patternFill>
                  <bgColor rgb="FFE0DCD8"/>
                </patternFill>
              </fill>
            </x14:dxf>
          </x14:cfRule>
          <xm:sqref>BJ23:BK23</xm:sqref>
        </x14:conditionalFormatting>
        <x14:conditionalFormatting xmlns:xm="http://schemas.microsoft.com/office/excel/2006/main">
          <x14:cfRule type="expression" priority="42" id="{689053A0-122D-4F55-B5F7-34E0F51DDCC4}">
            <xm:f>'https://yorkshirewater.sharepoint.com/sites/yw-147/05 PR19 BP documents/40 Post IAP Assurance/10 Tables/DD August 2019/[yky-pr19-business-plan_august-2019-DD resubmission_v5.xlsb]Validation flags'!#REF!=1</xm:f>
            <x14:dxf>
              <fill>
                <patternFill>
                  <bgColor rgb="FFE0DCD8"/>
                </patternFill>
              </fill>
            </x14:dxf>
          </x14:cfRule>
          <xm:sqref>BN23:BO23</xm:sqref>
        </x14:conditionalFormatting>
        <x14:conditionalFormatting xmlns:xm="http://schemas.microsoft.com/office/excel/2006/main">
          <x14:cfRule type="expression" priority="41" id="{0488680E-3D17-462A-8790-AC69CBA9BB9B}">
            <xm:f>'https://yorkshirewater.sharepoint.com/sites/yw-147/05 PR19 BP documents/40 Post IAP Assurance/10 Tables/DD August 2019/[yky-pr19-business-plan_august-2019-DD resubmission_v5.xlsb]Validation flags'!#REF!=1</xm:f>
            <x14:dxf>
              <fill>
                <patternFill>
                  <bgColor rgb="FFE0DCD8"/>
                </patternFill>
              </fill>
            </x14:dxf>
          </x14:cfRule>
          <xm:sqref>BS23:BT23</xm:sqref>
        </x14:conditionalFormatting>
        <x14:conditionalFormatting xmlns:xm="http://schemas.microsoft.com/office/excel/2006/main">
          <x14:cfRule type="expression" priority="40" id="{DFBF7F47-5A8E-4651-9021-45F9C030E814}">
            <xm:f>'https://yorkshirewater.sharepoint.com/sites/yw-147/05 PR19 BP documents/40 Post IAP Assurance/10 Tables/DD August 2019/[yky-pr19-business-plan_august-2019-DD resubmission_v5.xlsb]Validation flags'!#REF!=1</xm:f>
            <x14:dxf>
              <fill>
                <patternFill>
                  <bgColor rgb="FFE0DCD8"/>
                </patternFill>
              </fill>
            </x14:dxf>
          </x14:cfRule>
          <xm:sqref>BW23:BX23</xm:sqref>
        </x14:conditionalFormatting>
        <x14:conditionalFormatting xmlns:xm="http://schemas.microsoft.com/office/excel/2006/main">
          <x14:cfRule type="expression" priority="26" id="{B5DB91B9-F464-455D-BE80-976E0A2F5C97}">
            <xm:f>'https://yorkshirewater.sharepoint.com/sites/yw-147/05 PR19 BP documents/40 Post IAP Assurance/10 Tables/DD August 2019/[yky-pr19-business-plan_august-2019-DD resubmission_v5.xlsb]Validation flags'!#REF!=1</xm:f>
            <x14:dxf>
              <fill>
                <patternFill>
                  <bgColor rgb="FFE0DCD8"/>
                </patternFill>
              </fill>
            </x14:dxf>
          </x14:cfRule>
          <xm:sqref>AR26:AS26</xm:sqref>
        </x14:conditionalFormatting>
        <x14:conditionalFormatting xmlns:xm="http://schemas.microsoft.com/office/excel/2006/main">
          <x14:cfRule type="expression" priority="39" id="{25D67AAD-F762-4ECC-9786-67D991142D5D}">
            <xm:f>'https://yorkshirewater.sharepoint.com/sites/yw-147/05 PR19 BP documents/40 Post IAP Assurance/10 Tables/DD August 2019/[yky-pr19-business-plan_august-2019-DD resubmission_v5.xlsb]Validation flags'!#REF!=1</xm:f>
            <x14:dxf>
              <fill>
                <patternFill>
                  <bgColor rgb="FFE0DCD8"/>
                </patternFill>
              </fill>
            </x14:dxf>
          </x14:cfRule>
          <xm:sqref>AR10</xm:sqref>
        </x14:conditionalFormatting>
        <x14:conditionalFormatting xmlns:xm="http://schemas.microsoft.com/office/excel/2006/main">
          <x14:cfRule type="expression" priority="38" id="{245614B6-7CC0-473D-A732-68F38747A166}">
            <xm:f>'https://yorkshirewater.sharepoint.com/sites/yw-147/05 PR19 BP documents/40 Post IAP Assurance/10 Tables/DD August 2019/[yky-pr19-business-plan_august-2019-DD resubmission_v5.xlsb]Validation flags'!#REF!=1</xm:f>
            <x14:dxf>
              <fill>
                <patternFill>
                  <bgColor rgb="FFE0DCD8"/>
                </patternFill>
              </fill>
            </x14:dxf>
          </x14:cfRule>
          <xm:sqref>AS10</xm:sqref>
        </x14:conditionalFormatting>
        <x14:conditionalFormatting xmlns:xm="http://schemas.microsoft.com/office/excel/2006/main">
          <x14:cfRule type="expression" priority="37" id="{A4AADE56-F4CC-435C-A2B5-878E10B62B4F}">
            <xm:f>'https://yorkshirewater.sharepoint.com/sites/yw-147/05 PR19 BP documents/40 Post IAP Assurance/10 Tables/DD August 2019/[yky-pr19-business-plan_august-2019-DD resubmission_v5.xlsb]Validation flags'!#REF!=1</xm:f>
            <x14:dxf>
              <fill>
                <patternFill>
                  <bgColor rgb="FFE0DCD8"/>
                </patternFill>
              </fill>
            </x14:dxf>
          </x14:cfRule>
          <xm:sqref>AR11:AS12</xm:sqref>
        </x14:conditionalFormatting>
        <x14:conditionalFormatting xmlns:xm="http://schemas.microsoft.com/office/excel/2006/main">
          <x14:cfRule type="expression" priority="36" id="{275F3F3D-B759-4BC6-8CC7-96F2141EBB88}">
            <xm:f>'https://yorkshirewater.sharepoint.com/sites/yw-147/05 PR19 BP documents/40 Post IAP Assurance/10 Tables/DD August 2019/[yky-pr19-business-plan_august-2019-DD resubmission_v5.xlsb]Validation flags'!#REF!=1</xm:f>
            <x14:dxf>
              <fill>
                <patternFill>
                  <bgColor rgb="FFE0DCD8"/>
                </patternFill>
              </fill>
            </x14:dxf>
          </x14:cfRule>
          <xm:sqref>AR14:AS14 AR16:AS16</xm:sqref>
        </x14:conditionalFormatting>
        <x14:conditionalFormatting xmlns:xm="http://schemas.microsoft.com/office/excel/2006/main">
          <x14:cfRule type="expression" priority="35" id="{37335A6D-8E65-4131-A60A-98985EAE5EDA}">
            <xm:f>'https://yorkshirewater.sharepoint.com/sites/yw-147/05 PR19 BP documents/40 Post IAP Assurance/10 Tables/DD August 2019/[yky-pr19-business-plan_august-2019-DD resubmission_v5.xlsb]Validation flags'!#REF!=1</xm:f>
            <x14:dxf>
              <fill>
                <patternFill>
                  <bgColor rgb="FFE0DCD8"/>
                </patternFill>
              </fill>
            </x14:dxf>
          </x14:cfRule>
          <xm:sqref>AV10</xm:sqref>
        </x14:conditionalFormatting>
        <x14:conditionalFormatting xmlns:xm="http://schemas.microsoft.com/office/excel/2006/main">
          <x14:cfRule type="expression" priority="34" id="{EBDAD336-9EE9-445F-A43F-BB1C83307788}">
            <xm:f>'https://yorkshirewater.sharepoint.com/sites/yw-147/05 PR19 BP documents/40 Post IAP Assurance/10 Tables/DD August 2019/[yky-pr19-business-plan_august-2019-DD resubmission_v5.xlsb]Validation flags'!#REF!=1</xm:f>
            <x14:dxf>
              <fill>
                <patternFill>
                  <bgColor rgb="FFE0DCD8"/>
                </patternFill>
              </fill>
            </x14:dxf>
          </x14:cfRule>
          <xm:sqref>AW10</xm:sqref>
        </x14:conditionalFormatting>
        <x14:conditionalFormatting xmlns:xm="http://schemas.microsoft.com/office/excel/2006/main">
          <x14:cfRule type="expression" priority="33" id="{9A307DE6-2941-40CA-99BC-AC82302545D7}">
            <xm:f>'https://yorkshirewater.sharepoint.com/sites/yw-147/05 PR19 BP documents/40 Post IAP Assurance/10 Tables/DD August 2019/[yky-pr19-business-plan_august-2019-DD resubmission_v5.xlsb]Validation flags'!#REF!=1</xm:f>
            <x14:dxf>
              <fill>
                <patternFill>
                  <bgColor rgb="FFE0DCD8"/>
                </patternFill>
              </fill>
            </x14:dxf>
          </x14:cfRule>
          <xm:sqref>AV11:AW12</xm:sqref>
        </x14:conditionalFormatting>
        <x14:conditionalFormatting xmlns:xm="http://schemas.microsoft.com/office/excel/2006/main">
          <x14:cfRule type="expression" priority="32" id="{2597FDF8-08B9-49AF-A279-53B52ADCE047}">
            <xm:f>'https://yorkshirewater.sharepoint.com/sites/yw-147/05 PR19 BP documents/40 Post IAP Assurance/10 Tables/DD August 2019/[yky-pr19-business-plan_august-2019-DD resubmission_v5.xlsb]Validation flags'!#REF!=1</xm:f>
            <x14:dxf>
              <fill>
                <patternFill>
                  <bgColor rgb="FFE0DCD8"/>
                </patternFill>
              </fill>
            </x14:dxf>
          </x14:cfRule>
          <xm:sqref>AV14:AW14 AV16:AW16</xm:sqref>
        </x14:conditionalFormatting>
        <x14:conditionalFormatting xmlns:xm="http://schemas.microsoft.com/office/excel/2006/main">
          <x14:cfRule type="expression" priority="31" id="{EE8366EA-5D40-4F36-9A15-0FF5C567483F}">
            <xm:f>'https://yorkshirewater.sharepoint.com/sites/yw-147/05 PR19 BP documents/40 Post IAP Assurance/10 Tables/DD August 2019/[yky-pr19-business-plan_august-2019-DD resubmission_v5.xlsb]Validation flags'!#REF!=1</xm:f>
            <x14:dxf>
              <fill>
                <patternFill>
                  <bgColor rgb="FFE0DCD8"/>
                </patternFill>
              </fill>
            </x14:dxf>
          </x14:cfRule>
          <xm:sqref>AV13:AW13</xm:sqref>
        </x14:conditionalFormatting>
        <x14:conditionalFormatting xmlns:xm="http://schemas.microsoft.com/office/excel/2006/main">
          <x14:cfRule type="expression" priority="30" id="{0F5559C7-C1A5-4F9C-9BD4-DE569575F10C}">
            <xm:f>'https://yorkshirewater.sharepoint.com/sites/yw-147/05 PR19 BP documents/40 Post IAP Assurance/10 Tables/DD August 2019/[yky-pr19-business-plan_august-2019-DD resubmission_v5.xlsb]Validation flags'!#REF!=1</xm:f>
            <x14:dxf>
              <fill>
                <patternFill>
                  <bgColor rgb="FFE0DCD8"/>
                </patternFill>
              </fill>
            </x14:dxf>
          </x14:cfRule>
          <xm:sqref>AR19:AS19</xm:sqref>
        </x14:conditionalFormatting>
        <x14:conditionalFormatting xmlns:xm="http://schemas.microsoft.com/office/excel/2006/main">
          <x14:cfRule type="expression" priority="29" id="{70D74FA4-6CF4-407B-A617-F55A25666F72}">
            <xm:f>'https://yorkshirewater.sharepoint.com/sites/yw-147/05 PR19 BP documents/40 Post IAP Assurance/10 Tables/DD August 2019/[yky-pr19-business-plan_august-2019-DD resubmission_v5.xlsb]Validation flags'!#REF!=1</xm:f>
            <x14:dxf>
              <fill>
                <patternFill>
                  <bgColor rgb="FFE0DCD8"/>
                </patternFill>
              </fill>
            </x14:dxf>
          </x14:cfRule>
          <xm:sqref>AV19:AW19</xm:sqref>
        </x14:conditionalFormatting>
        <x14:conditionalFormatting xmlns:xm="http://schemas.microsoft.com/office/excel/2006/main">
          <x14:cfRule type="expression" priority="28" id="{956CD917-7D2E-422A-8E35-8DA4FA610877}">
            <xm:f>'https://yorkshirewater.sharepoint.com/sites/yw-147/05 PR19 BP documents/40 Post IAP Assurance/10 Tables/DD August 2019/[yky-pr19-business-plan_august-2019-DD resubmission_v5.xlsb]Validation flags'!#REF!=1</xm:f>
            <x14:dxf>
              <fill>
                <patternFill>
                  <bgColor rgb="FFE0DCD8"/>
                </patternFill>
              </fill>
            </x14:dxf>
          </x14:cfRule>
          <xm:sqref>AR22:AS22</xm:sqref>
        </x14:conditionalFormatting>
        <x14:conditionalFormatting xmlns:xm="http://schemas.microsoft.com/office/excel/2006/main">
          <x14:cfRule type="expression" priority="27" id="{E9F3BC24-AA47-4D8B-AB29-2D9FCBF93F8A}">
            <xm:f>'https://yorkshirewater.sharepoint.com/sites/yw-147/05 PR19 BP documents/40 Post IAP Assurance/10 Tables/DD August 2019/[yky-pr19-business-plan_august-2019-DD resubmission_v5.xlsb]Validation flags'!#REF!=1</xm:f>
            <x14:dxf>
              <fill>
                <patternFill>
                  <bgColor rgb="FFE0DCD8"/>
                </patternFill>
              </fill>
            </x14:dxf>
          </x14:cfRule>
          <xm:sqref>AV22:AW22</xm:sqref>
        </x14:conditionalFormatting>
        <x14:conditionalFormatting xmlns:xm="http://schemas.microsoft.com/office/excel/2006/main">
          <x14:cfRule type="expression" priority="24" id="{B68B9140-53CD-4FF6-A36D-3DCF7BC86349}">
            <xm:f>'https://yorkshirewater.sharepoint.com/sites/yw-147/05 PR19 BP documents/40 Post IAP Assurance/10 Tables/DD August 2019/[yky-pr19-business-plan_august-2019-DD resubmission_v5.xlsb]Validation flags'!#REF!=1</xm:f>
            <x14:dxf>
              <fill>
                <patternFill>
                  <bgColor rgb="FFE0DCD8"/>
                </patternFill>
              </fill>
            </x14:dxf>
          </x14:cfRule>
          <xm:sqref>Q15:R15</xm:sqref>
        </x14:conditionalFormatting>
        <x14:conditionalFormatting xmlns:xm="http://schemas.microsoft.com/office/excel/2006/main">
          <x14:cfRule type="expression" priority="23" id="{DF40B6B2-77D4-43E5-AB10-5F86A65B148F}">
            <xm:f>'https://yorkshirewater.sharepoint.com/sites/yw-147/05 PR19 BP documents/40 Post IAP Assurance/10 Tables/DD August 2019/[yky-pr19-business-plan_august-2019-DD resubmission_v5.xlsb]Validation flags'!#REF!=1</xm:f>
            <x14:dxf>
              <fill>
                <patternFill>
                  <bgColor rgb="FFE0DCD8"/>
                </patternFill>
              </fill>
            </x14:dxf>
          </x14:cfRule>
          <xm:sqref>Z15:AA15</xm:sqref>
        </x14:conditionalFormatting>
        <x14:conditionalFormatting xmlns:xm="http://schemas.microsoft.com/office/excel/2006/main">
          <x14:cfRule type="expression" priority="22" id="{AB5BD5A6-6EFA-4080-BD76-448B9098EBC6}">
            <xm:f>'https://yorkshirewater.sharepoint.com/sites/yw-147/05 PR19 BP documents/40 Post IAP Assurance/10 Tables/DD August 2019/[yky-pr19-business-plan_august-2019-DD resubmission_v5.xlsb]Validation flags'!#REF!=1</xm:f>
            <x14:dxf>
              <fill>
                <patternFill>
                  <bgColor rgb="FFE0DCD8"/>
                </patternFill>
              </fill>
            </x14:dxf>
          </x14:cfRule>
          <xm:sqref>AI15:AJ15</xm:sqref>
        </x14:conditionalFormatting>
        <x14:conditionalFormatting xmlns:xm="http://schemas.microsoft.com/office/excel/2006/main">
          <x14:cfRule type="expression" priority="21" id="{D0A8058F-0B10-42D2-8DEB-149FCB54A5E0}">
            <xm:f>'https://yorkshirewater.sharepoint.com/sites/yw-147/05 PR19 BP documents/40 Post IAP Assurance/10 Tables/DD August 2019/[yky-pr19-business-plan_august-2019-DD resubmission_v5.xlsb]Validation flags'!#REF!=1</xm:f>
            <x14:dxf>
              <fill>
                <patternFill>
                  <bgColor rgb="FFE0DCD8"/>
                </patternFill>
              </fill>
            </x14:dxf>
          </x14:cfRule>
          <xm:sqref>BA15:BB15</xm:sqref>
        </x14:conditionalFormatting>
        <x14:conditionalFormatting xmlns:xm="http://schemas.microsoft.com/office/excel/2006/main">
          <x14:cfRule type="expression" priority="20" id="{E0BB7629-356E-43AA-B3B7-6D2C845D3C7A}">
            <xm:f>'https://yorkshirewater.sharepoint.com/sites/yw-147/05 PR19 BP documents/40 Post IAP Assurance/10 Tables/DD August 2019/[yky-pr19-business-plan_august-2019-DD resubmission_v5.xlsb]Validation flags'!#REF!=1</xm:f>
            <x14:dxf>
              <fill>
                <patternFill>
                  <bgColor rgb="FFE0DCD8"/>
                </patternFill>
              </fill>
            </x14:dxf>
          </x14:cfRule>
          <xm:sqref>BJ15:BK15</xm:sqref>
        </x14:conditionalFormatting>
        <x14:conditionalFormatting xmlns:xm="http://schemas.microsoft.com/office/excel/2006/main">
          <x14:cfRule type="expression" priority="19" id="{BD4E74B6-DD96-4C6D-944B-5212F6256925}">
            <xm:f>'https://yorkshirewater.sharepoint.com/sites/yw-147/05 PR19 BP documents/40 Post IAP Assurance/10 Tables/DD August 2019/[yky-pr19-business-plan_august-2019-DD resubmission_v5.xlsb]Validation flags'!#REF!=1</xm:f>
            <x14:dxf>
              <fill>
                <patternFill>
                  <bgColor rgb="FFE0DCD8"/>
                </patternFill>
              </fill>
            </x14:dxf>
          </x14:cfRule>
          <xm:sqref>BS15:BT15</xm:sqref>
        </x14:conditionalFormatting>
        <x14:conditionalFormatting xmlns:xm="http://schemas.microsoft.com/office/excel/2006/main">
          <x14:cfRule type="expression" priority="18" id="{E6BD6129-AAF9-4A3F-8AD5-88249EAAFD10}">
            <xm:f>'https://yorkshirewater.sharepoint.com/sites/yw-147/05 PR19 BP documents/40 Post IAP Assurance/10 Tables/DD August 2019/[yky-pr19-business-plan_august-2019-DD resubmission_v5.xlsb]Validation flags'!#REF!=1</xm:f>
            <x14:dxf>
              <fill>
                <patternFill>
                  <bgColor rgb="FFE0DCD8"/>
                </patternFill>
              </fill>
            </x14:dxf>
          </x14:cfRule>
          <xm:sqref>CB15:CC15</xm:sqref>
        </x14:conditionalFormatting>
        <x14:conditionalFormatting xmlns:xm="http://schemas.microsoft.com/office/excel/2006/main">
          <x14:cfRule type="expression" priority="17" id="{D2309DB7-7F8E-40C8-88D5-FA74D18D9337}">
            <xm:f>'https://yorkshirewater.sharepoint.com/sites/yw-147/05 PR19 BP documents/40 Post IAP Assurance/10 Tables/DD August 2019/[yky-pr19-business-plan_august-2019-DD resubmission_v5.xlsb]Validation flags'!#REF!=1</xm:f>
            <x14:dxf>
              <fill>
                <patternFill>
                  <bgColor rgb="FFE0DCD8"/>
                </patternFill>
              </fill>
            </x14:dxf>
          </x14:cfRule>
          <xm:sqref>CK15:CL15</xm:sqref>
        </x14:conditionalFormatting>
        <x14:conditionalFormatting xmlns:xm="http://schemas.microsoft.com/office/excel/2006/main">
          <x14:cfRule type="expression" priority="16" id="{F5204BF6-4B02-4244-87B9-988C061DA0E9}">
            <xm:f>'https://yorkshirewater.sharepoint.com/sites/yw-147/05 PR19 BP documents/40 Post IAP Assurance/10 Tables/DD August 2019/[yky-pr19-business-plan_august-2019-DD resubmission_v5.xlsb]Validation flags'!#REF!=1</xm:f>
            <x14:dxf>
              <fill>
                <patternFill>
                  <bgColor rgb="FFE0DCD8"/>
                </patternFill>
              </fill>
            </x14:dxf>
          </x14:cfRule>
          <xm:sqref>CT15:CU15</xm:sqref>
        </x14:conditionalFormatting>
        <x14:conditionalFormatting xmlns:xm="http://schemas.microsoft.com/office/excel/2006/main">
          <x14:cfRule type="expression" priority="15" id="{E3231F80-53CA-4FF7-A9AE-1CFEAD64DA65}">
            <xm:f>'https://yorkshirewater.sharepoint.com/sites/yw-147/05 PR19 BP documents/40 Post IAP Assurance/10 Tables/DD August 2019/[yky-pr19-business-plan_august-2019-DD resubmission_v5.xlsb]Validation flags'!#REF!=1</xm:f>
            <x14:dxf>
              <fill>
                <patternFill>
                  <bgColor rgb="FFE0DCD8"/>
                </patternFill>
              </fill>
            </x14:dxf>
          </x14:cfRule>
          <xm:sqref>DC15:DD15</xm:sqref>
        </x14:conditionalFormatting>
        <x14:conditionalFormatting xmlns:xm="http://schemas.microsoft.com/office/excel/2006/main">
          <x14:cfRule type="expression" priority="14" id="{7A410BE9-5449-48E0-ABFF-DCE24085B1C8}">
            <xm:f>'https://yorkshirewater.sharepoint.com/sites/yw-147/05 PR19 BP documents/40 Post IAP Assurance/10 Tables/DD August 2019/[yky-pr19-business-plan_august-2019-DD resubmission_v5.xlsb]Validation flags'!#REF!=1</xm:f>
            <x14:dxf>
              <fill>
                <patternFill>
                  <bgColor rgb="FFE0DCD8"/>
                </patternFill>
              </fill>
            </x14:dxf>
          </x14:cfRule>
          <xm:sqref>DL15:DM15</xm:sqref>
        </x14:conditionalFormatting>
        <x14:conditionalFormatting xmlns:xm="http://schemas.microsoft.com/office/excel/2006/main">
          <x14:cfRule type="expression" priority="13" id="{E8946547-B778-48B8-8987-BAD9AC0AD97F}">
            <xm:f>'https://yorkshirewater.sharepoint.com/sites/yw-147/05 PR19 BP documents/40 Post IAP Assurance/10 Tables/DD August 2019/[yky-pr19-business-plan_august-2019-DD resubmission_v5.xlsb]Validation flags'!#REF!=1</xm:f>
            <x14:dxf>
              <fill>
                <patternFill>
                  <bgColor rgb="FFE0DCD8"/>
                </patternFill>
              </fill>
            </x14:dxf>
          </x14:cfRule>
          <xm:sqref>U15:V15</xm:sqref>
        </x14:conditionalFormatting>
        <x14:conditionalFormatting xmlns:xm="http://schemas.microsoft.com/office/excel/2006/main">
          <x14:cfRule type="expression" priority="12" id="{492C84BB-D444-4BAE-ACF5-6307F9B20FF9}">
            <xm:f>'https://yorkshirewater.sharepoint.com/sites/yw-147/05 PR19 BP documents/40 Post IAP Assurance/10 Tables/DD August 2019/[yky-pr19-business-plan_august-2019-DD resubmission_v5.xlsb]Validation flags'!#REF!=1</xm:f>
            <x14:dxf>
              <fill>
                <patternFill>
                  <bgColor rgb="FFE0DCD8"/>
                </patternFill>
              </fill>
            </x14:dxf>
          </x14:cfRule>
          <xm:sqref>AD15:AE15</xm:sqref>
        </x14:conditionalFormatting>
        <x14:conditionalFormatting xmlns:xm="http://schemas.microsoft.com/office/excel/2006/main">
          <x14:cfRule type="expression" priority="11" id="{0F26C67D-126A-4ED5-A9CC-1A329D24B0B0}">
            <xm:f>'https://yorkshirewater.sharepoint.com/sites/yw-147/05 PR19 BP documents/40 Post IAP Assurance/10 Tables/DD August 2019/[yky-pr19-business-plan_august-2019-DD resubmission_v5.xlsb]Validation flags'!#REF!=1</xm:f>
            <x14:dxf>
              <fill>
                <patternFill>
                  <bgColor rgb="FFE0DCD8"/>
                </patternFill>
              </fill>
            </x14:dxf>
          </x14:cfRule>
          <xm:sqref>AM15:AN15</xm:sqref>
        </x14:conditionalFormatting>
        <x14:conditionalFormatting xmlns:xm="http://schemas.microsoft.com/office/excel/2006/main">
          <x14:cfRule type="expression" priority="10" id="{2DE6C9F2-7C11-40DA-A1FC-D691E42ADF5D}">
            <xm:f>'https://yorkshirewater.sharepoint.com/sites/yw-147/05 PR19 BP documents/40 Post IAP Assurance/10 Tables/DD August 2019/[yky-pr19-business-plan_august-2019-DD resubmission_v5.xlsb]Validation flags'!#REF!=1</xm:f>
            <x14:dxf>
              <fill>
                <patternFill>
                  <bgColor rgb="FFE0DCD8"/>
                </patternFill>
              </fill>
            </x14:dxf>
          </x14:cfRule>
          <xm:sqref>BE15:BF15</xm:sqref>
        </x14:conditionalFormatting>
        <x14:conditionalFormatting xmlns:xm="http://schemas.microsoft.com/office/excel/2006/main">
          <x14:cfRule type="expression" priority="9" id="{AC65630A-EFEF-4A27-953A-1B5FE9DE96AA}">
            <xm:f>'https://yorkshirewater.sharepoint.com/sites/yw-147/05 PR19 BP documents/40 Post IAP Assurance/10 Tables/DD August 2019/[yky-pr19-business-plan_august-2019-DD resubmission_v5.xlsb]Validation flags'!#REF!=1</xm:f>
            <x14:dxf>
              <fill>
                <patternFill>
                  <bgColor rgb="FFE0DCD8"/>
                </patternFill>
              </fill>
            </x14:dxf>
          </x14:cfRule>
          <xm:sqref>BN15:BO15</xm:sqref>
        </x14:conditionalFormatting>
        <x14:conditionalFormatting xmlns:xm="http://schemas.microsoft.com/office/excel/2006/main">
          <x14:cfRule type="expression" priority="8" id="{0CDAF63A-BB48-45CD-8A39-9D5CA7B7BC9E}">
            <xm:f>'https://yorkshirewater.sharepoint.com/sites/yw-147/05 PR19 BP documents/40 Post IAP Assurance/10 Tables/DD August 2019/[yky-pr19-business-plan_august-2019-DD resubmission_v5.xlsb]Validation flags'!#REF!=1</xm:f>
            <x14:dxf>
              <fill>
                <patternFill>
                  <bgColor rgb="FFE0DCD8"/>
                </patternFill>
              </fill>
            </x14:dxf>
          </x14:cfRule>
          <xm:sqref>BW15:BX15</xm:sqref>
        </x14:conditionalFormatting>
        <x14:conditionalFormatting xmlns:xm="http://schemas.microsoft.com/office/excel/2006/main">
          <x14:cfRule type="expression" priority="7" id="{0D9F751D-88D0-4CF2-B069-5C071262A048}">
            <xm:f>'https://yorkshirewater.sharepoint.com/sites/yw-147/05 PR19 BP documents/40 Post IAP Assurance/10 Tables/DD August 2019/[yky-pr19-business-plan_august-2019-DD resubmission_v5.xlsb]Validation flags'!#REF!=1</xm:f>
            <x14:dxf>
              <fill>
                <patternFill>
                  <bgColor rgb="FFE0DCD8"/>
                </patternFill>
              </fill>
            </x14:dxf>
          </x14:cfRule>
          <xm:sqref>CF15:CG15</xm:sqref>
        </x14:conditionalFormatting>
        <x14:conditionalFormatting xmlns:xm="http://schemas.microsoft.com/office/excel/2006/main">
          <x14:cfRule type="expression" priority="6" id="{6B56E656-0482-4C22-8B5C-740E82A6FC8C}">
            <xm:f>'https://yorkshirewater.sharepoint.com/sites/yw-147/05 PR19 BP documents/40 Post IAP Assurance/10 Tables/DD August 2019/[yky-pr19-business-plan_august-2019-DD resubmission_v5.xlsb]Validation flags'!#REF!=1</xm:f>
            <x14:dxf>
              <fill>
                <patternFill>
                  <bgColor rgb="FFE0DCD8"/>
                </patternFill>
              </fill>
            </x14:dxf>
          </x14:cfRule>
          <xm:sqref>CO15:CP15</xm:sqref>
        </x14:conditionalFormatting>
        <x14:conditionalFormatting xmlns:xm="http://schemas.microsoft.com/office/excel/2006/main">
          <x14:cfRule type="expression" priority="5" id="{D4493D69-5A95-4C95-8808-472C601548BA}">
            <xm:f>'https://yorkshirewater.sharepoint.com/sites/yw-147/05 PR19 BP documents/40 Post IAP Assurance/10 Tables/DD August 2019/[yky-pr19-business-plan_august-2019-DD resubmission_v5.xlsb]Validation flags'!#REF!=1</xm:f>
            <x14:dxf>
              <fill>
                <patternFill>
                  <bgColor rgb="FFE0DCD8"/>
                </patternFill>
              </fill>
            </x14:dxf>
          </x14:cfRule>
          <xm:sqref>CX15:CY15</xm:sqref>
        </x14:conditionalFormatting>
        <x14:conditionalFormatting xmlns:xm="http://schemas.microsoft.com/office/excel/2006/main">
          <x14:cfRule type="expression" priority="4" id="{A2B4335A-E51F-40E9-8C73-F14AC2CACA23}">
            <xm:f>'https://yorkshirewater.sharepoint.com/sites/yw-147/05 PR19 BP documents/40 Post IAP Assurance/10 Tables/DD August 2019/[yky-pr19-business-plan_august-2019-DD resubmission_v5.xlsb]Validation flags'!#REF!=1</xm:f>
            <x14:dxf>
              <fill>
                <patternFill>
                  <bgColor rgb="FFE0DCD8"/>
                </patternFill>
              </fill>
            </x14:dxf>
          </x14:cfRule>
          <xm:sqref>DG15:DH15</xm:sqref>
        </x14:conditionalFormatting>
        <x14:conditionalFormatting xmlns:xm="http://schemas.microsoft.com/office/excel/2006/main">
          <x14:cfRule type="expression" priority="3" id="{26C32EB4-1A24-4F8A-BE2E-644FD44A1C00}">
            <xm:f>'https://yorkshirewater.sharepoint.com/sites/yw-147/05 PR19 BP documents/40 Post IAP Assurance/10 Tables/DD August 2019/[yky-pr19-business-plan_august-2019-DD resubmission_v5.xlsb]Validation flags'!#REF!=1</xm:f>
            <x14:dxf>
              <fill>
                <patternFill>
                  <bgColor rgb="FFE0DCD8"/>
                </patternFill>
              </fill>
            </x14:dxf>
          </x14:cfRule>
          <xm:sqref>DP15:DQ15</xm:sqref>
        </x14:conditionalFormatting>
        <x14:conditionalFormatting xmlns:xm="http://schemas.microsoft.com/office/excel/2006/main">
          <x14:cfRule type="expression" priority="2" id="{6A1B25B7-0104-4F5A-84D0-69073BEE8519}">
            <xm:f>'https://yorkshirewater.sharepoint.com/sites/yw-147/05 PR19 BP documents/40 Post IAP Assurance/10 Tables/DD August 2019/[yky-pr19-business-plan_august-2019-DD resubmission_v5.xlsb]Validation flags'!#REF!=1</xm:f>
            <x14:dxf>
              <fill>
                <patternFill>
                  <bgColor rgb="FFE0DCD8"/>
                </patternFill>
              </fill>
            </x14:dxf>
          </x14:cfRule>
          <xm:sqref>AR15:AS15</xm:sqref>
        </x14:conditionalFormatting>
        <x14:conditionalFormatting xmlns:xm="http://schemas.microsoft.com/office/excel/2006/main">
          <x14:cfRule type="expression" priority="1" id="{C9CE23FA-DEF7-4199-8E92-CD805B353ED5}">
            <xm:f>'https://yorkshirewater.sharepoint.com/sites/yw-147/05 PR19 BP documents/40 Post IAP Assurance/10 Tables/DD August 2019/[yky-pr19-business-plan_august-2019-DD resubmission_v5.xlsb]Validation flags'!#REF!=1</xm:f>
            <x14:dxf>
              <fill>
                <patternFill>
                  <bgColor rgb="FFE0DCD8"/>
                </patternFill>
              </fill>
            </x14:dxf>
          </x14:cfRule>
          <xm:sqref>AV15:AW15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D0DE-836D-49AE-9141-ADA2ABF5B21C}">
  <sheetPr>
    <tabColor theme="2" tint="-0.249977111117893"/>
  </sheetPr>
  <dimension ref="B1:EQ226"/>
  <sheetViews>
    <sheetView zoomScale="90" zoomScaleNormal="90" workbookViewId="0">
      <selection activeCell="C15" sqref="C15"/>
    </sheetView>
  </sheetViews>
  <sheetFormatPr defaultColWidth="9.140625" defaultRowHeight="15" zeroHeight="1" outlineLevelRow="1" x14ac:dyDescent="0.25"/>
  <cols>
    <col min="1" max="1" width="1.85546875" style="732" customWidth="1"/>
    <col min="2" max="2" width="7.5703125" style="732" customWidth="1"/>
    <col min="3" max="3" width="77.7109375" style="755" customWidth="1"/>
    <col min="4" max="4" width="14.42578125" style="773" customWidth="1"/>
    <col min="5" max="5" width="7" style="732" bestFit="1" customWidth="1"/>
    <col min="6" max="6" width="6.42578125" style="732" customWidth="1"/>
    <col min="7" max="11" width="11.5703125" style="732" customWidth="1"/>
    <col min="12" max="12" width="13.5703125" style="732" customWidth="1"/>
    <col min="13" max="20" width="12.140625" style="732" customWidth="1"/>
    <col min="21" max="21" width="10.5703125" style="732" customWidth="1"/>
    <col min="22" max="22" width="88.140625" style="774" bestFit="1" customWidth="1"/>
    <col min="23" max="23" width="88.5703125" style="732" bestFit="1" customWidth="1"/>
    <col min="24" max="24" width="3" style="732" customWidth="1"/>
    <col min="25" max="26" width="24.7109375" style="747" customWidth="1"/>
    <col min="27" max="27" width="3.42578125" style="747" customWidth="1"/>
    <col min="28" max="28" width="3" style="747" customWidth="1"/>
    <col min="29" max="41" width="5.28515625" style="747" customWidth="1"/>
    <col min="42" max="42" width="9.28515625" style="747" customWidth="1"/>
    <col min="43" max="43" width="3.140625" style="747" customWidth="1"/>
    <col min="44" max="44" width="3" style="747" customWidth="1"/>
    <col min="45" max="45" width="9.28515625" style="747" customWidth="1"/>
    <col min="46" max="57" width="5.42578125" style="747" customWidth="1"/>
    <col min="58" max="58" width="9.28515625" style="747" customWidth="1"/>
    <col min="59" max="59" width="1.85546875" style="747" customWidth="1"/>
    <col min="60" max="145" width="9.140625" style="732" customWidth="1"/>
    <col min="146" max="16384" width="9.140625" style="732"/>
  </cols>
  <sheetData>
    <row r="1" spans="2:147" s="755" customFormat="1" ht="20.25" x14ac:dyDescent="0.25">
      <c r="B1" s="741" t="s">
        <v>1845</v>
      </c>
      <c r="C1" s="742"/>
      <c r="D1" s="742"/>
      <c r="E1" s="742"/>
      <c r="F1" s="742"/>
      <c r="G1" s="742"/>
      <c r="H1" s="742"/>
      <c r="I1" s="742"/>
      <c r="J1" s="742"/>
      <c r="K1" s="742"/>
      <c r="L1" s="742"/>
      <c r="M1" s="742"/>
      <c r="N1" s="742"/>
      <c r="O1" s="742"/>
      <c r="P1" s="743"/>
      <c r="Q1" s="743"/>
      <c r="R1" s="742"/>
      <c r="S1" s="742"/>
      <c r="T1" s="744"/>
      <c r="U1" s="745"/>
      <c r="V1" s="3668"/>
      <c r="W1" s="3668"/>
      <c r="X1" s="3668"/>
      <c r="Y1" s="3668"/>
      <c r="Z1" s="746"/>
      <c r="AA1" s="747"/>
      <c r="AB1" s="748"/>
      <c r="AC1" s="749"/>
      <c r="AD1" s="749"/>
      <c r="AE1" s="749"/>
      <c r="AF1" s="749"/>
      <c r="AG1" s="749"/>
      <c r="AH1" s="749"/>
      <c r="AI1" s="749"/>
      <c r="AJ1" s="749"/>
      <c r="AK1" s="749"/>
      <c r="AL1" s="749"/>
      <c r="AM1" s="749"/>
      <c r="AN1" s="749"/>
      <c r="AO1" s="749"/>
      <c r="AP1" s="749"/>
      <c r="AQ1" s="748"/>
      <c r="AR1" s="748"/>
      <c r="AS1" s="749"/>
      <c r="AT1" s="749"/>
      <c r="AU1" s="749"/>
      <c r="AV1" s="749"/>
      <c r="AW1" s="749"/>
      <c r="AX1" s="749"/>
      <c r="AY1" s="749"/>
      <c r="AZ1" s="749"/>
      <c r="BA1" s="749"/>
      <c r="BB1" s="749"/>
      <c r="BC1" s="749"/>
      <c r="BD1" s="749"/>
      <c r="BE1" s="749"/>
      <c r="BF1" s="749"/>
      <c r="BG1" s="748"/>
      <c r="BH1" s="750"/>
      <c r="BI1" s="750"/>
      <c r="BJ1" s="750"/>
      <c r="BK1" s="751"/>
      <c r="BL1" s="751"/>
      <c r="BM1" s="750"/>
      <c r="BN1" s="750"/>
      <c r="BO1" s="750"/>
      <c r="BP1" s="750"/>
      <c r="BQ1" s="750"/>
      <c r="BR1" s="750"/>
      <c r="BS1" s="750"/>
      <c r="BT1" s="751"/>
      <c r="BU1" s="751"/>
      <c r="BV1" s="750"/>
      <c r="BW1" s="750"/>
      <c r="BX1" s="750"/>
      <c r="BY1" s="750"/>
      <c r="BZ1" s="750"/>
      <c r="CA1" s="750"/>
      <c r="CB1" s="750"/>
      <c r="CC1" s="751"/>
      <c r="CD1" s="751"/>
      <c r="CE1" s="751"/>
      <c r="CF1" s="751"/>
      <c r="CG1" s="751"/>
      <c r="CH1" s="751"/>
      <c r="CI1" s="751"/>
      <c r="CJ1" s="751"/>
      <c r="CK1" s="751"/>
      <c r="CL1" s="751"/>
      <c r="CM1" s="751"/>
      <c r="CN1" s="751"/>
      <c r="CO1" s="751"/>
      <c r="CP1" s="751"/>
      <c r="CQ1" s="751"/>
      <c r="CR1" s="751"/>
      <c r="CS1" s="751"/>
      <c r="CT1" s="751"/>
      <c r="CU1" s="751"/>
      <c r="CV1" s="751"/>
      <c r="CW1" s="751"/>
      <c r="CX1" s="751"/>
      <c r="CY1" s="751"/>
      <c r="CZ1" s="751"/>
      <c r="DA1" s="751"/>
      <c r="DB1" s="751"/>
      <c r="DC1" s="751"/>
      <c r="DD1" s="751"/>
      <c r="DE1" s="751"/>
      <c r="DF1" s="751"/>
      <c r="DG1" s="751"/>
      <c r="DH1" s="751"/>
      <c r="DI1" s="751"/>
      <c r="DJ1" s="751"/>
      <c r="DK1" s="751"/>
      <c r="DL1" s="751"/>
      <c r="DM1" s="751"/>
      <c r="DN1" s="751"/>
      <c r="DO1" s="751"/>
      <c r="DP1" s="751"/>
      <c r="DQ1" s="751"/>
      <c r="DR1" s="751"/>
      <c r="DS1" s="751"/>
      <c r="DT1" s="751"/>
      <c r="DU1" s="751"/>
      <c r="DV1" s="751"/>
      <c r="DW1" s="751"/>
      <c r="DX1" s="751"/>
      <c r="DY1" s="751"/>
      <c r="DZ1" s="751"/>
      <c r="EA1" s="751"/>
      <c r="EB1" s="751"/>
      <c r="EC1" s="751"/>
      <c r="ED1" s="751"/>
      <c r="EE1" s="751"/>
      <c r="EF1" s="751"/>
      <c r="EG1" s="751"/>
      <c r="EH1" s="751"/>
      <c r="EI1" s="751"/>
      <c r="EJ1" s="751"/>
      <c r="EK1" s="751"/>
      <c r="EL1" s="751"/>
      <c r="EM1" s="751"/>
      <c r="EN1" s="751"/>
      <c r="EO1" s="752"/>
      <c r="EP1" s="753"/>
      <c r="EQ1" s="754"/>
    </row>
    <row r="2" spans="2:147" s="758" customFormat="1" ht="15" customHeight="1" thickBot="1" x14ac:dyDescent="0.3">
      <c r="B2" s="756"/>
      <c r="C2" s="756"/>
      <c r="D2" s="757"/>
      <c r="S2" s="759"/>
      <c r="T2" s="759"/>
      <c r="U2" s="759"/>
      <c r="V2" s="760"/>
      <c r="Y2" s="747"/>
      <c r="Z2" s="747"/>
      <c r="AA2" s="747"/>
      <c r="AB2" s="748"/>
      <c r="AC2" s="749"/>
      <c r="AD2" s="749"/>
      <c r="AE2" s="749"/>
      <c r="AF2" s="749"/>
      <c r="AG2" s="749"/>
      <c r="AH2" s="749"/>
      <c r="AI2" s="749"/>
      <c r="AJ2" s="749"/>
      <c r="AK2" s="749"/>
      <c r="AL2" s="749"/>
      <c r="AM2" s="749"/>
      <c r="AN2" s="749"/>
      <c r="AO2" s="749"/>
      <c r="AP2" s="749"/>
      <c r="AQ2" s="748"/>
      <c r="AR2" s="748"/>
      <c r="AS2" s="749"/>
      <c r="AT2" s="749"/>
      <c r="AU2" s="749"/>
      <c r="AV2" s="749"/>
      <c r="AW2" s="749"/>
      <c r="AX2" s="749"/>
      <c r="AY2" s="749"/>
      <c r="AZ2" s="749"/>
      <c r="BA2" s="749"/>
      <c r="BB2" s="749"/>
      <c r="BC2" s="749"/>
      <c r="BD2" s="749"/>
      <c r="BE2" s="749"/>
      <c r="BF2" s="749"/>
      <c r="BG2" s="748"/>
    </row>
    <row r="3" spans="2:147" s="770" customFormat="1" thickBot="1" x14ac:dyDescent="0.3">
      <c r="B3" s="3669" t="s">
        <v>14</v>
      </c>
      <c r="C3" s="3670"/>
      <c r="D3" s="761" t="s">
        <v>15</v>
      </c>
      <c r="E3" s="762" t="s">
        <v>16</v>
      </c>
      <c r="F3" s="763" t="s">
        <v>17</v>
      </c>
      <c r="G3" s="764" t="s">
        <v>1846</v>
      </c>
      <c r="H3" s="762" t="s">
        <v>1847</v>
      </c>
      <c r="I3" s="762" t="s">
        <v>1848</v>
      </c>
      <c r="J3" s="762" t="s">
        <v>1849</v>
      </c>
      <c r="K3" s="762" t="s">
        <v>1850</v>
      </c>
      <c r="L3" s="762" t="s">
        <v>870</v>
      </c>
      <c r="M3" s="762" t="s">
        <v>869</v>
      </c>
      <c r="N3" s="765" t="s">
        <v>868</v>
      </c>
      <c r="O3" s="766" t="s">
        <v>867</v>
      </c>
      <c r="P3" s="762" t="s">
        <v>866</v>
      </c>
      <c r="Q3" s="762" t="s">
        <v>865</v>
      </c>
      <c r="R3" s="762" t="s">
        <v>864</v>
      </c>
      <c r="S3" s="762" t="s">
        <v>863</v>
      </c>
      <c r="T3" s="763" t="s">
        <v>1851</v>
      </c>
      <c r="U3" s="767"/>
      <c r="V3" s="768"/>
      <c r="W3" s="769"/>
      <c r="Y3" s="771"/>
      <c r="Z3" s="772"/>
      <c r="AA3" s="747"/>
      <c r="AB3" s="748"/>
      <c r="AC3" s="749"/>
      <c r="AD3" s="749"/>
      <c r="AE3" s="749"/>
      <c r="AF3" s="749"/>
      <c r="AG3" s="749"/>
      <c r="AH3" s="749"/>
      <c r="AI3" s="749"/>
      <c r="AJ3" s="749"/>
      <c r="AK3" s="749"/>
      <c r="AL3" s="749"/>
      <c r="AM3" s="749"/>
      <c r="AN3" s="749"/>
      <c r="AO3" s="749"/>
      <c r="AP3" s="749"/>
      <c r="AQ3" s="748"/>
      <c r="AR3" s="748"/>
      <c r="AS3" s="749"/>
      <c r="AT3" s="749"/>
      <c r="AU3" s="749"/>
      <c r="AV3" s="749"/>
      <c r="AW3" s="749"/>
      <c r="AX3" s="749"/>
      <c r="AY3" s="749"/>
      <c r="AZ3" s="749"/>
      <c r="BA3" s="749"/>
      <c r="BB3" s="749"/>
      <c r="BC3" s="749"/>
      <c r="BD3" s="749"/>
      <c r="BE3" s="749"/>
      <c r="BF3" s="749"/>
      <c r="BG3" s="748"/>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c r="CK3" s="732"/>
      <c r="CL3" s="732"/>
      <c r="CM3" s="732"/>
      <c r="CN3" s="732"/>
      <c r="CO3" s="732"/>
      <c r="CP3" s="732"/>
      <c r="CQ3" s="732"/>
      <c r="CR3" s="732"/>
      <c r="CS3" s="732"/>
      <c r="CT3" s="732"/>
      <c r="CU3" s="732"/>
      <c r="CV3" s="732"/>
      <c r="CW3" s="732"/>
      <c r="CX3" s="732"/>
      <c r="CY3" s="732"/>
      <c r="CZ3" s="732"/>
      <c r="DA3" s="732"/>
      <c r="DB3" s="732"/>
      <c r="DC3" s="732"/>
      <c r="DD3" s="732"/>
      <c r="DE3" s="732"/>
      <c r="DF3" s="732"/>
      <c r="DG3" s="732"/>
      <c r="DH3" s="732"/>
      <c r="DI3" s="732"/>
      <c r="DJ3" s="732"/>
      <c r="DK3" s="732"/>
      <c r="DL3" s="732"/>
      <c r="DM3" s="732"/>
      <c r="DN3" s="732"/>
      <c r="DO3" s="732"/>
      <c r="DP3" s="732"/>
      <c r="DQ3" s="732"/>
      <c r="DR3" s="732"/>
      <c r="DS3" s="732"/>
      <c r="DT3" s="732"/>
      <c r="DU3" s="732"/>
      <c r="DV3" s="732"/>
      <c r="DW3" s="732"/>
      <c r="DX3" s="732"/>
      <c r="DY3" s="732"/>
      <c r="DZ3" s="732"/>
      <c r="EA3" s="732"/>
      <c r="EB3" s="732"/>
      <c r="EC3" s="732"/>
      <c r="ED3" s="732"/>
      <c r="EE3" s="732"/>
      <c r="EF3" s="732"/>
      <c r="EG3" s="732"/>
      <c r="EH3" s="732"/>
      <c r="EI3" s="732"/>
      <c r="EJ3" s="732"/>
      <c r="EK3" s="732"/>
      <c r="EL3" s="732"/>
      <c r="EM3" s="732"/>
      <c r="EN3" s="732"/>
      <c r="EO3" s="732"/>
    </row>
    <row r="4" spans="2:147" s="770" customFormat="1" ht="14.25" customHeight="1" outlineLevel="1" thickBot="1" x14ac:dyDescent="0.3">
      <c r="B4" s="773"/>
      <c r="C4" s="773"/>
      <c r="D4" s="773"/>
      <c r="E4" s="732"/>
      <c r="F4" s="732"/>
      <c r="G4" s="732"/>
      <c r="H4" s="732"/>
      <c r="I4" s="732"/>
      <c r="J4" s="732"/>
      <c r="K4" s="732"/>
      <c r="L4" s="732"/>
      <c r="M4" s="732"/>
      <c r="N4" s="732"/>
      <c r="O4" s="732"/>
      <c r="P4" s="732"/>
      <c r="Q4" s="732"/>
      <c r="R4" s="732"/>
      <c r="S4" s="732"/>
      <c r="T4" s="732"/>
      <c r="U4" s="732"/>
      <c r="V4" s="774"/>
      <c r="W4" s="732"/>
      <c r="Y4" s="775"/>
      <c r="Z4" s="776"/>
      <c r="AA4" s="747"/>
      <c r="AB4" s="748"/>
      <c r="AC4" s="3671"/>
      <c r="AD4" s="3671"/>
      <c r="AE4" s="3671"/>
      <c r="AF4" s="3671"/>
      <c r="AG4" s="3671"/>
      <c r="AH4" s="3671"/>
      <c r="AI4" s="3671"/>
      <c r="AJ4" s="3671"/>
      <c r="AK4" s="3671"/>
      <c r="AL4" s="3671"/>
      <c r="AM4" s="3671"/>
      <c r="AN4" s="3671"/>
      <c r="AO4" s="3671"/>
      <c r="AP4" s="3671"/>
      <c r="AQ4" s="748"/>
      <c r="AR4" s="748"/>
      <c r="AS4" s="3671"/>
      <c r="AT4" s="3671"/>
      <c r="AU4" s="3671"/>
      <c r="AV4" s="3671"/>
      <c r="AW4" s="3671"/>
      <c r="AX4" s="3671"/>
      <c r="AY4" s="3671"/>
      <c r="AZ4" s="3671"/>
      <c r="BA4" s="3671"/>
      <c r="BB4" s="3671"/>
      <c r="BC4" s="3671"/>
      <c r="BD4" s="3671"/>
      <c r="BE4" s="3671"/>
      <c r="BF4" s="3671"/>
      <c r="BG4" s="748"/>
      <c r="BH4" s="732"/>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2"/>
      <c r="DQ4" s="732"/>
      <c r="DR4" s="732"/>
      <c r="DS4" s="732"/>
      <c r="DT4" s="732"/>
      <c r="DU4" s="732"/>
      <c r="DV4" s="732"/>
      <c r="DW4" s="732"/>
      <c r="DX4" s="732"/>
      <c r="DY4" s="732"/>
      <c r="DZ4" s="732"/>
      <c r="EA4" s="732"/>
      <c r="EB4" s="732"/>
      <c r="EC4" s="732"/>
      <c r="ED4" s="732"/>
      <c r="EE4" s="732"/>
      <c r="EF4" s="732"/>
      <c r="EG4" s="732"/>
      <c r="EH4" s="732"/>
      <c r="EI4" s="732"/>
      <c r="EJ4" s="732"/>
      <c r="EK4" s="732"/>
      <c r="EL4" s="732"/>
      <c r="EM4" s="732"/>
      <c r="EN4" s="732"/>
      <c r="EO4" s="732"/>
    </row>
    <row r="5" spans="2:147" s="770" customFormat="1" ht="15.75" customHeight="1" outlineLevel="1" thickBot="1" x14ac:dyDescent="0.3">
      <c r="B5" s="3669" t="s">
        <v>30</v>
      </c>
      <c r="C5" s="3672"/>
      <c r="D5" s="3672"/>
      <c r="E5" s="3672"/>
      <c r="F5" s="3673"/>
      <c r="G5" s="3674"/>
      <c r="H5" s="3675"/>
      <c r="I5" s="3675"/>
      <c r="J5" s="3675"/>
      <c r="K5" s="3675"/>
      <c r="L5" s="3675"/>
      <c r="M5" s="3675"/>
      <c r="N5" s="3675"/>
      <c r="O5" s="3675"/>
      <c r="P5" s="3675"/>
      <c r="Q5" s="3675"/>
      <c r="R5" s="3675"/>
      <c r="S5" s="3675"/>
      <c r="T5" s="3676"/>
      <c r="U5" s="777"/>
      <c r="V5" s="778"/>
      <c r="W5" s="732"/>
      <c r="Y5" s="747"/>
      <c r="Z5" s="747"/>
      <c r="AA5" s="747"/>
      <c r="AB5" s="748"/>
      <c r="AC5" s="779"/>
      <c r="AD5" s="780"/>
      <c r="AE5" s="780"/>
      <c r="AF5" s="780"/>
      <c r="AG5" s="780"/>
      <c r="AH5" s="780"/>
      <c r="AI5" s="780"/>
      <c r="AJ5" s="780"/>
      <c r="AK5" s="780"/>
      <c r="AL5" s="780"/>
      <c r="AM5" s="780"/>
      <c r="AN5" s="780"/>
      <c r="AO5" s="780"/>
      <c r="AP5" s="780"/>
      <c r="AQ5" s="748"/>
      <c r="AR5" s="748"/>
      <c r="AS5" s="779"/>
      <c r="AT5" s="780"/>
      <c r="AU5" s="780"/>
      <c r="AV5" s="780"/>
      <c r="AW5" s="780"/>
      <c r="AX5" s="780"/>
      <c r="AY5" s="780"/>
      <c r="AZ5" s="780"/>
      <c r="BA5" s="780"/>
      <c r="BB5" s="780"/>
      <c r="BC5" s="780"/>
      <c r="BD5" s="780"/>
      <c r="BE5" s="780"/>
      <c r="BF5" s="780"/>
      <c r="BG5" s="748"/>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c r="CH5" s="732"/>
      <c r="CI5" s="732"/>
      <c r="CJ5" s="732"/>
      <c r="CK5" s="732"/>
      <c r="CL5" s="732"/>
      <c r="CM5" s="732"/>
      <c r="CN5" s="732"/>
      <c r="CO5" s="732"/>
      <c r="CP5" s="732"/>
      <c r="CQ5" s="732"/>
      <c r="CR5" s="732"/>
      <c r="CS5" s="732"/>
      <c r="CT5" s="732"/>
      <c r="CU5" s="732"/>
      <c r="CV5" s="732"/>
      <c r="CW5" s="732"/>
      <c r="CX5" s="732"/>
      <c r="CY5" s="732"/>
      <c r="CZ5" s="732"/>
      <c r="DA5" s="732"/>
      <c r="DB5" s="732"/>
      <c r="DC5" s="732"/>
      <c r="DD5" s="732"/>
      <c r="DE5" s="732"/>
      <c r="DF5" s="732"/>
      <c r="DG5" s="732"/>
      <c r="DH5" s="732"/>
      <c r="DI5" s="732"/>
      <c r="DJ5" s="732"/>
      <c r="DK5" s="732"/>
      <c r="DL5" s="732"/>
      <c r="DM5" s="732"/>
      <c r="DN5" s="732"/>
      <c r="DO5" s="732"/>
      <c r="DP5" s="732"/>
      <c r="DQ5" s="732"/>
      <c r="DR5" s="732"/>
      <c r="DS5" s="732"/>
      <c r="DT5" s="732"/>
      <c r="DU5" s="732"/>
      <c r="DV5" s="732"/>
      <c r="DW5" s="732"/>
      <c r="DX5" s="732"/>
      <c r="DY5" s="732"/>
      <c r="DZ5" s="732"/>
      <c r="EA5" s="732"/>
      <c r="EB5" s="732"/>
      <c r="EC5" s="732"/>
      <c r="ED5" s="732"/>
      <c r="EE5" s="732"/>
      <c r="EF5" s="732"/>
      <c r="EG5" s="732"/>
      <c r="EH5" s="732"/>
      <c r="EI5" s="732"/>
      <c r="EJ5" s="732"/>
      <c r="EK5" s="732"/>
      <c r="EL5" s="732"/>
      <c r="EM5" s="732"/>
      <c r="EN5" s="732"/>
      <c r="EO5" s="732"/>
    </row>
    <row r="6" spans="2:147" s="770" customFormat="1" ht="14.25" customHeight="1" outlineLevel="1" thickBot="1" x14ac:dyDescent="0.3">
      <c r="B6" s="773"/>
      <c r="C6" s="773"/>
      <c r="D6" s="773"/>
      <c r="E6" s="732"/>
      <c r="F6" s="732"/>
      <c r="G6" s="732"/>
      <c r="H6" s="732"/>
      <c r="I6" s="732"/>
      <c r="J6" s="732"/>
      <c r="K6" s="732"/>
      <c r="L6" s="732"/>
      <c r="M6" s="732"/>
      <c r="N6" s="732"/>
      <c r="O6" s="781"/>
      <c r="P6" s="781"/>
      <c r="Q6" s="781"/>
      <c r="R6" s="781"/>
      <c r="S6" s="781"/>
      <c r="T6" s="732"/>
      <c r="U6" s="732"/>
      <c r="V6" s="774"/>
      <c r="W6" s="732"/>
      <c r="X6" s="732"/>
      <c r="Y6" s="782"/>
      <c r="Z6" s="783"/>
      <c r="AA6" s="747"/>
      <c r="AB6" s="748"/>
      <c r="AC6" s="780"/>
      <c r="AD6" s="780"/>
      <c r="AE6" s="780"/>
      <c r="AF6" s="780"/>
      <c r="AG6" s="780"/>
      <c r="AH6" s="780"/>
      <c r="AI6" s="780"/>
      <c r="AJ6" s="780"/>
      <c r="AK6" s="780"/>
      <c r="AL6" s="780"/>
      <c r="AM6" s="780"/>
      <c r="AN6" s="780"/>
      <c r="AO6" s="780"/>
      <c r="AP6" s="780"/>
      <c r="AQ6" s="748"/>
      <c r="AR6" s="748"/>
      <c r="AS6" s="784"/>
      <c r="AT6" s="785"/>
      <c r="AU6" s="780"/>
      <c r="AV6" s="780"/>
      <c r="AW6" s="780"/>
      <c r="AX6" s="780"/>
      <c r="AY6" s="780"/>
      <c r="AZ6" s="780"/>
      <c r="BA6" s="780"/>
      <c r="BB6" s="780"/>
      <c r="BC6" s="780"/>
      <c r="BD6" s="780"/>
      <c r="BE6" s="780"/>
      <c r="BF6" s="780"/>
      <c r="BG6" s="748"/>
      <c r="BH6" s="732"/>
      <c r="BI6" s="732"/>
      <c r="BJ6" s="732"/>
      <c r="BK6" s="732"/>
      <c r="BL6" s="732"/>
      <c r="BM6" s="732"/>
      <c r="BN6" s="732"/>
      <c r="BO6" s="732"/>
      <c r="BP6" s="732"/>
      <c r="BQ6" s="732"/>
      <c r="BR6" s="732"/>
      <c r="BS6" s="732"/>
      <c r="BT6" s="732"/>
      <c r="BU6" s="732"/>
      <c r="BV6" s="732"/>
      <c r="BW6" s="732"/>
      <c r="BX6" s="732"/>
      <c r="BY6" s="732"/>
      <c r="BZ6" s="732"/>
      <c r="CA6" s="732"/>
      <c r="CB6" s="732"/>
      <c r="CC6" s="732"/>
      <c r="CD6" s="732"/>
      <c r="CE6" s="732"/>
      <c r="CF6" s="732"/>
      <c r="CG6" s="732"/>
      <c r="CH6" s="732"/>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c r="DP6" s="732"/>
      <c r="DQ6" s="732"/>
      <c r="DR6" s="732"/>
      <c r="DS6" s="732"/>
      <c r="DT6" s="732"/>
      <c r="DU6" s="732"/>
      <c r="DV6" s="732"/>
      <c r="DW6" s="732"/>
      <c r="DX6" s="732"/>
      <c r="DY6" s="732"/>
      <c r="DZ6" s="732"/>
      <c r="EA6" s="732"/>
      <c r="EB6" s="732"/>
      <c r="EC6" s="732"/>
      <c r="ED6" s="732"/>
      <c r="EE6" s="732"/>
      <c r="EF6" s="732"/>
      <c r="EG6" s="732"/>
      <c r="EH6" s="732"/>
      <c r="EI6" s="732"/>
      <c r="EJ6" s="732"/>
      <c r="EK6" s="732"/>
      <c r="EL6" s="732"/>
      <c r="EM6" s="732"/>
      <c r="EN6" s="732"/>
      <c r="EO6" s="732"/>
    </row>
    <row r="7" spans="2:147" s="770" customFormat="1" ht="15" customHeight="1" outlineLevel="1" thickBot="1" x14ac:dyDescent="0.3">
      <c r="B7" s="786" t="s">
        <v>36</v>
      </c>
      <c r="C7" s="787" t="s">
        <v>1852</v>
      </c>
      <c r="D7" s="773"/>
      <c r="E7" s="788"/>
      <c r="F7" s="788"/>
      <c r="G7" s="789"/>
      <c r="H7" s="789"/>
      <c r="I7" s="789"/>
      <c r="J7" s="789"/>
      <c r="K7" s="789"/>
      <c r="L7" s="789"/>
      <c r="M7" s="790"/>
      <c r="N7" s="790"/>
      <c r="O7" s="790"/>
      <c r="P7" s="790"/>
      <c r="Q7" s="790"/>
      <c r="R7" s="790"/>
      <c r="S7" s="790"/>
      <c r="T7" s="789"/>
      <c r="U7" s="789"/>
      <c r="V7" s="778"/>
      <c r="W7" s="732"/>
      <c r="Y7" s="782"/>
      <c r="Z7" s="783"/>
      <c r="AA7" s="747"/>
      <c r="AB7" s="748"/>
      <c r="AC7" s="749"/>
      <c r="AD7" s="749"/>
      <c r="AE7" s="749"/>
      <c r="AF7" s="749"/>
      <c r="AG7" s="749"/>
      <c r="AH7" s="749"/>
      <c r="AI7" s="749"/>
      <c r="AJ7" s="749"/>
      <c r="AK7" s="749"/>
      <c r="AL7" s="749"/>
      <c r="AM7" s="749"/>
      <c r="AN7" s="749"/>
      <c r="AO7" s="749"/>
      <c r="AP7" s="749"/>
      <c r="AQ7" s="748"/>
      <c r="AR7" s="748"/>
      <c r="AS7" s="749"/>
      <c r="AT7" s="749"/>
      <c r="AU7" s="749"/>
      <c r="AV7" s="749"/>
      <c r="AW7" s="749"/>
      <c r="AX7" s="749"/>
      <c r="AY7" s="749"/>
      <c r="AZ7" s="749"/>
      <c r="BA7" s="749"/>
      <c r="BB7" s="749"/>
      <c r="BC7" s="749"/>
      <c r="BD7" s="749"/>
      <c r="BE7" s="749"/>
      <c r="BF7" s="749"/>
      <c r="BG7" s="748"/>
      <c r="BH7" s="732"/>
      <c r="BI7" s="732"/>
      <c r="BJ7" s="732"/>
      <c r="BK7" s="732"/>
      <c r="BL7" s="732"/>
      <c r="BM7" s="732"/>
      <c r="BN7" s="732"/>
      <c r="BO7" s="732"/>
      <c r="BP7" s="732"/>
      <c r="BQ7" s="732"/>
      <c r="BR7" s="732"/>
      <c r="BS7" s="732"/>
      <c r="BT7" s="732"/>
      <c r="BU7" s="732"/>
      <c r="BV7" s="732"/>
      <c r="BW7" s="732"/>
      <c r="BX7" s="732"/>
      <c r="BY7" s="732"/>
      <c r="BZ7" s="732"/>
      <c r="CA7" s="732"/>
      <c r="CB7" s="732"/>
      <c r="CC7" s="732"/>
      <c r="CD7" s="732"/>
      <c r="CE7" s="732"/>
      <c r="CF7" s="732"/>
      <c r="CG7" s="732"/>
      <c r="CH7" s="732"/>
      <c r="CI7" s="732"/>
      <c r="CJ7" s="732"/>
      <c r="CK7" s="732"/>
      <c r="CL7" s="732"/>
      <c r="CM7" s="732"/>
      <c r="CN7" s="732"/>
      <c r="CO7" s="732"/>
      <c r="CP7" s="732"/>
      <c r="CQ7" s="732"/>
      <c r="CR7" s="732"/>
      <c r="CS7" s="732"/>
      <c r="CT7" s="732"/>
      <c r="CU7" s="732"/>
      <c r="CV7" s="732"/>
      <c r="CW7" s="732"/>
      <c r="CX7" s="732"/>
      <c r="CY7" s="732"/>
      <c r="CZ7" s="732"/>
      <c r="DA7" s="732"/>
      <c r="DB7" s="732"/>
      <c r="DC7" s="732"/>
      <c r="DD7" s="732"/>
      <c r="DE7" s="732"/>
      <c r="DF7" s="732"/>
      <c r="DG7" s="732"/>
      <c r="DH7" s="732"/>
      <c r="DI7" s="732"/>
      <c r="DJ7" s="732"/>
      <c r="DK7" s="732"/>
      <c r="DL7" s="732"/>
      <c r="DM7" s="732"/>
      <c r="DN7" s="732"/>
      <c r="DO7" s="732"/>
      <c r="DP7" s="732"/>
      <c r="DQ7" s="732"/>
      <c r="DR7" s="732"/>
      <c r="DS7" s="732"/>
      <c r="DT7" s="732"/>
      <c r="DU7" s="732"/>
      <c r="DV7" s="732"/>
      <c r="DW7" s="732"/>
      <c r="DX7" s="732"/>
      <c r="DY7" s="732"/>
      <c r="DZ7" s="732"/>
      <c r="EA7" s="732"/>
      <c r="EB7" s="732"/>
      <c r="EC7" s="732"/>
      <c r="ED7" s="732"/>
      <c r="EE7" s="732"/>
      <c r="EF7" s="732"/>
      <c r="EG7" s="732"/>
      <c r="EH7" s="732"/>
      <c r="EI7" s="732"/>
      <c r="EJ7" s="732"/>
      <c r="EK7" s="732"/>
      <c r="EL7" s="732"/>
      <c r="EM7" s="732"/>
      <c r="EN7" s="732"/>
      <c r="EO7" s="732"/>
    </row>
    <row r="8" spans="2:147" s="770" customFormat="1" ht="14.25" customHeight="1" outlineLevel="1" thickBot="1" x14ac:dyDescent="0.3">
      <c r="B8" s="791">
        <v>1</v>
      </c>
      <c r="C8" s="792" t="s">
        <v>109</v>
      </c>
      <c r="D8" s="793" t="s">
        <v>1853</v>
      </c>
      <c r="E8" s="794" t="s">
        <v>41</v>
      </c>
      <c r="F8" s="795">
        <v>3</v>
      </c>
      <c r="G8" s="796">
        <v>8.9670000000000005</v>
      </c>
      <c r="H8" s="796">
        <v>6.4459999999999997</v>
      </c>
      <c r="I8" s="796">
        <v>6.2069999999999999</v>
      </c>
      <c r="J8" s="796">
        <v>4.7359999999999998</v>
      </c>
      <c r="K8" s="796">
        <v>8.9450000000000003</v>
      </c>
      <c r="L8" s="797">
        <v>11.095000000000001</v>
      </c>
      <c r="M8" s="797">
        <v>9.0429999999999993</v>
      </c>
      <c r="N8" s="797">
        <v>8.2609999999999992</v>
      </c>
      <c r="O8" s="797">
        <v>8.0440000000000005</v>
      </c>
      <c r="P8" s="797">
        <v>7.9809999999999999</v>
      </c>
      <c r="Q8" s="797">
        <v>7.9809999999999999</v>
      </c>
      <c r="R8" s="797">
        <v>8.0630000000000006</v>
      </c>
      <c r="S8" s="797">
        <v>8.1690000000000005</v>
      </c>
      <c r="T8" s="798">
        <f t="shared" ref="T8:T22" si="0">SUM(O8:S8)</f>
        <v>40.238</v>
      </c>
      <c r="U8" s="799"/>
      <c r="V8" s="800"/>
      <c r="W8" s="801"/>
      <c r="Y8" s="782"/>
      <c r="Z8" s="782"/>
      <c r="AA8" s="747"/>
      <c r="AB8" s="748"/>
      <c r="AC8" s="802"/>
      <c r="AD8" s="802"/>
      <c r="AE8" s="802"/>
      <c r="AF8" s="802"/>
      <c r="AG8" s="802"/>
      <c r="AH8" s="802"/>
      <c r="AI8" s="802"/>
      <c r="AJ8" s="802"/>
      <c r="AK8" s="802"/>
      <c r="AL8" s="802"/>
      <c r="AM8" s="802"/>
      <c r="AN8" s="802"/>
      <c r="AO8" s="802"/>
      <c r="AP8" s="780"/>
      <c r="AQ8" s="748"/>
      <c r="AR8" s="748"/>
      <c r="AS8" s="802"/>
      <c r="AT8" s="802"/>
      <c r="AU8" s="802"/>
      <c r="AV8" s="802"/>
      <c r="AW8" s="802"/>
      <c r="AX8" s="802"/>
      <c r="AY8" s="802"/>
      <c r="AZ8" s="802"/>
      <c r="BA8" s="802"/>
      <c r="BB8" s="802"/>
      <c r="BC8" s="802"/>
      <c r="BD8" s="802"/>
      <c r="BE8" s="802"/>
      <c r="BF8" s="780"/>
      <c r="BG8" s="748"/>
      <c r="BH8" s="732"/>
      <c r="BI8" s="732"/>
      <c r="BJ8" s="732"/>
      <c r="BK8" s="732"/>
      <c r="BL8" s="732"/>
      <c r="BM8" s="732"/>
      <c r="BN8" s="732"/>
      <c r="BO8" s="732"/>
      <c r="BP8" s="732"/>
      <c r="BQ8" s="732"/>
      <c r="BR8" s="732"/>
      <c r="BS8" s="732"/>
      <c r="BT8" s="732"/>
      <c r="BU8" s="732"/>
      <c r="BV8" s="732"/>
      <c r="BW8" s="732"/>
      <c r="BX8" s="732"/>
      <c r="BY8" s="732"/>
      <c r="BZ8" s="732"/>
      <c r="CA8" s="732"/>
      <c r="CB8" s="732"/>
      <c r="CC8" s="732"/>
      <c r="CD8" s="732"/>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732"/>
      <c r="DC8" s="732"/>
      <c r="DD8" s="732"/>
      <c r="DE8" s="732"/>
      <c r="DF8" s="732"/>
      <c r="DG8" s="732"/>
      <c r="DH8" s="732"/>
      <c r="DI8" s="732"/>
      <c r="DJ8" s="732"/>
      <c r="DK8" s="732"/>
      <c r="DL8" s="732"/>
      <c r="DM8" s="732"/>
      <c r="DN8" s="732"/>
      <c r="DO8" s="732"/>
      <c r="DP8" s="732"/>
      <c r="DQ8" s="732"/>
      <c r="DR8" s="732"/>
      <c r="DS8" s="732"/>
      <c r="DT8" s="732"/>
      <c r="DU8" s="732"/>
      <c r="DV8" s="732"/>
      <c r="DW8" s="732"/>
      <c r="DX8" s="732"/>
      <c r="DY8" s="732"/>
      <c r="DZ8" s="732"/>
      <c r="EA8" s="732"/>
      <c r="EB8" s="732"/>
      <c r="EC8" s="732"/>
      <c r="ED8" s="732"/>
      <c r="EE8" s="732"/>
      <c r="EF8" s="732"/>
      <c r="EG8" s="732"/>
      <c r="EH8" s="732"/>
      <c r="EI8" s="732"/>
      <c r="EJ8" s="732"/>
      <c r="EK8" s="732"/>
      <c r="EL8" s="732"/>
      <c r="EM8" s="732"/>
      <c r="EN8" s="732"/>
      <c r="EO8" s="732"/>
    </row>
    <row r="9" spans="2:147" s="770" customFormat="1" ht="14.25" customHeight="1" outlineLevel="1" x14ac:dyDescent="0.25">
      <c r="B9" s="803">
        <v>2</v>
      </c>
      <c r="C9" s="804" t="s">
        <v>1854</v>
      </c>
      <c r="D9" s="432" t="s">
        <v>1855</v>
      </c>
      <c r="E9" s="805" t="s">
        <v>41</v>
      </c>
      <c r="F9" s="806">
        <v>3</v>
      </c>
      <c r="G9" s="796">
        <v>0.74</v>
      </c>
      <c r="H9" s="796">
        <v>0</v>
      </c>
      <c r="I9" s="796">
        <v>0.1</v>
      </c>
      <c r="J9" s="807">
        <v>0.1</v>
      </c>
      <c r="K9" s="808">
        <v>0</v>
      </c>
      <c r="L9" s="808">
        <v>0</v>
      </c>
      <c r="M9" s="808">
        <v>0</v>
      </c>
      <c r="N9" s="808">
        <v>0</v>
      </c>
      <c r="O9" s="808">
        <v>0</v>
      </c>
      <c r="P9" s="808">
        <v>0</v>
      </c>
      <c r="Q9" s="808">
        <v>0</v>
      </c>
      <c r="R9" s="808">
        <v>0</v>
      </c>
      <c r="S9" s="808">
        <v>0</v>
      </c>
      <c r="T9" s="809">
        <f t="shared" si="0"/>
        <v>0</v>
      </c>
      <c r="U9" s="799"/>
      <c r="V9" s="810"/>
      <c r="W9" s="811"/>
      <c r="Y9" s="782"/>
      <c r="Z9" s="782"/>
      <c r="AA9" s="747"/>
      <c r="AB9" s="748"/>
      <c r="AC9" s="802"/>
      <c r="AD9" s="802"/>
      <c r="AE9" s="802"/>
      <c r="AF9" s="802"/>
      <c r="AG9" s="802"/>
      <c r="AH9" s="802"/>
      <c r="AI9" s="802"/>
      <c r="AJ9" s="802"/>
      <c r="AK9" s="780"/>
      <c r="AL9" s="780"/>
      <c r="AM9" s="780"/>
      <c r="AN9" s="780"/>
      <c r="AO9" s="780"/>
      <c r="AP9" s="780"/>
      <c r="AQ9" s="748"/>
      <c r="AR9" s="748"/>
      <c r="AS9" s="802"/>
      <c r="AT9" s="802"/>
      <c r="AU9" s="802"/>
      <c r="AV9" s="802"/>
      <c r="AW9" s="802"/>
      <c r="AX9" s="802"/>
      <c r="AY9" s="802"/>
      <c r="AZ9" s="802"/>
      <c r="BA9" s="780"/>
      <c r="BB9" s="780"/>
      <c r="BC9" s="780"/>
      <c r="BD9" s="780"/>
      <c r="BE9" s="780"/>
      <c r="BF9" s="780"/>
      <c r="BG9" s="748"/>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732"/>
      <c r="CR9" s="732"/>
      <c r="CS9" s="732"/>
      <c r="CT9" s="732"/>
      <c r="CU9" s="732"/>
      <c r="CV9" s="732"/>
      <c r="CW9" s="732"/>
      <c r="CX9" s="732"/>
      <c r="CY9" s="732"/>
      <c r="CZ9" s="732"/>
      <c r="DA9" s="732"/>
      <c r="DB9" s="732"/>
      <c r="DC9" s="732"/>
      <c r="DD9" s="732"/>
      <c r="DE9" s="732"/>
      <c r="DF9" s="732"/>
      <c r="DG9" s="732"/>
      <c r="DH9" s="732"/>
      <c r="DI9" s="732"/>
      <c r="DJ9" s="732"/>
      <c r="DK9" s="732"/>
      <c r="DL9" s="732"/>
      <c r="DM9" s="732"/>
      <c r="DN9" s="732"/>
      <c r="DO9" s="732"/>
      <c r="DP9" s="732"/>
      <c r="DQ9" s="732"/>
      <c r="DR9" s="732"/>
      <c r="DS9" s="732"/>
      <c r="DT9" s="732"/>
      <c r="DU9" s="732"/>
      <c r="DV9" s="732"/>
      <c r="DW9" s="732"/>
      <c r="DX9" s="732"/>
      <c r="DY9" s="732"/>
      <c r="DZ9" s="732"/>
      <c r="EA9" s="732"/>
      <c r="EB9" s="732"/>
      <c r="EC9" s="732"/>
      <c r="ED9" s="732"/>
      <c r="EE9" s="732"/>
      <c r="EF9" s="732"/>
      <c r="EG9" s="732"/>
      <c r="EH9" s="732"/>
      <c r="EI9" s="732"/>
      <c r="EJ9" s="732"/>
      <c r="EK9" s="732"/>
      <c r="EL9" s="732"/>
      <c r="EM9" s="732"/>
      <c r="EN9" s="732"/>
      <c r="EO9" s="732"/>
    </row>
    <row r="10" spans="2:147" s="770" customFormat="1" ht="14.25" customHeight="1" outlineLevel="1" x14ac:dyDescent="0.25">
      <c r="B10" s="803">
        <v>3</v>
      </c>
      <c r="C10" s="804" t="s">
        <v>1856</v>
      </c>
      <c r="D10" s="432" t="s">
        <v>1857</v>
      </c>
      <c r="E10" s="805" t="s">
        <v>41</v>
      </c>
      <c r="F10" s="806">
        <v>3</v>
      </c>
      <c r="G10" s="812"/>
      <c r="H10" s="812"/>
      <c r="I10" s="812"/>
      <c r="J10" s="807">
        <v>0.77500000000000002</v>
      </c>
      <c r="K10" s="808">
        <v>0.04</v>
      </c>
      <c r="L10" s="808">
        <v>1.381</v>
      </c>
      <c r="M10" s="808">
        <v>1.7909999999999999</v>
      </c>
      <c r="N10" s="808">
        <v>1.7789999999999999</v>
      </c>
      <c r="O10" s="808">
        <v>1.7789999999999999</v>
      </c>
      <c r="P10" s="808">
        <v>1.7789999999999999</v>
      </c>
      <c r="Q10" s="808">
        <v>0.44500000000000001</v>
      </c>
      <c r="R10" s="808">
        <v>0</v>
      </c>
      <c r="S10" s="808">
        <v>0</v>
      </c>
      <c r="T10" s="809">
        <f t="shared" si="0"/>
        <v>4.0030000000000001</v>
      </c>
      <c r="U10" s="799"/>
      <c r="V10" s="810"/>
      <c r="W10" s="811"/>
      <c r="Y10" s="782"/>
      <c r="Z10" s="782"/>
      <c r="AA10" s="747"/>
      <c r="AB10" s="748"/>
      <c r="AC10" s="780"/>
      <c r="AD10" s="780"/>
      <c r="AE10" s="780"/>
      <c r="AF10" s="802"/>
      <c r="AG10" s="802"/>
      <c r="AH10" s="802"/>
      <c r="AI10" s="802"/>
      <c r="AJ10" s="802"/>
      <c r="AK10" s="802"/>
      <c r="AL10" s="802"/>
      <c r="AM10" s="802"/>
      <c r="AN10" s="802"/>
      <c r="AO10" s="802"/>
      <c r="AP10" s="780"/>
      <c r="AQ10" s="748"/>
      <c r="AR10" s="748"/>
      <c r="AS10" s="780"/>
      <c r="AT10" s="780"/>
      <c r="AU10" s="780"/>
      <c r="AV10" s="802"/>
      <c r="AW10" s="802"/>
      <c r="AX10" s="802"/>
      <c r="AY10" s="802"/>
      <c r="AZ10" s="802"/>
      <c r="BA10" s="802"/>
      <c r="BB10" s="802"/>
      <c r="BC10" s="802"/>
      <c r="BD10" s="802"/>
      <c r="BE10" s="802"/>
      <c r="BF10" s="780"/>
      <c r="BG10" s="748"/>
      <c r="BH10" s="732"/>
      <c r="BI10" s="732"/>
      <c r="BJ10" s="732"/>
      <c r="BK10" s="732"/>
      <c r="BL10" s="732"/>
      <c r="BM10" s="732"/>
      <c r="BN10" s="732"/>
      <c r="BO10" s="732"/>
      <c r="BP10" s="732"/>
      <c r="BQ10" s="732"/>
      <c r="BR10" s="732"/>
      <c r="BS10" s="732"/>
      <c r="BT10" s="732"/>
      <c r="BU10" s="732"/>
      <c r="BV10" s="732"/>
      <c r="BW10" s="732"/>
      <c r="BX10" s="732"/>
      <c r="BY10" s="732"/>
      <c r="BZ10" s="732"/>
      <c r="CA10" s="732"/>
      <c r="CB10" s="732"/>
      <c r="CC10" s="732"/>
      <c r="CD10" s="732"/>
      <c r="CE10" s="732"/>
      <c r="CF10" s="732"/>
      <c r="CG10" s="732"/>
      <c r="CH10" s="732"/>
      <c r="CI10" s="732"/>
      <c r="CJ10" s="732"/>
      <c r="CK10" s="732"/>
      <c r="CL10" s="732"/>
      <c r="CM10" s="732"/>
      <c r="CN10" s="732"/>
      <c r="CO10" s="732"/>
      <c r="CP10" s="732"/>
      <c r="CQ10" s="732"/>
      <c r="CR10" s="732"/>
      <c r="CS10" s="732"/>
      <c r="CT10" s="732"/>
      <c r="CU10" s="732"/>
      <c r="CV10" s="732"/>
      <c r="CW10" s="732"/>
      <c r="CX10" s="732"/>
      <c r="CY10" s="732"/>
      <c r="CZ10" s="732"/>
      <c r="DA10" s="732"/>
      <c r="DB10" s="732"/>
      <c r="DC10" s="732"/>
      <c r="DD10" s="732"/>
      <c r="DE10" s="732"/>
      <c r="DF10" s="732"/>
      <c r="DG10" s="732"/>
      <c r="DH10" s="732"/>
      <c r="DI10" s="732"/>
      <c r="DJ10" s="732"/>
      <c r="DK10" s="732"/>
      <c r="DL10" s="732"/>
      <c r="DM10" s="732"/>
      <c r="DN10" s="732"/>
      <c r="DO10" s="732"/>
      <c r="DP10" s="732"/>
      <c r="DQ10" s="732"/>
      <c r="DR10" s="732"/>
      <c r="DS10" s="732"/>
      <c r="DT10" s="732"/>
      <c r="DU10" s="732"/>
      <c r="DV10" s="732"/>
      <c r="DW10" s="732"/>
      <c r="DX10" s="732"/>
      <c r="DY10" s="732"/>
      <c r="DZ10" s="732"/>
      <c r="EA10" s="732"/>
      <c r="EB10" s="732"/>
      <c r="EC10" s="732"/>
      <c r="ED10" s="732"/>
      <c r="EE10" s="732"/>
      <c r="EF10" s="732"/>
      <c r="EG10" s="732"/>
      <c r="EH10" s="732"/>
      <c r="EI10" s="732"/>
      <c r="EJ10" s="732"/>
      <c r="EK10" s="732"/>
      <c r="EL10" s="732"/>
      <c r="EM10" s="732"/>
      <c r="EN10" s="732"/>
      <c r="EO10" s="732"/>
    </row>
    <row r="11" spans="2:147" s="770" customFormat="1" ht="14.25" customHeight="1" outlineLevel="1" x14ac:dyDescent="0.25">
      <c r="B11" s="803">
        <v>4</v>
      </c>
      <c r="C11" s="804" t="s">
        <v>1858</v>
      </c>
      <c r="D11" s="432" t="s">
        <v>1859</v>
      </c>
      <c r="E11" s="805" t="s">
        <v>41</v>
      </c>
      <c r="F11" s="806">
        <v>3</v>
      </c>
      <c r="G11" s="812"/>
      <c r="H11" s="812"/>
      <c r="I11" s="812"/>
      <c r="J11" s="813"/>
      <c r="K11" s="813"/>
      <c r="L11" s="813"/>
      <c r="M11" s="813"/>
      <c r="N11" s="814"/>
      <c r="O11" s="808">
        <v>0</v>
      </c>
      <c r="P11" s="808">
        <v>0</v>
      </c>
      <c r="Q11" s="808">
        <v>0</v>
      </c>
      <c r="R11" s="808">
        <v>0</v>
      </c>
      <c r="S11" s="808">
        <v>0</v>
      </c>
      <c r="T11" s="809">
        <f t="shared" si="0"/>
        <v>0</v>
      </c>
      <c r="U11" s="799"/>
      <c r="V11" s="810"/>
      <c r="W11" s="811"/>
      <c r="Y11" s="782"/>
      <c r="Z11" s="782"/>
      <c r="AA11" s="747"/>
      <c r="AB11" s="748"/>
      <c r="AC11" s="780"/>
      <c r="AD11" s="780"/>
      <c r="AE11" s="780"/>
      <c r="AF11" s="780"/>
      <c r="AG11" s="780"/>
      <c r="AH11" s="780"/>
      <c r="AI11" s="780"/>
      <c r="AJ11" s="780"/>
      <c r="AK11" s="802"/>
      <c r="AL11" s="802"/>
      <c r="AM11" s="802"/>
      <c r="AN11" s="802"/>
      <c r="AO11" s="802"/>
      <c r="AP11" s="780"/>
      <c r="AQ11" s="748"/>
      <c r="AR11" s="748"/>
      <c r="AS11" s="780"/>
      <c r="AT11" s="780"/>
      <c r="AU11" s="780"/>
      <c r="AV11" s="780"/>
      <c r="AW11" s="780"/>
      <c r="AX11" s="780"/>
      <c r="AY11" s="780"/>
      <c r="AZ11" s="780"/>
      <c r="BA11" s="802"/>
      <c r="BB11" s="802"/>
      <c r="BC11" s="802"/>
      <c r="BD11" s="802"/>
      <c r="BE11" s="802"/>
      <c r="BF11" s="780"/>
      <c r="BG11" s="748"/>
      <c r="BH11" s="732"/>
      <c r="BI11" s="732"/>
      <c r="BJ11" s="732"/>
      <c r="BK11" s="732"/>
      <c r="BL11" s="732"/>
      <c r="BM11" s="732"/>
      <c r="BN11" s="732"/>
      <c r="BO11" s="732"/>
      <c r="BP11" s="732"/>
      <c r="BQ11" s="732"/>
      <c r="BR11" s="732"/>
      <c r="BS11" s="732"/>
      <c r="BT11" s="732"/>
      <c r="BU11" s="732"/>
      <c r="BV11" s="732"/>
      <c r="BW11" s="732"/>
      <c r="BX11" s="732"/>
      <c r="BY11" s="732"/>
      <c r="BZ11" s="732"/>
      <c r="CA11" s="732"/>
      <c r="CB11" s="732"/>
      <c r="CC11" s="732"/>
      <c r="CD11" s="732"/>
      <c r="CE11" s="732"/>
      <c r="CF11" s="732"/>
      <c r="CG11" s="732"/>
      <c r="CH11" s="732"/>
      <c r="CI11" s="732"/>
      <c r="CJ11" s="732"/>
      <c r="CK11" s="732"/>
      <c r="CL11" s="732"/>
      <c r="CM11" s="732"/>
      <c r="CN11" s="732"/>
      <c r="CO11" s="732"/>
      <c r="CP11" s="732"/>
      <c r="CQ11" s="732"/>
      <c r="CR11" s="732"/>
      <c r="CS11" s="732"/>
      <c r="CT11" s="732"/>
      <c r="CU11" s="732"/>
      <c r="CV11" s="732"/>
      <c r="CW11" s="732"/>
      <c r="CX11" s="732"/>
      <c r="CY11" s="732"/>
      <c r="CZ11" s="732"/>
      <c r="DA11" s="732"/>
      <c r="DB11" s="732"/>
      <c r="DC11" s="732"/>
      <c r="DD11" s="732"/>
      <c r="DE11" s="732"/>
      <c r="DF11" s="732"/>
      <c r="DG11" s="732"/>
      <c r="DH11" s="732"/>
      <c r="DI11" s="732"/>
      <c r="DJ11" s="732"/>
      <c r="DK11" s="732"/>
      <c r="DL11" s="732"/>
      <c r="DM11" s="732"/>
      <c r="DN11" s="732"/>
      <c r="DO11" s="732"/>
      <c r="DP11" s="732"/>
      <c r="DQ11" s="732"/>
      <c r="DR11" s="732"/>
      <c r="DS11" s="732"/>
      <c r="DT11" s="732"/>
      <c r="DU11" s="732"/>
      <c r="DV11" s="732"/>
      <c r="DW11" s="732"/>
      <c r="DX11" s="732"/>
      <c r="DY11" s="732"/>
      <c r="DZ11" s="732"/>
      <c r="EA11" s="732"/>
      <c r="EB11" s="732"/>
      <c r="EC11" s="732"/>
      <c r="ED11" s="732"/>
      <c r="EE11" s="732"/>
      <c r="EF11" s="732"/>
      <c r="EG11" s="732"/>
      <c r="EH11" s="732"/>
      <c r="EI11" s="732"/>
      <c r="EJ11" s="732"/>
      <c r="EK11" s="732"/>
      <c r="EL11" s="732"/>
      <c r="EM11" s="732"/>
      <c r="EN11" s="732"/>
      <c r="EO11" s="732"/>
    </row>
    <row r="12" spans="2:147" s="821" customFormat="1" ht="14.25" customHeight="1" outlineLevel="1" x14ac:dyDescent="0.25">
      <c r="B12" s="815">
        <v>5</v>
      </c>
      <c r="C12" s="804" t="s">
        <v>1860</v>
      </c>
      <c r="D12" s="432" t="s">
        <v>1861</v>
      </c>
      <c r="E12" s="816" t="s">
        <v>41</v>
      </c>
      <c r="F12" s="817">
        <v>3</v>
      </c>
      <c r="G12" s="818">
        <v>0.121</v>
      </c>
      <c r="H12" s="818">
        <v>0.251</v>
      </c>
      <c r="I12" s="818">
        <v>0.25700000000000001</v>
      </c>
      <c r="J12" s="818">
        <v>0.42</v>
      </c>
      <c r="K12" s="818">
        <v>0.27500000000000002</v>
      </c>
      <c r="L12" s="818">
        <v>0.39200000000000002</v>
      </c>
      <c r="M12" s="818">
        <v>0.40200000000000002</v>
      </c>
      <c r="N12" s="818">
        <v>0.41099999999999998</v>
      </c>
      <c r="O12" s="818">
        <v>0.42</v>
      </c>
      <c r="P12" s="818">
        <v>0.42899999999999999</v>
      </c>
      <c r="Q12" s="818">
        <v>0</v>
      </c>
      <c r="R12" s="818">
        <v>0</v>
      </c>
      <c r="S12" s="818">
        <v>0</v>
      </c>
      <c r="T12" s="809">
        <f t="shared" si="0"/>
        <v>0.84899999999999998</v>
      </c>
      <c r="U12" s="799"/>
      <c r="V12" s="819"/>
      <c r="W12" s="820"/>
      <c r="Y12" s="782"/>
      <c r="Z12" s="782"/>
      <c r="AA12" s="747"/>
      <c r="AB12" s="748"/>
      <c r="AC12" s="802"/>
      <c r="AD12" s="802"/>
      <c r="AE12" s="802"/>
      <c r="AF12" s="802"/>
      <c r="AG12" s="802"/>
      <c r="AH12" s="802"/>
      <c r="AI12" s="802"/>
      <c r="AJ12" s="802"/>
      <c r="AK12" s="802"/>
      <c r="AL12" s="802"/>
      <c r="AM12" s="802"/>
      <c r="AN12" s="802"/>
      <c r="AO12" s="802"/>
      <c r="AP12" s="780"/>
      <c r="AQ12" s="748"/>
      <c r="AR12" s="748"/>
      <c r="AS12" s="802"/>
      <c r="AT12" s="802"/>
      <c r="AU12" s="802"/>
      <c r="AV12" s="802"/>
      <c r="AW12" s="802"/>
      <c r="AX12" s="802"/>
      <c r="AY12" s="802"/>
      <c r="AZ12" s="802"/>
      <c r="BA12" s="802"/>
      <c r="BB12" s="802"/>
      <c r="BC12" s="802"/>
      <c r="BD12" s="802"/>
      <c r="BE12" s="802"/>
      <c r="BF12" s="780"/>
      <c r="BG12" s="748"/>
      <c r="BH12" s="732"/>
      <c r="BI12" s="732"/>
      <c r="BJ12" s="732"/>
      <c r="BK12" s="732"/>
      <c r="BL12" s="732"/>
      <c r="BM12" s="732"/>
      <c r="BN12" s="732"/>
      <c r="BO12" s="732"/>
      <c r="BP12" s="732"/>
      <c r="BQ12" s="732"/>
      <c r="BR12" s="732"/>
      <c r="BS12" s="732"/>
      <c r="BT12" s="732"/>
      <c r="BU12" s="732"/>
      <c r="BV12" s="732"/>
      <c r="BW12" s="732"/>
      <c r="BX12" s="732"/>
      <c r="BY12" s="732"/>
      <c r="BZ12" s="732"/>
      <c r="CA12" s="732"/>
      <c r="CB12" s="732"/>
      <c r="CC12" s="732"/>
      <c r="CD12" s="732"/>
      <c r="CE12" s="732"/>
      <c r="CF12" s="732"/>
      <c r="CG12" s="732"/>
      <c r="CH12" s="732"/>
      <c r="CI12" s="732"/>
      <c r="CJ12" s="732"/>
      <c r="CK12" s="732"/>
      <c r="CL12" s="732"/>
      <c r="CM12" s="732"/>
      <c r="CN12" s="732"/>
      <c r="CO12" s="732"/>
      <c r="CP12" s="732"/>
      <c r="CQ12" s="732"/>
      <c r="CR12" s="732"/>
      <c r="CS12" s="732"/>
      <c r="CT12" s="732"/>
      <c r="CU12" s="732"/>
      <c r="CV12" s="732"/>
      <c r="CW12" s="732"/>
      <c r="CX12" s="732"/>
      <c r="CY12" s="732"/>
      <c r="CZ12" s="732"/>
      <c r="DA12" s="732"/>
      <c r="DB12" s="732"/>
      <c r="DC12" s="732"/>
      <c r="DD12" s="732"/>
      <c r="DE12" s="732"/>
      <c r="DF12" s="732"/>
      <c r="DG12" s="732"/>
      <c r="DH12" s="732"/>
      <c r="DI12" s="732"/>
      <c r="DJ12" s="732"/>
      <c r="DK12" s="732"/>
      <c r="DL12" s="732"/>
      <c r="DM12" s="732"/>
      <c r="DN12" s="732"/>
      <c r="DO12" s="732"/>
      <c r="DP12" s="732"/>
      <c r="DQ12" s="732"/>
      <c r="DR12" s="732"/>
      <c r="DS12" s="732"/>
      <c r="DT12" s="732"/>
      <c r="DU12" s="732"/>
      <c r="DV12" s="732"/>
      <c r="DW12" s="732"/>
      <c r="DX12" s="732"/>
      <c r="DY12" s="732"/>
      <c r="DZ12" s="732"/>
      <c r="EA12" s="732"/>
      <c r="EB12" s="732"/>
      <c r="EC12" s="732"/>
      <c r="ED12" s="732"/>
      <c r="EE12" s="732"/>
      <c r="EF12" s="732"/>
      <c r="EG12" s="732"/>
      <c r="EH12" s="732"/>
      <c r="EI12" s="732"/>
      <c r="EJ12" s="732"/>
      <c r="EK12" s="732"/>
      <c r="EL12" s="732"/>
      <c r="EM12" s="732"/>
      <c r="EN12" s="732"/>
      <c r="EO12" s="732"/>
    </row>
    <row r="13" spans="2:147" s="832" customFormat="1" ht="14.25" customHeight="1" outlineLevel="1" thickBot="1" x14ac:dyDescent="0.3">
      <c r="B13" s="822">
        <v>6</v>
      </c>
      <c r="C13" s="823" t="s">
        <v>1862</v>
      </c>
      <c r="D13" s="824" t="s">
        <v>1863</v>
      </c>
      <c r="E13" s="825" t="s">
        <v>41</v>
      </c>
      <c r="F13" s="826">
        <v>3</v>
      </c>
      <c r="G13" s="827">
        <f t="shared" ref="G13:R13" si="1">SUM(G8:G12)</f>
        <v>9.8280000000000012</v>
      </c>
      <c r="H13" s="828">
        <f t="shared" si="1"/>
        <v>6.6970000000000001</v>
      </c>
      <c r="I13" s="828">
        <f t="shared" si="1"/>
        <v>6.5639999999999992</v>
      </c>
      <c r="J13" s="828">
        <f t="shared" si="1"/>
        <v>6.0309999999999997</v>
      </c>
      <c r="K13" s="828">
        <f t="shared" si="1"/>
        <v>9.26</v>
      </c>
      <c r="L13" s="828">
        <f t="shared" si="1"/>
        <v>12.868</v>
      </c>
      <c r="M13" s="828">
        <f t="shared" si="1"/>
        <v>11.235999999999999</v>
      </c>
      <c r="N13" s="829">
        <f t="shared" si="1"/>
        <v>10.450999999999999</v>
      </c>
      <c r="O13" s="827">
        <f t="shared" si="1"/>
        <v>10.243</v>
      </c>
      <c r="P13" s="828">
        <f t="shared" si="1"/>
        <v>10.189</v>
      </c>
      <c r="Q13" s="828">
        <f t="shared" si="1"/>
        <v>8.4260000000000002</v>
      </c>
      <c r="R13" s="828">
        <f t="shared" si="1"/>
        <v>8.0630000000000006</v>
      </c>
      <c r="S13" s="828">
        <f>SUM(S8:S12)</f>
        <v>8.1690000000000005</v>
      </c>
      <c r="T13" s="829">
        <f t="shared" si="0"/>
        <v>45.09</v>
      </c>
      <c r="U13" s="799"/>
      <c r="V13" s="830"/>
      <c r="W13" s="831"/>
      <c r="Y13" s="782"/>
      <c r="Z13" s="782"/>
      <c r="AA13" s="747"/>
      <c r="AB13" s="748"/>
      <c r="AC13" s="780"/>
      <c r="AD13" s="780"/>
      <c r="AE13" s="780"/>
      <c r="AF13" s="780"/>
      <c r="AG13" s="780"/>
      <c r="AH13" s="780"/>
      <c r="AI13" s="780"/>
      <c r="AJ13" s="780"/>
      <c r="AK13" s="780"/>
      <c r="AL13" s="780"/>
      <c r="AM13" s="780"/>
      <c r="AN13" s="780"/>
      <c r="AO13" s="780"/>
      <c r="AP13" s="780"/>
      <c r="AQ13" s="748"/>
      <c r="AR13" s="748"/>
      <c r="AS13" s="780"/>
      <c r="AT13" s="780"/>
      <c r="AU13" s="780"/>
      <c r="AV13" s="780"/>
      <c r="AW13" s="780"/>
      <c r="AX13" s="780"/>
      <c r="AY13" s="780"/>
      <c r="AZ13" s="780"/>
      <c r="BA13" s="780"/>
      <c r="BB13" s="780"/>
      <c r="BC13" s="780"/>
      <c r="BD13" s="780"/>
      <c r="BE13" s="780"/>
      <c r="BF13" s="780"/>
      <c r="BG13" s="748"/>
      <c r="BH13" s="833"/>
      <c r="BI13" s="833"/>
      <c r="BJ13" s="833"/>
      <c r="BK13" s="833"/>
      <c r="BL13" s="833"/>
      <c r="BM13" s="833"/>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c r="DY13" s="833"/>
      <c r="DZ13" s="833"/>
      <c r="EA13" s="833"/>
      <c r="EB13" s="833"/>
      <c r="EC13" s="833"/>
      <c r="ED13" s="833"/>
      <c r="EE13" s="833"/>
      <c r="EF13" s="833"/>
      <c r="EG13" s="833"/>
      <c r="EH13" s="833"/>
      <c r="EI13" s="833"/>
      <c r="EJ13" s="833"/>
      <c r="EK13" s="833"/>
      <c r="EL13" s="833"/>
      <c r="EM13" s="833"/>
      <c r="EN13" s="833"/>
      <c r="EO13" s="833"/>
    </row>
    <row r="14" spans="2:147" s="842" customFormat="1" ht="14.25" customHeight="1" outlineLevel="1" thickBot="1" x14ac:dyDescent="0.3">
      <c r="B14" s="834"/>
      <c r="C14" s="835"/>
      <c r="D14" s="836"/>
      <c r="E14" s="837"/>
      <c r="F14" s="837"/>
      <c r="G14" s="838"/>
      <c r="H14" s="838"/>
      <c r="I14" s="838"/>
      <c r="J14" s="838"/>
      <c r="K14" s="838"/>
      <c r="L14" s="838"/>
      <c r="M14" s="838"/>
      <c r="N14" s="838"/>
      <c r="O14" s="838"/>
      <c r="P14" s="838"/>
      <c r="Q14" s="838"/>
      <c r="R14" s="838"/>
      <c r="S14" s="838"/>
      <c r="T14" s="838"/>
      <c r="U14" s="839"/>
      <c r="V14" s="840"/>
      <c r="W14" s="841"/>
      <c r="Y14" s="782"/>
      <c r="Z14" s="782"/>
      <c r="AA14" s="747"/>
      <c r="AB14" s="748"/>
      <c r="AC14" s="780"/>
      <c r="AD14" s="780"/>
      <c r="AE14" s="780"/>
      <c r="AF14" s="780"/>
      <c r="AG14" s="780"/>
      <c r="AH14" s="780"/>
      <c r="AI14" s="780"/>
      <c r="AJ14" s="780"/>
      <c r="AK14" s="780"/>
      <c r="AL14" s="780"/>
      <c r="AM14" s="780"/>
      <c r="AN14" s="780"/>
      <c r="AO14" s="780"/>
      <c r="AP14" s="780"/>
      <c r="AQ14" s="748"/>
      <c r="AR14" s="748"/>
      <c r="AS14" s="780"/>
      <c r="AT14" s="780"/>
      <c r="AU14" s="780"/>
      <c r="AV14" s="780"/>
      <c r="AW14" s="780"/>
      <c r="AX14" s="780"/>
      <c r="AY14" s="780"/>
      <c r="AZ14" s="780"/>
      <c r="BA14" s="780"/>
      <c r="BB14" s="780"/>
      <c r="BC14" s="780"/>
      <c r="BD14" s="780"/>
      <c r="BE14" s="780"/>
      <c r="BF14" s="780"/>
      <c r="BG14" s="748"/>
      <c r="BH14" s="833"/>
      <c r="BI14" s="833"/>
      <c r="BJ14" s="833"/>
      <c r="BK14" s="833"/>
      <c r="BL14" s="833"/>
      <c r="BM14" s="833"/>
      <c r="BN14" s="833"/>
      <c r="BO14" s="833"/>
      <c r="BP14" s="833"/>
      <c r="BQ14" s="833"/>
      <c r="BR14" s="833"/>
      <c r="BS14" s="833"/>
      <c r="BT14" s="833"/>
      <c r="BU14" s="833"/>
      <c r="BV14" s="833"/>
      <c r="BW14" s="833"/>
      <c r="BX14" s="833"/>
      <c r="BY14" s="833"/>
      <c r="BZ14" s="833"/>
      <c r="CA14" s="833"/>
      <c r="CB14" s="833"/>
      <c r="CC14" s="833"/>
      <c r="CD14" s="833"/>
      <c r="CE14" s="833"/>
      <c r="CF14" s="833"/>
      <c r="CG14" s="833"/>
      <c r="CH14" s="833"/>
      <c r="CI14" s="833"/>
      <c r="CJ14" s="833"/>
      <c r="CK14" s="833"/>
      <c r="CL14" s="833"/>
      <c r="CM14" s="833"/>
      <c r="CN14" s="833"/>
      <c r="CO14" s="833"/>
      <c r="CP14" s="833"/>
      <c r="CQ14" s="833"/>
      <c r="CR14" s="833"/>
      <c r="CS14" s="833"/>
      <c r="CT14" s="833"/>
      <c r="CU14" s="833"/>
      <c r="CV14" s="833"/>
      <c r="CW14" s="833"/>
      <c r="CX14" s="833"/>
      <c r="CY14" s="833"/>
      <c r="CZ14" s="833"/>
      <c r="DA14" s="833"/>
      <c r="DB14" s="833"/>
      <c r="DC14" s="833"/>
      <c r="DD14" s="833"/>
      <c r="DE14" s="833"/>
      <c r="DF14" s="833"/>
      <c r="DG14" s="833"/>
      <c r="DH14" s="833"/>
      <c r="DI14" s="833"/>
      <c r="DJ14" s="833"/>
      <c r="DK14" s="833"/>
      <c r="DL14" s="833"/>
      <c r="DM14" s="833"/>
      <c r="DN14" s="833"/>
      <c r="DO14" s="833"/>
      <c r="DP14" s="833"/>
      <c r="DQ14" s="833"/>
      <c r="DR14" s="833"/>
      <c r="DS14" s="833"/>
      <c r="DT14" s="833"/>
      <c r="DU14" s="833"/>
      <c r="DV14" s="833"/>
      <c r="DW14" s="833"/>
      <c r="DX14" s="833"/>
      <c r="DY14" s="833"/>
      <c r="DZ14" s="833"/>
      <c r="EA14" s="833"/>
      <c r="EB14" s="833"/>
      <c r="EC14" s="833"/>
      <c r="ED14" s="833"/>
      <c r="EE14" s="833"/>
      <c r="EF14" s="833"/>
      <c r="EG14" s="833"/>
      <c r="EH14" s="833"/>
      <c r="EI14" s="833"/>
      <c r="EJ14" s="833"/>
      <c r="EK14" s="833"/>
      <c r="EL14" s="833"/>
      <c r="EM14" s="833"/>
      <c r="EN14" s="833"/>
      <c r="EO14" s="833"/>
    </row>
    <row r="15" spans="2:147" s="770" customFormat="1" ht="14.25" customHeight="1" outlineLevel="1" x14ac:dyDescent="0.25">
      <c r="B15" s="791">
        <v>7</v>
      </c>
      <c r="C15" s="843" t="s">
        <v>1864</v>
      </c>
      <c r="D15" s="793" t="s">
        <v>1865</v>
      </c>
      <c r="E15" s="794" t="s">
        <v>41</v>
      </c>
      <c r="F15" s="795">
        <v>3</v>
      </c>
      <c r="G15" s="844">
        <v>0.7</v>
      </c>
      <c r="H15" s="844">
        <v>0.2</v>
      </c>
      <c r="I15" s="844">
        <v>0.1</v>
      </c>
      <c r="J15" s="844">
        <v>0.94</v>
      </c>
      <c r="K15" s="844">
        <v>0</v>
      </c>
      <c r="L15" s="808">
        <v>8.93</v>
      </c>
      <c r="M15" s="808">
        <v>0</v>
      </c>
      <c r="N15" s="808">
        <v>0</v>
      </c>
      <c r="O15" s="808">
        <v>0</v>
      </c>
      <c r="P15" s="808">
        <v>0</v>
      </c>
      <c r="Q15" s="808">
        <v>0</v>
      </c>
      <c r="R15" s="808">
        <v>0</v>
      </c>
      <c r="S15" s="808">
        <v>0</v>
      </c>
      <c r="T15" s="798">
        <f t="shared" si="0"/>
        <v>0</v>
      </c>
      <c r="U15" s="799"/>
      <c r="V15" s="800"/>
      <c r="W15" s="801"/>
      <c r="Y15" s="782"/>
      <c r="Z15" s="782"/>
      <c r="AA15" s="747"/>
      <c r="AB15" s="748"/>
      <c r="AC15" s="802"/>
      <c r="AD15" s="802"/>
      <c r="AE15" s="802"/>
      <c r="AF15" s="802"/>
      <c r="AG15" s="802"/>
      <c r="AH15" s="802"/>
      <c r="AI15" s="802"/>
      <c r="AJ15" s="802"/>
      <c r="AK15" s="802"/>
      <c r="AL15" s="802"/>
      <c r="AM15" s="802"/>
      <c r="AN15" s="802"/>
      <c r="AO15" s="802"/>
      <c r="AP15" s="780"/>
      <c r="AQ15" s="748"/>
      <c r="AR15" s="748"/>
      <c r="AS15" s="802"/>
      <c r="AT15" s="802"/>
      <c r="AU15" s="802"/>
      <c r="AV15" s="802"/>
      <c r="AW15" s="802"/>
      <c r="AX15" s="802"/>
      <c r="AY15" s="802"/>
      <c r="AZ15" s="802"/>
      <c r="BA15" s="802"/>
      <c r="BB15" s="802"/>
      <c r="BC15" s="802"/>
      <c r="BD15" s="802"/>
      <c r="BE15" s="802"/>
      <c r="BF15" s="780"/>
      <c r="BG15" s="748"/>
      <c r="BH15" s="732"/>
      <c r="BI15" s="732"/>
      <c r="BJ15" s="732"/>
      <c r="BK15" s="732"/>
      <c r="BL15" s="732"/>
      <c r="BM15" s="732"/>
      <c r="BN15" s="732"/>
      <c r="BO15" s="732"/>
      <c r="BP15" s="732"/>
      <c r="BQ15" s="732"/>
      <c r="BR15" s="732"/>
      <c r="BS15" s="732"/>
      <c r="BT15" s="732"/>
      <c r="BU15" s="732"/>
      <c r="BV15" s="732"/>
      <c r="BW15" s="732"/>
      <c r="BX15" s="732"/>
      <c r="BY15" s="732"/>
      <c r="BZ15" s="732"/>
      <c r="CA15" s="732"/>
      <c r="CB15" s="732"/>
      <c r="CC15" s="732"/>
      <c r="CD15" s="732"/>
      <c r="CE15" s="732"/>
      <c r="CF15" s="732"/>
      <c r="CG15" s="732"/>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732"/>
      <c r="DI15" s="732"/>
      <c r="DJ15" s="732"/>
      <c r="DK15" s="732"/>
      <c r="DL15" s="732"/>
      <c r="DM15" s="732"/>
      <c r="DN15" s="732"/>
      <c r="DO15" s="732"/>
      <c r="DP15" s="732"/>
      <c r="DQ15" s="732"/>
      <c r="DR15" s="732"/>
      <c r="DS15" s="732"/>
      <c r="DT15" s="732"/>
      <c r="DU15" s="732"/>
      <c r="DV15" s="732"/>
      <c r="DW15" s="732"/>
      <c r="DX15" s="732"/>
      <c r="DY15" s="732"/>
      <c r="DZ15" s="732"/>
      <c r="EA15" s="732"/>
      <c r="EB15" s="732"/>
      <c r="EC15" s="732"/>
      <c r="ED15" s="732"/>
      <c r="EE15" s="732"/>
      <c r="EF15" s="732"/>
      <c r="EG15" s="732"/>
      <c r="EH15" s="732"/>
      <c r="EI15" s="732"/>
      <c r="EJ15" s="732"/>
      <c r="EK15" s="732"/>
      <c r="EL15" s="732"/>
      <c r="EM15" s="732"/>
      <c r="EN15" s="732"/>
      <c r="EO15" s="732"/>
    </row>
    <row r="16" spans="2:147" s="770" customFormat="1" ht="14.25" customHeight="1" outlineLevel="1" x14ac:dyDescent="0.25">
      <c r="B16" s="803">
        <v>8</v>
      </c>
      <c r="C16" s="804" t="s">
        <v>1866</v>
      </c>
      <c r="D16" s="432" t="s">
        <v>1867</v>
      </c>
      <c r="E16" s="805" t="s">
        <v>41</v>
      </c>
      <c r="F16" s="806">
        <v>3</v>
      </c>
      <c r="G16" s="845">
        <v>1.9</v>
      </c>
      <c r="H16" s="846">
        <v>0.27900000000000003</v>
      </c>
      <c r="I16" s="847">
        <v>0.23400000000000001</v>
      </c>
      <c r="J16" s="847">
        <v>7.1999999999999995E-2</v>
      </c>
      <c r="K16" s="846">
        <v>5.2999999999999999E-2</v>
      </c>
      <c r="L16" s="808">
        <v>0.63700000000000001</v>
      </c>
      <c r="M16" s="846">
        <v>0.65300000000000002</v>
      </c>
      <c r="N16" s="846">
        <v>0.66700000000000004</v>
      </c>
      <c r="O16" s="846">
        <v>0.68200000000000005</v>
      </c>
      <c r="P16" s="846">
        <v>0.69799999999999995</v>
      </c>
      <c r="Q16" s="846">
        <v>0.71399999999999997</v>
      </c>
      <c r="R16" s="846">
        <v>0.73199999999999998</v>
      </c>
      <c r="S16" s="846">
        <v>0.75</v>
      </c>
      <c r="T16" s="809">
        <f t="shared" si="0"/>
        <v>3.5759999999999996</v>
      </c>
      <c r="U16" s="799"/>
      <c r="V16" s="810"/>
      <c r="W16" s="811"/>
      <c r="Y16" s="782"/>
      <c r="Z16" s="782"/>
      <c r="AA16" s="747"/>
      <c r="AB16" s="748"/>
      <c r="AC16" s="802"/>
      <c r="AD16" s="802"/>
      <c r="AE16" s="802"/>
      <c r="AF16" s="802"/>
      <c r="AG16" s="802"/>
      <c r="AH16" s="802"/>
      <c r="AI16" s="802"/>
      <c r="AJ16" s="802"/>
      <c r="AK16" s="802"/>
      <c r="AL16" s="802"/>
      <c r="AM16" s="802"/>
      <c r="AN16" s="802"/>
      <c r="AO16" s="802"/>
      <c r="AP16" s="780"/>
      <c r="AQ16" s="748"/>
      <c r="AR16" s="748"/>
      <c r="AS16" s="802"/>
      <c r="AT16" s="802"/>
      <c r="AU16" s="802"/>
      <c r="AV16" s="802"/>
      <c r="AW16" s="802"/>
      <c r="AX16" s="802"/>
      <c r="AY16" s="802"/>
      <c r="AZ16" s="802"/>
      <c r="BA16" s="802"/>
      <c r="BB16" s="802"/>
      <c r="BC16" s="802"/>
      <c r="BD16" s="802"/>
      <c r="BE16" s="802"/>
      <c r="BF16" s="780"/>
      <c r="BG16" s="748"/>
      <c r="BH16" s="732"/>
      <c r="BI16" s="732"/>
      <c r="BJ16" s="732"/>
      <c r="BK16" s="732"/>
      <c r="BL16" s="732"/>
      <c r="BM16" s="732"/>
      <c r="BN16" s="732"/>
      <c r="BO16" s="732"/>
      <c r="BP16" s="732"/>
      <c r="BQ16" s="732"/>
      <c r="BR16" s="732"/>
      <c r="BS16" s="732"/>
      <c r="BT16" s="732"/>
      <c r="BU16" s="732"/>
      <c r="BV16" s="732"/>
      <c r="BW16" s="732"/>
      <c r="BX16" s="732"/>
      <c r="BY16" s="732"/>
      <c r="BZ16" s="732"/>
      <c r="CA16" s="732"/>
      <c r="CB16" s="732"/>
      <c r="CC16" s="732"/>
      <c r="CD16" s="732"/>
      <c r="CE16" s="732"/>
      <c r="CF16" s="732"/>
      <c r="CG16" s="732"/>
      <c r="CH16" s="732"/>
      <c r="CI16" s="732"/>
      <c r="CJ16" s="732"/>
      <c r="CK16" s="732"/>
      <c r="CL16" s="732"/>
      <c r="CM16" s="732"/>
      <c r="CN16" s="732"/>
      <c r="CO16" s="732"/>
      <c r="CP16" s="732"/>
      <c r="CQ16" s="732"/>
      <c r="CR16" s="732"/>
      <c r="CS16" s="732"/>
      <c r="CT16" s="732"/>
      <c r="CU16" s="732"/>
      <c r="CV16" s="732"/>
      <c r="CW16" s="732"/>
      <c r="CX16" s="732"/>
      <c r="CY16" s="732"/>
      <c r="CZ16" s="732"/>
      <c r="DA16" s="732"/>
      <c r="DB16" s="732"/>
      <c r="DC16" s="732"/>
      <c r="DD16" s="732"/>
      <c r="DE16" s="732"/>
      <c r="DF16" s="732"/>
      <c r="DG16" s="732"/>
      <c r="DH16" s="732"/>
      <c r="DI16" s="732"/>
      <c r="DJ16" s="732"/>
      <c r="DK16" s="732"/>
      <c r="DL16" s="732"/>
      <c r="DM16" s="732"/>
      <c r="DN16" s="732"/>
      <c r="DO16" s="732"/>
      <c r="DP16" s="732"/>
      <c r="DQ16" s="732"/>
      <c r="DR16" s="732"/>
      <c r="DS16" s="732"/>
      <c r="DT16" s="732"/>
      <c r="DU16" s="732"/>
      <c r="DV16" s="732"/>
      <c r="DW16" s="732"/>
      <c r="DX16" s="732"/>
      <c r="DY16" s="732"/>
      <c r="DZ16" s="732"/>
      <c r="EA16" s="732"/>
      <c r="EB16" s="732"/>
      <c r="EC16" s="732"/>
      <c r="ED16" s="732"/>
      <c r="EE16" s="732"/>
      <c r="EF16" s="732"/>
      <c r="EG16" s="732"/>
      <c r="EH16" s="732"/>
      <c r="EI16" s="732"/>
      <c r="EJ16" s="732"/>
      <c r="EK16" s="732"/>
      <c r="EL16" s="732"/>
      <c r="EM16" s="732"/>
      <c r="EN16" s="732"/>
      <c r="EO16" s="732"/>
    </row>
    <row r="17" spans="2:145" s="770" customFormat="1" ht="14.25" customHeight="1" outlineLevel="1" x14ac:dyDescent="0.25">
      <c r="B17" s="803">
        <v>9</v>
      </c>
      <c r="C17" s="804" t="s">
        <v>1868</v>
      </c>
      <c r="D17" s="432" t="s">
        <v>1869</v>
      </c>
      <c r="E17" s="805" t="s">
        <v>41</v>
      </c>
      <c r="F17" s="806">
        <v>3</v>
      </c>
      <c r="G17" s="845">
        <v>0</v>
      </c>
      <c r="H17" s="846">
        <v>0</v>
      </c>
      <c r="I17" s="847">
        <v>0</v>
      </c>
      <c r="J17" s="847">
        <v>0</v>
      </c>
      <c r="K17" s="846">
        <v>0</v>
      </c>
      <c r="L17" s="808">
        <v>0.53</v>
      </c>
      <c r="M17" s="846">
        <v>0.77900000000000003</v>
      </c>
      <c r="N17" s="846">
        <v>0.75600000000000001</v>
      </c>
      <c r="O17" s="846">
        <v>0.74299999999999999</v>
      </c>
      <c r="P17" s="846">
        <v>0.73899999999999999</v>
      </c>
      <c r="Q17" s="846">
        <v>0.74</v>
      </c>
      <c r="R17" s="846">
        <v>0.745</v>
      </c>
      <c r="S17" s="846">
        <v>0.752</v>
      </c>
      <c r="T17" s="809">
        <f t="shared" si="0"/>
        <v>3.7190000000000003</v>
      </c>
      <c r="U17" s="799"/>
      <c r="V17" s="810"/>
      <c r="W17" s="811"/>
      <c r="Y17" s="782"/>
      <c r="Z17" s="782"/>
      <c r="AA17" s="747"/>
      <c r="AB17" s="748"/>
      <c r="AC17" s="802"/>
      <c r="AD17" s="802"/>
      <c r="AE17" s="802"/>
      <c r="AF17" s="802"/>
      <c r="AG17" s="802"/>
      <c r="AH17" s="802"/>
      <c r="AI17" s="802"/>
      <c r="AJ17" s="802"/>
      <c r="AK17" s="802"/>
      <c r="AL17" s="802"/>
      <c r="AM17" s="802"/>
      <c r="AN17" s="802"/>
      <c r="AO17" s="802"/>
      <c r="AP17" s="780"/>
      <c r="AQ17" s="748"/>
      <c r="AR17" s="748"/>
      <c r="AS17" s="802"/>
      <c r="AT17" s="802"/>
      <c r="AU17" s="802"/>
      <c r="AV17" s="802"/>
      <c r="AW17" s="802"/>
      <c r="AX17" s="802"/>
      <c r="AY17" s="802"/>
      <c r="AZ17" s="802"/>
      <c r="BA17" s="802"/>
      <c r="BB17" s="802"/>
      <c r="BC17" s="802"/>
      <c r="BD17" s="802"/>
      <c r="BE17" s="802"/>
      <c r="BF17" s="780"/>
      <c r="BG17" s="748"/>
      <c r="BH17" s="732"/>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c r="DK17" s="732"/>
      <c r="DL17" s="732"/>
      <c r="DM17" s="732"/>
      <c r="DN17" s="732"/>
      <c r="DO17" s="732"/>
      <c r="DP17" s="732"/>
      <c r="DQ17" s="732"/>
      <c r="DR17" s="732"/>
      <c r="DS17" s="732"/>
      <c r="DT17" s="732"/>
      <c r="DU17" s="732"/>
      <c r="DV17" s="732"/>
      <c r="DW17" s="732"/>
      <c r="DX17" s="732"/>
      <c r="DY17" s="732"/>
      <c r="DZ17" s="732"/>
      <c r="EA17" s="732"/>
      <c r="EB17" s="732"/>
      <c r="EC17" s="732"/>
      <c r="ED17" s="732"/>
      <c r="EE17" s="732"/>
      <c r="EF17" s="732"/>
      <c r="EG17" s="732"/>
      <c r="EH17" s="732"/>
      <c r="EI17" s="732"/>
      <c r="EJ17" s="732"/>
      <c r="EK17" s="732"/>
      <c r="EL17" s="732"/>
      <c r="EM17" s="732"/>
      <c r="EN17" s="732"/>
      <c r="EO17" s="732"/>
    </row>
    <row r="18" spans="2:145" s="832" customFormat="1" ht="14.25" customHeight="1" outlineLevel="1" thickBot="1" x14ac:dyDescent="0.3">
      <c r="B18" s="822">
        <v>10</v>
      </c>
      <c r="C18" s="823" t="s">
        <v>1870</v>
      </c>
      <c r="D18" s="824" t="s">
        <v>1871</v>
      </c>
      <c r="E18" s="825" t="s">
        <v>41</v>
      </c>
      <c r="F18" s="826">
        <v>3</v>
      </c>
      <c r="G18" s="848">
        <f t="shared" ref="G18:T18" si="2">G13-G16-G17</f>
        <v>7.9280000000000008</v>
      </c>
      <c r="H18" s="828">
        <f t="shared" si="2"/>
        <v>6.4180000000000001</v>
      </c>
      <c r="I18" s="849">
        <f t="shared" si="2"/>
        <v>6.3299999999999992</v>
      </c>
      <c r="J18" s="849">
        <f t="shared" si="2"/>
        <v>5.9589999999999996</v>
      </c>
      <c r="K18" s="828">
        <f t="shared" si="2"/>
        <v>9.206999999999999</v>
      </c>
      <c r="L18" s="828">
        <f t="shared" si="2"/>
        <v>11.701000000000001</v>
      </c>
      <c r="M18" s="828">
        <f t="shared" si="2"/>
        <v>9.8039999999999985</v>
      </c>
      <c r="N18" s="828">
        <f t="shared" si="2"/>
        <v>9.0279999999999987</v>
      </c>
      <c r="O18" s="827">
        <f t="shared" si="2"/>
        <v>8.8179999999999996</v>
      </c>
      <c r="P18" s="828">
        <f t="shared" si="2"/>
        <v>8.7519999999999989</v>
      </c>
      <c r="Q18" s="828">
        <f t="shared" si="2"/>
        <v>6.9719999999999995</v>
      </c>
      <c r="R18" s="828">
        <f t="shared" si="2"/>
        <v>6.5860000000000003</v>
      </c>
      <c r="S18" s="828">
        <f t="shared" si="2"/>
        <v>6.6670000000000007</v>
      </c>
      <c r="T18" s="829">
        <f t="shared" si="2"/>
        <v>37.795000000000002</v>
      </c>
      <c r="U18" s="799"/>
      <c r="V18" s="830"/>
      <c r="W18" s="850"/>
      <c r="Y18" s="782"/>
      <c r="Z18" s="782"/>
      <c r="AA18" s="747"/>
      <c r="AB18" s="748"/>
      <c r="AC18" s="780"/>
      <c r="AD18" s="780"/>
      <c r="AE18" s="780"/>
      <c r="AF18" s="780"/>
      <c r="AG18" s="780"/>
      <c r="AH18" s="780"/>
      <c r="AI18" s="780"/>
      <c r="AJ18" s="780"/>
      <c r="AK18" s="780"/>
      <c r="AL18" s="780"/>
      <c r="AM18" s="780"/>
      <c r="AN18" s="780"/>
      <c r="AO18" s="780"/>
      <c r="AP18" s="780"/>
      <c r="AQ18" s="748"/>
      <c r="AR18" s="748"/>
      <c r="AS18" s="780"/>
      <c r="AT18" s="780"/>
      <c r="AU18" s="780"/>
      <c r="AV18" s="780"/>
      <c r="AW18" s="780"/>
      <c r="AX18" s="780"/>
      <c r="AY18" s="780"/>
      <c r="AZ18" s="780"/>
      <c r="BA18" s="780"/>
      <c r="BB18" s="780"/>
      <c r="BC18" s="780"/>
      <c r="BD18" s="780"/>
      <c r="BE18" s="780"/>
      <c r="BF18" s="780"/>
      <c r="BG18" s="748"/>
      <c r="BH18" s="833"/>
      <c r="BI18" s="833"/>
      <c r="BJ18" s="833"/>
      <c r="BK18" s="833"/>
      <c r="BL18" s="833"/>
      <c r="BM18" s="833"/>
      <c r="BN18" s="833"/>
      <c r="BO18" s="833"/>
      <c r="BP18" s="833"/>
      <c r="BQ18" s="833"/>
      <c r="BR18" s="833"/>
      <c r="BS18" s="833"/>
      <c r="BT18" s="833"/>
      <c r="BU18" s="833"/>
      <c r="BV18" s="833"/>
      <c r="BW18" s="833"/>
      <c r="BX18" s="833"/>
      <c r="BY18" s="833"/>
      <c r="BZ18" s="833"/>
      <c r="CA18" s="833"/>
      <c r="CB18" s="833"/>
      <c r="CC18" s="833"/>
      <c r="CD18" s="833"/>
      <c r="CE18" s="833"/>
      <c r="CF18" s="833"/>
      <c r="CG18" s="833"/>
      <c r="CH18" s="833"/>
      <c r="CI18" s="833"/>
      <c r="CJ18" s="833"/>
      <c r="CK18" s="833"/>
      <c r="CL18" s="833"/>
      <c r="CM18" s="833"/>
      <c r="CN18" s="833"/>
      <c r="CO18" s="833"/>
      <c r="CP18" s="833"/>
      <c r="CQ18" s="833"/>
      <c r="CR18" s="833"/>
      <c r="CS18" s="833"/>
      <c r="CT18" s="833"/>
      <c r="CU18" s="833"/>
      <c r="CV18" s="833"/>
      <c r="CW18" s="833"/>
      <c r="CX18" s="833"/>
      <c r="CY18" s="833"/>
      <c r="CZ18" s="833"/>
      <c r="DA18" s="833"/>
      <c r="DB18" s="833"/>
      <c r="DC18" s="833"/>
      <c r="DD18" s="833"/>
      <c r="DE18" s="833"/>
      <c r="DF18" s="833"/>
      <c r="DG18" s="833"/>
      <c r="DH18" s="833"/>
      <c r="DI18" s="833"/>
      <c r="DJ18" s="833"/>
      <c r="DK18" s="833"/>
      <c r="DL18" s="833"/>
      <c r="DM18" s="833"/>
      <c r="DN18" s="833"/>
      <c r="DO18" s="833"/>
      <c r="DP18" s="833"/>
      <c r="DQ18" s="833"/>
      <c r="DR18" s="833"/>
      <c r="DS18" s="833"/>
      <c r="DT18" s="833"/>
      <c r="DU18" s="833"/>
      <c r="DV18" s="833"/>
      <c r="DW18" s="833"/>
      <c r="DX18" s="833"/>
      <c r="DY18" s="833"/>
      <c r="DZ18" s="833"/>
      <c r="EA18" s="833"/>
      <c r="EB18" s="833"/>
      <c r="EC18" s="833"/>
      <c r="ED18" s="833"/>
      <c r="EE18" s="833"/>
      <c r="EF18" s="833"/>
      <c r="EG18" s="833"/>
      <c r="EH18" s="833"/>
      <c r="EI18" s="833"/>
      <c r="EJ18" s="833"/>
      <c r="EK18" s="833"/>
      <c r="EL18" s="833"/>
      <c r="EM18" s="833"/>
      <c r="EN18" s="833"/>
      <c r="EO18" s="833"/>
    </row>
    <row r="19" spans="2:145" s="842" customFormat="1" ht="14.25" customHeight="1" outlineLevel="1" thickBot="1" x14ac:dyDescent="0.3">
      <c r="B19" s="834"/>
      <c r="C19" s="835"/>
      <c r="D19" s="836"/>
      <c r="E19" s="837"/>
      <c r="F19" s="837"/>
      <c r="G19" s="838"/>
      <c r="H19" s="838"/>
      <c r="I19" s="838"/>
      <c r="J19" s="838"/>
      <c r="K19" s="838"/>
      <c r="L19" s="838"/>
      <c r="M19" s="838"/>
      <c r="N19" s="838"/>
      <c r="O19" s="838"/>
      <c r="P19" s="838"/>
      <c r="Q19" s="838"/>
      <c r="R19" s="838"/>
      <c r="S19" s="838"/>
      <c r="T19" s="838"/>
      <c r="U19" s="839"/>
      <c r="V19" s="840"/>
      <c r="W19" s="841"/>
      <c r="Y19" s="782"/>
      <c r="Z19" s="782"/>
      <c r="AA19" s="747"/>
      <c r="AB19" s="748"/>
      <c r="AC19" s="780"/>
      <c r="AD19" s="780"/>
      <c r="AE19" s="780"/>
      <c r="AF19" s="780"/>
      <c r="AG19" s="780"/>
      <c r="AH19" s="780"/>
      <c r="AI19" s="780"/>
      <c r="AJ19" s="780"/>
      <c r="AK19" s="780"/>
      <c r="AL19" s="780"/>
      <c r="AM19" s="780"/>
      <c r="AN19" s="780"/>
      <c r="AO19" s="780"/>
      <c r="AP19" s="780"/>
      <c r="AQ19" s="748"/>
      <c r="AR19" s="748"/>
      <c r="AS19" s="780"/>
      <c r="AT19" s="780"/>
      <c r="AU19" s="780"/>
      <c r="AV19" s="780"/>
      <c r="AW19" s="780"/>
      <c r="AX19" s="780"/>
      <c r="AY19" s="780"/>
      <c r="AZ19" s="780"/>
      <c r="BA19" s="780"/>
      <c r="BB19" s="780"/>
      <c r="BC19" s="780"/>
      <c r="BD19" s="780"/>
      <c r="BE19" s="780"/>
      <c r="BF19" s="780"/>
      <c r="BG19" s="748"/>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c r="EI19" s="833"/>
      <c r="EJ19" s="833"/>
      <c r="EK19" s="833"/>
      <c r="EL19" s="833"/>
      <c r="EM19" s="833"/>
      <c r="EN19" s="833"/>
      <c r="EO19" s="833"/>
    </row>
    <row r="20" spans="2:145" s="770" customFormat="1" ht="14.25" customHeight="1" outlineLevel="1" x14ac:dyDescent="0.25">
      <c r="B20" s="791">
        <v>11</v>
      </c>
      <c r="C20" s="843" t="s">
        <v>1872</v>
      </c>
      <c r="D20" s="793" t="s">
        <v>1873</v>
      </c>
      <c r="E20" s="851" t="s">
        <v>41</v>
      </c>
      <c r="F20" s="795">
        <v>3</v>
      </c>
      <c r="G20" s="852">
        <f t="shared" ref="G20:S20" si="3">SUM(G47*G51,G58*G62,G69*G73,G80*G84,G91*G95,G102*G106,G113*G117,G124*G128,G135*G139,G146*G150)/1000000 - G18</f>
        <v>-7.9280000000000008</v>
      </c>
      <c r="H20" s="853">
        <f t="shared" si="3"/>
        <v>-6.4180000000000001</v>
      </c>
      <c r="I20" s="854">
        <f t="shared" si="3"/>
        <v>-6.3299999999999992</v>
      </c>
      <c r="J20" s="854">
        <f t="shared" si="3"/>
        <v>-0.70852564999999945</v>
      </c>
      <c r="K20" s="853">
        <f t="shared" si="3"/>
        <v>-3.8174233599999985</v>
      </c>
      <c r="L20" s="853">
        <f t="shared" si="3"/>
        <v>-5.662408270000002</v>
      </c>
      <c r="M20" s="853">
        <f t="shared" si="3"/>
        <v>-4.8364277399999978</v>
      </c>
      <c r="N20" s="853">
        <f t="shared" si="3"/>
        <v>-4.4787650199999991</v>
      </c>
      <c r="O20" s="855">
        <f t="shared" si="3"/>
        <v>-4.5366936399999993</v>
      </c>
      <c r="P20" s="853">
        <f t="shared" si="3"/>
        <v>-4.5886036099999989</v>
      </c>
      <c r="Q20" s="853">
        <f t="shared" si="3"/>
        <v>-2.9648319499999998</v>
      </c>
      <c r="R20" s="853">
        <f t="shared" si="3"/>
        <v>-2.5818088700000006</v>
      </c>
      <c r="S20" s="853">
        <f t="shared" si="3"/>
        <v>-2.6318604900000011</v>
      </c>
      <c r="T20" s="856">
        <f t="shared" si="0"/>
        <v>-17.303798560000001</v>
      </c>
      <c r="U20" s="839"/>
      <c r="V20" s="800"/>
      <c r="W20" s="857"/>
      <c r="Y20" s="782"/>
      <c r="Z20" s="782"/>
      <c r="AA20" s="747"/>
      <c r="AB20" s="748"/>
      <c r="AC20" s="780"/>
      <c r="AD20" s="780"/>
      <c r="AE20" s="780"/>
      <c r="AF20" s="780"/>
      <c r="AG20" s="780"/>
      <c r="AH20" s="780"/>
      <c r="AI20" s="780"/>
      <c r="AJ20" s="780"/>
      <c r="AK20" s="780"/>
      <c r="AL20" s="780"/>
      <c r="AM20" s="780"/>
      <c r="AN20" s="780"/>
      <c r="AO20" s="780"/>
      <c r="AP20" s="780"/>
      <c r="AQ20" s="748"/>
      <c r="AR20" s="748"/>
      <c r="AS20" s="780"/>
      <c r="AT20" s="780"/>
      <c r="AU20" s="780"/>
      <c r="AV20" s="780"/>
      <c r="AW20" s="780"/>
      <c r="AX20" s="780"/>
      <c r="AY20" s="780"/>
      <c r="AZ20" s="780"/>
      <c r="BA20" s="780"/>
      <c r="BB20" s="780"/>
      <c r="BC20" s="780"/>
      <c r="BD20" s="780"/>
      <c r="BE20" s="780"/>
      <c r="BF20" s="780"/>
      <c r="BG20" s="748"/>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c r="DT20" s="732"/>
      <c r="DU20" s="732"/>
      <c r="DV20" s="732"/>
      <c r="DW20" s="732"/>
      <c r="DX20" s="732"/>
      <c r="DY20" s="732"/>
      <c r="DZ20" s="732"/>
      <c r="EA20" s="732"/>
      <c r="EB20" s="732"/>
      <c r="EC20" s="732"/>
      <c r="ED20" s="732"/>
      <c r="EE20" s="732"/>
      <c r="EF20" s="732"/>
      <c r="EG20" s="732"/>
      <c r="EH20" s="732"/>
      <c r="EI20" s="732"/>
      <c r="EJ20" s="732"/>
      <c r="EK20" s="732"/>
      <c r="EL20" s="732"/>
      <c r="EM20" s="732"/>
      <c r="EN20" s="732"/>
      <c r="EO20" s="732"/>
    </row>
    <row r="21" spans="2:145" s="770" customFormat="1" ht="14.25" customHeight="1" outlineLevel="1" x14ac:dyDescent="0.25">
      <c r="B21" s="803">
        <v>12</v>
      </c>
      <c r="C21" s="804" t="s">
        <v>1874</v>
      </c>
      <c r="D21" s="432" t="s">
        <v>1875</v>
      </c>
      <c r="E21" s="805" t="s">
        <v>41</v>
      </c>
      <c r="F21" s="806">
        <v>3</v>
      </c>
      <c r="G21" s="858">
        <f t="shared" ref="G21:S21" si="4">SUM(G52,G63,G74,G85,G96,G107,G118,G129,G140,G151)</f>
        <v>0</v>
      </c>
      <c r="H21" s="859">
        <f t="shared" si="4"/>
        <v>0</v>
      </c>
      <c r="I21" s="860">
        <f t="shared" si="4"/>
        <v>0</v>
      </c>
      <c r="J21" s="860">
        <f t="shared" si="4"/>
        <v>213.27499999999998</v>
      </c>
      <c r="K21" s="859">
        <f t="shared" si="4"/>
        <v>216.87800000000001</v>
      </c>
      <c r="L21" s="859">
        <f t="shared" si="4"/>
        <v>205.26400000000001</v>
      </c>
      <c r="M21" s="859">
        <f t="shared" si="4"/>
        <v>189.12500000000003</v>
      </c>
      <c r="N21" s="859">
        <f t="shared" si="4"/>
        <v>176.95100000000002</v>
      </c>
      <c r="O21" s="861">
        <f t="shared" si="4"/>
        <v>164.23700000000002</v>
      </c>
      <c r="P21" s="859">
        <f t="shared" si="4"/>
        <v>160.89899999999997</v>
      </c>
      <c r="Q21" s="859">
        <f t="shared" si="4"/>
        <v>160.12599999999998</v>
      </c>
      <c r="R21" s="859">
        <f t="shared" si="4"/>
        <v>161.18800000000005</v>
      </c>
      <c r="S21" s="859">
        <f t="shared" si="4"/>
        <v>163.477</v>
      </c>
      <c r="T21" s="862">
        <f t="shared" si="0"/>
        <v>809.92700000000002</v>
      </c>
      <c r="U21" s="839"/>
      <c r="V21" s="810"/>
      <c r="W21" s="811"/>
      <c r="Y21" s="782"/>
      <c r="Z21" s="782"/>
      <c r="AA21" s="747"/>
      <c r="AB21" s="748"/>
      <c r="AC21" s="780"/>
      <c r="AD21" s="780"/>
      <c r="AE21" s="780"/>
      <c r="AF21" s="780"/>
      <c r="AG21" s="780"/>
      <c r="AH21" s="780"/>
      <c r="AI21" s="780"/>
      <c r="AJ21" s="780"/>
      <c r="AK21" s="780"/>
      <c r="AL21" s="780"/>
      <c r="AM21" s="780"/>
      <c r="AN21" s="780"/>
      <c r="AO21" s="780"/>
      <c r="AP21" s="780"/>
      <c r="AQ21" s="748"/>
      <c r="AR21" s="748"/>
      <c r="AS21" s="780"/>
      <c r="AT21" s="780"/>
      <c r="AU21" s="780"/>
      <c r="AV21" s="780"/>
      <c r="AW21" s="780"/>
      <c r="AX21" s="780"/>
      <c r="AY21" s="780"/>
      <c r="AZ21" s="780"/>
      <c r="BA21" s="780"/>
      <c r="BB21" s="780"/>
      <c r="BC21" s="780"/>
      <c r="BD21" s="780"/>
      <c r="BE21" s="780"/>
      <c r="BF21" s="780"/>
      <c r="BG21" s="748"/>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c r="DT21" s="732"/>
      <c r="DU21" s="732"/>
      <c r="DV21" s="732"/>
      <c r="DW21" s="732"/>
      <c r="DX21" s="732"/>
      <c r="DY21" s="732"/>
      <c r="DZ21" s="732"/>
      <c r="EA21" s="732"/>
      <c r="EB21" s="732"/>
      <c r="EC21" s="732"/>
      <c r="ED21" s="732"/>
      <c r="EE21" s="732"/>
      <c r="EF21" s="732"/>
      <c r="EG21" s="732"/>
      <c r="EH21" s="732"/>
      <c r="EI21" s="732"/>
      <c r="EJ21" s="732"/>
      <c r="EK21" s="732"/>
      <c r="EL21" s="732"/>
      <c r="EM21" s="732"/>
      <c r="EN21" s="732"/>
      <c r="EO21" s="732"/>
    </row>
    <row r="22" spans="2:145" s="770" customFormat="1" ht="14.25" customHeight="1" outlineLevel="1" x14ac:dyDescent="0.25">
      <c r="B22" s="803">
        <v>13</v>
      </c>
      <c r="C22" s="804" t="s">
        <v>1876</v>
      </c>
      <c r="D22" s="432" t="s">
        <v>1877</v>
      </c>
      <c r="E22" s="805" t="s">
        <v>41</v>
      </c>
      <c r="F22" s="806">
        <v>3</v>
      </c>
      <c r="G22" s="3453">
        <v>0</v>
      </c>
      <c r="H22" s="3454">
        <v>0</v>
      </c>
      <c r="I22" s="3455">
        <v>0</v>
      </c>
      <c r="J22" s="3455">
        <v>224.27142550040242</v>
      </c>
      <c r="K22" s="3454">
        <v>228.18101033026744</v>
      </c>
      <c r="L22" s="3454">
        <v>217.46603549300852</v>
      </c>
      <c r="M22" s="3454">
        <v>200.11673267543048</v>
      </c>
      <c r="N22" s="3454">
        <v>187.53607324554446</v>
      </c>
      <c r="O22" s="3456">
        <v>174.79383712993371</v>
      </c>
      <c r="P22" s="3454">
        <v>171.20160597463047</v>
      </c>
      <c r="Q22" s="3454">
        <v>170.23498186351813</v>
      </c>
      <c r="R22" s="3454">
        <v>171.33316152747346</v>
      </c>
      <c r="S22" s="3454">
        <v>173.7366904601202</v>
      </c>
      <c r="T22" s="3457">
        <f t="shared" si="0"/>
        <v>861.30027695567583</v>
      </c>
      <c r="U22" s="839"/>
      <c r="V22" s="810"/>
      <c r="W22" s="811"/>
      <c r="Y22" s="782"/>
      <c r="Z22" s="782"/>
      <c r="AA22" s="747"/>
      <c r="AB22" s="748"/>
      <c r="AC22" s="780"/>
      <c r="AD22" s="780"/>
      <c r="AE22" s="780"/>
      <c r="AF22" s="780"/>
      <c r="AG22" s="780"/>
      <c r="AH22" s="780"/>
      <c r="AI22" s="780"/>
      <c r="AJ22" s="780"/>
      <c r="AK22" s="780"/>
      <c r="AL22" s="780"/>
      <c r="AM22" s="780"/>
      <c r="AN22" s="780"/>
      <c r="AO22" s="780"/>
      <c r="AP22" s="780"/>
      <c r="AQ22" s="748"/>
      <c r="AR22" s="748"/>
      <c r="AS22" s="780"/>
      <c r="AT22" s="780"/>
      <c r="AU22" s="780"/>
      <c r="AV22" s="780"/>
      <c r="AW22" s="780"/>
      <c r="AX22" s="780"/>
      <c r="AY22" s="780"/>
      <c r="AZ22" s="780"/>
      <c r="BA22" s="780"/>
      <c r="BB22" s="780"/>
      <c r="BC22" s="780"/>
      <c r="BD22" s="780"/>
      <c r="BE22" s="780"/>
      <c r="BF22" s="780"/>
      <c r="BG22" s="748"/>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c r="DT22" s="732"/>
      <c r="DU22" s="732"/>
      <c r="DV22" s="732"/>
      <c r="DW22" s="732"/>
      <c r="DX22" s="732"/>
      <c r="DY22" s="732"/>
      <c r="DZ22" s="732"/>
      <c r="EA22" s="732"/>
      <c r="EB22" s="732"/>
      <c r="EC22" s="732"/>
      <c r="ED22" s="732"/>
      <c r="EE22" s="732"/>
      <c r="EF22" s="732"/>
      <c r="EG22" s="732"/>
      <c r="EH22" s="732"/>
      <c r="EI22" s="732"/>
      <c r="EJ22" s="732"/>
      <c r="EK22" s="732"/>
      <c r="EL22" s="732"/>
      <c r="EM22" s="732"/>
      <c r="EN22" s="732"/>
      <c r="EO22" s="732"/>
    </row>
    <row r="23" spans="2:145" s="770" customFormat="1" outlineLevel="1" thickBot="1" x14ac:dyDescent="0.3">
      <c r="B23" s="822">
        <v>14</v>
      </c>
      <c r="C23" s="3462" t="s">
        <v>1878</v>
      </c>
      <c r="D23" s="824" t="s">
        <v>1879</v>
      </c>
      <c r="E23" s="825" t="s">
        <v>1880</v>
      </c>
      <c r="F23" s="826">
        <v>2</v>
      </c>
      <c r="G23" s="3458"/>
      <c r="H23" s="3459"/>
      <c r="I23" s="3459"/>
      <c r="J23" s="3459">
        <v>2.2461289881948843E-2</v>
      </c>
      <c r="K23" s="3459">
        <v>9.1857351636478457E-3</v>
      </c>
      <c r="L23" s="3459">
        <v>2.3039712471542018E-3</v>
      </c>
      <c r="M23" s="3459">
        <v>5.9351992187322011E-3</v>
      </c>
      <c r="N23" s="3460">
        <v>8.3027932631698498E-3</v>
      </c>
      <c r="O23" s="3458">
        <v>9.9479315660374601E-3</v>
      </c>
      <c r="P23" s="3459">
        <v>9.0571929264510187E-3</v>
      </c>
      <c r="Q23" s="3459">
        <v>1.8427363337302438E-2</v>
      </c>
      <c r="R23" s="3459">
        <v>2.0773337138839221E-2</v>
      </c>
      <c r="S23" s="3459">
        <v>2.0678939207402824E-2</v>
      </c>
      <c r="T23" s="3461">
        <f t="shared" ref="T23" si="5">IF(T22=0,0,(1-((T18+T21)/T22)))</f>
        <v>1.576485845757436E-2</v>
      </c>
      <c r="U23" s="839"/>
      <c r="V23" s="830"/>
      <c r="W23" s="831"/>
      <c r="Y23" s="782"/>
      <c r="Z23" s="782"/>
      <c r="AA23" s="747"/>
      <c r="AB23" s="748"/>
      <c r="AC23" s="780"/>
      <c r="AD23" s="780"/>
      <c r="AE23" s="780"/>
      <c r="AF23" s="780"/>
      <c r="AG23" s="780"/>
      <c r="AH23" s="780"/>
      <c r="AI23" s="780"/>
      <c r="AJ23" s="780"/>
      <c r="AK23" s="780"/>
      <c r="AL23" s="780"/>
      <c r="AM23" s="780"/>
      <c r="AN23" s="780"/>
      <c r="AO23" s="780"/>
      <c r="AP23" s="780"/>
      <c r="AQ23" s="748"/>
      <c r="AR23" s="748"/>
      <c r="AS23" s="780"/>
      <c r="AT23" s="780"/>
      <c r="AU23" s="780"/>
      <c r="AV23" s="780"/>
      <c r="AW23" s="780"/>
      <c r="AX23" s="780"/>
      <c r="AY23" s="780"/>
      <c r="AZ23" s="780"/>
      <c r="BA23" s="780"/>
      <c r="BB23" s="780"/>
      <c r="BC23" s="780"/>
      <c r="BD23" s="780"/>
      <c r="BE23" s="780"/>
      <c r="BF23" s="780"/>
      <c r="BG23" s="748"/>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c r="DT23" s="732"/>
      <c r="DU23" s="732"/>
      <c r="DV23" s="732"/>
      <c r="DW23" s="732"/>
      <c r="DX23" s="732"/>
      <c r="DY23" s="732"/>
      <c r="DZ23" s="732"/>
      <c r="EA23" s="732"/>
      <c r="EB23" s="732"/>
      <c r="EC23" s="732"/>
      <c r="ED23" s="732"/>
      <c r="EE23" s="732"/>
      <c r="EF23" s="732"/>
      <c r="EG23" s="732"/>
      <c r="EH23" s="732"/>
      <c r="EI23" s="732"/>
      <c r="EJ23" s="732"/>
      <c r="EK23" s="732"/>
      <c r="EL23" s="732"/>
      <c r="EM23" s="732"/>
      <c r="EN23" s="732"/>
      <c r="EO23" s="732"/>
    </row>
    <row r="24" spans="2:145" s="770" customFormat="1" ht="14.25" customHeight="1" outlineLevel="1" thickBot="1" x14ac:dyDescent="0.3">
      <c r="B24" s="863"/>
      <c r="C24" s="778"/>
      <c r="D24" s="864"/>
      <c r="E24" s="865"/>
      <c r="F24" s="866"/>
      <c r="G24" s="867"/>
      <c r="H24" s="867"/>
      <c r="I24" s="867"/>
      <c r="J24" s="867"/>
      <c r="K24" s="867"/>
      <c r="L24" s="867"/>
      <c r="M24" s="867"/>
      <c r="N24" s="867"/>
      <c r="O24" s="867"/>
      <c r="P24" s="867"/>
      <c r="Q24" s="867"/>
      <c r="R24" s="867"/>
      <c r="S24" s="867"/>
      <c r="T24" s="867"/>
      <c r="U24" s="868"/>
      <c r="V24" s="869"/>
      <c r="W24" s="789"/>
      <c r="Y24" s="782"/>
      <c r="Z24" s="782"/>
      <c r="AA24" s="747"/>
      <c r="AB24" s="748"/>
      <c r="AC24" s="780"/>
      <c r="AD24" s="780"/>
      <c r="AE24" s="780"/>
      <c r="AF24" s="780"/>
      <c r="AG24" s="780"/>
      <c r="AH24" s="780"/>
      <c r="AI24" s="780"/>
      <c r="AJ24" s="780"/>
      <c r="AK24" s="780"/>
      <c r="AL24" s="780"/>
      <c r="AM24" s="780"/>
      <c r="AN24" s="780"/>
      <c r="AO24" s="780"/>
      <c r="AP24" s="780"/>
      <c r="AQ24" s="748"/>
      <c r="AR24" s="748"/>
      <c r="AS24" s="780"/>
      <c r="AT24" s="780"/>
      <c r="AU24" s="780"/>
      <c r="AV24" s="780"/>
      <c r="AW24" s="780"/>
      <c r="AX24" s="780"/>
      <c r="AY24" s="780"/>
      <c r="AZ24" s="780"/>
      <c r="BA24" s="780"/>
      <c r="BB24" s="780"/>
      <c r="BC24" s="780"/>
      <c r="BD24" s="780"/>
      <c r="BE24" s="780"/>
      <c r="BF24" s="780"/>
      <c r="BG24" s="748"/>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c r="DT24" s="732"/>
      <c r="DU24" s="732"/>
      <c r="DV24" s="732"/>
      <c r="DW24" s="732"/>
      <c r="DX24" s="732"/>
      <c r="DY24" s="732"/>
      <c r="DZ24" s="732"/>
      <c r="EA24" s="732"/>
      <c r="EB24" s="732"/>
      <c r="EC24" s="732"/>
      <c r="ED24" s="732"/>
      <c r="EE24" s="732"/>
      <c r="EF24" s="732"/>
      <c r="EG24" s="732"/>
      <c r="EH24" s="732"/>
      <c r="EI24" s="732"/>
      <c r="EJ24" s="732"/>
      <c r="EK24" s="732"/>
      <c r="EL24" s="732"/>
      <c r="EM24" s="732"/>
      <c r="EN24" s="732"/>
      <c r="EO24" s="732"/>
    </row>
    <row r="25" spans="2:145" s="770" customFormat="1" ht="15" customHeight="1" outlineLevel="1" thickBot="1" x14ac:dyDescent="0.3">
      <c r="B25" s="870" t="s">
        <v>116</v>
      </c>
      <c r="C25" s="871" t="s">
        <v>1881</v>
      </c>
      <c r="D25" s="872"/>
      <c r="E25" s="872"/>
      <c r="F25" s="872"/>
      <c r="G25" s="867"/>
      <c r="H25" s="867"/>
      <c r="I25" s="867"/>
      <c r="J25" s="867"/>
      <c r="K25" s="867"/>
      <c r="L25" s="867"/>
      <c r="M25" s="867"/>
      <c r="N25" s="867"/>
      <c r="O25" s="867"/>
      <c r="P25" s="867"/>
      <c r="Q25" s="867"/>
      <c r="R25" s="867"/>
      <c r="S25" s="867"/>
      <c r="T25" s="867"/>
      <c r="U25" s="753"/>
      <c r="V25" s="753"/>
      <c r="W25" s="753"/>
      <c r="Y25" s="782"/>
      <c r="Z25" s="782"/>
      <c r="AA25" s="747"/>
      <c r="AB25" s="748"/>
      <c r="AC25" s="780"/>
      <c r="AD25" s="780"/>
      <c r="AE25" s="780"/>
      <c r="AF25" s="780"/>
      <c r="AG25" s="780"/>
      <c r="AH25" s="780"/>
      <c r="AI25" s="780"/>
      <c r="AJ25" s="780"/>
      <c r="AK25" s="780"/>
      <c r="AL25" s="780"/>
      <c r="AM25" s="780"/>
      <c r="AN25" s="780"/>
      <c r="AO25" s="780"/>
      <c r="AP25" s="780"/>
      <c r="AQ25" s="873"/>
      <c r="AR25" s="748"/>
      <c r="AS25" s="780"/>
      <c r="AT25" s="780"/>
      <c r="AU25" s="780"/>
      <c r="AV25" s="780"/>
      <c r="AW25" s="780"/>
      <c r="AX25" s="780"/>
      <c r="AY25" s="780"/>
      <c r="AZ25" s="780"/>
      <c r="BA25" s="780"/>
      <c r="BB25" s="780"/>
      <c r="BC25" s="780"/>
      <c r="BD25" s="780"/>
      <c r="BE25" s="780"/>
      <c r="BF25" s="780"/>
      <c r="BG25" s="873"/>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c r="DT25" s="732"/>
      <c r="DU25" s="732"/>
      <c r="DV25" s="732"/>
      <c r="DW25" s="732"/>
      <c r="DX25" s="732"/>
      <c r="DY25" s="732"/>
      <c r="DZ25" s="732"/>
      <c r="EA25" s="732"/>
      <c r="EB25" s="732"/>
      <c r="EC25" s="732"/>
      <c r="ED25" s="732"/>
      <c r="EE25" s="732"/>
      <c r="EF25" s="732"/>
      <c r="EG25" s="732"/>
      <c r="EH25" s="732"/>
      <c r="EI25" s="732"/>
      <c r="EJ25" s="732"/>
      <c r="EK25" s="732"/>
      <c r="EL25" s="732"/>
      <c r="EM25" s="732"/>
      <c r="EN25" s="732"/>
      <c r="EO25" s="732"/>
    </row>
    <row r="26" spans="2:145" s="770" customFormat="1" ht="14.25" customHeight="1" outlineLevel="1" thickBot="1" x14ac:dyDescent="0.3">
      <c r="B26" s="874">
        <v>15</v>
      </c>
      <c r="C26" s="875" t="s">
        <v>1882</v>
      </c>
      <c r="D26" s="336" t="s">
        <v>1883</v>
      </c>
      <c r="E26" s="876" t="s">
        <v>1884</v>
      </c>
      <c r="F26" s="877">
        <v>3</v>
      </c>
      <c r="G26" s="878">
        <f t="shared" ref="G26:S26" si="6">SUM(G47,G58,G69,G80,G91,G102,G113,G124,G135,G146)/1000</f>
        <v>0</v>
      </c>
      <c r="H26" s="878">
        <f t="shared" si="6"/>
        <v>0</v>
      </c>
      <c r="I26" s="878">
        <f t="shared" si="6"/>
        <v>0</v>
      </c>
      <c r="J26" s="878">
        <f t="shared" si="6"/>
        <v>237.84800000000001</v>
      </c>
      <c r="K26" s="878">
        <f t="shared" si="6"/>
        <v>234.13200000000001</v>
      </c>
      <c r="L26" s="878">
        <f t="shared" si="6"/>
        <v>229.578</v>
      </c>
      <c r="M26" s="878">
        <f t="shared" si="6"/>
        <v>194.261</v>
      </c>
      <c r="N26" s="878">
        <f t="shared" si="6"/>
        <v>175.90799999999999</v>
      </c>
      <c r="O26" s="878">
        <f t="shared" si="6"/>
        <v>163.673</v>
      </c>
      <c r="P26" s="878">
        <f t="shared" si="6"/>
        <v>155.518</v>
      </c>
      <c r="Q26" s="878">
        <f t="shared" si="6"/>
        <v>150.08000000000001</v>
      </c>
      <c r="R26" s="878">
        <f t="shared" si="6"/>
        <v>146.45400000000001</v>
      </c>
      <c r="S26" s="878">
        <f t="shared" si="6"/>
        <v>144.03700000000001</v>
      </c>
      <c r="T26" s="879">
        <f>SUM(O26:S26)</f>
        <v>759.76200000000017</v>
      </c>
      <c r="U26" s="880"/>
      <c r="V26" s="881"/>
      <c r="W26" s="882"/>
      <c r="Y26" s="782"/>
      <c r="Z26" s="782"/>
      <c r="AA26" s="747"/>
      <c r="AB26" s="873"/>
      <c r="AC26" s="780"/>
      <c r="AD26" s="780"/>
      <c r="AE26" s="780"/>
      <c r="AF26" s="780"/>
      <c r="AG26" s="780"/>
      <c r="AH26" s="780"/>
      <c r="AI26" s="780"/>
      <c r="AJ26" s="780"/>
      <c r="AK26" s="780"/>
      <c r="AL26" s="780"/>
      <c r="AM26" s="780"/>
      <c r="AN26" s="780"/>
      <c r="AO26" s="780"/>
      <c r="AP26" s="780"/>
      <c r="AQ26" s="873"/>
      <c r="AR26" s="873"/>
      <c r="AS26" s="780"/>
      <c r="AT26" s="780"/>
      <c r="AU26" s="780"/>
      <c r="AV26" s="780"/>
      <c r="AW26" s="780"/>
      <c r="AX26" s="780"/>
      <c r="AY26" s="780"/>
      <c r="AZ26" s="780"/>
      <c r="BA26" s="780"/>
      <c r="BB26" s="780"/>
      <c r="BC26" s="780"/>
      <c r="BD26" s="780"/>
      <c r="BE26" s="780"/>
      <c r="BF26" s="780"/>
      <c r="BG26" s="873"/>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c r="CH26" s="732"/>
      <c r="CI26" s="732"/>
      <c r="CJ26" s="732"/>
      <c r="CK26" s="732"/>
      <c r="CL26" s="732"/>
      <c r="CM26" s="732"/>
      <c r="CN26" s="732"/>
      <c r="CO26" s="732"/>
      <c r="CP26" s="732"/>
      <c r="CQ26" s="732"/>
      <c r="CR26" s="732"/>
      <c r="CS26" s="732"/>
      <c r="CT26" s="732"/>
      <c r="CU26" s="732"/>
      <c r="CV26" s="732"/>
      <c r="CW26" s="732"/>
      <c r="CX26" s="732"/>
      <c r="CY26" s="732"/>
      <c r="CZ26" s="732"/>
      <c r="DA26" s="732"/>
      <c r="DB26" s="732"/>
      <c r="DC26" s="732"/>
      <c r="DD26" s="732"/>
      <c r="DE26" s="732"/>
      <c r="DF26" s="732"/>
      <c r="DG26" s="732"/>
      <c r="DH26" s="732"/>
      <c r="DI26" s="732"/>
      <c r="DJ26" s="732"/>
      <c r="DK26" s="732"/>
      <c r="DL26" s="732"/>
      <c r="DM26" s="732"/>
      <c r="DN26" s="732"/>
      <c r="DO26" s="732"/>
      <c r="DP26" s="732"/>
      <c r="DQ26" s="732"/>
      <c r="DR26" s="732"/>
      <c r="DS26" s="732"/>
      <c r="DT26" s="732"/>
      <c r="DU26" s="732"/>
      <c r="DV26" s="732"/>
      <c r="DW26" s="732"/>
      <c r="DX26" s="732"/>
      <c r="DY26" s="732"/>
      <c r="DZ26" s="732"/>
      <c r="EA26" s="732"/>
      <c r="EB26" s="732"/>
      <c r="EC26" s="732"/>
      <c r="ED26" s="732"/>
      <c r="EE26" s="732"/>
      <c r="EF26" s="732"/>
      <c r="EG26" s="732"/>
      <c r="EH26" s="732"/>
      <c r="EI26" s="732"/>
      <c r="EJ26" s="732"/>
      <c r="EK26" s="732"/>
      <c r="EL26" s="732"/>
      <c r="EM26" s="732"/>
      <c r="EN26" s="732"/>
      <c r="EO26" s="732"/>
    </row>
    <row r="27" spans="2:145" s="770" customFormat="1" ht="14.25" customHeight="1" outlineLevel="1" thickBot="1" x14ac:dyDescent="0.3">
      <c r="D27" s="864"/>
      <c r="E27" s="883"/>
      <c r="F27" s="883"/>
      <c r="G27" s="838"/>
      <c r="H27" s="838"/>
      <c r="I27" s="838"/>
      <c r="J27" s="838"/>
      <c r="K27" s="838"/>
      <c r="L27" s="838"/>
      <c r="M27" s="838"/>
      <c r="N27" s="838"/>
      <c r="O27" s="838"/>
      <c r="P27" s="838"/>
      <c r="Q27" s="838"/>
      <c r="R27" s="838"/>
      <c r="S27" s="838"/>
      <c r="T27" s="838"/>
      <c r="U27" s="789"/>
      <c r="V27" s="869"/>
      <c r="W27" s="789"/>
      <c r="Y27" s="782"/>
      <c r="Z27" s="782"/>
      <c r="AA27" s="747"/>
      <c r="AB27" s="873"/>
      <c r="AC27" s="780"/>
      <c r="AD27" s="780"/>
      <c r="AE27" s="780"/>
      <c r="AF27" s="780"/>
      <c r="AG27" s="780"/>
      <c r="AH27" s="780"/>
      <c r="AI27" s="780"/>
      <c r="AJ27" s="780"/>
      <c r="AK27" s="780"/>
      <c r="AL27" s="780"/>
      <c r="AM27" s="780"/>
      <c r="AN27" s="780"/>
      <c r="AO27" s="780"/>
      <c r="AP27" s="780"/>
      <c r="AQ27" s="873"/>
      <c r="AR27" s="873"/>
      <c r="AS27" s="780"/>
      <c r="AT27" s="780"/>
      <c r="AU27" s="780"/>
      <c r="AV27" s="780"/>
      <c r="AW27" s="780"/>
      <c r="AX27" s="780"/>
      <c r="AY27" s="780"/>
      <c r="AZ27" s="780"/>
      <c r="BA27" s="780"/>
      <c r="BB27" s="780"/>
      <c r="BC27" s="780"/>
      <c r="BD27" s="780"/>
      <c r="BE27" s="780"/>
      <c r="BF27" s="780"/>
      <c r="BG27" s="873"/>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2"/>
      <c r="DM27" s="732"/>
      <c r="DN27" s="732"/>
      <c r="DO27" s="732"/>
      <c r="DP27" s="732"/>
      <c r="DQ27" s="732"/>
      <c r="DR27" s="732"/>
      <c r="DS27" s="732"/>
      <c r="DT27" s="732"/>
      <c r="DU27" s="732"/>
      <c r="DV27" s="732"/>
      <c r="DW27" s="732"/>
      <c r="DX27" s="732"/>
      <c r="DY27" s="732"/>
      <c r="DZ27" s="732"/>
      <c r="EA27" s="732"/>
      <c r="EB27" s="732"/>
      <c r="EC27" s="732"/>
      <c r="ED27" s="732"/>
      <c r="EE27" s="732"/>
      <c r="EF27" s="732"/>
      <c r="EG27" s="732"/>
      <c r="EH27" s="732"/>
      <c r="EI27" s="732"/>
      <c r="EJ27" s="732"/>
      <c r="EK27" s="732"/>
      <c r="EL27" s="732"/>
      <c r="EM27" s="732"/>
      <c r="EN27" s="732"/>
      <c r="EO27" s="732"/>
    </row>
    <row r="28" spans="2:145" s="770" customFormat="1" ht="15" customHeight="1" outlineLevel="1" thickBot="1" x14ac:dyDescent="0.3">
      <c r="B28" s="786" t="s">
        <v>167</v>
      </c>
      <c r="C28" s="787" t="s">
        <v>1885</v>
      </c>
      <c r="D28" s="864"/>
      <c r="E28" s="883"/>
      <c r="F28" s="883"/>
      <c r="G28" s="884"/>
      <c r="H28" s="884"/>
      <c r="I28" s="884"/>
      <c r="J28" s="884"/>
      <c r="K28" s="884"/>
      <c r="L28" s="884"/>
      <c r="M28" s="884"/>
      <c r="N28" s="884"/>
      <c r="O28" s="884"/>
      <c r="P28" s="884"/>
      <c r="Q28" s="884"/>
      <c r="R28" s="884"/>
      <c r="S28" s="884"/>
      <c r="T28" s="884"/>
      <c r="U28" s="789"/>
      <c r="V28" s="885"/>
      <c r="W28" s="789"/>
      <c r="Y28" s="782"/>
      <c r="Z28" s="782"/>
      <c r="AA28" s="747"/>
      <c r="AB28" s="748"/>
      <c r="AC28" s="780"/>
      <c r="AD28" s="780"/>
      <c r="AE28" s="780"/>
      <c r="AF28" s="780"/>
      <c r="AG28" s="780"/>
      <c r="AH28" s="780"/>
      <c r="AI28" s="780"/>
      <c r="AJ28" s="780"/>
      <c r="AK28" s="780"/>
      <c r="AL28" s="780"/>
      <c r="AM28" s="780"/>
      <c r="AN28" s="780"/>
      <c r="AO28" s="780"/>
      <c r="AP28" s="780"/>
      <c r="AQ28" s="748"/>
      <c r="AR28" s="748"/>
      <c r="AS28" s="780"/>
      <c r="AT28" s="780"/>
      <c r="AU28" s="780"/>
      <c r="AV28" s="780"/>
      <c r="AW28" s="780"/>
      <c r="AX28" s="780"/>
      <c r="AY28" s="780"/>
      <c r="AZ28" s="780"/>
      <c r="BA28" s="780"/>
      <c r="BB28" s="780"/>
      <c r="BC28" s="780"/>
      <c r="BD28" s="780"/>
      <c r="BE28" s="780"/>
      <c r="BF28" s="780"/>
      <c r="BG28" s="748"/>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2"/>
      <c r="DM28" s="732"/>
      <c r="DN28" s="732"/>
      <c r="DO28" s="732"/>
      <c r="DP28" s="732"/>
      <c r="DQ28" s="732"/>
      <c r="DR28" s="732"/>
      <c r="DS28" s="732"/>
      <c r="DT28" s="732"/>
      <c r="DU28" s="732"/>
      <c r="DV28" s="732"/>
      <c r="DW28" s="732"/>
      <c r="DX28" s="732"/>
      <c r="DY28" s="732"/>
      <c r="DZ28" s="732"/>
      <c r="EA28" s="732"/>
      <c r="EB28" s="732"/>
      <c r="EC28" s="732"/>
      <c r="ED28" s="732"/>
      <c r="EE28" s="732"/>
      <c r="EF28" s="732"/>
      <c r="EG28" s="732"/>
      <c r="EH28" s="732"/>
      <c r="EI28" s="732"/>
      <c r="EJ28" s="732"/>
      <c r="EK28" s="732"/>
      <c r="EL28" s="732"/>
      <c r="EM28" s="732"/>
      <c r="EN28" s="732"/>
      <c r="EO28" s="732"/>
    </row>
    <row r="29" spans="2:145" s="770" customFormat="1" ht="14.25" customHeight="1" outlineLevel="1" x14ac:dyDescent="0.2">
      <c r="B29" s="791">
        <v>16</v>
      </c>
      <c r="C29" s="886" t="s">
        <v>1886</v>
      </c>
      <c r="D29" s="793" t="s">
        <v>1887</v>
      </c>
      <c r="E29" s="794" t="s">
        <v>41</v>
      </c>
      <c r="F29" s="795">
        <v>3</v>
      </c>
      <c r="G29" s="796">
        <v>0</v>
      </c>
      <c r="H29" s="796">
        <v>0</v>
      </c>
      <c r="I29" s="796">
        <v>0</v>
      </c>
      <c r="J29" s="796">
        <v>0</v>
      </c>
      <c r="K29" s="796">
        <v>0</v>
      </c>
      <c r="L29" s="796">
        <v>0</v>
      </c>
      <c r="M29" s="796">
        <v>0</v>
      </c>
      <c r="N29" s="796">
        <v>0</v>
      </c>
      <c r="O29" s="796">
        <v>0</v>
      </c>
      <c r="P29" s="796">
        <v>0</v>
      </c>
      <c r="Q29" s="796">
        <v>0</v>
      </c>
      <c r="R29" s="796">
        <v>0</v>
      </c>
      <c r="S29" s="796">
        <v>0</v>
      </c>
      <c r="T29" s="887">
        <f>SUM(O29:S29)</f>
        <v>0</v>
      </c>
      <c r="U29" s="888"/>
      <c r="V29" s="800"/>
      <c r="W29" s="801"/>
      <c r="Y29" s="782"/>
      <c r="Z29" s="782"/>
      <c r="AA29" s="747"/>
      <c r="AB29" s="748"/>
      <c r="AC29" s="802"/>
      <c r="AD29" s="802"/>
      <c r="AE29" s="802"/>
      <c r="AF29" s="802"/>
      <c r="AG29" s="802"/>
      <c r="AH29" s="802"/>
      <c r="AI29" s="802"/>
      <c r="AJ29" s="802"/>
      <c r="AK29" s="802"/>
      <c r="AL29" s="802"/>
      <c r="AM29" s="802"/>
      <c r="AN29" s="802"/>
      <c r="AO29" s="802"/>
      <c r="AP29" s="780"/>
      <c r="AQ29" s="748"/>
      <c r="AR29" s="748"/>
      <c r="AS29" s="802"/>
      <c r="AT29" s="802"/>
      <c r="AU29" s="802"/>
      <c r="AV29" s="802"/>
      <c r="AW29" s="802"/>
      <c r="AX29" s="802"/>
      <c r="AY29" s="802"/>
      <c r="AZ29" s="802"/>
      <c r="BA29" s="802"/>
      <c r="BB29" s="802"/>
      <c r="BC29" s="802"/>
      <c r="BD29" s="802"/>
      <c r="BE29" s="802"/>
      <c r="BF29" s="780"/>
      <c r="BG29" s="748"/>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32"/>
      <c r="DT29" s="732"/>
      <c r="DU29" s="732"/>
      <c r="DV29" s="732"/>
      <c r="DW29" s="732"/>
      <c r="DX29" s="732"/>
      <c r="DY29" s="732"/>
      <c r="DZ29" s="732"/>
      <c r="EA29" s="732"/>
      <c r="EB29" s="732"/>
      <c r="EC29" s="732"/>
      <c r="ED29" s="732"/>
      <c r="EE29" s="732"/>
      <c r="EF29" s="732"/>
      <c r="EG29" s="732"/>
      <c r="EH29" s="732"/>
      <c r="EI29" s="732"/>
      <c r="EJ29" s="732"/>
      <c r="EK29" s="732"/>
      <c r="EL29" s="732"/>
      <c r="EM29" s="732"/>
      <c r="EN29" s="732"/>
      <c r="EO29" s="732"/>
    </row>
    <row r="30" spans="2:145" s="770" customFormat="1" ht="14.25" customHeight="1" outlineLevel="1" x14ac:dyDescent="0.2">
      <c r="B30" s="803">
        <v>17</v>
      </c>
      <c r="C30" s="889" t="s">
        <v>1888</v>
      </c>
      <c r="D30" s="432" t="s">
        <v>1889</v>
      </c>
      <c r="E30" s="805" t="s">
        <v>41</v>
      </c>
      <c r="F30" s="806">
        <v>3</v>
      </c>
      <c r="G30" s="807">
        <v>0</v>
      </c>
      <c r="H30" s="807">
        <v>0</v>
      </c>
      <c r="I30" s="807">
        <v>0</v>
      </c>
      <c r="J30" s="807">
        <v>0</v>
      </c>
      <c r="K30" s="807">
        <v>0</v>
      </c>
      <c r="L30" s="807">
        <v>0</v>
      </c>
      <c r="M30" s="807">
        <v>0</v>
      </c>
      <c r="N30" s="807">
        <v>0</v>
      </c>
      <c r="O30" s="807">
        <v>0</v>
      </c>
      <c r="P30" s="807">
        <v>0</v>
      </c>
      <c r="Q30" s="807">
        <v>0</v>
      </c>
      <c r="R30" s="807">
        <v>0</v>
      </c>
      <c r="S30" s="807">
        <v>0</v>
      </c>
      <c r="T30" s="890">
        <f>SUM(O30:S30)</f>
        <v>0</v>
      </c>
      <c r="U30" s="888"/>
      <c r="V30" s="810"/>
      <c r="W30" s="811"/>
      <c r="Y30" s="782"/>
      <c r="Z30" s="782"/>
      <c r="AA30" s="747"/>
      <c r="AB30" s="748"/>
      <c r="AC30" s="802"/>
      <c r="AD30" s="802"/>
      <c r="AE30" s="802"/>
      <c r="AF30" s="802"/>
      <c r="AG30" s="802"/>
      <c r="AH30" s="802"/>
      <c r="AI30" s="802"/>
      <c r="AJ30" s="802"/>
      <c r="AK30" s="802"/>
      <c r="AL30" s="802"/>
      <c r="AM30" s="802"/>
      <c r="AN30" s="802"/>
      <c r="AO30" s="802"/>
      <c r="AP30" s="780"/>
      <c r="AQ30" s="748"/>
      <c r="AR30" s="748"/>
      <c r="AS30" s="802"/>
      <c r="AT30" s="802"/>
      <c r="AU30" s="802"/>
      <c r="AV30" s="802"/>
      <c r="AW30" s="802"/>
      <c r="AX30" s="802"/>
      <c r="AY30" s="802"/>
      <c r="AZ30" s="802"/>
      <c r="BA30" s="802"/>
      <c r="BB30" s="802"/>
      <c r="BC30" s="802"/>
      <c r="BD30" s="802"/>
      <c r="BE30" s="802"/>
      <c r="BF30" s="780"/>
      <c r="BG30" s="748"/>
      <c r="BH30" s="732"/>
      <c r="BI30" s="732"/>
      <c r="BJ30" s="732"/>
      <c r="BK30" s="732"/>
      <c r="BL30" s="732"/>
      <c r="BM30" s="732"/>
      <c r="BN30" s="732"/>
      <c r="BO30" s="732"/>
      <c r="BP30" s="732"/>
      <c r="BQ30" s="732"/>
      <c r="BR30" s="732"/>
      <c r="BS30" s="732"/>
      <c r="BT30" s="732"/>
      <c r="BU30" s="732"/>
      <c r="BV30" s="732"/>
      <c r="BW30" s="732"/>
      <c r="BX30" s="732"/>
      <c r="BY30" s="732"/>
      <c r="BZ30" s="732"/>
      <c r="CA30" s="732"/>
      <c r="CB30" s="732"/>
      <c r="CC30" s="732"/>
      <c r="CD30" s="732"/>
      <c r="CE30" s="732"/>
      <c r="CF30" s="732"/>
      <c r="CG30" s="732"/>
      <c r="CH30" s="732"/>
      <c r="CI30" s="732"/>
      <c r="CJ30" s="732"/>
      <c r="CK30" s="732"/>
      <c r="CL30" s="732"/>
      <c r="CM30" s="732"/>
      <c r="CN30" s="732"/>
      <c r="CO30" s="732"/>
      <c r="CP30" s="732"/>
      <c r="CQ30" s="732"/>
      <c r="CR30" s="732"/>
      <c r="CS30" s="732"/>
      <c r="CT30" s="732"/>
      <c r="CU30" s="732"/>
      <c r="CV30" s="732"/>
      <c r="CW30" s="732"/>
      <c r="CX30" s="732"/>
      <c r="CY30" s="732"/>
      <c r="CZ30" s="732"/>
      <c r="DA30" s="732"/>
      <c r="DB30" s="732"/>
      <c r="DC30" s="732"/>
      <c r="DD30" s="732"/>
      <c r="DE30" s="732"/>
      <c r="DF30" s="732"/>
      <c r="DG30" s="732"/>
      <c r="DH30" s="732"/>
      <c r="DI30" s="732"/>
      <c r="DJ30" s="732"/>
      <c r="DK30" s="732"/>
      <c r="DL30" s="732"/>
      <c r="DM30" s="732"/>
      <c r="DN30" s="732"/>
      <c r="DO30" s="732"/>
      <c r="DP30" s="732"/>
      <c r="DQ30" s="732"/>
      <c r="DR30" s="732"/>
      <c r="DS30" s="732"/>
      <c r="DT30" s="732"/>
      <c r="DU30" s="732"/>
      <c r="DV30" s="732"/>
      <c r="DW30" s="732"/>
      <c r="DX30" s="732"/>
      <c r="DY30" s="732"/>
      <c r="DZ30" s="732"/>
      <c r="EA30" s="732"/>
      <c r="EB30" s="732"/>
      <c r="EC30" s="732"/>
      <c r="ED30" s="732"/>
      <c r="EE30" s="732"/>
      <c r="EF30" s="732"/>
      <c r="EG30" s="732"/>
      <c r="EH30" s="732"/>
      <c r="EI30" s="732"/>
      <c r="EJ30" s="732"/>
      <c r="EK30" s="732"/>
      <c r="EL30" s="732"/>
      <c r="EM30" s="732"/>
      <c r="EN30" s="732"/>
      <c r="EO30" s="732"/>
    </row>
    <row r="31" spans="2:145" s="770" customFormat="1" ht="14.25" customHeight="1" outlineLevel="1" thickBot="1" x14ac:dyDescent="0.25">
      <c r="B31" s="803">
        <v>18</v>
      </c>
      <c r="C31" s="889" t="s">
        <v>1890</v>
      </c>
      <c r="D31" s="432" t="s">
        <v>1891</v>
      </c>
      <c r="E31" s="805" t="s">
        <v>41</v>
      </c>
      <c r="F31" s="806">
        <v>3</v>
      </c>
      <c r="G31" s="891">
        <f t="shared" ref="G31:T31" si="7">G29-G30</f>
        <v>0</v>
      </c>
      <c r="H31" s="892">
        <f t="shared" si="7"/>
        <v>0</v>
      </c>
      <c r="I31" s="892">
        <f t="shared" si="7"/>
        <v>0</v>
      </c>
      <c r="J31" s="892">
        <f t="shared" si="7"/>
        <v>0</v>
      </c>
      <c r="K31" s="892">
        <f t="shared" si="7"/>
        <v>0</v>
      </c>
      <c r="L31" s="892">
        <f t="shared" si="7"/>
        <v>0</v>
      </c>
      <c r="M31" s="892">
        <f t="shared" si="7"/>
        <v>0</v>
      </c>
      <c r="N31" s="893">
        <f t="shared" si="7"/>
        <v>0</v>
      </c>
      <c r="O31" s="894">
        <f t="shared" si="7"/>
        <v>0</v>
      </c>
      <c r="P31" s="892">
        <f t="shared" si="7"/>
        <v>0</v>
      </c>
      <c r="Q31" s="892">
        <f t="shared" si="7"/>
        <v>0</v>
      </c>
      <c r="R31" s="892">
        <f t="shared" si="7"/>
        <v>0</v>
      </c>
      <c r="S31" s="892">
        <f t="shared" si="7"/>
        <v>0</v>
      </c>
      <c r="T31" s="890">
        <f t="shared" si="7"/>
        <v>0</v>
      </c>
      <c r="U31" s="888"/>
      <c r="V31" s="810"/>
      <c r="W31" s="811"/>
      <c r="Y31" s="782"/>
      <c r="Z31" s="782"/>
      <c r="AA31" s="747"/>
      <c r="AB31" s="748"/>
      <c r="AC31" s="780"/>
      <c r="AD31" s="780"/>
      <c r="AE31" s="780"/>
      <c r="AF31" s="780"/>
      <c r="AG31" s="780"/>
      <c r="AH31" s="780"/>
      <c r="AI31" s="780"/>
      <c r="AJ31" s="780"/>
      <c r="AK31" s="780"/>
      <c r="AL31" s="780"/>
      <c r="AM31" s="780"/>
      <c r="AN31" s="780"/>
      <c r="AO31" s="780"/>
      <c r="AP31" s="780"/>
      <c r="AQ31" s="748"/>
      <c r="AR31" s="748"/>
      <c r="AS31" s="780"/>
      <c r="AT31" s="780"/>
      <c r="AU31" s="780"/>
      <c r="AV31" s="780"/>
      <c r="AW31" s="780"/>
      <c r="AX31" s="780"/>
      <c r="AY31" s="780"/>
      <c r="AZ31" s="780"/>
      <c r="BA31" s="780"/>
      <c r="BB31" s="780"/>
      <c r="BC31" s="780"/>
      <c r="BD31" s="780"/>
      <c r="BE31" s="780"/>
      <c r="BF31" s="780"/>
      <c r="BG31" s="748"/>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c r="CH31" s="732"/>
      <c r="CI31" s="732"/>
      <c r="CJ31" s="732"/>
      <c r="CK31" s="732"/>
      <c r="CL31" s="732"/>
      <c r="CM31" s="732"/>
      <c r="CN31" s="732"/>
      <c r="CO31" s="732"/>
      <c r="CP31" s="732"/>
      <c r="CQ31" s="732"/>
      <c r="CR31" s="732"/>
      <c r="CS31" s="732"/>
      <c r="CT31" s="732"/>
      <c r="CU31" s="732"/>
      <c r="CV31" s="732"/>
      <c r="CW31" s="732"/>
      <c r="CX31" s="732"/>
      <c r="CY31" s="732"/>
      <c r="CZ31" s="732"/>
      <c r="DA31" s="732"/>
      <c r="DB31" s="732"/>
      <c r="DC31" s="732"/>
      <c r="DD31" s="732"/>
      <c r="DE31" s="732"/>
      <c r="DF31" s="732"/>
      <c r="DG31" s="732"/>
      <c r="DH31" s="732"/>
      <c r="DI31" s="732"/>
      <c r="DJ31" s="732"/>
      <c r="DK31" s="732"/>
      <c r="DL31" s="732"/>
      <c r="DM31" s="732"/>
      <c r="DN31" s="732"/>
      <c r="DO31" s="732"/>
      <c r="DP31" s="732"/>
      <c r="DQ31" s="732"/>
      <c r="DR31" s="732"/>
      <c r="DS31" s="732"/>
      <c r="DT31" s="732"/>
      <c r="DU31" s="732"/>
      <c r="DV31" s="732"/>
      <c r="DW31" s="732"/>
      <c r="DX31" s="732"/>
      <c r="DY31" s="732"/>
      <c r="DZ31" s="732"/>
      <c r="EA31" s="732"/>
      <c r="EB31" s="732"/>
      <c r="EC31" s="732"/>
      <c r="ED31" s="732"/>
      <c r="EE31" s="732"/>
      <c r="EF31" s="732"/>
      <c r="EG31" s="732"/>
      <c r="EH31" s="732"/>
      <c r="EI31" s="732"/>
      <c r="EJ31" s="732"/>
      <c r="EK31" s="732"/>
      <c r="EL31" s="732"/>
      <c r="EM31" s="732"/>
      <c r="EN31" s="732"/>
      <c r="EO31" s="732"/>
    </row>
    <row r="32" spans="2:145" s="770" customFormat="1" ht="14.25" customHeight="1" outlineLevel="1" x14ac:dyDescent="0.2">
      <c r="B32" s="803">
        <v>19</v>
      </c>
      <c r="C32" s="889" t="s">
        <v>1892</v>
      </c>
      <c r="D32" s="432" t="s">
        <v>1893</v>
      </c>
      <c r="E32" s="805" t="s">
        <v>41</v>
      </c>
      <c r="F32" s="806">
        <v>3</v>
      </c>
      <c r="G32" s="807">
        <v>0</v>
      </c>
      <c r="H32" s="796">
        <v>0</v>
      </c>
      <c r="I32" s="796">
        <v>0</v>
      </c>
      <c r="J32" s="796">
        <v>0</v>
      </c>
      <c r="K32" s="796">
        <v>0</v>
      </c>
      <c r="L32" s="796">
        <v>0</v>
      </c>
      <c r="M32" s="796">
        <v>0</v>
      </c>
      <c r="N32" s="796">
        <v>0</v>
      </c>
      <c r="O32" s="796">
        <v>0</v>
      </c>
      <c r="P32" s="796">
        <v>0</v>
      </c>
      <c r="Q32" s="796">
        <v>0</v>
      </c>
      <c r="R32" s="796">
        <v>0</v>
      </c>
      <c r="S32" s="796">
        <v>0</v>
      </c>
      <c r="T32" s="890">
        <f>SUM(O32:S32)</f>
        <v>0</v>
      </c>
      <c r="U32" s="888"/>
      <c r="V32" s="810"/>
      <c r="W32" s="811"/>
      <c r="Y32" s="782"/>
      <c r="Z32" s="782"/>
      <c r="AA32" s="747"/>
      <c r="AB32" s="748"/>
      <c r="AC32" s="802"/>
      <c r="AD32" s="802"/>
      <c r="AE32" s="802"/>
      <c r="AF32" s="802"/>
      <c r="AG32" s="802"/>
      <c r="AH32" s="802"/>
      <c r="AI32" s="802"/>
      <c r="AJ32" s="802"/>
      <c r="AK32" s="802"/>
      <c r="AL32" s="802"/>
      <c r="AM32" s="802"/>
      <c r="AN32" s="802"/>
      <c r="AO32" s="802"/>
      <c r="AP32" s="780"/>
      <c r="AQ32" s="873"/>
      <c r="AR32" s="748"/>
      <c r="AS32" s="802"/>
      <c r="AT32" s="802"/>
      <c r="AU32" s="802"/>
      <c r="AV32" s="802"/>
      <c r="AW32" s="802"/>
      <c r="AX32" s="802"/>
      <c r="AY32" s="802"/>
      <c r="AZ32" s="802"/>
      <c r="BA32" s="802"/>
      <c r="BB32" s="802"/>
      <c r="BC32" s="802"/>
      <c r="BD32" s="802"/>
      <c r="BE32" s="802"/>
      <c r="BF32" s="780"/>
      <c r="BG32" s="873"/>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2"/>
      <c r="DX32" s="732"/>
      <c r="DY32" s="732"/>
      <c r="DZ32" s="732"/>
      <c r="EA32" s="732"/>
      <c r="EB32" s="732"/>
      <c r="EC32" s="732"/>
      <c r="ED32" s="732"/>
      <c r="EE32" s="732"/>
      <c r="EF32" s="732"/>
      <c r="EG32" s="732"/>
      <c r="EH32" s="732"/>
      <c r="EI32" s="732"/>
      <c r="EJ32" s="732"/>
      <c r="EK32" s="732"/>
      <c r="EL32" s="732"/>
      <c r="EM32" s="732"/>
      <c r="EN32" s="732"/>
      <c r="EO32" s="732"/>
    </row>
    <row r="33" spans="2:145" s="770" customFormat="1" ht="14.25" customHeight="1" outlineLevel="1" x14ac:dyDescent="0.2">
      <c r="B33" s="803">
        <v>20</v>
      </c>
      <c r="C33" s="889" t="s">
        <v>1894</v>
      </c>
      <c r="D33" s="432" t="s">
        <v>1895</v>
      </c>
      <c r="E33" s="805" t="s">
        <v>41</v>
      </c>
      <c r="F33" s="806">
        <v>3</v>
      </c>
      <c r="G33" s="807">
        <v>0</v>
      </c>
      <c r="H33" s="807">
        <v>0</v>
      </c>
      <c r="I33" s="807">
        <v>0</v>
      </c>
      <c r="J33" s="807">
        <v>0</v>
      </c>
      <c r="K33" s="807">
        <v>0</v>
      </c>
      <c r="L33" s="807">
        <v>0</v>
      </c>
      <c r="M33" s="807">
        <v>0</v>
      </c>
      <c r="N33" s="807">
        <v>0</v>
      </c>
      <c r="O33" s="807">
        <v>0</v>
      </c>
      <c r="P33" s="807">
        <v>0</v>
      </c>
      <c r="Q33" s="807">
        <v>0</v>
      </c>
      <c r="R33" s="807">
        <v>0</v>
      </c>
      <c r="S33" s="807">
        <v>0</v>
      </c>
      <c r="T33" s="890">
        <f>SUM(O33:S33)</f>
        <v>0</v>
      </c>
      <c r="U33" s="888"/>
      <c r="V33" s="810"/>
      <c r="W33" s="811"/>
      <c r="Y33" s="782"/>
      <c r="Z33" s="782"/>
      <c r="AA33" s="747"/>
      <c r="AB33" s="748"/>
      <c r="AC33" s="802"/>
      <c r="AD33" s="802"/>
      <c r="AE33" s="802"/>
      <c r="AF33" s="802"/>
      <c r="AG33" s="802"/>
      <c r="AH33" s="802"/>
      <c r="AI33" s="802"/>
      <c r="AJ33" s="802"/>
      <c r="AK33" s="802"/>
      <c r="AL33" s="802"/>
      <c r="AM33" s="802"/>
      <c r="AN33" s="802"/>
      <c r="AO33" s="802"/>
      <c r="AP33" s="780"/>
      <c r="AQ33" s="748"/>
      <c r="AR33" s="748"/>
      <c r="AS33" s="802"/>
      <c r="AT33" s="802"/>
      <c r="AU33" s="802"/>
      <c r="AV33" s="802"/>
      <c r="AW33" s="802"/>
      <c r="AX33" s="802"/>
      <c r="AY33" s="802"/>
      <c r="AZ33" s="802"/>
      <c r="BA33" s="802"/>
      <c r="BB33" s="802"/>
      <c r="BC33" s="802"/>
      <c r="BD33" s="802"/>
      <c r="BE33" s="802"/>
      <c r="BF33" s="780"/>
      <c r="BG33" s="748"/>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2"/>
      <c r="DM33" s="732"/>
      <c r="DN33" s="732"/>
      <c r="DO33" s="732"/>
      <c r="DP33" s="732"/>
      <c r="DQ33" s="732"/>
      <c r="DR33" s="732"/>
      <c r="DS33" s="732"/>
      <c r="DT33" s="732"/>
      <c r="DU33" s="732"/>
      <c r="DV33" s="732"/>
      <c r="DW33" s="732"/>
      <c r="DX33" s="732"/>
      <c r="DY33" s="732"/>
      <c r="DZ33" s="732"/>
      <c r="EA33" s="732"/>
      <c r="EB33" s="732"/>
      <c r="EC33" s="732"/>
      <c r="ED33" s="732"/>
      <c r="EE33" s="732"/>
      <c r="EF33" s="732"/>
      <c r="EG33" s="732"/>
      <c r="EH33" s="732"/>
      <c r="EI33" s="732"/>
      <c r="EJ33" s="732"/>
      <c r="EK33" s="732"/>
      <c r="EL33" s="732"/>
      <c r="EM33" s="732"/>
      <c r="EN33" s="732"/>
      <c r="EO33" s="732"/>
    </row>
    <row r="34" spans="2:145" s="770" customFormat="1" ht="14.25" customHeight="1" outlineLevel="1" x14ac:dyDescent="0.2">
      <c r="B34" s="803">
        <v>21</v>
      </c>
      <c r="C34" s="889" t="s">
        <v>1896</v>
      </c>
      <c r="D34" s="432" t="s">
        <v>1897</v>
      </c>
      <c r="E34" s="805" t="s">
        <v>41</v>
      </c>
      <c r="F34" s="806">
        <v>3</v>
      </c>
      <c r="G34" s="891">
        <f t="shared" ref="G34:T34" si="8">G32-G33</f>
        <v>0</v>
      </c>
      <c r="H34" s="892">
        <f t="shared" si="8"/>
        <v>0</v>
      </c>
      <c r="I34" s="892">
        <f t="shared" si="8"/>
        <v>0</v>
      </c>
      <c r="J34" s="892">
        <f t="shared" si="8"/>
        <v>0</v>
      </c>
      <c r="K34" s="892">
        <f t="shared" si="8"/>
        <v>0</v>
      </c>
      <c r="L34" s="892">
        <f t="shared" si="8"/>
        <v>0</v>
      </c>
      <c r="M34" s="892">
        <f t="shared" si="8"/>
        <v>0</v>
      </c>
      <c r="N34" s="893">
        <f t="shared" si="8"/>
        <v>0</v>
      </c>
      <c r="O34" s="894">
        <f t="shared" si="8"/>
        <v>0</v>
      </c>
      <c r="P34" s="892">
        <f t="shared" si="8"/>
        <v>0</v>
      </c>
      <c r="Q34" s="892">
        <f t="shared" si="8"/>
        <v>0</v>
      </c>
      <c r="R34" s="892">
        <f t="shared" si="8"/>
        <v>0</v>
      </c>
      <c r="S34" s="892">
        <f t="shared" si="8"/>
        <v>0</v>
      </c>
      <c r="T34" s="890">
        <f t="shared" si="8"/>
        <v>0</v>
      </c>
      <c r="U34" s="888"/>
      <c r="V34" s="810"/>
      <c r="W34" s="811"/>
      <c r="Y34" s="782"/>
      <c r="Z34" s="782"/>
      <c r="AA34" s="747"/>
      <c r="AB34" s="748"/>
      <c r="AC34" s="780"/>
      <c r="AD34" s="780"/>
      <c r="AE34" s="780"/>
      <c r="AF34" s="780"/>
      <c r="AG34" s="780"/>
      <c r="AH34" s="780"/>
      <c r="AI34" s="780"/>
      <c r="AJ34" s="780"/>
      <c r="AK34" s="780"/>
      <c r="AL34" s="780"/>
      <c r="AM34" s="780"/>
      <c r="AN34" s="780"/>
      <c r="AO34" s="780"/>
      <c r="AP34" s="780"/>
      <c r="AQ34" s="748"/>
      <c r="AR34" s="748"/>
      <c r="AS34" s="780"/>
      <c r="AT34" s="780"/>
      <c r="AU34" s="780"/>
      <c r="AV34" s="780"/>
      <c r="AW34" s="780"/>
      <c r="AX34" s="780"/>
      <c r="AY34" s="780"/>
      <c r="AZ34" s="780"/>
      <c r="BA34" s="780"/>
      <c r="BB34" s="780"/>
      <c r="BC34" s="780"/>
      <c r="BD34" s="780"/>
      <c r="BE34" s="780"/>
      <c r="BF34" s="780"/>
      <c r="BG34" s="748"/>
      <c r="BH34" s="732"/>
      <c r="BI34" s="732"/>
      <c r="BJ34" s="732"/>
      <c r="BK34" s="732"/>
      <c r="BL34" s="732"/>
      <c r="BM34" s="732"/>
      <c r="BN34" s="732"/>
      <c r="BO34" s="732"/>
      <c r="BP34" s="732"/>
      <c r="BQ34" s="732"/>
      <c r="BR34" s="732"/>
      <c r="BS34" s="732"/>
      <c r="BT34" s="732"/>
      <c r="BU34" s="732"/>
      <c r="BV34" s="732"/>
      <c r="BW34" s="732"/>
      <c r="BX34" s="732"/>
      <c r="BY34" s="732"/>
      <c r="BZ34" s="732"/>
      <c r="CA34" s="732"/>
      <c r="CB34" s="732"/>
      <c r="CC34" s="732"/>
      <c r="CD34" s="732"/>
      <c r="CE34" s="732"/>
      <c r="CF34" s="732"/>
      <c r="CG34" s="732"/>
      <c r="CH34" s="732"/>
      <c r="CI34" s="732"/>
      <c r="CJ34" s="732"/>
      <c r="CK34" s="732"/>
      <c r="CL34" s="732"/>
      <c r="CM34" s="732"/>
      <c r="CN34" s="732"/>
      <c r="CO34" s="732"/>
      <c r="CP34" s="732"/>
      <c r="CQ34" s="732"/>
      <c r="CR34" s="732"/>
      <c r="CS34" s="732"/>
      <c r="CT34" s="732"/>
      <c r="CU34" s="732"/>
      <c r="CV34" s="732"/>
      <c r="CW34" s="732"/>
      <c r="CX34" s="732"/>
      <c r="CY34" s="732"/>
      <c r="CZ34" s="732"/>
      <c r="DA34" s="732"/>
      <c r="DB34" s="732"/>
      <c r="DC34" s="732"/>
      <c r="DD34" s="732"/>
      <c r="DE34" s="732"/>
      <c r="DF34" s="732"/>
      <c r="DG34" s="732"/>
      <c r="DH34" s="732"/>
      <c r="DI34" s="732"/>
      <c r="DJ34" s="732"/>
      <c r="DK34" s="732"/>
      <c r="DL34" s="732"/>
      <c r="DM34" s="732"/>
      <c r="DN34" s="732"/>
      <c r="DO34" s="732"/>
      <c r="DP34" s="732"/>
      <c r="DQ34" s="732"/>
      <c r="DR34" s="732"/>
      <c r="DS34" s="732"/>
      <c r="DT34" s="732"/>
      <c r="DU34" s="732"/>
      <c r="DV34" s="732"/>
      <c r="DW34" s="732"/>
      <c r="DX34" s="732"/>
      <c r="DY34" s="732"/>
      <c r="DZ34" s="732"/>
      <c r="EA34" s="732"/>
      <c r="EB34" s="732"/>
      <c r="EC34" s="732"/>
      <c r="ED34" s="732"/>
      <c r="EE34" s="732"/>
      <c r="EF34" s="732"/>
      <c r="EG34" s="732"/>
      <c r="EH34" s="732"/>
      <c r="EI34" s="732"/>
      <c r="EJ34" s="732"/>
      <c r="EK34" s="732"/>
      <c r="EL34" s="732"/>
      <c r="EM34" s="732"/>
      <c r="EN34" s="732"/>
      <c r="EO34" s="732"/>
    </row>
    <row r="35" spans="2:145" s="770" customFormat="1" ht="26.25" outlineLevel="1" thickBot="1" x14ac:dyDescent="0.25">
      <c r="B35" s="822">
        <v>22</v>
      </c>
      <c r="C35" s="895" t="s">
        <v>1898</v>
      </c>
      <c r="D35" s="824" t="s">
        <v>1899</v>
      </c>
      <c r="E35" s="825" t="s">
        <v>41</v>
      </c>
      <c r="F35" s="826">
        <v>3</v>
      </c>
      <c r="G35" s="896">
        <f t="shared" ref="G35:T35" si="9">G31+G34</f>
        <v>0</v>
      </c>
      <c r="H35" s="897">
        <f t="shared" si="9"/>
        <v>0</v>
      </c>
      <c r="I35" s="897">
        <f t="shared" si="9"/>
        <v>0</v>
      </c>
      <c r="J35" s="897">
        <f t="shared" si="9"/>
        <v>0</v>
      </c>
      <c r="K35" s="897">
        <f t="shared" si="9"/>
        <v>0</v>
      </c>
      <c r="L35" s="897">
        <f t="shared" si="9"/>
        <v>0</v>
      </c>
      <c r="M35" s="897">
        <f t="shared" si="9"/>
        <v>0</v>
      </c>
      <c r="N35" s="898">
        <f t="shared" si="9"/>
        <v>0</v>
      </c>
      <c r="O35" s="899">
        <f t="shared" si="9"/>
        <v>0</v>
      </c>
      <c r="P35" s="897">
        <f t="shared" si="9"/>
        <v>0</v>
      </c>
      <c r="Q35" s="897">
        <f t="shared" si="9"/>
        <v>0</v>
      </c>
      <c r="R35" s="897">
        <f t="shared" si="9"/>
        <v>0</v>
      </c>
      <c r="S35" s="897">
        <f t="shared" si="9"/>
        <v>0</v>
      </c>
      <c r="T35" s="900">
        <f t="shared" si="9"/>
        <v>0</v>
      </c>
      <c r="U35" s="888"/>
      <c r="V35" s="830"/>
      <c r="W35" s="831"/>
      <c r="Y35" s="782"/>
      <c r="Z35" s="782"/>
      <c r="AA35" s="747"/>
      <c r="AB35" s="748"/>
      <c r="AC35" s="780"/>
      <c r="AD35" s="780"/>
      <c r="AE35" s="780"/>
      <c r="AF35" s="780"/>
      <c r="AG35" s="780"/>
      <c r="AH35" s="780"/>
      <c r="AI35" s="780"/>
      <c r="AJ35" s="780"/>
      <c r="AK35" s="780"/>
      <c r="AL35" s="780"/>
      <c r="AM35" s="780"/>
      <c r="AN35" s="780"/>
      <c r="AO35" s="780"/>
      <c r="AP35" s="780"/>
      <c r="AQ35" s="748"/>
      <c r="AR35" s="748"/>
      <c r="AS35" s="780"/>
      <c r="AT35" s="780"/>
      <c r="AU35" s="780"/>
      <c r="AV35" s="780"/>
      <c r="AW35" s="780"/>
      <c r="AX35" s="780"/>
      <c r="AY35" s="780"/>
      <c r="AZ35" s="780"/>
      <c r="BA35" s="780"/>
      <c r="BB35" s="780"/>
      <c r="BC35" s="780"/>
      <c r="BD35" s="780"/>
      <c r="BE35" s="780"/>
      <c r="BF35" s="780"/>
      <c r="BG35" s="748"/>
      <c r="BH35" s="732"/>
      <c r="BI35" s="732"/>
      <c r="BJ35" s="732"/>
      <c r="BK35" s="732"/>
      <c r="BL35" s="732"/>
      <c r="BM35" s="732"/>
      <c r="BN35" s="732"/>
      <c r="BO35" s="732"/>
      <c r="BP35" s="732"/>
      <c r="BQ35" s="732"/>
      <c r="BR35" s="732"/>
      <c r="BS35" s="732"/>
      <c r="BT35" s="732"/>
      <c r="BU35" s="732"/>
      <c r="BV35" s="732"/>
      <c r="BW35" s="732"/>
      <c r="BX35" s="732"/>
      <c r="BY35" s="732"/>
      <c r="BZ35" s="732"/>
      <c r="CA35" s="732"/>
      <c r="CB35" s="732"/>
      <c r="CC35" s="732"/>
      <c r="CD35" s="732"/>
      <c r="CE35" s="732"/>
      <c r="CF35" s="732"/>
      <c r="CG35" s="732"/>
      <c r="CH35" s="732"/>
      <c r="CI35" s="732"/>
      <c r="CJ35" s="732"/>
      <c r="CK35" s="732"/>
      <c r="CL35" s="732"/>
      <c r="CM35" s="732"/>
      <c r="CN35" s="732"/>
      <c r="CO35" s="732"/>
      <c r="CP35" s="732"/>
      <c r="CQ35" s="732"/>
      <c r="CR35" s="732"/>
      <c r="CS35" s="732"/>
      <c r="CT35" s="732"/>
      <c r="CU35" s="732"/>
      <c r="CV35" s="732"/>
      <c r="CW35" s="732"/>
      <c r="CX35" s="732"/>
      <c r="CY35" s="732"/>
      <c r="CZ35" s="732"/>
      <c r="DA35" s="732"/>
      <c r="DB35" s="732"/>
      <c r="DC35" s="732"/>
      <c r="DD35" s="732"/>
      <c r="DE35" s="732"/>
      <c r="DF35" s="732"/>
      <c r="DG35" s="732"/>
      <c r="DH35" s="732"/>
      <c r="DI35" s="732"/>
      <c r="DJ35" s="732"/>
      <c r="DK35" s="732"/>
      <c r="DL35" s="732"/>
      <c r="DM35" s="732"/>
      <c r="DN35" s="732"/>
      <c r="DO35" s="732"/>
      <c r="DP35" s="732"/>
      <c r="DQ35" s="732"/>
      <c r="DR35" s="732"/>
      <c r="DS35" s="732"/>
      <c r="DT35" s="732"/>
      <c r="DU35" s="732"/>
      <c r="DV35" s="732"/>
      <c r="DW35" s="732"/>
      <c r="DX35" s="732"/>
      <c r="DY35" s="732"/>
      <c r="DZ35" s="732"/>
      <c r="EA35" s="732"/>
      <c r="EB35" s="732"/>
      <c r="EC35" s="732"/>
      <c r="ED35" s="732"/>
      <c r="EE35" s="732"/>
      <c r="EF35" s="732"/>
      <c r="EG35" s="732"/>
      <c r="EH35" s="732"/>
      <c r="EI35" s="732"/>
      <c r="EJ35" s="732"/>
      <c r="EK35" s="732"/>
      <c r="EL35" s="732"/>
      <c r="EM35" s="732"/>
      <c r="EN35" s="732"/>
      <c r="EO35" s="732"/>
    </row>
    <row r="36" spans="2:145" s="770" customFormat="1" ht="15" customHeight="1" outlineLevel="1" thickBot="1" x14ac:dyDescent="0.3">
      <c r="B36" s="901"/>
      <c r="D36" s="864"/>
      <c r="E36" s="902"/>
      <c r="F36" s="865"/>
      <c r="G36" s="812"/>
      <c r="H36" s="812"/>
      <c r="I36" s="812"/>
      <c r="J36" s="812"/>
      <c r="K36" s="812"/>
      <c r="L36" s="812"/>
      <c r="M36" s="812"/>
      <c r="N36" s="812"/>
      <c r="O36" s="812"/>
      <c r="P36" s="812"/>
      <c r="Q36" s="812"/>
      <c r="R36" s="812"/>
      <c r="S36" s="812"/>
      <c r="T36" s="812"/>
      <c r="U36" s="863"/>
      <c r="V36" s="903"/>
      <c r="W36" s="789"/>
      <c r="Y36" s="782"/>
      <c r="Z36" s="782"/>
      <c r="AA36" s="747"/>
      <c r="AB36" s="748"/>
      <c r="AC36" s="780"/>
      <c r="AD36" s="780"/>
      <c r="AE36" s="780"/>
      <c r="AF36" s="780"/>
      <c r="AG36" s="780"/>
      <c r="AH36" s="780"/>
      <c r="AI36" s="780"/>
      <c r="AJ36" s="780"/>
      <c r="AK36" s="780"/>
      <c r="AL36" s="780"/>
      <c r="AM36" s="780"/>
      <c r="AN36" s="780"/>
      <c r="AO36" s="780"/>
      <c r="AP36" s="780"/>
      <c r="AQ36" s="748"/>
      <c r="AR36" s="748"/>
      <c r="AS36" s="780"/>
      <c r="AT36" s="780"/>
      <c r="AU36" s="780"/>
      <c r="AV36" s="780"/>
      <c r="AW36" s="780"/>
      <c r="AX36" s="780"/>
      <c r="AY36" s="780"/>
      <c r="AZ36" s="780"/>
      <c r="BA36" s="780"/>
      <c r="BB36" s="780"/>
      <c r="BC36" s="780"/>
      <c r="BD36" s="780"/>
      <c r="BE36" s="780"/>
      <c r="BF36" s="780"/>
      <c r="BG36" s="748"/>
      <c r="BH36" s="732"/>
      <c r="BI36" s="732"/>
      <c r="BJ36" s="732"/>
      <c r="BK36" s="732"/>
      <c r="BL36" s="732"/>
      <c r="BM36" s="732"/>
      <c r="BN36" s="732"/>
      <c r="BO36" s="732"/>
      <c r="BP36" s="732"/>
      <c r="BQ36" s="732"/>
      <c r="BR36" s="732"/>
      <c r="BS36" s="732"/>
      <c r="BT36" s="732"/>
      <c r="BU36" s="732"/>
      <c r="BV36" s="732"/>
      <c r="BW36" s="732"/>
      <c r="BX36" s="732"/>
      <c r="BY36" s="732"/>
      <c r="BZ36" s="732"/>
      <c r="CA36" s="732"/>
      <c r="CB36" s="732"/>
      <c r="CC36" s="732"/>
      <c r="CD36" s="732"/>
      <c r="CE36" s="732"/>
      <c r="CF36" s="732"/>
      <c r="CG36" s="732"/>
      <c r="CH36" s="732"/>
      <c r="CI36" s="732"/>
      <c r="CJ36" s="732"/>
      <c r="CK36" s="732"/>
      <c r="CL36" s="732"/>
      <c r="CM36" s="732"/>
      <c r="CN36" s="732"/>
      <c r="CO36" s="732"/>
      <c r="CP36" s="732"/>
      <c r="CQ36" s="732"/>
      <c r="CR36" s="732"/>
      <c r="CS36" s="732"/>
      <c r="CT36" s="732"/>
      <c r="CU36" s="732"/>
      <c r="CV36" s="732"/>
      <c r="CW36" s="732"/>
      <c r="CX36" s="732"/>
      <c r="CY36" s="732"/>
      <c r="CZ36" s="732"/>
      <c r="DA36" s="732"/>
      <c r="DB36" s="732"/>
      <c r="DC36" s="732"/>
      <c r="DD36" s="732"/>
      <c r="DE36" s="732"/>
      <c r="DF36" s="732"/>
      <c r="DG36" s="732"/>
      <c r="DH36" s="732"/>
      <c r="DI36" s="732"/>
      <c r="DJ36" s="732"/>
      <c r="DK36" s="732"/>
      <c r="DL36" s="732"/>
      <c r="DM36" s="732"/>
      <c r="DN36" s="732"/>
      <c r="DO36" s="732"/>
      <c r="DP36" s="732"/>
      <c r="DQ36" s="732"/>
      <c r="DR36" s="732"/>
      <c r="DS36" s="732"/>
      <c r="DT36" s="732"/>
      <c r="DU36" s="732"/>
      <c r="DV36" s="732"/>
      <c r="DW36" s="732"/>
      <c r="DX36" s="732"/>
      <c r="DY36" s="732"/>
      <c r="DZ36" s="732"/>
      <c r="EA36" s="732"/>
      <c r="EB36" s="732"/>
      <c r="EC36" s="732"/>
      <c r="ED36" s="732"/>
      <c r="EE36" s="732"/>
      <c r="EF36" s="732"/>
      <c r="EG36" s="732"/>
      <c r="EH36" s="732"/>
      <c r="EI36" s="732"/>
      <c r="EJ36" s="732"/>
      <c r="EK36" s="732"/>
      <c r="EL36" s="732"/>
      <c r="EM36" s="732"/>
      <c r="EN36" s="732"/>
      <c r="EO36" s="732"/>
    </row>
    <row r="37" spans="2:145" s="770" customFormat="1" ht="15" customHeight="1" outlineLevel="1" thickBot="1" x14ac:dyDescent="0.3">
      <c r="B37" s="786" t="s">
        <v>187</v>
      </c>
      <c r="C37" s="787" t="s">
        <v>1900</v>
      </c>
      <c r="D37" s="864"/>
      <c r="E37" s="883"/>
      <c r="F37" s="883"/>
      <c r="G37" s="884"/>
      <c r="H37" s="884"/>
      <c r="I37" s="884"/>
      <c r="J37" s="884"/>
      <c r="K37" s="884"/>
      <c r="L37" s="812"/>
      <c r="M37" s="812"/>
      <c r="N37" s="812"/>
      <c r="O37" s="812"/>
      <c r="P37" s="812"/>
      <c r="Q37" s="812"/>
      <c r="R37" s="812"/>
      <c r="S37" s="812"/>
      <c r="T37" s="812"/>
      <c r="U37" s="863"/>
      <c r="V37" s="903"/>
      <c r="W37" s="789"/>
      <c r="Y37" s="782"/>
      <c r="Z37" s="782"/>
      <c r="AA37" s="747"/>
      <c r="AB37" s="748"/>
      <c r="AC37" s="780"/>
      <c r="AD37" s="780"/>
      <c r="AE37" s="780"/>
      <c r="AF37" s="780"/>
      <c r="AG37" s="780"/>
      <c r="AH37" s="780"/>
      <c r="AI37" s="780"/>
      <c r="AJ37" s="780"/>
      <c r="AK37" s="780"/>
      <c r="AL37" s="780"/>
      <c r="AM37" s="780"/>
      <c r="AN37" s="780"/>
      <c r="AO37" s="780"/>
      <c r="AP37" s="780"/>
      <c r="AQ37" s="748"/>
      <c r="AR37" s="748"/>
      <c r="AS37" s="780"/>
      <c r="AT37" s="780"/>
      <c r="AU37" s="780"/>
      <c r="AV37" s="780"/>
      <c r="AW37" s="780"/>
      <c r="AX37" s="780"/>
      <c r="AY37" s="780"/>
      <c r="AZ37" s="780"/>
      <c r="BA37" s="780"/>
      <c r="BB37" s="780"/>
      <c r="BC37" s="780"/>
      <c r="BD37" s="780"/>
      <c r="BE37" s="780"/>
      <c r="BF37" s="780"/>
      <c r="BG37" s="748"/>
      <c r="BH37" s="732"/>
      <c r="BI37" s="732"/>
      <c r="BJ37" s="732"/>
      <c r="BK37" s="732"/>
      <c r="BL37" s="732"/>
      <c r="BM37" s="732"/>
      <c r="BN37" s="732"/>
      <c r="BO37" s="732"/>
      <c r="BP37" s="732"/>
      <c r="BQ37" s="732"/>
      <c r="BR37" s="732"/>
      <c r="BS37" s="732"/>
      <c r="BT37" s="732"/>
      <c r="BU37" s="732"/>
      <c r="BV37" s="732"/>
      <c r="BW37" s="732"/>
      <c r="BX37" s="732"/>
      <c r="BY37" s="732"/>
      <c r="BZ37" s="732"/>
      <c r="CA37" s="732"/>
      <c r="CB37" s="732"/>
      <c r="CC37" s="732"/>
      <c r="CD37" s="732"/>
      <c r="CE37" s="732"/>
      <c r="CF37" s="732"/>
      <c r="CG37" s="732"/>
      <c r="CH37" s="732"/>
      <c r="CI37" s="732"/>
      <c r="CJ37" s="732"/>
      <c r="CK37" s="732"/>
      <c r="CL37" s="732"/>
      <c r="CM37" s="732"/>
      <c r="CN37" s="732"/>
      <c r="CO37" s="732"/>
      <c r="CP37" s="732"/>
      <c r="CQ37" s="732"/>
      <c r="CR37" s="732"/>
      <c r="CS37" s="732"/>
      <c r="CT37" s="732"/>
      <c r="CU37" s="732"/>
      <c r="CV37" s="732"/>
      <c r="CW37" s="732"/>
      <c r="CX37" s="732"/>
      <c r="CY37" s="732"/>
      <c r="CZ37" s="732"/>
      <c r="DA37" s="732"/>
      <c r="DB37" s="732"/>
      <c r="DC37" s="732"/>
      <c r="DD37" s="732"/>
      <c r="DE37" s="732"/>
      <c r="DF37" s="732"/>
      <c r="DG37" s="732"/>
      <c r="DH37" s="732"/>
      <c r="DI37" s="732"/>
      <c r="DJ37" s="732"/>
      <c r="DK37" s="732"/>
      <c r="DL37" s="732"/>
      <c r="DM37" s="732"/>
      <c r="DN37" s="732"/>
      <c r="DO37" s="732"/>
      <c r="DP37" s="732"/>
      <c r="DQ37" s="732"/>
      <c r="DR37" s="732"/>
      <c r="DS37" s="732"/>
      <c r="DT37" s="732"/>
      <c r="DU37" s="732"/>
      <c r="DV37" s="732"/>
      <c r="DW37" s="732"/>
      <c r="DX37" s="732"/>
      <c r="DY37" s="732"/>
      <c r="DZ37" s="732"/>
      <c r="EA37" s="732"/>
      <c r="EB37" s="732"/>
      <c r="EC37" s="732"/>
      <c r="ED37" s="732"/>
      <c r="EE37" s="732"/>
      <c r="EF37" s="732"/>
      <c r="EG37" s="732"/>
      <c r="EH37" s="732"/>
      <c r="EI37" s="732"/>
      <c r="EJ37" s="732"/>
      <c r="EK37" s="732"/>
      <c r="EL37" s="732"/>
      <c r="EM37" s="732"/>
      <c r="EN37" s="732"/>
      <c r="EO37" s="732"/>
    </row>
    <row r="38" spans="2:145" s="770" customFormat="1" ht="15" customHeight="1" outlineLevel="1" x14ac:dyDescent="0.2">
      <c r="B38" s="791">
        <v>23</v>
      </c>
      <c r="C38" s="904" t="s">
        <v>1901</v>
      </c>
      <c r="D38" s="793" t="s">
        <v>1902</v>
      </c>
      <c r="E38" s="794" t="s">
        <v>41</v>
      </c>
      <c r="F38" s="905">
        <v>3</v>
      </c>
      <c r="G38" s="906">
        <v>0</v>
      </c>
      <c r="H38" s="906">
        <v>0</v>
      </c>
      <c r="I38" s="906">
        <v>0</v>
      </c>
      <c r="J38" s="906">
        <v>0</v>
      </c>
      <c r="K38" s="906">
        <v>6.4000000000000001E-2</v>
      </c>
      <c r="L38" s="906">
        <v>0.28599999999999998</v>
      </c>
      <c r="M38" s="906">
        <v>0.191</v>
      </c>
      <c r="N38" s="906">
        <v>0.112</v>
      </c>
      <c r="O38" s="906">
        <v>0</v>
      </c>
      <c r="P38" s="906">
        <v>0</v>
      </c>
      <c r="Q38" s="906">
        <v>0</v>
      </c>
      <c r="R38" s="906">
        <v>0</v>
      </c>
      <c r="S38" s="906">
        <v>0</v>
      </c>
      <c r="T38" s="887">
        <f>SUM(O38:S38)</f>
        <v>0</v>
      </c>
      <c r="U38" s="888"/>
      <c r="V38" s="907"/>
      <c r="W38" s="801"/>
      <c r="Y38" s="782"/>
      <c r="Z38" s="782"/>
      <c r="AA38" s="747"/>
      <c r="AB38" s="748"/>
      <c r="AC38" s="802"/>
      <c r="AD38" s="802"/>
      <c r="AE38" s="802"/>
      <c r="AF38" s="802"/>
      <c r="AG38" s="802"/>
      <c r="AH38" s="802"/>
      <c r="AI38" s="802"/>
      <c r="AJ38" s="802"/>
      <c r="AK38" s="802"/>
      <c r="AL38" s="802"/>
      <c r="AM38" s="802"/>
      <c r="AN38" s="802"/>
      <c r="AO38" s="802"/>
      <c r="AP38" s="780"/>
      <c r="AQ38" s="908"/>
      <c r="AR38" s="748"/>
      <c r="AS38" s="802"/>
      <c r="AT38" s="802"/>
      <c r="AU38" s="802"/>
      <c r="AV38" s="802"/>
      <c r="AW38" s="802"/>
      <c r="AX38" s="802"/>
      <c r="AY38" s="802"/>
      <c r="AZ38" s="802"/>
      <c r="BA38" s="802"/>
      <c r="BB38" s="802"/>
      <c r="BC38" s="802"/>
      <c r="BD38" s="802"/>
      <c r="BE38" s="802"/>
      <c r="BF38" s="780"/>
      <c r="BG38" s="908"/>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2"/>
      <c r="CH38" s="732"/>
      <c r="CI38" s="732"/>
      <c r="CJ38" s="732"/>
      <c r="CK38" s="732"/>
      <c r="CL38" s="732"/>
      <c r="CM38" s="732"/>
      <c r="CN38" s="732"/>
      <c r="CO38" s="732"/>
      <c r="CP38" s="732"/>
      <c r="CQ38" s="732"/>
      <c r="CR38" s="732"/>
      <c r="CS38" s="732"/>
      <c r="CT38" s="732"/>
      <c r="CU38" s="732"/>
      <c r="CV38" s="732"/>
      <c r="CW38" s="732"/>
      <c r="CX38" s="732"/>
      <c r="CY38" s="732"/>
      <c r="CZ38" s="732"/>
      <c r="DA38" s="732"/>
      <c r="DB38" s="732"/>
      <c r="DC38" s="732"/>
      <c r="DD38" s="732"/>
      <c r="DE38" s="732"/>
      <c r="DF38" s="732"/>
      <c r="DG38" s="732"/>
      <c r="DH38" s="732"/>
      <c r="DI38" s="732"/>
      <c r="DJ38" s="732"/>
      <c r="DK38" s="732"/>
      <c r="DL38" s="732"/>
      <c r="DM38" s="732"/>
      <c r="DN38" s="732"/>
      <c r="DO38" s="732"/>
      <c r="DP38" s="732"/>
      <c r="DQ38" s="732"/>
      <c r="DR38" s="732"/>
      <c r="DS38" s="732"/>
      <c r="DT38" s="732"/>
      <c r="DU38" s="732"/>
      <c r="DV38" s="732"/>
      <c r="DW38" s="732"/>
      <c r="DX38" s="732"/>
      <c r="DY38" s="732"/>
      <c r="DZ38" s="732"/>
      <c r="EA38" s="732"/>
      <c r="EB38" s="732"/>
      <c r="EC38" s="732"/>
      <c r="ED38" s="732"/>
      <c r="EE38" s="732"/>
      <c r="EF38" s="732"/>
      <c r="EG38" s="732"/>
      <c r="EH38" s="732"/>
      <c r="EI38" s="732"/>
      <c r="EJ38" s="732"/>
      <c r="EK38" s="732"/>
      <c r="EL38" s="732"/>
      <c r="EM38" s="732"/>
      <c r="EN38" s="732"/>
      <c r="EO38" s="732"/>
    </row>
    <row r="39" spans="2:145" s="770" customFormat="1" ht="15" customHeight="1" outlineLevel="1" thickBot="1" x14ac:dyDescent="0.25">
      <c r="B39" s="803">
        <v>24</v>
      </c>
      <c r="C39" s="909" t="s">
        <v>1903</v>
      </c>
      <c r="D39" s="432" t="s">
        <v>1904</v>
      </c>
      <c r="E39" s="805" t="s">
        <v>41</v>
      </c>
      <c r="F39" s="910">
        <v>3</v>
      </c>
      <c r="G39" s="911">
        <v>0</v>
      </c>
      <c r="H39" s="911">
        <v>0</v>
      </c>
      <c r="I39" s="911">
        <v>0</v>
      </c>
      <c r="J39" s="911">
        <v>0.378</v>
      </c>
      <c r="K39" s="911">
        <v>0</v>
      </c>
      <c r="L39" s="911">
        <v>0</v>
      </c>
      <c r="M39" s="911">
        <v>0</v>
      </c>
      <c r="N39" s="911">
        <v>0</v>
      </c>
      <c r="O39" s="911">
        <v>0</v>
      </c>
      <c r="P39" s="911">
        <v>0</v>
      </c>
      <c r="Q39" s="911">
        <v>0</v>
      </c>
      <c r="R39" s="911">
        <v>0</v>
      </c>
      <c r="S39" s="911">
        <v>0</v>
      </c>
      <c r="T39" s="890">
        <f>SUM(O39:S39)</f>
        <v>0</v>
      </c>
      <c r="U39" s="888"/>
      <c r="V39" s="912"/>
      <c r="W39" s="811"/>
      <c r="Y39" s="782"/>
      <c r="Z39" s="782"/>
      <c r="AA39" s="747"/>
      <c r="AB39" s="748"/>
      <c r="AC39" s="802"/>
      <c r="AD39" s="802"/>
      <c r="AE39" s="802"/>
      <c r="AF39" s="802"/>
      <c r="AG39" s="802"/>
      <c r="AH39" s="802"/>
      <c r="AI39" s="802"/>
      <c r="AJ39" s="802"/>
      <c r="AK39" s="802"/>
      <c r="AL39" s="802"/>
      <c r="AM39" s="802"/>
      <c r="AN39" s="802"/>
      <c r="AO39" s="802"/>
      <c r="AP39" s="780"/>
      <c r="AQ39" s="908"/>
      <c r="AR39" s="748"/>
      <c r="AS39" s="802"/>
      <c r="AT39" s="802"/>
      <c r="AU39" s="802"/>
      <c r="AV39" s="802"/>
      <c r="AW39" s="802"/>
      <c r="AX39" s="802"/>
      <c r="AY39" s="802"/>
      <c r="AZ39" s="802"/>
      <c r="BA39" s="802"/>
      <c r="BB39" s="802"/>
      <c r="BC39" s="802"/>
      <c r="BD39" s="802"/>
      <c r="BE39" s="802"/>
      <c r="BF39" s="780"/>
      <c r="BG39" s="908"/>
      <c r="BH39" s="732"/>
      <c r="BI39" s="732"/>
      <c r="BJ39" s="732"/>
      <c r="BK39" s="732"/>
      <c r="BL39" s="732"/>
      <c r="BM39" s="732"/>
      <c r="BN39" s="732"/>
      <c r="BO39" s="732"/>
      <c r="BP39" s="732"/>
      <c r="BQ39" s="732"/>
      <c r="BR39" s="732"/>
      <c r="BS39" s="732"/>
      <c r="BT39" s="732"/>
      <c r="BU39" s="732"/>
      <c r="BV39" s="732"/>
      <c r="BW39" s="732"/>
      <c r="BX39" s="732"/>
      <c r="BY39" s="732"/>
      <c r="BZ39" s="732"/>
      <c r="CA39" s="732"/>
      <c r="CB39" s="732"/>
      <c r="CC39" s="732"/>
      <c r="CD39" s="732"/>
      <c r="CE39" s="732"/>
      <c r="CF39" s="732"/>
      <c r="CG39" s="732"/>
      <c r="CH39" s="732"/>
      <c r="CI39" s="732"/>
      <c r="CJ39" s="732"/>
      <c r="CK39" s="732"/>
      <c r="CL39" s="732"/>
      <c r="CM39" s="732"/>
      <c r="CN39" s="732"/>
      <c r="CO39" s="732"/>
      <c r="CP39" s="732"/>
      <c r="CQ39" s="732"/>
      <c r="CR39" s="732"/>
      <c r="CS39" s="732"/>
      <c r="CT39" s="732"/>
      <c r="CU39" s="732"/>
      <c r="CV39" s="732"/>
      <c r="CW39" s="732"/>
      <c r="CX39" s="732"/>
      <c r="CY39" s="732"/>
      <c r="CZ39" s="732"/>
      <c r="DA39" s="732"/>
      <c r="DB39" s="732"/>
      <c r="DC39" s="732"/>
      <c r="DD39" s="732"/>
      <c r="DE39" s="732"/>
      <c r="DF39" s="732"/>
      <c r="DG39" s="732"/>
      <c r="DH39" s="732"/>
      <c r="DI39" s="732"/>
      <c r="DJ39" s="732"/>
      <c r="DK39" s="732"/>
      <c r="DL39" s="732"/>
      <c r="DM39" s="732"/>
      <c r="DN39" s="732"/>
      <c r="DO39" s="732"/>
      <c r="DP39" s="732"/>
      <c r="DQ39" s="732"/>
      <c r="DR39" s="732"/>
      <c r="DS39" s="732"/>
      <c r="DT39" s="732"/>
      <c r="DU39" s="732"/>
      <c r="DV39" s="732"/>
      <c r="DW39" s="732"/>
      <c r="DX39" s="732"/>
      <c r="DY39" s="732"/>
      <c r="DZ39" s="732"/>
      <c r="EA39" s="732"/>
      <c r="EB39" s="732"/>
      <c r="EC39" s="732"/>
      <c r="ED39" s="732"/>
      <c r="EE39" s="732"/>
      <c r="EF39" s="732"/>
      <c r="EG39" s="732"/>
      <c r="EH39" s="732"/>
      <c r="EI39" s="732"/>
      <c r="EJ39" s="732"/>
      <c r="EK39" s="732"/>
      <c r="EL39" s="732"/>
      <c r="EM39" s="732"/>
      <c r="EN39" s="732"/>
      <c r="EO39" s="732"/>
    </row>
    <row r="40" spans="2:145" s="770" customFormat="1" ht="15" customHeight="1" outlineLevel="1" thickBot="1" x14ac:dyDescent="0.25">
      <c r="B40" s="803">
        <v>25</v>
      </c>
      <c r="C40" s="909" t="s">
        <v>1905</v>
      </c>
      <c r="D40" s="432" t="s">
        <v>1906</v>
      </c>
      <c r="E40" s="805" t="s">
        <v>41</v>
      </c>
      <c r="F40" s="910">
        <v>3</v>
      </c>
      <c r="G40" s="911">
        <v>0</v>
      </c>
      <c r="H40" s="911">
        <v>0</v>
      </c>
      <c r="I40" s="911">
        <v>0</v>
      </c>
      <c r="J40" s="906">
        <v>0</v>
      </c>
      <c r="K40" s="911">
        <v>1.6E-2</v>
      </c>
      <c r="L40" s="911">
        <v>0.191</v>
      </c>
      <c r="M40" s="911">
        <v>0.28599999999999998</v>
      </c>
      <c r="N40" s="911">
        <v>0.45</v>
      </c>
      <c r="O40" s="911">
        <v>0.56200000000000006</v>
      </c>
      <c r="P40" s="911">
        <v>0.56200000000000006</v>
      </c>
      <c r="Q40" s="911">
        <v>0.56200000000000006</v>
      </c>
      <c r="R40" s="911">
        <v>0.56200000000000006</v>
      </c>
      <c r="S40" s="911">
        <v>0.56200000000000006</v>
      </c>
      <c r="T40" s="890">
        <f>SUM(O40:S40)</f>
        <v>2.8100000000000005</v>
      </c>
      <c r="U40" s="888"/>
      <c r="V40" s="912"/>
      <c r="W40" s="811"/>
      <c r="Y40" s="782"/>
      <c r="Z40" s="782"/>
      <c r="AA40" s="747"/>
      <c r="AB40" s="748"/>
      <c r="AC40" s="802"/>
      <c r="AD40" s="802"/>
      <c r="AE40" s="802"/>
      <c r="AF40" s="802"/>
      <c r="AG40" s="802"/>
      <c r="AH40" s="802"/>
      <c r="AI40" s="802"/>
      <c r="AJ40" s="802"/>
      <c r="AK40" s="802"/>
      <c r="AL40" s="802"/>
      <c r="AM40" s="802"/>
      <c r="AN40" s="802"/>
      <c r="AO40" s="802"/>
      <c r="AP40" s="780"/>
      <c r="AQ40" s="908"/>
      <c r="AR40" s="748"/>
      <c r="AS40" s="802"/>
      <c r="AT40" s="802"/>
      <c r="AU40" s="802"/>
      <c r="AV40" s="802"/>
      <c r="AW40" s="802"/>
      <c r="AX40" s="802"/>
      <c r="AY40" s="802"/>
      <c r="AZ40" s="802"/>
      <c r="BA40" s="802"/>
      <c r="BB40" s="802"/>
      <c r="BC40" s="802"/>
      <c r="BD40" s="802"/>
      <c r="BE40" s="802"/>
      <c r="BF40" s="780"/>
      <c r="BG40" s="908"/>
      <c r="BH40" s="732"/>
      <c r="BI40" s="732"/>
      <c r="BJ40" s="732"/>
      <c r="BK40" s="732"/>
      <c r="BL40" s="732"/>
      <c r="BM40" s="732"/>
      <c r="BN40" s="732"/>
      <c r="BO40" s="732"/>
      <c r="BP40" s="732"/>
      <c r="BQ40" s="732"/>
      <c r="BR40" s="732"/>
      <c r="BS40" s="732"/>
      <c r="BT40" s="732"/>
      <c r="BU40" s="732"/>
      <c r="BV40" s="732"/>
      <c r="BW40" s="732"/>
      <c r="BX40" s="732"/>
      <c r="BY40" s="732"/>
      <c r="BZ40" s="732"/>
      <c r="CA40" s="732"/>
      <c r="CB40" s="732"/>
      <c r="CC40" s="732"/>
      <c r="CD40" s="732"/>
      <c r="CE40" s="732"/>
      <c r="CF40" s="732"/>
      <c r="CG40" s="732"/>
      <c r="CH40" s="732"/>
      <c r="CI40" s="732"/>
      <c r="CJ40" s="732"/>
      <c r="CK40" s="732"/>
      <c r="CL40" s="732"/>
      <c r="CM40" s="732"/>
      <c r="CN40" s="732"/>
      <c r="CO40" s="732"/>
      <c r="CP40" s="732"/>
      <c r="CQ40" s="732"/>
      <c r="CR40" s="732"/>
      <c r="CS40" s="732"/>
      <c r="CT40" s="732"/>
      <c r="CU40" s="732"/>
      <c r="CV40" s="732"/>
      <c r="CW40" s="732"/>
      <c r="CX40" s="732"/>
      <c r="CY40" s="732"/>
      <c r="CZ40" s="732"/>
      <c r="DA40" s="732"/>
      <c r="DB40" s="732"/>
      <c r="DC40" s="732"/>
      <c r="DD40" s="732"/>
      <c r="DE40" s="732"/>
      <c r="DF40" s="732"/>
      <c r="DG40" s="732"/>
      <c r="DH40" s="732"/>
      <c r="DI40" s="732"/>
      <c r="DJ40" s="732"/>
      <c r="DK40" s="732"/>
      <c r="DL40" s="732"/>
      <c r="DM40" s="732"/>
      <c r="DN40" s="732"/>
      <c r="DO40" s="732"/>
      <c r="DP40" s="732"/>
      <c r="DQ40" s="732"/>
      <c r="DR40" s="732"/>
      <c r="DS40" s="732"/>
      <c r="DT40" s="732"/>
      <c r="DU40" s="732"/>
      <c r="DV40" s="732"/>
      <c r="DW40" s="732"/>
      <c r="DX40" s="732"/>
      <c r="DY40" s="732"/>
      <c r="DZ40" s="732"/>
      <c r="EA40" s="732"/>
      <c r="EB40" s="732"/>
      <c r="EC40" s="732"/>
      <c r="ED40" s="732"/>
      <c r="EE40" s="732"/>
      <c r="EF40" s="732"/>
      <c r="EG40" s="732"/>
      <c r="EH40" s="732"/>
      <c r="EI40" s="732"/>
      <c r="EJ40" s="732"/>
      <c r="EK40" s="732"/>
      <c r="EL40" s="732"/>
      <c r="EM40" s="732"/>
      <c r="EN40" s="732"/>
      <c r="EO40" s="732"/>
    </row>
    <row r="41" spans="2:145" s="770" customFormat="1" ht="15" customHeight="1" outlineLevel="1" thickBot="1" x14ac:dyDescent="0.25">
      <c r="B41" s="822">
        <v>26</v>
      </c>
      <c r="C41" s="913" t="s">
        <v>1907</v>
      </c>
      <c r="D41" s="824" t="s">
        <v>1908</v>
      </c>
      <c r="E41" s="825" t="s">
        <v>41</v>
      </c>
      <c r="F41" s="914">
        <v>3</v>
      </c>
      <c r="G41" s="915">
        <v>0</v>
      </c>
      <c r="H41" s="915">
        <v>0</v>
      </c>
      <c r="I41" s="915">
        <v>0</v>
      </c>
      <c r="J41" s="906">
        <v>0</v>
      </c>
      <c r="K41" s="911">
        <v>0</v>
      </c>
      <c r="L41" s="911">
        <v>0</v>
      </c>
      <c r="M41" s="911">
        <v>0</v>
      </c>
      <c r="N41" s="911">
        <v>0</v>
      </c>
      <c r="O41" s="911">
        <v>0</v>
      </c>
      <c r="P41" s="911">
        <v>0</v>
      </c>
      <c r="Q41" s="911">
        <v>0</v>
      </c>
      <c r="R41" s="911">
        <v>0</v>
      </c>
      <c r="S41" s="911">
        <v>0</v>
      </c>
      <c r="T41" s="900">
        <f>SUM(O41:S41)</f>
        <v>0</v>
      </c>
      <c r="U41" s="888"/>
      <c r="V41" s="916"/>
      <c r="W41" s="831"/>
      <c r="Y41" s="782"/>
      <c r="Z41" s="782"/>
      <c r="AA41" s="747"/>
      <c r="AB41" s="748"/>
      <c r="AC41" s="802"/>
      <c r="AD41" s="802"/>
      <c r="AE41" s="802"/>
      <c r="AF41" s="802"/>
      <c r="AG41" s="802"/>
      <c r="AH41" s="802"/>
      <c r="AI41" s="802"/>
      <c r="AJ41" s="802"/>
      <c r="AK41" s="802"/>
      <c r="AL41" s="802"/>
      <c r="AM41" s="802"/>
      <c r="AN41" s="802"/>
      <c r="AO41" s="802"/>
      <c r="AP41" s="780"/>
      <c r="AQ41" s="908"/>
      <c r="AR41" s="748"/>
      <c r="AS41" s="802"/>
      <c r="AT41" s="802"/>
      <c r="AU41" s="802"/>
      <c r="AV41" s="802"/>
      <c r="AW41" s="802"/>
      <c r="AX41" s="802"/>
      <c r="AY41" s="802"/>
      <c r="AZ41" s="802"/>
      <c r="BA41" s="802"/>
      <c r="BB41" s="802"/>
      <c r="BC41" s="802"/>
      <c r="BD41" s="802"/>
      <c r="BE41" s="802"/>
      <c r="BF41" s="780"/>
      <c r="BG41" s="908"/>
      <c r="BH41" s="732"/>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2"/>
      <c r="DL41" s="732"/>
      <c r="DM41" s="732"/>
      <c r="DN41" s="732"/>
      <c r="DO41" s="732"/>
      <c r="DP41" s="732"/>
      <c r="DQ41" s="732"/>
      <c r="DR41" s="732"/>
      <c r="DS41" s="732"/>
      <c r="DT41" s="732"/>
      <c r="DU41" s="732"/>
      <c r="DV41" s="732"/>
      <c r="DW41" s="732"/>
      <c r="DX41" s="732"/>
      <c r="DY41" s="732"/>
      <c r="DZ41" s="732"/>
      <c r="EA41" s="732"/>
      <c r="EB41" s="732"/>
      <c r="EC41" s="732"/>
      <c r="ED41" s="732"/>
      <c r="EE41" s="732"/>
      <c r="EF41" s="732"/>
      <c r="EG41" s="732"/>
      <c r="EH41" s="732"/>
      <c r="EI41" s="732"/>
      <c r="EJ41" s="732"/>
      <c r="EK41" s="732"/>
      <c r="EL41" s="732"/>
      <c r="EM41" s="732"/>
      <c r="EN41" s="732"/>
      <c r="EO41" s="732"/>
    </row>
    <row r="42" spans="2:145" s="770" customFormat="1" ht="15" customHeight="1" outlineLevel="1" thickBot="1" x14ac:dyDescent="0.3">
      <c r="B42" s="901"/>
      <c r="D42" s="773"/>
      <c r="E42" s="902"/>
      <c r="F42" s="865"/>
      <c r="G42" s="812"/>
      <c r="H42" s="812"/>
      <c r="I42" s="812"/>
      <c r="J42" s="812"/>
      <c r="K42" s="812"/>
      <c r="L42" s="812"/>
      <c r="M42" s="812"/>
      <c r="N42" s="812"/>
      <c r="O42" s="812"/>
      <c r="P42" s="812"/>
      <c r="Q42" s="812"/>
      <c r="R42" s="812"/>
      <c r="S42" s="812"/>
      <c r="T42" s="812"/>
      <c r="U42" s="863"/>
      <c r="V42" s="903"/>
      <c r="W42" s="789"/>
      <c r="Y42" s="782"/>
      <c r="Z42" s="782"/>
      <c r="AA42" s="747"/>
      <c r="AB42" s="908"/>
      <c r="AC42" s="780"/>
      <c r="AD42" s="780"/>
      <c r="AE42" s="780"/>
      <c r="AF42" s="780"/>
      <c r="AG42" s="780"/>
      <c r="AH42" s="780"/>
      <c r="AI42" s="780"/>
      <c r="AJ42" s="780"/>
      <c r="AK42" s="780"/>
      <c r="AL42" s="780"/>
      <c r="AM42" s="780"/>
      <c r="AN42" s="780"/>
      <c r="AO42" s="780"/>
      <c r="AP42" s="780"/>
      <c r="AQ42" s="908"/>
      <c r="AR42" s="908"/>
      <c r="AS42" s="780"/>
      <c r="AT42" s="780"/>
      <c r="AU42" s="780"/>
      <c r="AV42" s="780"/>
      <c r="AW42" s="780"/>
      <c r="AX42" s="780"/>
      <c r="AY42" s="780"/>
      <c r="AZ42" s="780"/>
      <c r="BA42" s="780"/>
      <c r="BB42" s="780"/>
      <c r="BC42" s="780"/>
      <c r="BD42" s="780"/>
      <c r="BE42" s="780"/>
      <c r="BF42" s="780"/>
      <c r="BG42" s="908"/>
      <c r="BH42" s="732"/>
      <c r="BI42" s="732"/>
      <c r="BJ42" s="732"/>
      <c r="BK42" s="732"/>
      <c r="BL42" s="732"/>
      <c r="BM42" s="732"/>
      <c r="BN42" s="732"/>
      <c r="BO42" s="732"/>
      <c r="BP42" s="732"/>
      <c r="BQ42" s="732"/>
      <c r="BR42" s="732"/>
      <c r="BS42" s="732"/>
      <c r="BT42" s="732"/>
      <c r="BU42" s="732"/>
      <c r="BV42" s="732"/>
      <c r="BW42" s="732"/>
      <c r="BX42" s="732"/>
      <c r="BY42" s="732"/>
      <c r="BZ42" s="732"/>
      <c r="CA42" s="732"/>
      <c r="CB42" s="732"/>
      <c r="CC42" s="732"/>
      <c r="CD42" s="732"/>
      <c r="CE42" s="732"/>
      <c r="CF42" s="732"/>
      <c r="CG42" s="732"/>
      <c r="CH42" s="732"/>
      <c r="CI42" s="732"/>
      <c r="CJ42" s="732"/>
      <c r="CK42" s="732"/>
      <c r="CL42" s="732"/>
      <c r="CM42" s="732"/>
      <c r="CN42" s="732"/>
      <c r="CO42" s="732"/>
      <c r="CP42" s="732"/>
      <c r="CQ42" s="732"/>
      <c r="CR42" s="732"/>
      <c r="CS42" s="732"/>
      <c r="CT42" s="732"/>
      <c r="CU42" s="732"/>
      <c r="CV42" s="732"/>
      <c r="CW42" s="732"/>
      <c r="CX42" s="732"/>
      <c r="CY42" s="732"/>
      <c r="CZ42" s="732"/>
      <c r="DA42" s="732"/>
      <c r="DB42" s="732"/>
      <c r="DC42" s="732"/>
      <c r="DD42" s="732"/>
      <c r="DE42" s="732"/>
      <c r="DF42" s="732"/>
      <c r="DG42" s="732"/>
      <c r="DH42" s="732"/>
      <c r="DI42" s="732"/>
      <c r="DJ42" s="732"/>
      <c r="DK42" s="732"/>
      <c r="DL42" s="732"/>
      <c r="DM42" s="732"/>
      <c r="DN42" s="732"/>
      <c r="DO42" s="732"/>
      <c r="DP42" s="732"/>
      <c r="DQ42" s="732"/>
      <c r="DR42" s="732"/>
      <c r="DS42" s="732"/>
      <c r="DT42" s="732"/>
      <c r="DU42" s="732"/>
      <c r="DV42" s="732"/>
      <c r="DW42" s="732"/>
      <c r="DX42" s="732"/>
      <c r="DY42" s="732"/>
      <c r="DZ42" s="732"/>
      <c r="EA42" s="732"/>
      <c r="EB42" s="732"/>
      <c r="EC42" s="732"/>
      <c r="ED42" s="732"/>
      <c r="EE42" s="732"/>
      <c r="EF42" s="732"/>
      <c r="EG42" s="732"/>
      <c r="EH42" s="732"/>
      <c r="EI42" s="732"/>
      <c r="EJ42" s="732"/>
      <c r="EK42" s="732"/>
      <c r="EL42" s="732"/>
      <c r="EM42" s="732"/>
      <c r="EN42" s="732"/>
      <c r="EO42" s="732"/>
    </row>
    <row r="43" spans="2:145" s="770" customFormat="1" ht="15.75" thickBot="1" x14ac:dyDescent="0.3">
      <c r="B43" s="917" t="s">
        <v>208</v>
      </c>
      <c r="C43" s="918" t="s">
        <v>1909</v>
      </c>
      <c r="D43" s="864"/>
      <c r="E43" s="865"/>
      <c r="F43" s="883"/>
      <c r="L43" s="821"/>
      <c r="M43" s="919"/>
      <c r="R43" s="732"/>
      <c r="S43" s="732"/>
      <c r="T43" s="732"/>
      <c r="U43" s="732"/>
      <c r="V43" s="774"/>
      <c r="W43" s="732"/>
      <c r="X43" s="732"/>
      <c r="Y43" s="782"/>
      <c r="Z43" s="782"/>
      <c r="AA43" s="747"/>
      <c r="AB43" s="908"/>
      <c r="AC43" s="780"/>
      <c r="AD43" s="780"/>
      <c r="AE43" s="780"/>
      <c r="AF43" s="780"/>
      <c r="AG43" s="780"/>
      <c r="AH43" s="780"/>
      <c r="AI43" s="780"/>
      <c r="AJ43" s="780"/>
      <c r="AK43" s="780"/>
      <c r="AL43" s="780"/>
      <c r="AM43" s="780"/>
      <c r="AN43" s="780"/>
      <c r="AO43" s="780"/>
      <c r="AP43" s="780"/>
      <c r="AQ43" s="908"/>
      <c r="AR43" s="908"/>
      <c r="AS43" s="780"/>
      <c r="AT43" s="780"/>
      <c r="AU43" s="780"/>
      <c r="AV43" s="780"/>
      <c r="AW43" s="780"/>
      <c r="AX43" s="780"/>
      <c r="AY43" s="780"/>
      <c r="AZ43" s="780"/>
      <c r="BA43" s="780"/>
      <c r="BB43" s="780"/>
      <c r="BC43" s="780"/>
      <c r="BD43" s="780"/>
      <c r="BE43" s="780"/>
      <c r="BF43" s="780"/>
      <c r="BG43" s="908"/>
      <c r="BH43" s="732"/>
      <c r="BI43" s="732"/>
      <c r="BJ43" s="732"/>
      <c r="BK43" s="732"/>
      <c r="BL43" s="732"/>
      <c r="BM43" s="732"/>
      <c r="BN43" s="732"/>
      <c r="BO43" s="732"/>
      <c r="BP43" s="732"/>
      <c r="BQ43" s="732"/>
      <c r="BR43" s="732"/>
      <c r="BS43" s="732"/>
      <c r="BT43" s="732"/>
      <c r="BU43" s="732"/>
      <c r="BV43" s="732"/>
      <c r="BW43" s="732"/>
      <c r="BX43" s="732"/>
      <c r="BY43" s="732"/>
      <c r="BZ43" s="732"/>
      <c r="CA43" s="732"/>
      <c r="CB43" s="732"/>
      <c r="CC43" s="732"/>
      <c r="CD43" s="732"/>
      <c r="CE43" s="732"/>
      <c r="CF43" s="732"/>
      <c r="CG43" s="732"/>
      <c r="CH43" s="732"/>
      <c r="CI43" s="732"/>
      <c r="CJ43" s="732"/>
      <c r="CK43" s="732"/>
      <c r="CL43" s="732"/>
      <c r="CM43" s="732"/>
      <c r="CN43" s="732"/>
      <c r="CO43" s="732"/>
      <c r="CP43" s="732"/>
      <c r="CQ43" s="732"/>
      <c r="CR43" s="732"/>
      <c r="CS43" s="732"/>
      <c r="CT43" s="732"/>
      <c r="CU43" s="732"/>
      <c r="CV43" s="732"/>
      <c r="CW43" s="732"/>
      <c r="CX43" s="732"/>
      <c r="CY43" s="732"/>
      <c r="CZ43" s="732"/>
      <c r="DA43" s="732"/>
      <c r="DB43" s="732"/>
      <c r="DC43" s="732"/>
      <c r="DD43" s="732"/>
      <c r="DE43" s="732"/>
      <c r="DF43" s="732"/>
      <c r="DG43" s="732"/>
      <c r="DH43" s="732"/>
      <c r="DI43" s="732"/>
      <c r="DJ43" s="732"/>
      <c r="DK43" s="732"/>
      <c r="DL43" s="732"/>
      <c r="DM43" s="732"/>
      <c r="DN43" s="732"/>
      <c r="DO43" s="732"/>
      <c r="DP43" s="732"/>
      <c r="DQ43" s="732"/>
      <c r="DR43" s="732"/>
      <c r="DS43" s="732"/>
      <c r="DT43" s="732"/>
      <c r="DU43" s="732"/>
      <c r="DV43" s="732"/>
      <c r="DW43" s="732"/>
      <c r="DX43" s="732"/>
      <c r="DY43" s="732"/>
      <c r="DZ43" s="732"/>
      <c r="EA43" s="732"/>
      <c r="EB43" s="732"/>
      <c r="EC43" s="732"/>
      <c r="ED43" s="732"/>
      <c r="EE43" s="732"/>
      <c r="EF43" s="732"/>
      <c r="EG43" s="732"/>
      <c r="EH43" s="732"/>
      <c r="EI43" s="732"/>
      <c r="EJ43" s="732"/>
      <c r="EK43" s="732"/>
      <c r="EL43" s="732"/>
      <c r="EM43" s="732"/>
      <c r="EN43" s="732"/>
      <c r="EO43" s="732"/>
    </row>
    <row r="44" spans="2:145" s="770" customFormat="1" ht="14.25" customHeight="1" x14ac:dyDescent="0.25">
      <c r="B44" s="791">
        <v>27</v>
      </c>
      <c r="C44" s="920" t="s">
        <v>1910</v>
      </c>
      <c r="D44" s="793" t="s">
        <v>1911</v>
      </c>
      <c r="E44" s="921" t="s">
        <v>1912</v>
      </c>
      <c r="F44" s="922" t="s">
        <v>1913</v>
      </c>
      <c r="G44" s="3653" t="s">
        <v>1914</v>
      </c>
      <c r="H44" s="3654"/>
      <c r="I44" s="3655"/>
      <c r="M44" s="923"/>
      <c r="N44" s="923"/>
      <c r="O44" s="923"/>
      <c r="P44" s="923"/>
      <c r="Q44" s="923"/>
      <c r="R44" s="923"/>
      <c r="S44" s="923"/>
      <c r="T44" s="923"/>
      <c r="U44" s="755"/>
      <c r="V44" s="907"/>
      <c r="W44" s="801"/>
      <c r="X44" s="732"/>
      <c r="Y44" s="782"/>
      <c r="Z44" s="782"/>
      <c r="AA44" s="747"/>
      <c r="AB44" s="748"/>
      <c r="AC44" s="780"/>
      <c r="AD44" s="780"/>
      <c r="AE44" s="780"/>
      <c r="AF44" s="780"/>
      <c r="AG44" s="780"/>
      <c r="AH44" s="780"/>
      <c r="AI44" s="780"/>
      <c r="AJ44" s="780"/>
      <c r="AK44" s="780"/>
      <c r="AL44" s="780"/>
      <c r="AM44" s="780"/>
      <c r="AN44" s="780"/>
      <c r="AO44" s="780"/>
      <c r="AP44" s="780"/>
      <c r="AQ44" s="908"/>
      <c r="AR44" s="748"/>
      <c r="AS44" s="780"/>
      <c r="AT44" s="780"/>
      <c r="AU44" s="780"/>
      <c r="AV44" s="780"/>
      <c r="AW44" s="780"/>
      <c r="AX44" s="780"/>
      <c r="AY44" s="780"/>
      <c r="AZ44" s="780"/>
      <c r="BA44" s="780"/>
      <c r="BB44" s="780"/>
      <c r="BC44" s="780"/>
      <c r="BD44" s="780"/>
      <c r="BE44" s="780"/>
      <c r="BF44" s="780"/>
      <c r="BG44" s="908"/>
      <c r="BH44" s="732"/>
      <c r="BI44" s="732"/>
      <c r="BJ44" s="732"/>
      <c r="BK44" s="732"/>
      <c r="BL44" s="732"/>
      <c r="BM44" s="732"/>
      <c r="BN44" s="732"/>
      <c r="BO44" s="732"/>
      <c r="BP44" s="732"/>
      <c r="BQ44" s="732"/>
      <c r="BR44" s="732"/>
      <c r="BS44" s="732"/>
      <c r="BT44" s="732"/>
      <c r="BU44" s="732"/>
      <c r="BV44" s="732"/>
      <c r="BW44" s="732"/>
      <c r="BX44" s="732"/>
      <c r="BY44" s="732"/>
      <c r="BZ44" s="732"/>
      <c r="CA44" s="732"/>
      <c r="CB44" s="732"/>
      <c r="CC44" s="732"/>
      <c r="CD44" s="732"/>
      <c r="CE44" s="732"/>
      <c r="CF44" s="732"/>
      <c r="CG44" s="732"/>
      <c r="CH44" s="732"/>
      <c r="CI44" s="732"/>
      <c r="CJ44" s="732"/>
      <c r="CK44" s="732"/>
      <c r="CL44" s="732"/>
      <c r="CM44" s="732"/>
      <c r="CN44" s="732"/>
      <c r="CO44" s="732"/>
      <c r="CP44" s="732"/>
      <c r="CQ44" s="732"/>
      <c r="CR44" s="732"/>
      <c r="CS44" s="732"/>
      <c r="CT44" s="732"/>
      <c r="CU44" s="732"/>
      <c r="CV44" s="732"/>
      <c r="CW44" s="732"/>
      <c r="CX44" s="732"/>
      <c r="CY44" s="732"/>
      <c r="CZ44" s="732"/>
      <c r="DA44" s="732"/>
      <c r="DB44" s="732"/>
      <c r="DC44" s="732"/>
      <c r="DD44" s="732"/>
      <c r="DE44" s="732"/>
      <c r="DF44" s="732"/>
      <c r="DG44" s="732"/>
      <c r="DH44" s="732"/>
      <c r="DI44" s="732"/>
      <c r="DJ44" s="732"/>
      <c r="DK44" s="732"/>
      <c r="DL44" s="732"/>
      <c r="DM44" s="732"/>
      <c r="DN44" s="732"/>
      <c r="DO44" s="732"/>
      <c r="DP44" s="732"/>
      <c r="DQ44" s="732"/>
      <c r="DR44" s="732"/>
      <c r="DS44" s="732"/>
      <c r="DT44" s="732"/>
      <c r="DU44" s="732"/>
      <c r="DV44" s="732"/>
      <c r="DW44" s="732"/>
      <c r="DX44" s="732"/>
      <c r="DY44" s="732"/>
      <c r="DZ44" s="732"/>
      <c r="EA44" s="732"/>
      <c r="EB44" s="732"/>
      <c r="EC44" s="732"/>
      <c r="ED44" s="732"/>
      <c r="EE44" s="732"/>
      <c r="EF44" s="732"/>
      <c r="EG44" s="732"/>
      <c r="EH44" s="732"/>
      <c r="EI44" s="732"/>
      <c r="EJ44" s="732"/>
      <c r="EK44" s="732"/>
      <c r="EL44" s="732"/>
      <c r="EM44" s="732"/>
      <c r="EN44" s="732"/>
      <c r="EO44" s="732"/>
    </row>
    <row r="45" spans="2:145" s="770" customFormat="1" ht="14.25" customHeight="1" x14ac:dyDescent="0.25">
      <c r="B45" s="924">
        <v>28</v>
      </c>
      <c r="C45" s="925" t="s">
        <v>1915</v>
      </c>
      <c r="D45" s="432" t="s">
        <v>1916</v>
      </c>
      <c r="E45" s="926" t="s">
        <v>1912</v>
      </c>
      <c r="F45" s="927" t="s">
        <v>1913</v>
      </c>
      <c r="G45" s="3656" t="s">
        <v>1917</v>
      </c>
      <c r="H45" s="3657"/>
      <c r="I45" s="3658"/>
      <c r="M45" s="923"/>
      <c r="N45" s="923"/>
      <c r="O45" s="923"/>
      <c r="P45" s="923"/>
      <c r="Q45" s="923"/>
      <c r="R45" s="923"/>
      <c r="S45" s="923"/>
      <c r="T45" s="923"/>
      <c r="U45" s="755"/>
      <c r="V45" s="928"/>
      <c r="W45" s="929"/>
      <c r="X45" s="732"/>
      <c r="Y45" s="782"/>
      <c r="Z45" s="782"/>
      <c r="AA45" s="747"/>
      <c r="AB45" s="748"/>
      <c r="AC45" s="780"/>
      <c r="AD45" s="780"/>
      <c r="AE45" s="780"/>
      <c r="AF45" s="780"/>
      <c r="AG45" s="780"/>
      <c r="AH45" s="780"/>
      <c r="AI45" s="780"/>
      <c r="AJ45" s="780"/>
      <c r="AK45" s="780"/>
      <c r="AL45" s="780"/>
      <c r="AM45" s="780"/>
      <c r="AN45" s="780"/>
      <c r="AO45" s="780"/>
      <c r="AP45" s="780"/>
      <c r="AQ45" s="908"/>
      <c r="AR45" s="748"/>
      <c r="AS45" s="780"/>
      <c r="AT45" s="780"/>
      <c r="AU45" s="780"/>
      <c r="AV45" s="780"/>
      <c r="AW45" s="780"/>
      <c r="AX45" s="780"/>
      <c r="AY45" s="780"/>
      <c r="AZ45" s="780"/>
      <c r="BA45" s="780"/>
      <c r="BB45" s="780"/>
      <c r="BC45" s="780"/>
      <c r="BD45" s="780"/>
      <c r="BE45" s="780"/>
      <c r="BF45" s="780"/>
      <c r="BG45" s="908"/>
      <c r="BH45" s="732"/>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c r="CH45" s="732"/>
      <c r="CI45" s="732"/>
      <c r="CJ45" s="732"/>
      <c r="CK45" s="732"/>
      <c r="CL45" s="732"/>
      <c r="CM45" s="732"/>
      <c r="CN45" s="732"/>
      <c r="CO45" s="732"/>
      <c r="CP45" s="732"/>
      <c r="CQ45" s="732"/>
      <c r="CR45" s="732"/>
      <c r="CS45" s="732"/>
      <c r="CT45" s="732"/>
      <c r="CU45" s="732"/>
      <c r="CV45" s="732"/>
      <c r="CW45" s="732"/>
      <c r="CX45" s="732"/>
      <c r="CY45" s="732"/>
      <c r="CZ45" s="732"/>
      <c r="DA45" s="732"/>
      <c r="DB45" s="732"/>
      <c r="DC45" s="732"/>
      <c r="DD45" s="732"/>
      <c r="DE45" s="732"/>
      <c r="DF45" s="732"/>
      <c r="DG45" s="732"/>
      <c r="DH45" s="732"/>
      <c r="DI45" s="732"/>
      <c r="DJ45" s="732"/>
      <c r="DK45" s="732"/>
      <c r="DL45" s="732"/>
      <c r="DM45" s="732"/>
      <c r="DN45" s="732"/>
      <c r="DO45" s="732"/>
      <c r="DP45" s="732"/>
      <c r="DQ45" s="732"/>
      <c r="DR45" s="732"/>
      <c r="DS45" s="732"/>
      <c r="DT45" s="732"/>
      <c r="DU45" s="732"/>
      <c r="DV45" s="732"/>
      <c r="DW45" s="732"/>
      <c r="DX45" s="732"/>
      <c r="DY45" s="732"/>
      <c r="DZ45" s="732"/>
      <c r="EA45" s="732"/>
      <c r="EB45" s="732"/>
      <c r="EC45" s="732"/>
      <c r="ED45" s="732"/>
      <c r="EE45" s="732"/>
      <c r="EF45" s="732"/>
      <c r="EG45" s="732"/>
      <c r="EH45" s="732"/>
      <c r="EI45" s="732"/>
      <c r="EJ45" s="732"/>
      <c r="EK45" s="732"/>
      <c r="EL45" s="732"/>
      <c r="EM45" s="732"/>
      <c r="EN45" s="732"/>
      <c r="EO45" s="732"/>
    </row>
    <row r="46" spans="2:145" s="770" customFormat="1" ht="15.75" thickBot="1" x14ac:dyDescent="0.3">
      <c r="B46" s="803">
        <v>29</v>
      </c>
      <c r="C46" s="930" t="s">
        <v>1918</v>
      </c>
      <c r="D46" s="432" t="s">
        <v>1919</v>
      </c>
      <c r="E46" s="926" t="s">
        <v>1912</v>
      </c>
      <c r="F46" s="927" t="s">
        <v>1913</v>
      </c>
      <c r="G46" s="3656" t="s">
        <v>1920</v>
      </c>
      <c r="H46" s="3657"/>
      <c r="I46" s="3658"/>
      <c r="J46" s="931"/>
      <c r="K46" s="932"/>
      <c r="L46" s="932"/>
      <c r="M46" s="933"/>
      <c r="N46" s="933"/>
      <c r="O46" s="933"/>
      <c r="P46" s="933"/>
      <c r="Q46" s="933"/>
      <c r="R46" s="933"/>
      <c r="S46" s="933"/>
      <c r="T46" s="933"/>
      <c r="U46" s="755"/>
      <c r="V46" s="912"/>
      <c r="W46" s="811"/>
      <c r="X46" s="732"/>
      <c r="Y46" s="782"/>
      <c r="Z46" s="782"/>
      <c r="AA46" s="747"/>
      <c r="AB46" s="748"/>
      <c r="AC46" s="780"/>
      <c r="AD46" s="780"/>
      <c r="AE46" s="780"/>
      <c r="AF46" s="780"/>
      <c r="AG46" s="780"/>
      <c r="AH46" s="780"/>
      <c r="AI46" s="780"/>
      <c r="AJ46" s="780"/>
      <c r="AK46" s="780"/>
      <c r="AL46" s="780"/>
      <c r="AM46" s="780"/>
      <c r="AN46" s="780"/>
      <c r="AO46" s="780"/>
      <c r="AP46" s="780"/>
      <c r="AQ46" s="873"/>
      <c r="AR46" s="748"/>
      <c r="AS46" s="780"/>
      <c r="AT46" s="780"/>
      <c r="AU46" s="780"/>
      <c r="AV46" s="780"/>
      <c r="AW46" s="780"/>
      <c r="AX46" s="780"/>
      <c r="AY46" s="780"/>
      <c r="AZ46" s="780"/>
      <c r="BA46" s="780"/>
      <c r="BB46" s="780"/>
      <c r="BC46" s="780"/>
      <c r="BD46" s="780"/>
      <c r="BE46" s="780"/>
      <c r="BF46" s="780"/>
      <c r="BG46" s="873"/>
      <c r="BH46" s="732"/>
      <c r="BI46" s="732"/>
      <c r="BJ46" s="732"/>
      <c r="BK46" s="732"/>
      <c r="BL46" s="732"/>
      <c r="BM46" s="732"/>
      <c r="BN46" s="732"/>
      <c r="BO46" s="732"/>
      <c r="BP46" s="732"/>
      <c r="BQ46" s="732"/>
      <c r="BR46" s="732"/>
      <c r="BS46" s="732"/>
      <c r="BT46" s="732"/>
      <c r="BU46" s="732"/>
      <c r="BV46" s="732"/>
      <c r="BW46" s="732"/>
      <c r="BX46" s="732"/>
      <c r="BY46" s="732"/>
      <c r="BZ46" s="732"/>
      <c r="CA46" s="732"/>
      <c r="CB46" s="732"/>
      <c r="CC46" s="732"/>
      <c r="CD46" s="732"/>
      <c r="CE46" s="732"/>
      <c r="CF46" s="732"/>
      <c r="CG46" s="732"/>
      <c r="CH46" s="732"/>
      <c r="CI46" s="732"/>
      <c r="CJ46" s="732"/>
      <c r="CK46" s="732"/>
      <c r="CL46" s="732"/>
      <c r="CM46" s="732"/>
      <c r="CN46" s="732"/>
      <c r="CO46" s="732"/>
      <c r="CP46" s="732"/>
      <c r="CQ46" s="732"/>
      <c r="CR46" s="732"/>
      <c r="CS46" s="732"/>
      <c r="CT46" s="732"/>
      <c r="CU46" s="732"/>
      <c r="CV46" s="732"/>
      <c r="CW46" s="732"/>
      <c r="CX46" s="732"/>
      <c r="CY46" s="732"/>
      <c r="CZ46" s="732"/>
      <c r="DA46" s="732"/>
      <c r="DB46" s="732"/>
      <c r="DC46" s="732"/>
      <c r="DD46" s="732"/>
      <c r="DE46" s="732"/>
      <c r="DF46" s="732"/>
      <c r="DG46" s="732"/>
      <c r="DH46" s="732"/>
      <c r="DI46" s="732"/>
      <c r="DJ46" s="732"/>
      <c r="DK46" s="732"/>
      <c r="DL46" s="732"/>
      <c r="DM46" s="732"/>
      <c r="DN46" s="732"/>
      <c r="DO46" s="732"/>
      <c r="DP46" s="732"/>
      <c r="DQ46" s="732"/>
      <c r="DR46" s="732"/>
      <c r="DS46" s="732"/>
      <c r="DT46" s="732"/>
      <c r="DU46" s="732"/>
      <c r="DV46" s="732"/>
      <c r="DW46" s="732"/>
      <c r="DX46" s="732"/>
      <c r="DY46" s="732"/>
      <c r="DZ46" s="732"/>
      <c r="EA46" s="732"/>
      <c r="EB46" s="732"/>
      <c r="EC46" s="732"/>
      <c r="ED46" s="732"/>
      <c r="EE46" s="732"/>
      <c r="EF46" s="732"/>
      <c r="EG46" s="732"/>
      <c r="EH46" s="732"/>
      <c r="EI46" s="732"/>
      <c r="EJ46" s="732"/>
      <c r="EK46" s="732"/>
      <c r="EL46" s="732"/>
      <c r="EM46" s="732"/>
      <c r="EN46" s="732"/>
      <c r="EO46" s="732"/>
    </row>
    <row r="47" spans="2:145" s="770" customFormat="1" x14ac:dyDescent="0.25">
      <c r="B47" s="803">
        <v>30</v>
      </c>
      <c r="C47" s="930" t="s">
        <v>1921</v>
      </c>
      <c r="D47" s="934" t="s">
        <v>1922</v>
      </c>
      <c r="E47" s="926" t="s">
        <v>1923</v>
      </c>
      <c r="F47" s="935">
        <v>0</v>
      </c>
      <c r="G47" s="936"/>
      <c r="H47" s="937"/>
      <c r="I47" s="937"/>
      <c r="J47" s="937">
        <v>15068</v>
      </c>
      <c r="K47" s="937">
        <v>14960</v>
      </c>
      <c r="L47" s="937">
        <v>14463</v>
      </c>
      <c r="M47" s="937">
        <v>12238</v>
      </c>
      <c r="N47" s="937">
        <v>11082</v>
      </c>
      <c r="O47" s="937">
        <v>10311</v>
      </c>
      <c r="P47" s="937">
        <v>9798</v>
      </c>
      <c r="Q47" s="937">
        <v>9455</v>
      </c>
      <c r="R47" s="937">
        <v>9227</v>
      </c>
      <c r="S47" s="937">
        <v>9074</v>
      </c>
      <c r="T47" s="937"/>
      <c r="U47" s="755"/>
      <c r="V47" s="912"/>
      <c r="W47" s="811"/>
      <c r="X47" s="732"/>
      <c r="Y47" s="782"/>
      <c r="Z47" s="782"/>
      <c r="AA47" s="747"/>
      <c r="AB47" s="748"/>
      <c r="AC47" s="780"/>
      <c r="AD47" s="780"/>
      <c r="AE47" s="780"/>
      <c r="AF47" s="780"/>
      <c r="AG47" s="780"/>
      <c r="AH47" s="780"/>
      <c r="AI47" s="780"/>
      <c r="AJ47" s="780"/>
      <c r="AK47" s="780"/>
      <c r="AL47" s="780"/>
      <c r="AM47" s="780"/>
      <c r="AN47" s="780"/>
      <c r="AO47" s="780"/>
      <c r="AP47" s="780"/>
      <c r="AQ47" s="873"/>
      <c r="AR47" s="748"/>
      <c r="AS47" s="802"/>
      <c r="AT47" s="802"/>
      <c r="AU47" s="802"/>
      <c r="AV47" s="802"/>
      <c r="AW47" s="802"/>
      <c r="AX47" s="802"/>
      <c r="AY47" s="802"/>
      <c r="AZ47" s="802"/>
      <c r="BA47" s="802"/>
      <c r="BB47" s="802"/>
      <c r="BC47" s="802"/>
      <c r="BD47" s="802"/>
      <c r="BE47" s="802"/>
      <c r="BF47" s="802"/>
      <c r="BG47" s="873"/>
      <c r="BH47" s="732"/>
      <c r="BI47" s="732"/>
      <c r="BJ47" s="732"/>
      <c r="BK47" s="732"/>
      <c r="BL47" s="732"/>
      <c r="BM47" s="732"/>
      <c r="BN47" s="732"/>
      <c r="BO47" s="732"/>
      <c r="BP47" s="732"/>
      <c r="BQ47" s="732"/>
      <c r="BR47" s="732"/>
      <c r="BS47" s="732"/>
      <c r="BT47" s="732"/>
      <c r="BU47" s="732"/>
      <c r="BV47" s="732"/>
      <c r="BW47" s="732"/>
      <c r="BX47" s="732"/>
      <c r="BY47" s="732"/>
      <c r="BZ47" s="732"/>
      <c r="CA47" s="732"/>
      <c r="CB47" s="732"/>
      <c r="CC47" s="732"/>
      <c r="CD47" s="732"/>
      <c r="CE47" s="732"/>
      <c r="CF47" s="732"/>
      <c r="CG47" s="732"/>
      <c r="CH47" s="732"/>
      <c r="CI47" s="732"/>
      <c r="CJ47" s="732"/>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2"/>
      <c r="DO47" s="732"/>
      <c r="DP47" s="732"/>
      <c r="DQ47" s="732"/>
      <c r="DR47" s="732"/>
      <c r="DS47" s="732"/>
      <c r="DT47" s="732"/>
      <c r="DU47" s="732"/>
      <c r="DV47" s="732"/>
      <c r="DW47" s="732"/>
      <c r="DX47" s="732"/>
      <c r="DY47" s="732"/>
      <c r="DZ47" s="732"/>
      <c r="EA47" s="732"/>
      <c r="EB47" s="732"/>
      <c r="EC47" s="732"/>
      <c r="ED47" s="732"/>
      <c r="EE47" s="732"/>
      <c r="EF47" s="732"/>
      <c r="EG47" s="732"/>
      <c r="EH47" s="732"/>
      <c r="EI47" s="732"/>
      <c r="EJ47" s="732"/>
      <c r="EK47" s="732"/>
      <c r="EL47" s="732"/>
      <c r="EM47" s="732"/>
      <c r="EN47" s="732"/>
      <c r="EO47" s="732"/>
    </row>
    <row r="48" spans="2:145" s="770" customFormat="1" x14ac:dyDescent="0.25">
      <c r="B48" s="803">
        <v>31</v>
      </c>
      <c r="C48" s="938" t="s">
        <v>1924</v>
      </c>
      <c r="D48" s="939" t="s">
        <v>1925</v>
      </c>
      <c r="E48" s="926" t="s">
        <v>1923</v>
      </c>
      <c r="F48" s="935">
        <v>0</v>
      </c>
      <c r="G48" s="936"/>
      <c r="H48" s="937"/>
      <c r="I48" s="937"/>
      <c r="J48" s="937">
        <v>31</v>
      </c>
      <c r="K48" s="937">
        <v>31</v>
      </c>
      <c r="L48" s="937">
        <v>31</v>
      </c>
      <c r="M48" s="937">
        <v>31</v>
      </c>
      <c r="N48" s="937">
        <v>31</v>
      </c>
      <c r="O48" s="937">
        <v>31</v>
      </c>
      <c r="P48" s="937">
        <v>31</v>
      </c>
      <c r="Q48" s="937">
        <v>31</v>
      </c>
      <c r="R48" s="937">
        <v>31</v>
      </c>
      <c r="S48" s="937">
        <v>31</v>
      </c>
      <c r="T48" s="937"/>
      <c r="U48" s="755"/>
      <c r="V48" s="912"/>
      <c r="W48" s="811"/>
      <c r="X48" s="732"/>
      <c r="Y48" s="782"/>
      <c r="Z48" s="782"/>
      <c r="AA48" s="747"/>
      <c r="AB48" s="748"/>
      <c r="AC48" s="780"/>
      <c r="AD48" s="780"/>
      <c r="AE48" s="780"/>
      <c r="AF48" s="780"/>
      <c r="AG48" s="780"/>
      <c r="AH48" s="780"/>
      <c r="AI48" s="780"/>
      <c r="AJ48" s="780"/>
      <c r="AK48" s="780"/>
      <c r="AL48" s="780"/>
      <c r="AM48" s="780"/>
      <c r="AN48" s="780"/>
      <c r="AO48" s="780"/>
      <c r="AP48" s="780"/>
      <c r="AQ48" s="873"/>
      <c r="AR48" s="748"/>
      <c r="AS48" s="802"/>
      <c r="AT48" s="802"/>
      <c r="AU48" s="802"/>
      <c r="AV48" s="802"/>
      <c r="AW48" s="802"/>
      <c r="AX48" s="802"/>
      <c r="AY48" s="802"/>
      <c r="AZ48" s="802"/>
      <c r="BA48" s="802"/>
      <c r="BB48" s="802"/>
      <c r="BC48" s="802"/>
      <c r="BD48" s="802"/>
      <c r="BE48" s="802"/>
      <c r="BF48" s="802"/>
      <c r="BG48" s="873"/>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c r="DK48" s="732"/>
      <c r="DL48" s="732"/>
      <c r="DM48" s="732"/>
      <c r="DN48" s="732"/>
      <c r="DO48" s="732"/>
      <c r="DP48" s="732"/>
      <c r="DQ48" s="732"/>
      <c r="DR48" s="732"/>
      <c r="DS48" s="732"/>
      <c r="DT48" s="732"/>
      <c r="DU48" s="732"/>
      <c r="DV48" s="732"/>
      <c r="DW48" s="732"/>
      <c r="DX48" s="732"/>
      <c r="DY48" s="732"/>
      <c r="DZ48" s="732"/>
      <c r="EA48" s="732"/>
      <c r="EB48" s="732"/>
      <c r="EC48" s="732"/>
      <c r="ED48" s="732"/>
      <c r="EE48" s="732"/>
      <c r="EF48" s="732"/>
      <c r="EG48" s="732"/>
      <c r="EH48" s="732"/>
      <c r="EI48" s="732"/>
      <c r="EJ48" s="732"/>
      <c r="EK48" s="732"/>
      <c r="EL48" s="732"/>
      <c r="EM48" s="732"/>
      <c r="EN48" s="732"/>
      <c r="EO48" s="732"/>
    </row>
    <row r="49" spans="2:145" s="770" customFormat="1" x14ac:dyDescent="0.25">
      <c r="B49" s="803">
        <v>32</v>
      </c>
      <c r="C49" s="889" t="s">
        <v>1926</v>
      </c>
      <c r="D49" s="432" t="s">
        <v>1927</v>
      </c>
      <c r="E49" s="940" t="s">
        <v>1880</v>
      </c>
      <c r="F49" s="806">
        <v>2</v>
      </c>
      <c r="G49" s="941"/>
      <c r="H49" s="942"/>
      <c r="I49" s="942"/>
      <c r="J49" s="942">
        <v>0.1225</v>
      </c>
      <c r="K49" s="942">
        <v>0.12139999999999999</v>
      </c>
      <c r="L49" s="942">
        <v>0.11700000000000001</v>
      </c>
      <c r="M49" s="942">
        <v>0.1176</v>
      </c>
      <c r="N49" s="942">
        <v>0.1171</v>
      </c>
      <c r="O49" s="942">
        <v>0.1171</v>
      </c>
      <c r="P49" s="942">
        <v>0.1171</v>
      </c>
      <c r="Q49" s="942">
        <v>0.1171</v>
      </c>
      <c r="R49" s="942">
        <v>0.1171</v>
      </c>
      <c r="S49" s="942">
        <v>0.1171</v>
      </c>
      <c r="T49" s="942"/>
      <c r="U49" s="755"/>
      <c r="V49" s="912"/>
      <c r="W49" s="811"/>
      <c r="X49" s="732"/>
      <c r="Y49" s="782"/>
      <c r="Z49" s="782"/>
      <c r="AA49" s="747"/>
      <c r="AB49" s="748"/>
      <c r="AC49" s="780"/>
      <c r="AD49" s="780"/>
      <c r="AE49" s="780"/>
      <c r="AF49" s="780"/>
      <c r="AG49" s="780"/>
      <c r="AH49" s="780"/>
      <c r="AI49" s="780"/>
      <c r="AJ49" s="780"/>
      <c r="AK49" s="780"/>
      <c r="AL49" s="780"/>
      <c r="AM49" s="780"/>
      <c r="AN49" s="780"/>
      <c r="AO49" s="780"/>
      <c r="AP49" s="780"/>
      <c r="AQ49" s="943"/>
      <c r="AR49" s="748"/>
      <c r="AS49" s="780"/>
      <c r="AT49" s="780"/>
      <c r="AU49" s="780"/>
      <c r="AV49" s="780"/>
      <c r="AW49" s="780"/>
      <c r="AX49" s="780"/>
      <c r="AY49" s="780"/>
      <c r="AZ49" s="780"/>
      <c r="BA49" s="780"/>
      <c r="BB49" s="780"/>
      <c r="BC49" s="780"/>
      <c r="BD49" s="780"/>
      <c r="BE49" s="780"/>
      <c r="BF49" s="780"/>
      <c r="BG49" s="943"/>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c r="DK49" s="732"/>
      <c r="DL49" s="732"/>
      <c r="DM49" s="732"/>
      <c r="DN49" s="732"/>
      <c r="DO49" s="732"/>
      <c r="DP49" s="732"/>
      <c r="DQ49" s="732"/>
      <c r="DR49" s="732"/>
      <c r="DS49" s="732"/>
      <c r="DT49" s="732"/>
      <c r="DU49" s="732"/>
      <c r="DV49" s="732"/>
      <c r="DW49" s="732"/>
      <c r="DX49" s="732"/>
      <c r="DY49" s="732"/>
      <c r="DZ49" s="732"/>
      <c r="EA49" s="732"/>
      <c r="EB49" s="732"/>
      <c r="EC49" s="732"/>
      <c r="ED49" s="732"/>
      <c r="EE49" s="732"/>
      <c r="EF49" s="732"/>
      <c r="EG49" s="732"/>
      <c r="EH49" s="732"/>
      <c r="EI49" s="732"/>
      <c r="EJ49" s="732"/>
      <c r="EK49" s="732"/>
      <c r="EL49" s="732"/>
      <c r="EM49" s="732"/>
      <c r="EN49" s="732"/>
      <c r="EO49" s="732"/>
    </row>
    <row r="50" spans="2:145" s="770" customFormat="1" x14ac:dyDescent="0.25">
      <c r="B50" s="803">
        <v>33</v>
      </c>
      <c r="C50" s="889" t="s">
        <v>1928</v>
      </c>
      <c r="D50" s="432" t="s">
        <v>1929</v>
      </c>
      <c r="E50" s="940" t="s">
        <v>1880</v>
      </c>
      <c r="F50" s="806">
        <v>2</v>
      </c>
      <c r="G50" s="941"/>
      <c r="H50" s="942"/>
      <c r="I50" s="942"/>
      <c r="J50" s="942">
        <v>0</v>
      </c>
      <c r="K50" s="942">
        <v>0</v>
      </c>
      <c r="L50" s="942">
        <v>0</v>
      </c>
      <c r="M50" s="942">
        <v>0</v>
      </c>
      <c r="N50" s="942">
        <v>0</v>
      </c>
      <c r="O50" s="942">
        <v>0</v>
      </c>
      <c r="P50" s="942">
        <v>0</v>
      </c>
      <c r="Q50" s="942">
        <v>0</v>
      </c>
      <c r="R50" s="942">
        <v>0</v>
      </c>
      <c r="S50" s="942">
        <v>0</v>
      </c>
      <c r="T50" s="942"/>
      <c r="U50" s="755"/>
      <c r="V50" s="912"/>
      <c r="W50" s="811"/>
      <c r="X50" s="732"/>
      <c r="Y50" s="782"/>
      <c r="Z50" s="782"/>
      <c r="AA50" s="747"/>
      <c r="AB50" s="748"/>
      <c r="AC50" s="780"/>
      <c r="AD50" s="780"/>
      <c r="AE50" s="780"/>
      <c r="AF50" s="780"/>
      <c r="AG50" s="780"/>
      <c r="AH50" s="780"/>
      <c r="AI50" s="780"/>
      <c r="AJ50" s="780"/>
      <c r="AK50" s="780"/>
      <c r="AL50" s="780"/>
      <c r="AM50" s="780"/>
      <c r="AN50" s="780"/>
      <c r="AO50" s="780"/>
      <c r="AP50" s="780"/>
      <c r="AQ50" s="943"/>
      <c r="AR50" s="748"/>
      <c r="AS50" s="780"/>
      <c r="AT50" s="780"/>
      <c r="AU50" s="780"/>
      <c r="AV50" s="780"/>
      <c r="AW50" s="780"/>
      <c r="AX50" s="780"/>
      <c r="AY50" s="780"/>
      <c r="AZ50" s="780"/>
      <c r="BA50" s="780"/>
      <c r="BB50" s="780"/>
      <c r="BC50" s="780"/>
      <c r="BD50" s="780"/>
      <c r="BE50" s="780"/>
      <c r="BF50" s="780"/>
      <c r="BG50" s="943"/>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c r="DK50" s="732"/>
      <c r="DL50" s="732"/>
      <c r="DM50" s="732"/>
      <c r="DN50" s="732"/>
      <c r="DO50" s="732"/>
      <c r="DP50" s="732"/>
      <c r="DQ50" s="732"/>
      <c r="DR50" s="732"/>
      <c r="DS50" s="732"/>
      <c r="DT50" s="732"/>
      <c r="DU50" s="732"/>
      <c r="DV50" s="732"/>
      <c r="DW50" s="732"/>
      <c r="DX50" s="732"/>
      <c r="DY50" s="732"/>
      <c r="DZ50" s="732"/>
      <c r="EA50" s="732"/>
      <c r="EB50" s="732"/>
      <c r="EC50" s="732"/>
      <c r="ED50" s="732"/>
      <c r="EE50" s="732"/>
      <c r="EF50" s="732"/>
      <c r="EG50" s="732"/>
      <c r="EH50" s="732"/>
      <c r="EI50" s="732"/>
      <c r="EJ50" s="732"/>
      <c r="EK50" s="732"/>
      <c r="EL50" s="732"/>
      <c r="EM50" s="732"/>
      <c r="EN50" s="732"/>
      <c r="EO50" s="732"/>
    </row>
    <row r="51" spans="2:145" s="770" customFormat="1" ht="15.75" thickBot="1" x14ac:dyDescent="0.3">
      <c r="B51" s="803">
        <v>34</v>
      </c>
      <c r="C51" s="938" t="s">
        <v>1930</v>
      </c>
      <c r="D51" s="934" t="s">
        <v>1931</v>
      </c>
      <c r="E51" s="816" t="s">
        <v>1932</v>
      </c>
      <c r="F51" s="817">
        <v>2</v>
      </c>
      <c r="G51" s="944"/>
      <c r="H51" s="945"/>
      <c r="I51" s="945"/>
      <c r="J51" s="945">
        <v>13.55</v>
      </c>
      <c r="K51" s="945">
        <v>14.1</v>
      </c>
      <c r="L51" s="946">
        <v>17.670000000000002</v>
      </c>
      <c r="M51" s="947">
        <v>17.100000000000001</v>
      </c>
      <c r="N51" s="947">
        <v>17.34</v>
      </c>
      <c r="O51" s="948">
        <v>17.53</v>
      </c>
      <c r="P51" s="948">
        <v>17.95</v>
      </c>
      <c r="Q51" s="948">
        <v>17.899999999999999</v>
      </c>
      <c r="R51" s="948">
        <v>18.329999999999998</v>
      </c>
      <c r="S51" s="948">
        <v>18.78</v>
      </c>
      <c r="T51" s="947"/>
      <c r="U51" s="755"/>
      <c r="V51" s="949"/>
      <c r="W51" s="811"/>
      <c r="X51" s="732"/>
      <c r="Y51" s="782"/>
      <c r="Z51" s="782"/>
      <c r="AA51" s="747"/>
      <c r="AB51" s="748"/>
      <c r="AC51" s="780"/>
      <c r="AD51" s="780"/>
      <c r="AE51" s="780"/>
      <c r="AF51" s="780"/>
      <c r="AG51" s="780"/>
      <c r="AH51" s="780"/>
      <c r="AI51" s="780"/>
      <c r="AJ51" s="780"/>
      <c r="AK51" s="780"/>
      <c r="AL51" s="780"/>
      <c r="AM51" s="780"/>
      <c r="AN51" s="780"/>
      <c r="AO51" s="780"/>
      <c r="AP51" s="780"/>
      <c r="AQ51" s="943"/>
      <c r="AR51" s="748"/>
      <c r="AS51" s="802"/>
      <c r="AT51" s="802"/>
      <c r="AU51" s="802"/>
      <c r="AV51" s="802"/>
      <c r="AW51" s="802"/>
      <c r="AX51" s="802"/>
      <c r="AY51" s="802"/>
      <c r="AZ51" s="802"/>
      <c r="BA51" s="802"/>
      <c r="BB51" s="802"/>
      <c r="BC51" s="802"/>
      <c r="BD51" s="802"/>
      <c r="BE51" s="802"/>
      <c r="BF51" s="802"/>
      <c r="BG51" s="943"/>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c r="DK51" s="732"/>
      <c r="DL51" s="732"/>
      <c r="DM51" s="732"/>
      <c r="DN51" s="732"/>
      <c r="DO51" s="732"/>
      <c r="DP51" s="732"/>
      <c r="DQ51" s="732"/>
      <c r="DR51" s="732"/>
      <c r="DS51" s="732"/>
      <c r="DT51" s="732"/>
      <c r="DU51" s="732"/>
      <c r="DV51" s="732"/>
      <c r="DW51" s="732"/>
      <c r="DX51" s="732"/>
      <c r="DY51" s="732"/>
      <c r="DZ51" s="732"/>
      <c r="EA51" s="732"/>
      <c r="EB51" s="732"/>
      <c r="EC51" s="732"/>
      <c r="ED51" s="732"/>
      <c r="EE51" s="732"/>
      <c r="EF51" s="732"/>
      <c r="EG51" s="732"/>
      <c r="EH51" s="732"/>
      <c r="EI51" s="732"/>
      <c r="EJ51" s="732"/>
      <c r="EK51" s="732"/>
      <c r="EL51" s="732"/>
      <c r="EM51" s="732"/>
      <c r="EN51" s="732"/>
      <c r="EO51" s="732"/>
    </row>
    <row r="52" spans="2:145" s="770" customFormat="1" ht="15.75" thickBot="1" x14ac:dyDescent="0.3">
      <c r="B52" s="822">
        <v>35</v>
      </c>
      <c r="C52" s="950" t="s">
        <v>1933</v>
      </c>
      <c r="D52" s="824" t="s">
        <v>1934</v>
      </c>
      <c r="E52" s="951" t="s">
        <v>41</v>
      </c>
      <c r="F52" s="826">
        <v>3</v>
      </c>
      <c r="G52" s="952"/>
      <c r="H52" s="953"/>
      <c r="I52" s="953"/>
      <c r="J52" s="953">
        <v>1.0469999999999999</v>
      </c>
      <c r="K52" s="953">
        <v>1.107</v>
      </c>
      <c r="L52" s="953">
        <v>0.94299999999999995</v>
      </c>
      <c r="M52" s="954">
        <v>0.98</v>
      </c>
      <c r="N52" s="954">
        <v>0.88100000000000001</v>
      </c>
      <c r="O52" s="954">
        <v>0.85099999999999998</v>
      </c>
      <c r="P52" s="954">
        <v>0.81499999999999995</v>
      </c>
      <c r="Q52" s="954">
        <v>0.8</v>
      </c>
      <c r="R52" s="954">
        <v>0.80400000000000005</v>
      </c>
      <c r="S52" s="954">
        <v>0.80800000000000005</v>
      </c>
      <c r="T52" s="953"/>
      <c r="U52" s="755"/>
      <c r="V52" s="955"/>
      <c r="W52" s="831"/>
      <c r="X52" s="732"/>
      <c r="Y52" s="782"/>
      <c r="Z52" s="782"/>
      <c r="AA52" s="747"/>
      <c r="AB52" s="748"/>
      <c r="AC52" s="780"/>
      <c r="AD52" s="780"/>
      <c r="AE52" s="780"/>
      <c r="AF52" s="780"/>
      <c r="AG52" s="780"/>
      <c r="AH52" s="780"/>
      <c r="AI52" s="780"/>
      <c r="AJ52" s="780"/>
      <c r="AK52" s="780"/>
      <c r="AL52" s="780"/>
      <c r="AM52" s="780"/>
      <c r="AN52" s="780"/>
      <c r="AO52" s="780"/>
      <c r="AP52" s="780"/>
      <c r="AQ52" s="943"/>
      <c r="AR52" s="748"/>
      <c r="AS52" s="802"/>
      <c r="AT52" s="802"/>
      <c r="AU52" s="802"/>
      <c r="AV52" s="802"/>
      <c r="AW52" s="802"/>
      <c r="AX52" s="802"/>
      <c r="AY52" s="802"/>
      <c r="AZ52" s="802"/>
      <c r="BA52" s="802"/>
      <c r="BB52" s="802"/>
      <c r="BC52" s="802"/>
      <c r="BD52" s="802"/>
      <c r="BE52" s="802"/>
      <c r="BF52" s="802"/>
      <c r="BG52" s="943"/>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c r="DK52" s="732"/>
      <c r="DL52" s="732"/>
      <c r="DM52" s="732"/>
      <c r="DN52" s="732"/>
      <c r="DO52" s="732"/>
      <c r="DP52" s="732"/>
      <c r="DQ52" s="732"/>
      <c r="DR52" s="732"/>
      <c r="DS52" s="732"/>
      <c r="DT52" s="732"/>
      <c r="DU52" s="732"/>
      <c r="DV52" s="732"/>
      <c r="DW52" s="732"/>
      <c r="DX52" s="732"/>
      <c r="DY52" s="732"/>
      <c r="DZ52" s="732"/>
      <c r="EA52" s="732"/>
      <c r="EB52" s="732"/>
      <c r="EC52" s="732"/>
      <c r="ED52" s="732"/>
      <c r="EE52" s="732"/>
      <c r="EF52" s="732"/>
      <c r="EG52" s="732"/>
      <c r="EH52" s="732"/>
      <c r="EI52" s="732"/>
      <c r="EJ52" s="732"/>
      <c r="EK52" s="732"/>
      <c r="EL52" s="732"/>
      <c r="EM52" s="732"/>
      <c r="EN52" s="732"/>
      <c r="EO52" s="732"/>
    </row>
    <row r="53" spans="2:145" s="770" customFormat="1" ht="15.75" thickBot="1" x14ac:dyDescent="0.3">
      <c r="B53" s="863"/>
      <c r="C53" s="732"/>
      <c r="D53" s="864"/>
      <c r="E53" s="866"/>
      <c r="F53" s="866"/>
      <c r="G53" s="956"/>
      <c r="H53" s="956"/>
      <c r="I53" s="956"/>
      <c r="J53" s="956"/>
      <c r="K53" s="956"/>
      <c r="L53" s="956"/>
      <c r="M53" s="956"/>
      <c r="N53" s="956"/>
      <c r="O53" s="956"/>
      <c r="P53" s="956"/>
      <c r="Q53" s="956"/>
      <c r="R53" s="956"/>
      <c r="S53" s="956"/>
      <c r="T53" s="956"/>
      <c r="U53" s="755"/>
      <c r="V53" s="903"/>
      <c r="W53" s="789"/>
      <c r="X53" s="732"/>
      <c r="Y53" s="782"/>
      <c r="Z53" s="782"/>
      <c r="AA53" s="747"/>
      <c r="AB53" s="943"/>
      <c r="AC53" s="780"/>
      <c r="AD53" s="780"/>
      <c r="AE53" s="780"/>
      <c r="AF53" s="780"/>
      <c r="AG53" s="780"/>
      <c r="AH53" s="780"/>
      <c r="AI53" s="780"/>
      <c r="AJ53" s="780"/>
      <c r="AK53" s="780"/>
      <c r="AL53" s="780"/>
      <c r="AM53" s="780"/>
      <c r="AN53" s="780"/>
      <c r="AO53" s="780"/>
      <c r="AP53" s="780"/>
      <c r="AQ53" s="943"/>
      <c r="AR53" s="943"/>
      <c r="AS53" s="780"/>
      <c r="AT53" s="780"/>
      <c r="AU53" s="780"/>
      <c r="AV53" s="780"/>
      <c r="AW53" s="780"/>
      <c r="AX53" s="780"/>
      <c r="AY53" s="780"/>
      <c r="AZ53" s="780"/>
      <c r="BA53" s="780"/>
      <c r="BB53" s="780"/>
      <c r="BC53" s="780"/>
      <c r="BD53" s="780"/>
      <c r="BE53" s="780"/>
      <c r="BF53" s="780"/>
      <c r="BG53" s="943"/>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c r="DK53" s="732"/>
      <c r="DL53" s="732"/>
      <c r="DM53" s="732"/>
      <c r="DN53" s="732"/>
      <c r="DO53" s="732"/>
      <c r="DP53" s="732"/>
      <c r="DQ53" s="732"/>
      <c r="DR53" s="732"/>
      <c r="DS53" s="732"/>
      <c r="DT53" s="732"/>
      <c r="DU53" s="732"/>
      <c r="DV53" s="732"/>
      <c r="DW53" s="732"/>
      <c r="DX53" s="732"/>
      <c r="DY53" s="732"/>
      <c r="DZ53" s="732"/>
      <c r="EA53" s="732"/>
      <c r="EB53" s="732"/>
      <c r="EC53" s="732"/>
      <c r="ED53" s="732"/>
      <c r="EE53" s="732"/>
      <c r="EF53" s="732"/>
      <c r="EG53" s="732"/>
      <c r="EH53" s="732"/>
      <c r="EI53" s="732"/>
      <c r="EJ53" s="732"/>
      <c r="EK53" s="732"/>
      <c r="EL53" s="732"/>
      <c r="EM53" s="732"/>
      <c r="EN53" s="732"/>
      <c r="EO53" s="732"/>
    </row>
    <row r="54" spans="2:145" s="770" customFormat="1" ht="15.75" thickBot="1" x14ac:dyDescent="0.3">
      <c r="B54" s="917" t="s">
        <v>290</v>
      </c>
      <c r="C54" s="918" t="s">
        <v>1935</v>
      </c>
      <c r="D54" s="864"/>
      <c r="E54" s="865"/>
      <c r="F54" s="883"/>
      <c r="L54" s="919"/>
      <c r="M54" s="919"/>
      <c r="R54" s="732"/>
      <c r="S54" s="732"/>
      <c r="T54" s="732"/>
      <c r="U54" s="732"/>
      <c r="V54" s="774"/>
      <c r="W54" s="732"/>
      <c r="X54" s="732"/>
      <c r="Y54" s="782"/>
      <c r="Z54" s="782"/>
      <c r="AA54" s="747"/>
      <c r="AB54" s="943"/>
      <c r="AC54" s="780"/>
      <c r="AD54" s="780"/>
      <c r="AE54" s="780"/>
      <c r="AF54" s="780"/>
      <c r="AG54" s="780"/>
      <c r="AH54" s="780"/>
      <c r="AI54" s="780"/>
      <c r="AJ54" s="780"/>
      <c r="AK54" s="780"/>
      <c r="AL54" s="780"/>
      <c r="AM54" s="780"/>
      <c r="AN54" s="780"/>
      <c r="AO54" s="780"/>
      <c r="AP54" s="780"/>
      <c r="AQ54" s="943"/>
      <c r="AR54" s="943"/>
      <c r="AS54" s="780"/>
      <c r="AT54" s="780"/>
      <c r="AU54" s="780"/>
      <c r="AV54" s="780"/>
      <c r="AW54" s="780"/>
      <c r="AX54" s="780"/>
      <c r="AY54" s="780"/>
      <c r="AZ54" s="780"/>
      <c r="BA54" s="780"/>
      <c r="BB54" s="780"/>
      <c r="BC54" s="780"/>
      <c r="BD54" s="780"/>
      <c r="BE54" s="780"/>
      <c r="BF54" s="780"/>
      <c r="BG54" s="943"/>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c r="DK54" s="732"/>
      <c r="DL54" s="732"/>
      <c r="DM54" s="732"/>
      <c r="DN54" s="732"/>
      <c r="DO54" s="732"/>
      <c r="DP54" s="732"/>
      <c r="DQ54" s="732"/>
      <c r="DR54" s="732"/>
      <c r="DS54" s="732"/>
      <c r="DT54" s="732"/>
      <c r="DU54" s="732"/>
      <c r="DV54" s="732"/>
      <c r="DW54" s="732"/>
      <c r="DX54" s="732"/>
      <c r="DY54" s="732"/>
      <c r="DZ54" s="732"/>
      <c r="EA54" s="732"/>
      <c r="EB54" s="732"/>
      <c r="EC54" s="732"/>
      <c r="ED54" s="732"/>
      <c r="EE54" s="732"/>
      <c r="EF54" s="732"/>
      <c r="EG54" s="732"/>
      <c r="EH54" s="732"/>
      <c r="EI54" s="732"/>
      <c r="EJ54" s="732"/>
      <c r="EK54" s="732"/>
      <c r="EL54" s="732"/>
      <c r="EM54" s="732"/>
      <c r="EN54" s="732"/>
      <c r="EO54" s="732"/>
    </row>
    <row r="55" spans="2:145" s="770" customFormat="1" x14ac:dyDescent="0.25">
      <c r="B55" s="791">
        <v>27</v>
      </c>
      <c r="C55" s="920" t="s">
        <v>1936</v>
      </c>
      <c r="D55" s="793" t="s">
        <v>1937</v>
      </c>
      <c r="E55" s="921" t="s">
        <v>1912</v>
      </c>
      <c r="F55" s="922" t="s">
        <v>1913</v>
      </c>
      <c r="G55" s="3653" t="s">
        <v>1914</v>
      </c>
      <c r="H55" s="3654"/>
      <c r="I55" s="3655"/>
      <c r="J55" s="923"/>
      <c r="K55" s="923"/>
      <c r="L55" s="923"/>
      <c r="M55" s="923"/>
      <c r="N55" s="923"/>
      <c r="O55" s="923"/>
      <c r="P55" s="923"/>
      <c r="Q55" s="923"/>
      <c r="R55" s="923"/>
      <c r="S55" s="923"/>
      <c r="T55" s="923"/>
      <c r="U55" s="755"/>
      <c r="V55" s="907"/>
      <c r="W55" s="801"/>
      <c r="X55" s="732"/>
      <c r="Y55" s="782"/>
      <c r="Z55" s="782"/>
      <c r="AA55" s="747"/>
      <c r="AB55" s="748"/>
      <c r="AC55" s="780"/>
      <c r="AD55" s="780"/>
      <c r="AE55" s="780"/>
      <c r="AF55" s="780"/>
      <c r="AG55" s="780"/>
      <c r="AH55" s="780"/>
      <c r="AI55" s="780"/>
      <c r="AJ55" s="780"/>
      <c r="AK55" s="780"/>
      <c r="AL55" s="780"/>
      <c r="AM55" s="780"/>
      <c r="AN55" s="780"/>
      <c r="AO55" s="780"/>
      <c r="AP55" s="780"/>
      <c r="AQ55" s="957"/>
      <c r="AR55" s="748"/>
      <c r="AS55" s="780"/>
      <c r="AT55" s="780"/>
      <c r="AU55" s="780"/>
      <c r="AV55" s="780"/>
      <c r="AW55" s="780"/>
      <c r="AX55" s="780"/>
      <c r="AY55" s="780"/>
      <c r="AZ55" s="780"/>
      <c r="BA55" s="780"/>
      <c r="BB55" s="780"/>
      <c r="BC55" s="780"/>
      <c r="BD55" s="780"/>
      <c r="BE55" s="780"/>
      <c r="BF55" s="780"/>
      <c r="BG55" s="957"/>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c r="DK55" s="732"/>
      <c r="DL55" s="732"/>
      <c r="DM55" s="732"/>
      <c r="DN55" s="732"/>
      <c r="DO55" s="732"/>
      <c r="DP55" s="732"/>
      <c r="DQ55" s="732"/>
      <c r="DR55" s="732"/>
      <c r="DS55" s="732"/>
      <c r="DT55" s="732"/>
      <c r="DU55" s="732"/>
      <c r="DV55" s="732"/>
      <c r="DW55" s="732"/>
      <c r="DX55" s="732"/>
      <c r="DY55" s="732"/>
      <c r="DZ55" s="732"/>
      <c r="EA55" s="732"/>
      <c r="EB55" s="732"/>
      <c r="EC55" s="732"/>
      <c r="ED55" s="732"/>
      <c r="EE55" s="732"/>
      <c r="EF55" s="732"/>
      <c r="EG55" s="732"/>
      <c r="EH55" s="732"/>
      <c r="EI55" s="732"/>
      <c r="EJ55" s="732"/>
      <c r="EK55" s="732"/>
      <c r="EL55" s="732"/>
      <c r="EM55" s="732"/>
      <c r="EN55" s="732"/>
      <c r="EO55" s="732"/>
    </row>
    <row r="56" spans="2:145" s="770" customFormat="1" x14ac:dyDescent="0.25">
      <c r="B56" s="924">
        <v>28</v>
      </c>
      <c r="C56" s="925" t="s">
        <v>1938</v>
      </c>
      <c r="D56" s="432" t="s">
        <v>1939</v>
      </c>
      <c r="E56" s="926" t="s">
        <v>1912</v>
      </c>
      <c r="F56" s="927" t="s">
        <v>1913</v>
      </c>
      <c r="G56" s="3656" t="s">
        <v>1917</v>
      </c>
      <c r="H56" s="3657"/>
      <c r="I56" s="3658"/>
      <c r="J56" s="923"/>
      <c r="K56" s="923"/>
      <c r="L56" s="958"/>
      <c r="M56" s="923"/>
      <c r="N56" s="923"/>
      <c r="O56" s="923"/>
      <c r="P56" s="923"/>
      <c r="Q56" s="923"/>
      <c r="R56" s="923"/>
      <c r="S56" s="923"/>
      <c r="T56" s="923"/>
      <c r="U56" s="755"/>
      <c r="V56" s="928"/>
      <c r="W56" s="929"/>
      <c r="X56" s="732"/>
      <c r="Y56" s="782"/>
      <c r="Z56" s="782"/>
      <c r="AA56" s="747"/>
      <c r="AB56" s="748"/>
      <c r="AC56" s="780"/>
      <c r="AD56" s="780"/>
      <c r="AE56" s="780"/>
      <c r="AF56" s="780"/>
      <c r="AG56" s="780"/>
      <c r="AH56" s="780"/>
      <c r="AI56" s="780"/>
      <c r="AJ56" s="780"/>
      <c r="AK56" s="780"/>
      <c r="AL56" s="780"/>
      <c r="AM56" s="780"/>
      <c r="AN56" s="780"/>
      <c r="AO56" s="780"/>
      <c r="AP56" s="780"/>
      <c r="AQ56" s="957"/>
      <c r="AR56" s="748"/>
      <c r="AS56" s="780"/>
      <c r="AT56" s="780"/>
      <c r="AU56" s="780"/>
      <c r="AV56" s="780"/>
      <c r="AW56" s="780"/>
      <c r="AX56" s="780"/>
      <c r="AY56" s="780"/>
      <c r="AZ56" s="780"/>
      <c r="BA56" s="780"/>
      <c r="BB56" s="780"/>
      <c r="BC56" s="780"/>
      <c r="BD56" s="780"/>
      <c r="BE56" s="780"/>
      <c r="BF56" s="780"/>
      <c r="BG56" s="957"/>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c r="DK56" s="732"/>
      <c r="DL56" s="732"/>
      <c r="DM56" s="732"/>
      <c r="DN56" s="732"/>
      <c r="DO56" s="732"/>
      <c r="DP56" s="732"/>
      <c r="DQ56" s="732"/>
      <c r="DR56" s="732"/>
      <c r="DS56" s="732"/>
      <c r="DT56" s="732"/>
      <c r="DU56" s="732"/>
      <c r="DV56" s="732"/>
      <c r="DW56" s="732"/>
      <c r="DX56" s="732"/>
      <c r="DY56" s="732"/>
      <c r="DZ56" s="732"/>
      <c r="EA56" s="732"/>
      <c r="EB56" s="732"/>
      <c r="EC56" s="732"/>
      <c r="ED56" s="732"/>
      <c r="EE56" s="732"/>
      <c r="EF56" s="732"/>
      <c r="EG56" s="732"/>
      <c r="EH56" s="732"/>
      <c r="EI56" s="732"/>
      <c r="EJ56" s="732"/>
      <c r="EK56" s="732"/>
      <c r="EL56" s="732"/>
      <c r="EM56" s="732"/>
      <c r="EN56" s="732"/>
      <c r="EO56" s="732"/>
    </row>
    <row r="57" spans="2:145" s="770" customFormat="1" ht="15.75" thickBot="1" x14ac:dyDescent="0.3">
      <c r="B57" s="803">
        <v>29</v>
      </c>
      <c r="C57" s="930" t="s">
        <v>1940</v>
      </c>
      <c r="D57" s="432" t="s">
        <v>1941</v>
      </c>
      <c r="E57" s="926" t="s">
        <v>1912</v>
      </c>
      <c r="F57" s="927" t="s">
        <v>1913</v>
      </c>
      <c r="G57" s="3656" t="s">
        <v>1942</v>
      </c>
      <c r="H57" s="3657"/>
      <c r="I57" s="3658"/>
      <c r="J57" s="933"/>
      <c r="K57" s="933"/>
      <c r="L57" s="933"/>
      <c r="M57" s="933"/>
      <c r="N57" s="933"/>
      <c r="O57" s="933"/>
      <c r="P57" s="933"/>
      <c r="Q57" s="933"/>
      <c r="R57" s="933"/>
      <c r="S57" s="933"/>
      <c r="T57" s="933"/>
      <c r="U57" s="755"/>
      <c r="V57" s="912"/>
      <c r="W57" s="811"/>
      <c r="X57" s="732"/>
      <c r="Y57" s="782"/>
      <c r="Z57" s="782"/>
      <c r="AA57" s="747"/>
      <c r="AB57" s="748"/>
      <c r="AC57" s="780"/>
      <c r="AD57" s="780"/>
      <c r="AE57" s="780"/>
      <c r="AF57" s="780"/>
      <c r="AG57" s="780"/>
      <c r="AH57" s="780"/>
      <c r="AI57" s="780"/>
      <c r="AJ57" s="780"/>
      <c r="AK57" s="780"/>
      <c r="AL57" s="780"/>
      <c r="AM57" s="780"/>
      <c r="AN57" s="780"/>
      <c r="AO57" s="780"/>
      <c r="AP57" s="780"/>
      <c r="AQ57" s="957"/>
      <c r="AR57" s="748"/>
      <c r="AS57" s="780"/>
      <c r="AT57" s="780"/>
      <c r="AU57" s="780"/>
      <c r="AV57" s="780"/>
      <c r="AW57" s="780"/>
      <c r="AX57" s="780"/>
      <c r="AY57" s="780"/>
      <c r="AZ57" s="780"/>
      <c r="BA57" s="780"/>
      <c r="BB57" s="780"/>
      <c r="BC57" s="780"/>
      <c r="BD57" s="780"/>
      <c r="BE57" s="780"/>
      <c r="BF57" s="780"/>
      <c r="BG57" s="957"/>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c r="DK57" s="732"/>
      <c r="DL57" s="732"/>
      <c r="DM57" s="732"/>
      <c r="DN57" s="732"/>
      <c r="DO57" s="732"/>
      <c r="DP57" s="732"/>
      <c r="DQ57" s="732"/>
      <c r="DR57" s="732"/>
      <c r="DS57" s="732"/>
      <c r="DT57" s="732"/>
      <c r="DU57" s="732"/>
      <c r="DV57" s="732"/>
      <c r="DW57" s="732"/>
      <c r="DX57" s="732"/>
      <c r="DY57" s="732"/>
      <c r="DZ57" s="732"/>
      <c r="EA57" s="732"/>
      <c r="EB57" s="732"/>
      <c r="EC57" s="732"/>
      <c r="ED57" s="732"/>
      <c r="EE57" s="732"/>
      <c r="EF57" s="732"/>
      <c r="EG57" s="732"/>
      <c r="EH57" s="732"/>
      <c r="EI57" s="732"/>
      <c r="EJ57" s="732"/>
      <c r="EK57" s="732"/>
      <c r="EL57" s="732"/>
      <c r="EM57" s="732"/>
      <c r="EN57" s="732"/>
      <c r="EO57" s="732"/>
    </row>
    <row r="58" spans="2:145" s="770" customFormat="1" x14ac:dyDescent="0.25">
      <c r="B58" s="803">
        <v>30</v>
      </c>
      <c r="C58" s="930" t="s">
        <v>1943</v>
      </c>
      <c r="D58" s="934" t="s">
        <v>1944</v>
      </c>
      <c r="E58" s="926" t="s">
        <v>1923</v>
      </c>
      <c r="F58" s="935">
        <v>0</v>
      </c>
      <c r="G58" s="936"/>
      <c r="H58" s="937"/>
      <c r="I58" s="937"/>
      <c r="J58" s="937">
        <v>110171</v>
      </c>
      <c r="K58" s="937">
        <v>107752</v>
      </c>
      <c r="L58" s="937">
        <v>106740</v>
      </c>
      <c r="M58" s="937">
        <v>90319</v>
      </c>
      <c r="N58" s="937">
        <v>81787</v>
      </c>
      <c r="O58" s="937">
        <v>76098</v>
      </c>
      <c r="P58" s="937">
        <v>72306</v>
      </c>
      <c r="Q58" s="937">
        <v>69778</v>
      </c>
      <c r="R58" s="937">
        <v>68092</v>
      </c>
      <c r="S58" s="937">
        <v>66969</v>
      </c>
      <c r="T58" s="959"/>
      <c r="U58" s="755"/>
      <c r="V58" s="912"/>
      <c r="W58" s="811"/>
      <c r="X58" s="732"/>
      <c r="Y58" s="782"/>
      <c r="Z58" s="782"/>
      <c r="AA58" s="747"/>
      <c r="AB58" s="748"/>
      <c r="AC58" s="780"/>
      <c r="AD58" s="780"/>
      <c r="AE58" s="780"/>
      <c r="AF58" s="780"/>
      <c r="AG58" s="780"/>
      <c r="AH58" s="780"/>
      <c r="AI58" s="780"/>
      <c r="AJ58" s="780"/>
      <c r="AK58" s="780"/>
      <c r="AL58" s="780"/>
      <c r="AM58" s="780"/>
      <c r="AN58" s="780"/>
      <c r="AO58" s="780"/>
      <c r="AP58" s="780"/>
      <c r="AQ58" s="957"/>
      <c r="AR58" s="748"/>
      <c r="AS58" s="802"/>
      <c r="AT58" s="802"/>
      <c r="AU58" s="802"/>
      <c r="AV58" s="802"/>
      <c r="AW58" s="802"/>
      <c r="AX58" s="802"/>
      <c r="AY58" s="802"/>
      <c r="AZ58" s="802"/>
      <c r="BA58" s="802"/>
      <c r="BB58" s="802"/>
      <c r="BC58" s="802"/>
      <c r="BD58" s="802"/>
      <c r="BE58" s="802"/>
      <c r="BF58" s="802"/>
      <c r="BG58" s="873"/>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c r="DK58" s="732"/>
      <c r="DL58" s="732"/>
      <c r="DM58" s="732"/>
      <c r="DN58" s="732"/>
      <c r="DO58" s="732"/>
      <c r="DP58" s="732"/>
      <c r="DQ58" s="732"/>
      <c r="DR58" s="732"/>
      <c r="DS58" s="732"/>
      <c r="DT58" s="732"/>
      <c r="DU58" s="732"/>
      <c r="DV58" s="732"/>
      <c r="DW58" s="732"/>
      <c r="DX58" s="732"/>
      <c r="DY58" s="732"/>
      <c r="DZ58" s="732"/>
      <c r="EA58" s="732"/>
      <c r="EB58" s="732"/>
      <c r="EC58" s="732"/>
      <c r="ED58" s="732"/>
      <c r="EE58" s="732"/>
      <c r="EF58" s="732"/>
      <c r="EG58" s="732"/>
      <c r="EH58" s="732"/>
      <c r="EI58" s="732"/>
      <c r="EJ58" s="732"/>
      <c r="EK58" s="732"/>
      <c r="EL58" s="732"/>
      <c r="EM58" s="732"/>
      <c r="EN58" s="732"/>
      <c r="EO58" s="732"/>
    </row>
    <row r="59" spans="2:145" s="770" customFormat="1" x14ac:dyDescent="0.25">
      <c r="B59" s="803">
        <v>31</v>
      </c>
      <c r="C59" s="938" t="s">
        <v>1945</v>
      </c>
      <c r="D59" s="939" t="s">
        <v>1946</v>
      </c>
      <c r="E59" s="926" t="s">
        <v>1923</v>
      </c>
      <c r="F59" s="935">
        <v>0</v>
      </c>
      <c r="G59" s="936"/>
      <c r="H59" s="937"/>
      <c r="I59" s="937"/>
      <c r="J59" s="937">
        <v>37</v>
      </c>
      <c r="K59" s="937">
        <v>37</v>
      </c>
      <c r="L59" s="937">
        <v>45</v>
      </c>
      <c r="M59" s="937">
        <v>45</v>
      </c>
      <c r="N59" s="937">
        <v>45</v>
      </c>
      <c r="O59" s="937">
        <v>45</v>
      </c>
      <c r="P59" s="937">
        <v>45</v>
      </c>
      <c r="Q59" s="937">
        <v>45</v>
      </c>
      <c r="R59" s="937">
        <v>45</v>
      </c>
      <c r="S59" s="937">
        <v>45</v>
      </c>
      <c r="T59" s="959"/>
      <c r="U59" s="755"/>
      <c r="V59" s="912"/>
      <c r="W59" s="811"/>
      <c r="X59" s="732"/>
      <c r="Y59" s="782"/>
      <c r="Z59" s="782"/>
      <c r="AA59" s="747"/>
      <c r="AB59" s="748"/>
      <c r="AC59" s="780"/>
      <c r="AD59" s="780"/>
      <c r="AE59" s="780"/>
      <c r="AF59" s="780"/>
      <c r="AG59" s="780"/>
      <c r="AH59" s="780"/>
      <c r="AI59" s="780"/>
      <c r="AJ59" s="780"/>
      <c r="AK59" s="780"/>
      <c r="AL59" s="780"/>
      <c r="AM59" s="780"/>
      <c r="AN59" s="780"/>
      <c r="AO59" s="780"/>
      <c r="AP59" s="780"/>
      <c r="AQ59" s="957"/>
      <c r="AR59" s="748"/>
      <c r="AS59" s="802"/>
      <c r="AT59" s="802"/>
      <c r="AU59" s="802"/>
      <c r="AV59" s="802"/>
      <c r="AW59" s="802"/>
      <c r="AX59" s="802"/>
      <c r="AY59" s="802"/>
      <c r="AZ59" s="802"/>
      <c r="BA59" s="802"/>
      <c r="BB59" s="802"/>
      <c r="BC59" s="802"/>
      <c r="BD59" s="802"/>
      <c r="BE59" s="802"/>
      <c r="BF59" s="802"/>
      <c r="BG59" s="873"/>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c r="DQ59" s="732"/>
      <c r="DR59" s="732"/>
      <c r="DS59" s="732"/>
      <c r="DT59" s="732"/>
      <c r="DU59" s="732"/>
      <c r="DV59" s="732"/>
      <c r="DW59" s="732"/>
      <c r="DX59" s="732"/>
      <c r="DY59" s="732"/>
      <c r="DZ59" s="732"/>
      <c r="EA59" s="732"/>
      <c r="EB59" s="732"/>
      <c r="EC59" s="732"/>
      <c r="ED59" s="732"/>
      <c r="EE59" s="732"/>
      <c r="EF59" s="732"/>
      <c r="EG59" s="732"/>
      <c r="EH59" s="732"/>
      <c r="EI59" s="732"/>
      <c r="EJ59" s="732"/>
      <c r="EK59" s="732"/>
      <c r="EL59" s="732"/>
      <c r="EM59" s="732"/>
      <c r="EN59" s="732"/>
      <c r="EO59" s="732"/>
    </row>
    <row r="60" spans="2:145" s="770" customFormat="1" x14ac:dyDescent="0.25">
      <c r="B60" s="803">
        <v>32</v>
      </c>
      <c r="C60" s="889" t="s">
        <v>1947</v>
      </c>
      <c r="D60" s="432" t="s">
        <v>1948</v>
      </c>
      <c r="E60" s="940" t="s">
        <v>1880</v>
      </c>
      <c r="F60" s="806">
        <v>2</v>
      </c>
      <c r="G60" s="941"/>
      <c r="H60" s="942"/>
      <c r="I60" s="942"/>
      <c r="J60" s="942">
        <v>3.5000000000000003E-2</v>
      </c>
      <c r="K60" s="942">
        <v>3.5299999999999998E-2</v>
      </c>
      <c r="L60" s="942">
        <v>3.5400000000000001E-2</v>
      </c>
      <c r="M60" s="942">
        <v>3.5499999999999997E-2</v>
      </c>
      <c r="N60" s="942">
        <v>3.5499999999999997E-2</v>
      </c>
      <c r="O60" s="942">
        <v>3.5499999999999997E-2</v>
      </c>
      <c r="P60" s="942">
        <v>3.5499999999999997E-2</v>
      </c>
      <c r="Q60" s="942">
        <v>3.5499999999999997E-2</v>
      </c>
      <c r="R60" s="942">
        <v>3.5499999999999997E-2</v>
      </c>
      <c r="S60" s="942">
        <v>3.5499999999999997E-2</v>
      </c>
      <c r="T60" s="960"/>
      <c r="U60" s="755"/>
      <c r="V60" s="912"/>
      <c r="W60" s="811"/>
      <c r="X60" s="732"/>
      <c r="Y60" s="782"/>
      <c r="Z60" s="782"/>
      <c r="AA60" s="747"/>
      <c r="AB60" s="748"/>
      <c r="AC60" s="780"/>
      <c r="AD60" s="780"/>
      <c r="AE60" s="780"/>
      <c r="AF60" s="780"/>
      <c r="AG60" s="780"/>
      <c r="AH60" s="780"/>
      <c r="AI60" s="780"/>
      <c r="AJ60" s="780"/>
      <c r="AK60" s="780"/>
      <c r="AL60" s="780"/>
      <c r="AM60" s="780"/>
      <c r="AN60" s="780"/>
      <c r="AO60" s="780"/>
      <c r="AP60" s="780"/>
      <c r="AQ60" s="957"/>
      <c r="AR60" s="748"/>
      <c r="AS60" s="780"/>
      <c r="AT60" s="780"/>
      <c r="AU60" s="780"/>
      <c r="AV60" s="780"/>
      <c r="AW60" s="780"/>
      <c r="AX60" s="780"/>
      <c r="AY60" s="780"/>
      <c r="AZ60" s="780"/>
      <c r="BA60" s="780"/>
      <c r="BB60" s="780"/>
      <c r="BC60" s="780"/>
      <c r="BD60" s="780"/>
      <c r="BE60" s="780"/>
      <c r="BF60" s="780"/>
      <c r="BG60" s="943"/>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c r="DK60" s="732"/>
      <c r="DL60" s="732"/>
      <c r="DM60" s="732"/>
      <c r="DN60" s="732"/>
      <c r="DO60" s="732"/>
      <c r="DP60" s="732"/>
      <c r="DQ60" s="732"/>
      <c r="DR60" s="732"/>
      <c r="DS60" s="732"/>
      <c r="DT60" s="732"/>
      <c r="DU60" s="732"/>
      <c r="DV60" s="732"/>
      <c r="DW60" s="732"/>
      <c r="DX60" s="732"/>
      <c r="DY60" s="732"/>
      <c r="DZ60" s="732"/>
      <c r="EA60" s="732"/>
      <c r="EB60" s="732"/>
      <c r="EC60" s="732"/>
      <c r="ED60" s="732"/>
      <c r="EE60" s="732"/>
      <c r="EF60" s="732"/>
      <c r="EG60" s="732"/>
      <c r="EH60" s="732"/>
      <c r="EI60" s="732"/>
      <c r="EJ60" s="732"/>
      <c r="EK60" s="732"/>
      <c r="EL60" s="732"/>
      <c r="EM60" s="732"/>
      <c r="EN60" s="732"/>
      <c r="EO60" s="732"/>
    </row>
    <row r="61" spans="2:145" s="770" customFormat="1" x14ac:dyDescent="0.25">
      <c r="B61" s="803">
        <v>33</v>
      </c>
      <c r="C61" s="889" t="s">
        <v>1949</v>
      </c>
      <c r="D61" s="432" t="s">
        <v>1950</v>
      </c>
      <c r="E61" s="940" t="s">
        <v>1880</v>
      </c>
      <c r="F61" s="806">
        <v>2</v>
      </c>
      <c r="G61" s="941"/>
      <c r="H61" s="942"/>
      <c r="I61" s="942"/>
      <c r="J61" s="942">
        <v>0</v>
      </c>
      <c r="K61" s="942">
        <v>0</v>
      </c>
      <c r="L61" s="942">
        <v>0</v>
      </c>
      <c r="M61" s="942">
        <v>0</v>
      </c>
      <c r="N61" s="942">
        <v>0</v>
      </c>
      <c r="O61" s="942">
        <v>0</v>
      </c>
      <c r="P61" s="942">
        <v>0</v>
      </c>
      <c r="Q61" s="942">
        <v>0</v>
      </c>
      <c r="R61" s="942">
        <v>0</v>
      </c>
      <c r="S61" s="942">
        <v>0</v>
      </c>
      <c r="T61" s="960"/>
      <c r="U61" s="755"/>
      <c r="V61" s="912"/>
      <c r="W61" s="811"/>
      <c r="X61" s="732"/>
      <c r="Y61" s="782"/>
      <c r="Z61" s="782"/>
      <c r="AA61" s="747"/>
      <c r="AB61" s="748"/>
      <c r="AC61" s="780"/>
      <c r="AD61" s="780"/>
      <c r="AE61" s="780"/>
      <c r="AF61" s="780"/>
      <c r="AG61" s="780"/>
      <c r="AH61" s="780"/>
      <c r="AI61" s="780"/>
      <c r="AJ61" s="780"/>
      <c r="AK61" s="780"/>
      <c r="AL61" s="780"/>
      <c r="AM61" s="780"/>
      <c r="AN61" s="780"/>
      <c r="AO61" s="780"/>
      <c r="AP61" s="780"/>
      <c r="AQ61" s="957"/>
      <c r="AR61" s="748"/>
      <c r="AS61" s="780"/>
      <c r="AT61" s="780"/>
      <c r="AU61" s="780"/>
      <c r="AV61" s="780"/>
      <c r="AW61" s="780"/>
      <c r="AX61" s="780"/>
      <c r="AY61" s="780"/>
      <c r="AZ61" s="780"/>
      <c r="BA61" s="780"/>
      <c r="BB61" s="780"/>
      <c r="BC61" s="780"/>
      <c r="BD61" s="780"/>
      <c r="BE61" s="780"/>
      <c r="BF61" s="780"/>
      <c r="BG61" s="943"/>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c r="DK61" s="732"/>
      <c r="DL61" s="732"/>
      <c r="DM61" s="732"/>
      <c r="DN61" s="732"/>
      <c r="DO61" s="732"/>
      <c r="DP61" s="732"/>
      <c r="DQ61" s="732"/>
      <c r="DR61" s="732"/>
      <c r="DS61" s="732"/>
      <c r="DT61" s="732"/>
      <c r="DU61" s="732"/>
      <c r="DV61" s="732"/>
      <c r="DW61" s="732"/>
      <c r="DX61" s="732"/>
      <c r="DY61" s="732"/>
      <c r="DZ61" s="732"/>
      <c r="EA61" s="732"/>
      <c r="EB61" s="732"/>
      <c r="EC61" s="732"/>
      <c r="ED61" s="732"/>
      <c r="EE61" s="732"/>
      <c r="EF61" s="732"/>
      <c r="EG61" s="732"/>
      <c r="EH61" s="732"/>
      <c r="EI61" s="732"/>
      <c r="EJ61" s="732"/>
      <c r="EK61" s="732"/>
      <c r="EL61" s="732"/>
      <c r="EM61" s="732"/>
      <c r="EN61" s="732"/>
      <c r="EO61" s="732"/>
    </row>
    <row r="62" spans="2:145" s="770" customFormat="1" x14ac:dyDescent="0.25">
      <c r="B62" s="803">
        <v>34</v>
      </c>
      <c r="C62" s="938" t="s">
        <v>1951</v>
      </c>
      <c r="D62" s="934" t="s">
        <v>1952</v>
      </c>
      <c r="E62" s="816" t="s">
        <v>1932</v>
      </c>
      <c r="F62" s="817">
        <v>2</v>
      </c>
      <c r="G62" s="944"/>
      <c r="H62" s="945"/>
      <c r="I62" s="945"/>
      <c r="J62" s="945">
        <v>22.39</v>
      </c>
      <c r="K62" s="945">
        <v>23.28</v>
      </c>
      <c r="L62" s="947">
        <v>26.85</v>
      </c>
      <c r="M62" s="947">
        <v>26.1</v>
      </c>
      <c r="N62" s="947">
        <v>26.38</v>
      </c>
      <c r="O62" s="948">
        <v>26.68</v>
      </c>
      <c r="P62" s="948">
        <v>27.3</v>
      </c>
      <c r="Q62" s="948">
        <v>27.23</v>
      </c>
      <c r="R62" s="948">
        <v>27.88</v>
      </c>
      <c r="S62" s="948">
        <v>28.57</v>
      </c>
      <c r="T62" s="961"/>
      <c r="U62" s="755"/>
      <c r="V62" s="949"/>
      <c r="W62" s="811"/>
      <c r="X62" s="732"/>
      <c r="Y62" s="782"/>
      <c r="Z62" s="782"/>
      <c r="AA62" s="747"/>
      <c r="AB62" s="748"/>
      <c r="AC62" s="780"/>
      <c r="AD62" s="780"/>
      <c r="AE62" s="780"/>
      <c r="AF62" s="780"/>
      <c r="AG62" s="780"/>
      <c r="AH62" s="780"/>
      <c r="AI62" s="780"/>
      <c r="AJ62" s="780"/>
      <c r="AK62" s="780"/>
      <c r="AL62" s="780"/>
      <c r="AM62" s="780"/>
      <c r="AN62" s="780"/>
      <c r="AO62" s="780"/>
      <c r="AP62" s="780"/>
      <c r="AQ62" s="957"/>
      <c r="AR62" s="748"/>
      <c r="AS62" s="802"/>
      <c r="AT62" s="802"/>
      <c r="AU62" s="802"/>
      <c r="AV62" s="802"/>
      <c r="AW62" s="802"/>
      <c r="AX62" s="802"/>
      <c r="AY62" s="802"/>
      <c r="AZ62" s="802"/>
      <c r="BA62" s="802"/>
      <c r="BB62" s="802"/>
      <c r="BC62" s="802"/>
      <c r="BD62" s="802"/>
      <c r="BE62" s="802"/>
      <c r="BF62" s="802"/>
      <c r="BG62" s="943"/>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c r="DK62" s="732"/>
      <c r="DL62" s="732"/>
      <c r="DM62" s="732"/>
      <c r="DN62" s="732"/>
      <c r="DO62" s="732"/>
      <c r="DP62" s="732"/>
      <c r="DQ62" s="732"/>
      <c r="DR62" s="732"/>
      <c r="DS62" s="732"/>
      <c r="DT62" s="732"/>
      <c r="DU62" s="732"/>
      <c r="DV62" s="732"/>
      <c r="DW62" s="732"/>
      <c r="DX62" s="732"/>
      <c r="DY62" s="732"/>
      <c r="DZ62" s="732"/>
      <c r="EA62" s="732"/>
      <c r="EB62" s="732"/>
      <c r="EC62" s="732"/>
      <c r="ED62" s="732"/>
      <c r="EE62" s="732"/>
      <c r="EF62" s="732"/>
      <c r="EG62" s="732"/>
      <c r="EH62" s="732"/>
      <c r="EI62" s="732"/>
      <c r="EJ62" s="732"/>
      <c r="EK62" s="732"/>
      <c r="EL62" s="732"/>
      <c r="EM62" s="732"/>
      <c r="EN62" s="732"/>
      <c r="EO62" s="732"/>
    </row>
    <row r="63" spans="2:145" s="770" customFormat="1" ht="15.75" thickBot="1" x14ac:dyDescent="0.3">
      <c r="B63" s="822">
        <v>35</v>
      </c>
      <c r="C63" s="950" t="s">
        <v>1953</v>
      </c>
      <c r="D63" s="824" t="s">
        <v>1954</v>
      </c>
      <c r="E63" s="951" t="s">
        <v>41</v>
      </c>
      <c r="F63" s="826">
        <v>3</v>
      </c>
      <c r="G63" s="952"/>
      <c r="H63" s="953"/>
      <c r="I63" s="953"/>
      <c r="J63" s="953">
        <v>48.753999999999998</v>
      </c>
      <c r="K63" s="953">
        <v>50.289000000000001</v>
      </c>
      <c r="L63" s="953">
        <v>46.802</v>
      </c>
      <c r="M63" s="954">
        <v>43.63</v>
      </c>
      <c r="N63" s="954">
        <v>39.237000000000002</v>
      </c>
      <c r="O63" s="954">
        <v>37.908000000000001</v>
      </c>
      <c r="P63" s="954">
        <v>36.270000000000003</v>
      </c>
      <c r="Q63" s="954">
        <v>35.607999999999997</v>
      </c>
      <c r="R63" s="954">
        <v>35.779000000000003</v>
      </c>
      <c r="S63" s="954">
        <v>35.957000000000001</v>
      </c>
      <c r="T63" s="962"/>
      <c r="U63" s="755"/>
      <c r="V63" s="955"/>
      <c r="W63" s="831"/>
      <c r="X63" s="732"/>
      <c r="Y63" s="782"/>
      <c r="Z63" s="782"/>
      <c r="AA63" s="747"/>
      <c r="AB63" s="748"/>
      <c r="AC63" s="780"/>
      <c r="AD63" s="780"/>
      <c r="AE63" s="780"/>
      <c r="AF63" s="780"/>
      <c r="AG63" s="780"/>
      <c r="AH63" s="780"/>
      <c r="AI63" s="780"/>
      <c r="AJ63" s="780"/>
      <c r="AK63" s="780"/>
      <c r="AL63" s="780"/>
      <c r="AM63" s="780"/>
      <c r="AN63" s="780"/>
      <c r="AO63" s="780"/>
      <c r="AP63" s="780"/>
      <c r="AQ63" s="957"/>
      <c r="AR63" s="748"/>
      <c r="AS63" s="802"/>
      <c r="AT63" s="802"/>
      <c r="AU63" s="802"/>
      <c r="AV63" s="802"/>
      <c r="AW63" s="802"/>
      <c r="AX63" s="802"/>
      <c r="AY63" s="802"/>
      <c r="AZ63" s="802"/>
      <c r="BA63" s="802"/>
      <c r="BB63" s="802"/>
      <c r="BC63" s="802"/>
      <c r="BD63" s="802"/>
      <c r="BE63" s="802"/>
      <c r="BF63" s="802"/>
      <c r="BG63" s="943"/>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c r="CH63" s="732"/>
      <c r="CI63" s="732"/>
      <c r="CJ63" s="732"/>
      <c r="CK63" s="732"/>
      <c r="CL63" s="732"/>
      <c r="CM63" s="732"/>
      <c r="CN63" s="732"/>
      <c r="CO63" s="732"/>
      <c r="CP63" s="732"/>
      <c r="CQ63" s="732"/>
      <c r="CR63" s="732"/>
      <c r="CS63" s="732"/>
      <c r="CT63" s="732"/>
      <c r="CU63" s="732"/>
      <c r="CV63" s="732"/>
      <c r="CW63" s="732"/>
      <c r="CX63" s="732"/>
      <c r="CY63" s="732"/>
      <c r="CZ63" s="732"/>
      <c r="DA63" s="732"/>
      <c r="DB63" s="732"/>
      <c r="DC63" s="732"/>
      <c r="DD63" s="732"/>
      <c r="DE63" s="732"/>
      <c r="DF63" s="732"/>
      <c r="DG63" s="732"/>
      <c r="DH63" s="732"/>
      <c r="DI63" s="732"/>
      <c r="DJ63" s="732"/>
      <c r="DK63" s="732"/>
      <c r="DL63" s="732"/>
      <c r="DM63" s="732"/>
      <c r="DN63" s="732"/>
      <c r="DO63" s="732"/>
      <c r="DP63" s="732"/>
      <c r="DQ63" s="732"/>
      <c r="DR63" s="732"/>
      <c r="DS63" s="732"/>
      <c r="DT63" s="732"/>
      <c r="DU63" s="732"/>
      <c r="DV63" s="732"/>
      <c r="DW63" s="732"/>
      <c r="DX63" s="732"/>
      <c r="DY63" s="732"/>
      <c r="DZ63" s="732"/>
      <c r="EA63" s="732"/>
      <c r="EB63" s="732"/>
      <c r="EC63" s="732"/>
      <c r="ED63" s="732"/>
      <c r="EE63" s="732"/>
      <c r="EF63" s="732"/>
      <c r="EG63" s="732"/>
      <c r="EH63" s="732"/>
      <c r="EI63" s="732"/>
      <c r="EJ63" s="732"/>
      <c r="EK63" s="732"/>
      <c r="EL63" s="732"/>
      <c r="EM63" s="732"/>
      <c r="EN63" s="732"/>
      <c r="EO63" s="732"/>
    </row>
    <row r="64" spans="2:145" s="770" customFormat="1" ht="15.75" thickBot="1" x14ac:dyDescent="0.3">
      <c r="B64" s="863"/>
      <c r="C64" s="732"/>
      <c r="D64" s="864"/>
      <c r="E64" s="866"/>
      <c r="F64" s="866"/>
      <c r="G64" s="956"/>
      <c r="H64" s="956"/>
      <c r="I64" s="956"/>
      <c r="J64" s="956"/>
      <c r="K64" s="956"/>
      <c r="L64" s="956"/>
      <c r="M64" s="956"/>
      <c r="N64" s="956"/>
      <c r="O64" s="956"/>
      <c r="P64" s="956"/>
      <c r="Q64" s="956"/>
      <c r="R64" s="956"/>
      <c r="S64" s="956"/>
      <c r="T64" s="956"/>
      <c r="U64" s="755"/>
      <c r="V64" s="903"/>
      <c r="W64" s="789"/>
      <c r="X64" s="732"/>
      <c r="Y64" s="782"/>
      <c r="Z64" s="747"/>
      <c r="AA64" s="747"/>
      <c r="AB64" s="957"/>
      <c r="AC64" s="963"/>
      <c r="AD64" s="749"/>
      <c r="AE64" s="749"/>
      <c r="AF64" s="749"/>
      <c r="AG64" s="749"/>
      <c r="AH64" s="749"/>
      <c r="AI64" s="749"/>
      <c r="AJ64" s="749"/>
      <c r="AK64" s="749"/>
      <c r="AL64" s="749"/>
      <c r="AM64" s="749"/>
      <c r="AN64" s="749"/>
      <c r="AO64" s="749"/>
      <c r="AP64" s="749"/>
      <c r="AQ64" s="957"/>
      <c r="AR64" s="957"/>
      <c r="AS64" s="963"/>
      <c r="AT64" s="749"/>
      <c r="AU64" s="749"/>
      <c r="AV64" s="749"/>
      <c r="AW64" s="749"/>
      <c r="AX64" s="749"/>
      <c r="AY64" s="749"/>
      <c r="AZ64" s="749"/>
      <c r="BA64" s="749"/>
      <c r="BB64" s="749"/>
      <c r="BC64" s="749"/>
      <c r="BD64" s="749"/>
      <c r="BE64" s="749"/>
      <c r="BF64" s="749"/>
      <c r="BG64" s="957"/>
      <c r="BH64" s="732"/>
      <c r="BI64" s="732"/>
      <c r="BJ64" s="732"/>
      <c r="BK64" s="732"/>
      <c r="BL64" s="732"/>
      <c r="BM64" s="732"/>
      <c r="BN64" s="732"/>
      <c r="BO64" s="732"/>
      <c r="BP64" s="732"/>
      <c r="BQ64" s="732"/>
      <c r="BR64" s="732"/>
      <c r="BS64" s="732"/>
      <c r="BT64" s="732"/>
      <c r="BU64" s="732"/>
      <c r="BV64" s="732"/>
      <c r="BW64" s="732"/>
      <c r="BX64" s="732"/>
      <c r="BY64" s="732"/>
      <c r="BZ64" s="732"/>
      <c r="CA64" s="732"/>
      <c r="CB64" s="732"/>
      <c r="CC64" s="732"/>
      <c r="CD64" s="732"/>
      <c r="CE64" s="732"/>
      <c r="CF64" s="732"/>
      <c r="CG64" s="732"/>
      <c r="CH64" s="732"/>
      <c r="CI64" s="732"/>
      <c r="CJ64" s="732"/>
      <c r="CK64" s="732"/>
      <c r="CL64" s="732"/>
      <c r="CM64" s="732"/>
      <c r="CN64" s="732"/>
      <c r="CO64" s="732"/>
      <c r="CP64" s="732"/>
      <c r="CQ64" s="732"/>
      <c r="CR64" s="732"/>
      <c r="CS64" s="732"/>
      <c r="CT64" s="732"/>
      <c r="CU64" s="732"/>
      <c r="CV64" s="732"/>
      <c r="CW64" s="732"/>
      <c r="CX64" s="732"/>
      <c r="CY64" s="732"/>
      <c r="CZ64" s="732"/>
      <c r="DA64" s="732"/>
      <c r="DB64" s="732"/>
      <c r="DC64" s="732"/>
      <c r="DD64" s="732"/>
      <c r="DE64" s="732"/>
      <c r="DF64" s="732"/>
      <c r="DG64" s="732"/>
      <c r="DH64" s="732"/>
      <c r="DI64" s="732"/>
      <c r="DJ64" s="732"/>
      <c r="DK64" s="732"/>
      <c r="DL64" s="732"/>
      <c r="DM64" s="732"/>
      <c r="DN64" s="732"/>
      <c r="DO64" s="732"/>
      <c r="DP64" s="732"/>
      <c r="DQ64" s="732"/>
      <c r="DR64" s="732"/>
      <c r="DS64" s="732"/>
      <c r="DT64" s="732"/>
      <c r="DU64" s="732"/>
      <c r="DV64" s="732"/>
      <c r="DW64" s="732"/>
      <c r="DX64" s="732"/>
      <c r="DY64" s="732"/>
      <c r="DZ64" s="732"/>
      <c r="EA64" s="732"/>
      <c r="EB64" s="732"/>
      <c r="EC64" s="732"/>
      <c r="ED64" s="732"/>
      <c r="EE64" s="732"/>
      <c r="EF64" s="732"/>
      <c r="EG64" s="732"/>
      <c r="EH64" s="732"/>
      <c r="EI64" s="732"/>
      <c r="EJ64" s="732"/>
      <c r="EK64" s="732"/>
      <c r="EL64" s="732"/>
      <c r="EM64" s="732"/>
      <c r="EN64" s="732"/>
      <c r="EO64" s="732"/>
    </row>
    <row r="65" spans="2:145" s="770" customFormat="1" ht="15.75" thickBot="1" x14ac:dyDescent="0.3">
      <c r="B65" s="917" t="s">
        <v>1955</v>
      </c>
      <c r="C65" s="918" t="s">
        <v>1956</v>
      </c>
      <c r="D65" s="864"/>
      <c r="E65" s="865"/>
      <c r="F65" s="883"/>
      <c r="L65" s="919"/>
      <c r="M65" s="919"/>
      <c r="R65" s="732"/>
      <c r="S65" s="732"/>
      <c r="T65" s="732"/>
      <c r="U65" s="732"/>
      <c r="V65" s="774"/>
      <c r="W65" s="732"/>
      <c r="X65" s="732"/>
      <c r="Y65" s="782"/>
      <c r="Z65" s="747"/>
      <c r="AA65" s="747"/>
      <c r="AB65" s="957"/>
      <c r="AC65" s="964"/>
      <c r="AD65" s="749"/>
      <c r="AE65" s="749"/>
      <c r="AF65" s="749"/>
      <c r="AG65" s="749"/>
      <c r="AH65" s="749"/>
      <c r="AI65" s="749"/>
      <c r="AJ65" s="749"/>
      <c r="AK65" s="749"/>
      <c r="AL65" s="749"/>
      <c r="AM65" s="749"/>
      <c r="AN65" s="749"/>
      <c r="AO65" s="749"/>
      <c r="AP65" s="749"/>
      <c r="AQ65" s="957"/>
      <c r="AR65" s="957"/>
      <c r="AS65" s="964"/>
      <c r="AT65" s="749"/>
      <c r="AU65" s="749"/>
      <c r="AV65" s="749"/>
      <c r="AW65" s="749"/>
      <c r="AX65" s="749"/>
      <c r="AY65" s="749"/>
      <c r="AZ65" s="749"/>
      <c r="BA65" s="749"/>
      <c r="BB65" s="749"/>
      <c r="BC65" s="749"/>
      <c r="BD65" s="749"/>
      <c r="BE65" s="749"/>
      <c r="BF65" s="749"/>
      <c r="BG65" s="957"/>
      <c r="BH65" s="732"/>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32"/>
      <c r="CI65" s="732"/>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c r="DK65" s="732"/>
      <c r="DL65" s="732"/>
      <c r="DM65" s="732"/>
      <c r="DN65" s="732"/>
      <c r="DO65" s="732"/>
      <c r="DP65" s="732"/>
      <c r="DQ65" s="732"/>
      <c r="DR65" s="732"/>
      <c r="DS65" s="732"/>
      <c r="DT65" s="732"/>
      <c r="DU65" s="732"/>
      <c r="DV65" s="732"/>
      <c r="DW65" s="732"/>
      <c r="DX65" s="732"/>
      <c r="DY65" s="732"/>
      <c r="DZ65" s="732"/>
      <c r="EA65" s="732"/>
      <c r="EB65" s="732"/>
      <c r="EC65" s="732"/>
      <c r="ED65" s="732"/>
      <c r="EE65" s="732"/>
      <c r="EF65" s="732"/>
      <c r="EG65" s="732"/>
      <c r="EH65" s="732"/>
      <c r="EI65" s="732"/>
      <c r="EJ65" s="732"/>
      <c r="EK65" s="732"/>
      <c r="EL65" s="732"/>
      <c r="EM65" s="732"/>
      <c r="EN65" s="732"/>
      <c r="EO65" s="732"/>
    </row>
    <row r="66" spans="2:145" s="770" customFormat="1" x14ac:dyDescent="0.25">
      <c r="B66" s="791">
        <v>27</v>
      </c>
      <c r="C66" s="920" t="s">
        <v>1957</v>
      </c>
      <c r="D66" s="793" t="s">
        <v>1958</v>
      </c>
      <c r="E66" s="921" t="s">
        <v>1912</v>
      </c>
      <c r="F66" s="922" t="s">
        <v>1913</v>
      </c>
      <c r="G66" s="3653" t="s">
        <v>1914</v>
      </c>
      <c r="H66" s="3654"/>
      <c r="I66" s="3655"/>
      <c r="J66" s="923"/>
      <c r="K66" s="923"/>
      <c r="L66" s="923"/>
      <c r="M66" s="923"/>
      <c r="N66" s="923"/>
      <c r="O66" s="923"/>
      <c r="P66" s="923"/>
      <c r="Q66" s="923"/>
      <c r="R66" s="923"/>
      <c r="S66" s="923"/>
      <c r="T66" s="923"/>
      <c r="U66" s="755"/>
      <c r="V66" s="907"/>
      <c r="W66" s="801"/>
      <c r="X66" s="732"/>
      <c r="Y66" s="782"/>
      <c r="Z66" s="965"/>
      <c r="AA66" s="747"/>
      <c r="AB66" s="748"/>
      <c r="AC66" s="780"/>
      <c r="AD66" s="780"/>
      <c r="AE66" s="780"/>
      <c r="AF66" s="780"/>
      <c r="AG66" s="780"/>
      <c r="AH66" s="780"/>
      <c r="AI66" s="780"/>
      <c r="AJ66" s="780"/>
      <c r="AK66" s="780"/>
      <c r="AL66" s="780"/>
      <c r="AM66" s="780"/>
      <c r="AN66" s="780"/>
      <c r="AO66" s="780"/>
      <c r="AP66" s="780"/>
      <c r="AQ66" s="748"/>
      <c r="AR66" s="748"/>
      <c r="AS66" s="780"/>
      <c r="AT66" s="780"/>
      <c r="AU66" s="780"/>
      <c r="AV66" s="780"/>
      <c r="AW66" s="780"/>
      <c r="AX66" s="780"/>
      <c r="AY66" s="780"/>
      <c r="AZ66" s="780"/>
      <c r="BA66" s="780"/>
      <c r="BB66" s="780"/>
      <c r="BC66" s="780"/>
      <c r="BD66" s="780"/>
      <c r="BE66" s="780"/>
      <c r="BF66" s="780"/>
      <c r="BG66" s="748"/>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732"/>
      <c r="CU66" s="732"/>
      <c r="CV66" s="732"/>
      <c r="CW66" s="732"/>
      <c r="CX66" s="732"/>
      <c r="CY66" s="732"/>
      <c r="CZ66" s="732"/>
      <c r="DA66" s="732"/>
      <c r="DB66" s="732"/>
      <c r="DC66" s="732"/>
      <c r="DD66" s="732"/>
      <c r="DE66" s="732"/>
      <c r="DF66" s="732"/>
      <c r="DG66" s="732"/>
      <c r="DH66" s="732"/>
      <c r="DI66" s="732"/>
      <c r="DJ66" s="732"/>
      <c r="DK66" s="732"/>
      <c r="DL66" s="732"/>
      <c r="DM66" s="732"/>
      <c r="DN66" s="732"/>
      <c r="DO66" s="732"/>
      <c r="DP66" s="732"/>
      <c r="DQ66" s="732"/>
      <c r="DR66" s="732"/>
      <c r="DS66" s="732"/>
      <c r="DT66" s="732"/>
      <c r="DU66" s="732"/>
      <c r="DV66" s="732"/>
      <c r="DW66" s="732"/>
      <c r="DX66" s="732"/>
      <c r="DY66" s="732"/>
      <c r="DZ66" s="732"/>
      <c r="EA66" s="732"/>
      <c r="EB66" s="732"/>
      <c r="EC66" s="732"/>
      <c r="ED66" s="732"/>
      <c r="EE66" s="732"/>
      <c r="EF66" s="732"/>
      <c r="EG66" s="732"/>
      <c r="EH66" s="732"/>
      <c r="EI66" s="732"/>
      <c r="EJ66" s="732"/>
      <c r="EK66" s="732"/>
      <c r="EL66" s="732"/>
      <c r="EM66" s="732"/>
      <c r="EN66" s="732"/>
      <c r="EO66" s="732"/>
    </row>
    <row r="67" spans="2:145" s="770" customFormat="1" x14ac:dyDescent="0.25">
      <c r="B67" s="924">
        <v>28</v>
      </c>
      <c r="C67" s="925" t="s">
        <v>1959</v>
      </c>
      <c r="D67" s="432" t="s">
        <v>1960</v>
      </c>
      <c r="E67" s="926" t="s">
        <v>1912</v>
      </c>
      <c r="F67" s="927" t="s">
        <v>1913</v>
      </c>
      <c r="G67" s="3656" t="s">
        <v>1961</v>
      </c>
      <c r="H67" s="3657"/>
      <c r="I67" s="3658"/>
      <c r="J67" s="923"/>
      <c r="K67" s="923"/>
      <c r="L67" s="923"/>
      <c r="M67" s="923"/>
      <c r="N67" s="923"/>
      <c r="O67" s="923"/>
      <c r="P67" s="923"/>
      <c r="Q67" s="923"/>
      <c r="R67" s="923"/>
      <c r="S67" s="923"/>
      <c r="T67" s="923"/>
      <c r="U67" s="755"/>
      <c r="V67" s="928"/>
      <c r="W67" s="929"/>
      <c r="X67" s="732"/>
      <c r="Y67" s="782"/>
      <c r="Z67" s="965"/>
      <c r="AA67" s="747"/>
      <c r="AB67" s="748"/>
      <c r="AC67" s="780"/>
      <c r="AD67" s="780"/>
      <c r="AE67" s="780"/>
      <c r="AF67" s="780"/>
      <c r="AG67" s="780"/>
      <c r="AH67" s="780"/>
      <c r="AI67" s="780"/>
      <c r="AJ67" s="780"/>
      <c r="AK67" s="780"/>
      <c r="AL67" s="780"/>
      <c r="AM67" s="780"/>
      <c r="AN67" s="780"/>
      <c r="AO67" s="780"/>
      <c r="AP67" s="780"/>
      <c r="AQ67" s="748"/>
      <c r="AR67" s="748"/>
      <c r="AS67" s="780"/>
      <c r="AT67" s="780"/>
      <c r="AU67" s="780"/>
      <c r="AV67" s="780"/>
      <c r="AW67" s="780"/>
      <c r="AX67" s="780"/>
      <c r="AY67" s="780"/>
      <c r="AZ67" s="780"/>
      <c r="BA67" s="780"/>
      <c r="BB67" s="780"/>
      <c r="BC67" s="780"/>
      <c r="BD67" s="780"/>
      <c r="BE67" s="780"/>
      <c r="BF67" s="780"/>
      <c r="BG67" s="748"/>
      <c r="BH67" s="732"/>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2"/>
      <c r="CE67" s="732"/>
      <c r="CF67" s="732"/>
      <c r="CG67" s="732"/>
      <c r="CH67" s="732"/>
      <c r="CI67" s="732"/>
      <c r="CJ67" s="732"/>
      <c r="CK67" s="732"/>
      <c r="CL67" s="732"/>
      <c r="CM67" s="732"/>
      <c r="CN67" s="732"/>
      <c r="CO67" s="732"/>
      <c r="CP67" s="732"/>
      <c r="CQ67" s="732"/>
      <c r="CR67" s="732"/>
      <c r="CS67" s="732"/>
      <c r="CT67" s="732"/>
      <c r="CU67" s="732"/>
      <c r="CV67" s="732"/>
      <c r="CW67" s="732"/>
      <c r="CX67" s="732"/>
      <c r="CY67" s="732"/>
      <c r="CZ67" s="732"/>
      <c r="DA67" s="732"/>
      <c r="DB67" s="732"/>
      <c r="DC67" s="732"/>
      <c r="DD67" s="732"/>
      <c r="DE67" s="732"/>
      <c r="DF67" s="732"/>
      <c r="DG67" s="732"/>
      <c r="DH67" s="732"/>
      <c r="DI67" s="732"/>
      <c r="DJ67" s="732"/>
      <c r="DK67" s="732"/>
      <c r="DL67" s="732"/>
      <c r="DM67" s="732"/>
      <c r="DN67" s="732"/>
      <c r="DO67" s="732"/>
      <c r="DP67" s="732"/>
      <c r="DQ67" s="732"/>
      <c r="DR67" s="732"/>
      <c r="DS67" s="732"/>
      <c r="DT67" s="732"/>
      <c r="DU67" s="732"/>
      <c r="DV67" s="732"/>
      <c r="DW67" s="732"/>
      <c r="DX67" s="732"/>
      <c r="DY67" s="732"/>
      <c r="DZ67" s="732"/>
      <c r="EA67" s="732"/>
      <c r="EB67" s="732"/>
      <c r="EC67" s="732"/>
      <c r="ED67" s="732"/>
      <c r="EE67" s="732"/>
      <c r="EF67" s="732"/>
      <c r="EG67" s="732"/>
      <c r="EH67" s="732"/>
      <c r="EI67" s="732"/>
      <c r="EJ67" s="732"/>
      <c r="EK67" s="732"/>
      <c r="EL67" s="732"/>
      <c r="EM67" s="732"/>
      <c r="EN67" s="732"/>
      <c r="EO67" s="732"/>
    </row>
    <row r="68" spans="2:145" s="770" customFormat="1" ht="15.75" thickBot="1" x14ac:dyDescent="0.3">
      <c r="B68" s="803">
        <v>29</v>
      </c>
      <c r="C68" s="930" t="s">
        <v>1962</v>
      </c>
      <c r="D68" s="432" t="s">
        <v>1963</v>
      </c>
      <c r="E68" s="926" t="s">
        <v>1912</v>
      </c>
      <c r="F68" s="927" t="s">
        <v>1913</v>
      </c>
      <c r="G68" s="3656" t="s">
        <v>1964</v>
      </c>
      <c r="H68" s="3657"/>
      <c r="I68" s="3658"/>
      <c r="J68" s="933"/>
      <c r="K68" s="933"/>
      <c r="L68" s="933"/>
      <c r="M68" s="933"/>
      <c r="N68" s="933"/>
      <c r="O68" s="933"/>
      <c r="P68" s="933"/>
      <c r="Q68" s="933"/>
      <c r="R68" s="933"/>
      <c r="S68" s="933"/>
      <c r="T68" s="933"/>
      <c r="U68" s="755"/>
      <c r="V68" s="912"/>
      <c r="W68" s="811"/>
      <c r="X68" s="732"/>
      <c r="Y68" s="782"/>
      <c r="Z68" s="965"/>
      <c r="AA68" s="747"/>
      <c r="AB68" s="748"/>
      <c r="AC68" s="780"/>
      <c r="AD68" s="780"/>
      <c r="AE68" s="780"/>
      <c r="AF68" s="780"/>
      <c r="AG68" s="780"/>
      <c r="AH68" s="780"/>
      <c r="AI68" s="780"/>
      <c r="AJ68" s="780"/>
      <c r="AK68" s="780"/>
      <c r="AL68" s="780"/>
      <c r="AM68" s="780"/>
      <c r="AN68" s="780"/>
      <c r="AO68" s="780"/>
      <c r="AP68" s="780"/>
      <c r="AQ68" s="748"/>
      <c r="AR68" s="748"/>
      <c r="AS68" s="780"/>
      <c r="AT68" s="780"/>
      <c r="AU68" s="780"/>
      <c r="AV68" s="780"/>
      <c r="AW68" s="780"/>
      <c r="AX68" s="780"/>
      <c r="AY68" s="780"/>
      <c r="AZ68" s="780"/>
      <c r="BA68" s="780"/>
      <c r="BB68" s="780"/>
      <c r="BC68" s="780"/>
      <c r="BD68" s="780"/>
      <c r="BE68" s="780"/>
      <c r="BF68" s="780"/>
      <c r="BG68" s="748"/>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732"/>
      <c r="CU68" s="732"/>
      <c r="CV68" s="732"/>
      <c r="CW68" s="732"/>
      <c r="CX68" s="732"/>
      <c r="CY68" s="732"/>
      <c r="CZ68" s="732"/>
      <c r="DA68" s="732"/>
      <c r="DB68" s="732"/>
      <c r="DC68" s="732"/>
      <c r="DD68" s="732"/>
      <c r="DE68" s="732"/>
      <c r="DF68" s="732"/>
      <c r="DG68" s="732"/>
      <c r="DH68" s="732"/>
      <c r="DI68" s="732"/>
      <c r="DJ68" s="732"/>
      <c r="DK68" s="732"/>
      <c r="DL68" s="732"/>
      <c r="DM68" s="732"/>
      <c r="DN68" s="732"/>
      <c r="DO68" s="732"/>
      <c r="DP68" s="732"/>
      <c r="DQ68" s="732"/>
      <c r="DR68" s="732"/>
      <c r="DS68" s="732"/>
      <c r="DT68" s="732"/>
      <c r="DU68" s="732"/>
      <c r="DV68" s="732"/>
      <c r="DW68" s="732"/>
      <c r="DX68" s="732"/>
      <c r="DY68" s="732"/>
      <c r="DZ68" s="732"/>
      <c r="EA68" s="732"/>
      <c r="EB68" s="732"/>
      <c r="EC68" s="732"/>
      <c r="ED68" s="732"/>
      <c r="EE68" s="732"/>
      <c r="EF68" s="732"/>
      <c r="EG68" s="732"/>
      <c r="EH68" s="732"/>
      <c r="EI68" s="732"/>
      <c r="EJ68" s="732"/>
      <c r="EK68" s="732"/>
      <c r="EL68" s="732"/>
      <c r="EM68" s="732"/>
      <c r="EN68" s="732"/>
      <c r="EO68" s="732"/>
    </row>
    <row r="69" spans="2:145" s="770" customFormat="1" x14ac:dyDescent="0.25">
      <c r="B69" s="803">
        <v>30</v>
      </c>
      <c r="C69" s="930" t="s">
        <v>1965</v>
      </c>
      <c r="D69" s="934" t="s">
        <v>1966</v>
      </c>
      <c r="E69" s="926" t="s">
        <v>1923</v>
      </c>
      <c r="F69" s="935">
        <v>0</v>
      </c>
      <c r="G69" s="936"/>
      <c r="H69" s="937"/>
      <c r="I69" s="937"/>
      <c r="J69" s="937">
        <v>1672</v>
      </c>
      <c r="K69" s="937">
        <v>1635</v>
      </c>
      <c r="L69" s="937">
        <v>1620</v>
      </c>
      <c r="M69" s="937">
        <v>1371</v>
      </c>
      <c r="N69" s="937">
        <v>1241</v>
      </c>
      <c r="O69" s="937">
        <v>1155</v>
      </c>
      <c r="P69" s="937">
        <v>1097</v>
      </c>
      <c r="Q69" s="937">
        <v>1059</v>
      </c>
      <c r="R69" s="937">
        <v>1033</v>
      </c>
      <c r="S69" s="937">
        <v>1016</v>
      </c>
      <c r="T69" s="959"/>
      <c r="U69" s="755"/>
      <c r="V69" s="912"/>
      <c r="W69" s="811"/>
      <c r="X69" s="732"/>
      <c r="Y69" s="782"/>
      <c r="Z69" s="782"/>
      <c r="AA69" s="747"/>
      <c r="AB69" s="748"/>
      <c r="AC69" s="780"/>
      <c r="AD69" s="780"/>
      <c r="AE69" s="780"/>
      <c r="AF69" s="780"/>
      <c r="AG69" s="780"/>
      <c r="AH69" s="780"/>
      <c r="AI69" s="780"/>
      <c r="AJ69" s="780"/>
      <c r="AK69" s="780"/>
      <c r="AL69" s="780"/>
      <c r="AM69" s="780"/>
      <c r="AN69" s="780"/>
      <c r="AO69" s="780"/>
      <c r="AP69" s="780"/>
      <c r="AQ69" s="748"/>
      <c r="AR69" s="748"/>
      <c r="AS69" s="802"/>
      <c r="AT69" s="802"/>
      <c r="AU69" s="802"/>
      <c r="AV69" s="802"/>
      <c r="AW69" s="802"/>
      <c r="AX69" s="802"/>
      <c r="AY69" s="802"/>
      <c r="AZ69" s="802"/>
      <c r="BA69" s="802"/>
      <c r="BB69" s="802"/>
      <c r="BC69" s="802"/>
      <c r="BD69" s="802"/>
      <c r="BE69" s="802"/>
      <c r="BF69" s="802"/>
      <c r="BG69" s="873"/>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732"/>
      <c r="CU69" s="732"/>
      <c r="CV69" s="732"/>
      <c r="CW69" s="732"/>
      <c r="CX69" s="732"/>
      <c r="CY69" s="732"/>
      <c r="CZ69" s="732"/>
      <c r="DA69" s="732"/>
      <c r="DB69" s="732"/>
      <c r="DC69" s="732"/>
      <c r="DD69" s="732"/>
      <c r="DE69" s="732"/>
      <c r="DF69" s="732"/>
      <c r="DG69" s="732"/>
      <c r="DH69" s="732"/>
      <c r="DI69" s="732"/>
      <c r="DJ69" s="732"/>
      <c r="DK69" s="732"/>
      <c r="DL69" s="732"/>
      <c r="DM69" s="732"/>
      <c r="DN69" s="732"/>
      <c r="DO69" s="732"/>
      <c r="DP69" s="732"/>
      <c r="DQ69" s="732"/>
      <c r="DR69" s="732"/>
      <c r="DS69" s="732"/>
      <c r="DT69" s="732"/>
      <c r="DU69" s="732"/>
      <c r="DV69" s="732"/>
      <c r="DW69" s="732"/>
      <c r="DX69" s="732"/>
      <c r="DY69" s="732"/>
      <c r="DZ69" s="732"/>
      <c r="EA69" s="732"/>
      <c r="EB69" s="732"/>
      <c r="EC69" s="732"/>
      <c r="ED69" s="732"/>
      <c r="EE69" s="732"/>
      <c r="EF69" s="732"/>
      <c r="EG69" s="732"/>
      <c r="EH69" s="732"/>
      <c r="EI69" s="732"/>
      <c r="EJ69" s="732"/>
      <c r="EK69" s="732"/>
      <c r="EL69" s="732"/>
      <c r="EM69" s="732"/>
      <c r="EN69" s="732"/>
      <c r="EO69" s="732"/>
    </row>
    <row r="70" spans="2:145" s="770" customFormat="1" x14ac:dyDescent="0.25">
      <c r="B70" s="803">
        <v>31</v>
      </c>
      <c r="C70" s="938" t="s">
        <v>1967</v>
      </c>
      <c r="D70" s="939" t="s">
        <v>1968</v>
      </c>
      <c r="E70" s="926" t="s">
        <v>1923</v>
      </c>
      <c r="F70" s="935">
        <v>0</v>
      </c>
      <c r="G70" s="936"/>
      <c r="H70" s="937"/>
      <c r="I70" s="937"/>
      <c r="J70" s="937">
        <v>37</v>
      </c>
      <c r="K70" s="937">
        <v>37</v>
      </c>
      <c r="L70" s="937">
        <v>45</v>
      </c>
      <c r="M70" s="937">
        <v>45</v>
      </c>
      <c r="N70" s="937">
        <v>45</v>
      </c>
      <c r="O70" s="937">
        <v>45</v>
      </c>
      <c r="P70" s="937">
        <v>45</v>
      </c>
      <c r="Q70" s="937">
        <v>45</v>
      </c>
      <c r="R70" s="937">
        <v>45</v>
      </c>
      <c r="S70" s="937">
        <v>45</v>
      </c>
      <c r="T70" s="959"/>
      <c r="U70" s="755"/>
      <c r="V70" s="912"/>
      <c r="W70" s="811"/>
      <c r="X70" s="732"/>
      <c r="Y70" s="782"/>
      <c r="Z70" s="782"/>
      <c r="AA70" s="747"/>
      <c r="AB70" s="748"/>
      <c r="AC70" s="780"/>
      <c r="AD70" s="780"/>
      <c r="AE70" s="780"/>
      <c r="AF70" s="780"/>
      <c r="AG70" s="780"/>
      <c r="AH70" s="780"/>
      <c r="AI70" s="780"/>
      <c r="AJ70" s="780"/>
      <c r="AK70" s="780"/>
      <c r="AL70" s="780"/>
      <c r="AM70" s="780"/>
      <c r="AN70" s="780"/>
      <c r="AO70" s="780"/>
      <c r="AP70" s="780"/>
      <c r="AQ70" s="748"/>
      <c r="AR70" s="748"/>
      <c r="AS70" s="802"/>
      <c r="AT70" s="802"/>
      <c r="AU70" s="802"/>
      <c r="AV70" s="802"/>
      <c r="AW70" s="802"/>
      <c r="AX70" s="802"/>
      <c r="AY70" s="802"/>
      <c r="AZ70" s="802"/>
      <c r="BA70" s="802"/>
      <c r="BB70" s="802"/>
      <c r="BC70" s="802"/>
      <c r="BD70" s="802"/>
      <c r="BE70" s="802"/>
      <c r="BF70" s="802"/>
      <c r="BG70" s="873"/>
      <c r="BH70" s="732"/>
      <c r="BI70" s="732"/>
      <c r="BJ70" s="732"/>
      <c r="BK70" s="732"/>
      <c r="BL70" s="732"/>
      <c r="BM70" s="732"/>
      <c r="BN70" s="732"/>
      <c r="BO70" s="732"/>
      <c r="BP70" s="732"/>
      <c r="BQ70" s="732"/>
      <c r="BR70" s="732"/>
      <c r="BS70" s="732"/>
      <c r="BT70" s="732"/>
      <c r="BU70" s="732"/>
      <c r="BV70" s="732"/>
      <c r="BW70" s="732"/>
      <c r="BX70" s="732"/>
      <c r="BY70" s="732"/>
      <c r="BZ70" s="732"/>
      <c r="CA70" s="732"/>
      <c r="CB70" s="732"/>
      <c r="CC70" s="732"/>
      <c r="CD70" s="732"/>
      <c r="CE70" s="732"/>
      <c r="CF70" s="732"/>
      <c r="CG70" s="732"/>
      <c r="CH70" s="732"/>
      <c r="CI70" s="732"/>
      <c r="CJ70" s="732"/>
      <c r="CK70" s="732"/>
      <c r="CL70" s="732"/>
      <c r="CM70" s="732"/>
      <c r="CN70" s="732"/>
      <c r="CO70" s="732"/>
      <c r="CP70" s="732"/>
      <c r="CQ70" s="732"/>
      <c r="CR70" s="732"/>
      <c r="CS70" s="732"/>
      <c r="CT70" s="732"/>
      <c r="CU70" s="732"/>
      <c r="CV70" s="732"/>
      <c r="CW70" s="732"/>
      <c r="CX70" s="732"/>
      <c r="CY70" s="732"/>
      <c r="CZ70" s="732"/>
      <c r="DA70" s="732"/>
      <c r="DB70" s="732"/>
      <c r="DC70" s="732"/>
      <c r="DD70" s="732"/>
      <c r="DE70" s="732"/>
      <c r="DF70" s="732"/>
      <c r="DG70" s="732"/>
      <c r="DH70" s="732"/>
      <c r="DI70" s="732"/>
      <c r="DJ70" s="732"/>
      <c r="DK70" s="732"/>
      <c r="DL70" s="732"/>
      <c r="DM70" s="732"/>
      <c r="DN70" s="732"/>
      <c r="DO70" s="732"/>
      <c r="DP70" s="732"/>
      <c r="DQ70" s="732"/>
      <c r="DR70" s="732"/>
      <c r="DS70" s="732"/>
      <c r="DT70" s="732"/>
      <c r="DU70" s="732"/>
      <c r="DV70" s="732"/>
      <c r="DW70" s="732"/>
      <c r="DX70" s="732"/>
      <c r="DY70" s="732"/>
      <c r="DZ70" s="732"/>
      <c r="EA70" s="732"/>
      <c r="EB70" s="732"/>
      <c r="EC70" s="732"/>
      <c r="ED70" s="732"/>
      <c r="EE70" s="732"/>
      <c r="EF70" s="732"/>
      <c r="EG70" s="732"/>
      <c r="EH70" s="732"/>
      <c r="EI70" s="732"/>
      <c r="EJ70" s="732"/>
      <c r="EK70" s="732"/>
      <c r="EL70" s="732"/>
      <c r="EM70" s="732"/>
      <c r="EN70" s="732"/>
      <c r="EO70" s="732"/>
    </row>
    <row r="71" spans="2:145" s="770" customFormat="1" x14ac:dyDescent="0.25">
      <c r="B71" s="803">
        <v>32</v>
      </c>
      <c r="C71" s="889" t="s">
        <v>1969</v>
      </c>
      <c r="D71" s="432" t="s">
        <v>1970</v>
      </c>
      <c r="E71" s="940" t="s">
        <v>1880</v>
      </c>
      <c r="F71" s="806">
        <v>2</v>
      </c>
      <c r="G71" s="941"/>
      <c r="H71" s="942"/>
      <c r="I71" s="942"/>
      <c r="J71" s="942">
        <v>0</v>
      </c>
      <c r="K71" s="942">
        <v>0</v>
      </c>
      <c r="L71" s="966">
        <v>0</v>
      </c>
      <c r="M71" s="942">
        <v>0</v>
      </c>
      <c r="N71" s="942">
        <v>0</v>
      </c>
      <c r="O71" s="942">
        <v>0</v>
      </c>
      <c r="P71" s="942">
        <v>0</v>
      </c>
      <c r="Q71" s="942">
        <v>0</v>
      </c>
      <c r="R71" s="942">
        <v>0</v>
      </c>
      <c r="S71" s="942">
        <v>0</v>
      </c>
      <c r="T71" s="960"/>
      <c r="U71" s="755"/>
      <c r="V71" s="912"/>
      <c r="W71" s="811"/>
      <c r="X71" s="732"/>
      <c r="Y71" s="782"/>
      <c r="Z71" s="782"/>
      <c r="AA71" s="747"/>
      <c r="AB71" s="748"/>
      <c r="AC71" s="780"/>
      <c r="AD71" s="780"/>
      <c r="AE71" s="780"/>
      <c r="AF71" s="780"/>
      <c r="AG71" s="780"/>
      <c r="AH71" s="780"/>
      <c r="AI71" s="780"/>
      <c r="AJ71" s="780"/>
      <c r="AK71" s="780"/>
      <c r="AL71" s="780"/>
      <c r="AM71" s="780"/>
      <c r="AN71" s="780"/>
      <c r="AO71" s="780"/>
      <c r="AP71" s="780"/>
      <c r="AQ71" s="748"/>
      <c r="AR71" s="748"/>
      <c r="AS71" s="780"/>
      <c r="AT71" s="780"/>
      <c r="AU71" s="780"/>
      <c r="AV71" s="780"/>
      <c r="AW71" s="780"/>
      <c r="AX71" s="780"/>
      <c r="AY71" s="780"/>
      <c r="AZ71" s="780"/>
      <c r="BA71" s="780"/>
      <c r="BB71" s="780"/>
      <c r="BC71" s="780"/>
      <c r="BD71" s="780"/>
      <c r="BE71" s="780"/>
      <c r="BF71" s="780"/>
      <c r="BG71" s="943"/>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c r="DK71" s="732"/>
      <c r="DL71" s="732"/>
      <c r="DM71" s="732"/>
      <c r="DN71" s="732"/>
      <c r="DO71" s="732"/>
      <c r="DP71" s="732"/>
      <c r="DQ71" s="732"/>
      <c r="DR71" s="732"/>
      <c r="DS71" s="732"/>
      <c r="DT71" s="732"/>
      <c r="DU71" s="732"/>
      <c r="DV71" s="732"/>
      <c r="DW71" s="732"/>
      <c r="DX71" s="732"/>
      <c r="DY71" s="732"/>
      <c r="DZ71" s="732"/>
      <c r="EA71" s="732"/>
      <c r="EB71" s="732"/>
      <c r="EC71" s="732"/>
      <c r="ED71" s="732"/>
      <c r="EE71" s="732"/>
      <c r="EF71" s="732"/>
      <c r="EG71" s="732"/>
      <c r="EH71" s="732"/>
      <c r="EI71" s="732"/>
      <c r="EJ71" s="732"/>
      <c r="EK71" s="732"/>
      <c r="EL71" s="732"/>
      <c r="EM71" s="732"/>
      <c r="EN71" s="732"/>
      <c r="EO71" s="732"/>
    </row>
    <row r="72" spans="2:145" s="770" customFormat="1" x14ac:dyDescent="0.25">
      <c r="B72" s="803">
        <v>33</v>
      </c>
      <c r="C72" s="889" t="s">
        <v>1971</v>
      </c>
      <c r="D72" s="432" t="s">
        <v>1972</v>
      </c>
      <c r="E72" s="940" t="s">
        <v>1880</v>
      </c>
      <c r="F72" s="806">
        <v>2</v>
      </c>
      <c r="G72" s="941"/>
      <c r="H72" s="942"/>
      <c r="I72" s="942"/>
      <c r="J72" s="942">
        <v>2.4799999999999999E-2</v>
      </c>
      <c r="K72" s="942">
        <v>2.4899999999999999E-2</v>
      </c>
      <c r="L72" s="942">
        <v>2.5899999999999999E-2</v>
      </c>
      <c r="M72" s="942">
        <v>2.75E-2</v>
      </c>
      <c r="N72" s="942">
        <v>3.5000000000000003E-2</v>
      </c>
      <c r="O72" s="966">
        <v>0.05</v>
      </c>
      <c r="P72" s="942">
        <v>0.05</v>
      </c>
      <c r="Q72" s="942">
        <v>0.05</v>
      </c>
      <c r="R72" s="942">
        <v>0.05</v>
      </c>
      <c r="S72" s="942">
        <v>0.05</v>
      </c>
      <c r="T72" s="960"/>
      <c r="U72" s="755"/>
      <c r="V72" s="949"/>
      <c r="W72" s="811"/>
      <c r="X72" s="732"/>
      <c r="Y72" s="782"/>
      <c r="Z72" s="782"/>
      <c r="AA72" s="747"/>
      <c r="AB72" s="748"/>
      <c r="AC72" s="780"/>
      <c r="AD72" s="780"/>
      <c r="AE72" s="780"/>
      <c r="AF72" s="780"/>
      <c r="AG72" s="780"/>
      <c r="AH72" s="780"/>
      <c r="AI72" s="780"/>
      <c r="AJ72" s="780"/>
      <c r="AK72" s="780"/>
      <c r="AL72" s="780"/>
      <c r="AM72" s="780"/>
      <c r="AN72" s="780"/>
      <c r="AO72" s="780"/>
      <c r="AP72" s="780"/>
      <c r="AQ72" s="748"/>
      <c r="AR72" s="748"/>
      <c r="AS72" s="780"/>
      <c r="AT72" s="780"/>
      <c r="AU72" s="780"/>
      <c r="AV72" s="780"/>
      <c r="AW72" s="780"/>
      <c r="AX72" s="780"/>
      <c r="AY72" s="780"/>
      <c r="AZ72" s="780"/>
      <c r="BA72" s="780"/>
      <c r="BB72" s="780"/>
      <c r="BC72" s="780"/>
      <c r="BD72" s="780"/>
      <c r="BE72" s="780"/>
      <c r="BF72" s="780"/>
      <c r="BG72" s="943"/>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2"/>
      <c r="CJ72" s="732"/>
      <c r="CK72" s="732"/>
      <c r="CL72" s="732"/>
      <c r="CM72" s="732"/>
      <c r="CN72" s="732"/>
      <c r="CO72" s="732"/>
      <c r="CP72" s="732"/>
      <c r="CQ72" s="732"/>
      <c r="CR72" s="732"/>
      <c r="CS72" s="732"/>
      <c r="CT72" s="732"/>
      <c r="CU72" s="732"/>
      <c r="CV72" s="732"/>
      <c r="CW72" s="732"/>
      <c r="CX72" s="732"/>
      <c r="CY72" s="732"/>
      <c r="CZ72" s="732"/>
      <c r="DA72" s="732"/>
      <c r="DB72" s="732"/>
      <c r="DC72" s="732"/>
      <c r="DD72" s="732"/>
      <c r="DE72" s="732"/>
      <c r="DF72" s="732"/>
      <c r="DG72" s="732"/>
      <c r="DH72" s="732"/>
      <c r="DI72" s="732"/>
      <c r="DJ72" s="732"/>
      <c r="DK72" s="732"/>
      <c r="DL72" s="732"/>
      <c r="DM72" s="732"/>
      <c r="DN72" s="732"/>
      <c r="DO72" s="732"/>
      <c r="DP72" s="732"/>
      <c r="DQ72" s="732"/>
      <c r="DR72" s="732"/>
      <c r="DS72" s="732"/>
      <c r="DT72" s="732"/>
      <c r="DU72" s="732"/>
      <c r="DV72" s="732"/>
      <c r="DW72" s="732"/>
      <c r="DX72" s="732"/>
      <c r="DY72" s="732"/>
      <c r="DZ72" s="732"/>
      <c r="EA72" s="732"/>
      <c r="EB72" s="732"/>
      <c r="EC72" s="732"/>
      <c r="ED72" s="732"/>
      <c r="EE72" s="732"/>
      <c r="EF72" s="732"/>
      <c r="EG72" s="732"/>
      <c r="EH72" s="732"/>
      <c r="EI72" s="732"/>
      <c r="EJ72" s="732"/>
      <c r="EK72" s="732"/>
      <c r="EL72" s="732"/>
      <c r="EM72" s="732"/>
      <c r="EN72" s="732"/>
      <c r="EO72" s="732"/>
    </row>
    <row r="73" spans="2:145" s="770" customFormat="1" x14ac:dyDescent="0.25">
      <c r="B73" s="803">
        <v>34</v>
      </c>
      <c r="C73" s="938" t="s">
        <v>1973</v>
      </c>
      <c r="D73" s="934" t="s">
        <v>1974</v>
      </c>
      <c r="E73" s="816" t="s">
        <v>1932</v>
      </c>
      <c r="F73" s="817">
        <v>2</v>
      </c>
      <c r="G73" s="944"/>
      <c r="H73" s="945"/>
      <c r="I73" s="945"/>
      <c r="J73" s="945">
        <v>22.39</v>
      </c>
      <c r="K73" s="945">
        <v>23.28</v>
      </c>
      <c r="L73" s="947">
        <v>26.85</v>
      </c>
      <c r="M73" s="947">
        <v>26.1</v>
      </c>
      <c r="N73" s="947">
        <v>26.38</v>
      </c>
      <c r="O73" s="947">
        <v>26.95</v>
      </c>
      <c r="P73" s="947">
        <v>27.58</v>
      </c>
      <c r="Q73" s="947">
        <v>27.51</v>
      </c>
      <c r="R73" s="947">
        <v>28.17</v>
      </c>
      <c r="S73" s="947">
        <v>28.86</v>
      </c>
      <c r="T73" s="961"/>
      <c r="U73" s="755"/>
      <c r="V73" s="912"/>
      <c r="W73" s="811"/>
      <c r="X73" s="732"/>
      <c r="Y73" s="782"/>
      <c r="Z73" s="782"/>
      <c r="AA73" s="747"/>
      <c r="AB73" s="748"/>
      <c r="AC73" s="780"/>
      <c r="AD73" s="780"/>
      <c r="AE73" s="780"/>
      <c r="AF73" s="780"/>
      <c r="AG73" s="780"/>
      <c r="AH73" s="780"/>
      <c r="AI73" s="780"/>
      <c r="AJ73" s="780"/>
      <c r="AK73" s="780"/>
      <c r="AL73" s="780"/>
      <c r="AM73" s="780"/>
      <c r="AN73" s="780"/>
      <c r="AO73" s="780"/>
      <c r="AP73" s="780"/>
      <c r="AQ73" s="748"/>
      <c r="AR73" s="748"/>
      <c r="AS73" s="802"/>
      <c r="AT73" s="802"/>
      <c r="AU73" s="802"/>
      <c r="AV73" s="802"/>
      <c r="AW73" s="802"/>
      <c r="AX73" s="802"/>
      <c r="AY73" s="802"/>
      <c r="AZ73" s="802"/>
      <c r="BA73" s="802"/>
      <c r="BB73" s="802"/>
      <c r="BC73" s="802"/>
      <c r="BD73" s="802"/>
      <c r="BE73" s="802"/>
      <c r="BF73" s="802"/>
      <c r="BG73" s="943"/>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2"/>
      <c r="CJ73" s="732"/>
      <c r="CK73" s="732"/>
      <c r="CL73" s="732"/>
      <c r="CM73" s="732"/>
      <c r="CN73" s="732"/>
      <c r="CO73" s="732"/>
      <c r="CP73" s="732"/>
      <c r="CQ73" s="732"/>
      <c r="CR73" s="732"/>
      <c r="CS73" s="732"/>
      <c r="CT73" s="732"/>
      <c r="CU73" s="732"/>
      <c r="CV73" s="732"/>
      <c r="CW73" s="732"/>
      <c r="CX73" s="732"/>
      <c r="CY73" s="732"/>
      <c r="CZ73" s="732"/>
      <c r="DA73" s="732"/>
      <c r="DB73" s="732"/>
      <c r="DC73" s="732"/>
      <c r="DD73" s="732"/>
      <c r="DE73" s="732"/>
      <c r="DF73" s="732"/>
      <c r="DG73" s="732"/>
      <c r="DH73" s="732"/>
      <c r="DI73" s="732"/>
      <c r="DJ73" s="732"/>
      <c r="DK73" s="732"/>
      <c r="DL73" s="732"/>
      <c r="DM73" s="732"/>
      <c r="DN73" s="732"/>
      <c r="DO73" s="732"/>
      <c r="DP73" s="732"/>
      <c r="DQ73" s="732"/>
      <c r="DR73" s="732"/>
      <c r="DS73" s="732"/>
      <c r="DT73" s="732"/>
      <c r="DU73" s="732"/>
      <c r="DV73" s="732"/>
      <c r="DW73" s="732"/>
      <c r="DX73" s="732"/>
      <c r="DY73" s="732"/>
      <c r="DZ73" s="732"/>
      <c r="EA73" s="732"/>
      <c r="EB73" s="732"/>
      <c r="EC73" s="732"/>
      <c r="ED73" s="732"/>
      <c r="EE73" s="732"/>
      <c r="EF73" s="732"/>
      <c r="EG73" s="732"/>
      <c r="EH73" s="732"/>
      <c r="EI73" s="732"/>
      <c r="EJ73" s="732"/>
      <c r="EK73" s="732"/>
      <c r="EL73" s="732"/>
      <c r="EM73" s="732"/>
      <c r="EN73" s="732"/>
      <c r="EO73" s="732"/>
    </row>
    <row r="74" spans="2:145" s="770" customFormat="1" ht="15.75" thickBot="1" x14ac:dyDescent="0.3">
      <c r="B74" s="822">
        <v>35</v>
      </c>
      <c r="C74" s="950" t="s">
        <v>1975</v>
      </c>
      <c r="D74" s="824" t="s">
        <v>1976</v>
      </c>
      <c r="E74" s="951" t="s">
        <v>41</v>
      </c>
      <c r="F74" s="826">
        <v>3</v>
      </c>
      <c r="G74" s="952"/>
      <c r="H74" s="953"/>
      <c r="I74" s="953"/>
      <c r="J74" s="953">
        <v>23.850999999999999</v>
      </c>
      <c r="K74" s="953">
        <v>24.582000000000001</v>
      </c>
      <c r="L74" s="953">
        <v>23.056999999999999</v>
      </c>
      <c r="M74" s="954">
        <v>21.234999999999999</v>
      </c>
      <c r="N74" s="954">
        <v>19.097000000000001</v>
      </c>
      <c r="O74" s="954">
        <v>18.45</v>
      </c>
      <c r="P74" s="954">
        <v>17.652000000000001</v>
      </c>
      <c r="Q74" s="954">
        <v>17.329999999999998</v>
      </c>
      <c r="R74" s="954">
        <v>17.413</v>
      </c>
      <c r="S74" s="954">
        <v>17.5</v>
      </c>
      <c r="T74" s="962"/>
      <c r="U74" s="755"/>
      <c r="V74" s="955"/>
      <c r="W74" s="831"/>
      <c r="X74" s="732"/>
      <c r="Y74" s="782"/>
      <c r="Z74" s="782"/>
      <c r="AA74" s="747"/>
      <c r="AB74" s="748"/>
      <c r="AC74" s="780"/>
      <c r="AD74" s="780"/>
      <c r="AE74" s="780"/>
      <c r="AF74" s="780"/>
      <c r="AG74" s="780"/>
      <c r="AH74" s="780"/>
      <c r="AI74" s="780"/>
      <c r="AJ74" s="780"/>
      <c r="AK74" s="780"/>
      <c r="AL74" s="780"/>
      <c r="AM74" s="780"/>
      <c r="AN74" s="780"/>
      <c r="AO74" s="780"/>
      <c r="AP74" s="780"/>
      <c r="AQ74" s="748"/>
      <c r="AR74" s="748"/>
      <c r="AS74" s="802"/>
      <c r="AT74" s="802"/>
      <c r="AU74" s="802"/>
      <c r="AV74" s="802"/>
      <c r="AW74" s="802"/>
      <c r="AX74" s="802"/>
      <c r="AY74" s="802"/>
      <c r="AZ74" s="802"/>
      <c r="BA74" s="802"/>
      <c r="BB74" s="802"/>
      <c r="BC74" s="802"/>
      <c r="BD74" s="802"/>
      <c r="BE74" s="802"/>
      <c r="BF74" s="802"/>
      <c r="BG74" s="943"/>
      <c r="BH74" s="732"/>
      <c r="BI74" s="732"/>
      <c r="BJ74" s="732"/>
      <c r="BK74" s="732"/>
      <c r="BL74" s="732"/>
      <c r="BM74" s="732"/>
      <c r="BN74" s="732"/>
      <c r="BO74" s="732"/>
      <c r="BP74" s="732"/>
      <c r="BQ74" s="732"/>
      <c r="BR74" s="732"/>
      <c r="BS74" s="732"/>
      <c r="BT74" s="732"/>
      <c r="BU74" s="732"/>
      <c r="BV74" s="732"/>
      <c r="BW74" s="732"/>
      <c r="BX74" s="732"/>
      <c r="BY74" s="732"/>
      <c r="BZ74" s="732"/>
      <c r="CA74" s="732"/>
      <c r="CB74" s="732"/>
      <c r="CC74" s="732"/>
      <c r="CD74" s="732"/>
      <c r="CE74" s="732"/>
      <c r="CF74" s="732"/>
      <c r="CG74" s="732"/>
      <c r="CH74" s="732"/>
      <c r="CI74" s="732"/>
      <c r="CJ74" s="732"/>
      <c r="CK74" s="732"/>
      <c r="CL74" s="732"/>
      <c r="CM74" s="732"/>
      <c r="CN74" s="732"/>
      <c r="CO74" s="732"/>
      <c r="CP74" s="732"/>
      <c r="CQ74" s="732"/>
      <c r="CR74" s="732"/>
      <c r="CS74" s="732"/>
      <c r="CT74" s="732"/>
      <c r="CU74" s="732"/>
      <c r="CV74" s="732"/>
      <c r="CW74" s="732"/>
      <c r="CX74" s="732"/>
      <c r="CY74" s="732"/>
      <c r="CZ74" s="732"/>
      <c r="DA74" s="732"/>
      <c r="DB74" s="732"/>
      <c r="DC74" s="732"/>
      <c r="DD74" s="732"/>
      <c r="DE74" s="732"/>
      <c r="DF74" s="732"/>
      <c r="DG74" s="732"/>
      <c r="DH74" s="732"/>
      <c r="DI74" s="732"/>
      <c r="DJ74" s="732"/>
      <c r="DK74" s="732"/>
      <c r="DL74" s="732"/>
      <c r="DM74" s="732"/>
      <c r="DN74" s="732"/>
      <c r="DO74" s="732"/>
      <c r="DP74" s="732"/>
      <c r="DQ74" s="732"/>
      <c r="DR74" s="732"/>
      <c r="DS74" s="732"/>
      <c r="DT74" s="732"/>
      <c r="DU74" s="732"/>
      <c r="DV74" s="732"/>
      <c r="DW74" s="732"/>
      <c r="DX74" s="732"/>
      <c r="DY74" s="732"/>
      <c r="DZ74" s="732"/>
      <c r="EA74" s="732"/>
      <c r="EB74" s="732"/>
      <c r="EC74" s="732"/>
      <c r="ED74" s="732"/>
      <c r="EE74" s="732"/>
      <c r="EF74" s="732"/>
      <c r="EG74" s="732"/>
      <c r="EH74" s="732"/>
      <c r="EI74" s="732"/>
      <c r="EJ74" s="732"/>
      <c r="EK74" s="732"/>
      <c r="EL74" s="732"/>
      <c r="EM74" s="732"/>
      <c r="EN74" s="732"/>
      <c r="EO74" s="732"/>
    </row>
    <row r="75" spans="2:145" s="770" customFormat="1" ht="15.75" thickBot="1" x14ac:dyDescent="0.3">
      <c r="B75" s="863"/>
      <c r="C75" s="732"/>
      <c r="D75" s="864"/>
      <c r="E75" s="866"/>
      <c r="F75" s="866"/>
      <c r="G75" s="956"/>
      <c r="H75" s="956"/>
      <c r="I75" s="956"/>
      <c r="J75" s="956"/>
      <c r="K75" s="956"/>
      <c r="L75" s="956"/>
      <c r="M75" s="956"/>
      <c r="N75" s="956"/>
      <c r="O75" s="956"/>
      <c r="P75" s="956"/>
      <c r="Q75" s="956"/>
      <c r="R75" s="956"/>
      <c r="S75" s="956"/>
      <c r="T75" s="956"/>
      <c r="U75" s="755"/>
      <c r="V75" s="903"/>
      <c r="W75" s="789"/>
      <c r="X75" s="732"/>
      <c r="Y75" s="782"/>
      <c r="Z75" s="747"/>
      <c r="AA75" s="747"/>
      <c r="AB75" s="748"/>
      <c r="AC75" s="749"/>
      <c r="AD75" s="749"/>
      <c r="AE75" s="749"/>
      <c r="AF75" s="749"/>
      <c r="AG75" s="749"/>
      <c r="AH75" s="749"/>
      <c r="AI75" s="749"/>
      <c r="AJ75" s="749"/>
      <c r="AK75" s="749"/>
      <c r="AL75" s="749"/>
      <c r="AM75" s="749"/>
      <c r="AN75" s="749"/>
      <c r="AO75" s="749"/>
      <c r="AP75" s="749"/>
      <c r="AQ75" s="748"/>
      <c r="AR75" s="748"/>
      <c r="AS75" s="749"/>
      <c r="AT75" s="749"/>
      <c r="AU75" s="749"/>
      <c r="AV75" s="749"/>
      <c r="AW75" s="749"/>
      <c r="AX75" s="749"/>
      <c r="AY75" s="749"/>
      <c r="AZ75" s="749"/>
      <c r="BA75" s="749"/>
      <c r="BB75" s="749"/>
      <c r="BC75" s="749"/>
      <c r="BD75" s="749"/>
      <c r="BE75" s="749"/>
      <c r="BF75" s="749"/>
      <c r="BG75" s="748"/>
      <c r="BH75" s="732"/>
      <c r="BI75" s="732"/>
      <c r="BJ75" s="732"/>
      <c r="BK75" s="732"/>
      <c r="BL75" s="732"/>
      <c r="BM75" s="732"/>
      <c r="BN75" s="732"/>
      <c r="BO75" s="732"/>
      <c r="BP75" s="732"/>
      <c r="BQ75" s="732"/>
      <c r="BR75" s="732"/>
      <c r="BS75" s="732"/>
      <c r="BT75" s="732"/>
      <c r="BU75" s="732"/>
      <c r="BV75" s="732"/>
      <c r="BW75" s="732"/>
      <c r="BX75" s="732"/>
      <c r="BY75" s="732"/>
      <c r="BZ75" s="732"/>
      <c r="CA75" s="732"/>
      <c r="CB75" s="732"/>
      <c r="CC75" s="732"/>
      <c r="CD75" s="732"/>
      <c r="CE75" s="732"/>
      <c r="CF75" s="732"/>
      <c r="CG75" s="732"/>
      <c r="CH75" s="732"/>
      <c r="CI75" s="732"/>
      <c r="CJ75" s="732"/>
      <c r="CK75" s="732"/>
      <c r="CL75" s="732"/>
      <c r="CM75" s="732"/>
      <c r="CN75" s="732"/>
      <c r="CO75" s="732"/>
      <c r="CP75" s="732"/>
      <c r="CQ75" s="732"/>
      <c r="CR75" s="732"/>
      <c r="CS75" s="732"/>
      <c r="CT75" s="732"/>
      <c r="CU75" s="732"/>
      <c r="CV75" s="732"/>
      <c r="CW75" s="732"/>
      <c r="CX75" s="732"/>
      <c r="CY75" s="732"/>
      <c r="CZ75" s="732"/>
      <c r="DA75" s="732"/>
      <c r="DB75" s="732"/>
      <c r="DC75" s="732"/>
      <c r="DD75" s="732"/>
      <c r="DE75" s="732"/>
      <c r="DF75" s="732"/>
      <c r="DG75" s="732"/>
      <c r="DH75" s="732"/>
      <c r="DI75" s="732"/>
      <c r="DJ75" s="732"/>
      <c r="DK75" s="732"/>
      <c r="DL75" s="732"/>
      <c r="DM75" s="732"/>
      <c r="DN75" s="732"/>
      <c r="DO75" s="732"/>
      <c r="DP75" s="732"/>
      <c r="DQ75" s="732"/>
      <c r="DR75" s="732"/>
      <c r="DS75" s="732"/>
      <c r="DT75" s="732"/>
      <c r="DU75" s="732"/>
      <c r="DV75" s="732"/>
      <c r="DW75" s="732"/>
      <c r="DX75" s="732"/>
      <c r="DY75" s="732"/>
      <c r="DZ75" s="732"/>
      <c r="EA75" s="732"/>
      <c r="EB75" s="732"/>
      <c r="EC75" s="732"/>
      <c r="ED75" s="732"/>
      <c r="EE75" s="732"/>
      <c r="EF75" s="732"/>
      <c r="EG75" s="732"/>
      <c r="EH75" s="732"/>
      <c r="EI75" s="732"/>
      <c r="EJ75" s="732"/>
      <c r="EK75" s="732"/>
      <c r="EL75" s="732"/>
      <c r="EM75" s="732"/>
      <c r="EN75" s="732"/>
      <c r="EO75" s="732"/>
    </row>
    <row r="76" spans="2:145" s="770" customFormat="1" ht="15.75" thickBot="1" x14ac:dyDescent="0.3">
      <c r="B76" s="917" t="s">
        <v>1977</v>
      </c>
      <c r="C76" s="918" t="s">
        <v>1978</v>
      </c>
      <c r="D76" s="864"/>
      <c r="E76" s="865"/>
      <c r="F76" s="883"/>
      <c r="L76" s="919"/>
      <c r="M76" s="919"/>
      <c r="R76" s="732"/>
      <c r="S76" s="732"/>
      <c r="T76" s="732"/>
      <c r="U76" s="732"/>
      <c r="V76" s="774"/>
      <c r="W76" s="732"/>
      <c r="X76" s="732"/>
      <c r="Y76" s="782"/>
      <c r="Z76" s="747"/>
      <c r="AA76" s="747"/>
      <c r="AB76" s="748"/>
      <c r="AC76" s="749"/>
      <c r="AD76" s="749"/>
      <c r="AE76" s="749"/>
      <c r="AF76" s="749"/>
      <c r="AG76" s="749"/>
      <c r="AH76" s="749"/>
      <c r="AI76" s="749"/>
      <c r="AJ76" s="749"/>
      <c r="AK76" s="749"/>
      <c r="AL76" s="749"/>
      <c r="AM76" s="749"/>
      <c r="AN76" s="749"/>
      <c r="AO76" s="749"/>
      <c r="AP76" s="749"/>
      <c r="AQ76" s="748"/>
      <c r="AR76" s="748"/>
      <c r="AS76" s="749"/>
      <c r="AT76" s="749"/>
      <c r="AU76" s="749"/>
      <c r="AV76" s="749"/>
      <c r="AW76" s="749"/>
      <c r="AX76" s="749"/>
      <c r="AY76" s="749"/>
      <c r="AZ76" s="749"/>
      <c r="BA76" s="749"/>
      <c r="BB76" s="749"/>
      <c r="BC76" s="749"/>
      <c r="BD76" s="749"/>
      <c r="BE76" s="749"/>
      <c r="BF76" s="749"/>
      <c r="BG76" s="748"/>
      <c r="BH76" s="732"/>
      <c r="BI76" s="732"/>
      <c r="BJ76" s="732"/>
      <c r="BK76" s="732"/>
      <c r="BL76" s="732"/>
      <c r="BM76" s="732"/>
      <c r="BN76" s="732"/>
      <c r="BO76" s="732"/>
      <c r="BP76" s="732"/>
      <c r="BQ76" s="732"/>
      <c r="BR76" s="732"/>
      <c r="BS76" s="732"/>
      <c r="BT76" s="732"/>
      <c r="BU76" s="732"/>
      <c r="BV76" s="732"/>
      <c r="BW76" s="732"/>
      <c r="BX76" s="732"/>
      <c r="BY76" s="732"/>
      <c r="BZ76" s="732"/>
      <c r="CA76" s="732"/>
      <c r="CB76" s="732"/>
      <c r="CC76" s="732"/>
      <c r="CD76" s="732"/>
      <c r="CE76" s="732"/>
      <c r="CF76" s="732"/>
      <c r="CG76" s="732"/>
      <c r="CH76" s="732"/>
      <c r="CI76" s="732"/>
      <c r="CJ76" s="732"/>
      <c r="CK76" s="732"/>
      <c r="CL76" s="732"/>
      <c r="CM76" s="732"/>
      <c r="CN76" s="732"/>
      <c r="CO76" s="732"/>
      <c r="CP76" s="732"/>
      <c r="CQ76" s="732"/>
      <c r="CR76" s="732"/>
      <c r="CS76" s="732"/>
      <c r="CT76" s="732"/>
      <c r="CU76" s="732"/>
      <c r="CV76" s="732"/>
      <c r="CW76" s="732"/>
      <c r="CX76" s="732"/>
      <c r="CY76" s="732"/>
      <c r="CZ76" s="732"/>
      <c r="DA76" s="732"/>
      <c r="DB76" s="732"/>
      <c r="DC76" s="732"/>
      <c r="DD76" s="732"/>
      <c r="DE76" s="732"/>
      <c r="DF76" s="732"/>
      <c r="DG76" s="732"/>
      <c r="DH76" s="732"/>
      <c r="DI76" s="732"/>
      <c r="DJ76" s="732"/>
      <c r="DK76" s="732"/>
      <c r="DL76" s="732"/>
      <c r="DM76" s="732"/>
      <c r="DN76" s="732"/>
      <c r="DO76" s="732"/>
      <c r="DP76" s="732"/>
      <c r="DQ76" s="732"/>
      <c r="DR76" s="732"/>
      <c r="DS76" s="732"/>
      <c r="DT76" s="732"/>
      <c r="DU76" s="732"/>
      <c r="DV76" s="732"/>
      <c r="DW76" s="732"/>
      <c r="DX76" s="732"/>
      <c r="DY76" s="732"/>
      <c r="DZ76" s="732"/>
      <c r="EA76" s="732"/>
      <c r="EB76" s="732"/>
      <c r="EC76" s="732"/>
      <c r="ED76" s="732"/>
      <c r="EE76" s="732"/>
      <c r="EF76" s="732"/>
      <c r="EG76" s="732"/>
      <c r="EH76" s="732"/>
      <c r="EI76" s="732"/>
      <c r="EJ76" s="732"/>
      <c r="EK76" s="732"/>
      <c r="EL76" s="732"/>
      <c r="EM76" s="732"/>
      <c r="EN76" s="732"/>
      <c r="EO76" s="732"/>
    </row>
    <row r="77" spans="2:145" s="770" customFormat="1" x14ac:dyDescent="0.25">
      <c r="B77" s="791">
        <v>27</v>
      </c>
      <c r="C77" s="920" t="s">
        <v>1979</v>
      </c>
      <c r="D77" s="793" t="s">
        <v>1980</v>
      </c>
      <c r="E77" s="921" t="s">
        <v>1912</v>
      </c>
      <c r="F77" s="922" t="s">
        <v>1913</v>
      </c>
      <c r="G77" s="3653" t="s">
        <v>1914</v>
      </c>
      <c r="H77" s="3654"/>
      <c r="I77" s="3655"/>
      <c r="J77" s="923"/>
      <c r="K77" s="923"/>
      <c r="L77" s="923"/>
      <c r="M77" s="923"/>
      <c r="N77" s="923"/>
      <c r="O77" s="923"/>
      <c r="P77" s="923"/>
      <c r="Q77" s="923"/>
      <c r="R77" s="923"/>
      <c r="S77" s="923"/>
      <c r="T77" s="923"/>
      <c r="U77" s="755"/>
      <c r="V77" s="907"/>
      <c r="W77" s="801"/>
      <c r="X77" s="732"/>
      <c r="Y77" s="782"/>
      <c r="Z77" s="965"/>
      <c r="AA77" s="747"/>
      <c r="AB77" s="748"/>
      <c r="AC77" s="780"/>
      <c r="AD77" s="780"/>
      <c r="AE77" s="780"/>
      <c r="AF77" s="780"/>
      <c r="AG77" s="780"/>
      <c r="AH77" s="780"/>
      <c r="AI77" s="780"/>
      <c r="AJ77" s="780"/>
      <c r="AK77" s="780"/>
      <c r="AL77" s="780"/>
      <c r="AM77" s="780"/>
      <c r="AN77" s="780"/>
      <c r="AO77" s="780"/>
      <c r="AP77" s="780"/>
      <c r="AQ77" s="748"/>
      <c r="AR77" s="748"/>
      <c r="AS77" s="780"/>
      <c r="AT77" s="780"/>
      <c r="AU77" s="780"/>
      <c r="AV77" s="780"/>
      <c r="AW77" s="780"/>
      <c r="AX77" s="780"/>
      <c r="AY77" s="780"/>
      <c r="AZ77" s="780"/>
      <c r="BA77" s="780"/>
      <c r="BB77" s="780"/>
      <c r="BC77" s="780"/>
      <c r="BD77" s="780"/>
      <c r="BE77" s="780"/>
      <c r="BF77" s="780"/>
      <c r="BG77" s="748"/>
      <c r="BH77" s="732"/>
      <c r="BI77" s="732"/>
      <c r="BJ77" s="732"/>
      <c r="BK77" s="732"/>
      <c r="BL77" s="732"/>
      <c r="BM77" s="732"/>
      <c r="BN77" s="732"/>
      <c r="BO77" s="732"/>
      <c r="BP77" s="732"/>
      <c r="BQ77" s="732"/>
      <c r="BR77" s="732"/>
      <c r="BS77" s="732"/>
      <c r="BT77" s="732"/>
      <c r="BU77" s="732"/>
      <c r="BV77" s="732"/>
      <c r="BW77" s="732"/>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c r="DK77" s="732"/>
      <c r="DL77" s="732"/>
      <c r="DM77" s="732"/>
      <c r="DN77" s="732"/>
      <c r="DO77" s="732"/>
      <c r="DP77" s="732"/>
      <c r="DQ77" s="732"/>
      <c r="DR77" s="732"/>
      <c r="DS77" s="732"/>
      <c r="DT77" s="732"/>
      <c r="DU77" s="732"/>
      <c r="DV77" s="732"/>
      <c r="DW77" s="732"/>
      <c r="DX77" s="732"/>
      <c r="DY77" s="732"/>
      <c r="DZ77" s="732"/>
      <c r="EA77" s="732"/>
      <c r="EB77" s="732"/>
      <c r="EC77" s="732"/>
      <c r="ED77" s="732"/>
      <c r="EE77" s="732"/>
      <c r="EF77" s="732"/>
      <c r="EG77" s="732"/>
      <c r="EH77" s="732"/>
      <c r="EI77" s="732"/>
      <c r="EJ77" s="732"/>
      <c r="EK77" s="732"/>
      <c r="EL77" s="732"/>
      <c r="EM77" s="732"/>
      <c r="EN77" s="732"/>
      <c r="EO77" s="732"/>
    </row>
    <row r="78" spans="2:145" s="770" customFormat="1" x14ac:dyDescent="0.25">
      <c r="B78" s="924">
        <v>28</v>
      </c>
      <c r="C78" s="925" t="s">
        <v>1981</v>
      </c>
      <c r="D78" s="432" t="s">
        <v>1982</v>
      </c>
      <c r="E78" s="926" t="s">
        <v>1912</v>
      </c>
      <c r="F78" s="927" t="s">
        <v>1913</v>
      </c>
      <c r="G78" s="3656" t="s">
        <v>1961</v>
      </c>
      <c r="H78" s="3657"/>
      <c r="I78" s="3658"/>
      <c r="J78" s="923"/>
      <c r="K78" s="923"/>
      <c r="L78" s="923"/>
      <c r="M78" s="923"/>
      <c r="N78" s="923"/>
      <c r="O78" s="923"/>
      <c r="P78" s="923"/>
      <c r="Q78" s="923"/>
      <c r="R78" s="923"/>
      <c r="S78" s="923"/>
      <c r="T78" s="923"/>
      <c r="U78" s="755"/>
      <c r="V78" s="928"/>
      <c r="W78" s="929"/>
      <c r="X78" s="732"/>
      <c r="Y78" s="782"/>
      <c r="Z78" s="965"/>
      <c r="AA78" s="747"/>
      <c r="AB78" s="748"/>
      <c r="AC78" s="780"/>
      <c r="AD78" s="780"/>
      <c r="AE78" s="780"/>
      <c r="AF78" s="780"/>
      <c r="AG78" s="780"/>
      <c r="AH78" s="780"/>
      <c r="AI78" s="780"/>
      <c r="AJ78" s="780"/>
      <c r="AK78" s="780"/>
      <c r="AL78" s="780"/>
      <c r="AM78" s="780"/>
      <c r="AN78" s="780"/>
      <c r="AO78" s="780"/>
      <c r="AP78" s="780"/>
      <c r="AQ78" s="748"/>
      <c r="AR78" s="748"/>
      <c r="AS78" s="780"/>
      <c r="AT78" s="780"/>
      <c r="AU78" s="780"/>
      <c r="AV78" s="780"/>
      <c r="AW78" s="780"/>
      <c r="AX78" s="780"/>
      <c r="AY78" s="780"/>
      <c r="AZ78" s="780"/>
      <c r="BA78" s="780"/>
      <c r="BB78" s="780"/>
      <c r="BC78" s="780"/>
      <c r="BD78" s="780"/>
      <c r="BE78" s="780"/>
      <c r="BF78" s="780"/>
      <c r="BG78" s="748"/>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732"/>
      <c r="CU78" s="732"/>
      <c r="CV78" s="732"/>
      <c r="CW78" s="732"/>
      <c r="CX78" s="732"/>
      <c r="CY78" s="732"/>
      <c r="CZ78" s="732"/>
      <c r="DA78" s="732"/>
      <c r="DB78" s="732"/>
      <c r="DC78" s="732"/>
      <c r="DD78" s="732"/>
      <c r="DE78" s="732"/>
      <c r="DF78" s="732"/>
      <c r="DG78" s="732"/>
      <c r="DH78" s="732"/>
      <c r="DI78" s="732"/>
      <c r="DJ78" s="732"/>
      <c r="DK78" s="732"/>
      <c r="DL78" s="732"/>
      <c r="DM78" s="732"/>
      <c r="DN78" s="732"/>
      <c r="DO78" s="732"/>
      <c r="DP78" s="732"/>
      <c r="DQ78" s="732"/>
      <c r="DR78" s="732"/>
      <c r="DS78" s="732"/>
      <c r="DT78" s="732"/>
      <c r="DU78" s="732"/>
      <c r="DV78" s="732"/>
      <c r="DW78" s="732"/>
      <c r="DX78" s="732"/>
      <c r="DY78" s="732"/>
      <c r="DZ78" s="732"/>
      <c r="EA78" s="732"/>
      <c r="EB78" s="732"/>
      <c r="EC78" s="732"/>
      <c r="ED78" s="732"/>
      <c r="EE78" s="732"/>
      <c r="EF78" s="732"/>
      <c r="EG78" s="732"/>
      <c r="EH78" s="732"/>
      <c r="EI78" s="732"/>
      <c r="EJ78" s="732"/>
      <c r="EK78" s="732"/>
      <c r="EL78" s="732"/>
      <c r="EM78" s="732"/>
      <c r="EN78" s="732"/>
      <c r="EO78" s="732"/>
    </row>
    <row r="79" spans="2:145" s="770" customFormat="1" ht="15.75" thickBot="1" x14ac:dyDescent="0.3">
      <c r="B79" s="803">
        <v>29</v>
      </c>
      <c r="C79" s="930" t="s">
        <v>1983</v>
      </c>
      <c r="D79" s="432" t="s">
        <v>1984</v>
      </c>
      <c r="E79" s="926" t="s">
        <v>1912</v>
      </c>
      <c r="F79" s="927" t="s">
        <v>1913</v>
      </c>
      <c r="G79" s="3656" t="s">
        <v>1985</v>
      </c>
      <c r="H79" s="3657"/>
      <c r="I79" s="3658"/>
      <c r="J79" s="933"/>
      <c r="K79" s="933"/>
      <c r="L79" s="933"/>
      <c r="M79" s="933"/>
      <c r="N79" s="933"/>
      <c r="O79" s="933"/>
      <c r="P79" s="933"/>
      <c r="Q79" s="933"/>
      <c r="R79" s="933"/>
      <c r="S79" s="933"/>
      <c r="T79" s="933"/>
      <c r="U79" s="755"/>
      <c r="V79" s="912"/>
      <c r="W79" s="811"/>
      <c r="X79" s="732"/>
      <c r="Y79" s="782"/>
      <c r="Z79" s="965"/>
      <c r="AA79" s="747"/>
      <c r="AB79" s="748"/>
      <c r="AC79" s="780"/>
      <c r="AD79" s="780"/>
      <c r="AE79" s="780"/>
      <c r="AF79" s="780"/>
      <c r="AG79" s="780"/>
      <c r="AH79" s="780"/>
      <c r="AI79" s="780"/>
      <c r="AJ79" s="780"/>
      <c r="AK79" s="780"/>
      <c r="AL79" s="780"/>
      <c r="AM79" s="780"/>
      <c r="AN79" s="780"/>
      <c r="AO79" s="780"/>
      <c r="AP79" s="780"/>
      <c r="AQ79" s="748"/>
      <c r="AR79" s="748"/>
      <c r="AS79" s="780"/>
      <c r="AT79" s="780"/>
      <c r="AU79" s="780"/>
      <c r="AV79" s="780"/>
      <c r="AW79" s="780"/>
      <c r="AX79" s="780"/>
      <c r="AY79" s="780"/>
      <c r="AZ79" s="780"/>
      <c r="BA79" s="780"/>
      <c r="BB79" s="780"/>
      <c r="BC79" s="780"/>
      <c r="BD79" s="780"/>
      <c r="BE79" s="780"/>
      <c r="BF79" s="780"/>
      <c r="BG79" s="748"/>
      <c r="BH79" s="732"/>
      <c r="BI79" s="732"/>
      <c r="BJ79" s="732"/>
      <c r="BK79" s="732"/>
      <c r="BL79" s="732"/>
      <c r="BM79" s="732"/>
      <c r="BN79" s="732"/>
      <c r="BO79" s="732"/>
      <c r="BP79" s="732"/>
      <c r="BQ79" s="732"/>
      <c r="BR79" s="732"/>
      <c r="BS79" s="732"/>
      <c r="BT79" s="732"/>
      <c r="BU79" s="732"/>
      <c r="BV79" s="732"/>
      <c r="BW79" s="732"/>
      <c r="BX79" s="732"/>
      <c r="BY79" s="732"/>
      <c r="BZ79" s="732"/>
      <c r="CA79" s="732"/>
      <c r="CB79" s="732"/>
      <c r="CC79" s="732"/>
      <c r="CD79" s="732"/>
      <c r="CE79" s="732"/>
      <c r="CF79" s="732"/>
      <c r="CG79" s="732"/>
      <c r="CH79" s="732"/>
      <c r="CI79" s="732"/>
      <c r="CJ79" s="732"/>
      <c r="CK79" s="732"/>
      <c r="CL79" s="732"/>
      <c r="CM79" s="732"/>
      <c r="CN79" s="732"/>
      <c r="CO79" s="732"/>
      <c r="CP79" s="732"/>
      <c r="CQ79" s="732"/>
      <c r="CR79" s="732"/>
      <c r="CS79" s="732"/>
      <c r="CT79" s="732"/>
      <c r="CU79" s="732"/>
      <c r="CV79" s="732"/>
      <c r="CW79" s="732"/>
      <c r="CX79" s="732"/>
      <c r="CY79" s="732"/>
      <c r="CZ79" s="732"/>
      <c r="DA79" s="732"/>
      <c r="DB79" s="732"/>
      <c r="DC79" s="732"/>
      <c r="DD79" s="732"/>
      <c r="DE79" s="732"/>
      <c r="DF79" s="732"/>
      <c r="DG79" s="732"/>
      <c r="DH79" s="732"/>
      <c r="DI79" s="732"/>
      <c r="DJ79" s="732"/>
      <c r="DK79" s="732"/>
      <c r="DL79" s="732"/>
      <c r="DM79" s="732"/>
      <c r="DN79" s="732"/>
      <c r="DO79" s="732"/>
      <c r="DP79" s="732"/>
      <c r="DQ79" s="732"/>
      <c r="DR79" s="732"/>
      <c r="DS79" s="732"/>
      <c r="DT79" s="732"/>
      <c r="DU79" s="732"/>
      <c r="DV79" s="732"/>
      <c r="DW79" s="732"/>
      <c r="DX79" s="732"/>
      <c r="DY79" s="732"/>
      <c r="DZ79" s="732"/>
      <c r="EA79" s="732"/>
      <c r="EB79" s="732"/>
      <c r="EC79" s="732"/>
      <c r="ED79" s="732"/>
      <c r="EE79" s="732"/>
      <c r="EF79" s="732"/>
      <c r="EG79" s="732"/>
      <c r="EH79" s="732"/>
      <c r="EI79" s="732"/>
      <c r="EJ79" s="732"/>
      <c r="EK79" s="732"/>
      <c r="EL79" s="732"/>
      <c r="EM79" s="732"/>
      <c r="EN79" s="732"/>
      <c r="EO79" s="732"/>
    </row>
    <row r="80" spans="2:145" s="770" customFormat="1" x14ac:dyDescent="0.25">
      <c r="B80" s="803">
        <v>30</v>
      </c>
      <c r="C80" s="930" t="s">
        <v>1986</v>
      </c>
      <c r="D80" s="934" t="s">
        <v>1987</v>
      </c>
      <c r="E80" s="926" t="s">
        <v>1923</v>
      </c>
      <c r="F80" s="935">
        <v>0</v>
      </c>
      <c r="G80" s="936"/>
      <c r="H80" s="937"/>
      <c r="I80" s="937"/>
      <c r="J80" s="937">
        <v>138</v>
      </c>
      <c r="K80" s="937">
        <v>115</v>
      </c>
      <c r="L80" s="937">
        <v>149</v>
      </c>
      <c r="M80" s="937">
        <v>126</v>
      </c>
      <c r="N80" s="937">
        <v>114</v>
      </c>
      <c r="O80" s="937">
        <v>106</v>
      </c>
      <c r="P80" s="937">
        <v>101</v>
      </c>
      <c r="Q80" s="937">
        <v>97</v>
      </c>
      <c r="R80" s="937">
        <v>95</v>
      </c>
      <c r="S80" s="937">
        <v>93</v>
      </c>
      <c r="T80" s="959"/>
      <c r="U80" s="755"/>
      <c r="V80" s="912"/>
      <c r="W80" s="811"/>
      <c r="X80" s="732"/>
      <c r="Y80" s="782"/>
      <c r="Z80" s="782"/>
      <c r="AA80" s="747"/>
      <c r="AB80" s="748"/>
      <c r="AC80" s="780"/>
      <c r="AD80" s="780"/>
      <c r="AE80" s="780"/>
      <c r="AF80" s="780"/>
      <c r="AG80" s="780"/>
      <c r="AH80" s="780"/>
      <c r="AI80" s="780"/>
      <c r="AJ80" s="780"/>
      <c r="AK80" s="780"/>
      <c r="AL80" s="780"/>
      <c r="AM80" s="780"/>
      <c r="AN80" s="780"/>
      <c r="AO80" s="780"/>
      <c r="AP80" s="780"/>
      <c r="AQ80" s="748"/>
      <c r="AR80" s="748"/>
      <c r="AS80" s="802"/>
      <c r="AT80" s="802"/>
      <c r="AU80" s="802"/>
      <c r="AV80" s="802"/>
      <c r="AW80" s="802"/>
      <c r="AX80" s="802"/>
      <c r="AY80" s="802"/>
      <c r="AZ80" s="802"/>
      <c r="BA80" s="802"/>
      <c r="BB80" s="802"/>
      <c r="BC80" s="802"/>
      <c r="BD80" s="802"/>
      <c r="BE80" s="802"/>
      <c r="BF80" s="802"/>
      <c r="BG80" s="873"/>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2"/>
      <c r="DI80" s="732"/>
      <c r="DJ80" s="732"/>
      <c r="DK80" s="732"/>
      <c r="DL80" s="732"/>
      <c r="DM80" s="732"/>
      <c r="DN80" s="732"/>
      <c r="DO80" s="732"/>
      <c r="DP80" s="732"/>
      <c r="DQ80" s="732"/>
      <c r="DR80" s="732"/>
      <c r="DS80" s="732"/>
      <c r="DT80" s="732"/>
      <c r="DU80" s="732"/>
      <c r="DV80" s="732"/>
      <c r="DW80" s="732"/>
      <c r="DX80" s="732"/>
      <c r="DY80" s="732"/>
      <c r="DZ80" s="732"/>
      <c r="EA80" s="732"/>
      <c r="EB80" s="732"/>
      <c r="EC80" s="732"/>
      <c r="ED80" s="732"/>
      <c r="EE80" s="732"/>
      <c r="EF80" s="732"/>
      <c r="EG80" s="732"/>
      <c r="EH80" s="732"/>
      <c r="EI80" s="732"/>
      <c r="EJ80" s="732"/>
      <c r="EK80" s="732"/>
      <c r="EL80" s="732"/>
      <c r="EM80" s="732"/>
      <c r="EN80" s="732"/>
      <c r="EO80" s="732"/>
    </row>
    <row r="81" spans="2:145" s="770" customFormat="1" x14ac:dyDescent="0.25">
      <c r="B81" s="803">
        <v>31</v>
      </c>
      <c r="C81" s="938" t="s">
        <v>1988</v>
      </c>
      <c r="D81" s="939" t="s">
        <v>1989</v>
      </c>
      <c r="E81" s="926" t="s">
        <v>1923</v>
      </c>
      <c r="F81" s="935">
        <v>0</v>
      </c>
      <c r="G81" s="936"/>
      <c r="H81" s="937"/>
      <c r="I81" s="937"/>
      <c r="J81" s="937">
        <v>37</v>
      </c>
      <c r="K81" s="937">
        <v>37</v>
      </c>
      <c r="L81" s="937">
        <v>45</v>
      </c>
      <c r="M81" s="937">
        <v>45</v>
      </c>
      <c r="N81" s="937">
        <v>45</v>
      </c>
      <c r="O81" s="937">
        <v>45</v>
      </c>
      <c r="P81" s="937">
        <v>45</v>
      </c>
      <c r="Q81" s="937">
        <v>45</v>
      </c>
      <c r="R81" s="937">
        <v>45</v>
      </c>
      <c r="S81" s="937">
        <v>45</v>
      </c>
      <c r="T81" s="959"/>
      <c r="U81" s="755"/>
      <c r="V81" s="912"/>
      <c r="W81" s="811"/>
      <c r="X81" s="732"/>
      <c r="Y81" s="782"/>
      <c r="Z81" s="782"/>
      <c r="AA81" s="747"/>
      <c r="AB81" s="748"/>
      <c r="AC81" s="780"/>
      <c r="AD81" s="780"/>
      <c r="AE81" s="780"/>
      <c r="AF81" s="780"/>
      <c r="AG81" s="780"/>
      <c r="AH81" s="780"/>
      <c r="AI81" s="780"/>
      <c r="AJ81" s="780"/>
      <c r="AK81" s="780"/>
      <c r="AL81" s="780"/>
      <c r="AM81" s="780"/>
      <c r="AN81" s="780"/>
      <c r="AO81" s="780"/>
      <c r="AP81" s="780"/>
      <c r="AQ81" s="748"/>
      <c r="AR81" s="748"/>
      <c r="AS81" s="802"/>
      <c r="AT81" s="802"/>
      <c r="AU81" s="802"/>
      <c r="AV81" s="802"/>
      <c r="AW81" s="802"/>
      <c r="AX81" s="802"/>
      <c r="AY81" s="802"/>
      <c r="AZ81" s="802"/>
      <c r="BA81" s="802"/>
      <c r="BB81" s="802"/>
      <c r="BC81" s="802"/>
      <c r="BD81" s="802"/>
      <c r="BE81" s="802"/>
      <c r="BF81" s="802"/>
      <c r="BG81" s="873"/>
      <c r="BH81" s="732"/>
      <c r="BI81" s="732"/>
      <c r="BJ81" s="732"/>
      <c r="BK81" s="732"/>
      <c r="BL81" s="732"/>
      <c r="BM81" s="732"/>
      <c r="BN81" s="732"/>
      <c r="BO81" s="732"/>
      <c r="BP81" s="732"/>
      <c r="BQ81" s="732"/>
      <c r="BR81" s="732"/>
      <c r="BS81" s="732"/>
      <c r="BT81" s="732"/>
      <c r="BU81" s="732"/>
      <c r="BV81" s="732"/>
      <c r="BW81" s="732"/>
      <c r="BX81" s="732"/>
      <c r="BY81" s="732"/>
      <c r="BZ81" s="732"/>
      <c r="CA81" s="732"/>
      <c r="CB81" s="732"/>
      <c r="CC81" s="732"/>
      <c r="CD81" s="732"/>
      <c r="CE81" s="732"/>
      <c r="CF81" s="732"/>
      <c r="CG81" s="732"/>
      <c r="CH81" s="732"/>
      <c r="CI81" s="732"/>
      <c r="CJ81" s="732"/>
      <c r="CK81" s="732"/>
      <c r="CL81" s="732"/>
      <c r="CM81" s="732"/>
      <c r="CN81" s="732"/>
      <c r="CO81" s="732"/>
      <c r="CP81" s="732"/>
      <c r="CQ81" s="732"/>
      <c r="CR81" s="732"/>
      <c r="CS81" s="732"/>
      <c r="CT81" s="732"/>
      <c r="CU81" s="732"/>
      <c r="CV81" s="732"/>
      <c r="CW81" s="732"/>
      <c r="CX81" s="732"/>
      <c r="CY81" s="732"/>
      <c r="CZ81" s="732"/>
      <c r="DA81" s="732"/>
      <c r="DB81" s="732"/>
      <c r="DC81" s="732"/>
      <c r="DD81" s="732"/>
      <c r="DE81" s="732"/>
      <c r="DF81" s="732"/>
      <c r="DG81" s="732"/>
      <c r="DH81" s="732"/>
      <c r="DI81" s="732"/>
      <c r="DJ81" s="732"/>
      <c r="DK81" s="732"/>
      <c r="DL81" s="732"/>
      <c r="DM81" s="732"/>
      <c r="DN81" s="732"/>
      <c r="DO81" s="732"/>
      <c r="DP81" s="732"/>
      <c r="DQ81" s="732"/>
      <c r="DR81" s="732"/>
      <c r="DS81" s="732"/>
      <c r="DT81" s="732"/>
      <c r="DU81" s="732"/>
      <c r="DV81" s="732"/>
      <c r="DW81" s="732"/>
      <c r="DX81" s="732"/>
      <c r="DY81" s="732"/>
      <c r="DZ81" s="732"/>
      <c r="EA81" s="732"/>
      <c r="EB81" s="732"/>
      <c r="EC81" s="732"/>
      <c r="ED81" s="732"/>
      <c r="EE81" s="732"/>
      <c r="EF81" s="732"/>
      <c r="EG81" s="732"/>
      <c r="EH81" s="732"/>
      <c r="EI81" s="732"/>
      <c r="EJ81" s="732"/>
      <c r="EK81" s="732"/>
      <c r="EL81" s="732"/>
      <c r="EM81" s="732"/>
      <c r="EN81" s="732"/>
      <c r="EO81" s="732"/>
    </row>
    <row r="82" spans="2:145" s="770" customFormat="1" x14ac:dyDescent="0.25">
      <c r="B82" s="803">
        <v>32</v>
      </c>
      <c r="C82" s="889" t="s">
        <v>1990</v>
      </c>
      <c r="D82" s="432" t="s">
        <v>1991</v>
      </c>
      <c r="E82" s="940" t="s">
        <v>1880</v>
      </c>
      <c r="F82" s="806">
        <v>2</v>
      </c>
      <c r="G82" s="941"/>
      <c r="H82" s="942"/>
      <c r="I82" s="942"/>
      <c r="J82" s="942">
        <v>0</v>
      </c>
      <c r="K82" s="942">
        <v>0</v>
      </c>
      <c r="L82" s="966">
        <v>0</v>
      </c>
      <c r="M82" s="942">
        <v>0</v>
      </c>
      <c r="N82" s="942">
        <v>0</v>
      </c>
      <c r="O82" s="942">
        <v>0</v>
      </c>
      <c r="P82" s="942">
        <v>0</v>
      </c>
      <c r="Q82" s="942">
        <v>0</v>
      </c>
      <c r="R82" s="942">
        <v>0</v>
      </c>
      <c r="S82" s="942">
        <v>0</v>
      </c>
      <c r="T82" s="960"/>
      <c r="U82" s="755"/>
      <c r="V82" s="912"/>
      <c r="W82" s="811"/>
      <c r="X82" s="732"/>
      <c r="Y82" s="782"/>
      <c r="Z82" s="782"/>
      <c r="AA82" s="747"/>
      <c r="AB82" s="748"/>
      <c r="AC82" s="780"/>
      <c r="AD82" s="780"/>
      <c r="AE82" s="780"/>
      <c r="AF82" s="780"/>
      <c r="AG82" s="780"/>
      <c r="AH82" s="780"/>
      <c r="AI82" s="780"/>
      <c r="AJ82" s="780"/>
      <c r="AK82" s="780"/>
      <c r="AL82" s="780"/>
      <c r="AM82" s="780"/>
      <c r="AN82" s="780"/>
      <c r="AO82" s="780"/>
      <c r="AP82" s="780"/>
      <c r="AQ82" s="748"/>
      <c r="AR82" s="748"/>
      <c r="AS82" s="780"/>
      <c r="AT82" s="780"/>
      <c r="AU82" s="780"/>
      <c r="AV82" s="780"/>
      <c r="AW82" s="780"/>
      <c r="AX82" s="780"/>
      <c r="AY82" s="780"/>
      <c r="AZ82" s="780"/>
      <c r="BA82" s="780"/>
      <c r="BB82" s="780"/>
      <c r="BC82" s="780"/>
      <c r="BD82" s="780"/>
      <c r="BE82" s="780"/>
      <c r="BF82" s="780"/>
      <c r="BG82" s="943"/>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732"/>
      <c r="CU82" s="732"/>
      <c r="CV82" s="732"/>
      <c r="CW82" s="732"/>
      <c r="CX82" s="732"/>
      <c r="CY82" s="732"/>
      <c r="CZ82" s="732"/>
      <c r="DA82" s="732"/>
      <c r="DB82" s="732"/>
      <c r="DC82" s="732"/>
      <c r="DD82" s="732"/>
      <c r="DE82" s="732"/>
      <c r="DF82" s="732"/>
      <c r="DG82" s="732"/>
      <c r="DH82" s="732"/>
      <c r="DI82" s="732"/>
      <c r="DJ82" s="732"/>
      <c r="DK82" s="732"/>
      <c r="DL82" s="732"/>
      <c r="DM82" s="732"/>
      <c r="DN82" s="732"/>
      <c r="DO82" s="732"/>
      <c r="DP82" s="732"/>
      <c r="DQ82" s="732"/>
      <c r="DR82" s="732"/>
      <c r="DS82" s="732"/>
      <c r="DT82" s="732"/>
      <c r="DU82" s="732"/>
      <c r="DV82" s="732"/>
      <c r="DW82" s="732"/>
      <c r="DX82" s="732"/>
      <c r="DY82" s="732"/>
      <c r="DZ82" s="732"/>
      <c r="EA82" s="732"/>
      <c r="EB82" s="732"/>
      <c r="EC82" s="732"/>
      <c r="ED82" s="732"/>
      <c r="EE82" s="732"/>
      <c r="EF82" s="732"/>
      <c r="EG82" s="732"/>
      <c r="EH82" s="732"/>
      <c r="EI82" s="732"/>
      <c r="EJ82" s="732"/>
      <c r="EK82" s="732"/>
      <c r="EL82" s="732"/>
      <c r="EM82" s="732"/>
      <c r="EN82" s="732"/>
      <c r="EO82" s="732"/>
    </row>
    <row r="83" spans="2:145" s="770" customFormat="1" x14ac:dyDescent="0.25">
      <c r="B83" s="803">
        <v>33</v>
      </c>
      <c r="C83" s="889" t="s">
        <v>1992</v>
      </c>
      <c r="D83" s="432" t="s">
        <v>1993</v>
      </c>
      <c r="E83" s="940" t="s">
        <v>1880</v>
      </c>
      <c r="F83" s="806">
        <v>2</v>
      </c>
      <c r="G83" s="941"/>
      <c r="H83" s="942"/>
      <c r="I83" s="942"/>
      <c r="J83" s="942">
        <v>1.29E-2</v>
      </c>
      <c r="K83" s="942">
        <v>1.34E-2</v>
      </c>
      <c r="L83" s="942">
        <v>2.18E-2</v>
      </c>
      <c r="M83" s="942">
        <v>2.5700000000000001E-2</v>
      </c>
      <c r="N83" s="942">
        <v>3.1E-2</v>
      </c>
      <c r="O83" s="942">
        <v>3.3000000000000002E-2</v>
      </c>
      <c r="P83" s="942">
        <v>3.3000000000000002E-2</v>
      </c>
      <c r="Q83" s="942">
        <v>3.3000000000000002E-2</v>
      </c>
      <c r="R83" s="942">
        <v>3.3000000000000002E-2</v>
      </c>
      <c r="S83" s="942">
        <v>3.3000000000000002E-2</v>
      </c>
      <c r="T83" s="960"/>
      <c r="U83" s="755"/>
      <c r="V83" s="912"/>
      <c r="W83" s="811"/>
      <c r="X83" s="732"/>
      <c r="Y83" s="782"/>
      <c r="Z83" s="782"/>
      <c r="AA83" s="747"/>
      <c r="AB83" s="748"/>
      <c r="AC83" s="780"/>
      <c r="AD83" s="780"/>
      <c r="AE83" s="780"/>
      <c r="AF83" s="780"/>
      <c r="AG83" s="780"/>
      <c r="AH83" s="780"/>
      <c r="AI83" s="780"/>
      <c r="AJ83" s="780"/>
      <c r="AK83" s="780"/>
      <c r="AL83" s="780"/>
      <c r="AM83" s="780"/>
      <c r="AN83" s="780"/>
      <c r="AO83" s="780"/>
      <c r="AP83" s="780"/>
      <c r="AQ83" s="748"/>
      <c r="AR83" s="748"/>
      <c r="AS83" s="780"/>
      <c r="AT83" s="780"/>
      <c r="AU83" s="780"/>
      <c r="AV83" s="780"/>
      <c r="AW83" s="780"/>
      <c r="AX83" s="780"/>
      <c r="AY83" s="780"/>
      <c r="AZ83" s="780"/>
      <c r="BA83" s="780"/>
      <c r="BB83" s="780"/>
      <c r="BC83" s="780"/>
      <c r="BD83" s="780"/>
      <c r="BE83" s="780"/>
      <c r="BF83" s="780"/>
      <c r="BG83" s="943"/>
      <c r="BH83" s="732"/>
      <c r="BI83" s="732"/>
      <c r="BJ83" s="732"/>
      <c r="BK83" s="732"/>
      <c r="BL83" s="732"/>
      <c r="BM83" s="732"/>
      <c r="BN83" s="732"/>
      <c r="BO83" s="732"/>
      <c r="BP83" s="732"/>
      <c r="BQ83" s="732"/>
      <c r="BR83" s="732"/>
      <c r="BS83" s="732"/>
      <c r="BT83" s="732"/>
      <c r="BU83" s="732"/>
      <c r="BV83" s="732"/>
      <c r="BW83" s="732"/>
      <c r="BX83" s="732"/>
      <c r="BY83" s="732"/>
      <c r="BZ83" s="732"/>
      <c r="CA83" s="732"/>
      <c r="CB83" s="732"/>
      <c r="CC83" s="732"/>
      <c r="CD83" s="732"/>
      <c r="CE83" s="732"/>
      <c r="CF83" s="732"/>
      <c r="CG83" s="732"/>
      <c r="CH83" s="732"/>
      <c r="CI83" s="732"/>
      <c r="CJ83" s="732"/>
      <c r="CK83" s="732"/>
      <c r="CL83" s="732"/>
      <c r="CM83" s="732"/>
      <c r="CN83" s="732"/>
      <c r="CO83" s="732"/>
      <c r="CP83" s="732"/>
      <c r="CQ83" s="732"/>
      <c r="CR83" s="732"/>
      <c r="CS83" s="732"/>
      <c r="CT83" s="732"/>
      <c r="CU83" s="732"/>
      <c r="CV83" s="732"/>
      <c r="CW83" s="732"/>
      <c r="CX83" s="732"/>
      <c r="CY83" s="732"/>
      <c r="CZ83" s="732"/>
      <c r="DA83" s="732"/>
      <c r="DB83" s="732"/>
      <c r="DC83" s="732"/>
      <c r="DD83" s="732"/>
      <c r="DE83" s="732"/>
      <c r="DF83" s="732"/>
      <c r="DG83" s="732"/>
      <c r="DH83" s="732"/>
      <c r="DI83" s="732"/>
      <c r="DJ83" s="732"/>
      <c r="DK83" s="732"/>
      <c r="DL83" s="732"/>
      <c r="DM83" s="732"/>
      <c r="DN83" s="732"/>
      <c r="DO83" s="732"/>
      <c r="DP83" s="732"/>
      <c r="DQ83" s="732"/>
      <c r="DR83" s="732"/>
      <c r="DS83" s="732"/>
      <c r="DT83" s="732"/>
      <c r="DU83" s="732"/>
      <c r="DV83" s="732"/>
      <c r="DW83" s="732"/>
      <c r="DX83" s="732"/>
      <c r="DY83" s="732"/>
      <c r="DZ83" s="732"/>
      <c r="EA83" s="732"/>
      <c r="EB83" s="732"/>
      <c r="EC83" s="732"/>
      <c r="ED83" s="732"/>
      <c r="EE83" s="732"/>
      <c r="EF83" s="732"/>
      <c r="EG83" s="732"/>
      <c r="EH83" s="732"/>
      <c r="EI83" s="732"/>
      <c r="EJ83" s="732"/>
      <c r="EK83" s="732"/>
      <c r="EL83" s="732"/>
      <c r="EM83" s="732"/>
      <c r="EN83" s="732"/>
      <c r="EO83" s="732"/>
    </row>
    <row r="84" spans="2:145" s="770" customFormat="1" x14ac:dyDescent="0.25">
      <c r="B84" s="803">
        <v>34</v>
      </c>
      <c r="C84" s="938" t="s">
        <v>1994</v>
      </c>
      <c r="D84" s="934" t="s">
        <v>1995</v>
      </c>
      <c r="E84" s="816" t="s">
        <v>1932</v>
      </c>
      <c r="F84" s="817">
        <v>2</v>
      </c>
      <c r="G84" s="944"/>
      <c r="H84" s="945"/>
      <c r="I84" s="945"/>
      <c r="J84" s="945">
        <v>36.44</v>
      </c>
      <c r="K84" s="945">
        <v>37.9</v>
      </c>
      <c r="L84" s="947">
        <v>45.44</v>
      </c>
      <c r="M84" s="947">
        <v>43.91</v>
      </c>
      <c r="N84" s="947">
        <v>43.84</v>
      </c>
      <c r="O84" s="947">
        <v>44.78</v>
      </c>
      <c r="P84" s="947">
        <v>45.84</v>
      </c>
      <c r="Q84" s="947">
        <v>45.72</v>
      </c>
      <c r="R84" s="947">
        <v>46.82</v>
      </c>
      <c r="S84" s="947">
        <v>47.96</v>
      </c>
      <c r="T84" s="961"/>
      <c r="U84" s="755"/>
      <c r="V84" s="912"/>
      <c r="W84" s="811"/>
      <c r="X84" s="732"/>
      <c r="Y84" s="782"/>
      <c r="Z84" s="782"/>
      <c r="AA84" s="747"/>
      <c r="AB84" s="748"/>
      <c r="AC84" s="780"/>
      <c r="AD84" s="780"/>
      <c r="AE84" s="780"/>
      <c r="AF84" s="780"/>
      <c r="AG84" s="780"/>
      <c r="AH84" s="780"/>
      <c r="AI84" s="780"/>
      <c r="AJ84" s="780"/>
      <c r="AK84" s="780"/>
      <c r="AL84" s="780"/>
      <c r="AM84" s="780"/>
      <c r="AN84" s="780"/>
      <c r="AO84" s="780"/>
      <c r="AP84" s="780"/>
      <c r="AQ84" s="748"/>
      <c r="AR84" s="748"/>
      <c r="AS84" s="802"/>
      <c r="AT84" s="802"/>
      <c r="AU84" s="802"/>
      <c r="AV84" s="802"/>
      <c r="AW84" s="802"/>
      <c r="AX84" s="802"/>
      <c r="AY84" s="802"/>
      <c r="AZ84" s="802"/>
      <c r="BA84" s="802"/>
      <c r="BB84" s="802"/>
      <c r="BC84" s="802"/>
      <c r="BD84" s="802"/>
      <c r="BE84" s="802"/>
      <c r="BF84" s="802"/>
      <c r="BG84" s="943"/>
      <c r="BH84" s="732"/>
      <c r="BI84" s="732"/>
      <c r="BJ84" s="732"/>
      <c r="BK84" s="732"/>
      <c r="BL84" s="732"/>
      <c r="BM84" s="732"/>
      <c r="BN84" s="732"/>
      <c r="BO84" s="732"/>
      <c r="BP84" s="732"/>
      <c r="BQ84" s="732"/>
      <c r="BR84" s="732"/>
      <c r="BS84" s="732"/>
      <c r="BT84" s="732"/>
      <c r="BU84" s="732"/>
      <c r="BV84" s="732"/>
      <c r="BW84" s="732"/>
      <c r="BX84" s="732"/>
      <c r="BY84" s="732"/>
      <c r="BZ84" s="732"/>
      <c r="CA84" s="732"/>
      <c r="CB84" s="732"/>
      <c r="CC84" s="732"/>
      <c r="CD84" s="732"/>
      <c r="CE84" s="732"/>
      <c r="CF84" s="732"/>
      <c r="CG84" s="732"/>
      <c r="CH84" s="732"/>
      <c r="CI84" s="732"/>
      <c r="CJ84" s="732"/>
      <c r="CK84" s="732"/>
      <c r="CL84" s="732"/>
      <c r="CM84" s="732"/>
      <c r="CN84" s="732"/>
      <c r="CO84" s="732"/>
      <c r="CP84" s="732"/>
      <c r="CQ84" s="732"/>
      <c r="CR84" s="732"/>
      <c r="CS84" s="732"/>
      <c r="CT84" s="732"/>
      <c r="CU84" s="732"/>
      <c r="CV84" s="732"/>
      <c r="CW84" s="732"/>
      <c r="CX84" s="732"/>
      <c r="CY84" s="732"/>
      <c r="CZ84" s="732"/>
      <c r="DA84" s="732"/>
      <c r="DB84" s="732"/>
      <c r="DC84" s="732"/>
      <c r="DD84" s="732"/>
      <c r="DE84" s="732"/>
      <c r="DF84" s="732"/>
      <c r="DG84" s="732"/>
      <c r="DH84" s="732"/>
      <c r="DI84" s="732"/>
      <c r="DJ84" s="732"/>
      <c r="DK84" s="732"/>
      <c r="DL84" s="732"/>
      <c r="DM84" s="732"/>
      <c r="DN84" s="732"/>
      <c r="DO84" s="732"/>
      <c r="DP84" s="732"/>
      <c r="DQ84" s="732"/>
      <c r="DR84" s="732"/>
      <c r="DS84" s="732"/>
      <c r="DT84" s="732"/>
      <c r="DU84" s="732"/>
      <c r="DV84" s="732"/>
      <c r="DW84" s="732"/>
      <c r="DX84" s="732"/>
      <c r="DY84" s="732"/>
      <c r="DZ84" s="732"/>
      <c r="EA84" s="732"/>
      <c r="EB84" s="732"/>
      <c r="EC84" s="732"/>
      <c r="ED84" s="732"/>
      <c r="EE84" s="732"/>
      <c r="EF84" s="732"/>
      <c r="EG84" s="732"/>
      <c r="EH84" s="732"/>
      <c r="EI84" s="732"/>
      <c r="EJ84" s="732"/>
      <c r="EK84" s="732"/>
      <c r="EL84" s="732"/>
      <c r="EM84" s="732"/>
      <c r="EN84" s="732"/>
      <c r="EO84" s="732"/>
    </row>
    <row r="85" spans="2:145" s="770" customFormat="1" ht="15.75" thickBot="1" x14ac:dyDescent="0.3">
      <c r="B85" s="822">
        <v>35</v>
      </c>
      <c r="C85" s="950" t="s">
        <v>1996</v>
      </c>
      <c r="D85" s="824" t="s">
        <v>1997</v>
      </c>
      <c r="E85" s="951" t="s">
        <v>41</v>
      </c>
      <c r="F85" s="826">
        <v>3</v>
      </c>
      <c r="G85" s="952"/>
      <c r="H85" s="953"/>
      <c r="I85" s="953"/>
      <c r="J85" s="953">
        <v>26.978000000000002</v>
      </c>
      <c r="K85" s="953">
        <v>25.523</v>
      </c>
      <c r="L85" s="953">
        <v>26.655999999999999</v>
      </c>
      <c r="M85" s="954">
        <v>24.548999999999999</v>
      </c>
      <c r="N85" s="954">
        <v>22.077000000000002</v>
      </c>
      <c r="O85" s="954">
        <v>21.33</v>
      </c>
      <c r="P85" s="954">
        <v>20.408000000000001</v>
      </c>
      <c r="Q85" s="954">
        <v>20.035</v>
      </c>
      <c r="R85" s="954">
        <v>20.131</v>
      </c>
      <c r="S85" s="954">
        <v>20.231000000000002</v>
      </c>
      <c r="T85" s="962"/>
      <c r="U85" s="755"/>
      <c r="V85" s="955"/>
      <c r="W85" s="831"/>
      <c r="X85" s="732"/>
      <c r="Y85" s="782"/>
      <c r="Z85" s="782"/>
      <c r="AA85" s="747"/>
      <c r="AB85" s="748"/>
      <c r="AC85" s="780"/>
      <c r="AD85" s="780"/>
      <c r="AE85" s="780"/>
      <c r="AF85" s="780"/>
      <c r="AG85" s="780"/>
      <c r="AH85" s="780"/>
      <c r="AI85" s="780"/>
      <c r="AJ85" s="780"/>
      <c r="AK85" s="780"/>
      <c r="AL85" s="780"/>
      <c r="AM85" s="780"/>
      <c r="AN85" s="780"/>
      <c r="AO85" s="780"/>
      <c r="AP85" s="780"/>
      <c r="AQ85" s="748"/>
      <c r="AR85" s="748"/>
      <c r="AS85" s="802"/>
      <c r="AT85" s="802"/>
      <c r="AU85" s="802"/>
      <c r="AV85" s="802"/>
      <c r="AW85" s="802"/>
      <c r="AX85" s="802"/>
      <c r="AY85" s="802"/>
      <c r="AZ85" s="802"/>
      <c r="BA85" s="802"/>
      <c r="BB85" s="802"/>
      <c r="BC85" s="802"/>
      <c r="BD85" s="802"/>
      <c r="BE85" s="802"/>
      <c r="BF85" s="802"/>
      <c r="BG85" s="943"/>
      <c r="BH85" s="732"/>
      <c r="BI85" s="732"/>
      <c r="BJ85" s="732"/>
      <c r="BK85" s="732"/>
      <c r="BL85" s="732"/>
      <c r="BM85" s="732"/>
      <c r="BN85" s="732"/>
      <c r="BO85" s="732"/>
      <c r="BP85" s="732"/>
      <c r="BQ85" s="732"/>
      <c r="BR85" s="732"/>
      <c r="BS85" s="732"/>
      <c r="BT85" s="732"/>
      <c r="BU85" s="732"/>
      <c r="BV85" s="732"/>
      <c r="BW85" s="732"/>
      <c r="BX85" s="732"/>
      <c r="BY85" s="732"/>
      <c r="BZ85" s="732"/>
      <c r="CA85" s="732"/>
      <c r="CB85" s="732"/>
      <c r="CC85" s="732"/>
      <c r="CD85" s="732"/>
      <c r="CE85" s="732"/>
      <c r="CF85" s="732"/>
      <c r="CG85" s="732"/>
      <c r="CH85" s="732"/>
      <c r="CI85" s="732"/>
      <c r="CJ85" s="732"/>
      <c r="CK85" s="732"/>
      <c r="CL85" s="732"/>
      <c r="CM85" s="732"/>
      <c r="CN85" s="732"/>
      <c r="CO85" s="732"/>
      <c r="CP85" s="732"/>
      <c r="CQ85" s="732"/>
      <c r="CR85" s="732"/>
      <c r="CS85" s="732"/>
      <c r="CT85" s="732"/>
      <c r="CU85" s="732"/>
      <c r="CV85" s="732"/>
      <c r="CW85" s="732"/>
      <c r="CX85" s="732"/>
      <c r="CY85" s="732"/>
      <c r="CZ85" s="732"/>
      <c r="DA85" s="732"/>
      <c r="DB85" s="732"/>
      <c r="DC85" s="732"/>
      <c r="DD85" s="732"/>
      <c r="DE85" s="732"/>
      <c r="DF85" s="732"/>
      <c r="DG85" s="732"/>
      <c r="DH85" s="732"/>
      <c r="DI85" s="732"/>
      <c r="DJ85" s="732"/>
      <c r="DK85" s="732"/>
      <c r="DL85" s="732"/>
      <c r="DM85" s="732"/>
      <c r="DN85" s="732"/>
      <c r="DO85" s="732"/>
      <c r="DP85" s="732"/>
      <c r="DQ85" s="732"/>
      <c r="DR85" s="732"/>
      <c r="DS85" s="732"/>
      <c r="DT85" s="732"/>
      <c r="DU85" s="732"/>
      <c r="DV85" s="732"/>
      <c r="DW85" s="732"/>
      <c r="DX85" s="732"/>
      <c r="DY85" s="732"/>
      <c r="DZ85" s="732"/>
      <c r="EA85" s="732"/>
      <c r="EB85" s="732"/>
      <c r="EC85" s="732"/>
      <c r="ED85" s="732"/>
      <c r="EE85" s="732"/>
      <c r="EF85" s="732"/>
      <c r="EG85" s="732"/>
      <c r="EH85" s="732"/>
      <c r="EI85" s="732"/>
      <c r="EJ85" s="732"/>
      <c r="EK85" s="732"/>
      <c r="EL85" s="732"/>
      <c r="EM85" s="732"/>
      <c r="EN85" s="732"/>
      <c r="EO85" s="732"/>
    </row>
    <row r="86" spans="2:145" s="770" customFormat="1" ht="15.75" thickBot="1" x14ac:dyDescent="0.3">
      <c r="B86" s="863"/>
      <c r="C86" s="732"/>
      <c r="D86" s="864"/>
      <c r="E86" s="866"/>
      <c r="F86" s="866"/>
      <c r="G86" s="956"/>
      <c r="H86" s="956"/>
      <c r="I86" s="956"/>
      <c r="J86" s="956"/>
      <c r="K86" s="956"/>
      <c r="L86" s="956"/>
      <c r="M86" s="956"/>
      <c r="N86" s="956"/>
      <c r="O86" s="956"/>
      <c r="P86" s="956"/>
      <c r="Q86" s="956"/>
      <c r="R86" s="956"/>
      <c r="S86" s="956"/>
      <c r="T86" s="956"/>
      <c r="U86" s="755"/>
      <c r="V86" s="903"/>
      <c r="W86" s="789"/>
      <c r="X86" s="732"/>
      <c r="Y86" s="782"/>
      <c r="Z86" s="747"/>
      <c r="AA86" s="747"/>
      <c r="AB86" s="748"/>
      <c r="AC86" s="749"/>
      <c r="AD86" s="749"/>
      <c r="AE86" s="749"/>
      <c r="AF86" s="749"/>
      <c r="AG86" s="749"/>
      <c r="AH86" s="749"/>
      <c r="AI86" s="749"/>
      <c r="AJ86" s="749"/>
      <c r="AK86" s="749"/>
      <c r="AL86" s="749"/>
      <c r="AM86" s="749"/>
      <c r="AN86" s="749"/>
      <c r="AO86" s="749"/>
      <c r="AP86" s="749"/>
      <c r="AQ86" s="748"/>
      <c r="AR86" s="748"/>
      <c r="AS86" s="749"/>
      <c r="AT86" s="749"/>
      <c r="AU86" s="749"/>
      <c r="AV86" s="749"/>
      <c r="AW86" s="749"/>
      <c r="AX86" s="749"/>
      <c r="AY86" s="749"/>
      <c r="AZ86" s="749"/>
      <c r="BA86" s="749"/>
      <c r="BB86" s="749"/>
      <c r="BC86" s="749"/>
      <c r="BD86" s="749"/>
      <c r="BE86" s="749"/>
      <c r="BF86" s="749"/>
      <c r="BG86" s="748"/>
      <c r="BH86" s="732"/>
      <c r="BI86" s="732"/>
      <c r="BJ86" s="732"/>
      <c r="BK86" s="732"/>
      <c r="BL86" s="732"/>
      <c r="BM86" s="732"/>
      <c r="BN86" s="732"/>
      <c r="BO86" s="732"/>
      <c r="BP86" s="732"/>
      <c r="BQ86" s="732"/>
      <c r="BR86" s="732"/>
      <c r="BS86" s="732"/>
      <c r="BT86" s="732"/>
      <c r="BU86" s="732"/>
      <c r="BV86" s="732"/>
      <c r="BW86" s="732"/>
      <c r="BX86" s="732"/>
      <c r="BY86" s="732"/>
      <c r="BZ86" s="732"/>
      <c r="CA86" s="732"/>
      <c r="CB86" s="732"/>
      <c r="CC86" s="732"/>
      <c r="CD86" s="732"/>
      <c r="CE86" s="732"/>
      <c r="CF86" s="732"/>
      <c r="CG86" s="732"/>
      <c r="CH86" s="732"/>
      <c r="CI86" s="732"/>
      <c r="CJ86" s="732"/>
      <c r="CK86" s="732"/>
      <c r="CL86" s="732"/>
      <c r="CM86" s="732"/>
      <c r="CN86" s="732"/>
      <c r="CO86" s="732"/>
      <c r="CP86" s="732"/>
      <c r="CQ86" s="732"/>
      <c r="CR86" s="732"/>
      <c r="CS86" s="732"/>
      <c r="CT86" s="732"/>
      <c r="CU86" s="732"/>
      <c r="CV86" s="732"/>
      <c r="CW86" s="732"/>
      <c r="CX86" s="732"/>
      <c r="CY86" s="732"/>
      <c r="CZ86" s="732"/>
      <c r="DA86" s="732"/>
      <c r="DB86" s="732"/>
      <c r="DC86" s="732"/>
      <c r="DD86" s="732"/>
      <c r="DE86" s="732"/>
      <c r="DF86" s="732"/>
      <c r="DG86" s="732"/>
      <c r="DH86" s="732"/>
      <c r="DI86" s="732"/>
      <c r="DJ86" s="732"/>
      <c r="DK86" s="732"/>
      <c r="DL86" s="732"/>
      <c r="DM86" s="732"/>
      <c r="DN86" s="732"/>
      <c r="DO86" s="732"/>
      <c r="DP86" s="732"/>
      <c r="DQ86" s="732"/>
      <c r="DR86" s="732"/>
      <c r="DS86" s="732"/>
      <c r="DT86" s="732"/>
      <c r="DU86" s="732"/>
      <c r="DV86" s="732"/>
      <c r="DW86" s="732"/>
      <c r="DX86" s="732"/>
      <c r="DY86" s="732"/>
      <c r="DZ86" s="732"/>
      <c r="EA86" s="732"/>
      <c r="EB86" s="732"/>
      <c r="EC86" s="732"/>
      <c r="ED86" s="732"/>
      <c r="EE86" s="732"/>
      <c r="EF86" s="732"/>
      <c r="EG86" s="732"/>
      <c r="EH86" s="732"/>
      <c r="EI86" s="732"/>
      <c r="EJ86" s="732"/>
      <c r="EK86" s="732"/>
      <c r="EL86" s="732"/>
      <c r="EM86" s="732"/>
      <c r="EN86" s="732"/>
      <c r="EO86" s="732"/>
    </row>
    <row r="87" spans="2:145" s="770" customFormat="1" ht="15.75" thickBot="1" x14ac:dyDescent="0.3">
      <c r="B87" s="917" t="s">
        <v>1998</v>
      </c>
      <c r="C87" s="918" t="s">
        <v>1999</v>
      </c>
      <c r="D87" s="864"/>
      <c r="E87" s="865"/>
      <c r="F87" s="883"/>
      <c r="L87" s="919"/>
      <c r="M87" s="919"/>
      <c r="R87" s="732"/>
      <c r="S87" s="732"/>
      <c r="T87" s="732"/>
      <c r="U87" s="732"/>
      <c r="V87" s="774"/>
      <c r="W87" s="732"/>
      <c r="X87" s="732"/>
      <c r="Y87" s="782"/>
      <c r="Z87" s="747"/>
      <c r="AA87" s="747"/>
      <c r="AB87" s="748"/>
      <c r="AC87" s="749"/>
      <c r="AD87" s="749"/>
      <c r="AE87" s="749"/>
      <c r="AF87" s="749"/>
      <c r="AG87" s="749"/>
      <c r="AH87" s="749"/>
      <c r="AI87" s="749"/>
      <c r="AJ87" s="749"/>
      <c r="AK87" s="749"/>
      <c r="AL87" s="749"/>
      <c r="AM87" s="749"/>
      <c r="AN87" s="749"/>
      <c r="AO87" s="749"/>
      <c r="AP87" s="749"/>
      <c r="AQ87" s="748"/>
      <c r="AR87" s="748"/>
      <c r="AS87" s="749"/>
      <c r="AT87" s="749"/>
      <c r="AU87" s="749"/>
      <c r="AV87" s="749"/>
      <c r="AW87" s="749"/>
      <c r="AX87" s="749"/>
      <c r="AY87" s="749"/>
      <c r="AZ87" s="749"/>
      <c r="BA87" s="749"/>
      <c r="BB87" s="749"/>
      <c r="BC87" s="749"/>
      <c r="BD87" s="749"/>
      <c r="BE87" s="749"/>
      <c r="BF87" s="749"/>
      <c r="BG87" s="748"/>
      <c r="BH87" s="732"/>
      <c r="BI87" s="732"/>
      <c r="BJ87" s="732"/>
      <c r="BK87" s="732"/>
      <c r="BL87" s="732"/>
      <c r="BM87" s="732"/>
      <c r="BN87" s="732"/>
      <c r="BO87" s="732"/>
      <c r="BP87" s="732"/>
      <c r="BQ87" s="732"/>
      <c r="BR87" s="732"/>
      <c r="BS87" s="732"/>
      <c r="BT87" s="732"/>
      <c r="BU87" s="732"/>
      <c r="BV87" s="732"/>
      <c r="BW87" s="732"/>
      <c r="BX87" s="732"/>
      <c r="BY87" s="732"/>
      <c r="BZ87" s="732"/>
      <c r="CA87" s="732"/>
      <c r="CB87" s="732"/>
      <c r="CC87" s="732"/>
      <c r="CD87" s="732"/>
      <c r="CE87" s="732"/>
      <c r="CF87" s="732"/>
      <c r="CG87" s="732"/>
      <c r="CH87" s="732"/>
      <c r="CI87" s="732"/>
      <c r="CJ87" s="732"/>
      <c r="CK87" s="732"/>
      <c r="CL87" s="732"/>
      <c r="CM87" s="732"/>
      <c r="CN87" s="732"/>
      <c r="CO87" s="732"/>
      <c r="CP87" s="732"/>
      <c r="CQ87" s="732"/>
      <c r="CR87" s="732"/>
      <c r="CS87" s="732"/>
      <c r="CT87" s="732"/>
      <c r="CU87" s="732"/>
      <c r="CV87" s="732"/>
      <c r="CW87" s="732"/>
      <c r="CX87" s="732"/>
      <c r="CY87" s="732"/>
      <c r="CZ87" s="732"/>
      <c r="DA87" s="732"/>
      <c r="DB87" s="732"/>
      <c r="DC87" s="732"/>
      <c r="DD87" s="732"/>
      <c r="DE87" s="732"/>
      <c r="DF87" s="732"/>
      <c r="DG87" s="732"/>
      <c r="DH87" s="732"/>
      <c r="DI87" s="732"/>
      <c r="DJ87" s="732"/>
      <c r="DK87" s="732"/>
      <c r="DL87" s="732"/>
      <c r="DM87" s="732"/>
      <c r="DN87" s="732"/>
      <c r="DO87" s="732"/>
      <c r="DP87" s="732"/>
      <c r="DQ87" s="732"/>
      <c r="DR87" s="732"/>
      <c r="DS87" s="732"/>
      <c r="DT87" s="732"/>
      <c r="DU87" s="732"/>
      <c r="DV87" s="732"/>
      <c r="DW87" s="732"/>
      <c r="DX87" s="732"/>
      <c r="DY87" s="732"/>
      <c r="DZ87" s="732"/>
      <c r="EA87" s="732"/>
      <c r="EB87" s="732"/>
      <c r="EC87" s="732"/>
      <c r="ED87" s="732"/>
      <c r="EE87" s="732"/>
      <c r="EF87" s="732"/>
      <c r="EG87" s="732"/>
      <c r="EH87" s="732"/>
      <c r="EI87" s="732"/>
      <c r="EJ87" s="732"/>
      <c r="EK87" s="732"/>
      <c r="EL87" s="732"/>
      <c r="EM87" s="732"/>
      <c r="EN87" s="732"/>
      <c r="EO87" s="732"/>
    </row>
    <row r="88" spans="2:145" s="770" customFormat="1" x14ac:dyDescent="0.25">
      <c r="B88" s="791">
        <v>27</v>
      </c>
      <c r="C88" s="920" t="s">
        <v>2000</v>
      </c>
      <c r="D88" s="793" t="s">
        <v>2001</v>
      </c>
      <c r="E88" s="921" t="s">
        <v>1912</v>
      </c>
      <c r="F88" s="922" t="s">
        <v>1913</v>
      </c>
      <c r="G88" s="3653" t="s">
        <v>2002</v>
      </c>
      <c r="H88" s="3654"/>
      <c r="I88" s="3655"/>
      <c r="J88" s="923"/>
      <c r="K88" s="923"/>
      <c r="L88" s="923"/>
      <c r="M88" s="923"/>
      <c r="N88" s="923"/>
      <c r="O88" s="923"/>
      <c r="P88" s="923"/>
      <c r="Q88" s="923"/>
      <c r="R88" s="923"/>
      <c r="S88" s="923"/>
      <c r="T88" s="923"/>
      <c r="U88" s="755"/>
      <c r="V88" s="907"/>
      <c r="W88" s="801"/>
      <c r="X88" s="732"/>
      <c r="Y88" s="782"/>
      <c r="Z88" s="965"/>
      <c r="AA88" s="747"/>
      <c r="AB88" s="748"/>
      <c r="AC88" s="780"/>
      <c r="AD88" s="780"/>
      <c r="AE88" s="780"/>
      <c r="AF88" s="780"/>
      <c r="AG88" s="780"/>
      <c r="AH88" s="780"/>
      <c r="AI88" s="780"/>
      <c r="AJ88" s="780"/>
      <c r="AK88" s="780"/>
      <c r="AL88" s="780"/>
      <c r="AM88" s="780"/>
      <c r="AN88" s="780"/>
      <c r="AO88" s="780"/>
      <c r="AP88" s="780"/>
      <c r="AQ88" s="748"/>
      <c r="AR88" s="748"/>
      <c r="AS88" s="780"/>
      <c r="AT88" s="780"/>
      <c r="AU88" s="780"/>
      <c r="AV88" s="780"/>
      <c r="AW88" s="780"/>
      <c r="AX88" s="780"/>
      <c r="AY88" s="780"/>
      <c r="AZ88" s="780"/>
      <c r="BA88" s="780"/>
      <c r="BB88" s="780"/>
      <c r="BC88" s="780"/>
      <c r="BD88" s="780"/>
      <c r="BE88" s="780"/>
      <c r="BF88" s="780"/>
      <c r="BG88" s="748"/>
      <c r="BH88" s="732"/>
      <c r="BI88" s="732"/>
      <c r="BJ88" s="732"/>
      <c r="BK88" s="732"/>
      <c r="BL88" s="732"/>
      <c r="BM88" s="732"/>
      <c r="BN88" s="732"/>
      <c r="BO88" s="732"/>
      <c r="BP88" s="732"/>
      <c r="BQ88" s="732"/>
      <c r="BR88" s="732"/>
      <c r="BS88" s="732"/>
      <c r="BT88" s="732"/>
      <c r="BU88" s="732"/>
      <c r="BV88" s="732"/>
      <c r="BW88" s="732"/>
      <c r="BX88" s="732"/>
      <c r="BY88" s="732"/>
      <c r="BZ88" s="732"/>
      <c r="CA88" s="732"/>
      <c r="CB88" s="732"/>
      <c r="CC88" s="732"/>
      <c r="CD88" s="732"/>
      <c r="CE88" s="732"/>
      <c r="CF88" s="732"/>
      <c r="CG88" s="732"/>
      <c r="CH88" s="732"/>
      <c r="CI88" s="732"/>
      <c r="CJ88" s="732"/>
      <c r="CK88" s="732"/>
      <c r="CL88" s="732"/>
      <c r="CM88" s="732"/>
      <c r="CN88" s="732"/>
      <c r="CO88" s="732"/>
      <c r="CP88" s="732"/>
      <c r="CQ88" s="732"/>
      <c r="CR88" s="732"/>
      <c r="CS88" s="732"/>
      <c r="CT88" s="732"/>
      <c r="CU88" s="732"/>
      <c r="CV88" s="732"/>
      <c r="CW88" s="732"/>
      <c r="CX88" s="732"/>
      <c r="CY88" s="732"/>
      <c r="CZ88" s="732"/>
      <c r="DA88" s="732"/>
      <c r="DB88" s="732"/>
      <c r="DC88" s="732"/>
      <c r="DD88" s="732"/>
      <c r="DE88" s="732"/>
      <c r="DF88" s="732"/>
      <c r="DG88" s="732"/>
      <c r="DH88" s="732"/>
      <c r="DI88" s="732"/>
      <c r="DJ88" s="732"/>
      <c r="DK88" s="732"/>
      <c r="DL88" s="732"/>
      <c r="DM88" s="732"/>
      <c r="DN88" s="732"/>
      <c r="DO88" s="732"/>
      <c r="DP88" s="732"/>
      <c r="DQ88" s="732"/>
      <c r="DR88" s="732"/>
      <c r="DS88" s="732"/>
      <c r="DT88" s="732"/>
      <c r="DU88" s="732"/>
      <c r="DV88" s="732"/>
      <c r="DW88" s="732"/>
      <c r="DX88" s="732"/>
      <c r="DY88" s="732"/>
      <c r="DZ88" s="732"/>
      <c r="EA88" s="732"/>
      <c r="EB88" s="732"/>
      <c r="EC88" s="732"/>
      <c r="ED88" s="732"/>
      <c r="EE88" s="732"/>
      <c r="EF88" s="732"/>
      <c r="EG88" s="732"/>
      <c r="EH88" s="732"/>
      <c r="EI88" s="732"/>
      <c r="EJ88" s="732"/>
      <c r="EK88" s="732"/>
      <c r="EL88" s="732"/>
      <c r="EM88" s="732"/>
      <c r="EN88" s="732"/>
      <c r="EO88" s="732"/>
    </row>
    <row r="89" spans="2:145" s="770" customFormat="1" x14ac:dyDescent="0.25">
      <c r="B89" s="924">
        <v>28</v>
      </c>
      <c r="C89" s="925" t="s">
        <v>2003</v>
      </c>
      <c r="D89" s="432" t="s">
        <v>2004</v>
      </c>
      <c r="E89" s="926" t="s">
        <v>1912</v>
      </c>
      <c r="F89" s="927" t="s">
        <v>1913</v>
      </c>
      <c r="G89" s="3656" t="s">
        <v>1917</v>
      </c>
      <c r="H89" s="3657"/>
      <c r="I89" s="3658"/>
      <c r="J89" s="923"/>
      <c r="K89" s="923"/>
      <c r="L89" s="923"/>
      <c r="M89" s="923"/>
      <c r="N89" s="923"/>
      <c r="O89" s="923"/>
      <c r="P89" s="923"/>
      <c r="Q89" s="923"/>
      <c r="R89" s="923"/>
      <c r="S89" s="923"/>
      <c r="T89" s="923"/>
      <c r="U89" s="755"/>
      <c r="V89" s="928"/>
      <c r="W89" s="929"/>
      <c r="X89" s="732"/>
      <c r="Y89" s="782"/>
      <c r="Z89" s="965"/>
      <c r="AA89" s="747"/>
      <c r="AB89" s="748"/>
      <c r="AC89" s="780"/>
      <c r="AD89" s="780"/>
      <c r="AE89" s="780"/>
      <c r="AF89" s="780"/>
      <c r="AG89" s="780"/>
      <c r="AH89" s="780"/>
      <c r="AI89" s="780"/>
      <c r="AJ89" s="780"/>
      <c r="AK89" s="780"/>
      <c r="AL89" s="780"/>
      <c r="AM89" s="780"/>
      <c r="AN89" s="780"/>
      <c r="AO89" s="780"/>
      <c r="AP89" s="780"/>
      <c r="AQ89" s="748"/>
      <c r="AR89" s="748"/>
      <c r="AS89" s="780"/>
      <c r="AT89" s="780"/>
      <c r="AU89" s="780"/>
      <c r="AV89" s="780"/>
      <c r="AW89" s="780"/>
      <c r="AX89" s="780"/>
      <c r="AY89" s="780"/>
      <c r="AZ89" s="780"/>
      <c r="BA89" s="780"/>
      <c r="BB89" s="780"/>
      <c r="BC89" s="780"/>
      <c r="BD89" s="780"/>
      <c r="BE89" s="780"/>
      <c r="BF89" s="780"/>
      <c r="BG89" s="748"/>
      <c r="BH89" s="732"/>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32"/>
      <c r="CI89" s="732"/>
      <c r="CJ89" s="732"/>
      <c r="CK89" s="732"/>
      <c r="CL89" s="732"/>
      <c r="CM89" s="732"/>
      <c r="CN89" s="732"/>
      <c r="CO89" s="732"/>
      <c r="CP89" s="732"/>
      <c r="CQ89" s="732"/>
      <c r="CR89" s="732"/>
      <c r="CS89" s="732"/>
      <c r="CT89" s="732"/>
      <c r="CU89" s="732"/>
      <c r="CV89" s="732"/>
      <c r="CW89" s="732"/>
      <c r="CX89" s="732"/>
      <c r="CY89" s="732"/>
      <c r="CZ89" s="732"/>
      <c r="DA89" s="732"/>
      <c r="DB89" s="732"/>
      <c r="DC89" s="732"/>
      <c r="DD89" s="732"/>
      <c r="DE89" s="732"/>
      <c r="DF89" s="732"/>
      <c r="DG89" s="732"/>
      <c r="DH89" s="732"/>
      <c r="DI89" s="732"/>
      <c r="DJ89" s="732"/>
      <c r="DK89" s="732"/>
      <c r="DL89" s="732"/>
      <c r="DM89" s="732"/>
      <c r="DN89" s="732"/>
      <c r="DO89" s="732"/>
      <c r="DP89" s="732"/>
      <c r="DQ89" s="732"/>
      <c r="DR89" s="732"/>
      <c r="DS89" s="732"/>
      <c r="DT89" s="732"/>
      <c r="DU89" s="732"/>
      <c r="DV89" s="732"/>
      <c r="DW89" s="732"/>
      <c r="DX89" s="732"/>
      <c r="DY89" s="732"/>
      <c r="DZ89" s="732"/>
      <c r="EA89" s="732"/>
      <c r="EB89" s="732"/>
      <c r="EC89" s="732"/>
      <c r="ED89" s="732"/>
      <c r="EE89" s="732"/>
      <c r="EF89" s="732"/>
      <c r="EG89" s="732"/>
      <c r="EH89" s="732"/>
      <c r="EI89" s="732"/>
      <c r="EJ89" s="732"/>
      <c r="EK89" s="732"/>
      <c r="EL89" s="732"/>
      <c r="EM89" s="732"/>
      <c r="EN89" s="732"/>
      <c r="EO89" s="732"/>
    </row>
    <row r="90" spans="2:145" s="770" customFormat="1" ht="15.75" thickBot="1" x14ac:dyDescent="0.3">
      <c r="B90" s="803">
        <v>29</v>
      </c>
      <c r="C90" s="930" t="s">
        <v>2005</v>
      </c>
      <c r="D90" s="432" t="s">
        <v>2006</v>
      </c>
      <c r="E90" s="926" t="s">
        <v>1912</v>
      </c>
      <c r="F90" s="927" t="s">
        <v>1913</v>
      </c>
      <c r="G90" s="3656" t="s">
        <v>1920</v>
      </c>
      <c r="H90" s="3657"/>
      <c r="I90" s="3658"/>
      <c r="J90" s="933"/>
      <c r="K90" s="933"/>
      <c r="L90" s="933"/>
      <c r="M90" s="933"/>
      <c r="N90" s="933"/>
      <c r="O90" s="933"/>
      <c r="P90" s="933"/>
      <c r="Q90" s="933"/>
      <c r="R90" s="933"/>
      <c r="S90" s="933"/>
      <c r="T90" s="933"/>
      <c r="U90" s="755"/>
      <c r="V90" s="912"/>
      <c r="W90" s="811"/>
      <c r="X90" s="732"/>
      <c r="Y90" s="782"/>
      <c r="Z90" s="965"/>
      <c r="AA90" s="747"/>
      <c r="AB90" s="748"/>
      <c r="AC90" s="780"/>
      <c r="AD90" s="780"/>
      <c r="AE90" s="780"/>
      <c r="AF90" s="780"/>
      <c r="AG90" s="780"/>
      <c r="AH90" s="780"/>
      <c r="AI90" s="780"/>
      <c r="AJ90" s="780"/>
      <c r="AK90" s="780"/>
      <c r="AL90" s="780"/>
      <c r="AM90" s="780"/>
      <c r="AN90" s="780"/>
      <c r="AO90" s="780"/>
      <c r="AP90" s="780"/>
      <c r="AQ90" s="748"/>
      <c r="AR90" s="748"/>
      <c r="AS90" s="780"/>
      <c r="AT90" s="780"/>
      <c r="AU90" s="780"/>
      <c r="AV90" s="780"/>
      <c r="AW90" s="780"/>
      <c r="AX90" s="780"/>
      <c r="AY90" s="780"/>
      <c r="AZ90" s="780"/>
      <c r="BA90" s="780"/>
      <c r="BB90" s="780"/>
      <c r="BC90" s="780"/>
      <c r="BD90" s="780"/>
      <c r="BE90" s="780"/>
      <c r="BF90" s="780"/>
      <c r="BG90" s="748"/>
      <c r="BH90" s="732"/>
      <c r="BI90" s="732"/>
      <c r="BJ90" s="732"/>
      <c r="BK90" s="732"/>
      <c r="BL90" s="732"/>
      <c r="BM90" s="732"/>
      <c r="BN90" s="732"/>
      <c r="BO90" s="732"/>
      <c r="BP90" s="732"/>
      <c r="BQ90" s="732"/>
      <c r="BR90" s="732"/>
      <c r="BS90" s="732"/>
      <c r="BT90" s="732"/>
      <c r="BU90" s="732"/>
      <c r="BV90" s="732"/>
      <c r="BW90" s="732"/>
      <c r="BX90" s="732"/>
      <c r="BY90" s="732"/>
      <c r="BZ90" s="732"/>
      <c r="CA90" s="732"/>
      <c r="CB90" s="732"/>
      <c r="CC90" s="732"/>
      <c r="CD90" s="732"/>
      <c r="CE90" s="732"/>
      <c r="CF90" s="732"/>
      <c r="CG90" s="732"/>
      <c r="CH90" s="732"/>
      <c r="CI90" s="732"/>
      <c r="CJ90" s="732"/>
      <c r="CK90" s="732"/>
      <c r="CL90" s="732"/>
      <c r="CM90" s="732"/>
      <c r="CN90" s="732"/>
      <c r="CO90" s="732"/>
      <c r="CP90" s="732"/>
      <c r="CQ90" s="732"/>
      <c r="CR90" s="732"/>
      <c r="CS90" s="732"/>
      <c r="CT90" s="732"/>
      <c r="CU90" s="732"/>
      <c r="CV90" s="732"/>
      <c r="CW90" s="732"/>
      <c r="CX90" s="732"/>
      <c r="CY90" s="732"/>
      <c r="CZ90" s="732"/>
      <c r="DA90" s="732"/>
      <c r="DB90" s="732"/>
      <c r="DC90" s="732"/>
      <c r="DD90" s="732"/>
      <c r="DE90" s="732"/>
      <c r="DF90" s="732"/>
      <c r="DG90" s="732"/>
      <c r="DH90" s="732"/>
      <c r="DI90" s="732"/>
      <c r="DJ90" s="732"/>
      <c r="DK90" s="732"/>
      <c r="DL90" s="732"/>
      <c r="DM90" s="732"/>
      <c r="DN90" s="732"/>
      <c r="DO90" s="732"/>
      <c r="DP90" s="732"/>
      <c r="DQ90" s="732"/>
      <c r="DR90" s="732"/>
      <c r="DS90" s="732"/>
      <c r="DT90" s="732"/>
      <c r="DU90" s="732"/>
      <c r="DV90" s="732"/>
      <c r="DW90" s="732"/>
      <c r="DX90" s="732"/>
      <c r="DY90" s="732"/>
      <c r="DZ90" s="732"/>
      <c r="EA90" s="732"/>
      <c r="EB90" s="732"/>
      <c r="EC90" s="732"/>
      <c r="ED90" s="732"/>
      <c r="EE90" s="732"/>
      <c r="EF90" s="732"/>
      <c r="EG90" s="732"/>
      <c r="EH90" s="732"/>
      <c r="EI90" s="732"/>
      <c r="EJ90" s="732"/>
      <c r="EK90" s="732"/>
      <c r="EL90" s="732"/>
      <c r="EM90" s="732"/>
      <c r="EN90" s="732"/>
      <c r="EO90" s="732"/>
    </row>
    <row r="91" spans="2:145" s="770" customFormat="1" x14ac:dyDescent="0.25">
      <c r="B91" s="803">
        <v>30</v>
      </c>
      <c r="C91" s="930" t="s">
        <v>2007</v>
      </c>
      <c r="D91" s="934" t="s">
        <v>2008</v>
      </c>
      <c r="E91" s="926" t="s">
        <v>1923</v>
      </c>
      <c r="F91" s="935">
        <v>0</v>
      </c>
      <c r="G91" s="936"/>
      <c r="H91" s="937"/>
      <c r="I91" s="937"/>
      <c r="J91" s="937">
        <v>17032</v>
      </c>
      <c r="K91" s="937">
        <v>16674</v>
      </c>
      <c r="L91" s="937">
        <v>18222</v>
      </c>
      <c r="M91" s="937">
        <v>15419</v>
      </c>
      <c r="N91" s="937">
        <v>13962</v>
      </c>
      <c r="O91" s="937">
        <v>12991</v>
      </c>
      <c r="P91" s="937">
        <v>12344</v>
      </c>
      <c r="Q91" s="937">
        <v>11912</v>
      </c>
      <c r="R91" s="937">
        <v>11624</v>
      </c>
      <c r="S91" s="937">
        <v>11433</v>
      </c>
      <c r="T91" s="959"/>
      <c r="U91" s="755"/>
      <c r="V91" s="912"/>
      <c r="W91" s="811"/>
      <c r="X91" s="732"/>
      <c r="Y91" s="782"/>
      <c r="Z91" s="782"/>
      <c r="AA91" s="747"/>
      <c r="AB91" s="748"/>
      <c r="AC91" s="780"/>
      <c r="AD91" s="780"/>
      <c r="AE91" s="780"/>
      <c r="AF91" s="780"/>
      <c r="AG91" s="780"/>
      <c r="AH91" s="780"/>
      <c r="AI91" s="780"/>
      <c r="AJ91" s="780"/>
      <c r="AK91" s="780"/>
      <c r="AL91" s="780"/>
      <c r="AM91" s="780"/>
      <c r="AN91" s="780"/>
      <c r="AO91" s="780"/>
      <c r="AP91" s="780"/>
      <c r="AQ91" s="748"/>
      <c r="AR91" s="748"/>
      <c r="AS91" s="802"/>
      <c r="AT91" s="802"/>
      <c r="AU91" s="802"/>
      <c r="AV91" s="802"/>
      <c r="AW91" s="802"/>
      <c r="AX91" s="802"/>
      <c r="AY91" s="802"/>
      <c r="AZ91" s="802"/>
      <c r="BA91" s="802"/>
      <c r="BB91" s="802"/>
      <c r="BC91" s="802"/>
      <c r="BD91" s="802"/>
      <c r="BE91" s="802"/>
      <c r="BF91" s="802"/>
      <c r="BG91" s="873"/>
      <c r="BH91" s="732"/>
      <c r="BI91" s="732"/>
      <c r="BJ91" s="732"/>
      <c r="BK91" s="732"/>
      <c r="BL91" s="732"/>
      <c r="BM91" s="732"/>
      <c r="BN91" s="732"/>
      <c r="BO91" s="732"/>
      <c r="BP91" s="732"/>
      <c r="BQ91" s="732"/>
      <c r="BR91" s="732"/>
      <c r="BS91" s="732"/>
      <c r="BT91" s="732"/>
      <c r="BU91" s="732"/>
      <c r="BV91" s="732"/>
      <c r="BW91" s="732"/>
      <c r="BX91" s="732"/>
      <c r="BY91" s="732"/>
      <c r="BZ91" s="732"/>
      <c r="CA91" s="732"/>
      <c r="CB91" s="732"/>
      <c r="CC91" s="732"/>
      <c r="CD91" s="732"/>
      <c r="CE91" s="732"/>
      <c r="CF91" s="732"/>
      <c r="CG91" s="732"/>
      <c r="CH91" s="732"/>
      <c r="CI91" s="732"/>
      <c r="CJ91" s="732"/>
      <c r="CK91" s="732"/>
      <c r="CL91" s="732"/>
      <c r="CM91" s="732"/>
      <c r="CN91" s="732"/>
      <c r="CO91" s="732"/>
      <c r="CP91" s="732"/>
      <c r="CQ91" s="732"/>
      <c r="CR91" s="732"/>
      <c r="CS91" s="732"/>
      <c r="CT91" s="732"/>
      <c r="CU91" s="732"/>
      <c r="CV91" s="732"/>
      <c r="CW91" s="732"/>
      <c r="CX91" s="732"/>
      <c r="CY91" s="732"/>
      <c r="CZ91" s="732"/>
      <c r="DA91" s="732"/>
      <c r="DB91" s="732"/>
      <c r="DC91" s="732"/>
      <c r="DD91" s="732"/>
      <c r="DE91" s="732"/>
      <c r="DF91" s="732"/>
      <c r="DG91" s="732"/>
      <c r="DH91" s="732"/>
      <c r="DI91" s="732"/>
      <c r="DJ91" s="732"/>
      <c r="DK91" s="732"/>
      <c r="DL91" s="732"/>
      <c r="DM91" s="732"/>
      <c r="DN91" s="732"/>
      <c r="DO91" s="732"/>
      <c r="DP91" s="732"/>
      <c r="DQ91" s="732"/>
      <c r="DR91" s="732"/>
      <c r="DS91" s="732"/>
      <c r="DT91" s="732"/>
      <c r="DU91" s="732"/>
      <c r="DV91" s="732"/>
      <c r="DW91" s="732"/>
      <c r="DX91" s="732"/>
      <c r="DY91" s="732"/>
      <c r="DZ91" s="732"/>
      <c r="EA91" s="732"/>
      <c r="EB91" s="732"/>
      <c r="EC91" s="732"/>
      <c r="ED91" s="732"/>
      <c r="EE91" s="732"/>
      <c r="EF91" s="732"/>
      <c r="EG91" s="732"/>
      <c r="EH91" s="732"/>
      <c r="EI91" s="732"/>
      <c r="EJ91" s="732"/>
      <c r="EK91" s="732"/>
      <c r="EL91" s="732"/>
      <c r="EM91" s="732"/>
      <c r="EN91" s="732"/>
      <c r="EO91" s="732"/>
    </row>
    <row r="92" spans="2:145" s="770" customFormat="1" x14ac:dyDescent="0.25">
      <c r="B92" s="803">
        <v>31</v>
      </c>
      <c r="C92" s="938" t="s">
        <v>2009</v>
      </c>
      <c r="D92" s="939" t="s">
        <v>2010</v>
      </c>
      <c r="E92" s="926" t="s">
        <v>1923</v>
      </c>
      <c r="F92" s="935">
        <v>0</v>
      </c>
      <c r="G92" s="936"/>
      <c r="H92" s="937"/>
      <c r="I92" s="937"/>
      <c r="J92" s="937">
        <v>31</v>
      </c>
      <c r="K92" s="937">
        <v>31</v>
      </c>
      <c r="L92" s="937">
        <v>31</v>
      </c>
      <c r="M92" s="937">
        <v>31</v>
      </c>
      <c r="N92" s="937">
        <v>31</v>
      </c>
      <c r="O92" s="937">
        <v>31</v>
      </c>
      <c r="P92" s="937">
        <v>31</v>
      </c>
      <c r="Q92" s="937">
        <v>31</v>
      </c>
      <c r="R92" s="937">
        <v>31</v>
      </c>
      <c r="S92" s="937">
        <v>31</v>
      </c>
      <c r="T92" s="959"/>
      <c r="U92" s="755"/>
      <c r="V92" s="912"/>
      <c r="W92" s="811"/>
      <c r="X92" s="732"/>
      <c r="Y92" s="782"/>
      <c r="Z92" s="782"/>
      <c r="AA92" s="747"/>
      <c r="AB92" s="748"/>
      <c r="AC92" s="780"/>
      <c r="AD92" s="780"/>
      <c r="AE92" s="780"/>
      <c r="AF92" s="780"/>
      <c r="AG92" s="780"/>
      <c r="AH92" s="780"/>
      <c r="AI92" s="780"/>
      <c r="AJ92" s="780"/>
      <c r="AK92" s="780"/>
      <c r="AL92" s="780"/>
      <c r="AM92" s="780"/>
      <c r="AN92" s="780"/>
      <c r="AO92" s="780"/>
      <c r="AP92" s="780"/>
      <c r="AQ92" s="748"/>
      <c r="AR92" s="748"/>
      <c r="AS92" s="802"/>
      <c r="AT92" s="802"/>
      <c r="AU92" s="802"/>
      <c r="AV92" s="802"/>
      <c r="AW92" s="802"/>
      <c r="AX92" s="802"/>
      <c r="AY92" s="802"/>
      <c r="AZ92" s="802"/>
      <c r="BA92" s="802"/>
      <c r="BB92" s="802"/>
      <c r="BC92" s="802"/>
      <c r="BD92" s="802"/>
      <c r="BE92" s="802"/>
      <c r="BF92" s="802"/>
      <c r="BG92" s="873"/>
      <c r="BH92" s="732"/>
      <c r="BI92" s="732"/>
      <c r="BJ92" s="732"/>
      <c r="BK92" s="732"/>
      <c r="BL92" s="732"/>
      <c r="BM92" s="732"/>
      <c r="BN92" s="732"/>
      <c r="BO92" s="732"/>
      <c r="BP92" s="732"/>
      <c r="BQ92" s="732"/>
      <c r="BR92" s="732"/>
      <c r="BS92" s="732"/>
      <c r="BT92" s="732"/>
      <c r="BU92" s="732"/>
      <c r="BV92" s="732"/>
      <c r="BW92" s="732"/>
      <c r="BX92" s="732"/>
      <c r="BY92" s="732"/>
      <c r="BZ92" s="732"/>
      <c r="CA92" s="732"/>
      <c r="CB92" s="732"/>
      <c r="CC92" s="732"/>
      <c r="CD92" s="732"/>
      <c r="CE92" s="732"/>
      <c r="CF92" s="732"/>
      <c r="CG92" s="732"/>
      <c r="CH92" s="732"/>
      <c r="CI92" s="732"/>
      <c r="CJ92" s="732"/>
      <c r="CK92" s="732"/>
      <c r="CL92" s="732"/>
      <c r="CM92" s="732"/>
      <c r="CN92" s="732"/>
      <c r="CO92" s="732"/>
      <c r="CP92" s="732"/>
      <c r="CQ92" s="732"/>
      <c r="CR92" s="732"/>
      <c r="CS92" s="732"/>
      <c r="CT92" s="732"/>
      <c r="CU92" s="732"/>
      <c r="CV92" s="732"/>
      <c r="CW92" s="732"/>
      <c r="CX92" s="732"/>
      <c r="CY92" s="732"/>
      <c r="CZ92" s="732"/>
      <c r="DA92" s="732"/>
      <c r="DB92" s="732"/>
      <c r="DC92" s="732"/>
      <c r="DD92" s="732"/>
      <c r="DE92" s="732"/>
      <c r="DF92" s="732"/>
      <c r="DG92" s="732"/>
      <c r="DH92" s="732"/>
      <c r="DI92" s="732"/>
      <c r="DJ92" s="732"/>
      <c r="DK92" s="732"/>
      <c r="DL92" s="732"/>
      <c r="DM92" s="732"/>
      <c r="DN92" s="732"/>
      <c r="DO92" s="732"/>
      <c r="DP92" s="732"/>
      <c r="DQ92" s="732"/>
      <c r="DR92" s="732"/>
      <c r="DS92" s="732"/>
      <c r="DT92" s="732"/>
      <c r="DU92" s="732"/>
      <c r="DV92" s="732"/>
      <c r="DW92" s="732"/>
      <c r="DX92" s="732"/>
      <c r="DY92" s="732"/>
      <c r="DZ92" s="732"/>
      <c r="EA92" s="732"/>
      <c r="EB92" s="732"/>
      <c r="EC92" s="732"/>
      <c r="ED92" s="732"/>
      <c r="EE92" s="732"/>
      <c r="EF92" s="732"/>
      <c r="EG92" s="732"/>
      <c r="EH92" s="732"/>
      <c r="EI92" s="732"/>
      <c r="EJ92" s="732"/>
      <c r="EK92" s="732"/>
      <c r="EL92" s="732"/>
      <c r="EM92" s="732"/>
      <c r="EN92" s="732"/>
      <c r="EO92" s="732"/>
    </row>
    <row r="93" spans="2:145" s="770" customFormat="1" x14ac:dyDescent="0.25">
      <c r="B93" s="803">
        <v>32</v>
      </c>
      <c r="C93" s="889" t="s">
        <v>2011</v>
      </c>
      <c r="D93" s="432" t="s">
        <v>2012</v>
      </c>
      <c r="E93" s="940" t="s">
        <v>1880</v>
      </c>
      <c r="F93" s="806">
        <v>2</v>
      </c>
      <c r="G93" s="941"/>
      <c r="H93" s="942"/>
      <c r="I93" s="942"/>
      <c r="J93" s="942">
        <v>7.3700000000000002E-2</v>
      </c>
      <c r="K93" s="942">
        <v>7.2900000000000006E-2</v>
      </c>
      <c r="L93" s="942">
        <v>7.1300000000000002E-2</v>
      </c>
      <c r="M93" s="942">
        <v>7.0900000000000005E-2</v>
      </c>
      <c r="N93" s="942">
        <v>7.0300000000000001E-2</v>
      </c>
      <c r="O93" s="942">
        <v>7.0300000000000001E-2</v>
      </c>
      <c r="P93" s="942">
        <v>7.0300000000000001E-2</v>
      </c>
      <c r="Q93" s="942">
        <v>7.0300000000000001E-2</v>
      </c>
      <c r="R93" s="942">
        <v>7.0300000000000001E-2</v>
      </c>
      <c r="S93" s="942">
        <v>7.0300000000000001E-2</v>
      </c>
      <c r="T93" s="960"/>
      <c r="U93" s="755"/>
      <c r="V93" s="912"/>
      <c r="W93" s="811"/>
      <c r="X93" s="732"/>
      <c r="Y93" s="782"/>
      <c r="Z93" s="782"/>
      <c r="AA93" s="747"/>
      <c r="AB93" s="748"/>
      <c r="AC93" s="780"/>
      <c r="AD93" s="780"/>
      <c r="AE93" s="780"/>
      <c r="AF93" s="780"/>
      <c r="AG93" s="780"/>
      <c r="AH93" s="780"/>
      <c r="AI93" s="780"/>
      <c r="AJ93" s="780"/>
      <c r="AK93" s="780"/>
      <c r="AL93" s="780"/>
      <c r="AM93" s="780"/>
      <c r="AN93" s="780"/>
      <c r="AO93" s="780"/>
      <c r="AP93" s="780"/>
      <c r="AQ93" s="748"/>
      <c r="AR93" s="748"/>
      <c r="AS93" s="780"/>
      <c r="AT93" s="780"/>
      <c r="AU93" s="780"/>
      <c r="AV93" s="780"/>
      <c r="AW93" s="780"/>
      <c r="AX93" s="780"/>
      <c r="AY93" s="780"/>
      <c r="AZ93" s="780"/>
      <c r="BA93" s="780"/>
      <c r="BB93" s="780"/>
      <c r="BC93" s="780"/>
      <c r="BD93" s="780"/>
      <c r="BE93" s="780"/>
      <c r="BF93" s="780"/>
      <c r="BG93" s="943"/>
      <c r="BH93" s="732"/>
      <c r="BI93" s="732"/>
      <c r="BJ93" s="732"/>
      <c r="BK93" s="732"/>
      <c r="BL93" s="732"/>
      <c r="BM93" s="732"/>
      <c r="BN93" s="732"/>
      <c r="BO93" s="732"/>
      <c r="BP93" s="732"/>
      <c r="BQ93" s="732"/>
      <c r="BR93" s="732"/>
      <c r="BS93" s="732"/>
      <c r="BT93" s="732"/>
      <c r="BU93" s="732"/>
      <c r="BV93" s="732"/>
      <c r="BW93" s="732"/>
      <c r="BX93" s="732"/>
      <c r="BY93" s="732"/>
      <c r="BZ93" s="732"/>
      <c r="CA93" s="732"/>
      <c r="CB93" s="732"/>
      <c r="CC93" s="732"/>
      <c r="CD93" s="732"/>
      <c r="CE93" s="732"/>
      <c r="CF93" s="732"/>
      <c r="CG93" s="732"/>
      <c r="CH93" s="732"/>
      <c r="CI93" s="732"/>
      <c r="CJ93" s="732"/>
      <c r="CK93" s="732"/>
      <c r="CL93" s="732"/>
      <c r="CM93" s="732"/>
      <c r="CN93" s="732"/>
      <c r="CO93" s="732"/>
      <c r="CP93" s="732"/>
      <c r="CQ93" s="732"/>
      <c r="CR93" s="732"/>
      <c r="CS93" s="732"/>
      <c r="CT93" s="732"/>
      <c r="CU93" s="732"/>
      <c r="CV93" s="732"/>
      <c r="CW93" s="732"/>
      <c r="CX93" s="732"/>
      <c r="CY93" s="732"/>
      <c r="CZ93" s="732"/>
      <c r="DA93" s="732"/>
      <c r="DB93" s="732"/>
      <c r="DC93" s="732"/>
      <c r="DD93" s="732"/>
      <c r="DE93" s="732"/>
      <c r="DF93" s="732"/>
      <c r="DG93" s="732"/>
      <c r="DH93" s="732"/>
      <c r="DI93" s="732"/>
      <c r="DJ93" s="732"/>
      <c r="DK93" s="732"/>
      <c r="DL93" s="732"/>
      <c r="DM93" s="732"/>
      <c r="DN93" s="732"/>
      <c r="DO93" s="732"/>
      <c r="DP93" s="732"/>
      <c r="DQ93" s="732"/>
      <c r="DR93" s="732"/>
      <c r="DS93" s="732"/>
      <c r="DT93" s="732"/>
      <c r="DU93" s="732"/>
      <c r="DV93" s="732"/>
      <c r="DW93" s="732"/>
      <c r="DX93" s="732"/>
      <c r="DY93" s="732"/>
      <c r="DZ93" s="732"/>
      <c r="EA93" s="732"/>
      <c r="EB93" s="732"/>
      <c r="EC93" s="732"/>
      <c r="ED93" s="732"/>
      <c r="EE93" s="732"/>
      <c r="EF93" s="732"/>
      <c r="EG93" s="732"/>
      <c r="EH93" s="732"/>
      <c r="EI93" s="732"/>
      <c r="EJ93" s="732"/>
      <c r="EK93" s="732"/>
      <c r="EL93" s="732"/>
      <c r="EM93" s="732"/>
      <c r="EN93" s="732"/>
      <c r="EO93" s="732"/>
    </row>
    <row r="94" spans="2:145" s="770" customFormat="1" x14ac:dyDescent="0.25">
      <c r="B94" s="803">
        <v>33</v>
      </c>
      <c r="C94" s="889" t="s">
        <v>2013</v>
      </c>
      <c r="D94" s="432" t="s">
        <v>2014</v>
      </c>
      <c r="E94" s="940" t="s">
        <v>1880</v>
      </c>
      <c r="F94" s="806">
        <v>2</v>
      </c>
      <c r="G94" s="941"/>
      <c r="H94" s="942"/>
      <c r="I94" s="942"/>
      <c r="J94" s="942">
        <v>0</v>
      </c>
      <c r="K94" s="942">
        <v>0</v>
      </c>
      <c r="L94" s="942">
        <v>0</v>
      </c>
      <c r="M94" s="942">
        <v>0</v>
      </c>
      <c r="N94" s="942">
        <v>0</v>
      </c>
      <c r="O94" s="942">
        <v>0</v>
      </c>
      <c r="P94" s="942">
        <v>0</v>
      </c>
      <c r="Q94" s="942">
        <v>0</v>
      </c>
      <c r="R94" s="942">
        <v>0</v>
      </c>
      <c r="S94" s="942">
        <v>0</v>
      </c>
      <c r="T94" s="960"/>
      <c r="U94" s="755"/>
      <c r="V94" s="912"/>
      <c r="W94" s="811"/>
      <c r="X94" s="732"/>
      <c r="Y94" s="782"/>
      <c r="Z94" s="782"/>
      <c r="AA94" s="747"/>
      <c r="AB94" s="748"/>
      <c r="AC94" s="780"/>
      <c r="AD94" s="780"/>
      <c r="AE94" s="780"/>
      <c r="AF94" s="780"/>
      <c r="AG94" s="780"/>
      <c r="AH94" s="780"/>
      <c r="AI94" s="780"/>
      <c r="AJ94" s="780"/>
      <c r="AK94" s="780"/>
      <c r="AL94" s="780"/>
      <c r="AM94" s="780"/>
      <c r="AN94" s="780"/>
      <c r="AO94" s="780"/>
      <c r="AP94" s="780"/>
      <c r="AQ94" s="748"/>
      <c r="AR94" s="748"/>
      <c r="AS94" s="780"/>
      <c r="AT94" s="780"/>
      <c r="AU94" s="780"/>
      <c r="AV94" s="780"/>
      <c r="AW94" s="780"/>
      <c r="AX94" s="780"/>
      <c r="AY94" s="780"/>
      <c r="AZ94" s="780"/>
      <c r="BA94" s="780"/>
      <c r="BB94" s="780"/>
      <c r="BC94" s="780"/>
      <c r="BD94" s="780"/>
      <c r="BE94" s="780"/>
      <c r="BF94" s="780"/>
      <c r="BG94" s="943"/>
      <c r="BH94" s="732"/>
      <c r="BI94" s="732"/>
      <c r="BJ94" s="732"/>
      <c r="BK94" s="732"/>
      <c r="BL94" s="732"/>
      <c r="BM94" s="732"/>
      <c r="BN94" s="732"/>
      <c r="BO94" s="732"/>
      <c r="BP94" s="732"/>
      <c r="BQ94" s="732"/>
      <c r="BR94" s="732"/>
      <c r="BS94" s="732"/>
      <c r="BT94" s="732"/>
      <c r="BU94" s="732"/>
      <c r="BV94" s="732"/>
      <c r="BW94" s="732"/>
      <c r="BX94" s="732"/>
      <c r="BY94" s="732"/>
      <c r="BZ94" s="732"/>
      <c r="CA94" s="732"/>
      <c r="CB94" s="732"/>
      <c r="CC94" s="732"/>
      <c r="CD94" s="732"/>
      <c r="CE94" s="732"/>
      <c r="CF94" s="732"/>
      <c r="CG94" s="732"/>
      <c r="CH94" s="732"/>
      <c r="CI94" s="732"/>
      <c r="CJ94" s="732"/>
      <c r="CK94" s="732"/>
      <c r="CL94" s="732"/>
      <c r="CM94" s="732"/>
      <c r="CN94" s="732"/>
      <c r="CO94" s="732"/>
      <c r="CP94" s="732"/>
      <c r="CQ94" s="732"/>
      <c r="CR94" s="732"/>
      <c r="CS94" s="732"/>
      <c r="CT94" s="732"/>
      <c r="CU94" s="732"/>
      <c r="CV94" s="732"/>
      <c r="CW94" s="732"/>
      <c r="CX94" s="732"/>
      <c r="CY94" s="732"/>
      <c r="CZ94" s="732"/>
      <c r="DA94" s="732"/>
      <c r="DB94" s="732"/>
      <c r="DC94" s="732"/>
      <c r="DD94" s="732"/>
      <c r="DE94" s="732"/>
      <c r="DF94" s="732"/>
      <c r="DG94" s="732"/>
      <c r="DH94" s="732"/>
      <c r="DI94" s="732"/>
      <c r="DJ94" s="732"/>
      <c r="DK94" s="732"/>
      <c r="DL94" s="732"/>
      <c r="DM94" s="732"/>
      <c r="DN94" s="732"/>
      <c r="DO94" s="732"/>
      <c r="DP94" s="732"/>
      <c r="DQ94" s="732"/>
      <c r="DR94" s="732"/>
      <c r="DS94" s="732"/>
      <c r="DT94" s="732"/>
      <c r="DU94" s="732"/>
      <c r="DV94" s="732"/>
      <c r="DW94" s="732"/>
      <c r="DX94" s="732"/>
      <c r="DY94" s="732"/>
      <c r="DZ94" s="732"/>
      <c r="EA94" s="732"/>
      <c r="EB94" s="732"/>
      <c r="EC94" s="732"/>
      <c r="ED94" s="732"/>
      <c r="EE94" s="732"/>
      <c r="EF94" s="732"/>
      <c r="EG94" s="732"/>
      <c r="EH94" s="732"/>
      <c r="EI94" s="732"/>
      <c r="EJ94" s="732"/>
      <c r="EK94" s="732"/>
      <c r="EL94" s="732"/>
      <c r="EM94" s="732"/>
      <c r="EN94" s="732"/>
      <c r="EO94" s="732"/>
    </row>
    <row r="95" spans="2:145" s="770" customFormat="1" x14ac:dyDescent="0.25">
      <c r="B95" s="803">
        <v>34</v>
      </c>
      <c r="C95" s="938" t="s">
        <v>2015</v>
      </c>
      <c r="D95" s="934" t="s">
        <v>2016</v>
      </c>
      <c r="E95" s="816" t="s">
        <v>1932</v>
      </c>
      <c r="F95" s="817">
        <v>2</v>
      </c>
      <c r="G95" s="944"/>
      <c r="H95" s="945"/>
      <c r="I95" s="945"/>
      <c r="J95" s="945">
        <v>13.69</v>
      </c>
      <c r="K95" s="945">
        <v>14.24</v>
      </c>
      <c r="L95" s="947">
        <v>17.79</v>
      </c>
      <c r="M95" s="947">
        <v>17.22</v>
      </c>
      <c r="N95" s="947">
        <v>17.47</v>
      </c>
      <c r="O95" s="948">
        <v>17.670000000000002</v>
      </c>
      <c r="P95" s="948">
        <v>18.09</v>
      </c>
      <c r="Q95" s="948">
        <v>18.04</v>
      </c>
      <c r="R95" s="948">
        <v>18.47</v>
      </c>
      <c r="S95" s="948">
        <v>18.920000000000002</v>
      </c>
      <c r="T95" s="961"/>
      <c r="U95" s="755"/>
      <c r="V95" s="949"/>
      <c r="W95" s="811"/>
      <c r="X95" s="732"/>
      <c r="Y95" s="782"/>
      <c r="Z95" s="782"/>
      <c r="AA95" s="747"/>
      <c r="AB95" s="748"/>
      <c r="AC95" s="780"/>
      <c r="AD95" s="780"/>
      <c r="AE95" s="780"/>
      <c r="AF95" s="780"/>
      <c r="AG95" s="780"/>
      <c r="AH95" s="780"/>
      <c r="AI95" s="780"/>
      <c r="AJ95" s="780"/>
      <c r="AK95" s="780"/>
      <c r="AL95" s="780"/>
      <c r="AM95" s="780"/>
      <c r="AN95" s="780"/>
      <c r="AO95" s="780"/>
      <c r="AP95" s="780"/>
      <c r="AQ95" s="748"/>
      <c r="AR95" s="748"/>
      <c r="AS95" s="802"/>
      <c r="AT95" s="802"/>
      <c r="AU95" s="802"/>
      <c r="AV95" s="802"/>
      <c r="AW95" s="802"/>
      <c r="AX95" s="802"/>
      <c r="AY95" s="802"/>
      <c r="AZ95" s="802"/>
      <c r="BA95" s="802"/>
      <c r="BB95" s="802"/>
      <c r="BC95" s="802"/>
      <c r="BD95" s="802"/>
      <c r="BE95" s="802"/>
      <c r="BF95" s="802"/>
      <c r="BG95" s="943"/>
      <c r="BH95" s="732"/>
      <c r="BI95" s="732"/>
      <c r="BJ95" s="732"/>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2"/>
      <c r="CJ95" s="732"/>
      <c r="CK95" s="732"/>
      <c r="CL95" s="732"/>
      <c r="CM95" s="732"/>
      <c r="CN95" s="732"/>
      <c r="CO95" s="732"/>
      <c r="CP95" s="732"/>
      <c r="CQ95" s="732"/>
      <c r="CR95" s="732"/>
      <c r="CS95" s="732"/>
      <c r="CT95" s="732"/>
      <c r="CU95" s="732"/>
      <c r="CV95" s="732"/>
      <c r="CW95" s="732"/>
      <c r="CX95" s="732"/>
      <c r="CY95" s="732"/>
      <c r="CZ95" s="732"/>
      <c r="DA95" s="732"/>
      <c r="DB95" s="732"/>
      <c r="DC95" s="732"/>
      <c r="DD95" s="732"/>
      <c r="DE95" s="732"/>
      <c r="DF95" s="732"/>
      <c r="DG95" s="732"/>
      <c r="DH95" s="732"/>
      <c r="DI95" s="732"/>
      <c r="DJ95" s="732"/>
      <c r="DK95" s="732"/>
      <c r="DL95" s="732"/>
      <c r="DM95" s="732"/>
      <c r="DN95" s="732"/>
      <c r="DO95" s="732"/>
      <c r="DP95" s="732"/>
      <c r="DQ95" s="732"/>
      <c r="DR95" s="732"/>
      <c r="DS95" s="732"/>
      <c r="DT95" s="732"/>
      <c r="DU95" s="732"/>
      <c r="DV95" s="732"/>
      <c r="DW95" s="732"/>
      <c r="DX95" s="732"/>
      <c r="DY95" s="732"/>
      <c r="DZ95" s="732"/>
      <c r="EA95" s="732"/>
      <c r="EB95" s="732"/>
      <c r="EC95" s="732"/>
      <c r="ED95" s="732"/>
      <c r="EE95" s="732"/>
      <c r="EF95" s="732"/>
      <c r="EG95" s="732"/>
      <c r="EH95" s="732"/>
      <c r="EI95" s="732"/>
      <c r="EJ95" s="732"/>
      <c r="EK95" s="732"/>
      <c r="EL95" s="732"/>
      <c r="EM95" s="732"/>
      <c r="EN95" s="732"/>
      <c r="EO95" s="732"/>
    </row>
    <row r="96" spans="2:145" s="770" customFormat="1" ht="15.75" thickBot="1" x14ac:dyDescent="0.3">
      <c r="B96" s="822">
        <v>35</v>
      </c>
      <c r="C96" s="950" t="s">
        <v>2017</v>
      </c>
      <c r="D96" s="824" t="s">
        <v>2018</v>
      </c>
      <c r="E96" s="951" t="s">
        <v>41</v>
      </c>
      <c r="F96" s="826">
        <v>3</v>
      </c>
      <c r="G96" s="952"/>
      <c r="H96" s="953"/>
      <c r="I96" s="953"/>
      <c r="J96" s="953">
        <v>2.036</v>
      </c>
      <c r="K96" s="953">
        <v>2.032</v>
      </c>
      <c r="L96" s="953">
        <v>2.23</v>
      </c>
      <c r="M96" s="954">
        <v>2.161</v>
      </c>
      <c r="N96" s="954">
        <v>2.0939999999999999</v>
      </c>
      <c r="O96" s="954">
        <v>1.8759999999999999</v>
      </c>
      <c r="P96" s="954">
        <v>1.877</v>
      </c>
      <c r="Q96" s="954">
        <v>1.89</v>
      </c>
      <c r="R96" s="954">
        <v>1.9059999999999999</v>
      </c>
      <c r="S96" s="954">
        <v>1.948</v>
      </c>
      <c r="T96" s="962"/>
      <c r="U96" s="755"/>
      <c r="V96" s="955"/>
      <c r="W96" s="831"/>
      <c r="X96" s="732"/>
      <c r="Y96" s="782"/>
      <c r="Z96" s="782"/>
      <c r="AA96" s="747"/>
      <c r="AB96" s="748"/>
      <c r="AC96" s="780"/>
      <c r="AD96" s="780"/>
      <c r="AE96" s="780"/>
      <c r="AF96" s="780"/>
      <c r="AG96" s="780"/>
      <c r="AH96" s="780"/>
      <c r="AI96" s="780"/>
      <c r="AJ96" s="780"/>
      <c r="AK96" s="780"/>
      <c r="AL96" s="780"/>
      <c r="AM96" s="780"/>
      <c r="AN96" s="780"/>
      <c r="AO96" s="780"/>
      <c r="AP96" s="780"/>
      <c r="AQ96" s="748"/>
      <c r="AR96" s="748"/>
      <c r="AS96" s="802"/>
      <c r="AT96" s="802"/>
      <c r="AU96" s="802"/>
      <c r="AV96" s="802"/>
      <c r="AW96" s="802"/>
      <c r="AX96" s="802"/>
      <c r="AY96" s="802"/>
      <c r="AZ96" s="802"/>
      <c r="BA96" s="802"/>
      <c r="BB96" s="802"/>
      <c r="BC96" s="802"/>
      <c r="BD96" s="802"/>
      <c r="BE96" s="802"/>
      <c r="BF96" s="802"/>
      <c r="BG96" s="943"/>
      <c r="BH96" s="732"/>
      <c r="BI96" s="732"/>
      <c r="BJ96" s="732"/>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2"/>
      <c r="CJ96" s="732"/>
      <c r="CK96" s="732"/>
      <c r="CL96" s="732"/>
      <c r="CM96" s="732"/>
      <c r="CN96" s="732"/>
      <c r="CO96" s="732"/>
      <c r="CP96" s="732"/>
      <c r="CQ96" s="732"/>
      <c r="CR96" s="732"/>
      <c r="CS96" s="732"/>
      <c r="CT96" s="732"/>
      <c r="CU96" s="732"/>
      <c r="CV96" s="732"/>
      <c r="CW96" s="732"/>
      <c r="CX96" s="732"/>
      <c r="CY96" s="732"/>
      <c r="CZ96" s="732"/>
      <c r="DA96" s="732"/>
      <c r="DB96" s="732"/>
      <c r="DC96" s="732"/>
      <c r="DD96" s="732"/>
      <c r="DE96" s="732"/>
      <c r="DF96" s="732"/>
      <c r="DG96" s="732"/>
      <c r="DH96" s="732"/>
      <c r="DI96" s="732"/>
      <c r="DJ96" s="732"/>
      <c r="DK96" s="732"/>
      <c r="DL96" s="732"/>
      <c r="DM96" s="732"/>
      <c r="DN96" s="732"/>
      <c r="DO96" s="732"/>
      <c r="DP96" s="732"/>
      <c r="DQ96" s="732"/>
      <c r="DR96" s="732"/>
      <c r="DS96" s="732"/>
      <c r="DT96" s="732"/>
      <c r="DU96" s="732"/>
      <c r="DV96" s="732"/>
      <c r="DW96" s="732"/>
      <c r="DX96" s="732"/>
      <c r="DY96" s="732"/>
      <c r="DZ96" s="732"/>
      <c r="EA96" s="732"/>
      <c r="EB96" s="732"/>
      <c r="EC96" s="732"/>
      <c r="ED96" s="732"/>
      <c r="EE96" s="732"/>
      <c r="EF96" s="732"/>
      <c r="EG96" s="732"/>
      <c r="EH96" s="732"/>
      <c r="EI96" s="732"/>
      <c r="EJ96" s="732"/>
      <c r="EK96" s="732"/>
      <c r="EL96" s="732"/>
      <c r="EM96" s="732"/>
      <c r="EN96" s="732"/>
      <c r="EO96" s="732"/>
    </row>
    <row r="97" spans="2:145" s="770" customFormat="1" ht="15.75" thickBot="1" x14ac:dyDescent="0.3">
      <c r="B97" s="863"/>
      <c r="C97" s="732"/>
      <c r="D97" s="864"/>
      <c r="E97" s="866"/>
      <c r="F97" s="866"/>
      <c r="G97" s="956"/>
      <c r="H97" s="956"/>
      <c r="I97" s="956"/>
      <c r="J97" s="956"/>
      <c r="K97" s="956"/>
      <c r="L97" s="956"/>
      <c r="M97" s="956"/>
      <c r="N97" s="956"/>
      <c r="O97" s="956"/>
      <c r="P97" s="956"/>
      <c r="Q97" s="956"/>
      <c r="R97" s="956"/>
      <c r="S97" s="956"/>
      <c r="T97" s="956"/>
      <c r="U97" s="755"/>
      <c r="V97" s="903"/>
      <c r="W97" s="789"/>
      <c r="X97" s="732"/>
      <c r="Y97" s="782"/>
      <c r="Z97" s="747"/>
      <c r="AA97" s="747"/>
      <c r="AB97" s="748"/>
      <c r="AC97" s="749"/>
      <c r="AD97" s="749"/>
      <c r="AE97" s="749"/>
      <c r="AF97" s="749"/>
      <c r="AG97" s="749"/>
      <c r="AH97" s="749"/>
      <c r="AI97" s="749"/>
      <c r="AJ97" s="749"/>
      <c r="AK97" s="749"/>
      <c r="AL97" s="749"/>
      <c r="AM97" s="749"/>
      <c r="AN97" s="749"/>
      <c r="AO97" s="749"/>
      <c r="AP97" s="749"/>
      <c r="AQ97" s="748"/>
      <c r="AR97" s="748"/>
      <c r="AS97" s="749"/>
      <c r="AT97" s="749"/>
      <c r="AU97" s="749"/>
      <c r="AV97" s="749"/>
      <c r="AW97" s="749"/>
      <c r="AX97" s="749"/>
      <c r="AY97" s="749"/>
      <c r="AZ97" s="749"/>
      <c r="BA97" s="749"/>
      <c r="BB97" s="749"/>
      <c r="BC97" s="749"/>
      <c r="BD97" s="749"/>
      <c r="BE97" s="749"/>
      <c r="BF97" s="749"/>
      <c r="BG97" s="748"/>
      <c r="BH97" s="732"/>
      <c r="BI97" s="732"/>
      <c r="BJ97" s="732"/>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2"/>
      <c r="CJ97" s="732"/>
      <c r="CK97" s="732"/>
      <c r="CL97" s="732"/>
      <c r="CM97" s="732"/>
      <c r="CN97" s="732"/>
      <c r="CO97" s="732"/>
      <c r="CP97" s="732"/>
      <c r="CQ97" s="732"/>
      <c r="CR97" s="732"/>
      <c r="CS97" s="732"/>
      <c r="CT97" s="732"/>
      <c r="CU97" s="732"/>
      <c r="CV97" s="732"/>
      <c r="CW97" s="732"/>
      <c r="CX97" s="732"/>
      <c r="CY97" s="732"/>
      <c r="CZ97" s="732"/>
      <c r="DA97" s="732"/>
      <c r="DB97" s="732"/>
      <c r="DC97" s="732"/>
      <c r="DD97" s="732"/>
      <c r="DE97" s="732"/>
      <c r="DF97" s="732"/>
      <c r="DG97" s="732"/>
      <c r="DH97" s="732"/>
      <c r="DI97" s="732"/>
      <c r="DJ97" s="732"/>
      <c r="DK97" s="732"/>
      <c r="DL97" s="732"/>
      <c r="DM97" s="732"/>
      <c r="DN97" s="732"/>
      <c r="DO97" s="732"/>
      <c r="DP97" s="732"/>
      <c r="DQ97" s="732"/>
      <c r="DR97" s="732"/>
      <c r="DS97" s="732"/>
      <c r="DT97" s="732"/>
      <c r="DU97" s="732"/>
      <c r="DV97" s="732"/>
      <c r="DW97" s="732"/>
      <c r="DX97" s="732"/>
      <c r="DY97" s="732"/>
      <c r="DZ97" s="732"/>
      <c r="EA97" s="732"/>
      <c r="EB97" s="732"/>
      <c r="EC97" s="732"/>
      <c r="ED97" s="732"/>
      <c r="EE97" s="732"/>
      <c r="EF97" s="732"/>
      <c r="EG97" s="732"/>
      <c r="EH97" s="732"/>
      <c r="EI97" s="732"/>
      <c r="EJ97" s="732"/>
      <c r="EK97" s="732"/>
      <c r="EL97" s="732"/>
      <c r="EM97" s="732"/>
      <c r="EN97" s="732"/>
      <c r="EO97" s="732"/>
    </row>
    <row r="98" spans="2:145" s="770" customFormat="1" ht="15.75" thickBot="1" x14ac:dyDescent="0.3">
      <c r="B98" s="917" t="s">
        <v>2019</v>
      </c>
      <c r="C98" s="918" t="s">
        <v>2020</v>
      </c>
      <c r="D98" s="864"/>
      <c r="E98" s="865"/>
      <c r="F98" s="883"/>
      <c r="L98" s="919"/>
      <c r="M98" s="919"/>
      <c r="R98" s="732"/>
      <c r="S98" s="732"/>
      <c r="T98" s="732"/>
      <c r="U98" s="732"/>
      <c r="V98" s="774"/>
      <c r="W98" s="732"/>
      <c r="X98" s="732"/>
      <c r="Y98" s="782"/>
      <c r="Z98" s="747"/>
      <c r="AA98" s="747"/>
      <c r="AB98" s="748"/>
      <c r="AC98" s="749"/>
      <c r="AD98" s="749"/>
      <c r="AE98" s="749"/>
      <c r="AF98" s="749"/>
      <c r="AG98" s="749"/>
      <c r="AH98" s="749"/>
      <c r="AI98" s="749"/>
      <c r="AJ98" s="749"/>
      <c r="AK98" s="749"/>
      <c r="AL98" s="749"/>
      <c r="AM98" s="749"/>
      <c r="AN98" s="749"/>
      <c r="AO98" s="749"/>
      <c r="AP98" s="749"/>
      <c r="AQ98" s="748"/>
      <c r="AR98" s="748"/>
      <c r="AS98" s="749"/>
      <c r="AT98" s="749"/>
      <c r="AU98" s="749"/>
      <c r="AV98" s="749"/>
      <c r="AW98" s="749"/>
      <c r="AX98" s="749"/>
      <c r="AY98" s="749"/>
      <c r="AZ98" s="749"/>
      <c r="BA98" s="749"/>
      <c r="BB98" s="749"/>
      <c r="BC98" s="749"/>
      <c r="BD98" s="749"/>
      <c r="BE98" s="749"/>
      <c r="BF98" s="749"/>
      <c r="BG98" s="748"/>
      <c r="BH98" s="732"/>
      <c r="BI98" s="732"/>
      <c r="BJ98" s="732"/>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2"/>
      <c r="CJ98" s="732"/>
      <c r="CK98" s="732"/>
      <c r="CL98" s="732"/>
      <c r="CM98" s="732"/>
      <c r="CN98" s="732"/>
      <c r="CO98" s="732"/>
      <c r="CP98" s="732"/>
      <c r="CQ98" s="732"/>
      <c r="CR98" s="732"/>
      <c r="CS98" s="732"/>
      <c r="CT98" s="732"/>
      <c r="CU98" s="732"/>
      <c r="CV98" s="732"/>
      <c r="CW98" s="732"/>
      <c r="CX98" s="732"/>
      <c r="CY98" s="732"/>
      <c r="CZ98" s="732"/>
      <c r="DA98" s="732"/>
      <c r="DB98" s="732"/>
      <c r="DC98" s="732"/>
      <c r="DD98" s="732"/>
      <c r="DE98" s="732"/>
      <c r="DF98" s="732"/>
      <c r="DG98" s="732"/>
      <c r="DH98" s="732"/>
      <c r="DI98" s="732"/>
      <c r="DJ98" s="732"/>
      <c r="DK98" s="732"/>
      <c r="DL98" s="732"/>
      <c r="DM98" s="732"/>
      <c r="DN98" s="732"/>
      <c r="DO98" s="732"/>
      <c r="DP98" s="732"/>
      <c r="DQ98" s="732"/>
      <c r="DR98" s="732"/>
      <c r="DS98" s="732"/>
      <c r="DT98" s="732"/>
      <c r="DU98" s="732"/>
      <c r="DV98" s="732"/>
      <c r="DW98" s="732"/>
      <c r="DX98" s="732"/>
      <c r="DY98" s="732"/>
      <c r="DZ98" s="732"/>
      <c r="EA98" s="732"/>
      <c r="EB98" s="732"/>
      <c r="EC98" s="732"/>
      <c r="ED98" s="732"/>
      <c r="EE98" s="732"/>
      <c r="EF98" s="732"/>
      <c r="EG98" s="732"/>
      <c r="EH98" s="732"/>
      <c r="EI98" s="732"/>
      <c r="EJ98" s="732"/>
      <c r="EK98" s="732"/>
      <c r="EL98" s="732"/>
      <c r="EM98" s="732"/>
      <c r="EN98" s="732"/>
      <c r="EO98" s="732"/>
    </row>
    <row r="99" spans="2:145" s="770" customFormat="1" x14ac:dyDescent="0.25">
      <c r="B99" s="791">
        <v>27</v>
      </c>
      <c r="C99" s="920" t="s">
        <v>2021</v>
      </c>
      <c r="D99" s="793" t="s">
        <v>2022</v>
      </c>
      <c r="E99" s="921" t="s">
        <v>1912</v>
      </c>
      <c r="F99" s="922" t="s">
        <v>1913</v>
      </c>
      <c r="G99" s="3653" t="s">
        <v>2002</v>
      </c>
      <c r="H99" s="3654"/>
      <c r="I99" s="3655"/>
      <c r="J99" s="923"/>
      <c r="K99" s="923"/>
      <c r="L99" s="923"/>
      <c r="M99" s="923"/>
      <c r="N99" s="923"/>
      <c r="O99" s="923"/>
      <c r="P99" s="923"/>
      <c r="Q99" s="923"/>
      <c r="R99" s="923"/>
      <c r="S99" s="923"/>
      <c r="T99" s="923"/>
      <c r="U99" s="755"/>
      <c r="V99" s="907"/>
      <c r="W99" s="801"/>
      <c r="X99" s="732"/>
      <c r="Y99" s="782"/>
      <c r="Z99" s="965"/>
      <c r="AA99" s="747"/>
      <c r="AB99" s="748"/>
      <c r="AC99" s="780"/>
      <c r="AD99" s="780"/>
      <c r="AE99" s="780"/>
      <c r="AF99" s="780"/>
      <c r="AG99" s="780"/>
      <c r="AH99" s="780"/>
      <c r="AI99" s="780"/>
      <c r="AJ99" s="780"/>
      <c r="AK99" s="780"/>
      <c r="AL99" s="780"/>
      <c r="AM99" s="780"/>
      <c r="AN99" s="780"/>
      <c r="AO99" s="780"/>
      <c r="AP99" s="780"/>
      <c r="AQ99" s="748"/>
      <c r="AR99" s="748"/>
      <c r="AS99" s="780"/>
      <c r="AT99" s="780"/>
      <c r="AU99" s="780"/>
      <c r="AV99" s="780"/>
      <c r="AW99" s="780"/>
      <c r="AX99" s="780"/>
      <c r="AY99" s="780"/>
      <c r="AZ99" s="780"/>
      <c r="BA99" s="780"/>
      <c r="BB99" s="780"/>
      <c r="BC99" s="780"/>
      <c r="BD99" s="780"/>
      <c r="BE99" s="780"/>
      <c r="BF99" s="780"/>
      <c r="BG99" s="748"/>
      <c r="BH99" s="732"/>
      <c r="BI99" s="732"/>
      <c r="BJ99" s="732"/>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2"/>
      <c r="CJ99" s="732"/>
      <c r="CK99" s="732"/>
      <c r="CL99" s="732"/>
      <c r="CM99" s="732"/>
      <c r="CN99" s="732"/>
      <c r="CO99" s="732"/>
      <c r="CP99" s="732"/>
      <c r="CQ99" s="732"/>
      <c r="CR99" s="732"/>
      <c r="CS99" s="732"/>
      <c r="CT99" s="732"/>
      <c r="CU99" s="732"/>
      <c r="CV99" s="732"/>
      <c r="CW99" s="732"/>
      <c r="CX99" s="732"/>
      <c r="CY99" s="732"/>
      <c r="CZ99" s="732"/>
      <c r="DA99" s="732"/>
      <c r="DB99" s="732"/>
      <c r="DC99" s="732"/>
      <c r="DD99" s="732"/>
      <c r="DE99" s="732"/>
      <c r="DF99" s="732"/>
      <c r="DG99" s="732"/>
      <c r="DH99" s="732"/>
      <c r="DI99" s="732"/>
      <c r="DJ99" s="732"/>
      <c r="DK99" s="732"/>
      <c r="DL99" s="732"/>
      <c r="DM99" s="732"/>
      <c r="DN99" s="732"/>
      <c r="DO99" s="732"/>
      <c r="DP99" s="732"/>
      <c r="DQ99" s="732"/>
      <c r="DR99" s="732"/>
      <c r="DS99" s="732"/>
      <c r="DT99" s="732"/>
      <c r="DU99" s="732"/>
      <c r="DV99" s="732"/>
      <c r="DW99" s="732"/>
      <c r="DX99" s="732"/>
      <c r="DY99" s="732"/>
      <c r="DZ99" s="732"/>
      <c r="EA99" s="732"/>
      <c r="EB99" s="732"/>
      <c r="EC99" s="732"/>
      <c r="ED99" s="732"/>
      <c r="EE99" s="732"/>
      <c r="EF99" s="732"/>
      <c r="EG99" s="732"/>
      <c r="EH99" s="732"/>
      <c r="EI99" s="732"/>
      <c r="EJ99" s="732"/>
      <c r="EK99" s="732"/>
      <c r="EL99" s="732"/>
      <c r="EM99" s="732"/>
      <c r="EN99" s="732"/>
      <c r="EO99" s="732"/>
    </row>
    <row r="100" spans="2:145" s="770" customFormat="1" x14ac:dyDescent="0.25">
      <c r="B100" s="924">
        <v>28</v>
      </c>
      <c r="C100" s="925" t="s">
        <v>2023</v>
      </c>
      <c r="D100" s="432" t="s">
        <v>2024</v>
      </c>
      <c r="E100" s="926" t="s">
        <v>1912</v>
      </c>
      <c r="F100" s="927" t="s">
        <v>1913</v>
      </c>
      <c r="G100" s="3656" t="s">
        <v>1917</v>
      </c>
      <c r="H100" s="3657"/>
      <c r="I100" s="3658"/>
      <c r="J100" s="923"/>
      <c r="K100" s="923"/>
      <c r="L100" s="923"/>
      <c r="M100" s="923"/>
      <c r="N100" s="923"/>
      <c r="O100" s="923"/>
      <c r="P100" s="923"/>
      <c r="Q100" s="923"/>
      <c r="R100" s="923"/>
      <c r="S100" s="923"/>
      <c r="T100" s="923"/>
      <c r="U100" s="755"/>
      <c r="V100" s="928"/>
      <c r="W100" s="929"/>
      <c r="X100" s="732"/>
      <c r="Y100" s="782"/>
      <c r="Z100" s="965"/>
      <c r="AA100" s="747"/>
      <c r="AB100" s="748"/>
      <c r="AC100" s="780"/>
      <c r="AD100" s="780"/>
      <c r="AE100" s="780"/>
      <c r="AF100" s="780"/>
      <c r="AG100" s="780"/>
      <c r="AH100" s="780"/>
      <c r="AI100" s="780"/>
      <c r="AJ100" s="780"/>
      <c r="AK100" s="780"/>
      <c r="AL100" s="780"/>
      <c r="AM100" s="780"/>
      <c r="AN100" s="780"/>
      <c r="AO100" s="780"/>
      <c r="AP100" s="780"/>
      <c r="AQ100" s="748"/>
      <c r="AR100" s="748"/>
      <c r="AS100" s="780"/>
      <c r="AT100" s="780"/>
      <c r="AU100" s="780"/>
      <c r="AV100" s="780"/>
      <c r="AW100" s="780"/>
      <c r="AX100" s="780"/>
      <c r="AY100" s="780"/>
      <c r="AZ100" s="780"/>
      <c r="BA100" s="780"/>
      <c r="BB100" s="780"/>
      <c r="BC100" s="780"/>
      <c r="BD100" s="780"/>
      <c r="BE100" s="780"/>
      <c r="BF100" s="780"/>
      <c r="BG100" s="748"/>
      <c r="BH100" s="732"/>
      <c r="BI100" s="732"/>
      <c r="BJ100" s="732"/>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2"/>
      <c r="CJ100" s="732"/>
      <c r="CK100" s="732"/>
      <c r="CL100" s="732"/>
      <c r="CM100" s="732"/>
      <c r="CN100" s="732"/>
      <c r="CO100" s="732"/>
      <c r="CP100" s="732"/>
      <c r="CQ100" s="732"/>
      <c r="CR100" s="732"/>
      <c r="CS100" s="732"/>
      <c r="CT100" s="732"/>
      <c r="CU100" s="732"/>
      <c r="CV100" s="732"/>
      <c r="CW100" s="732"/>
      <c r="CX100" s="732"/>
      <c r="CY100" s="732"/>
      <c r="CZ100" s="732"/>
      <c r="DA100" s="732"/>
      <c r="DB100" s="732"/>
      <c r="DC100" s="732"/>
      <c r="DD100" s="732"/>
      <c r="DE100" s="732"/>
      <c r="DF100" s="732"/>
      <c r="DG100" s="732"/>
      <c r="DH100" s="732"/>
      <c r="DI100" s="732"/>
      <c r="DJ100" s="732"/>
      <c r="DK100" s="732"/>
      <c r="DL100" s="732"/>
      <c r="DM100" s="732"/>
      <c r="DN100" s="732"/>
      <c r="DO100" s="732"/>
      <c r="DP100" s="732"/>
      <c r="DQ100" s="732"/>
      <c r="DR100" s="732"/>
      <c r="DS100" s="732"/>
      <c r="DT100" s="732"/>
      <c r="DU100" s="732"/>
      <c r="DV100" s="732"/>
      <c r="DW100" s="732"/>
      <c r="DX100" s="732"/>
      <c r="DY100" s="732"/>
      <c r="DZ100" s="732"/>
      <c r="EA100" s="732"/>
      <c r="EB100" s="732"/>
      <c r="EC100" s="732"/>
      <c r="ED100" s="732"/>
      <c r="EE100" s="732"/>
      <c r="EF100" s="732"/>
      <c r="EG100" s="732"/>
      <c r="EH100" s="732"/>
      <c r="EI100" s="732"/>
      <c r="EJ100" s="732"/>
      <c r="EK100" s="732"/>
      <c r="EL100" s="732"/>
      <c r="EM100" s="732"/>
      <c r="EN100" s="732"/>
      <c r="EO100" s="732"/>
    </row>
    <row r="101" spans="2:145" s="770" customFormat="1" ht="15.75" thickBot="1" x14ac:dyDescent="0.3">
      <c r="B101" s="803">
        <v>29</v>
      </c>
      <c r="C101" s="930" t="s">
        <v>2025</v>
      </c>
      <c r="D101" s="432" t="s">
        <v>2026</v>
      </c>
      <c r="E101" s="926" t="s">
        <v>1912</v>
      </c>
      <c r="F101" s="927" t="s">
        <v>1913</v>
      </c>
      <c r="G101" s="3656" t="s">
        <v>1942</v>
      </c>
      <c r="H101" s="3657"/>
      <c r="I101" s="3658"/>
      <c r="J101" s="933"/>
      <c r="K101" s="933"/>
      <c r="L101" s="933"/>
      <c r="M101" s="933"/>
      <c r="N101" s="933"/>
      <c r="O101" s="933"/>
      <c r="P101" s="933"/>
      <c r="Q101" s="933"/>
      <c r="R101" s="933"/>
      <c r="S101" s="933"/>
      <c r="T101" s="933"/>
      <c r="U101" s="755"/>
      <c r="V101" s="912"/>
      <c r="W101" s="811"/>
      <c r="X101" s="732"/>
      <c r="Y101" s="782"/>
      <c r="Z101" s="965"/>
      <c r="AA101" s="747"/>
      <c r="AB101" s="748"/>
      <c r="AC101" s="780"/>
      <c r="AD101" s="780"/>
      <c r="AE101" s="780"/>
      <c r="AF101" s="780"/>
      <c r="AG101" s="780"/>
      <c r="AH101" s="780"/>
      <c r="AI101" s="780"/>
      <c r="AJ101" s="780"/>
      <c r="AK101" s="780"/>
      <c r="AL101" s="780"/>
      <c r="AM101" s="780"/>
      <c r="AN101" s="780"/>
      <c r="AO101" s="780"/>
      <c r="AP101" s="780"/>
      <c r="AQ101" s="748"/>
      <c r="AR101" s="748"/>
      <c r="AS101" s="780"/>
      <c r="AT101" s="780"/>
      <c r="AU101" s="780"/>
      <c r="AV101" s="780"/>
      <c r="AW101" s="780"/>
      <c r="AX101" s="780"/>
      <c r="AY101" s="780"/>
      <c r="AZ101" s="780"/>
      <c r="BA101" s="780"/>
      <c r="BB101" s="780"/>
      <c r="BC101" s="780"/>
      <c r="BD101" s="780"/>
      <c r="BE101" s="780"/>
      <c r="BF101" s="780"/>
      <c r="BG101" s="748"/>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2"/>
      <c r="CJ101" s="732"/>
      <c r="CK101" s="732"/>
      <c r="CL101" s="732"/>
      <c r="CM101" s="732"/>
      <c r="CN101" s="732"/>
      <c r="CO101" s="732"/>
      <c r="CP101" s="732"/>
      <c r="CQ101" s="732"/>
      <c r="CR101" s="732"/>
      <c r="CS101" s="732"/>
      <c r="CT101" s="732"/>
      <c r="CU101" s="732"/>
      <c r="CV101" s="732"/>
      <c r="CW101" s="732"/>
      <c r="CX101" s="732"/>
      <c r="CY101" s="732"/>
      <c r="CZ101" s="732"/>
      <c r="DA101" s="732"/>
      <c r="DB101" s="732"/>
      <c r="DC101" s="732"/>
      <c r="DD101" s="732"/>
      <c r="DE101" s="732"/>
      <c r="DF101" s="732"/>
      <c r="DG101" s="732"/>
      <c r="DH101" s="732"/>
      <c r="DI101" s="732"/>
      <c r="DJ101" s="732"/>
      <c r="DK101" s="732"/>
      <c r="DL101" s="732"/>
      <c r="DM101" s="732"/>
      <c r="DN101" s="732"/>
      <c r="DO101" s="732"/>
      <c r="DP101" s="732"/>
      <c r="DQ101" s="732"/>
      <c r="DR101" s="732"/>
      <c r="DS101" s="732"/>
      <c r="DT101" s="732"/>
      <c r="DU101" s="732"/>
      <c r="DV101" s="732"/>
      <c r="DW101" s="732"/>
      <c r="DX101" s="732"/>
      <c r="DY101" s="732"/>
      <c r="DZ101" s="732"/>
      <c r="EA101" s="732"/>
      <c r="EB101" s="732"/>
      <c r="EC101" s="732"/>
      <c r="ED101" s="732"/>
      <c r="EE101" s="732"/>
      <c r="EF101" s="732"/>
      <c r="EG101" s="732"/>
      <c r="EH101" s="732"/>
      <c r="EI101" s="732"/>
      <c r="EJ101" s="732"/>
      <c r="EK101" s="732"/>
      <c r="EL101" s="732"/>
      <c r="EM101" s="732"/>
      <c r="EN101" s="732"/>
      <c r="EO101" s="732"/>
    </row>
    <row r="102" spans="2:145" s="770" customFormat="1" x14ac:dyDescent="0.25">
      <c r="B102" s="803">
        <v>30</v>
      </c>
      <c r="C102" s="930" t="s">
        <v>2027</v>
      </c>
      <c r="D102" s="934" t="s">
        <v>2028</v>
      </c>
      <c r="E102" s="926" t="s">
        <v>1923</v>
      </c>
      <c r="F102" s="935">
        <v>0</v>
      </c>
      <c r="G102" s="936"/>
      <c r="H102" s="937"/>
      <c r="I102" s="937"/>
      <c r="J102" s="937">
        <v>90196</v>
      </c>
      <c r="K102" s="937">
        <v>89374</v>
      </c>
      <c r="L102" s="937">
        <v>84741</v>
      </c>
      <c r="M102" s="937">
        <v>71705</v>
      </c>
      <c r="N102" s="937">
        <v>64931</v>
      </c>
      <c r="O102" s="937">
        <v>60415</v>
      </c>
      <c r="P102" s="937">
        <v>57404</v>
      </c>
      <c r="Q102" s="937">
        <v>55397</v>
      </c>
      <c r="R102" s="937">
        <v>54059</v>
      </c>
      <c r="S102" s="937">
        <v>53167</v>
      </c>
      <c r="T102" s="959"/>
      <c r="U102" s="755"/>
      <c r="V102" s="912"/>
      <c r="W102" s="811"/>
      <c r="X102" s="732"/>
      <c r="Y102" s="782"/>
      <c r="Z102" s="782"/>
      <c r="AA102" s="747"/>
      <c r="AB102" s="748"/>
      <c r="AC102" s="780"/>
      <c r="AD102" s="780"/>
      <c r="AE102" s="780"/>
      <c r="AF102" s="780"/>
      <c r="AG102" s="780"/>
      <c r="AH102" s="780"/>
      <c r="AI102" s="780"/>
      <c r="AJ102" s="780"/>
      <c r="AK102" s="780"/>
      <c r="AL102" s="780"/>
      <c r="AM102" s="780"/>
      <c r="AN102" s="780"/>
      <c r="AO102" s="780"/>
      <c r="AP102" s="780"/>
      <c r="AQ102" s="748"/>
      <c r="AR102" s="748"/>
      <c r="AS102" s="802"/>
      <c r="AT102" s="802"/>
      <c r="AU102" s="802"/>
      <c r="AV102" s="802"/>
      <c r="AW102" s="802"/>
      <c r="AX102" s="802"/>
      <c r="AY102" s="802"/>
      <c r="AZ102" s="802"/>
      <c r="BA102" s="802"/>
      <c r="BB102" s="802"/>
      <c r="BC102" s="802"/>
      <c r="BD102" s="802"/>
      <c r="BE102" s="802"/>
      <c r="BF102" s="802"/>
      <c r="BG102" s="873"/>
      <c r="BH102" s="732"/>
      <c r="BI102" s="732"/>
      <c r="BJ102" s="732"/>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2"/>
      <c r="CJ102" s="732"/>
      <c r="CK102" s="732"/>
      <c r="CL102" s="732"/>
      <c r="CM102" s="732"/>
      <c r="CN102" s="732"/>
      <c r="CO102" s="732"/>
      <c r="CP102" s="732"/>
      <c r="CQ102" s="732"/>
      <c r="CR102" s="732"/>
      <c r="CS102" s="732"/>
      <c r="CT102" s="732"/>
      <c r="CU102" s="732"/>
      <c r="CV102" s="732"/>
      <c r="CW102" s="732"/>
      <c r="CX102" s="732"/>
      <c r="CY102" s="732"/>
      <c r="CZ102" s="732"/>
      <c r="DA102" s="732"/>
      <c r="DB102" s="732"/>
      <c r="DC102" s="732"/>
      <c r="DD102" s="732"/>
      <c r="DE102" s="732"/>
      <c r="DF102" s="732"/>
      <c r="DG102" s="732"/>
      <c r="DH102" s="732"/>
      <c r="DI102" s="732"/>
      <c r="DJ102" s="732"/>
      <c r="DK102" s="732"/>
      <c r="DL102" s="732"/>
      <c r="DM102" s="732"/>
      <c r="DN102" s="732"/>
      <c r="DO102" s="732"/>
      <c r="DP102" s="732"/>
      <c r="DQ102" s="732"/>
      <c r="DR102" s="732"/>
      <c r="DS102" s="732"/>
      <c r="DT102" s="732"/>
      <c r="DU102" s="732"/>
      <c r="DV102" s="732"/>
      <c r="DW102" s="732"/>
      <c r="DX102" s="732"/>
      <c r="DY102" s="732"/>
      <c r="DZ102" s="732"/>
      <c r="EA102" s="732"/>
      <c r="EB102" s="732"/>
      <c r="EC102" s="732"/>
      <c r="ED102" s="732"/>
      <c r="EE102" s="732"/>
      <c r="EF102" s="732"/>
      <c r="EG102" s="732"/>
      <c r="EH102" s="732"/>
      <c r="EI102" s="732"/>
      <c r="EJ102" s="732"/>
      <c r="EK102" s="732"/>
      <c r="EL102" s="732"/>
      <c r="EM102" s="732"/>
      <c r="EN102" s="732"/>
      <c r="EO102" s="732"/>
    </row>
    <row r="103" spans="2:145" s="770" customFormat="1" x14ac:dyDescent="0.25">
      <c r="B103" s="803">
        <v>31</v>
      </c>
      <c r="C103" s="938" t="s">
        <v>2029</v>
      </c>
      <c r="D103" s="939" t="s">
        <v>2030</v>
      </c>
      <c r="E103" s="926" t="s">
        <v>1923</v>
      </c>
      <c r="F103" s="935">
        <v>0</v>
      </c>
      <c r="G103" s="936"/>
      <c r="H103" s="937"/>
      <c r="I103" s="937"/>
      <c r="J103" s="937">
        <v>37</v>
      </c>
      <c r="K103" s="937">
        <v>37</v>
      </c>
      <c r="L103" s="937">
        <v>45</v>
      </c>
      <c r="M103" s="937">
        <v>45</v>
      </c>
      <c r="N103" s="937">
        <v>45</v>
      </c>
      <c r="O103" s="937">
        <v>45</v>
      </c>
      <c r="P103" s="937">
        <v>45</v>
      </c>
      <c r="Q103" s="937">
        <v>45</v>
      </c>
      <c r="R103" s="937">
        <v>45</v>
      </c>
      <c r="S103" s="937">
        <v>45</v>
      </c>
      <c r="T103" s="959"/>
      <c r="U103" s="755"/>
      <c r="V103" s="912"/>
      <c r="W103" s="811"/>
      <c r="X103" s="732"/>
      <c r="Y103" s="782"/>
      <c r="Z103" s="782"/>
      <c r="AA103" s="747"/>
      <c r="AB103" s="748"/>
      <c r="AC103" s="780"/>
      <c r="AD103" s="780"/>
      <c r="AE103" s="780"/>
      <c r="AF103" s="780"/>
      <c r="AG103" s="780"/>
      <c r="AH103" s="780"/>
      <c r="AI103" s="780"/>
      <c r="AJ103" s="780"/>
      <c r="AK103" s="780"/>
      <c r="AL103" s="780"/>
      <c r="AM103" s="780"/>
      <c r="AN103" s="780"/>
      <c r="AO103" s="780"/>
      <c r="AP103" s="780"/>
      <c r="AQ103" s="748"/>
      <c r="AR103" s="748"/>
      <c r="AS103" s="802"/>
      <c r="AT103" s="802"/>
      <c r="AU103" s="802"/>
      <c r="AV103" s="802"/>
      <c r="AW103" s="802"/>
      <c r="AX103" s="802"/>
      <c r="AY103" s="802"/>
      <c r="AZ103" s="802"/>
      <c r="BA103" s="802"/>
      <c r="BB103" s="802"/>
      <c r="BC103" s="802"/>
      <c r="BD103" s="802"/>
      <c r="BE103" s="802"/>
      <c r="BF103" s="802"/>
      <c r="BG103" s="873"/>
      <c r="BH103" s="732"/>
      <c r="BI103" s="732"/>
      <c r="BJ103" s="732"/>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2"/>
      <c r="CJ103" s="732"/>
      <c r="CK103" s="732"/>
      <c r="CL103" s="732"/>
      <c r="CM103" s="732"/>
      <c r="CN103" s="732"/>
      <c r="CO103" s="732"/>
      <c r="CP103" s="732"/>
      <c r="CQ103" s="732"/>
      <c r="CR103" s="732"/>
      <c r="CS103" s="732"/>
      <c r="CT103" s="732"/>
      <c r="CU103" s="732"/>
      <c r="CV103" s="732"/>
      <c r="CW103" s="732"/>
      <c r="CX103" s="732"/>
      <c r="CY103" s="732"/>
      <c r="CZ103" s="732"/>
      <c r="DA103" s="732"/>
      <c r="DB103" s="732"/>
      <c r="DC103" s="732"/>
      <c r="DD103" s="732"/>
      <c r="DE103" s="732"/>
      <c r="DF103" s="732"/>
      <c r="DG103" s="732"/>
      <c r="DH103" s="732"/>
      <c r="DI103" s="732"/>
      <c r="DJ103" s="732"/>
      <c r="DK103" s="732"/>
      <c r="DL103" s="732"/>
      <c r="DM103" s="732"/>
      <c r="DN103" s="732"/>
      <c r="DO103" s="732"/>
      <c r="DP103" s="732"/>
      <c r="DQ103" s="732"/>
      <c r="DR103" s="732"/>
      <c r="DS103" s="732"/>
      <c r="DT103" s="732"/>
      <c r="DU103" s="732"/>
      <c r="DV103" s="732"/>
      <c r="DW103" s="732"/>
      <c r="DX103" s="732"/>
      <c r="DY103" s="732"/>
      <c r="DZ103" s="732"/>
      <c r="EA103" s="732"/>
      <c r="EB103" s="732"/>
      <c r="EC103" s="732"/>
      <c r="ED103" s="732"/>
      <c r="EE103" s="732"/>
      <c r="EF103" s="732"/>
      <c r="EG103" s="732"/>
      <c r="EH103" s="732"/>
      <c r="EI103" s="732"/>
      <c r="EJ103" s="732"/>
      <c r="EK103" s="732"/>
      <c r="EL103" s="732"/>
      <c r="EM103" s="732"/>
      <c r="EN103" s="732"/>
      <c r="EO103" s="732"/>
    </row>
    <row r="104" spans="2:145" s="770" customFormat="1" x14ac:dyDescent="0.25">
      <c r="B104" s="803">
        <v>32</v>
      </c>
      <c r="C104" s="889" t="s">
        <v>2031</v>
      </c>
      <c r="D104" s="432" t="s">
        <v>2032</v>
      </c>
      <c r="E104" s="940" t="s">
        <v>1880</v>
      </c>
      <c r="F104" s="806">
        <v>2</v>
      </c>
      <c r="G104" s="941"/>
      <c r="H104" s="942"/>
      <c r="I104" s="942"/>
      <c r="J104" s="942">
        <v>2.9000000000000001E-2</v>
      </c>
      <c r="K104" s="942">
        <v>2.9600000000000001E-2</v>
      </c>
      <c r="L104" s="942">
        <v>2.9499999999999998E-2</v>
      </c>
      <c r="M104" s="942">
        <v>2.9399999999999999E-2</v>
      </c>
      <c r="N104" s="942">
        <v>2.93E-2</v>
      </c>
      <c r="O104" s="942">
        <v>2.93E-2</v>
      </c>
      <c r="P104" s="942">
        <v>2.93E-2</v>
      </c>
      <c r="Q104" s="942">
        <v>2.93E-2</v>
      </c>
      <c r="R104" s="942">
        <v>2.93E-2</v>
      </c>
      <c r="S104" s="942">
        <v>2.93E-2</v>
      </c>
      <c r="T104" s="960"/>
      <c r="U104" s="755"/>
      <c r="V104" s="912"/>
      <c r="W104" s="811"/>
      <c r="X104" s="732"/>
      <c r="Y104" s="782"/>
      <c r="Z104" s="782"/>
      <c r="AA104" s="747"/>
      <c r="AB104" s="748"/>
      <c r="AC104" s="780"/>
      <c r="AD104" s="780"/>
      <c r="AE104" s="780"/>
      <c r="AF104" s="780"/>
      <c r="AG104" s="780"/>
      <c r="AH104" s="780"/>
      <c r="AI104" s="780"/>
      <c r="AJ104" s="780"/>
      <c r="AK104" s="780"/>
      <c r="AL104" s="780"/>
      <c r="AM104" s="780"/>
      <c r="AN104" s="780"/>
      <c r="AO104" s="780"/>
      <c r="AP104" s="780"/>
      <c r="AQ104" s="748"/>
      <c r="AR104" s="748"/>
      <c r="AS104" s="780"/>
      <c r="AT104" s="780"/>
      <c r="AU104" s="780"/>
      <c r="AV104" s="780"/>
      <c r="AW104" s="780"/>
      <c r="AX104" s="780"/>
      <c r="AY104" s="780"/>
      <c r="AZ104" s="780"/>
      <c r="BA104" s="780"/>
      <c r="BB104" s="780"/>
      <c r="BC104" s="780"/>
      <c r="BD104" s="780"/>
      <c r="BE104" s="780"/>
      <c r="BF104" s="780"/>
      <c r="BG104" s="943"/>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2"/>
      <c r="CJ104" s="732"/>
      <c r="CK104" s="732"/>
      <c r="CL104" s="732"/>
      <c r="CM104" s="732"/>
      <c r="CN104" s="732"/>
      <c r="CO104" s="732"/>
      <c r="CP104" s="732"/>
      <c r="CQ104" s="732"/>
      <c r="CR104" s="732"/>
      <c r="CS104" s="732"/>
      <c r="CT104" s="732"/>
      <c r="CU104" s="732"/>
      <c r="CV104" s="732"/>
      <c r="CW104" s="732"/>
      <c r="CX104" s="732"/>
      <c r="CY104" s="732"/>
      <c r="CZ104" s="732"/>
      <c r="DA104" s="732"/>
      <c r="DB104" s="732"/>
      <c r="DC104" s="732"/>
      <c r="DD104" s="732"/>
      <c r="DE104" s="732"/>
      <c r="DF104" s="732"/>
      <c r="DG104" s="732"/>
      <c r="DH104" s="732"/>
      <c r="DI104" s="732"/>
      <c r="DJ104" s="732"/>
      <c r="DK104" s="732"/>
      <c r="DL104" s="732"/>
      <c r="DM104" s="732"/>
      <c r="DN104" s="732"/>
      <c r="DO104" s="732"/>
      <c r="DP104" s="732"/>
      <c r="DQ104" s="732"/>
      <c r="DR104" s="732"/>
      <c r="DS104" s="732"/>
      <c r="DT104" s="732"/>
      <c r="DU104" s="732"/>
      <c r="DV104" s="732"/>
      <c r="DW104" s="732"/>
      <c r="DX104" s="732"/>
      <c r="DY104" s="732"/>
      <c r="DZ104" s="732"/>
      <c r="EA104" s="732"/>
      <c r="EB104" s="732"/>
      <c r="EC104" s="732"/>
      <c r="ED104" s="732"/>
      <c r="EE104" s="732"/>
      <c r="EF104" s="732"/>
      <c r="EG104" s="732"/>
      <c r="EH104" s="732"/>
      <c r="EI104" s="732"/>
      <c r="EJ104" s="732"/>
      <c r="EK104" s="732"/>
      <c r="EL104" s="732"/>
      <c r="EM104" s="732"/>
      <c r="EN104" s="732"/>
      <c r="EO104" s="732"/>
    </row>
    <row r="105" spans="2:145" s="770" customFormat="1" x14ac:dyDescent="0.25">
      <c r="B105" s="803">
        <v>33</v>
      </c>
      <c r="C105" s="889" t="s">
        <v>2033</v>
      </c>
      <c r="D105" s="432" t="s">
        <v>2034</v>
      </c>
      <c r="E105" s="940" t="s">
        <v>1880</v>
      </c>
      <c r="F105" s="806">
        <v>2</v>
      </c>
      <c r="G105" s="941"/>
      <c r="H105" s="942"/>
      <c r="I105" s="942"/>
      <c r="J105" s="942">
        <v>0</v>
      </c>
      <c r="K105" s="942">
        <v>0</v>
      </c>
      <c r="L105" s="942">
        <v>0</v>
      </c>
      <c r="M105" s="942">
        <v>0</v>
      </c>
      <c r="N105" s="942">
        <v>0</v>
      </c>
      <c r="O105" s="942">
        <v>0</v>
      </c>
      <c r="P105" s="942">
        <v>0</v>
      </c>
      <c r="Q105" s="942">
        <v>0</v>
      </c>
      <c r="R105" s="942">
        <v>0</v>
      </c>
      <c r="S105" s="942">
        <v>0</v>
      </c>
      <c r="T105" s="960"/>
      <c r="U105" s="755"/>
      <c r="V105" s="912"/>
      <c r="W105" s="811"/>
      <c r="X105" s="732"/>
      <c r="Y105" s="782"/>
      <c r="Z105" s="782"/>
      <c r="AA105" s="747"/>
      <c r="AB105" s="748"/>
      <c r="AC105" s="780"/>
      <c r="AD105" s="780"/>
      <c r="AE105" s="780"/>
      <c r="AF105" s="780"/>
      <c r="AG105" s="780"/>
      <c r="AH105" s="780"/>
      <c r="AI105" s="780"/>
      <c r="AJ105" s="780"/>
      <c r="AK105" s="780"/>
      <c r="AL105" s="780"/>
      <c r="AM105" s="780"/>
      <c r="AN105" s="780"/>
      <c r="AO105" s="780"/>
      <c r="AP105" s="780"/>
      <c r="AQ105" s="748"/>
      <c r="AR105" s="748"/>
      <c r="AS105" s="780"/>
      <c r="AT105" s="780"/>
      <c r="AU105" s="780"/>
      <c r="AV105" s="780"/>
      <c r="AW105" s="780"/>
      <c r="AX105" s="780"/>
      <c r="AY105" s="780"/>
      <c r="AZ105" s="780"/>
      <c r="BA105" s="780"/>
      <c r="BB105" s="780"/>
      <c r="BC105" s="780"/>
      <c r="BD105" s="780"/>
      <c r="BE105" s="780"/>
      <c r="BF105" s="780"/>
      <c r="BG105" s="943"/>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2"/>
      <c r="CJ105" s="732"/>
      <c r="CK105" s="732"/>
      <c r="CL105" s="732"/>
      <c r="CM105" s="732"/>
      <c r="CN105" s="732"/>
      <c r="CO105" s="732"/>
      <c r="CP105" s="732"/>
      <c r="CQ105" s="732"/>
      <c r="CR105" s="732"/>
      <c r="CS105" s="732"/>
      <c r="CT105" s="732"/>
      <c r="CU105" s="732"/>
      <c r="CV105" s="732"/>
      <c r="CW105" s="732"/>
      <c r="CX105" s="732"/>
      <c r="CY105" s="732"/>
      <c r="CZ105" s="732"/>
      <c r="DA105" s="732"/>
      <c r="DB105" s="732"/>
      <c r="DC105" s="732"/>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row>
    <row r="106" spans="2:145" s="770" customFormat="1" x14ac:dyDescent="0.25">
      <c r="B106" s="803">
        <v>34</v>
      </c>
      <c r="C106" s="938" t="s">
        <v>2035</v>
      </c>
      <c r="D106" s="934" t="s">
        <v>2036</v>
      </c>
      <c r="E106" s="816" t="s">
        <v>1932</v>
      </c>
      <c r="F106" s="817">
        <v>2</v>
      </c>
      <c r="G106" s="944"/>
      <c r="H106" s="945"/>
      <c r="I106" s="945"/>
      <c r="J106" s="945">
        <v>24.71</v>
      </c>
      <c r="K106" s="945">
        <v>25.71</v>
      </c>
      <c r="L106" s="947">
        <v>28.93</v>
      </c>
      <c r="M106" s="947">
        <v>28.16</v>
      </c>
      <c r="N106" s="947">
        <v>28.48</v>
      </c>
      <c r="O106" s="948">
        <v>28.8</v>
      </c>
      <c r="P106" s="948">
        <v>29.48</v>
      </c>
      <c r="Q106" s="948">
        <v>29.4</v>
      </c>
      <c r="R106" s="948">
        <v>30.11</v>
      </c>
      <c r="S106" s="948">
        <v>30.85</v>
      </c>
      <c r="T106" s="961"/>
      <c r="U106" s="755"/>
      <c r="V106" s="949"/>
      <c r="W106" s="811"/>
      <c r="X106" s="732"/>
      <c r="Y106" s="782"/>
      <c r="Z106" s="782"/>
      <c r="AA106" s="747"/>
      <c r="AB106" s="748"/>
      <c r="AC106" s="780"/>
      <c r="AD106" s="780"/>
      <c r="AE106" s="780"/>
      <c r="AF106" s="780"/>
      <c r="AG106" s="780"/>
      <c r="AH106" s="780"/>
      <c r="AI106" s="780"/>
      <c r="AJ106" s="780"/>
      <c r="AK106" s="780"/>
      <c r="AL106" s="780"/>
      <c r="AM106" s="780"/>
      <c r="AN106" s="780"/>
      <c r="AO106" s="780"/>
      <c r="AP106" s="780"/>
      <c r="AQ106" s="748"/>
      <c r="AR106" s="748"/>
      <c r="AS106" s="802"/>
      <c r="AT106" s="802"/>
      <c r="AU106" s="802"/>
      <c r="AV106" s="802"/>
      <c r="AW106" s="802"/>
      <c r="AX106" s="802"/>
      <c r="AY106" s="802"/>
      <c r="AZ106" s="802"/>
      <c r="BA106" s="802"/>
      <c r="BB106" s="802"/>
      <c r="BC106" s="802"/>
      <c r="BD106" s="802"/>
      <c r="BE106" s="802"/>
      <c r="BF106" s="802"/>
      <c r="BG106" s="943"/>
      <c r="BH106" s="732"/>
      <c r="BI106" s="732"/>
      <c r="BJ106" s="732"/>
      <c r="BK106" s="732"/>
      <c r="BL106" s="732"/>
      <c r="BM106" s="732"/>
      <c r="BN106" s="732"/>
      <c r="BO106" s="732"/>
      <c r="BP106" s="732"/>
      <c r="BQ106" s="732"/>
      <c r="BR106" s="732"/>
      <c r="BS106" s="732"/>
      <c r="BT106" s="732"/>
      <c r="BU106" s="732"/>
      <c r="BV106" s="732"/>
      <c r="BW106" s="732"/>
      <c r="BX106" s="732"/>
      <c r="BY106" s="732"/>
      <c r="BZ106" s="732"/>
      <c r="CA106" s="732"/>
      <c r="CB106" s="732"/>
      <c r="CC106" s="732"/>
      <c r="CD106" s="732"/>
      <c r="CE106" s="732"/>
      <c r="CF106" s="732"/>
      <c r="CG106" s="732"/>
      <c r="CH106" s="732"/>
      <c r="CI106" s="732"/>
      <c r="CJ106" s="732"/>
      <c r="CK106" s="732"/>
      <c r="CL106" s="732"/>
      <c r="CM106" s="732"/>
      <c r="CN106" s="732"/>
      <c r="CO106" s="732"/>
      <c r="CP106" s="732"/>
      <c r="CQ106" s="732"/>
      <c r="CR106" s="732"/>
      <c r="CS106" s="732"/>
      <c r="CT106" s="732"/>
      <c r="CU106" s="732"/>
      <c r="CV106" s="732"/>
      <c r="CW106" s="732"/>
      <c r="CX106" s="732"/>
      <c r="CY106" s="732"/>
      <c r="CZ106" s="732"/>
      <c r="DA106" s="732"/>
      <c r="DB106" s="732"/>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row>
    <row r="107" spans="2:145" s="770" customFormat="1" ht="15.75" thickBot="1" x14ac:dyDescent="0.3">
      <c r="B107" s="822">
        <v>35</v>
      </c>
      <c r="C107" s="950" t="s">
        <v>2037</v>
      </c>
      <c r="D107" s="824" t="s">
        <v>2038</v>
      </c>
      <c r="E107" s="951" t="s">
        <v>41</v>
      </c>
      <c r="F107" s="826">
        <v>3</v>
      </c>
      <c r="G107" s="952"/>
      <c r="H107" s="953"/>
      <c r="I107" s="953"/>
      <c r="J107" s="953">
        <v>54.862000000000002</v>
      </c>
      <c r="K107" s="945">
        <v>55.968000000000004</v>
      </c>
      <c r="L107" s="953">
        <v>52.395000000000003</v>
      </c>
      <c r="M107" s="954">
        <v>48.137999999999998</v>
      </c>
      <c r="N107" s="954">
        <v>46.64</v>
      </c>
      <c r="O107" s="954">
        <v>41.783999999999999</v>
      </c>
      <c r="P107" s="954">
        <v>41.811</v>
      </c>
      <c r="Q107" s="954">
        <v>42.103000000000002</v>
      </c>
      <c r="R107" s="954">
        <v>42.448</v>
      </c>
      <c r="S107" s="954">
        <v>43.384</v>
      </c>
      <c r="T107" s="962"/>
      <c r="U107" s="755"/>
      <c r="V107" s="955"/>
      <c r="W107" s="831"/>
      <c r="X107" s="732"/>
      <c r="Y107" s="782"/>
      <c r="Z107" s="782"/>
      <c r="AA107" s="747"/>
      <c r="AB107" s="748"/>
      <c r="AC107" s="780"/>
      <c r="AD107" s="780"/>
      <c r="AE107" s="780"/>
      <c r="AF107" s="780"/>
      <c r="AG107" s="780"/>
      <c r="AH107" s="780"/>
      <c r="AI107" s="780"/>
      <c r="AJ107" s="780"/>
      <c r="AK107" s="780"/>
      <c r="AL107" s="780"/>
      <c r="AM107" s="780"/>
      <c r="AN107" s="780"/>
      <c r="AO107" s="780"/>
      <c r="AP107" s="780"/>
      <c r="AQ107" s="748"/>
      <c r="AR107" s="748"/>
      <c r="AS107" s="802"/>
      <c r="AT107" s="802"/>
      <c r="AU107" s="802"/>
      <c r="AV107" s="802"/>
      <c r="AW107" s="802"/>
      <c r="AX107" s="802"/>
      <c r="AY107" s="802"/>
      <c r="AZ107" s="802"/>
      <c r="BA107" s="802"/>
      <c r="BB107" s="802"/>
      <c r="BC107" s="802"/>
      <c r="BD107" s="802"/>
      <c r="BE107" s="802"/>
      <c r="BF107" s="802"/>
      <c r="BG107" s="943"/>
      <c r="BH107" s="732"/>
      <c r="BI107" s="732"/>
      <c r="BJ107" s="732"/>
      <c r="BK107" s="732"/>
      <c r="BL107" s="732"/>
      <c r="BM107" s="732"/>
      <c r="BN107" s="732"/>
      <c r="BO107" s="732"/>
      <c r="BP107" s="732"/>
      <c r="BQ107" s="732"/>
      <c r="BR107" s="732"/>
      <c r="BS107" s="732"/>
      <c r="BT107" s="732"/>
      <c r="BU107" s="732"/>
      <c r="BV107" s="732"/>
      <c r="BW107" s="732"/>
      <c r="BX107" s="732"/>
      <c r="BY107" s="732"/>
      <c r="BZ107" s="732"/>
      <c r="CA107" s="732"/>
      <c r="CB107" s="732"/>
      <c r="CC107" s="732"/>
      <c r="CD107" s="732"/>
      <c r="CE107" s="732"/>
      <c r="CF107" s="732"/>
      <c r="CG107" s="732"/>
      <c r="CH107" s="732"/>
      <c r="CI107" s="732"/>
      <c r="CJ107" s="732"/>
      <c r="CK107" s="732"/>
      <c r="CL107" s="732"/>
      <c r="CM107" s="732"/>
      <c r="CN107" s="732"/>
      <c r="CO107" s="732"/>
      <c r="CP107" s="732"/>
      <c r="CQ107" s="732"/>
      <c r="CR107" s="732"/>
      <c r="CS107" s="732"/>
      <c r="CT107" s="732"/>
      <c r="CU107" s="732"/>
      <c r="CV107" s="732"/>
      <c r="CW107" s="732"/>
      <c r="CX107" s="732"/>
      <c r="CY107" s="732"/>
      <c r="CZ107" s="732"/>
      <c r="DA107" s="732"/>
      <c r="DB107" s="732"/>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row>
    <row r="108" spans="2:145" s="770" customFormat="1" ht="15.75" thickBot="1" x14ac:dyDescent="0.3">
      <c r="B108" s="863"/>
      <c r="C108" s="732"/>
      <c r="D108" s="864"/>
      <c r="E108" s="866"/>
      <c r="F108" s="866"/>
      <c r="G108" s="956"/>
      <c r="H108" s="956"/>
      <c r="I108" s="956"/>
      <c r="J108" s="956"/>
      <c r="K108" s="956"/>
      <c r="L108" s="956"/>
      <c r="M108" s="956"/>
      <c r="N108" s="956"/>
      <c r="O108" s="956"/>
      <c r="P108" s="956"/>
      <c r="Q108" s="956"/>
      <c r="R108" s="956"/>
      <c r="S108" s="956"/>
      <c r="T108" s="956"/>
      <c r="U108" s="755"/>
      <c r="V108" s="903"/>
      <c r="W108" s="789"/>
      <c r="X108" s="732"/>
      <c r="Y108" s="782"/>
      <c r="Z108" s="747"/>
      <c r="AA108" s="747"/>
      <c r="AB108" s="748"/>
      <c r="AC108" s="749"/>
      <c r="AD108" s="749"/>
      <c r="AE108" s="749"/>
      <c r="AF108" s="749"/>
      <c r="AG108" s="749"/>
      <c r="AH108" s="749"/>
      <c r="AI108" s="749"/>
      <c r="AJ108" s="749"/>
      <c r="AK108" s="749"/>
      <c r="AL108" s="749"/>
      <c r="AM108" s="749"/>
      <c r="AN108" s="749"/>
      <c r="AO108" s="749"/>
      <c r="AP108" s="749"/>
      <c r="AQ108" s="748"/>
      <c r="AR108" s="748"/>
      <c r="AS108" s="749"/>
      <c r="AT108" s="749"/>
      <c r="AU108" s="749"/>
      <c r="AV108" s="749"/>
      <c r="AW108" s="749"/>
      <c r="AX108" s="749"/>
      <c r="AY108" s="749"/>
      <c r="AZ108" s="749"/>
      <c r="BA108" s="749"/>
      <c r="BB108" s="749"/>
      <c r="BC108" s="749"/>
      <c r="BD108" s="749"/>
      <c r="BE108" s="749"/>
      <c r="BF108" s="749"/>
      <c r="BG108" s="748"/>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2"/>
      <c r="CJ108" s="732"/>
      <c r="CK108" s="732"/>
      <c r="CL108" s="732"/>
      <c r="CM108" s="732"/>
      <c r="CN108" s="732"/>
      <c r="CO108" s="732"/>
      <c r="CP108" s="732"/>
      <c r="CQ108" s="732"/>
      <c r="CR108" s="732"/>
      <c r="CS108" s="732"/>
      <c r="CT108" s="732"/>
      <c r="CU108" s="732"/>
      <c r="CV108" s="732"/>
      <c r="CW108" s="732"/>
      <c r="CX108" s="732"/>
      <c r="CY108" s="732"/>
      <c r="CZ108" s="732"/>
      <c r="DA108" s="732"/>
      <c r="DB108" s="732"/>
      <c r="DC108" s="732"/>
      <c r="DD108" s="732"/>
      <c r="DE108" s="732"/>
      <c r="DF108" s="732"/>
      <c r="DG108" s="732"/>
      <c r="DH108" s="732"/>
      <c r="DI108" s="732"/>
      <c r="DJ108" s="732"/>
      <c r="DK108" s="732"/>
      <c r="DL108" s="732"/>
      <c r="DM108" s="732"/>
      <c r="DN108" s="732"/>
      <c r="DO108" s="732"/>
      <c r="DP108" s="732"/>
      <c r="DQ108" s="732"/>
      <c r="DR108" s="732"/>
      <c r="DS108" s="732"/>
      <c r="DT108" s="732"/>
      <c r="DU108" s="732"/>
      <c r="DV108" s="732"/>
      <c r="DW108" s="732"/>
      <c r="DX108" s="732"/>
      <c r="DY108" s="732"/>
      <c r="DZ108" s="732"/>
      <c r="EA108" s="732"/>
      <c r="EB108" s="732"/>
      <c r="EC108" s="732"/>
      <c r="ED108" s="732"/>
      <c r="EE108" s="732"/>
      <c r="EF108" s="732"/>
      <c r="EG108" s="732"/>
      <c r="EH108" s="732"/>
      <c r="EI108" s="732"/>
      <c r="EJ108" s="732"/>
      <c r="EK108" s="732"/>
      <c r="EL108" s="732"/>
      <c r="EM108" s="732"/>
      <c r="EN108" s="732"/>
      <c r="EO108" s="732"/>
    </row>
    <row r="109" spans="2:145" s="770" customFormat="1" ht="15.75" thickBot="1" x14ac:dyDescent="0.3">
      <c r="B109" s="917" t="s">
        <v>2039</v>
      </c>
      <c r="C109" s="918" t="s">
        <v>2040</v>
      </c>
      <c r="D109" s="864"/>
      <c r="E109" s="865"/>
      <c r="F109" s="883"/>
      <c r="L109" s="919"/>
      <c r="M109" s="919"/>
      <c r="R109" s="732"/>
      <c r="S109" s="732"/>
      <c r="T109" s="732"/>
      <c r="U109" s="732"/>
      <c r="V109" s="774"/>
      <c r="W109" s="732"/>
      <c r="X109" s="732"/>
      <c r="Y109" s="782"/>
      <c r="Z109" s="747"/>
      <c r="AA109" s="747"/>
      <c r="AB109" s="748"/>
      <c r="AC109" s="749"/>
      <c r="AD109" s="749"/>
      <c r="AE109" s="749"/>
      <c r="AF109" s="749"/>
      <c r="AG109" s="749"/>
      <c r="AH109" s="749"/>
      <c r="AI109" s="749"/>
      <c r="AJ109" s="749"/>
      <c r="AK109" s="749"/>
      <c r="AL109" s="749"/>
      <c r="AM109" s="749"/>
      <c r="AN109" s="749"/>
      <c r="AO109" s="749"/>
      <c r="AP109" s="749"/>
      <c r="AQ109" s="748"/>
      <c r="AR109" s="748"/>
      <c r="AS109" s="749"/>
      <c r="AT109" s="749"/>
      <c r="AU109" s="749"/>
      <c r="AV109" s="749"/>
      <c r="AW109" s="749"/>
      <c r="AX109" s="749"/>
      <c r="AY109" s="749"/>
      <c r="AZ109" s="749"/>
      <c r="BA109" s="749"/>
      <c r="BB109" s="749"/>
      <c r="BC109" s="749"/>
      <c r="BD109" s="749"/>
      <c r="BE109" s="749"/>
      <c r="BF109" s="749"/>
      <c r="BG109" s="748"/>
      <c r="BH109" s="732"/>
      <c r="BI109" s="732"/>
      <c r="BJ109" s="732"/>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2"/>
      <c r="CJ109" s="732"/>
      <c r="CK109" s="732"/>
      <c r="CL109" s="732"/>
      <c r="CM109" s="732"/>
      <c r="CN109" s="732"/>
      <c r="CO109" s="732"/>
      <c r="CP109" s="732"/>
      <c r="CQ109" s="732"/>
      <c r="CR109" s="732"/>
      <c r="CS109" s="732"/>
      <c r="CT109" s="732"/>
      <c r="CU109" s="732"/>
      <c r="CV109" s="732"/>
      <c r="CW109" s="732"/>
      <c r="CX109" s="732"/>
      <c r="CY109" s="732"/>
      <c r="CZ109" s="732"/>
      <c r="DA109" s="732"/>
      <c r="DB109" s="732"/>
      <c r="DC109" s="732"/>
      <c r="DD109" s="732"/>
      <c r="DE109" s="732"/>
      <c r="DF109" s="732"/>
      <c r="DG109" s="732"/>
      <c r="DH109" s="732"/>
      <c r="DI109" s="732"/>
      <c r="DJ109" s="732"/>
      <c r="DK109" s="732"/>
      <c r="DL109" s="732"/>
      <c r="DM109" s="732"/>
      <c r="DN109" s="732"/>
      <c r="DO109" s="732"/>
      <c r="DP109" s="732"/>
      <c r="DQ109" s="732"/>
      <c r="DR109" s="732"/>
      <c r="DS109" s="732"/>
      <c r="DT109" s="732"/>
      <c r="DU109" s="732"/>
      <c r="DV109" s="732"/>
      <c r="DW109" s="732"/>
      <c r="DX109" s="732"/>
      <c r="DY109" s="732"/>
      <c r="DZ109" s="732"/>
      <c r="EA109" s="732"/>
      <c r="EB109" s="732"/>
      <c r="EC109" s="732"/>
      <c r="ED109" s="732"/>
      <c r="EE109" s="732"/>
      <c r="EF109" s="732"/>
      <c r="EG109" s="732"/>
      <c r="EH109" s="732"/>
      <c r="EI109" s="732"/>
      <c r="EJ109" s="732"/>
      <c r="EK109" s="732"/>
      <c r="EL109" s="732"/>
      <c r="EM109" s="732"/>
      <c r="EN109" s="732"/>
      <c r="EO109" s="732"/>
    </row>
    <row r="110" spans="2:145" s="770" customFormat="1" x14ac:dyDescent="0.25">
      <c r="B110" s="791">
        <v>27</v>
      </c>
      <c r="C110" s="920" t="s">
        <v>2041</v>
      </c>
      <c r="D110" s="793" t="s">
        <v>2042</v>
      </c>
      <c r="E110" s="921" t="s">
        <v>1912</v>
      </c>
      <c r="F110" s="922" t="s">
        <v>1913</v>
      </c>
      <c r="G110" s="3653" t="s">
        <v>2043</v>
      </c>
      <c r="H110" s="3654"/>
      <c r="I110" s="3655"/>
      <c r="J110" s="923"/>
      <c r="K110" s="923"/>
      <c r="L110" s="923"/>
      <c r="M110" s="923"/>
      <c r="N110" s="923"/>
      <c r="O110" s="923"/>
      <c r="P110" s="923"/>
      <c r="Q110" s="923"/>
      <c r="R110" s="923"/>
      <c r="S110" s="923"/>
      <c r="T110" s="923"/>
      <c r="U110" s="755"/>
      <c r="V110" s="907"/>
      <c r="W110" s="801"/>
      <c r="X110" s="732"/>
      <c r="Y110" s="782"/>
      <c r="Z110" s="965"/>
      <c r="AA110" s="747"/>
      <c r="AB110" s="748"/>
      <c r="AC110" s="780"/>
      <c r="AD110" s="780"/>
      <c r="AE110" s="780"/>
      <c r="AF110" s="780"/>
      <c r="AG110" s="780"/>
      <c r="AH110" s="780"/>
      <c r="AI110" s="780"/>
      <c r="AJ110" s="780"/>
      <c r="AK110" s="780"/>
      <c r="AL110" s="780"/>
      <c r="AM110" s="780"/>
      <c r="AN110" s="780"/>
      <c r="AO110" s="780"/>
      <c r="AP110" s="780"/>
      <c r="AQ110" s="748"/>
      <c r="AR110" s="748"/>
      <c r="AS110" s="780"/>
      <c r="AT110" s="780"/>
      <c r="AU110" s="780"/>
      <c r="AV110" s="780"/>
      <c r="AW110" s="780"/>
      <c r="AX110" s="780"/>
      <c r="AY110" s="780"/>
      <c r="AZ110" s="780"/>
      <c r="BA110" s="780"/>
      <c r="BB110" s="780"/>
      <c r="BC110" s="780"/>
      <c r="BD110" s="780"/>
      <c r="BE110" s="780"/>
      <c r="BF110" s="780"/>
      <c r="BG110" s="748"/>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2"/>
      <c r="CJ110" s="732"/>
      <c r="CK110" s="732"/>
      <c r="CL110" s="732"/>
      <c r="CM110" s="732"/>
      <c r="CN110" s="732"/>
      <c r="CO110" s="732"/>
      <c r="CP110" s="732"/>
      <c r="CQ110" s="732"/>
      <c r="CR110" s="732"/>
      <c r="CS110" s="732"/>
      <c r="CT110" s="732"/>
      <c r="CU110" s="732"/>
      <c r="CV110" s="732"/>
      <c r="CW110" s="732"/>
      <c r="CX110" s="732"/>
      <c r="CY110" s="732"/>
      <c r="CZ110" s="732"/>
      <c r="DA110" s="732"/>
      <c r="DB110" s="732"/>
      <c r="DC110" s="732"/>
      <c r="DD110" s="732"/>
      <c r="DE110" s="732"/>
      <c r="DF110" s="732"/>
      <c r="DG110" s="732"/>
      <c r="DH110" s="732"/>
      <c r="DI110" s="732"/>
      <c r="DJ110" s="732"/>
      <c r="DK110" s="732"/>
      <c r="DL110" s="732"/>
      <c r="DM110" s="732"/>
      <c r="DN110" s="732"/>
      <c r="DO110" s="732"/>
      <c r="DP110" s="732"/>
      <c r="DQ110" s="732"/>
      <c r="DR110" s="732"/>
      <c r="DS110" s="732"/>
      <c r="DT110" s="732"/>
      <c r="DU110" s="732"/>
      <c r="DV110" s="732"/>
      <c r="DW110" s="732"/>
      <c r="DX110" s="732"/>
      <c r="DY110" s="732"/>
      <c r="DZ110" s="732"/>
      <c r="EA110" s="732"/>
      <c r="EB110" s="732"/>
      <c r="EC110" s="732"/>
      <c r="ED110" s="732"/>
      <c r="EE110" s="732"/>
      <c r="EF110" s="732"/>
      <c r="EG110" s="732"/>
      <c r="EH110" s="732"/>
      <c r="EI110" s="732"/>
      <c r="EJ110" s="732"/>
      <c r="EK110" s="732"/>
      <c r="EL110" s="732"/>
      <c r="EM110" s="732"/>
      <c r="EN110" s="732"/>
      <c r="EO110" s="732"/>
    </row>
    <row r="111" spans="2:145" s="770" customFormat="1" x14ac:dyDescent="0.25">
      <c r="B111" s="924">
        <v>28</v>
      </c>
      <c r="C111" s="925" t="s">
        <v>2044</v>
      </c>
      <c r="D111" s="432" t="s">
        <v>2045</v>
      </c>
      <c r="E111" s="926" t="s">
        <v>1912</v>
      </c>
      <c r="F111" s="927" t="s">
        <v>1913</v>
      </c>
      <c r="G111" s="3656" t="s">
        <v>1917</v>
      </c>
      <c r="H111" s="3657"/>
      <c r="I111" s="3658"/>
      <c r="J111" s="923"/>
      <c r="K111" s="923"/>
      <c r="L111" s="923"/>
      <c r="M111" s="923"/>
      <c r="N111" s="923"/>
      <c r="O111" s="923"/>
      <c r="P111" s="923"/>
      <c r="Q111" s="923"/>
      <c r="R111" s="923"/>
      <c r="S111" s="923"/>
      <c r="T111" s="923"/>
      <c r="U111" s="755"/>
      <c r="V111" s="928"/>
      <c r="W111" s="929"/>
      <c r="X111" s="732"/>
      <c r="Y111" s="782"/>
      <c r="Z111" s="965"/>
      <c r="AA111" s="747"/>
      <c r="AB111" s="748"/>
      <c r="AC111" s="780"/>
      <c r="AD111" s="780"/>
      <c r="AE111" s="780"/>
      <c r="AF111" s="780"/>
      <c r="AG111" s="780"/>
      <c r="AH111" s="780"/>
      <c r="AI111" s="780"/>
      <c r="AJ111" s="780"/>
      <c r="AK111" s="780"/>
      <c r="AL111" s="780"/>
      <c r="AM111" s="780"/>
      <c r="AN111" s="780"/>
      <c r="AO111" s="780"/>
      <c r="AP111" s="780"/>
      <c r="AQ111" s="748"/>
      <c r="AR111" s="748"/>
      <c r="AS111" s="780"/>
      <c r="AT111" s="780"/>
      <c r="AU111" s="780"/>
      <c r="AV111" s="780"/>
      <c r="AW111" s="780"/>
      <c r="AX111" s="780"/>
      <c r="AY111" s="780"/>
      <c r="AZ111" s="780"/>
      <c r="BA111" s="780"/>
      <c r="BB111" s="780"/>
      <c r="BC111" s="780"/>
      <c r="BD111" s="780"/>
      <c r="BE111" s="780"/>
      <c r="BF111" s="780"/>
      <c r="BG111" s="748"/>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732"/>
      <c r="CN111" s="732"/>
      <c r="CO111" s="732"/>
      <c r="CP111" s="732"/>
      <c r="CQ111" s="732"/>
      <c r="CR111" s="732"/>
      <c r="CS111" s="732"/>
      <c r="CT111" s="732"/>
      <c r="CU111" s="732"/>
      <c r="CV111" s="732"/>
      <c r="CW111" s="732"/>
      <c r="CX111" s="732"/>
      <c r="CY111" s="732"/>
      <c r="CZ111" s="732"/>
      <c r="DA111" s="732"/>
      <c r="DB111" s="732"/>
      <c r="DC111" s="732"/>
      <c r="DD111" s="732"/>
      <c r="DE111" s="732"/>
      <c r="DF111" s="732"/>
      <c r="DG111" s="732"/>
      <c r="DH111" s="732"/>
      <c r="DI111" s="732"/>
      <c r="DJ111" s="732"/>
      <c r="DK111" s="732"/>
      <c r="DL111" s="732"/>
      <c r="DM111" s="732"/>
      <c r="DN111" s="732"/>
      <c r="DO111" s="732"/>
      <c r="DP111" s="732"/>
      <c r="DQ111" s="732"/>
      <c r="DR111" s="732"/>
      <c r="DS111" s="732"/>
      <c r="DT111" s="732"/>
      <c r="DU111" s="732"/>
      <c r="DV111" s="732"/>
      <c r="DW111" s="732"/>
      <c r="DX111" s="732"/>
      <c r="DY111" s="732"/>
      <c r="DZ111" s="732"/>
      <c r="EA111" s="732"/>
      <c r="EB111" s="732"/>
      <c r="EC111" s="732"/>
      <c r="ED111" s="732"/>
      <c r="EE111" s="732"/>
      <c r="EF111" s="732"/>
      <c r="EG111" s="732"/>
      <c r="EH111" s="732"/>
      <c r="EI111" s="732"/>
      <c r="EJ111" s="732"/>
      <c r="EK111" s="732"/>
      <c r="EL111" s="732"/>
      <c r="EM111" s="732"/>
      <c r="EN111" s="732"/>
      <c r="EO111" s="732"/>
    </row>
    <row r="112" spans="2:145" s="770" customFormat="1" ht="15.75" thickBot="1" x14ac:dyDescent="0.3">
      <c r="B112" s="803">
        <v>29</v>
      </c>
      <c r="C112" s="930" t="s">
        <v>2046</v>
      </c>
      <c r="D112" s="432" t="s">
        <v>2047</v>
      </c>
      <c r="E112" s="926" t="s">
        <v>1912</v>
      </c>
      <c r="F112" s="927" t="s">
        <v>1913</v>
      </c>
      <c r="G112" s="3656" t="s">
        <v>1942</v>
      </c>
      <c r="H112" s="3657"/>
      <c r="I112" s="3658"/>
      <c r="J112" s="933"/>
      <c r="K112" s="933"/>
      <c r="L112" s="933"/>
      <c r="M112" s="933"/>
      <c r="N112" s="933"/>
      <c r="O112" s="933"/>
      <c r="P112" s="933"/>
      <c r="Q112" s="933"/>
      <c r="R112" s="933"/>
      <c r="S112" s="933"/>
      <c r="T112" s="933"/>
      <c r="U112" s="755"/>
      <c r="V112" s="912"/>
      <c r="W112" s="811"/>
      <c r="X112" s="732"/>
      <c r="Y112" s="782"/>
      <c r="Z112" s="965"/>
      <c r="AA112" s="747"/>
      <c r="AB112" s="748"/>
      <c r="AC112" s="780"/>
      <c r="AD112" s="780"/>
      <c r="AE112" s="780"/>
      <c r="AF112" s="780"/>
      <c r="AG112" s="780"/>
      <c r="AH112" s="780"/>
      <c r="AI112" s="780"/>
      <c r="AJ112" s="780"/>
      <c r="AK112" s="780"/>
      <c r="AL112" s="780"/>
      <c r="AM112" s="780"/>
      <c r="AN112" s="780"/>
      <c r="AO112" s="780"/>
      <c r="AP112" s="780"/>
      <c r="AQ112" s="748"/>
      <c r="AR112" s="748"/>
      <c r="AS112" s="780"/>
      <c r="AT112" s="780"/>
      <c r="AU112" s="780"/>
      <c r="AV112" s="780"/>
      <c r="AW112" s="780"/>
      <c r="AX112" s="780"/>
      <c r="AY112" s="780"/>
      <c r="AZ112" s="780"/>
      <c r="BA112" s="780"/>
      <c r="BB112" s="780"/>
      <c r="BC112" s="780"/>
      <c r="BD112" s="780"/>
      <c r="BE112" s="780"/>
      <c r="BF112" s="780"/>
      <c r="BG112" s="748"/>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732"/>
      <c r="CN112" s="732"/>
      <c r="CO112" s="732"/>
      <c r="CP112" s="732"/>
      <c r="CQ112" s="732"/>
      <c r="CR112" s="732"/>
      <c r="CS112" s="732"/>
      <c r="CT112" s="732"/>
      <c r="CU112" s="732"/>
      <c r="CV112" s="732"/>
      <c r="CW112" s="732"/>
      <c r="CX112" s="732"/>
      <c r="CY112" s="732"/>
      <c r="CZ112" s="732"/>
      <c r="DA112" s="732"/>
      <c r="DB112" s="732"/>
      <c r="DC112" s="732"/>
      <c r="DD112" s="732"/>
      <c r="DE112" s="732"/>
      <c r="DF112" s="732"/>
      <c r="DG112" s="732"/>
      <c r="DH112" s="732"/>
      <c r="DI112" s="732"/>
      <c r="DJ112" s="732"/>
      <c r="DK112" s="732"/>
      <c r="DL112" s="732"/>
      <c r="DM112" s="732"/>
      <c r="DN112" s="732"/>
      <c r="DO112" s="732"/>
      <c r="DP112" s="732"/>
      <c r="DQ112" s="732"/>
      <c r="DR112" s="732"/>
      <c r="DS112" s="732"/>
      <c r="DT112" s="732"/>
      <c r="DU112" s="732"/>
      <c r="DV112" s="732"/>
      <c r="DW112" s="732"/>
      <c r="DX112" s="732"/>
      <c r="DY112" s="732"/>
      <c r="DZ112" s="732"/>
      <c r="EA112" s="732"/>
      <c r="EB112" s="732"/>
      <c r="EC112" s="732"/>
      <c r="ED112" s="732"/>
      <c r="EE112" s="732"/>
      <c r="EF112" s="732"/>
      <c r="EG112" s="732"/>
      <c r="EH112" s="732"/>
      <c r="EI112" s="732"/>
      <c r="EJ112" s="732"/>
      <c r="EK112" s="732"/>
      <c r="EL112" s="732"/>
      <c r="EM112" s="732"/>
      <c r="EN112" s="732"/>
      <c r="EO112" s="732"/>
    </row>
    <row r="113" spans="2:145" s="770" customFormat="1" x14ac:dyDescent="0.25">
      <c r="B113" s="803">
        <v>30</v>
      </c>
      <c r="C113" s="930" t="s">
        <v>2048</v>
      </c>
      <c r="D113" s="934" t="s">
        <v>2049</v>
      </c>
      <c r="E113" s="926" t="s">
        <v>1923</v>
      </c>
      <c r="F113" s="935">
        <v>0</v>
      </c>
      <c r="G113" s="936"/>
      <c r="H113" s="937"/>
      <c r="I113" s="937"/>
      <c r="J113" s="937">
        <v>2116</v>
      </c>
      <c r="K113" s="937">
        <v>2168</v>
      </c>
      <c r="L113" s="937">
        <v>2236</v>
      </c>
      <c r="M113" s="937">
        <v>1892</v>
      </c>
      <c r="N113" s="937">
        <v>1713</v>
      </c>
      <c r="O113" s="937">
        <v>1594</v>
      </c>
      <c r="P113" s="937">
        <v>1515</v>
      </c>
      <c r="Q113" s="937">
        <v>1462</v>
      </c>
      <c r="R113" s="937">
        <v>1426</v>
      </c>
      <c r="S113" s="937">
        <v>1403</v>
      </c>
      <c r="T113" s="959"/>
      <c r="U113" s="755"/>
      <c r="V113" s="912"/>
      <c r="W113" s="811"/>
      <c r="X113" s="732"/>
      <c r="Y113" s="782"/>
      <c r="Z113" s="782"/>
      <c r="AA113" s="747"/>
      <c r="AB113" s="748"/>
      <c r="AC113" s="780"/>
      <c r="AD113" s="780"/>
      <c r="AE113" s="780"/>
      <c r="AF113" s="780"/>
      <c r="AG113" s="780"/>
      <c r="AH113" s="780"/>
      <c r="AI113" s="780"/>
      <c r="AJ113" s="780"/>
      <c r="AK113" s="780"/>
      <c r="AL113" s="780"/>
      <c r="AM113" s="780"/>
      <c r="AN113" s="780"/>
      <c r="AO113" s="780"/>
      <c r="AP113" s="780"/>
      <c r="AQ113" s="748"/>
      <c r="AR113" s="748"/>
      <c r="AS113" s="802"/>
      <c r="AT113" s="802"/>
      <c r="AU113" s="802"/>
      <c r="AV113" s="802"/>
      <c r="AW113" s="802"/>
      <c r="AX113" s="802"/>
      <c r="AY113" s="802"/>
      <c r="AZ113" s="802"/>
      <c r="BA113" s="802"/>
      <c r="BB113" s="802"/>
      <c r="BC113" s="802"/>
      <c r="BD113" s="802"/>
      <c r="BE113" s="802"/>
      <c r="BF113" s="802"/>
      <c r="BG113" s="873"/>
      <c r="BH113" s="732"/>
      <c r="BI113" s="732"/>
      <c r="BJ113" s="732"/>
      <c r="BK113" s="732"/>
      <c r="BL113" s="732"/>
      <c r="BM113" s="732"/>
      <c r="BN113" s="732"/>
      <c r="BO113" s="732"/>
      <c r="BP113" s="732"/>
      <c r="BQ113" s="732"/>
      <c r="BR113" s="732"/>
      <c r="BS113" s="732"/>
      <c r="BT113" s="732"/>
      <c r="BU113" s="732"/>
      <c r="BV113" s="732"/>
      <c r="BW113" s="732"/>
      <c r="BX113" s="732"/>
      <c r="BY113" s="732"/>
      <c r="BZ113" s="732"/>
      <c r="CA113" s="732"/>
      <c r="CB113" s="732"/>
      <c r="CC113" s="732"/>
      <c r="CD113" s="732"/>
      <c r="CE113" s="732"/>
      <c r="CF113" s="732"/>
      <c r="CG113" s="732"/>
      <c r="CH113" s="732"/>
      <c r="CI113" s="732"/>
      <c r="CJ113" s="732"/>
      <c r="CK113" s="732"/>
      <c r="CL113" s="732"/>
      <c r="CM113" s="732"/>
      <c r="CN113" s="732"/>
      <c r="CO113" s="732"/>
      <c r="CP113" s="732"/>
      <c r="CQ113" s="732"/>
      <c r="CR113" s="732"/>
      <c r="CS113" s="732"/>
      <c r="CT113" s="732"/>
      <c r="CU113" s="732"/>
      <c r="CV113" s="732"/>
      <c r="CW113" s="732"/>
      <c r="CX113" s="732"/>
      <c r="CY113" s="732"/>
      <c r="CZ113" s="732"/>
      <c r="DA113" s="732"/>
      <c r="DB113" s="732"/>
      <c r="DC113" s="732"/>
      <c r="DD113" s="732"/>
      <c r="DE113" s="732"/>
      <c r="DF113" s="732"/>
      <c r="DG113" s="732"/>
      <c r="DH113" s="732"/>
      <c r="DI113" s="732"/>
      <c r="DJ113" s="732"/>
      <c r="DK113" s="732"/>
      <c r="DL113" s="732"/>
      <c r="DM113" s="732"/>
      <c r="DN113" s="732"/>
      <c r="DO113" s="732"/>
      <c r="DP113" s="732"/>
      <c r="DQ113" s="732"/>
      <c r="DR113" s="732"/>
      <c r="DS113" s="732"/>
      <c r="DT113" s="732"/>
      <c r="DU113" s="732"/>
      <c r="DV113" s="732"/>
      <c r="DW113" s="732"/>
      <c r="DX113" s="732"/>
      <c r="DY113" s="732"/>
      <c r="DZ113" s="732"/>
      <c r="EA113" s="732"/>
      <c r="EB113" s="732"/>
      <c r="EC113" s="732"/>
      <c r="ED113" s="732"/>
      <c r="EE113" s="732"/>
      <c r="EF113" s="732"/>
      <c r="EG113" s="732"/>
      <c r="EH113" s="732"/>
      <c r="EI113" s="732"/>
      <c r="EJ113" s="732"/>
      <c r="EK113" s="732"/>
      <c r="EL113" s="732"/>
      <c r="EM113" s="732"/>
      <c r="EN113" s="732"/>
      <c r="EO113" s="732"/>
    </row>
    <row r="114" spans="2:145" s="770" customFormat="1" x14ac:dyDescent="0.25">
      <c r="B114" s="803">
        <v>31</v>
      </c>
      <c r="C114" s="938" t="s">
        <v>2050</v>
      </c>
      <c r="D114" s="939" t="s">
        <v>2051</v>
      </c>
      <c r="E114" s="926" t="s">
        <v>1923</v>
      </c>
      <c r="F114" s="935">
        <v>0</v>
      </c>
      <c r="G114" s="936"/>
      <c r="H114" s="937"/>
      <c r="I114" s="937"/>
      <c r="J114" s="937">
        <v>37</v>
      </c>
      <c r="K114" s="937">
        <v>37</v>
      </c>
      <c r="L114" s="937">
        <v>45</v>
      </c>
      <c r="M114" s="937">
        <v>45</v>
      </c>
      <c r="N114" s="937">
        <v>45</v>
      </c>
      <c r="O114" s="937">
        <v>45</v>
      </c>
      <c r="P114" s="937">
        <v>45</v>
      </c>
      <c r="Q114" s="937">
        <v>45</v>
      </c>
      <c r="R114" s="937">
        <v>45</v>
      </c>
      <c r="S114" s="937">
        <v>45</v>
      </c>
      <c r="T114" s="959"/>
      <c r="U114" s="755"/>
      <c r="V114" s="912"/>
      <c r="W114" s="811"/>
      <c r="X114" s="732"/>
      <c r="Y114" s="782"/>
      <c r="Z114" s="782"/>
      <c r="AA114" s="747"/>
      <c r="AB114" s="748"/>
      <c r="AC114" s="780"/>
      <c r="AD114" s="780"/>
      <c r="AE114" s="780"/>
      <c r="AF114" s="780"/>
      <c r="AG114" s="780"/>
      <c r="AH114" s="780"/>
      <c r="AI114" s="780"/>
      <c r="AJ114" s="780"/>
      <c r="AK114" s="780"/>
      <c r="AL114" s="780"/>
      <c r="AM114" s="780"/>
      <c r="AN114" s="780"/>
      <c r="AO114" s="780"/>
      <c r="AP114" s="780"/>
      <c r="AQ114" s="748"/>
      <c r="AR114" s="748"/>
      <c r="AS114" s="802"/>
      <c r="AT114" s="802"/>
      <c r="AU114" s="802"/>
      <c r="AV114" s="802"/>
      <c r="AW114" s="802"/>
      <c r="AX114" s="802"/>
      <c r="AY114" s="802"/>
      <c r="AZ114" s="802"/>
      <c r="BA114" s="802"/>
      <c r="BB114" s="802"/>
      <c r="BC114" s="802"/>
      <c r="BD114" s="802"/>
      <c r="BE114" s="802"/>
      <c r="BF114" s="802"/>
      <c r="BG114" s="873"/>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2"/>
      <c r="CJ114" s="732"/>
      <c r="CK114" s="732"/>
      <c r="CL114" s="732"/>
      <c r="CM114" s="732"/>
      <c r="CN114" s="732"/>
      <c r="CO114" s="732"/>
      <c r="CP114" s="732"/>
      <c r="CQ114" s="732"/>
      <c r="CR114" s="732"/>
      <c r="CS114" s="732"/>
      <c r="CT114" s="732"/>
      <c r="CU114" s="732"/>
      <c r="CV114" s="732"/>
      <c r="CW114" s="732"/>
      <c r="CX114" s="732"/>
      <c r="CY114" s="732"/>
      <c r="CZ114" s="732"/>
      <c r="DA114" s="732"/>
      <c r="DB114" s="732"/>
      <c r="DC114" s="732"/>
      <c r="DD114" s="732"/>
      <c r="DE114" s="732"/>
      <c r="DF114" s="732"/>
      <c r="DG114" s="732"/>
      <c r="DH114" s="732"/>
      <c r="DI114" s="732"/>
      <c r="DJ114" s="732"/>
      <c r="DK114" s="732"/>
      <c r="DL114" s="732"/>
      <c r="DM114" s="732"/>
      <c r="DN114" s="732"/>
      <c r="DO114" s="732"/>
      <c r="DP114" s="732"/>
      <c r="DQ114" s="732"/>
      <c r="DR114" s="732"/>
      <c r="DS114" s="732"/>
      <c r="DT114" s="732"/>
      <c r="DU114" s="732"/>
      <c r="DV114" s="732"/>
      <c r="DW114" s="732"/>
      <c r="DX114" s="732"/>
      <c r="DY114" s="732"/>
      <c r="DZ114" s="732"/>
      <c r="EA114" s="732"/>
      <c r="EB114" s="732"/>
      <c r="EC114" s="732"/>
      <c r="ED114" s="732"/>
      <c r="EE114" s="732"/>
      <c r="EF114" s="732"/>
      <c r="EG114" s="732"/>
      <c r="EH114" s="732"/>
      <c r="EI114" s="732"/>
      <c r="EJ114" s="732"/>
      <c r="EK114" s="732"/>
      <c r="EL114" s="732"/>
      <c r="EM114" s="732"/>
      <c r="EN114" s="732"/>
      <c r="EO114" s="732"/>
    </row>
    <row r="115" spans="2:145" s="770" customFormat="1" x14ac:dyDescent="0.25">
      <c r="B115" s="803">
        <v>32</v>
      </c>
      <c r="C115" s="889" t="s">
        <v>2052</v>
      </c>
      <c r="D115" s="432" t="s">
        <v>2053</v>
      </c>
      <c r="E115" s="940" t="s">
        <v>1880</v>
      </c>
      <c r="F115" s="806">
        <v>2</v>
      </c>
      <c r="G115" s="941"/>
      <c r="H115" s="942"/>
      <c r="I115" s="942"/>
      <c r="J115" s="942">
        <v>1.0699999999999999E-2</v>
      </c>
      <c r="K115" s="942">
        <v>1.0200000000000001E-2</v>
      </c>
      <c r="L115" s="942">
        <v>2.2700000000000001E-2</v>
      </c>
      <c r="M115" s="942">
        <v>2.3099999999999999E-2</v>
      </c>
      <c r="N115" s="942">
        <v>2.35E-2</v>
      </c>
      <c r="O115" s="942">
        <v>2.35E-2</v>
      </c>
      <c r="P115" s="942">
        <v>2.35E-2</v>
      </c>
      <c r="Q115" s="942">
        <v>2.35E-2</v>
      </c>
      <c r="R115" s="942">
        <v>2.35E-2</v>
      </c>
      <c r="S115" s="942">
        <v>2.35E-2</v>
      </c>
      <c r="T115" s="960"/>
      <c r="U115" s="755"/>
      <c r="V115" s="912"/>
      <c r="W115" s="811"/>
      <c r="X115" s="732"/>
      <c r="Y115" s="782"/>
      <c r="Z115" s="782"/>
      <c r="AA115" s="747"/>
      <c r="AB115" s="748"/>
      <c r="AC115" s="780"/>
      <c r="AD115" s="780"/>
      <c r="AE115" s="780"/>
      <c r="AF115" s="780"/>
      <c r="AG115" s="780"/>
      <c r="AH115" s="780"/>
      <c r="AI115" s="780"/>
      <c r="AJ115" s="780"/>
      <c r="AK115" s="780"/>
      <c r="AL115" s="780"/>
      <c r="AM115" s="780"/>
      <c r="AN115" s="780"/>
      <c r="AO115" s="780"/>
      <c r="AP115" s="780"/>
      <c r="AQ115" s="748"/>
      <c r="AR115" s="748"/>
      <c r="AS115" s="780"/>
      <c r="AT115" s="780"/>
      <c r="AU115" s="780"/>
      <c r="AV115" s="780"/>
      <c r="AW115" s="780"/>
      <c r="AX115" s="780"/>
      <c r="AY115" s="780"/>
      <c r="AZ115" s="780"/>
      <c r="BA115" s="780"/>
      <c r="BB115" s="780"/>
      <c r="BC115" s="780"/>
      <c r="BD115" s="780"/>
      <c r="BE115" s="780"/>
      <c r="BF115" s="780"/>
      <c r="BG115" s="943"/>
      <c r="BH115" s="732"/>
      <c r="BI115" s="732"/>
      <c r="BJ115" s="732"/>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2"/>
      <c r="CJ115" s="732"/>
      <c r="CK115" s="732"/>
      <c r="CL115" s="732"/>
      <c r="CM115" s="732"/>
      <c r="CN115" s="732"/>
      <c r="CO115" s="732"/>
      <c r="CP115" s="732"/>
      <c r="CQ115" s="732"/>
      <c r="CR115" s="732"/>
      <c r="CS115" s="732"/>
      <c r="CT115" s="732"/>
      <c r="CU115" s="732"/>
      <c r="CV115" s="732"/>
      <c r="CW115" s="732"/>
      <c r="CX115" s="732"/>
      <c r="CY115" s="732"/>
      <c r="CZ115" s="732"/>
      <c r="DA115" s="732"/>
      <c r="DB115" s="732"/>
      <c r="DC115" s="732"/>
      <c r="DD115" s="732"/>
      <c r="DE115" s="732"/>
      <c r="DF115" s="732"/>
      <c r="DG115" s="732"/>
      <c r="DH115" s="732"/>
      <c r="DI115" s="732"/>
      <c r="DJ115" s="732"/>
      <c r="DK115" s="732"/>
      <c r="DL115" s="732"/>
      <c r="DM115" s="732"/>
      <c r="DN115" s="732"/>
      <c r="DO115" s="732"/>
      <c r="DP115" s="732"/>
      <c r="DQ115" s="732"/>
      <c r="DR115" s="732"/>
      <c r="DS115" s="732"/>
      <c r="DT115" s="732"/>
      <c r="DU115" s="732"/>
      <c r="DV115" s="732"/>
      <c r="DW115" s="732"/>
      <c r="DX115" s="732"/>
      <c r="DY115" s="732"/>
      <c r="DZ115" s="732"/>
      <c r="EA115" s="732"/>
      <c r="EB115" s="732"/>
      <c r="EC115" s="732"/>
      <c r="ED115" s="732"/>
      <c r="EE115" s="732"/>
      <c r="EF115" s="732"/>
      <c r="EG115" s="732"/>
      <c r="EH115" s="732"/>
      <c r="EI115" s="732"/>
      <c r="EJ115" s="732"/>
      <c r="EK115" s="732"/>
      <c r="EL115" s="732"/>
      <c r="EM115" s="732"/>
      <c r="EN115" s="732"/>
      <c r="EO115" s="732"/>
    </row>
    <row r="116" spans="2:145" s="770" customFormat="1" x14ac:dyDescent="0.25">
      <c r="B116" s="803">
        <v>33</v>
      </c>
      <c r="C116" s="889" t="s">
        <v>2054</v>
      </c>
      <c r="D116" s="432" t="s">
        <v>2055</v>
      </c>
      <c r="E116" s="940" t="s">
        <v>1880</v>
      </c>
      <c r="F116" s="806">
        <v>2</v>
      </c>
      <c r="G116" s="941"/>
      <c r="H116" s="942"/>
      <c r="I116" s="942"/>
      <c r="J116" s="942">
        <v>0</v>
      </c>
      <c r="K116" s="942">
        <v>0</v>
      </c>
      <c r="L116" s="942">
        <v>0</v>
      </c>
      <c r="M116" s="942">
        <v>0</v>
      </c>
      <c r="N116" s="942">
        <v>0</v>
      </c>
      <c r="O116" s="942">
        <v>0</v>
      </c>
      <c r="P116" s="942">
        <v>0</v>
      </c>
      <c r="Q116" s="942">
        <v>0</v>
      </c>
      <c r="R116" s="942">
        <v>0</v>
      </c>
      <c r="S116" s="942">
        <v>0</v>
      </c>
      <c r="T116" s="960"/>
      <c r="U116" s="755"/>
      <c r="V116" s="912"/>
      <c r="W116" s="811"/>
      <c r="X116" s="732"/>
      <c r="Y116" s="782"/>
      <c r="Z116" s="782"/>
      <c r="AA116" s="747"/>
      <c r="AB116" s="748"/>
      <c r="AC116" s="780"/>
      <c r="AD116" s="780"/>
      <c r="AE116" s="780"/>
      <c r="AF116" s="780"/>
      <c r="AG116" s="780"/>
      <c r="AH116" s="780"/>
      <c r="AI116" s="780"/>
      <c r="AJ116" s="780"/>
      <c r="AK116" s="780"/>
      <c r="AL116" s="780"/>
      <c r="AM116" s="780"/>
      <c r="AN116" s="780"/>
      <c r="AO116" s="780"/>
      <c r="AP116" s="780"/>
      <c r="AQ116" s="748"/>
      <c r="AR116" s="748"/>
      <c r="AS116" s="780"/>
      <c r="AT116" s="780"/>
      <c r="AU116" s="780"/>
      <c r="AV116" s="780"/>
      <c r="AW116" s="780"/>
      <c r="AX116" s="780"/>
      <c r="AY116" s="780"/>
      <c r="AZ116" s="780"/>
      <c r="BA116" s="780"/>
      <c r="BB116" s="780"/>
      <c r="BC116" s="780"/>
      <c r="BD116" s="780"/>
      <c r="BE116" s="780"/>
      <c r="BF116" s="780"/>
      <c r="BG116" s="943"/>
      <c r="BH116" s="732"/>
      <c r="BI116" s="732"/>
      <c r="BJ116" s="732"/>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2"/>
      <c r="CJ116" s="732"/>
      <c r="CK116" s="732"/>
      <c r="CL116" s="732"/>
      <c r="CM116" s="732"/>
      <c r="CN116" s="732"/>
      <c r="CO116" s="732"/>
      <c r="CP116" s="732"/>
      <c r="CQ116" s="732"/>
      <c r="CR116" s="732"/>
      <c r="CS116" s="732"/>
      <c r="CT116" s="732"/>
      <c r="CU116" s="732"/>
      <c r="CV116" s="732"/>
      <c r="CW116" s="732"/>
      <c r="CX116" s="732"/>
      <c r="CY116" s="732"/>
      <c r="CZ116" s="732"/>
      <c r="DA116" s="732"/>
      <c r="DB116" s="732"/>
      <c r="DC116" s="732"/>
      <c r="DD116" s="732"/>
      <c r="DE116" s="732"/>
      <c r="DF116" s="732"/>
      <c r="DG116" s="732"/>
      <c r="DH116" s="732"/>
      <c r="DI116" s="732"/>
      <c r="DJ116" s="732"/>
      <c r="DK116" s="732"/>
      <c r="DL116" s="732"/>
      <c r="DM116" s="732"/>
      <c r="DN116" s="732"/>
      <c r="DO116" s="732"/>
      <c r="DP116" s="732"/>
      <c r="DQ116" s="732"/>
      <c r="DR116" s="732"/>
      <c r="DS116" s="732"/>
      <c r="DT116" s="732"/>
      <c r="DU116" s="732"/>
      <c r="DV116" s="732"/>
      <c r="DW116" s="732"/>
      <c r="DX116" s="732"/>
      <c r="DY116" s="732"/>
      <c r="DZ116" s="732"/>
      <c r="EA116" s="732"/>
      <c r="EB116" s="732"/>
      <c r="EC116" s="732"/>
      <c r="ED116" s="732"/>
      <c r="EE116" s="732"/>
      <c r="EF116" s="732"/>
      <c r="EG116" s="732"/>
      <c r="EH116" s="732"/>
      <c r="EI116" s="732"/>
      <c r="EJ116" s="732"/>
      <c r="EK116" s="732"/>
      <c r="EL116" s="732"/>
      <c r="EM116" s="732"/>
      <c r="EN116" s="732"/>
      <c r="EO116" s="732"/>
    </row>
    <row r="117" spans="2:145" s="770" customFormat="1" x14ac:dyDescent="0.25">
      <c r="B117" s="803">
        <v>34</v>
      </c>
      <c r="C117" s="938" t="s">
        <v>2056</v>
      </c>
      <c r="D117" s="934" t="s">
        <v>2057</v>
      </c>
      <c r="E117" s="816" t="s">
        <v>1932</v>
      </c>
      <c r="F117" s="817">
        <v>2</v>
      </c>
      <c r="G117" s="944"/>
      <c r="H117" s="945"/>
      <c r="I117" s="945"/>
      <c r="J117" s="945">
        <v>18.82</v>
      </c>
      <c r="K117" s="945">
        <v>25.71</v>
      </c>
      <c r="L117" s="947">
        <v>23.1</v>
      </c>
      <c r="M117" s="947">
        <v>22.45</v>
      </c>
      <c r="N117" s="947">
        <v>22.74</v>
      </c>
      <c r="O117" s="948">
        <v>23</v>
      </c>
      <c r="P117" s="948">
        <v>23.54</v>
      </c>
      <c r="Q117" s="948">
        <v>23.47</v>
      </c>
      <c r="R117" s="948">
        <v>24.04</v>
      </c>
      <c r="S117" s="948">
        <v>24.63</v>
      </c>
      <c r="T117" s="961"/>
      <c r="U117" s="755"/>
      <c r="V117" s="949"/>
      <c r="W117" s="811"/>
      <c r="X117" s="732"/>
      <c r="Y117" s="782"/>
      <c r="Z117" s="782"/>
      <c r="AA117" s="747"/>
      <c r="AB117" s="748"/>
      <c r="AC117" s="780"/>
      <c r="AD117" s="780"/>
      <c r="AE117" s="780"/>
      <c r="AF117" s="780"/>
      <c r="AG117" s="780"/>
      <c r="AH117" s="780"/>
      <c r="AI117" s="780"/>
      <c r="AJ117" s="780"/>
      <c r="AK117" s="780"/>
      <c r="AL117" s="780"/>
      <c r="AM117" s="780"/>
      <c r="AN117" s="780"/>
      <c r="AO117" s="780"/>
      <c r="AP117" s="780"/>
      <c r="AQ117" s="748"/>
      <c r="AR117" s="748"/>
      <c r="AS117" s="802"/>
      <c r="AT117" s="802"/>
      <c r="AU117" s="802"/>
      <c r="AV117" s="802"/>
      <c r="AW117" s="802"/>
      <c r="AX117" s="802"/>
      <c r="AY117" s="802"/>
      <c r="AZ117" s="802"/>
      <c r="BA117" s="802"/>
      <c r="BB117" s="802"/>
      <c r="BC117" s="802"/>
      <c r="BD117" s="802"/>
      <c r="BE117" s="802"/>
      <c r="BF117" s="802"/>
      <c r="BG117" s="943"/>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732"/>
      <c r="CU117" s="732"/>
      <c r="CV117" s="732"/>
      <c r="CW117" s="732"/>
      <c r="CX117" s="732"/>
      <c r="CY117" s="732"/>
      <c r="CZ117" s="732"/>
      <c r="DA117" s="732"/>
      <c r="DB117" s="732"/>
      <c r="DC117" s="732"/>
      <c r="DD117" s="732"/>
      <c r="DE117" s="732"/>
      <c r="DF117" s="732"/>
      <c r="DG117" s="732"/>
      <c r="DH117" s="732"/>
      <c r="DI117" s="732"/>
      <c r="DJ117" s="732"/>
      <c r="DK117" s="732"/>
      <c r="DL117" s="732"/>
      <c r="DM117" s="732"/>
      <c r="DN117" s="732"/>
      <c r="DO117" s="732"/>
      <c r="DP117" s="732"/>
      <c r="DQ117" s="732"/>
      <c r="DR117" s="732"/>
      <c r="DS117" s="732"/>
      <c r="DT117" s="732"/>
      <c r="DU117" s="732"/>
      <c r="DV117" s="732"/>
      <c r="DW117" s="732"/>
      <c r="DX117" s="732"/>
      <c r="DY117" s="732"/>
      <c r="DZ117" s="732"/>
      <c r="EA117" s="732"/>
      <c r="EB117" s="732"/>
      <c r="EC117" s="732"/>
      <c r="ED117" s="732"/>
      <c r="EE117" s="732"/>
      <c r="EF117" s="732"/>
      <c r="EG117" s="732"/>
      <c r="EH117" s="732"/>
      <c r="EI117" s="732"/>
      <c r="EJ117" s="732"/>
      <c r="EK117" s="732"/>
      <c r="EL117" s="732"/>
      <c r="EM117" s="732"/>
      <c r="EN117" s="732"/>
      <c r="EO117" s="732"/>
    </row>
    <row r="118" spans="2:145" s="770" customFormat="1" ht="15.75" thickBot="1" x14ac:dyDescent="0.3">
      <c r="B118" s="822">
        <v>35</v>
      </c>
      <c r="C118" s="950" t="s">
        <v>2058</v>
      </c>
      <c r="D118" s="824" t="s">
        <v>2059</v>
      </c>
      <c r="E118" s="951" t="s">
        <v>41</v>
      </c>
      <c r="F118" s="826">
        <v>3</v>
      </c>
      <c r="G118" s="952"/>
      <c r="H118" s="953"/>
      <c r="I118" s="953"/>
      <c r="J118" s="953">
        <v>4.3579999999999997</v>
      </c>
      <c r="K118" s="953">
        <v>4.5739999999999998</v>
      </c>
      <c r="L118" s="953">
        <v>5.2569999999999997</v>
      </c>
      <c r="M118" s="954">
        <v>4.7530000000000001</v>
      </c>
      <c r="N118" s="954">
        <v>4.6050000000000004</v>
      </c>
      <c r="O118" s="954">
        <v>4.125</v>
      </c>
      <c r="P118" s="954">
        <v>4.1280000000000001</v>
      </c>
      <c r="Q118" s="954">
        <v>4.157</v>
      </c>
      <c r="R118" s="954">
        <v>4.1909999999999998</v>
      </c>
      <c r="S118" s="954">
        <v>4.2830000000000004</v>
      </c>
      <c r="T118" s="962"/>
      <c r="U118" s="755"/>
      <c r="V118" s="955"/>
      <c r="W118" s="831"/>
      <c r="X118" s="732"/>
      <c r="Y118" s="782"/>
      <c r="Z118" s="782"/>
      <c r="AA118" s="747"/>
      <c r="AB118" s="748"/>
      <c r="AC118" s="780"/>
      <c r="AD118" s="780"/>
      <c r="AE118" s="780"/>
      <c r="AF118" s="780"/>
      <c r="AG118" s="780"/>
      <c r="AH118" s="780"/>
      <c r="AI118" s="780"/>
      <c r="AJ118" s="780"/>
      <c r="AK118" s="780"/>
      <c r="AL118" s="780"/>
      <c r="AM118" s="780"/>
      <c r="AN118" s="780"/>
      <c r="AO118" s="780"/>
      <c r="AP118" s="780"/>
      <c r="AQ118" s="748"/>
      <c r="AR118" s="748"/>
      <c r="AS118" s="802"/>
      <c r="AT118" s="802"/>
      <c r="AU118" s="802"/>
      <c r="AV118" s="802"/>
      <c r="AW118" s="802"/>
      <c r="AX118" s="802"/>
      <c r="AY118" s="802"/>
      <c r="AZ118" s="802"/>
      <c r="BA118" s="802"/>
      <c r="BB118" s="802"/>
      <c r="BC118" s="802"/>
      <c r="BD118" s="802"/>
      <c r="BE118" s="802"/>
      <c r="BF118" s="802"/>
      <c r="BG118" s="943"/>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732"/>
      <c r="CN118" s="732"/>
      <c r="CO118" s="732"/>
      <c r="CP118" s="732"/>
      <c r="CQ118" s="732"/>
      <c r="CR118" s="732"/>
      <c r="CS118" s="732"/>
      <c r="CT118" s="732"/>
      <c r="CU118" s="732"/>
      <c r="CV118" s="732"/>
      <c r="CW118" s="732"/>
      <c r="CX118" s="732"/>
      <c r="CY118" s="732"/>
      <c r="CZ118" s="732"/>
      <c r="DA118" s="732"/>
      <c r="DB118" s="732"/>
      <c r="DC118" s="732"/>
      <c r="DD118" s="732"/>
      <c r="DE118" s="732"/>
      <c r="DF118" s="732"/>
      <c r="DG118" s="732"/>
      <c r="DH118" s="732"/>
      <c r="DI118" s="732"/>
      <c r="DJ118" s="732"/>
      <c r="DK118" s="732"/>
      <c r="DL118" s="732"/>
      <c r="DM118" s="732"/>
      <c r="DN118" s="732"/>
      <c r="DO118" s="732"/>
      <c r="DP118" s="732"/>
      <c r="DQ118" s="732"/>
      <c r="DR118" s="732"/>
      <c r="DS118" s="732"/>
      <c r="DT118" s="732"/>
      <c r="DU118" s="732"/>
      <c r="DV118" s="732"/>
      <c r="DW118" s="732"/>
      <c r="DX118" s="732"/>
      <c r="DY118" s="732"/>
      <c r="DZ118" s="732"/>
      <c r="EA118" s="732"/>
      <c r="EB118" s="732"/>
      <c r="EC118" s="732"/>
      <c r="ED118" s="732"/>
      <c r="EE118" s="732"/>
      <c r="EF118" s="732"/>
      <c r="EG118" s="732"/>
      <c r="EH118" s="732"/>
      <c r="EI118" s="732"/>
      <c r="EJ118" s="732"/>
      <c r="EK118" s="732"/>
      <c r="EL118" s="732"/>
      <c r="EM118" s="732"/>
      <c r="EN118" s="732"/>
      <c r="EO118" s="732"/>
    </row>
    <row r="119" spans="2:145" s="770" customFormat="1" ht="15.75" thickBot="1" x14ac:dyDescent="0.3">
      <c r="B119" s="863"/>
      <c r="C119" s="732"/>
      <c r="D119" s="864"/>
      <c r="E119" s="866"/>
      <c r="F119" s="866"/>
      <c r="G119" s="956"/>
      <c r="H119" s="956"/>
      <c r="I119" s="956"/>
      <c r="J119" s="956"/>
      <c r="K119" s="956"/>
      <c r="L119" s="956"/>
      <c r="M119" s="956"/>
      <c r="N119" s="956"/>
      <c r="O119" s="956"/>
      <c r="P119" s="956"/>
      <c r="Q119" s="956"/>
      <c r="R119" s="956"/>
      <c r="S119" s="956"/>
      <c r="T119" s="956"/>
      <c r="U119" s="755"/>
      <c r="V119" s="903"/>
      <c r="W119" s="789"/>
      <c r="X119" s="732"/>
      <c r="Y119" s="782"/>
      <c r="Z119" s="747"/>
      <c r="AA119" s="747"/>
      <c r="AB119" s="748"/>
      <c r="AC119" s="749"/>
      <c r="AD119" s="749"/>
      <c r="AE119" s="749"/>
      <c r="AF119" s="749"/>
      <c r="AG119" s="749"/>
      <c r="AH119" s="749"/>
      <c r="AI119" s="749"/>
      <c r="AJ119" s="749"/>
      <c r="AK119" s="749"/>
      <c r="AL119" s="749"/>
      <c r="AM119" s="749"/>
      <c r="AN119" s="749"/>
      <c r="AO119" s="749"/>
      <c r="AP119" s="749"/>
      <c r="AQ119" s="748"/>
      <c r="AR119" s="748"/>
      <c r="AS119" s="749"/>
      <c r="AT119" s="749"/>
      <c r="AU119" s="749"/>
      <c r="AV119" s="749"/>
      <c r="AW119" s="749"/>
      <c r="AX119" s="749"/>
      <c r="AY119" s="749"/>
      <c r="AZ119" s="749"/>
      <c r="BA119" s="749"/>
      <c r="BB119" s="749"/>
      <c r="BC119" s="749"/>
      <c r="BD119" s="749"/>
      <c r="BE119" s="749"/>
      <c r="BF119" s="749"/>
      <c r="BG119" s="748"/>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732"/>
      <c r="CN119" s="732"/>
      <c r="CO119" s="732"/>
      <c r="CP119" s="732"/>
      <c r="CQ119" s="732"/>
      <c r="CR119" s="732"/>
      <c r="CS119" s="732"/>
      <c r="CT119" s="732"/>
      <c r="CU119" s="732"/>
      <c r="CV119" s="732"/>
      <c r="CW119" s="732"/>
      <c r="CX119" s="732"/>
      <c r="CY119" s="732"/>
      <c r="CZ119" s="732"/>
      <c r="DA119" s="732"/>
      <c r="DB119" s="732"/>
      <c r="DC119" s="732"/>
      <c r="DD119" s="732"/>
      <c r="DE119" s="732"/>
      <c r="DF119" s="732"/>
      <c r="DG119" s="732"/>
      <c r="DH119" s="732"/>
      <c r="DI119" s="732"/>
      <c r="DJ119" s="732"/>
      <c r="DK119" s="732"/>
      <c r="DL119" s="732"/>
      <c r="DM119" s="732"/>
      <c r="DN119" s="732"/>
      <c r="DO119" s="732"/>
      <c r="DP119" s="732"/>
      <c r="DQ119" s="732"/>
      <c r="DR119" s="732"/>
      <c r="DS119" s="732"/>
      <c r="DT119" s="732"/>
      <c r="DU119" s="732"/>
      <c r="DV119" s="732"/>
      <c r="DW119" s="732"/>
      <c r="DX119" s="732"/>
      <c r="DY119" s="732"/>
      <c r="DZ119" s="732"/>
      <c r="EA119" s="732"/>
      <c r="EB119" s="732"/>
      <c r="EC119" s="732"/>
      <c r="ED119" s="732"/>
      <c r="EE119" s="732"/>
      <c r="EF119" s="732"/>
      <c r="EG119" s="732"/>
      <c r="EH119" s="732"/>
      <c r="EI119" s="732"/>
      <c r="EJ119" s="732"/>
      <c r="EK119" s="732"/>
      <c r="EL119" s="732"/>
      <c r="EM119" s="732"/>
      <c r="EN119" s="732"/>
      <c r="EO119" s="732"/>
    </row>
    <row r="120" spans="2:145" s="770" customFormat="1" ht="15.75" thickBot="1" x14ac:dyDescent="0.3">
      <c r="B120" s="917" t="s">
        <v>2060</v>
      </c>
      <c r="C120" s="918" t="s">
        <v>2061</v>
      </c>
      <c r="D120" s="864"/>
      <c r="E120" s="865"/>
      <c r="F120" s="883"/>
      <c r="L120" s="919"/>
      <c r="M120" s="919"/>
      <c r="R120" s="732"/>
      <c r="S120" s="732"/>
      <c r="T120" s="732"/>
      <c r="U120" s="732"/>
      <c r="V120" s="774"/>
      <c r="W120" s="732"/>
      <c r="X120" s="732"/>
      <c r="Y120" s="782"/>
      <c r="Z120" s="747"/>
      <c r="AA120" s="747"/>
      <c r="AB120" s="748"/>
      <c r="AC120" s="749"/>
      <c r="AD120" s="749"/>
      <c r="AE120" s="749"/>
      <c r="AF120" s="749"/>
      <c r="AG120" s="749"/>
      <c r="AH120" s="749"/>
      <c r="AI120" s="749"/>
      <c r="AJ120" s="749"/>
      <c r="AK120" s="749"/>
      <c r="AL120" s="749"/>
      <c r="AM120" s="749"/>
      <c r="AN120" s="749"/>
      <c r="AO120" s="749"/>
      <c r="AP120" s="749"/>
      <c r="AQ120" s="748"/>
      <c r="AR120" s="748"/>
      <c r="AS120" s="749"/>
      <c r="AT120" s="749"/>
      <c r="AU120" s="749"/>
      <c r="AV120" s="749"/>
      <c r="AW120" s="749"/>
      <c r="AX120" s="749"/>
      <c r="AY120" s="749"/>
      <c r="AZ120" s="749"/>
      <c r="BA120" s="749"/>
      <c r="BB120" s="749"/>
      <c r="BC120" s="749"/>
      <c r="BD120" s="749"/>
      <c r="BE120" s="749"/>
      <c r="BF120" s="749"/>
      <c r="BG120" s="748"/>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732"/>
      <c r="CN120" s="732"/>
      <c r="CO120" s="732"/>
      <c r="CP120" s="732"/>
      <c r="CQ120" s="732"/>
      <c r="CR120" s="732"/>
      <c r="CS120" s="732"/>
      <c r="CT120" s="732"/>
      <c r="CU120" s="732"/>
      <c r="CV120" s="732"/>
      <c r="CW120" s="732"/>
      <c r="CX120" s="732"/>
      <c r="CY120" s="732"/>
      <c r="CZ120" s="732"/>
      <c r="DA120" s="732"/>
      <c r="DB120" s="732"/>
      <c r="DC120" s="732"/>
      <c r="DD120" s="732"/>
      <c r="DE120" s="732"/>
      <c r="DF120" s="732"/>
      <c r="DG120" s="732"/>
      <c r="DH120" s="732"/>
      <c r="DI120" s="732"/>
      <c r="DJ120" s="732"/>
      <c r="DK120" s="732"/>
      <c r="DL120" s="732"/>
      <c r="DM120" s="732"/>
      <c r="DN120" s="732"/>
      <c r="DO120" s="732"/>
      <c r="DP120" s="732"/>
      <c r="DQ120" s="732"/>
      <c r="DR120" s="732"/>
      <c r="DS120" s="732"/>
      <c r="DT120" s="732"/>
      <c r="DU120" s="732"/>
      <c r="DV120" s="732"/>
      <c r="DW120" s="732"/>
      <c r="DX120" s="732"/>
      <c r="DY120" s="732"/>
      <c r="DZ120" s="732"/>
      <c r="EA120" s="732"/>
      <c r="EB120" s="732"/>
      <c r="EC120" s="732"/>
      <c r="ED120" s="732"/>
      <c r="EE120" s="732"/>
      <c r="EF120" s="732"/>
      <c r="EG120" s="732"/>
      <c r="EH120" s="732"/>
      <c r="EI120" s="732"/>
      <c r="EJ120" s="732"/>
      <c r="EK120" s="732"/>
      <c r="EL120" s="732"/>
      <c r="EM120" s="732"/>
      <c r="EN120" s="732"/>
      <c r="EO120" s="732"/>
    </row>
    <row r="121" spans="2:145" s="770" customFormat="1" x14ac:dyDescent="0.25">
      <c r="B121" s="791">
        <v>27</v>
      </c>
      <c r="C121" s="920" t="s">
        <v>2062</v>
      </c>
      <c r="D121" s="793" t="s">
        <v>2063</v>
      </c>
      <c r="E121" s="921" t="s">
        <v>1912</v>
      </c>
      <c r="F121" s="922" t="s">
        <v>1913</v>
      </c>
      <c r="G121" s="3653" t="s">
        <v>2064</v>
      </c>
      <c r="H121" s="3654"/>
      <c r="I121" s="3655"/>
      <c r="J121" s="923"/>
      <c r="K121" s="923"/>
      <c r="L121" s="923"/>
      <c r="M121" s="923"/>
      <c r="N121" s="923"/>
      <c r="O121" s="923"/>
      <c r="P121" s="923"/>
      <c r="Q121" s="923"/>
      <c r="R121" s="923"/>
      <c r="S121" s="923"/>
      <c r="T121" s="923"/>
      <c r="U121" s="755"/>
      <c r="V121" s="907"/>
      <c r="W121" s="801"/>
      <c r="X121" s="732"/>
      <c r="Y121" s="782"/>
      <c r="Z121" s="965"/>
      <c r="AA121" s="747"/>
      <c r="AB121" s="748"/>
      <c r="AC121" s="780"/>
      <c r="AD121" s="780"/>
      <c r="AE121" s="780"/>
      <c r="AF121" s="780"/>
      <c r="AG121" s="780"/>
      <c r="AH121" s="780"/>
      <c r="AI121" s="780"/>
      <c r="AJ121" s="780"/>
      <c r="AK121" s="780"/>
      <c r="AL121" s="780"/>
      <c r="AM121" s="780"/>
      <c r="AN121" s="780"/>
      <c r="AO121" s="780"/>
      <c r="AP121" s="780"/>
      <c r="AQ121" s="748"/>
      <c r="AR121" s="748"/>
      <c r="AS121" s="780"/>
      <c r="AT121" s="780"/>
      <c r="AU121" s="780"/>
      <c r="AV121" s="780"/>
      <c r="AW121" s="780"/>
      <c r="AX121" s="780"/>
      <c r="AY121" s="780"/>
      <c r="AZ121" s="780"/>
      <c r="BA121" s="780"/>
      <c r="BB121" s="780"/>
      <c r="BC121" s="780"/>
      <c r="BD121" s="780"/>
      <c r="BE121" s="780"/>
      <c r="BF121" s="780"/>
      <c r="BG121" s="748"/>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732"/>
      <c r="CU121" s="732"/>
      <c r="CV121" s="732"/>
      <c r="CW121" s="732"/>
      <c r="CX121" s="732"/>
      <c r="CY121" s="732"/>
      <c r="CZ121" s="732"/>
      <c r="DA121" s="732"/>
      <c r="DB121" s="732"/>
      <c r="DC121" s="732"/>
      <c r="DD121" s="732"/>
      <c r="DE121" s="732"/>
      <c r="DF121" s="732"/>
      <c r="DG121" s="732"/>
      <c r="DH121" s="732"/>
      <c r="DI121" s="732"/>
      <c r="DJ121" s="732"/>
      <c r="DK121" s="732"/>
      <c r="DL121" s="732"/>
      <c r="DM121" s="732"/>
      <c r="DN121" s="732"/>
      <c r="DO121" s="732"/>
      <c r="DP121" s="732"/>
      <c r="DQ121" s="732"/>
      <c r="DR121" s="732"/>
      <c r="DS121" s="732"/>
      <c r="DT121" s="732"/>
      <c r="DU121" s="732"/>
      <c r="DV121" s="732"/>
      <c r="DW121" s="732"/>
      <c r="DX121" s="732"/>
      <c r="DY121" s="732"/>
      <c r="DZ121" s="732"/>
      <c r="EA121" s="732"/>
      <c r="EB121" s="732"/>
      <c r="EC121" s="732"/>
      <c r="ED121" s="732"/>
      <c r="EE121" s="732"/>
      <c r="EF121" s="732"/>
      <c r="EG121" s="732"/>
      <c r="EH121" s="732"/>
      <c r="EI121" s="732"/>
      <c r="EJ121" s="732"/>
      <c r="EK121" s="732"/>
      <c r="EL121" s="732"/>
      <c r="EM121" s="732"/>
      <c r="EN121" s="732"/>
      <c r="EO121" s="732"/>
    </row>
    <row r="122" spans="2:145" s="770" customFormat="1" x14ac:dyDescent="0.25">
      <c r="B122" s="924">
        <v>28</v>
      </c>
      <c r="C122" s="925" t="s">
        <v>2065</v>
      </c>
      <c r="D122" s="432" t="s">
        <v>2066</v>
      </c>
      <c r="E122" s="926" t="s">
        <v>1912</v>
      </c>
      <c r="F122" s="927" t="s">
        <v>1913</v>
      </c>
      <c r="G122" s="3656" t="s">
        <v>1961</v>
      </c>
      <c r="H122" s="3657"/>
      <c r="I122" s="3658"/>
      <c r="J122" s="923"/>
      <c r="K122" s="923"/>
      <c r="L122" s="923"/>
      <c r="M122" s="923"/>
      <c r="N122" s="923"/>
      <c r="O122" s="923"/>
      <c r="P122" s="923"/>
      <c r="Q122" s="923"/>
      <c r="R122" s="923"/>
      <c r="S122" s="923"/>
      <c r="T122" s="923"/>
      <c r="U122" s="755"/>
      <c r="V122" s="928"/>
      <c r="W122" s="929"/>
      <c r="X122" s="732"/>
      <c r="Y122" s="782"/>
      <c r="Z122" s="965"/>
      <c r="AA122" s="747"/>
      <c r="AB122" s="748"/>
      <c r="AC122" s="780"/>
      <c r="AD122" s="780"/>
      <c r="AE122" s="780"/>
      <c r="AF122" s="780"/>
      <c r="AG122" s="780"/>
      <c r="AH122" s="780"/>
      <c r="AI122" s="780"/>
      <c r="AJ122" s="780"/>
      <c r="AK122" s="780"/>
      <c r="AL122" s="780"/>
      <c r="AM122" s="780"/>
      <c r="AN122" s="780"/>
      <c r="AO122" s="780"/>
      <c r="AP122" s="780"/>
      <c r="AQ122" s="748"/>
      <c r="AR122" s="748"/>
      <c r="AS122" s="780"/>
      <c r="AT122" s="780"/>
      <c r="AU122" s="780"/>
      <c r="AV122" s="780"/>
      <c r="AW122" s="780"/>
      <c r="AX122" s="780"/>
      <c r="AY122" s="780"/>
      <c r="AZ122" s="780"/>
      <c r="BA122" s="780"/>
      <c r="BB122" s="780"/>
      <c r="BC122" s="780"/>
      <c r="BD122" s="780"/>
      <c r="BE122" s="780"/>
      <c r="BF122" s="780"/>
      <c r="BG122" s="748"/>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732"/>
      <c r="CN122" s="732"/>
      <c r="CO122" s="732"/>
      <c r="CP122" s="732"/>
      <c r="CQ122" s="732"/>
      <c r="CR122" s="732"/>
      <c r="CS122" s="732"/>
      <c r="CT122" s="732"/>
      <c r="CU122" s="732"/>
      <c r="CV122" s="732"/>
      <c r="CW122" s="732"/>
      <c r="CX122" s="732"/>
      <c r="CY122" s="732"/>
      <c r="CZ122" s="732"/>
      <c r="DA122" s="732"/>
      <c r="DB122" s="732"/>
      <c r="DC122" s="732"/>
      <c r="DD122" s="732"/>
      <c r="DE122" s="732"/>
      <c r="DF122" s="732"/>
      <c r="DG122" s="732"/>
      <c r="DH122" s="732"/>
      <c r="DI122" s="732"/>
      <c r="DJ122" s="732"/>
      <c r="DK122" s="732"/>
      <c r="DL122" s="732"/>
      <c r="DM122" s="732"/>
      <c r="DN122" s="732"/>
      <c r="DO122" s="732"/>
      <c r="DP122" s="732"/>
      <c r="DQ122" s="732"/>
      <c r="DR122" s="732"/>
      <c r="DS122" s="732"/>
      <c r="DT122" s="732"/>
      <c r="DU122" s="732"/>
      <c r="DV122" s="732"/>
      <c r="DW122" s="732"/>
      <c r="DX122" s="732"/>
      <c r="DY122" s="732"/>
      <c r="DZ122" s="732"/>
      <c r="EA122" s="732"/>
      <c r="EB122" s="732"/>
      <c r="EC122" s="732"/>
      <c r="ED122" s="732"/>
      <c r="EE122" s="732"/>
      <c r="EF122" s="732"/>
      <c r="EG122" s="732"/>
      <c r="EH122" s="732"/>
      <c r="EI122" s="732"/>
      <c r="EJ122" s="732"/>
      <c r="EK122" s="732"/>
      <c r="EL122" s="732"/>
      <c r="EM122" s="732"/>
      <c r="EN122" s="732"/>
      <c r="EO122" s="732"/>
    </row>
    <row r="123" spans="2:145" s="770" customFormat="1" ht="15.75" thickBot="1" x14ac:dyDescent="0.3">
      <c r="B123" s="803">
        <v>29</v>
      </c>
      <c r="C123" s="930" t="s">
        <v>2067</v>
      </c>
      <c r="D123" s="432" t="s">
        <v>2068</v>
      </c>
      <c r="E123" s="926" t="s">
        <v>1912</v>
      </c>
      <c r="F123" s="927" t="s">
        <v>1913</v>
      </c>
      <c r="G123" s="3656" t="s">
        <v>1964</v>
      </c>
      <c r="H123" s="3657"/>
      <c r="I123" s="3658"/>
      <c r="J123" s="933"/>
      <c r="K123" s="933"/>
      <c r="L123" s="933"/>
      <c r="M123" s="933"/>
      <c r="N123" s="933"/>
      <c r="O123" s="933"/>
      <c r="P123" s="933"/>
      <c r="Q123" s="933"/>
      <c r="R123" s="933"/>
      <c r="S123" s="933"/>
      <c r="T123" s="933"/>
      <c r="U123" s="755"/>
      <c r="V123" s="912"/>
      <c r="W123" s="811"/>
      <c r="X123" s="732"/>
      <c r="Y123" s="782"/>
      <c r="Z123" s="965"/>
      <c r="AA123" s="747"/>
      <c r="AB123" s="748"/>
      <c r="AC123" s="780"/>
      <c r="AD123" s="780"/>
      <c r="AE123" s="780"/>
      <c r="AF123" s="780"/>
      <c r="AG123" s="780"/>
      <c r="AH123" s="780"/>
      <c r="AI123" s="780"/>
      <c r="AJ123" s="780"/>
      <c r="AK123" s="780"/>
      <c r="AL123" s="780"/>
      <c r="AM123" s="780"/>
      <c r="AN123" s="780"/>
      <c r="AO123" s="780"/>
      <c r="AP123" s="780"/>
      <c r="AQ123" s="748"/>
      <c r="AR123" s="748"/>
      <c r="AS123" s="780"/>
      <c r="AT123" s="780"/>
      <c r="AU123" s="780"/>
      <c r="AV123" s="780"/>
      <c r="AW123" s="780"/>
      <c r="AX123" s="780"/>
      <c r="AY123" s="780"/>
      <c r="AZ123" s="780"/>
      <c r="BA123" s="780"/>
      <c r="BB123" s="780"/>
      <c r="BC123" s="780"/>
      <c r="BD123" s="780"/>
      <c r="BE123" s="780"/>
      <c r="BF123" s="780"/>
      <c r="BG123" s="748"/>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c r="CB123" s="732"/>
      <c r="CC123" s="732"/>
      <c r="CD123" s="732"/>
      <c r="CE123" s="732"/>
      <c r="CF123" s="732"/>
      <c r="CG123" s="732"/>
      <c r="CH123" s="732"/>
      <c r="CI123" s="732"/>
      <c r="CJ123" s="732"/>
      <c r="CK123" s="732"/>
      <c r="CL123" s="732"/>
      <c r="CM123" s="732"/>
      <c r="CN123" s="732"/>
      <c r="CO123" s="732"/>
      <c r="CP123" s="732"/>
      <c r="CQ123" s="732"/>
      <c r="CR123" s="732"/>
      <c r="CS123" s="732"/>
      <c r="CT123" s="732"/>
      <c r="CU123" s="732"/>
      <c r="CV123" s="732"/>
      <c r="CW123" s="732"/>
      <c r="CX123" s="732"/>
      <c r="CY123" s="732"/>
      <c r="CZ123" s="732"/>
      <c r="DA123" s="732"/>
      <c r="DB123" s="732"/>
      <c r="DC123" s="732"/>
      <c r="DD123" s="732"/>
      <c r="DE123" s="732"/>
      <c r="DF123" s="732"/>
      <c r="DG123" s="732"/>
      <c r="DH123" s="732"/>
      <c r="DI123" s="732"/>
      <c r="DJ123" s="732"/>
      <c r="DK123" s="732"/>
      <c r="DL123" s="732"/>
      <c r="DM123" s="732"/>
      <c r="DN123" s="732"/>
      <c r="DO123" s="732"/>
      <c r="DP123" s="732"/>
      <c r="DQ123" s="732"/>
      <c r="DR123" s="732"/>
      <c r="DS123" s="732"/>
      <c r="DT123" s="732"/>
      <c r="DU123" s="732"/>
      <c r="DV123" s="732"/>
      <c r="DW123" s="732"/>
      <c r="DX123" s="732"/>
      <c r="DY123" s="732"/>
      <c r="DZ123" s="732"/>
      <c r="EA123" s="732"/>
      <c r="EB123" s="732"/>
      <c r="EC123" s="732"/>
      <c r="ED123" s="732"/>
      <c r="EE123" s="732"/>
      <c r="EF123" s="732"/>
      <c r="EG123" s="732"/>
      <c r="EH123" s="732"/>
      <c r="EI123" s="732"/>
      <c r="EJ123" s="732"/>
      <c r="EK123" s="732"/>
      <c r="EL123" s="732"/>
      <c r="EM123" s="732"/>
      <c r="EN123" s="732"/>
      <c r="EO123" s="732"/>
    </row>
    <row r="124" spans="2:145" s="770" customFormat="1" x14ac:dyDescent="0.25">
      <c r="B124" s="803">
        <v>30</v>
      </c>
      <c r="C124" s="930" t="s">
        <v>2069</v>
      </c>
      <c r="D124" s="934" t="s">
        <v>2070</v>
      </c>
      <c r="E124" s="926" t="s">
        <v>1923</v>
      </c>
      <c r="F124" s="935">
        <v>0</v>
      </c>
      <c r="G124" s="936"/>
      <c r="H124" s="937"/>
      <c r="I124" s="937"/>
      <c r="J124" s="937">
        <v>1335</v>
      </c>
      <c r="K124" s="937">
        <v>1331</v>
      </c>
      <c r="L124" s="937">
        <v>1282</v>
      </c>
      <c r="M124" s="937">
        <v>1085</v>
      </c>
      <c r="N124" s="937">
        <v>982</v>
      </c>
      <c r="O124" s="937">
        <v>914</v>
      </c>
      <c r="P124" s="937">
        <v>868</v>
      </c>
      <c r="Q124" s="937">
        <v>838</v>
      </c>
      <c r="R124" s="937">
        <v>818</v>
      </c>
      <c r="S124" s="937">
        <v>804</v>
      </c>
      <c r="T124" s="959"/>
      <c r="U124" s="755"/>
      <c r="V124" s="912"/>
      <c r="W124" s="811"/>
      <c r="X124" s="732"/>
      <c r="Y124" s="782"/>
      <c r="Z124" s="782"/>
      <c r="AA124" s="747"/>
      <c r="AB124" s="748"/>
      <c r="AC124" s="780"/>
      <c r="AD124" s="780"/>
      <c r="AE124" s="780"/>
      <c r="AF124" s="780"/>
      <c r="AG124" s="780"/>
      <c r="AH124" s="780"/>
      <c r="AI124" s="780"/>
      <c r="AJ124" s="780"/>
      <c r="AK124" s="780"/>
      <c r="AL124" s="780"/>
      <c r="AM124" s="780"/>
      <c r="AN124" s="780"/>
      <c r="AO124" s="780"/>
      <c r="AP124" s="780"/>
      <c r="AQ124" s="748"/>
      <c r="AR124" s="748"/>
      <c r="AS124" s="802"/>
      <c r="AT124" s="802"/>
      <c r="AU124" s="802"/>
      <c r="AV124" s="802"/>
      <c r="AW124" s="802"/>
      <c r="AX124" s="802"/>
      <c r="AY124" s="802"/>
      <c r="AZ124" s="802"/>
      <c r="BA124" s="802"/>
      <c r="BB124" s="802"/>
      <c r="BC124" s="802"/>
      <c r="BD124" s="802"/>
      <c r="BE124" s="802"/>
      <c r="BF124" s="802"/>
      <c r="BG124" s="873"/>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c r="DK124" s="732"/>
      <c r="DL124" s="732"/>
      <c r="DM124" s="732"/>
      <c r="DN124" s="732"/>
      <c r="DO124" s="732"/>
      <c r="DP124" s="732"/>
      <c r="DQ124" s="732"/>
      <c r="DR124" s="732"/>
      <c r="DS124" s="732"/>
      <c r="DT124" s="732"/>
      <c r="DU124" s="732"/>
      <c r="DV124" s="732"/>
      <c r="DW124" s="732"/>
      <c r="DX124" s="732"/>
      <c r="DY124" s="732"/>
      <c r="DZ124" s="732"/>
      <c r="EA124" s="732"/>
      <c r="EB124" s="732"/>
      <c r="EC124" s="732"/>
      <c r="ED124" s="732"/>
      <c r="EE124" s="732"/>
      <c r="EF124" s="732"/>
      <c r="EG124" s="732"/>
      <c r="EH124" s="732"/>
      <c r="EI124" s="732"/>
      <c r="EJ124" s="732"/>
      <c r="EK124" s="732"/>
      <c r="EL124" s="732"/>
      <c r="EM124" s="732"/>
      <c r="EN124" s="732"/>
      <c r="EO124" s="732"/>
    </row>
    <row r="125" spans="2:145" s="770" customFormat="1" x14ac:dyDescent="0.25">
      <c r="B125" s="803">
        <v>31</v>
      </c>
      <c r="C125" s="938" t="s">
        <v>2071</v>
      </c>
      <c r="D125" s="939" t="s">
        <v>2072</v>
      </c>
      <c r="E125" s="926" t="s">
        <v>1923</v>
      </c>
      <c r="F125" s="935">
        <v>0</v>
      </c>
      <c r="G125" s="936"/>
      <c r="H125" s="937"/>
      <c r="I125" s="937"/>
      <c r="J125" s="937">
        <v>37</v>
      </c>
      <c r="K125" s="937">
        <v>37</v>
      </c>
      <c r="L125" s="937">
        <v>45</v>
      </c>
      <c r="M125" s="937">
        <v>45</v>
      </c>
      <c r="N125" s="937">
        <v>45</v>
      </c>
      <c r="O125" s="937">
        <v>45</v>
      </c>
      <c r="P125" s="937">
        <v>45</v>
      </c>
      <c r="Q125" s="937">
        <v>45</v>
      </c>
      <c r="R125" s="937">
        <v>45</v>
      </c>
      <c r="S125" s="937">
        <v>45</v>
      </c>
      <c r="T125" s="959"/>
      <c r="U125" s="755"/>
      <c r="V125" s="912"/>
      <c r="W125" s="811"/>
      <c r="X125" s="732"/>
      <c r="Y125" s="782"/>
      <c r="Z125" s="782"/>
      <c r="AA125" s="747"/>
      <c r="AB125" s="748"/>
      <c r="AC125" s="780"/>
      <c r="AD125" s="780"/>
      <c r="AE125" s="780"/>
      <c r="AF125" s="780"/>
      <c r="AG125" s="780"/>
      <c r="AH125" s="780"/>
      <c r="AI125" s="780"/>
      <c r="AJ125" s="780"/>
      <c r="AK125" s="780"/>
      <c r="AL125" s="780"/>
      <c r="AM125" s="780"/>
      <c r="AN125" s="780"/>
      <c r="AO125" s="780"/>
      <c r="AP125" s="780"/>
      <c r="AQ125" s="748"/>
      <c r="AR125" s="748"/>
      <c r="AS125" s="802"/>
      <c r="AT125" s="802"/>
      <c r="AU125" s="802"/>
      <c r="AV125" s="802"/>
      <c r="AW125" s="802"/>
      <c r="AX125" s="802"/>
      <c r="AY125" s="802"/>
      <c r="AZ125" s="802"/>
      <c r="BA125" s="802"/>
      <c r="BB125" s="802"/>
      <c r="BC125" s="802"/>
      <c r="BD125" s="802"/>
      <c r="BE125" s="802"/>
      <c r="BF125" s="802"/>
      <c r="BG125" s="873"/>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2"/>
      <c r="DG125" s="732"/>
      <c r="DH125" s="732"/>
      <c r="DI125" s="732"/>
      <c r="DJ125" s="732"/>
      <c r="DK125" s="732"/>
      <c r="DL125" s="732"/>
      <c r="DM125" s="732"/>
      <c r="DN125" s="732"/>
      <c r="DO125" s="732"/>
      <c r="DP125" s="732"/>
      <c r="DQ125" s="732"/>
      <c r="DR125" s="732"/>
      <c r="DS125" s="732"/>
      <c r="DT125" s="732"/>
      <c r="DU125" s="732"/>
      <c r="DV125" s="732"/>
      <c r="DW125" s="732"/>
      <c r="DX125" s="732"/>
      <c r="DY125" s="732"/>
      <c r="DZ125" s="732"/>
      <c r="EA125" s="732"/>
      <c r="EB125" s="732"/>
      <c r="EC125" s="732"/>
      <c r="ED125" s="732"/>
      <c r="EE125" s="732"/>
      <c r="EF125" s="732"/>
      <c r="EG125" s="732"/>
      <c r="EH125" s="732"/>
      <c r="EI125" s="732"/>
      <c r="EJ125" s="732"/>
      <c r="EK125" s="732"/>
      <c r="EL125" s="732"/>
      <c r="EM125" s="732"/>
      <c r="EN125" s="732"/>
      <c r="EO125" s="732"/>
    </row>
    <row r="126" spans="2:145" s="770" customFormat="1" x14ac:dyDescent="0.25">
      <c r="B126" s="803">
        <v>32</v>
      </c>
      <c r="C126" s="889" t="s">
        <v>2073</v>
      </c>
      <c r="D126" s="432" t="s">
        <v>2074</v>
      </c>
      <c r="E126" s="940" t="s">
        <v>1880</v>
      </c>
      <c r="F126" s="806">
        <v>2</v>
      </c>
      <c r="G126" s="941"/>
      <c r="H126" s="942"/>
      <c r="I126" s="942"/>
      <c r="J126" s="942">
        <v>0</v>
      </c>
      <c r="K126" s="942">
        <v>0</v>
      </c>
      <c r="L126" s="966">
        <v>0</v>
      </c>
      <c r="M126" s="942">
        <v>0</v>
      </c>
      <c r="N126" s="942">
        <v>0</v>
      </c>
      <c r="O126" s="942">
        <v>0</v>
      </c>
      <c r="P126" s="942">
        <v>0</v>
      </c>
      <c r="Q126" s="942">
        <v>0</v>
      </c>
      <c r="R126" s="942">
        <v>0</v>
      </c>
      <c r="S126" s="942">
        <v>0</v>
      </c>
      <c r="T126" s="960"/>
      <c r="U126" s="755"/>
      <c r="V126" s="912"/>
      <c r="W126" s="811"/>
      <c r="X126" s="732"/>
      <c r="Y126" s="782"/>
      <c r="Z126" s="782"/>
      <c r="AA126" s="747"/>
      <c r="AB126" s="748"/>
      <c r="AC126" s="780"/>
      <c r="AD126" s="780"/>
      <c r="AE126" s="780"/>
      <c r="AF126" s="780"/>
      <c r="AG126" s="780"/>
      <c r="AH126" s="780"/>
      <c r="AI126" s="780"/>
      <c r="AJ126" s="780"/>
      <c r="AK126" s="780"/>
      <c r="AL126" s="780"/>
      <c r="AM126" s="780"/>
      <c r="AN126" s="780"/>
      <c r="AO126" s="780"/>
      <c r="AP126" s="780"/>
      <c r="AQ126" s="748"/>
      <c r="AR126" s="748"/>
      <c r="AS126" s="780"/>
      <c r="AT126" s="780"/>
      <c r="AU126" s="780"/>
      <c r="AV126" s="780"/>
      <c r="AW126" s="780"/>
      <c r="AX126" s="780"/>
      <c r="AY126" s="780"/>
      <c r="AZ126" s="780"/>
      <c r="BA126" s="780"/>
      <c r="BB126" s="780"/>
      <c r="BC126" s="780"/>
      <c r="BD126" s="780"/>
      <c r="BE126" s="780"/>
      <c r="BF126" s="780"/>
      <c r="BG126" s="943"/>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732"/>
      <c r="CN126" s="732"/>
      <c r="CO126" s="732"/>
      <c r="CP126" s="732"/>
      <c r="CQ126" s="732"/>
      <c r="CR126" s="732"/>
      <c r="CS126" s="732"/>
      <c r="CT126" s="732"/>
      <c r="CU126" s="732"/>
      <c r="CV126" s="732"/>
      <c r="CW126" s="732"/>
      <c r="CX126" s="732"/>
      <c r="CY126" s="732"/>
      <c r="CZ126" s="732"/>
      <c r="DA126" s="732"/>
      <c r="DB126" s="732"/>
      <c r="DC126" s="732"/>
      <c r="DD126" s="732"/>
      <c r="DE126" s="732"/>
      <c r="DF126" s="732"/>
      <c r="DG126" s="732"/>
      <c r="DH126" s="732"/>
      <c r="DI126" s="732"/>
      <c r="DJ126" s="732"/>
      <c r="DK126" s="732"/>
      <c r="DL126" s="732"/>
      <c r="DM126" s="732"/>
      <c r="DN126" s="732"/>
      <c r="DO126" s="732"/>
      <c r="DP126" s="732"/>
      <c r="DQ126" s="732"/>
      <c r="DR126" s="732"/>
      <c r="DS126" s="732"/>
      <c r="DT126" s="732"/>
      <c r="DU126" s="732"/>
      <c r="DV126" s="732"/>
      <c r="DW126" s="732"/>
      <c r="DX126" s="732"/>
      <c r="DY126" s="732"/>
      <c r="DZ126" s="732"/>
      <c r="EA126" s="732"/>
      <c r="EB126" s="732"/>
      <c r="EC126" s="732"/>
      <c r="ED126" s="732"/>
      <c r="EE126" s="732"/>
      <c r="EF126" s="732"/>
      <c r="EG126" s="732"/>
      <c r="EH126" s="732"/>
      <c r="EI126" s="732"/>
      <c r="EJ126" s="732"/>
      <c r="EK126" s="732"/>
      <c r="EL126" s="732"/>
      <c r="EM126" s="732"/>
      <c r="EN126" s="732"/>
      <c r="EO126" s="732"/>
    </row>
    <row r="127" spans="2:145" s="770" customFormat="1" x14ac:dyDescent="0.25">
      <c r="B127" s="803">
        <v>33</v>
      </c>
      <c r="C127" s="889" t="s">
        <v>2075</v>
      </c>
      <c r="D127" s="432" t="s">
        <v>2076</v>
      </c>
      <c r="E127" s="940" t="s">
        <v>1880</v>
      </c>
      <c r="F127" s="806">
        <v>2</v>
      </c>
      <c r="G127" s="941"/>
      <c r="H127" s="942"/>
      <c r="I127" s="942"/>
      <c r="J127" s="942">
        <v>2.2800000000000001E-2</v>
      </c>
      <c r="K127" s="942">
        <v>2.23E-2</v>
      </c>
      <c r="L127" s="942">
        <v>2.46E-2</v>
      </c>
      <c r="M127" s="942">
        <v>2.8799999999999999E-2</v>
      </c>
      <c r="N127" s="942">
        <v>3.5000000000000003E-2</v>
      </c>
      <c r="O127" s="966">
        <v>5.2999999999999999E-2</v>
      </c>
      <c r="P127" s="942">
        <v>5.2999999999999999E-2</v>
      </c>
      <c r="Q127" s="942">
        <v>5.2999999999999999E-2</v>
      </c>
      <c r="R127" s="942">
        <v>5.2999999999999999E-2</v>
      </c>
      <c r="S127" s="942">
        <v>5.2999999999999999E-2</v>
      </c>
      <c r="T127" s="960"/>
      <c r="U127" s="755"/>
      <c r="V127" s="949"/>
      <c r="W127" s="811"/>
      <c r="X127" s="732"/>
      <c r="Y127" s="782"/>
      <c r="Z127" s="782"/>
      <c r="AA127" s="747"/>
      <c r="AB127" s="748"/>
      <c r="AC127" s="780"/>
      <c r="AD127" s="780"/>
      <c r="AE127" s="780"/>
      <c r="AF127" s="780"/>
      <c r="AG127" s="780"/>
      <c r="AH127" s="780"/>
      <c r="AI127" s="780"/>
      <c r="AJ127" s="780"/>
      <c r="AK127" s="780"/>
      <c r="AL127" s="780"/>
      <c r="AM127" s="780"/>
      <c r="AN127" s="780"/>
      <c r="AO127" s="780"/>
      <c r="AP127" s="780"/>
      <c r="AQ127" s="748"/>
      <c r="AR127" s="748"/>
      <c r="AS127" s="780"/>
      <c r="AT127" s="780"/>
      <c r="AU127" s="780"/>
      <c r="AV127" s="780"/>
      <c r="AW127" s="780"/>
      <c r="AX127" s="780"/>
      <c r="AY127" s="780"/>
      <c r="AZ127" s="780"/>
      <c r="BA127" s="780"/>
      <c r="BB127" s="780"/>
      <c r="BC127" s="780"/>
      <c r="BD127" s="780"/>
      <c r="BE127" s="780"/>
      <c r="BF127" s="780"/>
      <c r="BG127" s="943"/>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c r="DK127" s="732"/>
      <c r="DL127" s="732"/>
      <c r="DM127" s="732"/>
      <c r="DN127" s="732"/>
      <c r="DO127" s="732"/>
      <c r="DP127" s="732"/>
      <c r="DQ127" s="732"/>
      <c r="DR127" s="732"/>
      <c r="DS127" s="732"/>
      <c r="DT127" s="732"/>
      <c r="DU127" s="732"/>
      <c r="DV127" s="732"/>
      <c r="DW127" s="732"/>
      <c r="DX127" s="732"/>
      <c r="DY127" s="732"/>
      <c r="DZ127" s="732"/>
      <c r="EA127" s="732"/>
      <c r="EB127" s="732"/>
      <c r="EC127" s="732"/>
      <c r="ED127" s="732"/>
      <c r="EE127" s="732"/>
      <c r="EF127" s="732"/>
      <c r="EG127" s="732"/>
      <c r="EH127" s="732"/>
      <c r="EI127" s="732"/>
      <c r="EJ127" s="732"/>
      <c r="EK127" s="732"/>
      <c r="EL127" s="732"/>
      <c r="EM127" s="732"/>
      <c r="EN127" s="732"/>
      <c r="EO127" s="732"/>
    </row>
    <row r="128" spans="2:145" s="770" customFormat="1" x14ac:dyDescent="0.25">
      <c r="B128" s="803">
        <v>34</v>
      </c>
      <c r="C128" s="938" t="s">
        <v>2077</v>
      </c>
      <c r="D128" s="934" t="s">
        <v>2078</v>
      </c>
      <c r="E128" s="816" t="s">
        <v>1932</v>
      </c>
      <c r="F128" s="817">
        <v>2</v>
      </c>
      <c r="G128" s="944"/>
      <c r="H128" s="945"/>
      <c r="I128" s="945"/>
      <c r="J128" s="945">
        <v>24.58</v>
      </c>
      <c r="K128" s="945">
        <v>25.58</v>
      </c>
      <c r="L128" s="947">
        <v>27.8</v>
      </c>
      <c r="M128" s="947">
        <v>27.06</v>
      </c>
      <c r="N128" s="947">
        <v>27.37</v>
      </c>
      <c r="O128" s="947">
        <v>27.96</v>
      </c>
      <c r="P128" s="947">
        <v>28.62</v>
      </c>
      <c r="Q128" s="947">
        <v>28.54</v>
      </c>
      <c r="R128" s="947">
        <v>29.23</v>
      </c>
      <c r="S128" s="947">
        <v>29.94</v>
      </c>
      <c r="T128" s="961"/>
      <c r="U128" s="755"/>
      <c r="V128" s="912"/>
      <c r="W128" s="811"/>
      <c r="X128" s="732"/>
      <c r="Y128" s="782"/>
      <c r="Z128" s="782"/>
      <c r="AA128" s="747"/>
      <c r="AB128" s="748"/>
      <c r="AC128" s="780"/>
      <c r="AD128" s="780"/>
      <c r="AE128" s="780"/>
      <c r="AF128" s="780"/>
      <c r="AG128" s="780"/>
      <c r="AH128" s="780"/>
      <c r="AI128" s="780"/>
      <c r="AJ128" s="780"/>
      <c r="AK128" s="780"/>
      <c r="AL128" s="780"/>
      <c r="AM128" s="780"/>
      <c r="AN128" s="780"/>
      <c r="AO128" s="780"/>
      <c r="AP128" s="780"/>
      <c r="AQ128" s="748"/>
      <c r="AR128" s="748"/>
      <c r="AS128" s="802"/>
      <c r="AT128" s="802"/>
      <c r="AU128" s="802"/>
      <c r="AV128" s="802"/>
      <c r="AW128" s="802"/>
      <c r="AX128" s="802"/>
      <c r="AY128" s="802"/>
      <c r="AZ128" s="802"/>
      <c r="BA128" s="802"/>
      <c r="BB128" s="802"/>
      <c r="BC128" s="802"/>
      <c r="BD128" s="802"/>
      <c r="BE128" s="802"/>
      <c r="BF128" s="802"/>
      <c r="BG128" s="943"/>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732"/>
      <c r="CN128" s="732"/>
      <c r="CO128" s="732"/>
      <c r="CP128" s="732"/>
      <c r="CQ128" s="732"/>
      <c r="CR128" s="732"/>
      <c r="CS128" s="732"/>
      <c r="CT128" s="732"/>
      <c r="CU128" s="732"/>
      <c r="CV128" s="732"/>
      <c r="CW128" s="732"/>
      <c r="CX128" s="732"/>
      <c r="CY128" s="732"/>
      <c r="CZ128" s="732"/>
      <c r="DA128" s="732"/>
      <c r="DB128" s="732"/>
      <c r="DC128" s="732"/>
      <c r="DD128" s="732"/>
      <c r="DE128" s="732"/>
      <c r="DF128" s="732"/>
      <c r="DG128" s="732"/>
      <c r="DH128" s="732"/>
      <c r="DI128" s="732"/>
      <c r="DJ128" s="732"/>
      <c r="DK128" s="732"/>
      <c r="DL128" s="732"/>
      <c r="DM128" s="732"/>
      <c r="DN128" s="732"/>
      <c r="DO128" s="732"/>
      <c r="DP128" s="732"/>
      <c r="DQ128" s="732"/>
      <c r="DR128" s="732"/>
      <c r="DS128" s="732"/>
      <c r="DT128" s="732"/>
      <c r="DU128" s="732"/>
      <c r="DV128" s="732"/>
      <c r="DW128" s="732"/>
      <c r="DX128" s="732"/>
      <c r="DY128" s="732"/>
      <c r="DZ128" s="732"/>
      <c r="EA128" s="732"/>
      <c r="EB128" s="732"/>
      <c r="EC128" s="732"/>
      <c r="ED128" s="732"/>
      <c r="EE128" s="732"/>
      <c r="EF128" s="732"/>
      <c r="EG128" s="732"/>
      <c r="EH128" s="732"/>
      <c r="EI128" s="732"/>
      <c r="EJ128" s="732"/>
      <c r="EK128" s="732"/>
      <c r="EL128" s="732"/>
      <c r="EM128" s="732"/>
      <c r="EN128" s="732"/>
      <c r="EO128" s="732"/>
    </row>
    <row r="129" spans="2:145" s="770" customFormat="1" ht="15.75" thickBot="1" x14ac:dyDescent="0.3">
      <c r="B129" s="822">
        <v>35</v>
      </c>
      <c r="C129" s="950" t="s">
        <v>2079</v>
      </c>
      <c r="D129" s="824" t="s">
        <v>2080</v>
      </c>
      <c r="E129" s="951" t="s">
        <v>41</v>
      </c>
      <c r="F129" s="826">
        <v>3</v>
      </c>
      <c r="G129" s="952"/>
      <c r="H129" s="953"/>
      <c r="I129" s="953"/>
      <c r="J129" s="953">
        <v>23.277999999999999</v>
      </c>
      <c r="K129" s="953">
        <v>23.986000000000001</v>
      </c>
      <c r="L129" s="953">
        <v>23.850999999999999</v>
      </c>
      <c r="M129" s="954">
        <v>21.738</v>
      </c>
      <c r="N129" s="954">
        <v>21.062000000000001</v>
      </c>
      <c r="O129" s="954">
        <v>18.869</v>
      </c>
      <c r="P129" s="954">
        <v>18.881</v>
      </c>
      <c r="Q129" s="954">
        <v>19.013000000000002</v>
      </c>
      <c r="R129" s="954">
        <v>19.169</v>
      </c>
      <c r="S129" s="954">
        <v>19.591999999999999</v>
      </c>
      <c r="T129" s="962"/>
      <c r="U129" s="755"/>
      <c r="V129" s="955"/>
      <c r="W129" s="831"/>
      <c r="X129" s="732"/>
      <c r="Y129" s="782"/>
      <c r="Z129" s="782"/>
      <c r="AA129" s="747"/>
      <c r="AB129" s="748"/>
      <c r="AC129" s="780"/>
      <c r="AD129" s="780"/>
      <c r="AE129" s="780"/>
      <c r="AF129" s="780"/>
      <c r="AG129" s="780"/>
      <c r="AH129" s="780"/>
      <c r="AI129" s="780"/>
      <c r="AJ129" s="780"/>
      <c r="AK129" s="780"/>
      <c r="AL129" s="780"/>
      <c r="AM129" s="780"/>
      <c r="AN129" s="780"/>
      <c r="AO129" s="780"/>
      <c r="AP129" s="780"/>
      <c r="AQ129" s="748"/>
      <c r="AR129" s="748"/>
      <c r="AS129" s="802"/>
      <c r="AT129" s="802"/>
      <c r="AU129" s="802"/>
      <c r="AV129" s="802"/>
      <c r="AW129" s="802"/>
      <c r="AX129" s="802"/>
      <c r="AY129" s="802"/>
      <c r="AZ129" s="802"/>
      <c r="BA129" s="802"/>
      <c r="BB129" s="802"/>
      <c r="BC129" s="802"/>
      <c r="BD129" s="802"/>
      <c r="BE129" s="802"/>
      <c r="BF129" s="802"/>
      <c r="BG129" s="943"/>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c r="DK129" s="732"/>
      <c r="DL129" s="732"/>
      <c r="DM129" s="732"/>
      <c r="DN129" s="732"/>
      <c r="DO129" s="732"/>
      <c r="DP129" s="732"/>
      <c r="DQ129" s="732"/>
      <c r="DR129" s="732"/>
      <c r="DS129" s="732"/>
      <c r="DT129" s="732"/>
      <c r="DU129" s="732"/>
      <c r="DV129" s="732"/>
      <c r="DW129" s="732"/>
      <c r="DX129" s="732"/>
      <c r="DY129" s="732"/>
      <c r="DZ129" s="732"/>
      <c r="EA129" s="732"/>
      <c r="EB129" s="732"/>
      <c r="EC129" s="732"/>
      <c r="ED129" s="732"/>
      <c r="EE129" s="732"/>
      <c r="EF129" s="732"/>
      <c r="EG129" s="732"/>
      <c r="EH129" s="732"/>
      <c r="EI129" s="732"/>
      <c r="EJ129" s="732"/>
      <c r="EK129" s="732"/>
      <c r="EL129" s="732"/>
      <c r="EM129" s="732"/>
      <c r="EN129" s="732"/>
      <c r="EO129" s="732"/>
    </row>
    <row r="130" spans="2:145" s="770" customFormat="1" ht="15.75" thickBot="1" x14ac:dyDescent="0.3">
      <c r="B130" s="863"/>
      <c r="C130" s="732"/>
      <c r="D130" s="864"/>
      <c r="E130" s="866"/>
      <c r="F130" s="866"/>
      <c r="G130" s="956"/>
      <c r="H130" s="956"/>
      <c r="I130" s="956"/>
      <c r="J130" s="956"/>
      <c r="K130" s="956"/>
      <c r="L130" s="956"/>
      <c r="M130" s="956"/>
      <c r="N130" s="956"/>
      <c r="O130" s="956"/>
      <c r="P130" s="956"/>
      <c r="Q130" s="956"/>
      <c r="R130" s="956"/>
      <c r="S130" s="956"/>
      <c r="T130" s="956"/>
      <c r="U130" s="755"/>
      <c r="V130" s="903"/>
      <c r="W130" s="789"/>
      <c r="X130" s="732"/>
      <c r="Y130" s="782"/>
      <c r="Z130" s="747"/>
      <c r="AA130" s="747"/>
      <c r="AB130" s="748"/>
      <c r="AC130" s="749"/>
      <c r="AD130" s="749"/>
      <c r="AE130" s="749"/>
      <c r="AF130" s="749"/>
      <c r="AG130" s="749"/>
      <c r="AH130" s="749"/>
      <c r="AI130" s="749"/>
      <c r="AJ130" s="749"/>
      <c r="AK130" s="749"/>
      <c r="AL130" s="749"/>
      <c r="AM130" s="749"/>
      <c r="AN130" s="749"/>
      <c r="AO130" s="749"/>
      <c r="AP130" s="749"/>
      <c r="AQ130" s="748"/>
      <c r="AR130" s="748"/>
      <c r="AS130" s="749"/>
      <c r="AT130" s="749"/>
      <c r="AU130" s="749"/>
      <c r="AV130" s="749"/>
      <c r="AW130" s="749"/>
      <c r="AX130" s="749"/>
      <c r="AY130" s="749"/>
      <c r="AZ130" s="749"/>
      <c r="BA130" s="749"/>
      <c r="BB130" s="749"/>
      <c r="BC130" s="749"/>
      <c r="BD130" s="749"/>
      <c r="BE130" s="749"/>
      <c r="BF130" s="749"/>
      <c r="BG130" s="748"/>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c r="DK130" s="732"/>
      <c r="DL130" s="732"/>
      <c r="DM130" s="732"/>
      <c r="DN130" s="732"/>
      <c r="DO130" s="732"/>
      <c r="DP130" s="732"/>
      <c r="DQ130" s="732"/>
      <c r="DR130" s="732"/>
      <c r="DS130" s="732"/>
      <c r="DT130" s="732"/>
      <c r="DU130" s="732"/>
      <c r="DV130" s="732"/>
      <c r="DW130" s="732"/>
      <c r="DX130" s="732"/>
      <c r="DY130" s="732"/>
      <c r="DZ130" s="732"/>
      <c r="EA130" s="732"/>
      <c r="EB130" s="732"/>
      <c r="EC130" s="732"/>
      <c r="ED130" s="732"/>
      <c r="EE130" s="732"/>
      <c r="EF130" s="732"/>
      <c r="EG130" s="732"/>
      <c r="EH130" s="732"/>
      <c r="EI130" s="732"/>
      <c r="EJ130" s="732"/>
      <c r="EK130" s="732"/>
      <c r="EL130" s="732"/>
      <c r="EM130" s="732"/>
      <c r="EN130" s="732"/>
      <c r="EO130" s="732"/>
    </row>
    <row r="131" spans="2:145" s="770" customFormat="1" ht="15.75" thickBot="1" x14ac:dyDescent="0.3">
      <c r="B131" s="917" t="s">
        <v>2081</v>
      </c>
      <c r="C131" s="918" t="s">
        <v>2082</v>
      </c>
      <c r="D131" s="864"/>
      <c r="E131" s="865"/>
      <c r="F131" s="883"/>
      <c r="L131" s="919"/>
      <c r="M131" s="919"/>
      <c r="R131" s="732"/>
      <c r="S131" s="732"/>
      <c r="T131" s="732"/>
      <c r="U131" s="732"/>
      <c r="V131" s="774"/>
      <c r="W131" s="732"/>
      <c r="X131" s="732"/>
      <c r="Y131" s="782"/>
      <c r="Z131" s="747"/>
      <c r="AA131" s="747"/>
      <c r="AB131" s="748"/>
      <c r="AC131" s="749"/>
      <c r="AD131" s="749"/>
      <c r="AE131" s="749"/>
      <c r="AF131" s="749"/>
      <c r="AG131" s="749"/>
      <c r="AH131" s="749"/>
      <c r="AI131" s="749"/>
      <c r="AJ131" s="749"/>
      <c r="AK131" s="749"/>
      <c r="AL131" s="749"/>
      <c r="AM131" s="749"/>
      <c r="AN131" s="749"/>
      <c r="AO131" s="749"/>
      <c r="AP131" s="749"/>
      <c r="AQ131" s="748"/>
      <c r="AR131" s="748"/>
      <c r="AS131" s="749"/>
      <c r="AT131" s="749"/>
      <c r="AU131" s="749"/>
      <c r="AV131" s="749"/>
      <c r="AW131" s="749"/>
      <c r="AX131" s="749"/>
      <c r="AY131" s="749"/>
      <c r="AZ131" s="749"/>
      <c r="BA131" s="749"/>
      <c r="BB131" s="749"/>
      <c r="BC131" s="749"/>
      <c r="BD131" s="749"/>
      <c r="BE131" s="749"/>
      <c r="BF131" s="749"/>
      <c r="BG131" s="748"/>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c r="DK131" s="732"/>
      <c r="DL131" s="732"/>
      <c r="DM131" s="732"/>
      <c r="DN131" s="732"/>
      <c r="DO131" s="732"/>
      <c r="DP131" s="732"/>
      <c r="DQ131" s="732"/>
      <c r="DR131" s="732"/>
      <c r="DS131" s="732"/>
      <c r="DT131" s="732"/>
      <c r="DU131" s="732"/>
      <c r="DV131" s="732"/>
      <c r="DW131" s="732"/>
      <c r="DX131" s="732"/>
      <c r="DY131" s="732"/>
      <c r="DZ131" s="732"/>
      <c r="EA131" s="732"/>
      <c r="EB131" s="732"/>
      <c r="EC131" s="732"/>
      <c r="ED131" s="732"/>
      <c r="EE131" s="732"/>
      <c r="EF131" s="732"/>
      <c r="EG131" s="732"/>
      <c r="EH131" s="732"/>
      <c r="EI131" s="732"/>
      <c r="EJ131" s="732"/>
      <c r="EK131" s="732"/>
      <c r="EL131" s="732"/>
      <c r="EM131" s="732"/>
      <c r="EN131" s="732"/>
      <c r="EO131" s="732"/>
    </row>
    <row r="132" spans="2:145" s="770" customFormat="1" x14ac:dyDescent="0.25">
      <c r="B132" s="791">
        <v>27</v>
      </c>
      <c r="C132" s="920" t="s">
        <v>2083</v>
      </c>
      <c r="D132" s="793" t="s">
        <v>2084</v>
      </c>
      <c r="E132" s="921" t="s">
        <v>1912</v>
      </c>
      <c r="F132" s="922" t="s">
        <v>1913</v>
      </c>
      <c r="G132" s="3653" t="s">
        <v>2064</v>
      </c>
      <c r="H132" s="3654"/>
      <c r="I132" s="3655"/>
      <c r="J132" s="923"/>
      <c r="K132" s="923"/>
      <c r="L132" s="923"/>
      <c r="M132" s="923"/>
      <c r="N132" s="923"/>
      <c r="O132" s="923"/>
      <c r="P132" s="923"/>
      <c r="Q132" s="923"/>
      <c r="R132" s="923"/>
      <c r="S132" s="923"/>
      <c r="T132" s="923"/>
      <c r="U132" s="755"/>
      <c r="V132" s="907"/>
      <c r="W132" s="801"/>
      <c r="X132" s="732"/>
      <c r="Y132" s="782"/>
      <c r="Z132" s="965"/>
      <c r="AA132" s="747"/>
      <c r="AB132" s="748"/>
      <c r="AC132" s="780"/>
      <c r="AD132" s="780"/>
      <c r="AE132" s="780"/>
      <c r="AF132" s="780"/>
      <c r="AG132" s="780"/>
      <c r="AH132" s="780"/>
      <c r="AI132" s="780"/>
      <c r="AJ132" s="780"/>
      <c r="AK132" s="780"/>
      <c r="AL132" s="780"/>
      <c r="AM132" s="780"/>
      <c r="AN132" s="780"/>
      <c r="AO132" s="780"/>
      <c r="AP132" s="780"/>
      <c r="AQ132" s="748"/>
      <c r="AR132" s="748"/>
      <c r="AS132" s="780"/>
      <c r="AT132" s="780"/>
      <c r="AU132" s="780"/>
      <c r="AV132" s="780"/>
      <c r="AW132" s="780"/>
      <c r="AX132" s="780"/>
      <c r="AY132" s="780"/>
      <c r="AZ132" s="780"/>
      <c r="BA132" s="780"/>
      <c r="BB132" s="780"/>
      <c r="BC132" s="780"/>
      <c r="BD132" s="780"/>
      <c r="BE132" s="780"/>
      <c r="BF132" s="780"/>
      <c r="BG132" s="748"/>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c r="DK132" s="732"/>
      <c r="DL132" s="732"/>
      <c r="DM132" s="732"/>
      <c r="DN132" s="732"/>
      <c r="DO132" s="732"/>
      <c r="DP132" s="732"/>
      <c r="DQ132" s="732"/>
      <c r="DR132" s="732"/>
      <c r="DS132" s="732"/>
      <c r="DT132" s="732"/>
      <c r="DU132" s="732"/>
      <c r="DV132" s="732"/>
      <c r="DW132" s="732"/>
      <c r="DX132" s="732"/>
      <c r="DY132" s="732"/>
      <c r="DZ132" s="732"/>
      <c r="EA132" s="732"/>
      <c r="EB132" s="732"/>
      <c r="EC132" s="732"/>
      <c r="ED132" s="732"/>
      <c r="EE132" s="732"/>
      <c r="EF132" s="732"/>
      <c r="EG132" s="732"/>
      <c r="EH132" s="732"/>
      <c r="EI132" s="732"/>
      <c r="EJ132" s="732"/>
      <c r="EK132" s="732"/>
      <c r="EL132" s="732"/>
      <c r="EM132" s="732"/>
      <c r="EN132" s="732"/>
      <c r="EO132" s="732"/>
    </row>
    <row r="133" spans="2:145" s="770" customFormat="1" x14ac:dyDescent="0.25">
      <c r="B133" s="924">
        <v>28</v>
      </c>
      <c r="C133" s="925" t="s">
        <v>2085</v>
      </c>
      <c r="D133" s="432" t="s">
        <v>2086</v>
      </c>
      <c r="E133" s="926" t="s">
        <v>1912</v>
      </c>
      <c r="F133" s="927" t="s">
        <v>1913</v>
      </c>
      <c r="G133" s="3656" t="s">
        <v>1961</v>
      </c>
      <c r="H133" s="3657"/>
      <c r="I133" s="3658"/>
      <c r="J133" s="923"/>
      <c r="K133" s="923"/>
      <c r="L133" s="923"/>
      <c r="M133" s="923"/>
      <c r="N133" s="923"/>
      <c r="O133" s="923"/>
      <c r="P133" s="923"/>
      <c r="Q133" s="923"/>
      <c r="R133" s="923"/>
      <c r="S133" s="923"/>
      <c r="T133" s="923"/>
      <c r="U133" s="755"/>
      <c r="V133" s="928"/>
      <c r="W133" s="929"/>
      <c r="X133" s="732"/>
      <c r="Y133" s="782"/>
      <c r="Z133" s="965"/>
      <c r="AA133" s="747"/>
      <c r="AB133" s="748"/>
      <c r="AC133" s="780"/>
      <c r="AD133" s="780"/>
      <c r="AE133" s="780"/>
      <c r="AF133" s="780"/>
      <c r="AG133" s="780"/>
      <c r="AH133" s="780"/>
      <c r="AI133" s="780"/>
      <c r="AJ133" s="780"/>
      <c r="AK133" s="780"/>
      <c r="AL133" s="780"/>
      <c r="AM133" s="780"/>
      <c r="AN133" s="780"/>
      <c r="AO133" s="780"/>
      <c r="AP133" s="780"/>
      <c r="AQ133" s="748"/>
      <c r="AR133" s="748"/>
      <c r="AS133" s="780"/>
      <c r="AT133" s="780"/>
      <c r="AU133" s="780"/>
      <c r="AV133" s="780"/>
      <c r="AW133" s="780"/>
      <c r="AX133" s="780"/>
      <c r="AY133" s="780"/>
      <c r="AZ133" s="780"/>
      <c r="BA133" s="780"/>
      <c r="BB133" s="780"/>
      <c r="BC133" s="780"/>
      <c r="BD133" s="780"/>
      <c r="BE133" s="780"/>
      <c r="BF133" s="780"/>
      <c r="BG133" s="748"/>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c r="DK133" s="732"/>
      <c r="DL133" s="732"/>
      <c r="DM133" s="732"/>
      <c r="DN133" s="732"/>
      <c r="DO133" s="732"/>
      <c r="DP133" s="732"/>
      <c r="DQ133" s="732"/>
      <c r="DR133" s="732"/>
      <c r="DS133" s="732"/>
      <c r="DT133" s="732"/>
      <c r="DU133" s="732"/>
      <c r="DV133" s="732"/>
      <c r="DW133" s="732"/>
      <c r="DX133" s="732"/>
      <c r="DY133" s="732"/>
      <c r="DZ133" s="732"/>
      <c r="EA133" s="732"/>
      <c r="EB133" s="732"/>
      <c r="EC133" s="732"/>
      <c r="ED133" s="732"/>
      <c r="EE133" s="732"/>
      <c r="EF133" s="732"/>
      <c r="EG133" s="732"/>
      <c r="EH133" s="732"/>
      <c r="EI133" s="732"/>
      <c r="EJ133" s="732"/>
      <c r="EK133" s="732"/>
      <c r="EL133" s="732"/>
      <c r="EM133" s="732"/>
      <c r="EN133" s="732"/>
      <c r="EO133" s="732"/>
    </row>
    <row r="134" spans="2:145" s="770" customFormat="1" ht="15.75" thickBot="1" x14ac:dyDescent="0.3">
      <c r="B134" s="803">
        <v>29</v>
      </c>
      <c r="C134" s="930" t="s">
        <v>2087</v>
      </c>
      <c r="D134" s="432" t="s">
        <v>2088</v>
      </c>
      <c r="E134" s="926" t="s">
        <v>1912</v>
      </c>
      <c r="F134" s="927" t="s">
        <v>1913</v>
      </c>
      <c r="G134" s="3656" t="s">
        <v>2089</v>
      </c>
      <c r="H134" s="3657"/>
      <c r="I134" s="3658"/>
      <c r="J134" s="933"/>
      <c r="K134" s="933"/>
      <c r="L134" s="933"/>
      <c r="M134" s="933"/>
      <c r="N134" s="933"/>
      <c r="O134" s="933"/>
      <c r="P134" s="933"/>
      <c r="Q134" s="933"/>
      <c r="R134" s="933"/>
      <c r="S134" s="933"/>
      <c r="T134" s="933"/>
      <c r="U134" s="755"/>
      <c r="V134" s="912"/>
      <c r="W134" s="811"/>
      <c r="X134" s="732"/>
      <c r="Y134" s="782"/>
      <c r="Z134" s="965"/>
      <c r="AA134" s="747"/>
      <c r="AB134" s="748"/>
      <c r="AC134" s="780"/>
      <c r="AD134" s="780"/>
      <c r="AE134" s="780"/>
      <c r="AF134" s="780"/>
      <c r="AG134" s="780"/>
      <c r="AH134" s="780"/>
      <c r="AI134" s="780"/>
      <c r="AJ134" s="780"/>
      <c r="AK134" s="780"/>
      <c r="AL134" s="780"/>
      <c r="AM134" s="780"/>
      <c r="AN134" s="780"/>
      <c r="AO134" s="780"/>
      <c r="AP134" s="780"/>
      <c r="AQ134" s="748"/>
      <c r="AR134" s="748"/>
      <c r="AS134" s="780"/>
      <c r="AT134" s="780"/>
      <c r="AU134" s="780"/>
      <c r="AV134" s="780"/>
      <c r="AW134" s="780"/>
      <c r="AX134" s="780"/>
      <c r="AY134" s="780"/>
      <c r="AZ134" s="780"/>
      <c r="BA134" s="780"/>
      <c r="BB134" s="780"/>
      <c r="BC134" s="780"/>
      <c r="BD134" s="780"/>
      <c r="BE134" s="780"/>
      <c r="BF134" s="780"/>
      <c r="BG134" s="748"/>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c r="DK134" s="732"/>
      <c r="DL134" s="732"/>
      <c r="DM134" s="732"/>
      <c r="DN134" s="732"/>
      <c r="DO134" s="732"/>
      <c r="DP134" s="732"/>
      <c r="DQ134" s="732"/>
      <c r="DR134" s="732"/>
      <c r="DS134" s="732"/>
      <c r="DT134" s="732"/>
      <c r="DU134" s="732"/>
      <c r="DV134" s="732"/>
      <c r="DW134" s="732"/>
      <c r="DX134" s="732"/>
      <c r="DY134" s="732"/>
      <c r="DZ134" s="732"/>
      <c r="EA134" s="732"/>
      <c r="EB134" s="732"/>
      <c r="EC134" s="732"/>
      <c r="ED134" s="732"/>
      <c r="EE134" s="732"/>
      <c r="EF134" s="732"/>
      <c r="EG134" s="732"/>
      <c r="EH134" s="732"/>
      <c r="EI134" s="732"/>
      <c r="EJ134" s="732"/>
      <c r="EK134" s="732"/>
      <c r="EL134" s="732"/>
      <c r="EM134" s="732"/>
      <c r="EN134" s="732"/>
      <c r="EO134" s="732"/>
    </row>
    <row r="135" spans="2:145" s="770" customFormat="1" x14ac:dyDescent="0.25">
      <c r="B135" s="803">
        <v>30</v>
      </c>
      <c r="C135" s="930" t="s">
        <v>2090</v>
      </c>
      <c r="D135" s="934" t="s">
        <v>2091</v>
      </c>
      <c r="E135" s="926" t="s">
        <v>1923</v>
      </c>
      <c r="F135" s="935">
        <v>0</v>
      </c>
      <c r="G135" s="936"/>
      <c r="H135" s="937"/>
      <c r="I135" s="937"/>
      <c r="J135" s="937">
        <v>120</v>
      </c>
      <c r="K135" s="937">
        <v>123</v>
      </c>
      <c r="L135" s="937">
        <v>125</v>
      </c>
      <c r="M135" s="937">
        <v>106</v>
      </c>
      <c r="N135" s="937">
        <v>96</v>
      </c>
      <c r="O135" s="937">
        <v>89</v>
      </c>
      <c r="P135" s="937">
        <v>85</v>
      </c>
      <c r="Q135" s="937">
        <v>82</v>
      </c>
      <c r="R135" s="937">
        <v>80</v>
      </c>
      <c r="S135" s="937">
        <v>78</v>
      </c>
      <c r="T135" s="959"/>
      <c r="U135" s="755"/>
      <c r="V135" s="912"/>
      <c r="W135" s="811"/>
      <c r="X135" s="732"/>
      <c r="Y135" s="782"/>
      <c r="Z135" s="782"/>
      <c r="AA135" s="747"/>
      <c r="AB135" s="748"/>
      <c r="AC135" s="780"/>
      <c r="AD135" s="780"/>
      <c r="AE135" s="780"/>
      <c r="AF135" s="780"/>
      <c r="AG135" s="780"/>
      <c r="AH135" s="780"/>
      <c r="AI135" s="780"/>
      <c r="AJ135" s="780"/>
      <c r="AK135" s="780"/>
      <c r="AL135" s="780"/>
      <c r="AM135" s="780"/>
      <c r="AN135" s="780"/>
      <c r="AO135" s="780"/>
      <c r="AP135" s="780"/>
      <c r="AQ135" s="748"/>
      <c r="AR135" s="748"/>
      <c r="AS135" s="802"/>
      <c r="AT135" s="802"/>
      <c r="AU135" s="802"/>
      <c r="AV135" s="802"/>
      <c r="AW135" s="802"/>
      <c r="AX135" s="802"/>
      <c r="AY135" s="802"/>
      <c r="AZ135" s="802"/>
      <c r="BA135" s="802"/>
      <c r="BB135" s="802"/>
      <c r="BC135" s="802"/>
      <c r="BD135" s="802"/>
      <c r="BE135" s="802"/>
      <c r="BF135" s="802"/>
      <c r="BG135" s="873"/>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c r="DK135" s="732"/>
      <c r="DL135" s="732"/>
      <c r="DM135" s="732"/>
      <c r="DN135" s="732"/>
      <c r="DO135" s="732"/>
      <c r="DP135" s="732"/>
      <c r="DQ135" s="732"/>
      <c r="DR135" s="732"/>
      <c r="DS135" s="732"/>
      <c r="DT135" s="732"/>
      <c r="DU135" s="732"/>
      <c r="DV135" s="732"/>
      <c r="DW135" s="732"/>
      <c r="DX135" s="732"/>
      <c r="DY135" s="732"/>
      <c r="DZ135" s="732"/>
      <c r="EA135" s="732"/>
      <c r="EB135" s="732"/>
      <c r="EC135" s="732"/>
      <c r="ED135" s="732"/>
      <c r="EE135" s="732"/>
      <c r="EF135" s="732"/>
      <c r="EG135" s="732"/>
      <c r="EH135" s="732"/>
      <c r="EI135" s="732"/>
      <c r="EJ135" s="732"/>
      <c r="EK135" s="732"/>
      <c r="EL135" s="732"/>
      <c r="EM135" s="732"/>
      <c r="EN135" s="732"/>
      <c r="EO135" s="732"/>
    </row>
    <row r="136" spans="2:145" s="770" customFormat="1" x14ac:dyDescent="0.25">
      <c r="B136" s="803">
        <v>31</v>
      </c>
      <c r="C136" s="938" t="s">
        <v>2092</v>
      </c>
      <c r="D136" s="939" t="s">
        <v>2093</v>
      </c>
      <c r="E136" s="926" t="s">
        <v>1923</v>
      </c>
      <c r="F136" s="935">
        <v>0</v>
      </c>
      <c r="G136" s="936"/>
      <c r="H136" s="937"/>
      <c r="I136" s="937"/>
      <c r="J136" s="937">
        <v>37</v>
      </c>
      <c r="K136" s="937">
        <v>37</v>
      </c>
      <c r="L136" s="937">
        <v>45</v>
      </c>
      <c r="M136" s="937">
        <v>45</v>
      </c>
      <c r="N136" s="937">
        <v>45</v>
      </c>
      <c r="O136" s="937">
        <v>45</v>
      </c>
      <c r="P136" s="937">
        <v>45</v>
      </c>
      <c r="Q136" s="937">
        <v>45</v>
      </c>
      <c r="R136" s="937">
        <v>45</v>
      </c>
      <c r="S136" s="937">
        <v>45</v>
      </c>
      <c r="T136" s="959"/>
      <c r="U136" s="755"/>
      <c r="V136" s="912"/>
      <c r="W136" s="811"/>
      <c r="X136" s="732"/>
      <c r="Y136" s="782"/>
      <c r="Z136" s="782"/>
      <c r="AA136" s="747"/>
      <c r="AB136" s="748"/>
      <c r="AC136" s="780"/>
      <c r="AD136" s="780"/>
      <c r="AE136" s="780"/>
      <c r="AF136" s="780"/>
      <c r="AG136" s="780"/>
      <c r="AH136" s="780"/>
      <c r="AI136" s="780"/>
      <c r="AJ136" s="780"/>
      <c r="AK136" s="780"/>
      <c r="AL136" s="780"/>
      <c r="AM136" s="780"/>
      <c r="AN136" s="780"/>
      <c r="AO136" s="780"/>
      <c r="AP136" s="780"/>
      <c r="AQ136" s="748"/>
      <c r="AR136" s="748"/>
      <c r="AS136" s="802"/>
      <c r="AT136" s="802"/>
      <c r="AU136" s="802"/>
      <c r="AV136" s="802"/>
      <c r="AW136" s="802"/>
      <c r="AX136" s="802"/>
      <c r="AY136" s="802"/>
      <c r="AZ136" s="802"/>
      <c r="BA136" s="802"/>
      <c r="BB136" s="802"/>
      <c r="BC136" s="802"/>
      <c r="BD136" s="802"/>
      <c r="BE136" s="802"/>
      <c r="BF136" s="802"/>
      <c r="BG136" s="873"/>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c r="DK136" s="732"/>
      <c r="DL136" s="732"/>
      <c r="DM136" s="732"/>
      <c r="DN136" s="732"/>
      <c r="DO136" s="732"/>
      <c r="DP136" s="732"/>
      <c r="DQ136" s="732"/>
      <c r="DR136" s="732"/>
      <c r="DS136" s="732"/>
      <c r="DT136" s="732"/>
      <c r="DU136" s="732"/>
      <c r="DV136" s="732"/>
      <c r="DW136" s="732"/>
      <c r="DX136" s="732"/>
      <c r="DY136" s="732"/>
      <c r="DZ136" s="732"/>
      <c r="EA136" s="732"/>
      <c r="EB136" s="732"/>
      <c r="EC136" s="732"/>
      <c r="ED136" s="732"/>
      <c r="EE136" s="732"/>
      <c r="EF136" s="732"/>
      <c r="EG136" s="732"/>
      <c r="EH136" s="732"/>
      <c r="EI136" s="732"/>
      <c r="EJ136" s="732"/>
      <c r="EK136" s="732"/>
      <c r="EL136" s="732"/>
      <c r="EM136" s="732"/>
      <c r="EN136" s="732"/>
      <c r="EO136" s="732"/>
    </row>
    <row r="137" spans="2:145" s="770" customFormat="1" x14ac:dyDescent="0.25">
      <c r="B137" s="803">
        <v>32</v>
      </c>
      <c r="C137" s="889" t="s">
        <v>2094</v>
      </c>
      <c r="D137" s="432" t="s">
        <v>2095</v>
      </c>
      <c r="E137" s="940" t="s">
        <v>1880</v>
      </c>
      <c r="F137" s="806">
        <v>2</v>
      </c>
      <c r="G137" s="941"/>
      <c r="H137" s="942"/>
      <c r="I137" s="942"/>
      <c r="J137" s="942">
        <v>0</v>
      </c>
      <c r="K137" s="942">
        <v>0</v>
      </c>
      <c r="L137" s="966">
        <v>0</v>
      </c>
      <c r="M137" s="942">
        <v>0</v>
      </c>
      <c r="N137" s="942">
        <v>0</v>
      </c>
      <c r="O137" s="942">
        <v>0</v>
      </c>
      <c r="P137" s="942">
        <v>0</v>
      </c>
      <c r="Q137" s="942">
        <v>0</v>
      </c>
      <c r="R137" s="942">
        <v>0</v>
      </c>
      <c r="S137" s="942">
        <v>0</v>
      </c>
      <c r="T137" s="960"/>
      <c r="U137" s="755"/>
      <c r="V137" s="912"/>
      <c r="W137" s="811"/>
      <c r="X137" s="732"/>
      <c r="Y137" s="782"/>
      <c r="Z137" s="782"/>
      <c r="AA137" s="747"/>
      <c r="AB137" s="748"/>
      <c r="AC137" s="780"/>
      <c r="AD137" s="780"/>
      <c r="AE137" s="780"/>
      <c r="AF137" s="780"/>
      <c r="AG137" s="780"/>
      <c r="AH137" s="780"/>
      <c r="AI137" s="780"/>
      <c r="AJ137" s="780"/>
      <c r="AK137" s="780"/>
      <c r="AL137" s="780"/>
      <c r="AM137" s="780"/>
      <c r="AN137" s="780"/>
      <c r="AO137" s="780"/>
      <c r="AP137" s="780"/>
      <c r="AQ137" s="748"/>
      <c r="AR137" s="748"/>
      <c r="AS137" s="780"/>
      <c r="AT137" s="780"/>
      <c r="AU137" s="780"/>
      <c r="AV137" s="780"/>
      <c r="AW137" s="780"/>
      <c r="AX137" s="780"/>
      <c r="AY137" s="780"/>
      <c r="AZ137" s="780"/>
      <c r="BA137" s="780"/>
      <c r="BB137" s="780"/>
      <c r="BC137" s="780"/>
      <c r="BD137" s="780"/>
      <c r="BE137" s="780"/>
      <c r="BF137" s="780"/>
      <c r="BG137" s="943"/>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c r="DK137" s="732"/>
      <c r="DL137" s="732"/>
      <c r="DM137" s="732"/>
      <c r="DN137" s="732"/>
      <c r="DO137" s="732"/>
      <c r="DP137" s="732"/>
      <c r="DQ137" s="732"/>
      <c r="DR137" s="732"/>
      <c r="DS137" s="732"/>
      <c r="DT137" s="732"/>
      <c r="DU137" s="732"/>
      <c r="DV137" s="732"/>
      <c r="DW137" s="732"/>
      <c r="DX137" s="732"/>
      <c r="DY137" s="732"/>
      <c r="DZ137" s="732"/>
      <c r="EA137" s="732"/>
      <c r="EB137" s="732"/>
      <c r="EC137" s="732"/>
      <c r="ED137" s="732"/>
      <c r="EE137" s="732"/>
      <c r="EF137" s="732"/>
      <c r="EG137" s="732"/>
      <c r="EH137" s="732"/>
      <c r="EI137" s="732"/>
      <c r="EJ137" s="732"/>
      <c r="EK137" s="732"/>
      <c r="EL137" s="732"/>
      <c r="EM137" s="732"/>
      <c r="EN137" s="732"/>
      <c r="EO137" s="732"/>
    </row>
    <row r="138" spans="2:145" s="770" customFormat="1" x14ac:dyDescent="0.25">
      <c r="B138" s="803">
        <v>33</v>
      </c>
      <c r="C138" s="889" t="s">
        <v>2096</v>
      </c>
      <c r="D138" s="432" t="s">
        <v>2097</v>
      </c>
      <c r="E138" s="940" t="s">
        <v>1880</v>
      </c>
      <c r="F138" s="806">
        <v>2</v>
      </c>
      <c r="G138" s="941"/>
      <c r="H138" s="942"/>
      <c r="I138" s="942"/>
      <c r="J138" s="942">
        <v>1.38E-2</v>
      </c>
      <c r="K138" s="942">
        <v>1.34E-2</v>
      </c>
      <c r="L138" s="942">
        <v>2.1600000000000001E-2</v>
      </c>
      <c r="M138" s="942">
        <v>2.6800000000000001E-2</v>
      </c>
      <c r="N138" s="942">
        <v>2.8000000000000001E-2</v>
      </c>
      <c r="O138" s="942">
        <v>2.8000000000000001E-2</v>
      </c>
      <c r="P138" s="942">
        <v>2.8000000000000001E-2</v>
      </c>
      <c r="Q138" s="942">
        <v>2.8000000000000001E-2</v>
      </c>
      <c r="R138" s="942">
        <v>2.8000000000000001E-2</v>
      </c>
      <c r="S138" s="942">
        <v>2.8000000000000001E-2</v>
      </c>
      <c r="T138" s="960"/>
      <c r="U138" s="755"/>
      <c r="V138" s="912"/>
      <c r="W138" s="811"/>
      <c r="X138" s="732"/>
      <c r="Y138" s="782"/>
      <c r="Z138" s="782"/>
      <c r="AA138" s="747"/>
      <c r="AB138" s="748"/>
      <c r="AC138" s="780"/>
      <c r="AD138" s="780"/>
      <c r="AE138" s="780"/>
      <c r="AF138" s="780"/>
      <c r="AG138" s="780"/>
      <c r="AH138" s="780"/>
      <c r="AI138" s="780"/>
      <c r="AJ138" s="780"/>
      <c r="AK138" s="780"/>
      <c r="AL138" s="780"/>
      <c r="AM138" s="780"/>
      <c r="AN138" s="780"/>
      <c r="AO138" s="780"/>
      <c r="AP138" s="780"/>
      <c r="AQ138" s="748"/>
      <c r="AR138" s="748"/>
      <c r="AS138" s="780"/>
      <c r="AT138" s="780"/>
      <c r="AU138" s="780"/>
      <c r="AV138" s="780"/>
      <c r="AW138" s="780"/>
      <c r="AX138" s="780"/>
      <c r="AY138" s="780"/>
      <c r="AZ138" s="780"/>
      <c r="BA138" s="780"/>
      <c r="BB138" s="780"/>
      <c r="BC138" s="780"/>
      <c r="BD138" s="780"/>
      <c r="BE138" s="780"/>
      <c r="BF138" s="780"/>
      <c r="BG138" s="943"/>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c r="DK138" s="732"/>
      <c r="DL138" s="732"/>
      <c r="DM138" s="732"/>
      <c r="DN138" s="732"/>
      <c r="DO138" s="732"/>
      <c r="DP138" s="732"/>
      <c r="DQ138" s="732"/>
      <c r="DR138" s="732"/>
      <c r="DS138" s="732"/>
      <c r="DT138" s="732"/>
      <c r="DU138" s="732"/>
      <c r="DV138" s="732"/>
      <c r="DW138" s="732"/>
      <c r="DX138" s="732"/>
      <c r="DY138" s="732"/>
      <c r="DZ138" s="732"/>
      <c r="EA138" s="732"/>
      <c r="EB138" s="732"/>
      <c r="EC138" s="732"/>
      <c r="ED138" s="732"/>
      <c r="EE138" s="732"/>
      <c r="EF138" s="732"/>
      <c r="EG138" s="732"/>
      <c r="EH138" s="732"/>
      <c r="EI138" s="732"/>
      <c r="EJ138" s="732"/>
      <c r="EK138" s="732"/>
      <c r="EL138" s="732"/>
      <c r="EM138" s="732"/>
      <c r="EN138" s="732"/>
      <c r="EO138" s="732"/>
    </row>
    <row r="139" spans="2:145" s="770" customFormat="1" x14ac:dyDescent="0.25">
      <c r="B139" s="803">
        <v>34</v>
      </c>
      <c r="C139" s="938" t="s">
        <v>2098</v>
      </c>
      <c r="D139" s="934" t="s">
        <v>2099</v>
      </c>
      <c r="E139" s="816" t="s">
        <v>1932</v>
      </c>
      <c r="F139" s="817">
        <v>2</v>
      </c>
      <c r="G139" s="944"/>
      <c r="H139" s="945"/>
      <c r="I139" s="945"/>
      <c r="J139" s="945">
        <v>21.34</v>
      </c>
      <c r="K139" s="945">
        <v>22.14</v>
      </c>
      <c r="L139" s="947">
        <v>30.21</v>
      </c>
      <c r="M139" s="947">
        <v>29.22</v>
      </c>
      <c r="N139" s="947">
        <v>29.32</v>
      </c>
      <c r="O139" s="947">
        <v>29.95</v>
      </c>
      <c r="P139" s="947">
        <v>30.65</v>
      </c>
      <c r="Q139" s="947">
        <v>30.57</v>
      </c>
      <c r="R139" s="947">
        <v>31.31</v>
      </c>
      <c r="S139" s="947">
        <v>32.07</v>
      </c>
      <c r="T139" s="961"/>
      <c r="U139" s="755"/>
      <c r="V139" s="912"/>
      <c r="W139" s="811"/>
      <c r="X139" s="732"/>
      <c r="Y139" s="782"/>
      <c r="Z139" s="782"/>
      <c r="AA139" s="747"/>
      <c r="AB139" s="748"/>
      <c r="AC139" s="780"/>
      <c r="AD139" s="780"/>
      <c r="AE139" s="780"/>
      <c r="AF139" s="780"/>
      <c r="AG139" s="780"/>
      <c r="AH139" s="780"/>
      <c r="AI139" s="780"/>
      <c r="AJ139" s="780"/>
      <c r="AK139" s="780"/>
      <c r="AL139" s="780"/>
      <c r="AM139" s="780"/>
      <c r="AN139" s="780"/>
      <c r="AO139" s="780"/>
      <c r="AP139" s="780"/>
      <c r="AQ139" s="748"/>
      <c r="AR139" s="748"/>
      <c r="AS139" s="802"/>
      <c r="AT139" s="802"/>
      <c r="AU139" s="802"/>
      <c r="AV139" s="802"/>
      <c r="AW139" s="802"/>
      <c r="AX139" s="802"/>
      <c r="AY139" s="802"/>
      <c r="AZ139" s="802"/>
      <c r="BA139" s="802"/>
      <c r="BB139" s="802"/>
      <c r="BC139" s="802"/>
      <c r="BD139" s="802"/>
      <c r="BE139" s="802"/>
      <c r="BF139" s="802"/>
      <c r="BG139" s="943"/>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c r="DK139" s="732"/>
      <c r="DL139" s="732"/>
      <c r="DM139" s="732"/>
      <c r="DN139" s="732"/>
      <c r="DO139" s="732"/>
      <c r="DP139" s="732"/>
      <c r="DQ139" s="732"/>
      <c r="DR139" s="732"/>
      <c r="DS139" s="732"/>
      <c r="DT139" s="732"/>
      <c r="DU139" s="732"/>
      <c r="DV139" s="732"/>
      <c r="DW139" s="732"/>
      <c r="DX139" s="732"/>
      <c r="DY139" s="732"/>
      <c r="DZ139" s="732"/>
      <c r="EA139" s="732"/>
      <c r="EB139" s="732"/>
      <c r="EC139" s="732"/>
      <c r="ED139" s="732"/>
      <c r="EE139" s="732"/>
      <c r="EF139" s="732"/>
      <c r="EG139" s="732"/>
      <c r="EH139" s="732"/>
      <c r="EI139" s="732"/>
      <c r="EJ139" s="732"/>
      <c r="EK139" s="732"/>
      <c r="EL139" s="732"/>
      <c r="EM139" s="732"/>
      <c r="EN139" s="732"/>
      <c r="EO139" s="732"/>
    </row>
    <row r="140" spans="2:145" s="770" customFormat="1" ht="15.75" thickBot="1" x14ac:dyDescent="0.3">
      <c r="B140" s="822">
        <v>35</v>
      </c>
      <c r="C140" s="950" t="s">
        <v>2100</v>
      </c>
      <c r="D140" s="824" t="s">
        <v>2101</v>
      </c>
      <c r="E140" s="951" t="s">
        <v>41</v>
      </c>
      <c r="F140" s="826">
        <v>3</v>
      </c>
      <c r="G140" s="952"/>
      <c r="H140" s="953"/>
      <c r="I140" s="953"/>
      <c r="J140" s="953">
        <v>28.111000000000001</v>
      </c>
      <c r="K140" s="953">
        <v>28.817</v>
      </c>
      <c r="L140" s="953">
        <v>24.073</v>
      </c>
      <c r="M140" s="954">
        <v>21.940999999999999</v>
      </c>
      <c r="N140" s="954">
        <v>21.257999999999999</v>
      </c>
      <c r="O140" s="954">
        <v>19.044</v>
      </c>
      <c r="P140" s="954">
        <v>19.056999999999999</v>
      </c>
      <c r="Q140" s="954">
        <v>19.190000000000001</v>
      </c>
      <c r="R140" s="954">
        <v>19.347000000000001</v>
      </c>
      <c r="S140" s="954">
        <v>19.774000000000001</v>
      </c>
      <c r="T140" s="962"/>
      <c r="U140" s="755"/>
      <c r="V140" s="955"/>
      <c r="W140" s="831"/>
      <c r="X140" s="732"/>
      <c r="Y140" s="782"/>
      <c r="Z140" s="782"/>
      <c r="AA140" s="747"/>
      <c r="AB140" s="748"/>
      <c r="AC140" s="780"/>
      <c r="AD140" s="780"/>
      <c r="AE140" s="780"/>
      <c r="AF140" s="780"/>
      <c r="AG140" s="780"/>
      <c r="AH140" s="780"/>
      <c r="AI140" s="780"/>
      <c r="AJ140" s="780"/>
      <c r="AK140" s="780"/>
      <c r="AL140" s="780"/>
      <c r="AM140" s="780"/>
      <c r="AN140" s="780"/>
      <c r="AO140" s="780"/>
      <c r="AP140" s="780"/>
      <c r="AQ140" s="748"/>
      <c r="AR140" s="748"/>
      <c r="AS140" s="802"/>
      <c r="AT140" s="802"/>
      <c r="AU140" s="802"/>
      <c r="AV140" s="802"/>
      <c r="AW140" s="802"/>
      <c r="AX140" s="802"/>
      <c r="AY140" s="802"/>
      <c r="AZ140" s="802"/>
      <c r="BA140" s="802"/>
      <c r="BB140" s="802"/>
      <c r="BC140" s="802"/>
      <c r="BD140" s="802"/>
      <c r="BE140" s="802"/>
      <c r="BF140" s="802"/>
      <c r="BG140" s="943"/>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c r="DK140" s="732"/>
      <c r="DL140" s="732"/>
      <c r="DM140" s="732"/>
      <c r="DN140" s="732"/>
      <c r="DO140" s="732"/>
      <c r="DP140" s="732"/>
      <c r="DQ140" s="732"/>
      <c r="DR140" s="732"/>
      <c r="DS140" s="732"/>
      <c r="DT140" s="732"/>
      <c r="DU140" s="732"/>
      <c r="DV140" s="732"/>
      <c r="DW140" s="732"/>
      <c r="DX140" s="732"/>
      <c r="DY140" s="732"/>
      <c r="DZ140" s="732"/>
      <c r="EA140" s="732"/>
      <c r="EB140" s="732"/>
      <c r="EC140" s="732"/>
      <c r="ED140" s="732"/>
      <c r="EE140" s="732"/>
      <c r="EF140" s="732"/>
      <c r="EG140" s="732"/>
      <c r="EH140" s="732"/>
      <c r="EI140" s="732"/>
      <c r="EJ140" s="732"/>
      <c r="EK140" s="732"/>
      <c r="EL140" s="732"/>
      <c r="EM140" s="732"/>
      <c r="EN140" s="732"/>
      <c r="EO140" s="732"/>
    </row>
    <row r="141" spans="2:145" s="770" customFormat="1" ht="15.75" thickBot="1" x14ac:dyDescent="0.3">
      <c r="B141" s="863"/>
      <c r="C141" s="732"/>
      <c r="D141" s="864"/>
      <c r="E141" s="866"/>
      <c r="F141" s="866"/>
      <c r="G141" s="956"/>
      <c r="H141" s="956"/>
      <c r="I141" s="956"/>
      <c r="J141" s="956"/>
      <c r="K141" s="956"/>
      <c r="L141" s="956"/>
      <c r="M141" s="956"/>
      <c r="N141" s="956"/>
      <c r="O141" s="956"/>
      <c r="P141" s="956"/>
      <c r="Q141" s="956"/>
      <c r="R141" s="956"/>
      <c r="S141" s="956"/>
      <c r="T141" s="956"/>
      <c r="U141" s="755"/>
      <c r="V141" s="903"/>
      <c r="W141" s="789"/>
      <c r="X141" s="732"/>
      <c r="Y141" s="782"/>
      <c r="Z141" s="747"/>
      <c r="AA141" s="747"/>
      <c r="AB141" s="748"/>
      <c r="AC141" s="749"/>
      <c r="AD141" s="749"/>
      <c r="AE141" s="749"/>
      <c r="AF141" s="749"/>
      <c r="AG141" s="749"/>
      <c r="AH141" s="749"/>
      <c r="AI141" s="749"/>
      <c r="AJ141" s="749"/>
      <c r="AK141" s="749"/>
      <c r="AL141" s="749"/>
      <c r="AM141" s="749"/>
      <c r="AN141" s="749"/>
      <c r="AO141" s="749"/>
      <c r="AP141" s="749"/>
      <c r="AQ141" s="748"/>
      <c r="AR141" s="748"/>
      <c r="AS141" s="749"/>
      <c r="AT141" s="749"/>
      <c r="AU141" s="749"/>
      <c r="AV141" s="749"/>
      <c r="AW141" s="749"/>
      <c r="AX141" s="749"/>
      <c r="AY141" s="749"/>
      <c r="AZ141" s="749"/>
      <c r="BA141" s="749"/>
      <c r="BB141" s="749"/>
      <c r="BC141" s="749"/>
      <c r="BD141" s="749"/>
      <c r="BE141" s="749"/>
      <c r="BF141" s="749"/>
      <c r="BG141" s="748"/>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c r="DK141" s="732"/>
      <c r="DL141" s="732"/>
      <c r="DM141" s="732"/>
      <c r="DN141" s="732"/>
      <c r="DO141" s="732"/>
      <c r="DP141" s="732"/>
      <c r="DQ141" s="732"/>
      <c r="DR141" s="732"/>
      <c r="DS141" s="732"/>
      <c r="DT141" s="732"/>
      <c r="DU141" s="732"/>
      <c r="DV141" s="732"/>
      <c r="DW141" s="732"/>
      <c r="DX141" s="732"/>
      <c r="DY141" s="732"/>
      <c r="DZ141" s="732"/>
      <c r="EA141" s="732"/>
      <c r="EB141" s="732"/>
      <c r="EC141" s="732"/>
      <c r="ED141" s="732"/>
      <c r="EE141" s="732"/>
      <c r="EF141" s="732"/>
      <c r="EG141" s="732"/>
      <c r="EH141" s="732"/>
      <c r="EI141" s="732"/>
      <c r="EJ141" s="732"/>
      <c r="EK141" s="732"/>
      <c r="EL141" s="732"/>
      <c r="EM141" s="732"/>
      <c r="EN141" s="732"/>
      <c r="EO141" s="732"/>
    </row>
    <row r="142" spans="2:145" s="770" customFormat="1" thickBot="1" x14ac:dyDescent="0.3">
      <c r="B142" s="917" t="s">
        <v>2102</v>
      </c>
      <c r="C142" s="918" t="s">
        <v>2103</v>
      </c>
      <c r="D142" s="864"/>
      <c r="E142" s="865"/>
      <c r="F142" s="883"/>
      <c r="R142" s="732"/>
      <c r="S142" s="732"/>
      <c r="T142" s="732"/>
      <c r="U142" s="732"/>
      <c r="V142" s="774"/>
      <c r="W142" s="732"/>
      <c r="X142" s="732"/>
      <c r="Y142" s="782"/>
      <c r="Z142" s="747"/>
      <c r="AA142" s="747"/>
      <c r="AB142" s="748"/>
      <c r="AC142" s="749"/>
      <c r="AD142" s="749"/>
      <c r="AE142" s="749"/>
      <c r="AF142" s="749"/>
      <c r="AG142" s="749"/>
      <c r="AH142" s="749"/>
      <c r="AI142" s="749"/>
      <c r="AJ142" s="749"/>
      <c r="AK142" s="749"/>
      <c r="AL142" s="749"/>
      <c r="AM142" s="749"/>
      <c r="AN142" s="749"/>
      <c r="AO142" s="749"/>
      <c r="AP142" s="749"/>
      <c r="AQ142" s="748"/>
      <c r="AR142" s="748"/>
      <c r="AS142" s="749"/>
      <c r="AT142" s="749"/>
      <c r="AU142" s="749"/>
      <c r="AV142" s="749"/>
      <c r="AW142" s="749"/>
      <c r="AX142" s="749"/>
      <c r="AY142" s="749"/>
      <c r="AZ142" s="749"/>
      <c r="BA142" s="749"/>
      <c r="BB142" s="749"/>
      <c r="BC142" s="749"/>
      <c r="BD142" s="749"/>
      <c r="BE142" s="749"/>
      <c r="BF142" s="749"/>
      <c r="BG142" s="748"/>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c r="DK142" s="732"/>
      <c r="DL142" s="732"/>
      <c r="DM142" s="732"/>
      <c r="DN142" s="732"/>
      <c r="DO142" s="732"/>
      <c r="DP142" s="732"/>
      <c r="DQ142" s="732"/>
      <c r="DR142" s="732"/>
      <c r="DS142" s="732"/>
      <c r="DT142" s="732"/>
      <c r="DU142" s="732"/>
      <c r="DV142" s="732"/>
      <c r="DW142" s="732"/>
      <c r="DX142" s="732"/>
      <c r="DY142" s="732"/>
      <c r="DZ142" s="732"/>
      <c r="EA142" s="732"/>
      <c r="EB142" s="732"/>
      <c r="EC142" s="732"/>
      <c r="ED142" s="732"/>
      <c r="EE142" s="732"/>
      <c r="EF142" s="732"/>
      <c r="EG142" s="732"/>
      <c r="EH142" s="732"/>
      <c r="EI142" s="732"/>
      <c r="EJ142" s="732"/>
      <c r="EK142" s="732"/>
      <c r="EL142" s="732"/>
      <c r="EM142" s="732"/>
      <c r="EN142" s="732"/>
      <c r="EO142" s="732"/>
    </row>
    <row r="143" spans="2:145" s="770" customFormat="1" x14ac:dyDescent="0.25">
      <c r="B143" s="791">
        <v>27</v>
      </c>
      <c r="C143" s="920" t="s">
        <v>2104</v>
      </c>
      <c r="D143" s="793" t="s">
        <v>2105</v>
      </c>
      <c r="E143" s="921" t="s">
        <v>1912</v>
      </c>
      <c r="F143" s="922" t="s">
        <v>1913</v>
      </c>
      <c r="G143" s="3653"/>
      <c r="H143" s="3654"/>
      <c r="I143" s="3655"/>
      <c r="J143" s="923"/>
      <c r="K143" s="923"/>
      <c r="L143" s="923"/>
      <c r="M143" s="923"/>
      <c r="N143" s="923"/>
      <c r="O143" s="923"/>
      <c r="P143" s="923"/>
      <c r="Q143" s="923"/>
      <c r="R143" s="923"/>
      <c r="S143" s="923"/>
      <c r="T143" s="923"/>
      <c r="U143" s="755"/>
      <c r="V143" s="907"/>
      <c r="W143" s="801"/>
      <c r="X143" s="732"/>
      <c r="Y143" s="782"/>
      <c r="Z143" s="965"/>
      <c r="AA143" s="747"/>
      <c r="AB143" s="748"/>
      <c r="AC143" s="780"/>
      <c r="AD143" s="780"/>
      <c r="AE143" s="780"/>
      <c r="AF143" s="780"/>
      <c r="AG143" s="780"/>
      <c r="AH143" s="780"/>
      <c r="AI143" s="780"/>
      <c r="AJ143" s="780"/>
      <c r="AK143" s="780"/>
      <c r="AL143" s="780"/>
      <c r="AM143" s="780"/>
      <c r="AN143" s="780"/>
      <c r="AO143" s="780"/>
      <c r="AP143" s="780"/>
      <c r="AQ143" s="748"/>
      <c r="AR143" s="748"/>
      <c r="AS143" s="780"/>
      <c r="AT143" s="780"/>
      <c r="AU143" s="780"/>
      <c r="AV143" s="780"/>
      <c r="AW143" s="780"/>
      <c r="AX143" s="780"/>
      <c r="AY143" s="780"/>
      <c r="AZ143" s="780"/>
      <c r="BA143" s="780"/>
      <c r="BB143" s="780"/>
      <c r="BC143" s="780"/>
      <c r="BD143" s="780"/>
      <c r="BE143" s="780"/>
      <c r="BF143" s="780"/>
      <c r="BG143" s="748"/>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c r="DK143" s="732"/>
      <c r="DL143" s="732"/>
      <c r="DM143" s="732"/>
      <c r="DN143" s="732"/>
      <c r="DO143" s="732"/>
      <c r="DP143" s="732"/>
      <c r="DQ143" s="732"/>
      <c r="DR143" s="732"/>
      <c r="DS143" s="732"/>
      <c r="DT143" s="732"/>
      <c r="DU143" s="732"/>
      <c r="DV143" s="732"/>
      <c r="DW143" s="732"/>
      <c r="DX143" s="732"/>
      <c r="DY143" s="732"/>
      <c r="DZ143" s="732"/>
      <c r="EA143" s="732"/>
      <c r="EB143" s="732"/>
      <c r="EC143" s="732"/>
      <c r="ED143" s="732"/>
      <c r="EE143" s="732"/>
      <c r="EF143" s="732"/>
      <c r="EG143" s="732"/>
      <c r="EH143" s="732"/>
      <c r="EI143" s="732"/>
      <c r="EJ143" s="732"/>
      <c r="EK143" s="732"/>
      <c r="EL143" s="732"/>
      <c r="EM143" s="732"/>
      <c r="EN143" s="732"/>
      <c r="EO143" s="732"/>
    </row>
    <row r="144" spans="2:145" s="770" customFormat="1" x14ac:dyDescent="0.25">
      <c r="B144" s="924">
        <v>28</v>
      </c>
      <c r="C144" s="925" t="s">
        <v>2106</v>
      </c>
      <c r="D144" s="432" t="s">
        <v>2107</v>
      </c>
      <c r="E144" s="926" t="s">
        <v>1912</v>
      </c>
      <c r="F144" s="927" t="s">
        <v>1913</v>
      </c>
      <c r="G144" s="3656"/>
      <c r="H144" s="3657"/>
      <c r="I144" s="3658"/>
      <c r="J144" s="923"/>
      <c r="K144" s="923"/>
      <c r="L144" s="923"/>
      <c r="M144" s="923"/>
      <c r="N144" s="923"/>
      <c r="O144" s="923"/>
      <c r="P144" s="923"/>
      <c r="Q144" s="923"/>
      <c r="R144" s="923"/>
      <c r="S144" s="923"/>
      <c r="T144" s="923"/>
      <c r="U144" s="755"/>
      <c r="V144" s="928"/>
      <c r="W144" s="929"/>
      <c r="X144" s="732"/>
      <c r="Y144" s="782"/>
      <c r="Z144" s="965"/>
      <c r="AA144" s="747"/>
      <c r="AB144" s="748"/>
      <c r="AC144" s="780"/>
      <c r="AD144" s="780"/>
      <c r="AE144" s="780"/>
      <c r="AF144" s="780"/>
      <c r="AG144" s="780"/>
      <c r="AH144" s="780"/>
      <c r="AI144" s="780"/>
      <c r="AJ144" s="780"/>
      <c r="AK144" s="780"/>
      <c r="AL144" s="780"/>
      <c r="AM144" s="780"/>
      <c r="AN144" s="780"/>
      <c r="AO144" s="780"/>
      <c r="AP144" s="780"/>
      <c r="AQ144" s="748"/>
      <c r="AR144" s="748"/>
      <c r="AS144" s="780"/>
      <c r="AT144" s="780"/>
      <c r="AU144" s="780"/>
      <c r="AV144" s="780"/>
      <c r="AW144" s="780"/>
      <c r="AX144" s="780"/>
      <c r="AY144" s="780"/>
      <c r="AZ144" s="780"/>
      <c r="BA144" s="780"/>
      <c r="BB144" s="780"/>
      <c r="BC144" s="780"/>
      <c r="BD144" s="780"/>
      <c r="BE144" s="780"/>
      <c r="BF144" s="780"/>
      <c r="BG144" s="748"/>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c r="DK144" s="732"/>
      <c r="DL144" s="732"/>
      <c r="DM144" s="732"/>
      <c r="DN144" s="732"/>
      <c r="DO144" s="732"/>
      <c r="DP144" s="732"/>
      <c r="DQ144" s="732"/>
      <c r="DR144" s="732"/>
      <c r="DS144" s="732"/>
      <c r="DT144" s="732"/>
      <c r="DU144" s="732"/>
      <c r="DV144" s="732"/>
      <c r="DW144" s="732"/>
      <c r="DX144" s="732"/>
      <c r="DY144" s="732"/>
      <c r="DZ144" s="732"/>
      <c r="EA144" s="732"/>
      <c r="EB144" s="732"/>
      <c r="EC144" s="732"/>
      <c r="ED144" s="732"/>
      <c r="EE144" s="732"/>
      <c r="EF144" s="732"/>
      <c r="EG144" s="732"/>
      <c r="EH144" s="732"/>
      <c r="EI144" s="732"/>
      <c r="EJ144" s="732"/>
      <c r="EK144" s="732"/>
      <c r="EL144" s="732"/>
      <c r="EM144" s="732"/>
      <c r="EN144" s="732"/>
      <c r="EO144" s="732"/>
    </row>
    <row r="145" spans="2:145" s="770" customFormat="1" ht="15.75" thickBot="1" x14ac:dyDescent="0.3">
      <c r="B145" s="803">
        <v>29</v>
      </c>
      <c r="C145" s="930" t="s">
        <v>2108</v>
      </c>
      <c r="D145" s="432" t="s">
        <v>2109</v>
      </c>
      <c r="E145" s="926" t="s">
        <v>1912</v>
      </c>
      <c r="F145" s="927" t="s">
        <v>1913</v>
      </c>
      <c r="G145" s="3656"/>
      <c r="H145" s="3657"/>
      <c r="I145" s="3658"/>
      <c r="J145" s="933"/>
      <c r="K145" s="933"/>
      <c r="L145" s="933"/>
      <c r="M145" s="933"/>
      <c r="N145" s="933"/>
      <c r="O145" s="933"/>
      <c r="P145" s="933"/>
      <c r="Q145" s="933"/>
      <c r="R145" s="933"/>
      <c r="S145" s="933"/>
      <c r="T145" s="933"/>
      <c r="U145" s="755"/>
      <c r="V145" s="912"/>
      <c r="W145" s="811"/>
      <c r="X145" s="732"/>
      <c r="Y145" s="782"/>
      <c r="Z145" s="965"/>
      <c r="AA145" s="747"/>
      <c r="AB145" s="748"/>
      <c r="AC145" s="780"/>
      <c r="AD145" s="780"/>
      <c r="AE145" s="780"/>
      <c r="AF145" s="780"/>
      <c r="AG145" s="780"/>
      <c r="AH145" s="780"/>
      <c r="AI145" s="780"/>
      <c r="AJ145" s="780"/>
      <c r="AK145" s="780"/>
      <c r="AL145" s="780"/>
      <c r="AM145" s="780"/>
      <c r="AN145" s="780"/>
      <c r="AO145" s="780"/>
      <c r="AP145" s="780"/>
      <c r="AQ145" s="748"/>
      <c r="AR145" s="748"/>
      <c r="AS145" s="780"/>
      <c r="AT145" s="780"/>
      <c r="AU145" s="780"/>
      <c r="AV145" s="780"/>
      <c r="AW145" s="780"/>
      <c r="AX145" s="780"/>
      <c r="AY145" s="780"/>
      <c r="AZ145" s="780"/>
      <c r="BA145" s="780"/>
      <c r="BB145" s="780"/>
      <c r="BC145" s="780"/>
      <c r="BD145" s="780"/>
      <c r="BE145" s="780"/>
      <c r="BF145" s="780"/>
      <c r="BG145" s="748"/>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c r="DK145" s="732"/>
      <c r="DL145" s="732"/>
      <c r="DM145" s="732"/>
      <c r="DN145" s="732"/>
      <c r="DO145" s="732"/>
      <c r="DP145" s="732"/>
      <c r="DQ145" s="732"/>
      <c r="DR145" s="732"/>
      <c r="DS145" s="732"/>
      <c r="DT145" s="732"/>
      <c r="DU145" s="732"/>
      <c r="DV145" s="732"/>
      <c r="DW145" s="732"/>
      <c r="DX145" s="732"/>
      <c r="DY145" s="732"/>
      <c r="DZ145" s="732"/>
      <c r="EA145" s="732"/>
      <c r="EB145" s="732"/>
      <c r="EC145" s="732"/>
      <c r="ED145" s="732"/>
      <c r="EE145" s="732"/>
      <c r="EF145" s="732"/>
      <c r="EG145" s="732"/>
      <c r="EH145" s="732"/>
      <c r="EI145" s="732"/>
      <c r="EJ145" s="732"/>
      <c r="EK145" s="732"/>
      <c r="EL145" s="732"/>
      <c r="EM145" s="732"/>
      <c r="EN145" s="732"/>
      <c r="EO145" s="732"/>
    </row>
    <row r="146" spans="2:145" s="770" customFormat="1" x14ac:dyDescent="0.25">
      <c r="B146" s="803">
        <v>30</v>
      </c>
      <c r="C146" s="930" t="s">
        <v>2110</v>
      </c>
      <c r="D146" s="934" t="s">
        <v>2111</v>
      </c>
      <c r="E146" s="926" t="s">
        <v>1923</v>
      </c>
      <c r="F146" s="935">
        <v>0</v>
      </c>
      <c r="G146" s="936"/>
      <c r="H146" s="937"/>
      <c r="I146" s="937"/>
      <c r="J146" s="937">
        <v>0</v>
      </c>
      <c r="K146" s="937">
        <v>0</v>
      </c>
      <c r="L146" s="937">
        <v>0</v>
      </c>
      <c r="M146" s="937">
        <v>0</v>
      </c>
      <c r="N146" s="967">
        <v>0</v>
      </c>
      <c r="O146" s="968">
        <v>0</v>
      </c>
      <c r="P146" s="937">
        <v>0</v>
      </c>
      <c r="Q146" s="937">
        <v>0</v>
      </c>
      <c r="R146" s="937">
        <v>0</v>
      </c>
      <c r="S146" s="937">
        <v>0</v>
      </c>
      <c r="T146" s="959"/>
      <c r="U146" s="755"/>
      <c r="V146" s="912"/>
      <c r="W146" s="811"/>
      <c r="X146" s="732"/>
      <c r="Y146" s="782"/>
      <c r="Z146" s="782"/>
      <c r="AA146" s="747"/>
      <c r="AB146" s="748"/>
      <c r="AC146" s="780"/>
      <c r="AD146" s="780"/>
      <c r="AE146" s="780"/>
      <c r="AF146" s="780"/>
      <c r="AG146" s="780"/>
      <c r="AH146" s="780"/>
      <c r="AI146" s="780"/>
      <c r="AJ146" s="780"/>
      <c r="AK146" s="780"/>
      <c r="AL146" s="780"/>
      <c r="AM146" s="780"/>
      <c r="AN146" s="780"/>
      <c r="AO146" s="780"/>
      <c r="AP146" s="780"/>
      <c r="AQ146" s="748"/>
      <c r="AR146" s="748"/>
      <c r="AS146" s="802"/>
      <c r="AT146" s="802"/>
      <c r="AU146" s="802"/>
      <c r="AV146" s="802"/>
      <c r="AW146" s="802"/>
      <c r="AX146" s="802"/>
      <c r="AY146" s="802"/>
      <c r="AZ146" s="802"/>
      <c r="BA146" s="802"/>
      <c r="BB146" s="802"/>
      <c r="BC146" s="802"/>
      <c r="BD146" s="802"/>
      <c r="BE146" s="802"/>
      <c r="BF146" s="802"/>
      <c r="BG146" s="873"/>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c r="DK146" s="732"/>
      <c r="DL146" s="732"/>
      <c r="DM146" s="732"/>
      <c r="DN146" s="732"/>
      <c r="DO146" s="732"/>
      <c r="DP146" s="732"/>
      <c r="DQ146" s="732"/>
      <c r="DR146" s="732"/>
      <c r="DS146" s="732"/>
      <c r="DT146" s="732"/>
      <c r="DU146" s="732"/>
      <c r="DV146" s="732"/>
      <c r="DW146" s="732"/>
      <c r="DX146" s="732"/>
      <c r="DY146" s="732"/>
      <c r="DZ146" s="732"/>
      <c r="EA146" s="732"/>
      <c r="EB146" s="732"/>
      <c r="EC146" s="732"/>
      <c r="ED146" s="732"/>
      <c r="EE146" s="732"/>
      <c r="EF146" s="732"/>
      <c r="EG146" s="732"/>
      <c r="EH146" s="732"/>
      <c r="EI146" s="732"/>
      <c r="EJ146" s="732"/>
      <c r="EK146" s="732"/>
      <c r="EL146" s="732"/>
      <c r="EM146" s="732"/>
      <c r="EN146" s="732"/>
      <c r="EO146" s="732"/>
    </row>
    <row r="147" spans="2:145" s="770" customFormat="1" x14ac:dyDescent="0.25">
      <c r="B147" s="803">
        <v>31</v>
      </c>
      <c r="C147" s="938" t="s">
        <v>2112</v>
      </c>
      <c r="D147" s="939" t="s">
        <v>2113</v>
      </c>
      <c r="E147" s="926" t="s">
        <v>1923</v>
      </c>
      <c r="F147" s="935">
        <v>0</v>
      </c>
      <c r="G147" s="936"/>
      <c r="H147" s="937"/>
      <c r="I147" s="937"/>
      <c r="J147" s="937">
        <v>0</v>
      </c>
      <c r="K147" s="937">
        <v>0</v>
      </c>
      <c r="L147" s="937">
        <v>0</v>
      </c>
      <c r="M147" s="937">
        <v>0</v>
      </c>
      <c r="N147" s="959">
        <v>0</v>
      </c>
      <c r="O147" s="968">
        <v>0</v>
      </c>
      <c r="P147" s="937">
        <v>0</v>
      </c>
      <c r="Q147" s="937">
        <v>0</v>
      </c>
      <c r="R147" s="937">
        <v>0</v>
      </c>
      <c r="S147" s="937">
        <v>0</v>
      </c>
      <c r="T147" s="959"/>
      <c r="U147" s="755"/>
      <c r="V147" s="912"/>
      <c r="W147" s="811"/>
      <c r="X147" s="732"/>
      <c r="Y147" s="782"/>
      <c r="Z147" s="782"/>
      <c r="AA147" s="747"/>
      <c r="AB147" s="748"/>
      <c r="AC147" s="780"/>
      <c r="AD147" s="780"/>
      <c r="AE147" s="780"/>
      <c r="AF147" s="780"/>
      <c r="AG147" s="780"/>
      <c r="AH147" s="780"/>
      <c r="AI147" s="780"/>
      <c r="AJ147" s="780"/>
      <c r="AK147" s="780"/>
      <c r="AL147" s="780"/>
      <c r="AM147" s="780"/>
      <c r="AN147" s="780"/>
      <c r="AO147" s="780"/>
      <c r="AP147" s="780"/>
      <c r="AQ147" s="748"/>
      <c r="AR147" s="748"/>
      <c r="AS147" s="802"/>
      <c r="AT147" s="802"/>
      <c r="AU147" s="802"/>
      <c r="AV147" s="802"/>
      <c r="AW147" s="802"/>
      <c r="AX147" s="802"/>
      <c r="AY147" s="802"/>
      <c r="AZ147" s="802"/>
      <c r="BA147" s="802"/>
      <c r="BB147" s="802"/>
      <c r="BC147" s="802"/>
      <c r="BD147" s="802"/>
      <c r="BE147" s="802"/>
      <c r="BF147" s="802"/>
      <c r="BG147" s="873"/>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c r="DK147" s="732"/>
      <c r="DL147" s="732"/>
      <c r="DM147" s="732"/>
      <c r="DN147" s="732"/>
      <c r="DO147" s="732"/>
      <c r="DP147" s="732"/>
      <c r="DQ147" s="732"/>
      <c r="DR147" s="732"/>
      <c r="DS147" s="732"/>
      <c r="DT147" s="732"/>
      <c r="DU147" s="732"/>
      <c r="DV147" s="732"/>
      <c r="DW147" s="732"/>
      <c r="DX147" s="732"/>
      <c r="DY147" s="732"/>
      <c r="DZ147" s="732"/>
      <c r="EA147" s="732"/>
      <c r="EB147" s="732"/>
      <c r="EC147" s="732"/>
      <c r="ED147" s="732"/>
      <c r="EE147" s="732"/>
      <c r="EF147" s="732"/>
      <c r="EG147" s="732"/>
      <c r="EH147" s="732"/>
      <c r="EI147" s="732"/>
      <c r="EJ147" s="732"/>
      <c r="EK147" s="732"/>
      <c r="EL147" s="732"/>
      <c r="EM147" s="732"/>
      <c r="EN147" s="732"/>
      <c r="EO147" s="732"/>
    </row>
    <row r="148" spans="2:145" s="770" customFormat="1" x14ac:dyDescent="0.25">
      <c r="B148" s="803">
        <v>32</v>
      </c>
      <c r="C148" s="889" t="s">
        <v>2114</v>
      </c>
      <c r="D148" s="432" t="s">
        <v>2115</v>
      </c>
      <c r="E148" s="940" t="s">
        <v>1880</v>
      </c>
      <c r="F148" s="806">
        <v>2</v>
      </c>
      <c r="G148" s="941"/>
      <c r="H148" s="942"/>
      <c r="I148" s="942"/>
      <c r="J148" s="942">
        <v>0</v>
      </c>
      <c r="K148" s="942">
        <v>0</v>
      </c>
      <c r="L148" s="942">
        <v>0</v>
      </c>
      <c r="M148" s="942">
        <v>0</v>
      </c>
      <c r="N148" s="960">
        <v>0</v>
      </c>
      <c r="O148" s="969">
        <v>0</v>
      </c>
      <c r="P148" s="942">
        <v>0</v>
      </c>
      <c r="Q148" s="942">
        <v>0</v>
      </c>
      <c r="R148" s="942">
        <v>0</v>
      </c>
      <c r="S148" s="942">
        <v>0</v>
      </c>
      <c r="T148" s="960"/>
      <c r="U148" s="755"/>
      <c r="V148" s="912"/>
      <c r="W148" s="811"/>
      <c r="X148" s="732"/>
      <c r="Y148" s="782"/>
      <c r="Z148" s="782"/>
      <c r="AA148" s="747"/>
      <c r="AB148" s="748"/>
      <c r="AC148" s="780"/>
      <c r="AD148" s="780"/>
      <c r="AE148" s="780"/>
      <c r="AF148" s="780"/>
      <c r="AG148" s="780"/>
      <c r="AH148" s="780"/>
      <c r="AI148" s="780"/>
      <c r="AJ148" s="780"/>
      <c r="AK148" s="780"/>
      <c r="AL148" s="780"/>
      <c r="AM148" s="780"/>
      <c r="AN148" s="780"/>
      <c r="AO148" s="780"/>
      <c r="AP148" s="780"/>
      <c r="AQ148" s="748"/>
      <c r="AR148" s="748"/>
      <c r="AS148" s="780"/>
      <c r="AT148" s="780"/>
      <c r="AU148" s="780"/>
      <c r="AV148" s="780"/>
      <c r="AW148" s="780"/>
      <c r="AX148" s="780"/>
      <c r="AY148" s="780"/>
      <c r="AZ148" s="780"/>
      <c r="BA148" s="780"/>
      <c r="BB148" s="780"/>
      <c r="BC148" s="780"/>
      <c r="BD148" s="780"/>
      <c r="BE148" s="780"/>
      <c r="BF148" s="780"/>
      <c r="BG148" s="943"/>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c r="DK148" s="732"/>
      <c r="DL148" s="732"/>
      <c r="DM148" s="732"/>
      <c r="DN148" s="732"/>
      <c r="DO148" s="732"/>
      <c r="DP148" s="732"/>
      <c r="DQ148" s="732"/>
      <c r="DR148" s="732"/>
      <c r="DS148" s="732"/>
      <c r="DT148" s="732"/>
      <c r="DU148" s="732"/>
      <c r="DV148" s="732"/>
      <c r="DW148" s="732"/>
      <c r="DX148" s="732"/>
      <c r="DY148" s="732"/>
      <c r="DZ148" s="732"/>
      <c r="EA148" s="732"/>
      <c r="EB148" s="732"/>
      <c r="EC148" s="732"/>
      <c r="ED148" s="732"/>
      <c r="EE148" s="732"/>
      <c r="EF148" s="732"/>
      <c r="EG148" s="732"/>
      <c r="EH148" s="732"/>
      <c r="EI148" s="732"/>
      <c r="EJ148" s="732"/>
      <c r="EK148" s="732"/>
      <c r="EL148" s="732"/>
      <c r="EM148" s="732"/>
      <c r="EN148" s="732"/>
      <c r="EO148" s="732"/>
    </row>
    <row r="149" spans="2:145" s="770" customFormat="1" x14ac:dyDescent="0.25">
      <c r="B149" s="803">
        <v>33</v>
      </c>
      <c r="C149" s="889" t="s">
        <v>2116</v>
      </c>
      <c r="D149" s="432" t="s">
        <v>2117</v>
      </c>
      <c r="E149" s="940" t="s">
        <v>1880</v>
      </c>
      <c r="F149" s="806">
        <v>2</v>
      </c>
      <c r="G149" s="941"/>
      <c r="H149" s="942"/>
      <c r="I149" s="942"/>
      <c r="J149" s="942">
        <v>0</v>
      </c>
      <c r="K149" s="942">
        <v>0</v>
      </c>
      <c r="L149" s="942">
        <v>0</v>
      </c>
      <c r="M149" s="942">
        <v>0</v>
      </c>
      <c r="N149" s="960">
        <v>0</v>
      </c>
      <c r="O149" s="969">
        <v>0</v>
      </c>
      <c r="P149" s="942">
        <v>0</v>
      </c>
      <c r="Q149" s="942">
        <v>0</v>
      </c>
      <c r="R149" s="942">
        <v>0</v>
      </c>
      <c r="S149" s="942">
        <v>0</v>
      </c>
      <c r="T149" s="960"/>
      <c r="U149" s="755"/>
      <c r="V149" s="912"/>
      <c r="W149" s="811"/>
      <c r="X149" s="732"/>
      <c r="Y149" s="782"/>
      <c r="Z149" s="782"/>
      <c r="AA149" s="747"/>
      <c r="AB149" s="748"/>
      <c r="AC149" s="780"/>
      <c r="AD149" s="780"/>
      <c r="AE149" s="780"/>
      <c r="AF149" s="780"/>
      <c r="AG149" s="780"/>
      <c r="AH149" s="780"/>
      <c r="AI149" s="780"/>
      <c r="AJ149" s="780"/>
      <c r="AK149" s="780"/>
      <c r="AL149" s="780"/>
      <c r="AM149" s="780"/>
      <c r="AN149" s="780"/>
      <c r="AO149" s="780"/>
      <c r="AP149" s="780"/>
      <c r="AQ149" s="748"/>
      <c r="AR149" s="748"/>
      <c r="AS149" s="780"/>
      <c r="AT149" s="780"/>
      <c r="AU149" s="780"/>
      <c r="AV149" s="780"/>
      <c r="AW149" s="780"/>
      <c r="AX149" s="780"/>
      <c r="AY149" s="780"/>
      <c r="AZ149" s="780"/>
      <c r="BA149" s="780"/>
      <c r="BB149" s="780"/>
      <c r="BC149" s="780"/>
      <c r="BD149" s="780"/>
      <c r="BE149" s="780"/>
      <c r="BF149" s="780"/>
      <c r="BG149" s="943"/>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c r="DK149" s="732"/>
      <c r="DL149" s="732"/>
      <c r="DM149" s="732"/>
      <c r="DN149" s="732"/>
      <c r="DO149" s="732"/>
      <c r="DP149" s="732"/>
      <c r="DQ149" s="732"/>
      <c r="DR149" s="732"/>
      <c r="DS149" s="732"/>
      <c r="DT149" s="732"/>
      <c r="DU149" s="732"/>
      <c r="DV149" s="732"/>
      <c r="DW149" s="732"/>
      <c r="DX149" s="732"/>
      <c r="DY149" s="732"/>
      <c r="DZ149" s="732"/>
      <c r="EA149" s="732"/>
      <c r="EB149" s="732"/>
      <c r="EC149" s="732"/>
      <c r="ED149" s="732"/>
      <c r="EE149" s="732"/>
      <c r="EF149" s="732"/>
      <c r="EG149" s="732"/>
      <c r="EH149" s="732"/>
      <c r="EI149" s="732"/>
      <c r="EJ149" s="732"/>
      <c r="EK149" s="732"/>
      <c r="EL149" s="732"/>
      <c r="EM149" s="732"/>
      <c r="EN149" s="732"/>
      <c r="EO149" s="732"/>
    </row>
    <row r="150" spans="2:145" s="770" customFormat="1" x14ac:dyDescent="0.25">
      <c r="B150" s="803">
        <v>34</v>
      </c>
      <c r="C150" s="938" t="s">
        <v>2118</v>
      </c>
      <c r="D150" s="934" t="s">
        <v>2119</v>
      </c>
      <c r="E150" s="816" t="s">
        <v>1932</v>
      </c>
      <c r="F150" s="817">
        <v>2</v>
      </c>
      <c r="G150" s="944"/>
      <c r="H150" s="945"/>
      <c r="I150" s="945"/>
      <c r="J150" s="945">
        <v>0</v>
      </c>
      <c r="K150" s="945">
        <v>0</v>
      </c>
      <c r="L150" s="945">
        <v>0</v>
      </c>
      <c r="M150" s="945">
        <v>0</v>
      </c>
      <c r="N150" s="961">
        <v>0</v>
      </c>
      <c r="O150" s="970">
        <v>0</v>
      </c>
      <c r="P150" s="945">
        <v>0</v>
      </c>
      <c r="Q150" s="945">
        <v>0</v>
      </c>
      <c r="R150" s="945">
        <v>0</v>
      </c>
      <c r="S150" s="945">
        <v>0</v>
      </c>
      <c r="T150" s="961"/>
      <c r="U150" s="755"/>
      <c r="V150" s="912"/>
      <c r="W150" s="811"/>
      <c r="X150" s="732"/>
      <c r="Y150" s="782"/>
      <c r="Z150" s="782"/>
      <c r="AA150" s="747"/>
      <c r="AB150" s="748"/>
      <c r="AC150" s="780"/>
      <c r="AD150" s="780"/>
      <c r="AE150" s="780"/>
      <c r="AF150" s="780"/>
      <c r="AG150" s="780"/>
      <c r="AH150" s="780"/>
      <c r="AI150" s="780"/>
      <c r="AJ150" s="780"/>
      <c r="AK150" s="780"/>
      <c r="AL150" s="780"/>
      <c r="AM150" s="780"/>
      <c r="AN150" s="780"/>
      <c r="AO150" s="780"/>
      <c r="AP150" s="780"/>
      <c r="AQ150" s="748"/>
      <c r="AR150" s="748"/>
      <c r="AS150" s="802"/>
      <c r="AT150" s="802"/>
      <c r="AU150" s="802"/>
      <c r="AV150" s="802"/>
      <c r="AW150" s="802"/>
      <c r="AX150" s="802"/>
      <c r="AY150" s="802"/>
      <c r="AZ150" s="802"/>
      <c r="BA150" s="802"/>
      <c r="BB150" s="802"/>
      <c r="BC150" s="802"/>
      <c r="BD150" s="802"/>
      <c r="BE150" s="802"/>
      <c r="BF150" s="802"/>
      <c r="BG150" s="943"/>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c r="DK150" s="732"/>
      <c r="DL150" s="732"/>
      <c r="DM150" s="732"/>
      <c r="DN150" s="732"/>
      <c r="DO150" s="732"/>
      <c r="DP150" s="732"/>
      <c r="DQ150" s="732"/>
      <c r="DR150" s="732"/>
      <c r="DS150" s="732"/>
      <c r="DT150" s="732"/>
      <c r="DU150" s="732"/>
      <c r="DV150" s="732"/>
      <c r="DW150" s="732"/>
      <c r="DX150" s="732"/>
      <c r="DY150" s="732"/>
      <c r="DZ150" s="732"/>
      <c r="EA150" s="732"/>
      <c r="EB150" s="732"/>
      <c r="EC150" s="732"/>
      <c r="ED150" s="732"/>
      <c r="EE150" s="732"/>
      <c r="EF150" s="732"/>
      <c r="EG150" s="732"/>
      <c r="EH150" s="732"/>
      <c r="EI150" s="732"/>
      <c r="EJ150" s="732"/>
      <c r="EK150" s="732"/>
      <c r="EL150" s="732"/>
      <c r="EM150" s="732"/>
      <c r="EN150" s="732"/>
      <c r="EO150" s="732"/>
    </row>
    <row r="151" spans="2:145" s="770" customFormat="1" ht="15.75" thickBot="1" x14ac:dyDescent="0.3">
      <c r="B151" s="822">
        <v>35</v>
      </c>
      <c r="C151" s="950" t="s">
        <v>2120</v>
      </c>
      <c r="D151" s="824" t="s">
        <v>2121</v>
      </c>
      <c r="E151" s="951" t="s">
        <v>41</v>
      </c>
      <c r="F151" s="826">
        <v>3</v>
      </c>
      <c r="G151" s="952"/>
      <c r="H151" s="953"/>
      <c r="I151" s="953"/>
      <c r="J151" s="953">
        <v>0</v>
      </c>
      <c r="K151" s="953">
        <v>0</v>
      </c>
      <c r="L151" s="953">
        <v>0</v>
      </c>
      <c r="M151" s="953">
        <v>0</v>
      </c>
      <c r="N151" s="962">
        <v>0</v>
      </c>
      <c r="O151" s="971">
        <v>0</v>
      </c>
      <c r="P151" s="953">
        <v>0</v>
      </c>
      <c r="Q151" s="953">
        <v>0</v>
      </c>
      <c r="R151" s="953">
        <v>0</v>
      </c>
      <c r="S151" s="953">
        <v>0</v>
      </c>
      <c r="T151" s="962"/>
      <c r="U151" s="755"/>
      <c r="V151" s="916"/>
      <c r="W151" s="831"/>
      <c r="X151" s="732"/>
      <c r="Y151" s="782"/>
      <c r="Z151" s="782"/>
      <c r="AA151" s="747"/>
      <c r="AB151" s="748"/>
      <c r="AC151" s="780"/>
      <c r="AD151" s="780"/>
      <c r="AE151" s="780"/>
      <c r="AF151" s="780"/>
      <c r="AG151" s="780"/>
      <c r="AH151" s="780"/>
      <c r="AI151" s="780"/>
      <c r="AJ151" s="780"/>
      <c r="AK151" s="780"/>
      <c r="AL151" s="780"/>
      <c r="AM151" s="780"/>
      <c r="AN151" s="780"/>
      <c r="AO151" s="780"/>
      <c r="AP151" s="780"/>
      <c r="AQ151" s="748"/>
      <c r="AR151" s="748"/>
      <c r="AS151" s="802"/>
      <c r="AT151" s="802"/>
      <c r="AU151" s="802"/>
      <c r="AV151" s="802"/>
      <c r="AW151" s="802"/>
      <c r="AX151" s="802"/>
      <c r="AY151" s="802"/>
      <c r="AZ151" s="802"/>
      <c r="BA151" s="802"/>
      <c r="BB151" s="802"/>
      <c r="BC151" s="802"/>
      <c r="BD151" s="802"/>
      <c r="BE151" s="802"/>
      <c r="BF151" s="802"/>
      <c r="BG151" s="943"/>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c r="DK151" s="732"/>
      <c r="DL151" s="732"/>
      <c r="DM151" s="732"/>
      <c r="DN151" s="732"/>
      <c r="DO151" s="732"/>
      <c r="DP151" s="732"/>
      <c r="DQ151" s="732"/>
      <c r="DR151" s="732"/>
      <c r="DS151" s="732"/>
      <c r="DT151" s="732"/>
      <c r="DU151" s="732"/>
      <c r="DV151" s="732"/>
      <c r="DW151" s="732"/>
      <c r="DX151" s="732"/>
      <c r="DY151" s="732"/>
      <c r="DZ151" s="732"/>
      <c r="EA151" s="732"/>
      <c r="EB151" s="732"/>
      <c r="EC151" s="732"/>
      <c r="ED151" s="732"/>
      <c r="EE151" s="732"/>
      <c r="EF151" s="732"/>
      <c r="EG151" s="732"/>
      <c r="EH151" s="732"/>
      <c r="EI151" s="732"/>
      <c r="EJ151" s="732"/>
      <c r="EK151" s="732"/>
      <c r="EL151" s="732"/>
      <c r="EM151" s="732"/>
      <c r="EN151" s="732"/>
      <c r="EO151" s="732"/>
    </row>
    <row r="152" spans="2:145" s="770" customFormat="1" x14ac:dyDescent="0.25">
      <c r="B152" s="863"/>
      <c r="C152" s="732"/>
      <c r="D152" s="864"/>
      <c r="E152" s="972"/>
      <c r="F152" s="865"/>
      <c r="G152" s="973"/>
      <c r="H152" s="973"/>
      <c r="I152" s="973"/>
      <c r="J152" s="973"/>
      <c r="K152" s="973"/>
      <c r="L152" s="973"/>
      <c r="M152" s="973"/>
      <c r="N152" s="973"/>
      <c r="O152" s="973"/>
      <c r="P152" s="973"/>
      <c r="Q152" s="973"/>
      <c r="R152" s="973"/>
      <c r="S152" s="973"/>
      <c r="T152" s="973"/>
      <c r="U152" s="755"/>
      <c r="V152" s="903"/>
      <c r="W152" s="789"/>
      <c r="X152" s="732"/>
      <c r="Y152" s="782"/>
      <c r="Z152" s="783"/>
      <c r="AA152" s="747"/>
      <c r="AB152" s="748"/>
      <c r="AC152" s="780"/>
      <c r="AD152" s="780"/>
      <c r="AE152" s="780"/>
      <c r="AF152" s="780"/>
      <c r="AG152" s="780"/>
      <c r="AH152" s="780"/>
      <c r="AI152" s="780"/>
      <c r="AJ152" s="780"/>
      <c r="AK152" s="780"/>
      <c r="AL152" s="780"/>
      <c r="AM152" s="780"/>
      <c r="AN152" s="780"/>
      <c r="AO152" s="780"/>
      <c r="AP152" s="780"/>
      <c r="AQ152" s="748"/>
      <c r="AR152" s="748"/>
      <c r="AS152" s="802"/>
      <c r="AT152" s="802"/>
      <c r="AU152" s="802"/>
      <c r="AV152" s="802"/>
      <c r="AW152" s="802"/>
      <c r="AX152" s="802"/>
      <c r="AY152" s="802"/>
      <c r="AZ152" s="802"/>
      <c r="BA152" s="802"/>
      <c r="BB152" s="802"/>
      <c r="BC152" s="802"/>
      <c r="BD152" s="802"/>
      <c r="BE152" s="802"/>
      <c r="BF152" s="802"/>
      <c r="BG152" s="943"/>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c r="DK152" s="732"/>
      <c r="DL152" s="732"/>
      <c r="DM152" s="732"/>
      <c r="DN152" s="732"/>
      <c r="DO152" s="732"/>
      <c r="DP152" s="732"/>
      <c r="DQ152" s="732"/>
      <c r="DR152" s="732"/>
      <c r="DS152" s="732"/>
      <c r="DT152" s="732"/>
      <c r="DU152" s="732"/>
      <c r="DV152" s="732"/>
      <c r="DW152" s="732"/>
      <c r="DX152" s="732"/>
      <c r="DY152" s="732"/>
      <c r="DZ152" s="732"/>
      <c r="EA152" s="732"/>
      <c r="EB152" s="732"/>
      <c r="EC152" s="732"/>
      <c r="ED152" s="732"/>
      <c r="EE152" s="732"/>
      <c r="EF152" s="732"/>
      <c r="EG152" s="732"/>
      <c r="EH152" s="732"/>
      <c r="EI152" s="732"/>
      <c r="EJ152" s="732"/>
      <c r="EK152" s="732"/>
      <c r="EL152" s="732"/>
      <c r="EM152" s="732"/>
      <c r="EN152" s="732"/>
      <c r="EO152" s="732"/>
    </row>
    <row r="153" spans="2:145" s="770" customFormat="1" x14ac:dyDescent="0.2">
      <c r="C153" s="974"/>
      <c r="D153" s="864"/>
      <c r="E153" s="788"/>
      <c r="F153" s="788"/>
      <c r="G153" s="732"/>
      <c r="H153" s="732"/>
      <c r="I153" s="732"/>
      <c r="J153" s="732"/>
      <c r="K153" s="732"/>
      <c r="L153" s="732"/>
      <c r="M153" s="732"/>
      <c r="N153" s="732"/>
      <c r="O153" s="732"/>
      <c r="P153" s="732"/>
      <c r="Q153" s="732"/>
      <c r="R153" s="732"/>
      <c r="S153" s="732"/>
      <c r="T153" s="732"/>
      <c r="U153" s="755"/>
      <c r="V153" s="774"/>
      <c r="W153" s="732"/>
      <c r="X153" s="732"/>
      <c r="Y153" s="782"/>
      <c r="Z153" s="783"/>
      <c r="AA153" s="747"/>
      <c r="AB153" s="748"/>
      <c r="AC153" s="749"/>
      <c r="AD153" s="749"/>
      <c r="AE153" s="749"/>
      <c r="AF153" s="749"/>
      <c r="AG153" s="749"/>
      <c r="AH153" s="749"/>
      <c r="AI153" s="749"/>
      <c r="AJ153" s="749"/>
      <c r="AK153" s="749"/>
      <c r="AL153" s="749"/>
      <c r="AM153" s="749"/>
      <c r="AN153" s="749"/>
      <c r="AO153" s="749"/>
      <c r="AP153" s="749"/>
      <c r="AQ153" s="748"/>
      <c r="AR153" s="748"/>
      <c r="AS153" s="749"/>
      <c r="AT153" s="749"/>
      <c r="AU153" s="749"/>
      <c r="AV153" s="749"/>
      <c r="AW153" s="749"/>
      <c r="AX153" s="749"/>
      <c r="AY153" s="749"/>
      <c r="AZ153" s="749"/>
      <c r="BA153" s="749"/>
      <c r="BB153" s="749"/>
      <c r="BC153" s="749"/>
      <c r="BD153" s="749"/>
      <c r="BE153" s="749"/>
      <c r="BF153" s="749"/>
      <c r="BG153" s="748"/>
      <c r="BH153" s="732"/>
      <c r="BI153" s="732"/>
      <c r="BJ153" s="732"/>
      <c r="BK153" s="732"/>
      <c r="BL153" s="732"/>
      <c r="BM153" s="732"/>
      <c r="BN153" s="732"/>
      <c r="BO153" s="732"/>
      <c r="BP153" s="732"/>
      <c r="BQ153" s="732"/>
      <c r="BR153" s="732"/>
      <c r="BS153" s="732"/>
      <c r="BT153" s="732"/>
      <c r="BU153" s="732"/>
      <c r="BV153" s="732"/>
      <c r="BW153" s="732"/>
      <c r="BX153" s="732"/>
      <c r="BY153" s="732"/>
      <c r="BZ153" s="732"/>
      <c r="CA153" s="732"/>
      <c r="CB153" s="732"/>
      <c r="CC153" s="732"/>
      <c r="CD153" s="732"/>
      <c r="CE153" s="732"/>
      <c r="CF153" s="732"/>
      <c r="CG153" s="732"/>
      <c r="CH153" s="732"/>
      <c r="CI153" s="732"/>
      <c r="CJ153" s="732"/>
      <c r="CK153" s="732"/>
      <c r="CL153" s="732"/>
      <c r="CM153" s="732"/>
      <c r="CN153" s="732"/>
      <c r="CO153" s="732"/>
      <c r="CP153" s="732"/>
      <c r="CQ153" s="732"/>
      <c r="CR153" s="732"/>
      <c r="CS153" s="732"/>
      <c r="CT153" s="732"/>
      <c r="CU153" s="732"/>
      <c r="CV153" s="732"/>
      <c r="CW153" s="732"/>
      <c r="CX153" s="732"/>
      <c r="CY153" s="732"/>
      <c r="CZ153" s="732"/>
      <c r="DA153" s="732"/>
      <c r="DB153" s="732"/>
      <c r="DC153" s="732"/>
      <c r="DD153" s="732"/>
      <c r="DE153" s="732"/>
      <c r="DF153" s="732"/>
      <c r="DG153" s="732"/>
      <c r="DH153" s="732"/>
      <c r="DI153" s="732"/>
      <c r="DJ153" s="732"/>
      <c r="DK153" s="732"/>
      <c r="DL153" s="732"/>
      <c r="DM153" s="732"/>
      <c r="DN153" s="732"/>
      <c r="DO153" s="732"/>
      <c r="DP153" s="732"/>
      <c r="DQ153" s="732"/>
      <c r="DR153" s="732"/>
      <c r="DS153" s="732"/>
      <c r="DT153" s="732"/>
      <c r="DU153" s="732"/>
      <c r="DV153" s="732"/>
      <c r="DW153" s="732"/>
      <c r="DX153" s="732"/>
      <c r="DY153" s="732"/>
      <c r="DZ153" s="732"/>
      <c r="EA153" s="732"/>
      <c r="EB153" s="732"/>
      <c r="EC153" s="732"/>
      <c r="ED153" s="732"/>
      <c r="EE153" s="732"/>
      <c r="EF153" s="732"/>
      <c r="EG153" s="732"/>
      <c r="EH153" s="732"/>
      <c r="EI153" s="732"/>
      <c r="EJ153" s="732"/>
      <c r="EK153" s="732"/>
      <c r="EL153" s="732"/>
      <c r="EM153" s="732"/>
      <c r="EN153" s="732"/>
      <c r="EO153" s="732"/>
    </row>
    <row r="154" spans="2:145" s="770" customFormat="1" x14ac:dyDescent="0.25">
      <c r="B154" s="277" t="s">
        <v>300</v>
      </c>
      <c r="C154" s="732"/>
      <c r="D154" s="864"/>
      <c r="E154" s="788"/>
      <c r="F154" s="788"/>
      <c r="G154" s="732"/>
      <c r="H154" s="732"/>
      <c r="I154" s="732"/>
      <c r="J154" s="975"/>
      <c r="K154" s="975"/>
      <c r="L154" s="975"/>
      <c r="M154" s="975"/>
      <c r="N154" s="975"/>
      <c r="O154" s="975"/>
      <c r="P154" s="975"/>
      <c r="Q154" s="975"/>
      <c r="R154" s="975"/>
      <c r="S154" s="975"/>
      <c r="T154" s="732"/>
      <c r="U154" s="755"/>
      <c r="V154" s="774"/>
      <c r="W154" s="732"/>
      <c r="X154" s="732"/>
      <c r="Y154" s="782"/>
      <c r="Z154" s="783"/>
      <c r="AA154" s="747"/>
      <c r="AB154" s="748"/>
      <c r="AC154" s="749"/>
      <c r="AD154" s="749"/>
      <c r="AE154" s="749"/>
      <c r="AF154" s="749"/>
      <c r="AG154" s="749"/>
      <c r="AH154" s="749"/>
      <c r="AI154" s="749"/>
      <c r="AJ154" s="749"/>
      <c r="AK154" s="749"/>
      <c r="AL154" s="749"/>
      <c r="AM154" s="749"/>
      <c r="AN154" s="749"/>
      <c r="AO154" s="749"/>
      <c r="AP154" s="749"/>
      <c r="AQ154" s="748"/>
      <c r="AR154" s="748"/>
      <c r="AS154" s="749"/>
      <c r="AT154" s="749"/>
      <c r="AU154" s="749"/>
      <c r="AV154" s="749"/>
      <c r="AW154" s="749"/>
      <c r="AX154" s="749"/>
      <c r="AY154" s="749"/>
      <c r="AZ154" s="749"/>
      <c r="BA154" s="749"/>
      <c r="BB154" s="749"/>
      <c r="BC154" s="749"/>
      <c r="BD154" s="749"/>
      <c r="BE154" s="749"/>
      <c r="BF154" s="749"/>
      <c r="BG154" s="748"/>
      <c r="BH154" s="732"/>
      <c r="BI154" s="732"/>
      <c r="BJ154" s="732"/>
      <c r="BK154" s="732"/>
      <c r="BL154" s="732"/>
      <c r="BM154" s="732"/>
      <c r="BN154" s="732"/>
      <c r="BO154" s="732"/>
      <c r="BP154" s="732"/>
      <c r="BQ154" s="732"/>
      <c r="BR154" s="732"/>
      <c r="BS154" s="732"/>
      <c r="BT154" s="732"/>
      <c r="BU154" s="732"/>
      <c r="BV154" s="732"/>
      <c r="BW154" s="732"/>
      <c r="BX154" s="732"/>
      <c r="BY154" s="732"/>
      <c r="BZ154" s="732"/>
      <c r="CA154" s="732"/>
      <c r="CB154" s="732"/>
      <c r="CC154" s="732"/>
      <c r="CD154" s="732"/>
      <c r="CE154" s="732"/>
      <c r="CF154" s="732"/>
      <c r="CG154" s="732"/>
      <c r="CH154" s="732"/>
      <c r="CI154" s="732"/>
      <c r="CJ154" s="732"/>
      <c r="CK154" s="732"/>
      <c r="CL154" s="732"/>
      <c r="CM154" s="732"/>
      <c r="CN154" s="732"/>
      <c r="CO154" s="732"/>
      <c r="CP154" s="732"/>
      <c r="CQ154" s="732"/>
      <c r="CR154" s="732"/>
      <c r="CS154" s="732"/>
      <c r="CT154" s="732"/>
      <c r="CU154" s="732"/>
      <c r="CV154" s="732"/>
      <c r="CW154" s="732"/>
      <c r="CX154" s="732"/>
      <c r="CY154" s="732"/>
      <c r="CZ154" s="732"/>
      <c r="DA154" s="732"/>
      <c r="DB154" s="732"/>
      <c r="DC154" s="732"/>
      <c r="DD154" s="732"/>
      <c r="DE154" s="732"/>
      <c r="DF154" s="732"/>
      <c r="DG154" s="732"/>
      <c r="DH154" s="732"/>
      <c r="DI154" s="732"/>
      <c r="DJ154" s="732"/>
      <c r="DK154" s="732"/>
      <c r="DL154" s="732"/>
      <c r="DM154" s="732"/>
      <c r="DN154" s="732"/>
      <c r="DO154" s="732"/>
      <c r="DP154" s="732"/>
      <c r="DQ154" s="732"/>
      <c r="DR154" s="732"/>
      <c r="DS154" s="732"/>
      <c r="DT154" s="732"/>
      <c r="DU154" s="732"/>
      <c r="DV154" s="732"/>
      <c r="DW154" s="732"/>
      <c r="DX154" s="732"/>
      <c r="DY154" s="732"/>
      <c r="DZ154" s="732"/>
      <c r="EA154" s="732"/>
      <c r="EB154" s="732"/>
      <c r="EC154" s="732"/>
      <c r="ED154" s="732"/>
      <c r="EE154" s="732"/>
      <c r="EF154" s="732"/>
      <c r="EG154" s="732"/>
      <c r="EH154" s="732"/>
      <c r="EI154" s="732"/>
      <c r="EJ154" s="732"/>
      <c r="EK154" s="732"/>
      <c r="EL154" s="732"/>
      <c r="EM154" s="732"/>
      <c r="EN154" s="732"/>
      <c r="EO154" s="732"/>
    </row>
    <row r="155" spans="2:145" s="770" customFormat="1" x14ac:dyDescent="0.25">
      <c r="B155" s="976"/>
      <c r="C155" s="977" t="s">
        <v>301</v>
      </c>
      <c r="D155" s="864"/>
      <c r="E155" s="788"/>
      <c r="F155" s="788"/>
      <c r="G155" s="732"/>
      <c r="H155" s="732"/>
      <c r="I155" s="732"/>
      <c r="J155" s="975"/>
      <c r="K155" s="975"/>
      <c r="L155" s="975"/>
      <c r="M155" s="975"/>
      <c r="N155" s="975"/>
      <c r="O155" s="975"/>
      <c r="P155" s="975"/>
      <c r="Q155" s="975"/>
      <c r="R155" s="975"/>
      <c r="S155" s="975"/>
      <c r="T155" s="732"/>
      <c r="U155" s="755"/>
      <c r="V155" s="774"/>
      <c r="W155" s="732"/>
      <c r="X155" s="732"/>
      <c r="Y155" s="782"/>
      <c r="Z155" s="783"/>
      <c r="AA155" s="747"/>
      <c r="AB155" s="748"/>
      <c r="AC155" s="749"/>
      <c r="AD155" s="749"/>
      <c r="AE155" s="749"/>
      <c r="AF155" s="749"/>
      <c r="AG155" s="749"/>
      <c r="AH155" s="749"/>
      <c r="AI155" s="749"/>
      <c r="AJ155" s="749"/>
      <c r="AK155" s="749"/>
      <c r="AL155" s="749"/>
      <c r="AM155" s="749"/>
      <c r="AN155" s="749"/>
      <c r="AO155" s="749"/>
      <c r="AP155" s="749"/>
      <c r="AQ155" s="748"/>
      <c r="AR155" s="748"/>
      <c r="AS155" s="749"/>
      <c r="AT155" s="749"/>
      <c r="AU155" s="749"/>
      <c r="AV155" s="749"/>
      <c r="AW155" s="749"/>
      <c r="AX155" s="749"/>
      <c r="AY155" s="749"/>
      <c r="AZ155" s="749"/>
      <c r="BA155" s="749"/>
      <c r="BB155" s="749"/>
      <c r="BC155" s="749"/>
      <c r="BD155" s="749"/>
      <c r="BE155" s="749"/>
      <c r="BF155" s="749"/>
      <c r="BG155" s="748"/>
      <c r="BH155" s="732"/>
      <c r="BI155" s="732"/>
      <c r="BJ155" s="732"/>
      <c r="BK155" s="732"/>
      <c r="BL155" s="732"/>
      <c r="BM155" s="732"/>
      <c r="BN155" s="732"/>
      <c r="BO155" s="732"/>
      <c r="BP155" s="732"/>
      <c r="BQ155" s="732"/>
      <c r="BR155" s="732"/>
      <c r="BS155" s="732"/>
      <c r="BT155" s="732"/>
      <c r="BU155" s="732"/>
      <c r="BV155" s="732"/>
      <c r="BW155" s="732"/>
      <c r="BX155" s="732"/>
      <c r="BY155" s="732"/>
      <c r="BZ155" s="732"/>
      <c r="CA155" s="732"/>
      <c r="CB155" s="732"/>
      <c r="CC155" s="732"/>
      <c r="CD155" s="732"/>
      <c r="CE155" s="732"/>
      <c r="CF155" s="732"/>
      <c r="CG155" s="732"/>
      <c r="CH155" s="732"/>
      <c r="CI155" s="732"/>
      <c r="CJ155" s="732"/>
      <c r="CK155" s="732"/>
      <c r="CL155" s="732"/>
      <c r="CM155" s="732"/>
      <c r="CN155" s="732"/>
      <c r="CO155" s="732"/>
      <c r="CP155" s="732"/>
      <c r="CQ155" s="732"/>
      <c r="CR155" s="732"/>
      <c r="CS155" s="732"/>
      <c r="CT155" s="732"/>
      <c r="CU155" s="732"/>
      <c r="CV155" s="732"/>
      <c r="CW155" s="732"/>
      <c r="CX155" s="732"/>
      <c r="CY155" s="732"/>
      <c r="CZ155" s="732"/>
      <c r="DA155" s="732"/>
      <c r="DB155" s="732"/>
      <c r="DC155" s="732"/>
      <c r="DD155" s="732"/>
      <c r="DE155" s="732"/>
      <c r="DF155" s="732"/>
      <c r="DG155" s="732"/>
      <c r="DH155" s="732"/>
      <c r="DI155" s="732"/>
      <c r="DJ155" s="732"/>
      <c r="DK155" s="732"/>
      <c r="DL155" s="732"/>
      <c r="DM155" s="732"/>
      <c r="DN155" s="732"/>
      <c r="DO155" s="732"/>
      <c r="DP155" s="732"/>
      <c r="DQ155" s="732"/>
      <c r="DR155" s="732"/>
      <c r="DS155" s="732"/>
      <c r="DT155" s="732"/>
      <c r="DU155" s="732"/>
      <c r="DV155" s="732"/>
      <c r="DW155" s="732"/>
      <c r="DX155" s="732"/>
      <c r="DY155" s="732"/>
      <c r="DZ155" s="732"/>
      <c r="EA155" s="732"/>
      <c r="EB155" s="732"/>
      <c r="EC155" s="732"/>
      <c r="ED155" s="732"/>
      <c r="EE155" s="732"/>
      <c r="EF155" s="732"/>
      <c r="EG155" s="732"/>
      <c r="EH155" s="732"/>
      <c r="EI155" s="732"/>
      <c r="EJ155" s="732"/>
      <c r="EK155" s="732"/>
      <c r="EL155" s="732"/>
      <c r="EM155" s="732"/>
      <c r="EN155" s="732"/>
      <c r="EO155" s="732"/>
    </row>
    <row r="156" spans="2:145" s="770" customFormat="1" x14ac:dyDescent="0.25">
      <c r="B156" s="978"/>
      <c r="C156" s="977" t="s">
        <v>302</v>
      </c>
      <c r="D156" s="864"/>
      <c r="E156" s="788"/>
      <c r="F156" s="788"/>
      <c r="G156" s="732"/>
      <c r="H156" s="732"/>
      <c r="I156" s="732"/>
      <c r="J156" s="732"/>
      <c r="K156" s="732"/>
      <c r="L156" s="732"/>
      <c r="M156" s="979"/>
      <c r="N156" s="732"/>
      <c r="R156" s="732"/>
      <c r="S156" s="732"/>
      <c r="T156" s="732"/>
      <c r="U156" s="755"/>
      <c r="V156" s="774"/>
      <c r="W156" s="732"/>
      <c r="X156" s="732"/>
      <c r="Y156" s="747"/>
      <c r="Z156" s="747"/>
      <c r="AA156" s="747"/>
      <c r="AB156" s="748"/>
      <c r="AC156" s="749"/>
      <c r="AD156" s="749"/>
      <c r="AE156" s="749"/>
      <c r="AF156" s="749"/>
      <c r="AG156" s="749"/>
      <c r="AH156" s="749"/>
      <c r="AI156" s="749"/>
      <c r="AJ156" s="749"/>
      <c r="AK156" s="749"/>
      <c r="AL156" s="749"/>
      <c r="AM156" s="749"/>
      <c r="AN156" s="749"/>
      <c r="AO156" s="749"/>
      <c r="AP156" s="749"/>
      <c r="AQ156" s="748"/>
      <c r="AR156" s="748"/>
      <c r="AS156" s="980"/>
      <c r="AT156" s="749"/>
      <c r="AU156" s="749"/>
      <c r="AV156" s="749"/>
      <c r="AW156" s="749"/>
      <c r="AX156" s="749"/>
      <c r="AY156" s="749"/>
      <c r="AZ156" s="749"/>
      <c r="BA156" s="749"/>
      <c r="BB156" s="749"/>
      <c r="BC156" s="749"/>
      <c r="BD156" s="749"/>
      <c r="BE156" s="749"/>
      <c r="BF156" s="749"/>
      <c r="BG156" s="748"/>
      <c r="BH156" s="732"/>
      <c r="BI156" s="732"/>
      <c r="BJ156" s="732"/>
      <c r="BK156" s="732"/>
      <c r="BL156" s="732"/>
      <c r="BM156" s="732"/>
      <c r="BN156" s="732"/>
      <c r="BO156" s="732"/>
      <c r="BP156" s="732"/>
      <c r="BQ156" s="732"/>
      <c r="BR156" s="732"/>
      <c r="BS156" s="732"/>
      <c r="BT156" s="732"/>
      <c r="BU156" s="732"/>
      <c r="BV156" s="732"/>
      <c r="BW156" s="732"/>
      <c r="BX156" s="732"/>
      <c r="BY156" s="732"/>
      <c r="BZ156" s="732"/>
      <c r="CA156" s="732"/>
      <c r="CB156" s="732"/>
      <c r="CC156" s="732"/>
      <c r="CD156" s="732"/>
      <c r="CE156" s="732"/>
      <c r="CF156" s="732"/>
      <c r="CG156" s="732"/>
      <c r="CH156" s="732"/>
      <c r="CI156" s="732"/>
      <c r="CJ156" s="732"/>
      <c r="CK156" s="732"/>
      <c r="CL156" s="732"/>
      <c r="CM156" s="732"/>
      <c r="CN156" s="732"/>
      <c r="CO156" s="732"/>
      <c r="CP156" s="732"/>
      <c r="CQ156" s="732"/>
      <c r="CR156" s="732"/>
      <c r="CS156" s="732"/>
      <c r="CT156" s="732"/>
      <c r="CU156" s="732"/>
      <c r="CV156" s="732"/>
      <c r="CW156" s="732"/>
      <c r="CX156" s="732"/>
      <c r="CY156" s="732"/>
      <c r="CZ156" s="732"/>
      <c r="DA156" s="732"/>
      <c r="DB156" s="732"/>
      <c r="DC156" s="732"/>
      <c r="DD156" s="732"/>
      <c r="DE156" s="732"/>
      <c r="DF156" s="732"/>
      <c r="DG156" s="732"/>
      <c r="DH156" s="732"/>
      <c r="DI156" s="732"/>
      <c r="DJ156" s="732"/>
      <c r="DK156" s="732"/>
      <c r="DL156" s="732"/>
      <c r="DM156" s="732"/>
      <c r="DN156" s="732"/>
      <c r="DO156" s="732"/>
      <c r="DP156" s="732"/>
      <c r="DQ156" s="732"/>
      <c r="DR156" s="732"/>
      <c r="DS156" s="732"/>
      <c r="DT156" s="732"/>
      <c r="DU156" s="732"/>
      <c r="DV156" s="732"/>
      <c r="DW156" s="732"/>
      <c r="DX156" s="732"/>
      <c r="DY156" s="732"/>
      <c r="DZ156" s="732"/>
      <c r="EA156" s="732"/>
      <c r="EB156" s="732"/>
      <c r="EC156" s="732"/>
      <c r="ED156" s="732"/>
      <c r="EE156" s="732"/>
      <c r="EF156" s="732"/>
      <c r="EG156" s="732"/>
      <c r="EH156" s="732"/>
      <c r="EI156" s="732"/>
      <c r="EJ156" s="732"/>
      <c r="EK156" s="732"/>
      <c r="EL156" s="732"/>
      <c r="EM156" s="732"/>
      <c r="EN156" s="732"/>
      <c r="EO156" s="732"/>
    </row>
    <row r="157" spans="2:145" s="770" customFormat="1" x14ac:dyDescent="0.25">
      <c r="B157" s="981"/>
      <c r="C157" s="977" t="s">
        <v>303</v>
      </c>
      <c r="D157" s="773"/>
      <c r="E157" s="732"/>
      <c r="F157" s="732"/>
      <c r="G157" s="732"/>
      <c r="H157" s="732"/>
      <c r="I157" s="732"/>
      <c r="J157" s="732"/>
      <c r="K157" s="732"/>
      <c r="L157" s="732"/>
      <c r="M157" s="732"/>
      <c r="N157" s="732"/>
      <c r="U157" s="755"/>
      <c r="V157" s="774"/>
      <c r="W157" s="732"/>
      <c r="Y157" s="747"/>
      <c r="Z157" s="747"/>
      <c r="AA157" s="747"/>
      <c r="AB157" s="748"/>
      <c r="AC157" s="749"/>
      <c r="AD157" s="749"/>
      <c r="AE157" s="749"/>
      <c r="AF157" s="749"/>
      <c r="AG157" s="749"/>
      <c r="AH157" s="749"/>
      <c r="AI157" s="749"/>
      <c r="AJ157" s="749"/>
      <c r="AK157" s="749"/>
      <c r="AL157" s="749"/>
      <c r="AM157" s="749"/>
      <c r="AN157" s="749"/>
      <c r="AO157" s="749"/>
      <c r="AP157" s="749"/>
      <c r="AQ157" s="748"/>
      <c r="AR157" s="748"/>
      <c r="AS157" s="749"/>
      <c r="AT157" s="749"/>
      <c r="AU157" s="749"/>
      <c r="AV157" s="749"/>
      <c r="AW157" s="749"/>
      <c r="AX157" s="749"/>
      <c r="AY157" s="749"/>
      <c r="AZ157" s="749"/>
      <c r="BA157" s="749"/>
      <c r="BB157" s="749"/>
      <c r="BC157" s="749"/>
      <c r="BD157" s="749"/>
      <c r="BE157" s="749"/>
      <c r="BF157" s="749"/>
      <c r="BG157" s="748"/>
      <c r="BH157" s="732"/>
      <c r="BI157" s="732"/>
      <c r="BJ157" s="732"/>
      <c r="BK157" s="732"/>
      <c r="BL157" s="732"/>
      <c r="BM157" s="732"/>
      <c r="BN157" s="732"/>
      <c r="BO157" s="732"/>
      <c r="BP157" s="732"/>
      <c r="BQ157" s="732"/>
      <c r="BR157" s="732"/>
      <c r="BS157" s="732"/>
      <c r="BT157" s="732"/>
      <c r="BU157" s="732"/>
      <c r="BV157" s="732"/>
      <c r="BW157" s="732"/>
      <c r="BX157" s="732"/>
      <c r="BY157" s="732"/>
      <c r="BZ157" s="732"/>
      <c r="CA157" s="732"/>
      <c r="CB157" s="732"/>
      <c r="CC157" s="732"/>
      <c r="CD157" s="732"/>
      <c r="CE157" s="732"/>
      <c r="CF157" s="732"/>
      <c r="CG157" s="732"/>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732"/>
      <c r="DI157" s="732"/>
      <c r="DJ157" s="732"/>
      <c r="DK157" s="732"/>
      <c r="DL157" s="732"/>
      <c r="DM157" s="732"/>
      <c r="DN157" s="732"/>
      <c r="DO157" s="732"/>
      <c r="DP157" s="732"/>
      <c r="DQ157" s="732"/>
      <c r="DR157" s="732"/>
      <c r="DS157" s="732"/>
      <c r="DT157" s="732"/>
      <c r="DU157" s="732"/>
      <c r="DV157" s="732"/>
      <c r="DW157" s="732"/>
      <c r="DX157" s="732"/>
      <c r="DY157" s="732"/>
      <c r="DZ157" s="732"/>
      <c r="EA157" s="732"/>
      <c r="EB157" s="732"/>
      <c r="EC157" s="732"/>
      <c r="ED157" s="732"/>
      <c r="EE157" s="732"/>
      <c r="EF157" s="732"/>
      <c r="EG157" s="732"/>
      <c r="EH157" s="732"/>
      <c r="EI157" s="732"/>
      <c r="EJ157" s="732"/>
      <c r="EK157" s="732"/>
      <c r="EL157" s="732"/>
      <c r="EM157" s="732"/>
      <c r="EN157" s="732"/>
      <c r="EO157" s="732"/>
    </row>
    <row r="158" spans="2:145" s="770" customFormat="1" x14ac:dyDescent="0.25">
      <c r="B158" s="982"/>
      <c r="C158" s="977" t="s">
        <v>304</v>
      </c>
      <c r="D158" s="983"/>
      <c r="U158" s="984"/>
      <c r="V158" s="774"/>
      <c r="W158" s="732"/>
      <c r="Y158" s="747"/>
      <c r="Z158" s="747"/>
      <c r="AA158" s="747"/>
      <c r="AB158" s="748"/>
      <c r="AC158" s="749"/>
      <c r="AD158" s="749"/>
      <c r="AE158" s="749"/>
      <c r="AF158" s="749"/>
      <c r="AG158" s="749"/>
      <c r="AH158" s="749"/>
      <c r="AI158" s="749"/>
      <c r="AJ158" s="749"/>
      <c r="AK158" s="749"/>
      <c r="AL158" s="749"/>
      <c r="AM158" s="749"/>
      <c r="AN158" s="749"/>
      <c r="AO158" s="749"/>
      <c r="AP158" s="749"/>
      <c r="AQ158" s="748"/>
      <c r="AR158" s="748"/>
      <c r="AS158" s="749"/>
      <c r="AT158" s="749"/>
      <c r="AU158" s="749"/>
      <c r="AV158" s="749"/>
      <c r="AW158" s="749"/>
      <c r="AX158" s="749"/>
      <c r="AY158" s="749"/>
      <c r="AZ158" s="749"/>
      <c r="BA158" s="749"/>
      <c r="BB158" s="749"/>
      <c r="BC158" s="749"/>
      <c r="BD158" s="749"/>
      <c r="BE158" s="749"/>
      <c r="BF158" s="749"/>
      <c r="BG158" s="748"/>
      <c r="BH158" s="732"/>
      <c r="BI158" s="732"/>
      <c r="BJ158" s="732"/>
      <c r="BK158" s="732"/>
      <c r="BL158" s="732"/>
      <c r="BM158" s="732"/>
      <c r="BN158" s="732"/>
      <c r="BO158" s="732"/>
      <c r="BP158" s="732"/>
      <c r="BQ158" s="732"/>
      <c r="BR158" s="732"/>
      <c r="BS158" s="732"/>
      <c r="BT158" s="732"/>
      <c r="BU158" s="732"/>
      <c r="BV158" s="732"/>
      <c r="BW158" s="732"/>
      <c r="BX158" s="732"/>
      <c r="BY158" s="732"/>
      <c r="BZ158" s="732"/>
      <c r="CA158" s="732"/>
      <c r="CB158" s="732"/>
      <c r="CC158" s="732"/>
      <c r="CD158" s="732"/>
      <c r="CE158" s="732"/>
      <c r="CF158" s="732"/>
      <c r="CG158" s="732"/>
      <c r="CH158" s="732"/>
      <c r="CI158" s="732"/>
      <c r="CJ158" s="732"/>
      <c r="CK158" s="732"/>
      <c r="CL158" s="732"/>
      <c r="CM158" s="732"/>
      <c r="CN158" s="732"/>
      <c r="CO158" s="732"/>
      <c r="CP158" s="732"/>
      <c r="CQ158" s="732"/>
      <c r="CR158" s="732"/>
      <c r="CS158" s="732"/>
      <c r="CT158" s="732"/>
      <c r="CU158" s="732"/>
      <c r="CV158" s="732"/>
      <c r="CW158" s="732"/>
      <c r="CX158" s="732"/>
      <c r="CY158" s="732"/>
      <c r="CZ158" s="732"/>
      <c r="DA158" s="732"/>
      <c r="DB158" s="732"/>
      <c r="DC158" s="732"/>
      <c r="DD158" s="732"/>
      <c r="DE158" s="732"/>
      <c r="DF158" s="732"/>
      <c r="DG158" s="732"/>
      <c r="DH158" s="732"/>
      <c r="DI158" s="732"/>
      <c r="DJ158" s="732"/>
      <c r="DK158" s="732"/>
      <c r="DL158" s="732"/>
      <c r="DM158" s="732"/>
      <c r="DN158" s="732"/>
      <c r="DO158" s="732"/>
      <c r="DP158" s="732"/>
      <c r="DQ158" s="732"/>
      <c r="DR158" s="732"/>
      <c r="DS158" s="732"/>
      <c r="DT158" s="732"/>
      <c r="DU158" s="732"/>
      <c r="DV158" s="732"/>
      <c r="DW158" s="732"/>
      <c r="DX158" s="732"/>
      <c r="DY158" s="732"/>
      <c r="DZ158" s="732"/>
      <c r="EA158" s="732"/>
      <c r="EB158" s="732"/>
      <c r="EC158" s="732"/>
      <c r="ED158" s="732"/>
      <c r="EE158" s="732"/>
      <c r="EF158" s="732"/>
      <c r="EG158" s="732"/>
      <c r="EH158" s="732"/>
      <c r="EI158" s="732"/>
      <c r="EJ158" s="732"/>
      <c r="EK158" s="732"/>
      <c r="EL158" s="732"/>
      <c r="EM158" s="732"/>
      <c r="EN158" s="732"/>
      <c r="EO158" s="732"/>
    </row>
    <row r="159" spans="2:145" s="770" customFormat="1" ht="15.75" thickBot="1" x14ac:dyDescent="0.3">
      <c r="C159" s="984"/>
      <c r="D159" s="983"/>
      <c r="V159" s="774"/>
      <c r="W159" s="732"/>
      <c r="Y159" s="747"/>
      <c r="Z159" s="747"/>
      <c r="AA159" s="747"/>
      <c r="AB159" s="748"/>
      <c r="AC159" s="749"/>
      <c r="AD159" s="749"/>
      <c r="AE159" s="749"/>
      <c r="AF159" s="749"/>
      <c r="AG159" s="749"/>
      <c r="AH159" s="749"/>
      <c r="AI159" s="749"/>
      <c r="AJ159" s="749"/>
      <c r="AK159" s="749"/>
      <c r="AL159" s="749"/>
      <c r="AM159" s="749"/>
      <c r="AN159" s="749"/>
      <c r="AO159" s="749"/>
      <c r="AP159" s="749"/>
      <c r="AQ159" s="748"/>
      <c r="AR159" s="748"/>
      <c r="AS159" s="749"/>
      <c r="AT159" s="749"/>
      <c r="AU159" s="749"/>
      <c r="AV159" s="749"/>
      <c r="AW159" s="749"/>
      <c r="AX159" s="749"/>
      <c r="AY159" s="749"/>
      <c r="AZ159" s="749"/>
      <c r="BA159" s="749"/>
      <c r="BB159" s="749"/>
      <c r="BC159" s="749"/>
      <c r="BD159" s="749"/>
      <c r="BE159" s="749"/>
      <c r="BF159" s="749"/>
      <c r="BG159" s="748"/>
      <c r="BH159" s="732"/>
      <c r="BI159" s="732"/>
      <c r="BJ159" s="732"/>
      <c r="BK159" s="732"/>
      <c r="BL159" s="732"/>
      <c r="BM159" s="732"/>
      <c r="BN159" s="732"/>
      <c r="BO159" s="732"/>
      <c r="BP159" s="732"/>
      <c r="BQ159" s="732"/>
      <c r="BR159" s="732"/>
      <c r="BS159" s="732"/>
      <c r="BT159" s="732"/>
      <c r="BU159" s="732"/>
      <c r="BV159" s="732"/>
      <c r="BW159" s="732"/>
      <c r="BX159" s="732"/>
      <c r="BY159" s="732"/>
      <c r="BZ159" s="732"/>
      <c r="CA159" s="732"/>
      <c r="CB159" s="732"/>
      <c r="CC159" s="732"/>
      <c r="CD159" s="732"/>
      <c r="CE159" s="732"/>
      <c r="CF159" s="732"/>
      <c r="CG159" s="732"/>
      <c r="CH159" s="732"/>
      <c r="CI159" s="732"/>
      <c r="CJ159" s="732"/>
      <c r="CK159" s="732"/>
      <c r="CL159" s="732"/>
      <c r="CM159" s="732"/>
      <c r="CN159" s="732"/>
      <c r="CO159" s="732"/>
      <c r="CP159" s="732"/>
      <c r="CQ159" s="732"/>
      <c r="CR159" s="732"/>
      <c r="CS159" s="732"/>
      <c r="CT159" s="732"/>
      <c r="CU159" s="732"/>
      <c r="CV159" s="732"/>
      <c r="CW159" s="732"/>
      <c r="CX159" s="732"/>
      <c r="CY159" s="732"/>
      <c r="CZ159" s="732"/>
      <c r="DA159" s="732"/>
      <c r="DB159" s="732"/>
      <c r="DC159" s="732"/>
      <c r="DD159" s="732"/>
      <c r="DE159" s="732"/>
      <c r="DF159" s="732"/>
      <c r="DG159" s="732"/>
      <c r="DH159" s="732"/>
      <c r="DI159" s="732"/>
      <c r="DJ159" s="732"/>
      <c r="DK159" s="732"/>
      <c r="DL159" s="732"/>
      <c r="DM159" s="732"/>
      <c r="DN159" s="732"/>
      <c r="DO159" s="732"/>
      <c r="DP159" s="732"/>
      <c r="DQ159" s="732"/>
      <c r="DR159" s="732"/>
      <c r="DS159" s="732"/>
      <c r="DT159" s="732"/>
      <c r="DU159" s="732"/>
      <c r="DV159" s="732"/>
      <c r="DW159" s="732"/>
      <c r="DX159" s="732"/>
      <c r="DY159" s="732"/>
      <c r="DZ159" s="732"/>
      <c r="EA159" s="732"/>
      <c r="EB159" s="732"/>
      <c r="EC159" s="732"/>
      <c r="ED159" s="732"/>
      <c r="EE159" s="732"/>
      <c r="EF159" s="732"/>
      <c r="EG159" s="732"/>
      <c r="EH159" s="732"/>
      <c r="EI159" s="732"/>
      <c r="EJ159" s="732"/>
      <c r="EK159" s="732"/>
      <c r="EL159" s="732"/>
      <c r="EM159" s="732"/>
      <c r="EN159" s="732"/>
      <c r="EO159" s="732"/>
    </row>
    <row r="160" spans="2:145" s="770" customFormat="1" ht="16.5" thickBot="1" x14ac:dyDescent="0.3">
      <c r="B160" s="3659"/>
      <c r="C160" s="3660"/>
      <c r="D160" s="3660"/>
      <c r="E160" s="3660"/>
      <c r="F160" s="3660"/>
      <c r="G160" s="3660"/>
      <c r="H160" s="3660"/>
      <c r="I160" s="3660"/>
      <c r="J160" s="3660"/>
      <c r="K160" s="3660"/>
      <c r="L160" s="3660"/>
      <c r="M160" s="3660"/>
      <c r="N160" s="3660"/>
      <c r="O160" s="3660"/>
      <c r="P160" s="3661"/>
      <c r="V160" s="774"/>
      <c r="W160" s="732"/>
      <c r="Y160" s="747"/>
      <c r="Z160" s="747"/>
      <c r="AA160" s="747"/>
      <c r="AB160" s="748"/>
      <c r="AC160" s="749"/>
      <c r="AD160" s="749"/>
      <c r="AE160" s="749"/>
      <c r="AF160" s="749"/>
      <c r="AG160" s="749"/>
      <c r="AH160" s="749"/>
      <c r="AI160" s="749"/>
      <c r="AJ160" s="749"/>
      <c r="AK160" s="749"/>
      <c r="AL160" s="749"/>
      <c r="AM160" s="749"/>
      <c r="AN160" s="749"/>
      <c r="AO160" s="749"/>
      <c r="AP160" s="749"/>
      <c r="AQ160" s="748"/>
      <c r="AR160" s="748"/>
      <c r="AS160" s="749"/>
      <c r="AT160" s="749"/>
      <c r="AU160" s="749"/>
      <c r="AV160" s="749"/>
      <c r="AW160" s="749"/>
      <c r="AX160" s="749"/>
      <c r="AY160" s="749"/>
      <c r="AZ160" s="749"/>
      <c r="BA160" s="749"/>
      <c r="BB160" s="749"/>
      <c r="BC160" s="749"/>
      <c r="BD160" s="749"/>
      <c r="BE160" s="749"/>
      <c r="BF160" s="749"/>
      <c r="BG160" s="748"/>
      <c r="BH160" s="732"/>
      <c r="BI160" s="732"/>
      <c r="BJ160" s="732"/>
      <c r="BK160" s="732"/>
      <c r="BL160" s="732"/>
      <c r="BM160" s="732"/>
      <c r="BN160" s="732"/>
      <c r="BO160" s="732"/>
      <c r="BP160" s="732"/>
      <c r="BQ160" s="732"/>
      <c r="BR160" s="732"/>
      <c r="BS160" s="732"/>
      <c r="BT160" s="732"/>
      <c r="BU160" s="732"/>
      <c r="BV160" s="732"/>
      <c r="BW160" s="732"/>
      <c r="BX160" s="732"/>
      <c r="BY160" s="732"/>
      <c r="BZ160" s="732"/>
      <c r="CA160" s="732"/>
      <c r="CB160" s="732"/>
      <c r="CC160" s="732"/>
      <c r="CD160" s="732"/>
      <c r="CE160" s="732"/>
      <c r="CF160" s="732"/>
      <c r="CG160" s="732"/>
      <c r="CH160" s="732"/>
      <c r="CI160" s="732"/>
      <c r="CJ160" s="732"/>
      <c r="CK160" s="732"/>
      <c r="CL160" s="732"/>
      <c r="CM160" s="732"/>
      <c r="CN160" s="732"/>
      <c r="CO160" s="732"/>
      <c r="CP160" s="732"/>
      <c r="CQ160" s="732"/>
      <c r="CR160" s="732"/>
      <c r="CS160" s="732"/>
      <c r="CT160" s="732"/>
      <c r="CU160" s="732"/>
      <c r="CV160" s="732"/>
      <c r="CW160" s="732"/>
      <c r="CX160" s="732"/>
      <c r="CY160" s="732"/>
      <c r="CZ160" s="732"/>
      <c r="DA160" s="732"/>
      <c r="DB160" s="732"/>
      <c r="DC160" s="732"/>
      <c r="DD160" s="732"/>
      <c r="DE160" s="732"/>
      <c r="DF160" s="732"/>
      <c r="DG160" s="732"/>
      <c r="DH160" s="732"/>
      <c r="DI160" s="732"/>
      <c r="DJ160" s="732"/>
      <c r="DK160" s="732"/>
      <c r="DL160" s="732"/>
      <c r="DM160" s="732"/>
      <c r="DN160" s="732"/>
      <c r="DO160" s="732"/>
      <c r="DP160" s="732"/>
      <c r="DQ160" s="732"/>
      <c r="DR160" s="732"/>
      <c r="DS160" s="732"/>
      <c r="DT160" s="732"/>
      <c r="DU160" s="732"/>
      <c r="DV160" s="732"/>
      <c r="DW160" s="732"/>
      <c r="DX160" s="732"/>
      <c r="DY160" s="732"/>
      <c r="DZ160" s="732"/>
      <c r="EA160" s="732"/>
      <c r="EB160" s="732"/>
      <c r="EC160" s="732"/>
      <c r="ED160" s="732"/>
      <c r="EE160" s="732"/>
      <c r="EF160" s="732"/>
      <c r="EG160" s="732"/>
      <c r="EH160" s="732"/>
      <c r="EI160" s="732"/>
      <c r="EJ160" s="732"/>
      <c r="EK160" s="732"/>
      <c r="EL160" s="732"/>
      <c r="EM160" s="732"/>
      <c r="EN160" s="732"/>
      <c r="EO160" s="732"/>
    </row>
    <row r="161" spans="2:145" s="770" customFormat="1" ht="16.5" thickBot="1" x14ac:dyDescent="0.3">
      <c r="B161" s="985"/>
      <c r="C161" s="986"/>
      <c r="D161" s="987"/>
      <c r="E161" s="988"/>
      <c r="F161" s="988"/>
      <c r="G161" s="988"/>
      <c r="H161" s="988"/>
      <c r="I161" s="988"/>
      <c r="J161" s="988"/>
      <c r="K161" s="988"/>
      <c r="L161" s="988"/>
      <c r="M161" s="988"/>
      <c r="N161" s="988"/>
      <c r="O161" s="988"/>
      <c r="P161" s="988"/>
      <c r="V161" s="774"/>
      <c r="W161" s="732"/>
      <c r="Y161" s="747"/>
      <c r="Z161" s="747"/>
      <c r="AA161" s="747"/>
      <c r="AB161" s="748"/>
      <c r="AC161" s="749"/>
      <c r="AD161" s="749"/>
      <c r="AE161" s="749"/>
      <c r="AF161" s="749"/>
      <c r="AG161" s="749"/>
      <c r="AH161" s="749"/>
      <c r="AI161" s="749"/>
      <c r="AJ161" s="749"/>
      <c r="AK161" s="749"/>
      <c r="AL161" s="749"/>
      <c r="AM161" s="749"/>
      <c r="AN161" s="749"/>
      <c r="AO161" s="749"/>
      <c r="AP161" s="749"/>
      <c r="AQ161" s="748"/>
      <c r="AR161" s="748"/>
      <c r="AS161" s="749"/>
      <c r="AT161" s="749"/>
      <c r="AU161" s="749"/>
      <c r="AV161" s="749"/>
      <c r="AW161" s="749"/>
      <c r="AX161" s="749"/>
      <c r="AY161" s="749"/>
      <c r="AZ161" s="749"/>
      <c r="BA161" s="749"/>
      <c r="BB161" s="749"/>
      <c r="BC161" s="749"/>
      <c r="BD161" s="749"/>
      <c r="BE161" s="749"/>
      <c r="BF161" s="749"/>
      <c r="BG161" s="748"/>
      <c r="BH161" s="732"/>
      <c r="BI161" s="732"/>
      <c r="BJ161" s="732"/>
      <c r="BK161" s="732"/>
      <c r="BL161" s="732"/>
      <c r="BM161" s="732"/>
      <c r="BN161" s="732"/>
      <c r="BO161" s="732"/>
      <c r="BP161" s="732"/>
      <c r="BQ161" s="732"/>
      <c r="BR161" s="732"/>
      <c r="BS161" s="732"/>
      <c r="BT161" s="732"/>
      <c r="BU161" s="732"/>
      <c r="BV161" s="732"/>
      <c r="BW161" s="732"/>
      <c r="BX161" s="732"/>
      <c r="BY161" s="732"/>
      <c r="BZ161" s="732"/>
      <c r="CA161" s="732"/>
      <c r="CB161" s="732"/>
      <c r="CC161" s="732"/>
      <c r="CD161" s="732"/>
      <c r="CE161" s="732"/>
      <c r="CF161" s="732"/>
      <c r="CG161" s="732"/>
      <c r="CH161" s="732"/>
      <c r="CI161" s="732"/>
      <c r="CJ161" s="732"/>
      <c r="CK161" s="732"/>
      <c r="CL161" s="732"/>
      <c r="CM161" s="732"/>
      <c r="CN161" s="732"/>
      <c r="CO161" s="732"/>
      <c r="CP161" s="732"/>
      <c r="CQ161" s="732"/>
      <c r="CR161" s="732"/>
      <c r="CS161" s="732"/>
      <c r="CT161" s="732"/>
      <c r="CU161" s="732"/>
      <c r="CV161" s="732"/>
      <c r="CW161" s="732"/>
      <c r="CX161" s="732"/>
      <c r="CY161" s="732"/>
      <c r="CZ161" s="732"/>
      <c r="DA161" s="732"/>
      <c r="DB161" s="732"/>
      <c r="DC161" s="732"/>
      <c r="DD161" s="732"/>
      <c r="DE161" s="732"/>
      <c r="DF161" s="732"/>
      <c r="DG161" s="732"/>
      <c r="DH161" s="732"/>
      <c r="DI161" s="732"/>
      <c r="DJ161" s="732"/>
      <c r="DK161" s="732"/>
      <c r="DL161" s="732"/>
      <c r="DM161" s="732"/>
      <c r="DN161" s="732"/>
      <c r="DO161" s="732"/>
      <c r="DP161" s="732"/>
      <c r="DQ161" s="732"/>
      <c r="DR161" s="732"/>
      <c r="DS161" s="732"/>
      <c r="DT161" s="732"/>
      <c r="DU161" s="732"/>
      <c r="DV161" s="732"/>
      <c r="DW161" s="732"/>
      <c r="DX161" s="732"/>
      <c r="DY161" s="732"/>
      <c r="DZ161" s="732"/>
      <c r="EA161" s="732"/>
      <c r="EB161" s="732"/>
      <c r="EC161" s="732"/>
      <c r="ED161" s="732"/>
      <c r="EE161" s="732"/>
      <c r="EF161" s="732"/>
      <c r="EG161" s="732"/>
      <c r="EH161" s="732"/>
      <c r="EI161" s="732"/>
      <c r="EJ161" s="732"/>
      <c r="EK161" s="732"/>
      <c r="EL161" s="732"/>
      <c r="EM161" s="732"/>
      <c r="EN161" s="732"/>
      <c r="EO161" s="732"/>
    </row>
    <row r="162" spans="2:145" s="770" customFormat="1" ht="34.5" customHeight="1" thickBot="1" x14ac:dyDescent="0.3">
      <c r="B162" s="3662"/>
      <c r="C162" s="3663"/>
      <c r="D162" s="3663"/>
      <c r="E162" s="3663"/>
      <c r="F162" s="3663"/>
      <c r="G162" s="3663"/>
      <c r="H162" s="3663"/>
      <c r="I162" s="3663"/>
      <c r="J162" s="3663"/>
      <c r="K162" s="3663"/>
      <c r="L162" s="3663"/>
      <c r="M162" s="3663"/>
      <c r="N162" s="3663"/>
      <c r="O162" s="3663"/>
      <c r="P162" s="3664"/>
      <c r="V162" s="774"/>
      <c r="W162" s="732"/>
      <c r="Y162" s="747"/>
      <c r="Z162" s="747"/>
      <c r="AA162" s="747"/>
      <c r="AB162" s="748"/>
      <c r="AC162" s="749"/>
      <c r="AD162" s="749"/>
      <c r="AE162" s="749"/>
      <c r="AF162" s="749"/>
      <c r="AG162" s="749"/>
      <c r="AH162" s="749"/>
      <c r="AI162" s="749"/>
      <c r="AJ162" s="749"/>
      <c r="AK162" s="749"/>
      <c r="AL162" s="749"/>
      <c r="AM162" s="749"/>
      <c r="AN162" s="749"/>
      <c r="AO162" s="749"/>
      <c r="AP162" s="749"/>
      <c r="AQ162" s="748"/>
      <c r="AR162" s="748"/>
      <c r="AS162" s="749"/>
      <c r="AT162" s="749"/>
      <c r="AU162" s="749"/>
      <c r="AV162" s="749"/>
      <c r="AW162" s="749"/>
      <c r="AX162" s="749"/>
      <c r="AY162" s="749"/>
      <c r="AZ162" s="749"/>
      <c r="BA162" s="749"/>
      <c r="BB162" s="749"/>
      <c r="BC162" s="749"/>
      <c r="BD162" s="749"/>
      <c r="BE162" s="749"/>
      <c r="BF162" s="749"/>
      <c r="BG162" s="748"/>
      <c r="BH162" s="732"/>
      <c r="BI162" s="732"/>
      <c r="BJ162" s="732"/>
      <c r="BK162" s="732"/>
      <c r="BL162" s="732"/>
      <c r="BM162" s="732"/>
      <c r="BN162" s="732"/>
      <c r="BO162" s="732"/>
      <c r="BP162" s="732"/>
      <c r="BQ162" s="732"/>
      <c r="BR162" s="732"/>
      <c r="BS162" s="732"/>
      <c r="BT162" s="732"/>
      <c r="BU162" s="732"/>
      <c r="BV162" s="732"/>
      <c r="BW162" s="732"/>
      <c r="BX162" s="732"/>
      <c r="BY162" s="732"/>
      <c r="BZ162" s="732"/>
      <c r="CA162" s="732"/>
      <c r="CB162" s="732"/>
      <c r="CC162" s="732"/>
      <c r="CD162" s="732"/>
      <c r="CE162" s="732"/>
      <c r="CF162" s="732"/>
      <c r="CG162" s="732"/>
      <c r="CH162" s="732"/>
      <c r="CI162" s="732"/>
      <c r="CJ162" s="732"/>
      <c r="CK162" s="732"/>
      <c r="CL162" s="732"/>
      <c r="CM162" s="732"/>
      <c r="CN162" s="732"/>
      <c r="CO162" s="732"/>
      <c r="CP162" s="732"/>
      <c r="CQ162" s="732"/>
      <c r="CR162" s="732"/>
      <c r="CS162" s="732"/>
      <c r="CT162" s="732"/>
      <c r="CU162" s="732"/>
      <c r="CV162" s="732"/>
      <c r="CW162" s="732"/>
      <c r="CX162" s="732"/>
      <c r="CY162" s="732"/>
      <c r="CZ162" s="732"/>
      <c r="DA162" s="732"/>
      <c r="DB162" s="732"/>
      <c r="DC162" s="732"/>
      <c r="DD162" s="732"/>
      <c r="DE162" s="732"/>
      <c r="DF162" s="732"/>
      <c r="DG162" s="732"/>
      <c r="DH162" s="732"/>
      <c r="DI162" s="732"/>
      <c r="DJ162" s="732"/>
      <c r="DK162" s="732"/>
      <c r="DL162" s="732"/>
      <c r="DM162" s="732"/>
      <c r="DN162" s="732"/>
      <c r="DO162" s="732"/>
      <c r="DP162" s="732"/>
      <c r="DQ162" s="732"/>
      <c r="DR162" s="732"/>
      <c r="DS162" s="732"/>
      <c r="DT162" s="732"/>
      <c r="DU162" s="732"/>
      <c r="DV162" s="732"/>
      <c r="DW162" s="732"/>
      <c r="DX162" s="732"/>
      <c r="DY162" s="732"/>
      <c r="DZ162" s="732"/>
      <c r="EA162" s="732"/>
      <c r="EB162" s="732"/>
      <c r="EC162" s="732"/>
      <c r="ED162" s="732"/>
      <c r="EE162" s="732"/>
      <c r="EF162" s="732"/>
      <c r="EG162" s="732"/>
      <c r="EH162" s="732"/>
      <c r="EI162" s="732"/>
      <c r="EJ162" s="732"/>
      <c r="EK162" s="732"/>
      <c r="EL162" s="732"/>
      <c r="EM162" s="732"/>
      <c r="EN162" s="732"/>
      <c r="EO162" s="732"/>
    </row>
    <row r="163" spans="2:145" s="770" customFormat="1" ht="14.25" customHeight="1" thickBot="1" x14ac:dyDescent="0.3">
      <c r="B163" s="989"/>
      <c r="C163" s="986"/>
      <c r="D163" s="987"/>
      <c r="E163" s="988"/>
      <c r="F163" s="988"/>
      <c r="G163" s="988"/>
      <c r="H163" s="988"/>
      <c r="I163" s="988"/>
      <c r="J163" s="988"/>
      <c r="K163" s="988"/>
      <c r="L163" s="988"/>
      <c r="M163" s="988"/>
      <c r="N163" s="988"/>
      <c r="O163" s="988"/>
      <c r="P163" s="988"/>
      <c r="V163" s="774"/>
      <c r="W163" s="732"/>
      <c r="Y163" s="747"/>
      <c r="Z163" s="747"/>
      <c r="AA163" s="747"/>
      <c r="AB163" s="748"/>
      <c r="AC163" s="749"/>
      <c r="AD163" s="749"/>
      <c r="AE163" s="749"/>
      <c r="AF163" s="749"/>
      <c r="AG163" s="749"/>
      <c r="AH163" s="749"/>
      <c r="AI163" s="749"/>
      <c r="AJ163" s="749"/>
      <c r="AK163" s="749"/>
      <c r="AL163" s="749"/>
      <c r="AM163" s="749"/>
      <c r="AN163" s="749"/>
      <c r="AO163" s="749"/>
      <c r="AP163" s="749"/>
      <c r="AQ163" s="748"/>
      <c r="AR163" s="748"/>
      <c r="AS163" s="749"/>
      <c r="AT163" s="749"/>
      <c r="AU163" s="749"/>
      <c r="AV163" s="749"/>
      <c r="AW163" s="749"/>
      <c r="AX163" s="749"/>
      <c r="AY163" s="749"/>
      <c r="AZ163" s="749"/>
      <c r="BA163" s="749"/>
      <c r="BB163" s="749"/>
      <c r="BC163" s="749"/>
      <c r="BD163" s="749"/>
      <c r="BE163" s="749"/>
      <c r="BF163" s="749"/>
      <c r="BG163" s="748"/>
      <c r="BH163" s="732"/>
      <c r="BI163" s="732"/>
      <c r="BJ163" s="732"/>
      <c r="BK163" s="732"/>
      <c r="BL163" s="732"/>
      <c r="BM163" s="732"/>
      <c r="BN163" s="732"/>
      <c r="BO163" s="732"/>
      <c r="BP163" s="732"/>
      <c r="BQ163" s="732"/>
      <c r="BR163" s="732"/>
      <c r="BS163" s="732"/>
      <c r="BT163" s="732"/>
      <c r="BU163" s="732"/>
      <c r="BV163" s="732"/>
      <c r="BW163" s="732"/>
      <c r="BX163" s="732"/>
      <c r="BY163" s="732"/>
      <c r="BZ163" s="732"/>
      <c r="CA163" s="732"/>
      <c r="CB163" s="732"/>
      <c r="CC163" s="732"/>
      <c r="CD163" s="732"/>
      <c r="CE163" s="732"/>
      <c r="CF163" s="732"/>
      <c r="CG163" s="732"/>
      <c r="CH163" s="732"/>
      <c r="CI163" s="732"/>
      <c r="CJ163" s="732"/>
      <c r="CK163" s="732"/>
      <c r="CL163" s="732"/>
      <c r="CM163" s="732"/>
      <c r="CN163" s="732"/>
      <c r="CO163" s="732"/>
      <c r="CP163" s="732"/>
      <c r="CQ163" s="732"/>
      <c r="CR163" s="732"/>
      <c r="CS163" s="732"/>
      <c r="CT163" s="732"/>
      <c r="CU163" s="732"/>
      <c r="CV163" s="732"/>
      <c r="CW163" s="732"/>
      <c r="CX163" s="732"/>
      <c r="CY163" s="732"/>
      <c r="CZ163" s="732"/>
      <c r="DA163" s="732"/>
      <c r="DB163" s="732"/>
      <c r="DC163" s="732"/>
      <c r="DD163" s="732"/>
      <c r="DE163" s="732"/>
      <c r="DF163" s="732"/>
      <c r="DG163" s="732"/>
      <c r="DH163" s="732"/>
      <c r="DI163" s="732"/>
      <c r="DJ163" s="732"/>
      <c r="DK163" s="732"/>
      <c r="DL163" s="732"/>
      <c r="DM163" s="732"/>
      <c r="DN163" s="732"/>
      <c r="DO163" s="732"/>
      <c r="DP163" s="732"/>
      <c r="DQ163" s="732"/>
      <c r="DR163" s="732"/>
      <c r="DS163" s="732"/>
      <c r="DT163" s="732"/>
      <c r="DU163" s="732"/>
      <c r="DV163" s="732"/>
      <c r="DW163" s="732"/>
      <c r="DX163" s="732"/>
      <c r="DY163" s="732"/>
      <c r="DZ163" s="732"/>
      <c r="EA163" s="732"/>
      <c r="EB163" s="732"/>
      <c r="EC163" s="732"/>
      <c r="ED163" s="732"/>
      <c r="EE163" s="732"/>
      <c r="EF163" s="732"/>
      <c r="EG163" s="732"/>
      <c r="EH163" s="732"/>
      <c r="EI163" s="732"/>
      <c r="EJ163" s="732"/>
      <c r="EK163" s="732"/>
      <c r="EL163" s="732"/>
      <c r="EM163" s="732"/>
      <c r="EN163" s="732"/>
      <c r="EO163" s="732"/>
    </row>
    <row r="164" spans="2:145" s="770" customFormat="1" ht="14.25" customHeight="1" x14ac:dyDescent="0.25">
      <c r="B164" s="990" t="s">
        <v>307</v>
      </c>
      <c r="C164" s="3665"/>
      <c r="D164" s="3666"/>
      <c r="E164" s="3666"/>
      <c r="F164" s="3666"/>
      <c r="G164" s="3666"/>
      <c r="H164" s="3666"/>
      <c r="I164" s="3666"/>
      <c r="J164" s="3666"/>
      <c r="K164" s="3666"/>
      <c r="L164" s="3666"/>
      <c r="M164" s="3666"/>
      <c r="N164" s="3666"/>
      <c r="O164" s="3666"/>
      <c r="P164" s="3667"/>
      <c r="V164" s="774"/>
      <c r="W164" s="732"/>
      <c r="Y164" s="747"/>
      <c r="Z164" s="747"/>
      <c r="AA164" s="747"/>
      <c r="AB164" s="748"/>
      <c r="AC164" s="749"/>
      <c r="AD164" s="749"/>
      <c r="AE164" s="749"/>
      <c r="AF164" s="749"/>
      <c r="AG164" s="749"/>
      <c r="AH164" s="749"/>
      <c r="AI164" s="749"/>
      <c r="AJ164" s="749"/>
      <c r="AK164" s="749"/>
      <c r="AL164" s="749"/>
      <c r="AM164" s="749"/>
      <c r="AN164" s="749"/>
      <c r="AO164" s="749"/>
      <c r="AP164" s="749"/>
      <c r="AQ164" s="748"/>
      <c r="AR164" s="748"/>
      <c r="AS164" s="749"/>
      <c r="AT164" s="749"/>
      <c r="AU164" s="749"/>
      <c r="AV164" s="749"/>
      <c r="AW164" s="749"/>
      <c r="AX164" s="749"/>
      <c r="AY164" s="749"/>
      <c r="AZ164" s="749"/>
      <c r="BA164" s="749"/>
      <c r="BB164" s="749"/>
      <c r="BC164" s="749"/>
      <c r="BD164" s="749"/>
      <c r="BE164" s="749"/>
      <c r="BF164" s="749"/>
      <c r="BG164" s="748"/>
      <c r="BH164" s="732"/>
      <c r="BI164" s="732"/>
      <c r="BJ164" s="732"/>
      <c r="BK164" s="732"/>
      <c r="BL164" s="732"/>
      <c r="BM164" s="732"/>
      <c r="BN164" s="732"/>
      <c r="BO164" s="732"/>
      <c r="BP164" s="732"/>
      <c r="BQ164" s="732"/>
      <c r="BR164" s="732"/>
      <c r="BS164" s="732"/>
      <c r="BT164" s="732"/>
      <c r="BU164" s="732"/>
      <c r="BV164" s="732"/>
      <c r="BW164" s="732"/>
      <c r="BX164" s="732"/>
      <c r="BY164" s="732"/>
      <c r="BZ164" s="732"/>
      <c r="CA164" s="732"/>
      <c r="CB164" s="732"/>
      <c r="CC164" s="732"/>
      <c r="CD164" s="732"/>
      <c r="CE164" s="732"/>
      <c r="CF164" s="732"/>
      <c r="CG164" s="732"/>
      <c r="CH164" s="732"/>
      <c r="CI164" s="732"/>
      <c r="CJ164" s="732"/>
      <c r="CK164" s="732"/>
      <c r="CL164" s="732"/>
      <c r="CM164" s="732"/>
      <c r="CN164" s="732"/>
      <c r="CO164" s="732"/>
      <c r="CP164" s="732"/>
      <c r="CQ164" s="732"/>
      <c r="CR164" s="732"/>
      <c r="CS164" s="732"/>
      <c r="CT164" s="732"/>
      <c r="CU164" s="732"/>
      <c r="CV164" s="732"/>
      <c r="CW164" s="732"/>
      <c r="CX164" s="732"/>
      <c r="CY164" s="732"/>
      <c r="CZ164" s="732"/>
      <c r="DA164" s="732"/>
      <c r="DB164" s="732"/>
      <c r="DC164" s="732"/>
      <c r="DD164" s="732"/>
      <c r="DE164" s="732"/>
      <c r="DF164" s="732"/>
      <c r="DG164" s="732"/>
      <c r="DH164" s="732"/>
      <c r="DI164" s="732"/>
      <c r="DJ164" s="732"/>
      <c r="DK164" s="732"/>
      <c r="DL164" s="732"/>
      <c r="DM164" s="732"/>
      <c r="DN164" s="732"/>
      <c r="DO164" s="732"/>
      <c r="DP164" s="732"/>
      <c r="DQ164" s="732"/>
      <c r="DR164" s="732"/>
      <c r="DS164" s="732"/>
      <c r="DT164" s="732"/>
      <c r="DU164" s="732"/>
      <c r="DV164" s="732"/>
      <c r="DW164" s="732"/>
      <c r="DX164" s="732"/>
      <c r="DY164" s="732"/>
      <c r="DZ164" s="732"/>
      <c r="EA164" s="732"/>
      <c r="EB164" s="732"/>
      <c r="EC164" s="732"/>
      <c r="ED164" s="732"/>
      <c r="EE164" s="732"/>
      <c r="EF164" s="732"/>
      <c r="EG164" s="732"/>
      <c r="EH164" s="732"/>
      <c r="EI164" s="732"/>
      <c r="EJ164" s="732"/>
      <c r="EK164" s="732"/>
      <c r="EL164" s="732"/>
      <c r="EM164" s="732"/>
      <c r="EN164" s="732"/>
      <c r="EO164" s="732"/>
    </row>
    <row r="165" spans="2:145" s="770" customFormat="1" ht="14.25" customHeight="1" x14ac:dyDescent="0.25">
      <c r="B165" s="991" t="s">
        <v>309</v>
      </c>
      <c r="C165" s="992" t="str">
        <f>$C$7</f>
        <v xml:space="preserve">Expenditure </v>
      </c>
      <c r="D165" s="993"/>
      <c r="E165" s="993"/>
      <c r="F165" s="993"/>
      <c r="G165" s="993"/>
      <c r="H165" s="993"/>
      <c r="I165" s="993"/>
      <c r="J165" s="993"/>
      <c r="K165" s="993"/>
      <c r="L165" s="993"/>
      <c r="M165" s="993"/>
      <c r="N165" s="993"/>
      <c r="O165" s="993"/>
      <c r="P165" s="994"/>
      <c r="V165" s="774"/>
      <c r="W165" s="732"/>
      <c r="Y165" s="747"/>
      <c r="Z165" s="747"/>
      <c r="AA165" s="747"/>
      <c r="AB165" s="748"/>
      <c r="AC165" s="749"/>
      <c r="AD165" s="749"/>
      <c r="AE165" s="749"/>
      <c r="AF165" s="749"/>
      <c r="AG165" s="749"/>
      <c r="AH165" s="749"/>
      <c r="AI165" s="749"/>
      <c r="AJ165" s="749"/>
      <c r="AK165" s="749"/>
      <c r="AL165" s="749"/>
      <c r="AM165" s="749"/>
      <c r="AN165" s="749"/>
      <c r="AO165" s="749"/>
      <c r="AP165" s="749"/>
      <c r="AQ165" s="748"/>
      <c r="AR165" s="748"/>
      <c r="AS165" s="749"/>
      <c r="AT165" s="749"/>
      <c r="AU165" s="749"/>
      <c r="AV165" s="749"/>
      <c r="AW165" s="749"/>
      <c r="AX165" s="749"/>
      <c r="AY165" s="749"/>
      <c r="AZ165" s="749"/>
      <c r="BA165" s="749"/>
      <c r="BB165" s="749"/>
      <c r="BC165" s="749"/>
      <c r="BD165" s="749"/>
      <c r="BE165" s="749"/>
      <c r="BF165" s="749"/>
      <c r="BG165" s="748"/>
      <c r="BH165" s="732"/>
      <c r="BI165" s="732"/>
      <c r="BJ165" s="732"/>
      <c r="BK165" s="732"/>
      <c r="BL165" s="732"/>
      <c r="BM165" s="732"/>
      <c r="BN165" s="732"/>
      <c r="BO165" s="732"/>
      <c r="BP165" s="732"/>
      <c r="BQ165" s="732"/>
      <c r="BR165" s="732"/>
      <c r="BS165" s="732"/>
      <c r="BT165" s="732"/>
      <c r="BU165" s="732"/>
      <c r="BV165" s="732"/>
      <c r="BW165" s="732"/>
      <c r="BX165" s="732"/>
      <c r="BY165" s="732"/>
      <c r="BZ165" s="732"/>
      <c r="CA165" s="732"/>
      <c r="CB165" s="732"/>
      <c r="CC165" s="732"/>
      <c r="CD165" s="732"/>
      <c r="CE165" s="732"/>
      <c r="CF165" s="732"/>
      <c r="CG165" s="732"/>
      <c r="CH165" s="732"/>
      <c r="CI165" s="732"/>
      <c r="CJ165" s="732"/>
      <c r="CK165" s="732"/>
      <c r="CL165" s="732"/>
      <c r="CM165" s="732"/>
      <c r="CN165" s="732"/>
      <c r="CO165" s="732"/>
      <c r="CP165" s="732"/>
      <c r="CQ165" s="732"/>
      <c r="CR165" s="732"/>
      <c r="CS165" s="732"/>
      <c r="CT165" s="732"/>
      <c r="CU165" s="732"/>
      <c r="CV165" s="732"/>
      <c r="CW165" s="732"/>
      <c r="CX165" s="732"/>
      <c r="CY165" s="732"/>
      <c r="CZ165" s="732"/>
      <c r="DA165" s="732"/>
      <c r="DB165" s="732"/>
      <c r="DC165" s="732"/>
      <c r="DD165" s="732"/>
      <c r="DE165" s="732"/>
      <c r="DF165" s="732"/>
      <c r="DG165" s="732"/>
      <c r="DH165" s="732"/>
      <c r="DI165" s="732"/>
      <c r="DJ165" s="732"/>
      <c r="DK165" s="732"/>
      <c r="DL165" s="732"/>
      <c r="DM165" s="732"/>
      <c r="DN165" s="732"/>
      <c r="DO165" s="732"/>
      <c r="DP165" s="732"/>
      <c r="DQ165" s="732"/>
      <c r="DR165" s="732"/>
      <c r="DS165" s="732"/>
      <c r="DT165" s="732"/>
      <c r="DU165" s="732"/>
      <c r="DV165" s="732"/>
      <c r="DW165" s="732"/>
      <c r="DX165" s="732"/>
      <c r="DY165" s="732"/>
      <c r="DZ165" s="732"/>
      <c r="EA165" s="732"/>
      <c r="EB165" s="732"/>
      <c r="EC165" s="732"/>
      <c r="ED165" s="732"/>
      <c r="EE165" s="732"/>
      <c r="EF165" s="732"/>
      <c r="EG165" s="732"/>
      <c r="EH165" s="732"/>
      <c r="EI165" s="732"/>
      <c r="EJ165" s="732"/>
      <c r="EK165" s="732"/>
      <c r="EL165" s="732"/>
      <c r="EM165" s="732"/>
      <c r="EN165" s="732"/>
      <c r="EO165" s="732"/>
    </row>
    <row r="166" spans="2:145" s="770" customFormat="1" ht="63.75" customHeight="1" x14ac:dyDescent="0.25">
      <c r="B166" s="995">
        <v>1</v>
      </c>
      <c r="C166" s="3632"/>
      <c r="D166" s="3633"/>
      <c r="E166" s="3633"/>
      <c r="F166" s="3633"/>
      <c r="G166" s="3633"/>
      <c r="H166" s="3633"/>
      <c r="I166" s="3633"/>
      <c r="J166" s="3633"/>
      <c r="K166" s="3633"/>
      <c r="L166" s="3633"/>
      <c r="M166" s="3633"/>
      <c r="N166" s="3633"/>
      <c r="O166" s="3633"/>
      <c r="P166" s="3634"/>
      <c r="V166" s="774"/>
      <c r="W166" s="732"/>
      <c r="Y166" s="747"/>
      <c r="Z166" s="747"/>
      <c r="AA166" s="747"/>
      <c r="AB166" s="748"/>
      <c r="AC166" s="749"/>
      <c r="AD166" s="749"/>
      <c r="AE166" s="749"/>
      <c r="AF166" s="749"/>
      <c r="AG166" s="749"/>
      <c r="AH166" s="749"/>
      <c r="AI166" s="749"/>
      <c r="AJ166" s="749"/>
      <c r="AK166" s="749"/>
      <c r="AL166" s="749"/>
      <c r="AM166" s="749"/>
      <c r="AN166" s="749"/>
      <c r="AO166" s="749"/>
      <c r="AP166" s="749"/>
      <c r="AQ166" s="748"/>
      <c r="AR166" s="748"/>
      <c r="AS166" s="749"/>
      <c r="AT166" s="749"/>
      <c r="AU166" s="749"/>
      <c r="AV166" s="749"/>
      <c r="AW166" s="749"/>
      <c r="AX166" s="749"/>
      <c r="AY166" s="749"/>
      <c r="AZ166" s="749"/>
      <c r="BA166" s="749"/>
      <c r="BB166" s="749"/>
      <c r="BC166" s="749"/>
      <c r="BD166" s="749"/>
      <c r="BE166" s="749"/>
      <c r="BF166" s="749"/>
      <c r="BG166" s="748"/>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c r="CB166" s="732"/>
      <c r="CC166" s="732"/>
      <c r="CD166" s="732"/>
      <c r="CE166" s="732"/>
      <c r="CF166" s="732"/>
      <c r="CG166" s="732"/>
      <c r="CH166" s="732"/>
      <c r="CI166" s="732"/>
      <c r="CJ166" s="732"/>
      <c r="CK166" s="732"/>
      <c r="CL166" s="732"/>
      <c r="CM166" s="732"/>
      <c r="CN166" s="732"/>
      <c r="CO166" s="732"/>
      <c r="CP166" s="732"/>
      <c r="CQ166" s="732"/>
      <c r="CR166" s="732"/>
      <c r="CS166" s="732"/>
      <c r="CT166" s="732"/>
      <c r="CU166" s="732"/>
      <c r="CV166" s="732"/>
      <c r="CW166" s="732"/>
      <c r="CX166" s="732"/>
      <c r="CY166" s="732"/>
      <c r="CZ166" s="732"/>
      <c r="DA166" s="732"/>
      <c r="DB166" s="732"/>
      <c r="DC166" s="732"/>
      <c r="DD166" s="732"/>
      <c r="DE166" s="732"/>
      <c r="DF166" s="732"/>
      <c r="DG166" s="732"/>
      <c r="DH166" s="732"/>
      <c r="DI166" s="732"/>
      <c r="DJ166" s="732"/>
      <c r="DK166" s="732"/>
      <c r="DL166" s="732"/>
      <c r="DM166" s="732"/>
      <c r="DN166" s="732"/>
      <c r="DO166" s="732"/>
      <c r="DP166" s="732"/>
      <c r="DQ166" s="732"/>
      <c r="DR166" s="732"/>
      <c r="DS166" s="732"/>
      <c r="DT166" s="732"/>
      <c r="DU166" s="732"/>
      <c r="DV166" s="732"/>
      <c r="DW166" s="732"/>
      <c r="DX166" s="732"/>
      <c r="DY166" s="732"/>
      <c r="DZ166" s="732"/>
      <c r="EA166" s="732"/>
      <c r="EB166" s="732"/>
      <c r="EC166" s="732"/>
      <c r="ED166" s="732"/>
      <c r="EE166" s="732"/>
      <c r="EF166" s="732"/>
      <c r="EG166" s="732"/>
      <c r="EH166" s="732"/>
      <c r="EI166" s="732"/>
      <c r="EJ166" s="732"/>
      <c r="EK166" s="732"/>
      <c r="EL166" s="732"/>
      <c r="EM166" s="732"/>
      <c r="EN166" s="732"/>
      <c r="EO166" s="732"/>
    </row>
    <row r="167" spans="2:145" s="770" customFormat="1" ht="75" customHeight="1" x14ac:dyDescent="0.25">
      <c r="B167" s="995">
        <v>2</v>
      </c>
      <c r="C167" s="3632"/>
      <c r="D167" s="3633"/>
      <c r="E167" s="3633"/>
      <c r="F167" s="3633"/>
      <c r="G167" s="3633"/>
      <c r="H167" s="3633"/>
      <c r="I167" s="3633"/>
      <c r="J167" s="3633"/>
      <c r="K167" s="3633"/>
      <c r="L167" s="3633"/>
      <c r="M167" s="3633"/>
      <c r="N167" s="3633"/>
      <c r="O167" s="3633"/>
      <c r="P167" s="3634"/>
      <c r="V167" s="774"/>
      <c r="W167" s="732"/>
      <c r="Y167" s="747"/>
      <c r="Z167" s="747"/>
      <c r="AA167" s="747"/>
      <c r="AB167" s="748"/>
      <c r="AC167" s="749"/>
      <c r="AD167" s="749"/>
      <c r="AE167" s="749"/>
      <c r="AF167" s="749"/>
      <c r="AG167" s="749"/>
      <c r="AH167" s="749"/>
      <c r="AI167" s="749"/>
      <c r="AJ167" s="749"/>
      <c r="AK167" s="749"/>
      <c r="AL167" s="749"/>
      <c r="AM167" s="749"/>
      <c r="AN167" s="749"/>
      <c r="AO167" s="749"/>
      <c r="AP167" s="749"/>
      <c r="AQ167" s="748"/>
      <c r="AR167" s="748"/>
      <c r="AS167" s="749"/>
      <c r="AT167" s="749"/>
      <c r="AU167" s="749"/>
      <c r="AV167" s="749"/>
      <c r="AW167" s="749"/>
      <c r="AX167" s="749"/>
      <c r="AY167" s="749"/>
      <c r="AZ167" s="749"/>
      <c r="BA167" s="749"/>
      <c r="BB167" s="749"/>
      <c r="BC167" s="749"/>
      <c r="BD167" s="749"/>
      <c r="BE167" s="749"/>
      <c r="BF167" s="749"/>
      <c r="BG167" s="748"/>
      <c r="BH167" s="732"/>
      <c r="BI167" s="732"/>
      <c r="BJ167" s="732"/>
      <c r="BK167" s="732"/>
      <c r="BL167" s="732"/>
      <c r="BM167" s="732"/>
      <c r="BN167" s="732"/>
      <c r="BO167" s="732"/>
      <c r="BP167" s="732"/>
      <c r="BQ167" s="732"/>
      <c r="BR167" s="732"/>
      <c r="BS167" s="732"/>
      <c r="BT167" s="732"/>
      <c r="BU167" s="732"/>
      <c r="BV167" s="732"/>
      <c r="BW167" s="732"/>
      <c r="BX167" s="732"/>
      <c r="BY167" s="732"/>
      <c r="BZ167" s="732"/>
      <c r="CA167" s="732"/>
      <c r="CB167" s="732"/>
      <c r="CC167" s="732"/>
      <c r="CD167" s="732"/>
      <c r="CE167" s="732"/>
      <c r="CF167" s="732"/>
      <c r="CG167" s="732"/>
      <c r="CH167" s="732"/>
      <c r="CI167" s="732"/>
      <c r="CJ167" s="732"/>
      <c r="CK167" s="732"/>
      <c r="CL167" s="732"/>
      <c r="CM167" s="732"/>
      <c r="CN167" s="732"/>
      <c r="CO167" s="732"/>
      <c r="CP167" s="732"/>
      <c r="CQ167" s="732"/>
      <c r="CR167" s="732"/>
      <c r="CS167" s="732"/>
      <c r="CT167" s="732"/>
      <c r="CU167" s="732"/>
      <c r="CV167" s="732"/>
      <c r="CW167" s="732"/>
      <c r="CX167" s="732"/>
      <c r="CY167" s="732"/>
      <c r="CZ167" s="732"/>
      <c r="DA167" s="732"/>
      <c r="DB167" s="732"/>
      <c r="DC167" s="732"/>
      <c r="DD167" s="732"/>
      <c r="DE167" s="732"/>
      <c r="DF167" s="732"/>
      <c r="DG167" s="732"/>
      <c r="DH167" s="732"/>
      <c r="DI167" s="732"/>
      <c r="DJ167" s="732"/>
      <c r="DK167" s="732"/>
      <c r="DL167" s="732"/>
      <c r="DM167" s="732"/>
      <c r="DN167" s="732"/>
      <c r="DO167" s="732"/>
      <c r="DP167" s="732"/>
      <c r="DQ167" s="732"/>
      <c r="DR167" s="732"/>
      <c r="DS167" s="732"/>
      <c r="DT167" s="732"/>
      <c r="DU167" s="732"/>
      <c r="DV167" s="732"/>
      <c r="DW167" s="732"/>
      <c r="DX167" s="732"/>
      <c r="DY167" s="732"/>
      <c r="DZ167" s="732"/>
      <c r="EA167" s="732"/>
      <c r="EB167" s="732"/>
      <c r="EC167" s="732"/>
      <c r="ED167" s="732"/>
      <c r="EE167" s="732"/>
      <c r="EF167" s="732"/>
      <c r="EG167" s="732"/>
      <c r="EH167" s="732"/>
      <c r="EI167" s="732"/>
      <c r="EJ167" s="732"/>
      <c r="EK167" s="732"/>
      <c r="EL167" s="732"/>
      <c r="EM167" s="732"/>
      <c r="EN167" s="732"/>
      <c r="EO167" s="732"/>
    </row>
    <row r="168" spans="2:145" s="770" customFormat="1" ht="60.75" customHeight="1" x14ac:dyDescent="0.25">
      <c r="B168" s="995">
        <v>3</v>
      </c>
      <c r="C168" s="3632"/>
      <c r="D168" s="3633"/>
      <c r="E168" s="3633"/>
      <c r="F168" s="3633"/>
      <c r="G168" s="3633"/>
      <c r="H168" s="3633"/>
      <c r="I168" s="3633"/>
      <c r="J168" s="3633"/>
      <c r="K168" s="3633"/>
      <c r="L168" s="3633"/>
      <c r="M168" s="3633"/>
      <c r="N168" s="3633"/>
      <c r="O168" s="3633"/>
      <c r="P168" s="3634"/>
      <c r="V168" s="774"/>
      <c r="W168" s="732"/>
      <c r="Y168" s="747"/>
      <c r="Z168" s="747"/>
      <c r="AA168" s="747"/>
      <c r="AB168" s="748"/>
      <c r="AC168" s="749"/>
      <c r="AD168" s="749"/>
      <c r="AE168" s="749"/>
      <c r="AF168" s="749"/>
      <c r="AG168" s="749"/>
      <c r="AH168" s="749"/>
      <c r="AI168" s="749"/>
      <c r="AJ168" s="749"/>
      <c r="AK168" s="749"/>
      <c r="AL168" s="749"/>
      <c r="AM168" s="749"/>
      <c r="AN168" s="749"/>
      <c r="AO168" s="749"/>
      <c r="AP168" s="749"/>
      <c r="AQ168" s="748"/>
      <c r="AR168" s="748"/>
      <c r="AS168" s="749"/>
      <c r="AT168" s="749"/>
      <c r="AU168" s="749"/>
      <c r="AV168" s="749"/>
      <c r="AW168" s="749"/>
      <c r="AX168" s="749"/>
      <c r="AY168" s="749"/>
      <c r="AZ168" s="749"/>
      <c r="BA168" s="749"/>
      <c r="BB168" s="749"/>
      <c r="BC168" s="749"/>
      <c r="BD168" s="749"/>
      <c r="BE168" s="749"/>
      <c r="BF168" s="749"/>
      <c r="BG168" s="748"/>
      <c r="BH168" s="732"/>
      <c r="BI168" s="732"/>
      <c r="BJ168" s="732"/>
      <c r="BK168" s="732"/>
      <c r="BL168" s="732"/>
      <c r="BM168" s="732"/>
      <c r="BN168" s="732"/>
      <c r="BO168" s="732"/>
      <c r="BP168" s="732"/>
      <c r="BQ168" s="732"/>
      <c r="BR168" s="732"/>
      <c r="BS168" s="732"/>
      <c r="BT168" s="732"/>
      <c r="BU168" s="732"/>
      <c r="BV168" s="732"/>
      <c r="BW168" s="732"/>
      <c r="BX168" s="732"/>
      <c r="BY168" s="732"/>
      <c r="BZ168" s="732"/>
      <c r="CA168" s="732"/>
      <c r="CB168" s="732"/>
      <c r="CC168" s="732"/>
      <c r="CD168" s="732"/>
      <c r="CE168" s="732"/>
      <c r="CF168" s="732"/>
      <c r="CG168" s="732"/>
      <c r="CH168" s="732"/>
      <c r="CI168" s="732"/>
      <c r="CJ168" s="732"/>
      <c r="CK168" s="732"/>
      <c r="CL168" s="732"/>
      <c r="CM168" s="732"/>
      <c r="CN168" s="732"/>
      <c r="CO168" s="732"/>
      <c r="CP168" s="732"/>
      <c r="CQ168" s="732"/>
      <c r="CR168" s="732"/>
      <c r="CS168" s="732"/>
      <c r="CT168" s="732"/>
      <c r="CU168" s="732"/>
      <c r="CV168" s="732"/>
      <c r="CW168" s="732"/>
      <c r="CX168" s="732"/>
      <c r="CY168" s="732"/>
      <c r="CZ168" s="732"/>
      <c r="DA168" s="732"/>
      <c r="DB168" s="732"/>
      <c r="DC168" s="732"/>
      <c r="DD168" s="732"/>
      <c r="DE168" s="732"/>
      <c r="DF168" s="732"/>
      <c r="DG168" s="732"/>
      <c r="DH168" s="732"/>
      <c r="DI168" s="732"/>
      <c r="DJ168" s="732"/>
      <c r="DK168" s="732"/>
      <c r="DL168" s="732"/>
      <c r="DM168" s="732"/>
      <c r="DN168" s="732"/>
      <c r="DO168" s="732"/>
      <c r="DP168" s="732"/>
      <c r="DQ168" s="732"/>
      <c r="DR168" s="732"/>
      <c r="DS168" s="732"/>
      <c r="DT168" s="732"/>
      <c r="DU168" s="732"/>
      <c r="DV168" s="732"/>
      <c r="DW168" s="732"/>
      <c r="DX168" s="732"/>
      <c r="DY168" s="732"/>
      <c r="DZ168" s="732"/>
      <c r="EA168" s="732"/>
      <c r="EB168" s="732"/>
      <c r="EC168" s="732"/>
      <c r="ED168" s="732"/>
      <c r="EE168" s="732"/>
      <c r="EF168" s="732"/>
      <c r="EG168" s="732"/>
      <c r="EH168" s="732"/>
      <c r="EI168" s="732"/>
      <c r="EJ168" s="732"/>
      <c r="EK168" s="732"/>
      <c r="EL168" s="732"/>
      <c r="EM168" s="732"/>
      <c r="EN168" s="732"/>
      <c r="EO168" s="732"/>
    </row>
    <row r="169" spans="2:145" s="770" customFormat="1" ht="60.75" customHeight="1" x14ac:dyDescent="0.25">
      <c r="B169" s="995">
        <v>4</v>
      </c>
      <c r="C169" s="3632"/>
      <c r="D169" s="3633"/>
      <c r="E169" s="3633"/>
      <c r="F169" s="3633"/>
      <c r="G169" s="3633"/>
      <c r="H169" s="3633"/>
      <c r="I169" s="3633"/>
      <c r="J169" s="3633"/>
      <c r="K169" s="3633"/>
      <c r="L169" s="3633"/>
      <c r="M169" s="3633"/>
      <c r="N169" s="3633"/>
      <c r="O169" s="3633"/>
      <c r="P169" s="3634"/>
      <c r="V169" s="774"/>
      <c r="W169" s="732"/>
      <c r="Y169" s="747"/>
      <c r="Z169" s="747"/>
      <c r="AA169" s="747"/>
      <c r="AB169" s="748"/>
      <c r="AC169" s="749"/>
      <c r="AD169" s="749"/>
      <c r="AE169" s="749"/>
      <c r="AF169" s="749"/>
      <c r="AG169" s="749"/>
      <c r="AH169" s="749"/>
      <c r="AI169" s="749"/>
      <c r="AJ169" s="749"/>
      <c r="AK169" s="749"/>
      <c r="AL169" s="749"/>
      <c r="AM169" s="749"/>
      <c r="AN169" s="749"/>
      <c r="AO169" s="749"/>
      <c r="AP169" s="749"/>
      <c r="AQ169" s="748"/>
      <c r="AR169" s="748"/>
      <c r="AS169" s="749"/>
      <c r="AT169" s="749"/>
      <c r="AU169" s="749"/>
      <c r="AV169" s="749"/>
      <c r="AW169" s="749"/>
      <c r="AX169" s="749"/>
      <c r="AY169" s="749"/>
      <c r="AZ169" s="749"/>
      <c r="BA169" s="749"/>
      <c r="BB169" s="749"/>
      <c r="BC169" s="749"/>
      <c r="BD169" s="749"/>
      <c r="BE169" s="749"/>
      <c r="BF169" s="749"/>
      <c r="BG169" s="748"/>
      <c r="BH169" s="732"/>
      <c r="BI169" s="732"/>
      <c r="BJ169" s="732"/>
      <c r="BK169" s="732"/>
      <c r="BL169" s="732"/>
      <c r="BM169" s="732"/>
      <c r="BN169" s="732"/>
      <c r="BO169" s="732"/>
      <c r="BP169" s="732"/>
      <c r="BQ169" s="732"/>
      <c r="BR169" s="732"/>
      <c r="BS169" s="732"/>
      <c r="BT169" s="732"/>
      <c r="BU169" s="732"/>
      <c r="BV169" s="732"/>
      <c r="BW169" s="732"/>
      <c r="BX169" s="732"/>
      <c r="BY169" s="732"/>
      <c r="BZ169" s="732"/>
      <c r="CA169" s="732"/>
      <c r="CB169" s="732"/>
      <c r="CC169" s="732"/>
      <c r="CD169" s="732"/>
      <c r="CE169" s="732"/>
      <c r="CF169" s="732"/>
      <c r="CG169" s="732"/>
      <c r="CH169" s="732"/>
      <c r="CI169" s="732"/>
      <c r="CJ169" s="732"/>
      <c r="CK169" s="732"/>
      <c r="CL169" s="732"/>
      <c r="CM169" s="732"/>
      <c r="CN169" s="732"/>
      <c r="CO169" s="732"/>
      <c r="CP169" s="732"/>
      <c r="CQ169" s="732"/>
      <c r="CR169" s="732"/>
      <c r="CS169" s="732"/>
      <c r="CT169" s="732"/>
      <c r="CU169" s="732"/>
      <c r="CV169" s="732"/>
      <c r="CW169" s="732"/>
      <c r="CX169" s="732"/>
      <c r="CY169" s="732"/>
      <c r="CZ169" s="732"/>
      <c r="DA169" s="732"/>
      <c r="DB169" s="732"/>
      <c r="DC169" s="732"/>
      <c r="DD169" s="732"/>
      <c r="DE169" s="732"/>
      <c r="DF169" s="732"/>
      <c r="DG169" s="732"/>
      <c r="DH169" s="732"/>
      <c r="DI169" s="732"/>
      <c r="DJ169" s="732"/>
      <c r="DK169" s="732"/>
      <c r="DL169" s="732"/>
      <c r="DM169" s="732"/>
      <c r="DN169" s="732"/>
      <c r="DO169" s="732"/>
      <c r="DP169" s="732"/>
      <c r="DQ169" s="732"/>
      <c r="DR169" s="732"/>
      <c r="DS169" s="732"/>
      <c r="DT169" s="732"/>
      <c r="DU169" s="732"/>
      <c r="DV169" s="732"/>
      <c r="DW169" s="732"/>
      <c r="DX169" s="732"/>
      <c r="DY169" s="732"/>
      <c r="DZ169" s="732"/>
      <c r="EA169" s="732"/>
      <c r="EB169" s="732"/>
      <c r="EC169" s="732"/>
      <c r="ED169" s="732"/>
      <c r="EE169" s="732"/>
      <c r="EF169" s="732"/>
      <c r="EG169" s="732"/>
      <c r="EH169" s="732"/>
      <c r="EI169" s="732"/>
      <c r="EJ169" s="732"/>
      <c r="EK169" s="732"/>
      <c r="EL169" s="732"/>
      <c r="EM169" s="732"/>
      <c r="EN169" s="732"/>
      <c r="EO169" s="732"/>
    </row>
    <row r="170" spans="2:145" s="770" customFormat="1" ht="14.25" customHeight="1" x14ac:dyDescent="0.25">
      <c r="B170" s="995">
        <v>5</v>
      </c>
      <c r="C170" s="3632"/>
      <c r="D170" s="3633"/>
      <c r="E170" s="3633"/>
      <c r="F170" s="3633"/>
      <c r="G170" s="3633"/>
      <c r="H170" s="3633"/>
      <c r="I170" s="3633"/>
      <c r="J170" s="3633"/>
      <c r="K170" s="3633"/>
      <c r="L170" s="3633"/>
      <c r="M170" s="3633"/>
      <c r="N170" s="3633"/>
      <c r="O170" s="3633"/>
      <c r="P170" s="3634"/>
      <c r="V170" s="774"/>
      <c r="W170" s="732"/>
      <c r="Y170" s="747"/>
      <c r="Z170" s="747"/>
      <c r="AA170" s="747"/>
      <c r="AB170" s="748"/>
      <c r="AC170" s="749"/>
      <c r="AD170" s="749"/>
      <c r="AE170" s="749"/>
      <c r="AF170" s="749"/>
      <c r="AG170" s="749"/>
      <c r="AH170" s="749"/>
      <c r="AI170" s="749"/>
      <c r="AJ170" s="749"/>
      <c r="AK170" s="749"/>
      <c r="AL170" s="749"/>
      <c r="AM170" s="749"/>
      <c r="AN170" s="749"/>
      <c r="AO170" s="749"/>
      <c r="AP170" s="749"/>
      <c r="AQ170" s="748"/>
      <c r="AR170" s="748"/>
      <c r="AS170" s="749"/>
      <c r="AT170" s="749"/>
      <c r="AU170" s="749"/>
      <c r="AV170" s="749"/>
      <c r="AW170" s="749"/>
      <c r="AX170" s="749"/>
      <c r="AY170" s="749"/>
      <c r="AZ170" s="749"/>
      <c r="BA170" s="749"/>
      <c r="BB170" s="749"/>
      <c r="BC170" s="749"/>
      <c r="BD170" s="749"/>
      <c r="BE170" s="749"/>
      <c r="BF170" s="749"/>
      <c r="BG170" s="748"/>
      <c r="BH170" s="732"/>
      <c r="BI170" s="732"/>
      <c r="BJ170" s="732"/>
      <c r="BK170" s="732"/>
      <c r="BL170" s="732"/>
      <c r="BM170" s="732"/>
      <c r="BN170" s="732"/>
      <c r="BO170" s="732"/>
      <c r="BP170" s="732"/>
      <c r="BQ170" s="732"/>
      <c r="BR170" s="732"/>
      <c r="BS170" s="732"/>
      <c r="BT170" s="732"/>
      <c r="BU170" s="732"/>
      <c r="BV170" s="732"/>
      <c r="BW170" s="732"/>
      <c r="BX170" s="732"/>
      <c r="BY170" s="732"/>
      <c r="BZ170" s="732"/>
      <c r="CA170" s="732"/>
      <c r="CB170" s="732"/>
      <c r="CC170" s="732"/>
      <c r="CD170" s="732"/>
      <c r="CE170" s="732"/>
      <c r="CF170" s="732"/>
      <c r="CG170" s="732"/>
      <c r="CH170" s="732"/>
      <c r="CI170" s="732"/>
      <c r="CJ170" s="732"/>
      <c r="CK170" s="732"/>
      <c r="CL170" s="732"/>
      <c r="CM170" s="732"/>
      <c r="CN170" s="732"/>
      <c r="CO170" s="732"/>
      <c r="CP170" s="732"/>
      <c r="CQ170" s="732"/>
      <c r="CR170" s="732"/>
      <c r="CS170" s="732"/>
      <c r="CT170" s="732"/>
      <c r="CU170" s="732"/>
      <c r="CV170" s="732"/>
      <c r="CW170" s="732"/>
      <c r="CX170" s="732"/>
      <c r="CY170" s="732"/>
      <c r="CZ170" s="732"/>
      <c r="DA170" s="732"/>
      <c r="DB170" s="732"/>
      <c r="DC170" s="732"/>
      <c r="DD170" s="732"/>
      <c r="DE170" s="732"/>
      <c r="DF170" s="732"/>
      <c r="DG170" s="732"/>
      <c r="DH170" s="732"/>
      <c r="DI170" s="732"/>
      <c r="DJ170" s="732"/>
      <c r="DK170" s="732"/>
      <c r="DL170" s="732"/>
      <c r="DM170" s="732"/>
      <c r="DN170" s="732"/>
      <c r="DO170" s="732"/>
      <c r="DP170" s="732"/>
      <c r="DQ170" s="732"/>
      <c r="DR170" s="732"/>
      <c r="DS170" s="732"/>
      <c r="DT170" s="732"/>
      <c r="DU170" s="732"/>
      <c r="DV170" s="732"/>
      <c r="DW170" s="732"/>
      <c r="DX170" s="732"/>
      <c r="DY170" s="732"/>
      <c r="DZ170" s="732"/>
      <c r="EA170" s="732"/>
      <c r="EB170" s="732"/>
      <c r="EC170" s="732"/>
      <c r="ED170" s="732"/>
      <c r="EE170" s="732"/>
      <c r="EF170" s="732"/>
      <c r="EG170" s="732"/>
      <c r="EH170" s="732"/>
      <c r="EI170" s="732"/>
      <c r="EJ170" s="732"/>
      <c r="EK170" s="732"/>
      <c r="EL170" s="732"/>
      <c r="EM170" s="732"/>
      <c r="EN170" s="732"/>
      <c r="EO170" s="732"/>
    </row>
    <row r="171" spans="2:145" s="770" customFormat="1" ht="14.25" x14ac:dyDescent="0.25">
      <c r="B171" s="995">
        <v>6</v>
      </c>
      <c r="C171" s="3632"/>
      <c r="D171" s="3633"/>
      <c r="E171" s="3633"/>
      <c r="F171" s="3633"/>
      <c r="G171" s="3633"/>
      <c r="H171" s="3633"/>
      <c r="I171" s="3633"/>
      <c r="J171" s="3633"/>
      <c r="K171" s="3633"/>
      <c r="L171" s="3633"/>
      <c r="M171" s="3633"/>
      <c r="N171" s="3633"/>
      <c r="O171" s="3633"/>
      <c r="P171" s="3634"/>
      <c r="V171" s="774"/>
      <c r="W171" s="732"/>
      <c r="Y171" s="747"/>
      <c r="Z171" s="747"/>
      <c r="AA171" s="747"/>
      <c r="AB171" s="748"/>
      <c r="AC171" s="749"/>
      <c r="AD171" s="749"/>
      <c r="AE171" s="749"/>
      <c r="AF171" s="749"/>
      <c r="AG171" s="749"/>
      <c r="AH171" s="749"/>
      <c r="AI171" s="749"/>
      <c r="AJ171" s="749"/>
      <c r="AK171" s="749"/>
      <c r="AL171" s="749"/>
      <c r="AM171" s="749"/>
      <c r="AN171" s="749"/>
      <c r="AO171" s="749"/>
      <c r="AP171" s="749"/>
      <c r="AQ171" s="748"/>
      <c r="AR171" s="748"/>
      <c r="AS171" s="749"/>
      <c r="AT171" s="749"/>
      <c r="AU171" s="749"/>
      <c r="AV171" s="749"/>
      <c r="AW171" s="749"/>
      <c r="AX171" s="749"/>
      <c r="AY171" s="749"/>
      <c r="AZ171" s="749"/>
      <c r="BA171" s="749"/>
      <c r="BB171" s="749"/>
      <c r="BC171" s="749"/>
      <c r="BD171" s="749"/>
      <c r="BE171" s="749"/>
      <c r="BF171" s="749"/>
      <c r="BG171" s="748"/>
      <c r="BH171" s="732"/>
      <c r="BI171" s="732"/>
      <c r="BJ171" s="732"/>
      <c r="BK171" s="732"/>
      <c r="BL171" s="732"/>
      <c r="BM171" s="732"/>
      <c r="BN171" s="732"/>
      <c r="BO171" s="732"/>
      <c r="BP171" s="732"/>
      <c r="BQ171" s="732"/>
      <c r="BR171" s="732"/>
      <c r="BS171" s="732"/>
      <c r="BT171" s="732"/>
      <c r="BU171" s="732"/>
      <c r="BV171" s="732"/>
      <c r="BW171" s="732"/>
      <c r="BX171" s="732"/>
      <c r="BY171" s="732"/>
      <c r="BZ171" s="732"/>
      <c r="CA171" s="732"/>
      <c r="CB171" s="732"/>
      <c r="CC171" s="732"/>
      <c r="CD171" s="732"/>
      <c r="CE171" s="732"/>
      <c r="CF171" s="732"/>
      <c r="CG171" s="732"/>
      <c r="CH171" s="732"/>
      <c r="CI171" s="732"/>
      <c r="CJ171" s="732"/>
      <c r="CK171" s="732"/>
      <c r="CL171" s="732"/>
      <c r="CM171" s="732"/>
      <c r="CN171" s="732"/>
      <c r="CO171" s="732"/>
      <c r="CP171" s="732"/>
      <c r="CQ171" s="732"/>
      <c r="CR171" s="732"/>
      <c r="CS171" s="732"/>
      <c r="CT171" s="732"/>
      <c r="CU171" s="732"/>
      <c r="CV171" s="732"/>
      <c r="CW171" s="732"/>
      <c r="CX171" s="732"/>
      <c r="CY171" s="732"/>
      <c r="CZ171" s="732"/>
      <c r="DA171" s="732"/>
      <c r="DB171" s="732"/>
      <c r="DC171" s="732"/>
      <c r="DD171" s="732"/>
      <c r="DE171" s="732"/>
      <c r="DF171" s="732"/>
      <c r="DG171" s="732"/>
      <c r="DH171" s="732"/>
      <c r="DI171" s="732"/>
      <c r="DJ171" s="732"/>
      <c r="DK171" s="732"/>
      <c r="DL171" s="732"/>
      <c r="DM171" s="732"/>
      <c r="DN171" s="732"/>
      <c r="DO171" s="732"/>
      <c r="DP171" s="732"/>
      <c r="DQ171" s="732"/>
      <c r="DR171" s="732"/>
      <c r="DS171" s="732"/>
      <c r="DT171" s="732"/>
      <c r="DU171" s="732"/>
      <c r="DV171" s="732"/>
      <c r="DW171" s="732"/>
      <c r="DX171" s="732"/>
      <c r="DY171" s="732"/>
      <c r="DZ171" s="732"/>
      <c r="EA171" s="732"/>
      <c r="EB171" s="732"/>
      <c r="EC171" s="732"/>
      <c r="ED171" s="732"/>
      <c r="EE171" s="732"/>
      <c r="EF171" s="732"/>
      <c r="EG171" s="732"/>
      <c r="EH171" s="732"/>
      <c r="EI171" s="732"/>
      <c r="EJ171" s="732"/>
      <c r="EK171" s="732"/>
      <c r="EL171" s="732"/>
      <c r="EM171" s="732"/>
      <c r="EN171" s="732"/>
      <c r="EO171" s="732"/>
    </row>
    <row r="172" spans="2:145" s="770" customFormat="1" ht="15" customHeight="1" x14ac:dyDescent="0.25">
      <c r="B172" s="995">
        <v>7</v>
      </c>
      <c r="C172" s="3650"/>
      <c r="D172" s="3651"/>
      <c r="E172" s="3651"/>
      <c r="F172" s="3651"/>
      <c r="G172" s="3651"/>
      <c r="H172" s="3651"/>
      <c r="I172" s="3651"/>
      <c r="J172" s="3651"/>
      <c r="K172" s="3651"/>
      <c r="L172" s="3651"/>
      <c r="M172" s="3651"/>
      <c r="N172" s="3651"/>
      <c r="O172" s="3651"/>
      <c r="P172" s="3652"/>
      <c r="V172" s="774"/>
      <c r="W172" s="732"/>
      <c r="Y172" s="747"/>
      <c r="Z172" s="747"/>
      <c r="AA172" s="747"/>
      <c r="AB172" s="748"/>
      <c r="AC172" s="749"/>
      <c r="AD172" s="749"/>
      <c r="AE172" s="749"/>
      <c r="AF172" s="749"/>
      <c r="AG172" s="749"/>
      <c r="AH172" s="749"/>
      <c r="AI172" s="749"/>
      <c r="AJ172" s="749"/>
      <c r="AK172" s="749"/>
      <c r="AL172" s="749"/>
      <c r="AM172" s="749"/>
      <c r="AN172" s="749"/>
      <c r="AO172" s="749"/>
      <c r="AP172" s="749"/>
      <c r="AQ172" s="748"/>
      <c r="AR172" s="748"/>
      <c r="AS172" s="749"/>
      <c r="AT172" s="749"/>
      <c r="AU172" s="749"/>
      <c r="AV172" s="749"/>
      <c r="AW172" s="749"/>
      <c r="AX172" s="749"/>
      <c r="AY172" s="749"/>
      <c r="AZ172" s="749"/>
      <c r="BA172" s="749"/>
      <c r="BB172" s="749"/>
      <c r="BC172" s="749"/>
      <c r="BD172" s="749"/>
      <c r="BE172" s="749"/>
      <c r="BF172" s="749"/>
      <c r="BG172" s="748"/>
      <c r="BH172" s="732"/>
      <c r="BI172" s="732"/>
      <c r="BJ172" s="732"/>
      <c r="BK172" s="732"/>
      <c r="BL172" s="732"/>
      <c r="BM172" s="732"/>
      <c r="BN172" s="732"/>
      <c r="BO172" s="732"/>
      <c r="BP172" s="732"/>
      <c r="BQ172" s="732"/>
      <c r="BR172" s="732"/>
      <c r="BS172" s="732"/>
      <c r="BT172" s="732"/>
      <c r="BU172" s="732"/>
      <c r="BV172" s="732"/>
      <c r="BW172" s="732"/>
      <c r="BX172" s="732"/>
      <c r="BY172" s="732"/>
      <c r="BZ172" s="732"/>
      <c r="CA172" s="732"/>
      <c r="CB172" s="732"/>
      <c r="CC172" s="732"/>
      <c r="CD172" s="732"/>
      <c r="CE172" s="732"/>
      <c r="CF172" s="732"/>
      <c r="CG172" s="732"/>
      <c r="CH172" s="732"/>
      <c r="CI172" s="732"/>
      <c r="CJ172" s="732"/>
      <c r="CK172" s="732"/>
      <c r="CL172" s="732"/>
      <c r="CM172" s="732"/>
      <c r="CN172" s="732"/>
      <c r="CO172" s="732"/>
      <c r="CP172" s="732"/>
      <c r="CQ172" s="732"/>
      <c r="CR172" s="732"/>
      <c r="CS172" s="732"/>
      <c r="CT172" s="732"/>
      <c r="CU172" s="732"/>
      <c r="CV172" s="732"/>
      <c r="CW172" s="732"/>
      <c r="CX172" s="732"/>
      <c r="CY172" s="732"/>
      <c r="CZ172" s="732"/>
      <c r="DA172" s="732"/>
      <c r="DB172" s="732"/>
      <c r="DC172" s="732"/>
      <c r="DD172" s="732"/>
      <c r="DE172" s="732"/>
      <c r="DF172" s="732"/>
      <c r="DG172" s="732"/>
      <c r="DH172" s="732"/>
      <c r="DI172" s="732"/>
      <c r="DJ172" s="732"/>
      <c r="DK172" s="732"/>
      <c r="DL172" s="732"/>
      <c r="DM172" s="732"/>
      <c r="DN172" s="732"/>
      <c r="DO172" s="732"/>
      <c r="DP172" s="732"/>
      <c r="DQ172" s="732"/>
      <c r="DR172" s="732"/>
      <c r="DS172" s="732"/>
      <c r="DT172" s="732"/>
      <c r="DU172" s="732"/>
      <c r="DV172" s="732"/>
      <c r="DW172" s="732"/>
      <c r="DX172" s="732"/>
      <c r="DY172" s="732"/>
      <c r="DZ172" s="732"/>
      <c r="EA172" s="732"/>
      <c r="EB172" s="732"/>
      <c r="EC172" s="732"/>
      <c r="ED172" s="732"/>
      <c r="EE172" s="732"/>
      <c r="EF172" s="732"/>
      <c r="EG172" s="732"/>
      <c r="EH172" s="732"/>
      <c r="EI172" s="732"/>
      <c r="EJ172" s="732"/>
      <c r="EK172" s="732"/>
      <c r="EL172" s="732"/>
      <c r="EM172" s="732"/>
      <c r="EN172" s="732"/>
      <c r="EO172" s="732"/>
    </row>
    <row r="173" spans="2:145" s="770" customFormat="1" ht="15" customHeight="1" x14ac:dyDescent="0.25">
      <c r="B173" s="995">
        <v>8</v>
      </c>
      <c r="C173" s="3650"/>
      <c r="D173" s="3651"/>
      <c r="E173" s="3651"/>
      <c r="F173" s="3651"/>
      <c r="G173" s="3651"/>
      <c r="H173" s="3651"/>
      <c r="I173" s="3651"/>
      <c r="J173" s="3651"/>
      <c r="K173" s="3651"/>
      <c r="L173" s="3651"/>
      <c r="M173" s="3651"/>
      <c r="N173" s="3651"/>
      <c r="O173" s="3651"/>
      <c r="P173" s="3652"/>
      <c r="V173" s="774"/>
      <c r="W173" s="732"/>
      <c r="Y173" s="747"/>
      <c r="Z173" s="747"/>
      <c r="AA173" s="747"/>
      <c r="AB173" s="748"/>
      <c r="AC173" s="749"/>
      <c r="AD173" s="749"/>
      <c r="AE173" s="749"/>
      <c r="AF173" s="749"/>
      <c r="AG173" s="749"/>
      <c r="AH173" s="749"/>
      <c r="AI173" s="749"/>
      <c r="AJ173" s="749"/>
      <c r="AK173" s="749"/>
      <c r="AL173" s="749"/>
      <c r="AM173" s="749"/>
      <c r="AN173" s="749"/>
      <c r="AO173" s="749"/>
      <c r="AP173" s="749"/>
      <c r="AQ173" s="748"/>
      <c r="AR173" s="748"/>
      <c r="AS173" s="749"/>
      <c r="AT173" s="749"/>
      <c r="AU173" s="749"/>
      <c r="AV173" s="749"/>
      <c r="AW173" s="749"/>
      <c r="AX173" s="749"/>
      <c r="AY173" s="749"/>
      <c r="AZ173" s="749"/>
      <c r="BA173" s="749"/>
      <c r="BB173" s="749"/>
      <c r="BC173" s="749"/>
      <c r="BD173" s="749"/>
      <c r="BE173" s="749"/>
      <c r="BF173" s="749"/>
      <c r="BG173" s="748"/>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c r="CB173" s="732"/>
      <c r="CC173" s="732"/>
      <c r="CD173" s="732"/>
      <c r="CE173" s="732"/>
      <c r="CF173" s="732"/>
      <c r="CG173" s="732"/>
      <c r="CH173" s="732"/>
      <c r="CI173" s="732"/>
      <c r="CJ173" s="732"/>
      <c r="CK173" s="732"/>
      <c r="CL173" s="732"/>
      <c r="CM173" s="732"/>
      <c r="CN173" s="732"/>
      <c r="CO173" s="732"/>
      <c r="CP173" s="732"/>
      <c r="CQ173" s="732"/>
      <c r="CR173" s="732"/>
      <c r="CS173" s="732"/>
      <c r="CT173" s="732"/>
      <c r="CU173" s="732"/>
      <c r="CV173" s="732"/>
      <c r="CW173" s="732"/>
      <c r="CX173" s="732"/>
      <c r="CY173" s="732"/>
      <c r="CZ173" s="732"/>
      <c r="DA173" s="732"/>
      <c r="DB173" s="732"/>
      <c r="DC173" s="732"/>
      <c r="DD173" s="732"/>
      <c r="DE173" s="732"/>
      <c r="DF173" s="732"/>
      <c r="DG173" s="732"/>
      <c r="DH173" s="732"/>
      <c r="DI173" s="732"/>
      <c r="DJ173" s="732"/>
      <c r="DK173" s="732"/>
      <c r="DL173" s="732"/>
      <c r="DM173" s="732"/>
      <c r="DN173" s="732"/>
      <c r="DO173" s="732"/>
      <c r="DP173" s="732"/>
      <c r="DQ173" s="732"/>
      <c r="DR173" s="732"/>
      <c r="DS173" s="732"/>
      <c r="DT173" s="732"/>
      <c r="DU173" s="732"/>
      <c r="DV173" s="732"/>
      <c r="DW173" s="732"/>
      <c r="DX173" s="732"/>
      <c r="DY173" s="732"/>
      <c r="DZ173" s="732"/>
      <c r="EA173" s="732"/>
      <c r="EB173" s="732"/>
      <c r="EC173" s="732"/>
      <c r="ED173" s="732"/>
      <c r="EE173" s="732"/>
      <c r="EF173" s="732"/>
      <c r="EG173" s="732"/>
      <c r="EH173" s="732"/>
      <c r="EI173" s="732"/>
      <c r="EJ173" s="732"/>
      <c r="EK173" s="732"/>
      <c r="EL173" s="732"/>
      <c r="EM173" s="732"/>
      <c r="EN173" s="732"/>
      <c r="EO173" s="732"/>
    </row>
    <row r="174" spans="2:145" s="770" customFormat="1" ht="30" customHeight="1" x14ac:dyDescent="0.25">
      <c r="B174" s="995">
        <v>9</v>
      </c>
      <c r="C174" s="3650"/>
      <c r="D174" s="3651"/>
      <c r="E174" s="3651"/>
      <c r="F174" s="3651"/>
      <c r="G174" s="3651"/>
      <c r="H174" s="3651"/>
      <c r="I174" s="3651"/>
      <c r="J174" s="3651"/>
      <c r="K174" s="3651"/>
      <c r="L174" s="3651"/>
      <c r="M174" s="3651"/>
      <c r="N174" s="3651"/>
      <c r="O174" s="3651"/>
      <c r="P174" s="3652"/>
      <c r="V174" s="774"/>
      <c r="W174" s="732"/>
      <c r="Y174" s="747"/>
      <c r="Z174" s="747"/>
      <c r="AA174" s="747"/>
      <c r="AB174" s="748"/>
      <c r="AC174" s="749"/>
      <c r="AD174" s="749"/>
      <c r="AE174" s="749"/>
      <c r="AF174" s="749"/>
      <c r="AG174" s="749"/>
      <c r="AH174" s="749"/>
      <c r="AI174" s="749"/>
      <c r="AJ174" s="749"/>
      <c r="AK174" s="749"/>
      <c r="AL174" s="749"/>
      <c r="AM174" s="749"/>
      <c r="AN174" s="749"/>
      <c r="AO174" s="749"/>
      <c r="AP174" s="749"/>
      <c r="AQ174" s="748"/>
      <c r="AR174" s="748"/>
      <c r="AS174" s="749"/>
      <c r="AT174" s="749"/>
      <c r="AU174" s="749"/>
      <c r="AV174" s="749"/>
      <c r="AW174" s="749"/>
      <c r="AX174" s="749"/>
      <c r="AY174" s="749"/>
      <c r="AZ174" s="749"/>
      <c r="BA174" s="749"/>
      <c r="BB174" s="749"/>
      <c r="BC174" s="749"/>
      <c r="BD174" s="749"/>
      <c r="BE174" s="749"/>
      <c r="BF174" s="749"/>
      <c r="BG174" s="748"/>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c r="CB174" s="732"/>
      <c r="CC174" s="732"/>
      <c r="CD174" s="732"/>
      <c r="CE174" s="732"/>
      <c r="CF174" s="732"/>
      <c r="CG174" s="732"/>
      <c r="CH174" s="732"/>
      <c r="CI174" s="732"/>
      <c r="CJ174" s="732"/>
      <c r="CK174" s="732"/>
      <c r="CL174" s="732"/>
      <c r="CM174" s="732"/>
      <c r="CN174" s="732"/>
      <c r="CO174" s="732"/>
      <c r="CP174" s="732"/>
      <c r="CQ174" s="732"/>
      <c r="CR174" s="732"/>
      <c r="CS174" s="732"/>
      <c r="CT174" s="732"/>
      <c r="CU174" s="732"/>
      <c r="CV174" s="732"/>
      <c r="CW174" s="732"/>
      <c r="CX174" s="732"/>
      <c r="CY174" s="732"/>
      <c r="CZ174" s="732"/>
      <c r="DA174" s="732"/>
      <c r="DB174" s="732"/>
      <c r="DC174" s="732"/>
      <c r="DD174" s="732"/>
      <c r="DE174" s="732"/>
      <c r="DF174" s="732"/>
      <c r="DG174" s="732"/>
      <c r="DH174" s="732"/>
      <c r="DI174" s="732"/>
      <c r="DJ174" s="732"/>
      <c r="DK174" s="732"/>
      <c r="DL174" s="732"/>
      <c r="DM174" s="732"/>
      <c r="DN174" s="732"/>
      <c r="DO174" s="732"/>
      <c r="DP174" s="732"/>
      <c r="DQ174" s="732"/>
      <c r="DR174" s="732"/>
      <c r="DS174" s="732"/>
      <c r="DT174" s="732"/>
      <c r="DU174" s="732"/>
      <c r="DV174" s="732"/>
      <c r="DW174" s="732"/>
      <c r="DX174" s="732"/>
      <c r="DY174" s="732"/>
      <c r="DZ174" s="732"/>
      <c r="EA174" s="732"/>
      <c r="EB174" s="732"/>
      <c r="EC174" s="732"/>
      <c r="ED174" s="732"/>
      <c r="EE174" s="732"/>
      <c r="EF174" s="732"/>
      <c r="EG174" s="732"/>
      <c r="EH174" s="732"/>
      <c r="EI174" s="732"/>
      <c r="EJ174" s="732"/>
      <c r="EK174" s="732"/>
      <c r="EL174" s="732"/>
      <c r="EM174" s="732"/>
      <c r="EN174" s="732"/>
      <c r="EO174" s="732"/>
    </row>
    <row r="175" spans="2:145" s="770" customFormat="1" ht="14.25" x14ac:dyDescent="0.25">
      <c r="B175" s="995">
        <v>11</v>
      </c>
      <c r="C175" s="3632"/>
      <c r="D175" s="3633"/>
      <c r="E175" s="3633"/>
      <c r="F175" s="3633"/>
      <c r="G175" s="3633"/>
      <c r="H175" s="3633"/>
      <c r="I175" s="3633"/>
      <c r="J175" s="3633"/>
      <c r="K175" s="3633"/>
      <c r="L175" s="3633"/>
      <c r="M175" s="3633"/>
      <c r="N175" s="3633"/>
      <c r="O175" s="3633"/>
      <c r="P175" s="3634"/>
      <c r="V175" s="774"/>
      <c r="W175" s="732"/>
      <c r="Y175" s="747"/>
      <c r="Z175" s="747"/>
      <c r="AA175" s="747"/>
      <c r="AB175" s="748"/>
      <c r="AC175" s="749"/>
      <c r="AD175" s="749"/>
      <c r="AE175" s="749"/>
      <c r="AF175" s="749"/>
      <c r="AG175" s="749"/>
      <c r="AH175" s="749"/>
      <c r="AI175" s="749"/>
      <c r="AJ175" s="749"/>
      <c r="AK175" s="749"/>
      <c r="AL175" s="749"/>
      <c r="AM175" s="749"/>
      <c r="AN175" s="749"/>
      <c r="AO175" s="749"/>
      <c r="AP175" s="749"/>
      <c r="AQ175" s="748"/>
      <c r="AR175" s="748"/>
      <c r="AS175" s="749"/>
      <c r="AT175" s="749"/>
      <c r="AU175" s="749"/>
      <c r="AV175" s="749"/>
      <c r="AW175" s="749"/>
      <c r="AX175" s="749"/>
      <c r="AY175" s="749"/>
      <c r="AZ175" s="749"/>
      <c r="BA175" s="749"/>
      <c r="BB175" s="749"/>
      <c r="BC175" s="749"/>
      <c r="BD175" s="749"/>
      <c r="BE175" s="749"/>
      <c r="BF175" s="749"/>
      <c r="BG175" s="748"/>
      <c r="BH175" s="732"/>
      <c r="BI175" s="732"/>
      <c r="BJ175" s="732"/>
      <c r="BK175" s="732"/>
      <c r="BL175" s="732"/>
      <c r="BM175" s="732"/>
      <c r="BN175" s="732"/>
      <c r="BO175" s="732"/>
      <c r="BP175" s="732"/>
      <c r="BQ175" s="732"/>
      <c r="BR175" s="732"/>
      <c r="BS175" s="732"/>
      <c r="BT175" s="732"/>
      <c r="BU175" s="732"/>
      <c r="BV175" s="732"/>
      <c r="BW175" s="732"/>
      <c r="BX175" s="732"/>
      <c r="BY175" s="732"/>
      <c r="BZ175" s="732"/>
      <c r="CA175" s="732"/>
      <c r="CB175" s="732"/>
      <c r="CC175" s="732"/>
      <c r="CD175" s="732"/>
      <c r="CE175" s="732"/>
      <c r="CF175" s="732"/>
      <c r="CG175" s="732"/>
      <c r="CH175" s="732"/>
      <c r="CI175" s="732"/>
      <c r="CJ175" s="732"/>
      <c r="CK175" s="732"/>
      <c r="CL175" s="732"/>
      <c r="CM175" s="732"/>
      <c r="CN175" s="732"/>
      <c r="CO175" s="732"/>
      <c r="CP175" s="732"/>
      <c r="CQ175" s="732"/>
      <c r="CR175" s="732"/>
      <c r="CS175" s="732"/>
      <c r="CT175" s="732"/>
      <c r="CU175" s="732"/>
      <c r="CV175" s="732"/>
      <c r="CW175" s="732"/>
      <c r="CX175" s="732"/>
      <c r="CY175" s="732"/>
      <c r="CZ175" s="732"/>
      <c r="DA175" s="732"/>
      <c r="DB175" s="732"/>
      <c r="DC175" s="732"/>
      <c r="DD175" s="732"/>
      <c r="DE175" s="732"/>
      <c r="DF175" s="732"/>
      <c r="DG175" s="732"/>
      <c r="DH175" s="732"/>
      <c r="DI175" s="732"/>
      <c r="DJ175" s="732"/>
      <c r="DK175" s="732"/>
      <c r="DL175" s="732"/>
      <c r="DM175" s="732"/>
      <c r="DN175" s="732"/>
      <c r="DO175" s="732"/>
      <c r="DP175" s="732"/>
      <c r="DQ175" s="732"/>
      <c r="DR175" s="732"/>
      <c r="DS175" s="732"/>
      <c r="DT175" s="732"/>
      <c r="DU175" s="732"/>
      <c r="DV175" s="732"/>
      <c r="DW175" s="732"/>
      <c r="DX175" s="732"/>
      <c r="DY175" s="732"/>
      <c r="DZ175" s="732"/>
      <c r="EA175" s="732"/>
      <c r="EB175" s="732"/>
      <c r="EC175" s="732"/>
      <c r="ED175" s="732"/>
      <c r="EE175" s="732"/>
      <c r="EF175" s="732"/>
      <c r="EG175" s="732"/>
      <c r="EH175" s="732"/>
      <c r="EI175" s="732"/>
      <c r="EJ175" s="732"/>
      <c r="EK175" s="732"/>
      <c r="EL175" s="732"/>
      <c r="EM175" s="732"/>
      <c r="EN175" s="732"/>
      <c r="EO175" s="732"/>
    </row>
    <row r="176" spans="2:145" s="770" customFormat="1" ht="14.25" x14ac:dyDescent="0.25">
      <c r="B176" s="991" t="s">
        <v>321</v>
      </c>
      <c r="C176" s="992" t="str">
        <f>$C$25</f>
        <v>Customer numbers</v>
      </c>
      <c r="D176" s="993"/>
      <c r="E176" s="993"/>
      <c r="F176" s="993"/>
      <c r="G176" s="993"/>
      <c r="H176" s="993"/>
      <c r="I176" s="993"/>
      <c r="J176" s="993"/>
      <c r="K176" s="993"/>
      <c r="L176" s="993"/>
      <c r="M176" s="993"/>
      <c r="N176" s="993"/>
      <c r="O176" s="993"/>
      <c r="P176" s="994"/>
      <c r="V176" s="774"/>
      <c r="W176" s="732"/>
      <c r="Y176" s="747"/>
      <c r="Z176" s="747"/>
      <c r="AA176" s="747"/>
      <c r="AB176" s="748"/>
      <c r="AC176" s="749"/>
      <c r="AD176" s="749"/>
      <c r="AE176" s="749"/>
      <c r="AF176" s="749"/>
      <c r="AG176" s="749"/>
      <c r="AH176" s="749"/>
      <c r="AI176" s="749"/>
      <c r="AJ176" s="749"/>
      <c r="AK176" s="749"/>
      <c r="AL176" s="749"/>
      <c r="AM176" s="749"/>
      <c r="AN176" s="749"/>
      <c r="AO176" s="749"/>
      <c r="AP176" s="749"/>
      <c r="AQ176" s="748"/>
      <c r="AR176" s="748"/>
      <c r="AS176" s="749"/>
      <c r="AT176" s="749"/>
      <c r="AU176" s="749"/>
      <c r="AV176" s="749"/>
      <c r="AW176" s="749"/>
      <c r="AX176" s="749"/>
      <c r="AY176" s="749"/>
      <c r="AZ176" s="749"/>
      <c r="BA176" s="749"/>
      <c r="BB176" s="749"/>
      <c r="BC176" s="749"/>
      <c r="BD176" s="749"/>
      <c r="BE176" s="749"/>
      <c r="BF176" s="749"/>
      <c r="BG176" s="748"/>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c r="CB176" s="732"/>
      <c r="CC176" s="732"/>
      <c r="CD176" s="732"/>
      <c r="CE176" s="732"/>
      <c r="CF176" s="732"/>
      <c r="CG176" s="732"/>
      <c r="CH176" s="732"/>
      <c r="CI176" s="732"/>
      <c r="CJ176" s="732"/>
      <c r="CK176" s="732"/>
      <c r="CL176" s="732"/>
      <c r="CM176" s="732"/>
      <c r="CN176" s="732"/>
      <c r="CO176" s="732"/>
      <c r="CP176" s="732"/>
      <c r="CQ176" s="732"/>
      <c r="CR176" s="732"/>
      <c r="CS176" s="732"/>
      <c r="CT176" s="732"/>
      <c r="CU176" s="732"/>
      <c r="CV176" s="732"/>
      <c r="CW176" s="732"/>
      <c r="CX176" s="732"/>
      <c r="CY176" s="732"/>
      <c r="CZ176" s="732"/>
      <c r="DA176" s="732"/>
      <c r="DB176" s="732"/>
      <c r="DC176" s="732"/>
      <c r="DD176" s="732"/>
      <c r="DE176" s="732"/>
      <c r="DF176" s="732"/>
      <c r="DG176" s="732"/>
      <c r="DH176" s="732"/>
      <c r="DI176" s="732"/>
      <c r="DJ176" s="732"/>
      <c r="DK176" s="732"/>
      <c r="DL176" s="732"/>
      <c r="DM176" s="732"/>
      <c r="DN176" s="732"/>
      <c r="DO176" s="732"/>
      <c r="DP176" s="732"/>
      <c r="DQ176" s="732"/>
      <c r="DR176" s="732"/>
      <c r="DS176" s="732"/>
      <c r="DT176" s="732"/>
      <c r="DU176" s="732"/>
      <c r="DV176" s="732"/>
      <c r="DW176" s="732"/>
      <c r="DX176" s="732"/>
      <c r="DY176" s="732"/>
      <c r="DZ176" s="732"/>
      <c r="EA176" s="732"/>
      <c r="EB176" s="732"/>
      <c r="EC176" s="732"/>
      <c r="ED176" s="732"/>
      <c r="EE176" s="732"/>
      <c r="EF176" s="732"/>
      <c r="EG176" s="732"/>
      <c r="EH176" s="732"/>
      <c r="EI176" s="732"/>
      <c r="EJ176" s="732"/>
      <c r="EK176" s="732"/>
      <c r="EL176" s="732"/>
      <c r="EM176" s="732"/>
      <c r="EN176" s="732"/>
      <c r="EO176" s="732"/>
    </row>
    <row r="177" spans="2:145" s="770" customFormat="1" ht="90" customHeight="1" x14ac:dyDescent="0.25">
      <c r="B177" s="995">
        <v>15</v>
      </c>
      <c r="C177" s="3632"/>
      <c r="D177" s="3633"/>
      <c r="E177" s="3633"/>
      <c r="F177" s="3633"/>
      <c r="G177" s="3633"/>
      <c r="H177" s="3633"/>
      <c r="I177" s="3633"/>
      <c r="J177" s="3633"/>
      <c r="K177" s="3633"/>
      <c r="L177" s="3633"/>
      <c r="M177" s="3633"/>
      <c r="N177" s="3633"/>
      <c r="O177" s="3633"/>
      <c r="P177" s="3634"/>
      <c r="V177" s="774"/>
      <c r="W177" s="732"/>
      <c r="Y177" s="747"/>
      <c r="Z177" s="747"/>
      <c r="AA177" s="747"/>
      <c r="AB177" s="748"/>
      <c r="AC177" s="749"/>
      <c r="AD177" s="749"/>
      <c r="AE177" s="749"/>
      <c r="AF177" s="749"/>
      <c r="AG177" s="749"/>
      <c r="AH177" s="749"/>
      <c r="AI177" s="749"/>
      <c r="AJ177" s="749"/>
      <c r="AK177" s="749"/>
      <c r="AL177" s="749"/>
      <c r="AM177" s="749"/>
      <c r="AN177" s="749"/>
      <c r="AO177" s="749"/>
      <c r="AP177" s="749"/>
      <c r="AQ177" s="748"/>
      <c r="AR177" s="748"/>
      <c r="AS177" s="749"/>
      <c r="AT177" s="749"/>
      <c r="AU177" s="749"/>
      <c r="AV177" s="749"/>
      <c r="AW177" s="749"/>
      <c r="AX177" s="749"/>
      <c r="AY177" s="749"/>
      <c r="AZ177" s="749"/>
      <c r="BA177" s="749"/>
      <c r="BB177" s="749"/>
      <c r="BC177" s="749"/>
      <c r="BD177" s="749"/>
      <c r="BE177" s="749"/>
      <c r="BF177" s="749"/>
      <c r="BG177" s="748"/>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c r="CB177" s="732"/>
      <c r="CC177" s="732"/>
      <c r="CD177" s="732"/>
      <c r="CE177" s="732"/>
      <c r="CF177" s="732"/>
      <c r="CG177" s="732"/>
      <c r="CH177" s="732"/>
      <c r="CI177" s="732"/>
      <c r="CJ177" s="732"/>
      <c r="CK177" s="732"/>
      <c r="CL177" s="732"/>
      <c r="CM177" s="732"/>
      <c r="CN177" s="732"/>
      <c r="CO177" s="732"/>
      <c r="CP177" s="732"/>
      <c r="CQ177" s="732"/>
      <c r="CR177" s="732"/>
      <c r="CS177" s="732"/>
      <c r="CT177" s="732"/>
      <c r="CU177" s="732"/>
      <c r="CV177" s="732"/>
      <c r="CW177" s="732"/>
      <c r="CX177" s="732"/>
      <c r="CY177" s="732"/>
      <c r="CZ177" s="732"/>
      <c r="DA177" s="732"/>
      <c r="DB177" s="732"/>
      <c r="DC177" s="732"/>
      <c r="DD177" s="732"/>
      <c r="DE177" s="732"/>
      <c r="DF177" s="732"/>
      <c r="DG177" s="732"/>
      <c r="DH177" s="732"/>
      <c r="DI177" s="732"/>
      <c r="DJ177" s="732"/>
      <c r="DK177" s="732"/>
      <c r="DL177" s="732"/>
      <c r="DM177" s="732"/>
      <c r="DN177" s="732"/>
      <c r="DO177" s="732"/>
      <c r="DP177" s="732"/>
      <c r="DQ177" s="732"/>
      <c r="DR177" s="732"/>
      <c r="DS177" s="732"/>
      <c r="DT177" s="732"/>
      <c r="DU177" s="732"/>
      <c r="DV177" s="732"/>
      <c r="DW177" s="732"/>
      <c r="DX177" s="732"/>
      <c r="DY177" s="732"/>
      <c r="DZ177" s="732"/>
      <c r="EA177" s="732"/>
      <c r="EB177" s="732"/>
      <c r="EC177" s="732"/>
      <c r="ED177" s="732"/>
      <c r="EE177" s="732"/>
      <c r="EF177" s="732"/>
      <c r="EG177" s="732"/>
      <c r="EH177" s="732"/>
      <c r="EI177" s="732"/>
      <c r="EJ177" s="732"/>
      <c r="EK177" s="732"/>
      <c r="EL177" s="732"/>
      <c r="EM177" s="732"/>
      <c r="EN177" s="732"/>
      <c r="EO177" s="732"/>
    </row>
    <row r="178" spans="2:145" s="770" customFormat="1" ht="14.25" x14ac:dyDescent="0.25">
      <c r="B178" s="996" t="s">
        <v>330</v>
      </c>
      <c r="C178" s="992" t="str">
        <f>$C$28</f>
        <v>Operating expenditure part funded through wholesale</v>
      </c>
      <c r="D178" s="997"/>
      <c r="E178" s="997"/>
      <c r="F178" s="997"/>
      <c r="G178" s="997"/>
      <c r="H178" s="997"/>
      <c r="I178" s="997"/>
      <c r="J178" s="997"/>
      <c r="K178" s="997"/>
      <c r="L178" s="997"/>
      <c r="M178" s="997"/>
      <c r="N178" s="997"/>
      <c r="O178" s="997"/>
      <c r="P178" s="998"/>
      <c r="V178" s="774"/>
      <c r="W178" s="732"/>
      <c r="Y178" s="747"/>
      <c r="Z178" s="747"/>
      <c r="AA178" s="747"/>
      <c r="AB178" s="748"/>
      <c r="AC178" s="749"/>
      <c r="AD178" s="749"/>
      <c r="AE178" s="749"/>
      <c r="AF178" s="749"/>
      <c r="AG178" s="749"/>
      <c r="AH178" s="749"/>
      <c r="AI178" s="749"/>
      <c r="AJ178" s="749"/>
      <c r="AK178" s="749"/>
      <c r="AL178" s="749"/>
      <c r="AM178" s="749"/>
      <c r="AN178" s="749"/>
      <c r="AO178" s="749"/>
      <c r="AP178" s="749"/>
      <c r="AQ178" s="748"/>
      <c r="AR178" s="748"/>
      <c r="AS178" s="749"/>
      <c r="AT178" s="749"/>
      <c r="AU178" s="749"/>
      <c r="AV178" s="749"/>
      <c r="AW178" s="749"/>
      <c r="AX178" s="749"/>
      <c r="AY178" s="749"/>
      <c r="AZ178" s="749"/>
      <c r="BA178" s="749"/>
      <c r="BB178" s="749"/>
      <c r="BC178" s="749"/>
      <c r="BD178" s="749"/>
      <c r="BE178" s="749"/>
      <c r="BF178" s="749"/>
      <c r="BG178" s="748"/>
      <c r="BH178" s="732"/>
      <c r="BI178" s="732"/>
      <c r="BJ178" s="732"/>
      <c r="BK178" s="732"/>
      <c r="BL178" s="732"/>
      <c r="BM178" s="732"/>
      <c r="BN178" s="732"/>
      <c r="BO178" s="732"/>
      <c r="BP178" s="732"/>
      <c r="BQ178" s="732"/>
      <c r="BR178" s="732"/>
      <c r="BS178" s="732"/>
      <c r="BT178" s="732"/>
      <c r="BU178" s="732"/>
      <c r="BV178" s="732"/>
      <c r="BW178" s="732"/>
      <c r="BX178" s="732"/>
      <c r="BY178" s="732"/>
      <c r="BZ178" s="732"/>
      <c r="CA178" s="732"/>
      <c r="CB178" s="732"/>
      <c r="CC178" s="732"/>
      <c r="CD178" s="732"/>
      <c r="CE178" s="732"/>
      <c r="CF178" s="732"/>
      <c r="CG178" s="732"/>
      <c r="CH178" s="732"/>
      <c r="CI178" s="732"/>
      <c r="CJ178" s="732"/>
      <c r="CK178" s="732"/>
      <c r="CL178" s="732"/>
      <c r="CM178" s="732"/>
      <c r="CN178" s="732"/>
      <c r="CO178" s="732"/>
      <c r="CP178" s="732"/>
      <c r="CQ178" s="732"/>
      <c r="CR178" s="732"/>
      <c r="CS178" s="732"/>
      <c r="CT178" s="732"/>
      <c r="CU178" s="732"/>
      <c r="CV178" s="732"/>
      <c r="CW178" s="732"/>
      <c r="CX178" s="732"/>
      <c r="CY178" s="732"/>
      <c r="CZ178" s="732"/>
      <c r="DA178" s="732"/>
      <c r="DB178" s="732"/>
      <c r="DC178" s="732"/>
      <c r="DD178" s="732"/>
      <c r="DE178" s="732"/>
      <c r="DF178" s="732"/>
      <c r="DG178" s="732"/>
      <c r="DH178" s="732"/>
      <c r="DI178" s="732"/>
      <c r="DJ178" s="732"/>
      <c r="DK178" s="732"/>
      <c r="DL178" s="732"/>
      <c r="DM178" s="732"/>
      <c r="DN178" s="732"/>
      <c r="DO178" s="732"/>
      <c r="DP178" s="732"/>
      <c r="DQ178" s="732"/>
      <c r="DR178" s="732"/>
      <c r="DS178" s="732"/>
      <c r="DT178" s="732"/>
      <c r="DU178" s="732"/>
      <c r="DV178" s="732"/>
      <c r="DW178" s="732"/>
      <c r="DX178" s="732"/>
      <c r="DY178" s="732"/>
      <c r="DZ178" s="732"/>
      <c r="EA178" s="732"/>
      <c r="EB178" s="732"/>
      <c r="EC178" s="732"/>
      <c r="ED178" s="732"/>
      <c r="EE178" s="732"/>
      <c r="EF178" s="732"/>
      <c r="EG178" s="732"/>
      <c r="EH178" s="732"/>
      <c r="EI178" s="732"/>
      <c r="EJ178" s="732"/>
      <c r="EK178" s="732"/>
      <c r="EL178" s="732"/>
      <c r="EM178" s="732"/>
      <c r="EN178" s="732"/>
      <c r="EO178" s="732"/>
    </row>
    <row r="179" spans="2:145" s="770" customFormat="1" ht="115.5" customHeight="1" x14ac:dyDescent="0.25">
      <c r="B179" s="995">
        <v>16</v>
      </c>
      <c r="C179" s="3632"/>
      <c r="D179" s="3633"/>
      <c r="E179" s="3633"/>
      <c r="F179" s="3633"/>
      <c r="G179" s="3633"/>
      <c r="H179" s="3633"/>
      <c r="I179" s="3633"/>
      <c r="J179" s="3633"/>
      <c r="K179" s="3633"/>
      <c r="L179" s="3633"/>
      <c r="M179" s="3633"/>
      <c r="N179" s="3633"/>
      <c r="O179" s="3633"/>
      <c r="P179" s="3634"/>
      <c r="V179" s="774"/>
      <c r="W179" s="732"/>
      <c r="Y179" s="747"/>
      <c r="Z179" s="747"/>
      <c r="AA179" s="747"/>
      <c r="AB179" s="748"/>
      <c r="AC179" s="749"/>
      <c r="AD179" s="749"/>
      <c r="AE179" s="749"/>
      <c r="AF179" s="749"/>
      <c r="AG179" s="749"/>
      <c r="AH179" s="749"/>
      <c r="AI179" s="749"/>
      <c r="AJ179" s="749"/>
      <c r="AK179" s="749"/>
      <c r="AL179" s="749"/>
      <c r="AM179" s="749"/>
      <c r="AN179" s="749"/>
      <c r="AO179" s="749"/>
      <c r="AP179" s="749"/>
      <c r="AQ179" s="748"/>
      <c r="AR179" s="748"/>
      <c r="AS179" s="749"/>
      <c r="AT179" s="749"/>
      <c r="AU179" s="749"/>
      <c r="AV179" s="749"/>
      <c r="AW179" s="749"/>
      <c r="AX179" s="749"/>
      <c r="AY179" s="749"/>
      <c r="AZ179" s="749"/>
      <c r="BA179" s="749"/>
      <c r="BB179" s="749"/>
      <c r="BC179" s="749"/>
      <c r="BD179" s="749"/>
      <c r="BE179" s="749"/>
      <c r="BF179" s="749"/>
      <c r="BG179" s="748"/>
      <c r="BH179" s="732"/>
      <c r="BI179" s="732"/>
      <c r="BJ179" s="732"/>
      <c r="BK179" s="732"/>
      <c r="BL179" s="732"/>
      <c r="BM179" s="732"/>
      <c r="BN179" s="732"/>
      <c r="BO179" s="732"/>
      <c r="BP179" s="732"/>
      <c r="BQ179" s="732"/>
      <c r="BR179" s="732"/>
      <c r="BS179" s="732"/>
      <c r="BT179" s="732"/>
      <c r="BU179" s="732"/>
      <c r="BV179" s="732"/>
      <c r="BW179" s="732"/>
      <c r="BX179" s="732"/>
      <c r="BY179" s="732"/>
      <c r="BZ179" s="732"/>
      <c r="CA179" s="732"/>
      <c r="CB179" s="732"/>
      <c r="CC179" s="732"/>
      <c r="CD179" s="732"/>
      <c r="CE179" s="732"/>
      <c r="CF179" s="732"/>
      <c r="CG179" s="732"/>
      <c r="CH179" s="732"/>
      <c r="CI179" s="732"/>
      <c r="CJ179" s="732"/>
      <c r="CK179" s="732"/>
      <c r="CL179" s="732"/>
      <c r="CM179" s="732"/>
      <c r="CN179" s="732"/>
      <c r="CO179" s="732"/>
      <c r="CP179" s="732"/>
      <c r="CQ179" s="732"/>
      <c r="CR179" s="732"/>
      <c r="CS179" s="732"/>
      <c r="CT179" s="732"/>
      <c r="CU179" s="732"/>
      <c r="CV179" s="732"/>
      <c r="CW179" s="732"/>
      <c r="CX179" s="732"/>
      <c r="CY179" s="732"/>
      <c r="CZ179" s="732"/>
      <c r="DA179" s="732"/>
      <c r="DB179" s="732"/>
      <c r="DC179" s="732"/>
      <c r="DD179" s="732"/>
      <c r="DE179" s="732"/>
      <c r="DF179" s="732"/>
      <c r="DG179" s="732"/>
      <c r="DH179" s="732"/>
      <c r="DI179" s="732"/>
      <c r="DJ179" s="732"/>
      <c r="DK179" s="732"/>
      <c r="DL179" s="732"/>
      <c r="DM179" s="732"/>
      <c r="DN179" s="732"/>
      <c r="DO179" s="732"/>
      <c r="DP179" s="732"/>
      <c r="DQ179" s="732"/>
      <c r="DR179" s="732"/>
      <c r="DS179" s="732"/>
      <c r="DT179" s="732"/>
      <c r="DU179" s="732"/>
      <c r="DV179" s="732"/>
      <c r="DW179" s="732"/>
      <c r="DX179" s="732"/>
      <c r="DY179" s="732"/>
      <c r="DZ179" s="732"/>
      <c r="EA179" s="732"/>
      <c r="EB179" s="732"/>
      <c r="EC179" s="732"/>
      <c r="ED179" s="732"/>
      <c r="EE179" s="732"/>
      <c r="EF179" s="732"/>
      <c r="EG179" s="732"/>
      <c r="EH179" s="732"/>
      <c r="EI179" s="732"/>
      <c r="EJ179" s="732"/>
      <c r="EK179" s="732"/>
      <c r="EL179" s="732"/>
      <c r="EM179" s="732"/>
      <c r="EN179" s="732"/>
      <c r="EO179" s="732"/>
    </row>
    <row r="180" spans="2:145" s="770" customFormat="1" ht="15" customHeight="1" x14ac:dyDescent="0.25">
      <c r="B180" s="995">
        <v>17</v>
      </c>
      <c r="C180" s="3632"/>
      <c r="D180" s="3633"/>
      <c r="E180" s="3633"/>
      <c r="F180" s="3633"/>
      <c r="G180" s="3633"/>
      <c r="H180" s="3633"/>
      <c r="I180" s="3633"/>
      <c r="J180" s="3633"/>
      <c r="K180" s="3633"/>
      <c r="L180" s="3633"/>
      <c r="M180" s="3633"/>
      <c r="N180" s="3633"/>
      <c r="O180" s="3633"/>
      <c r="P180" s="3634"/>
      <c r="V180" s="999"/>
      <c r="Y180" s="747"/>
      <c r="Z180" s="747"/>
      <c r="AA180" s="747"/>
      <c r="AB180" s="748"/>
      <c r="AC180" s="749"/>
      <c r="AD180" s="749"/>
      <c r="AE180" s="749"/>
      <c r="AF180" s="749"/>
      <c r="AG180" s="749"/>
      <c r="AH180" s="749"/>
      <c r="AI180" s="749"/>
      <c r="AJ180" s="749"/>
      <c r="AK180" s="749"/>
      <c r="AL180" s="749"/>
      <c r="AM180" s="749"/>
      <c r="AN180" s="749"/>
      <c r="AO180" s="749"/>
      <c r="AP180" s="749"/>
      <c r="AQ180" s="748"/>
      <c r="AR180" s="748"/>
      <c r="AS180" s="749"/>
      <c r="AT180" s="749"/>
      <c r="AU180" s="749"/>
      <c r="AV180" s="749"/>
      <c r="AW180" s="749"/>
      <c r="AX180" s="749"/>
      <c r="AY180" s="749"/>
      <c r="AZ180" s="749"/>
      <c r="BA180" s="749"/>
      <c r="BB180" s="749"/>
      <c r="BC180" s="749"/>
      <c r="BD180" s="749"/>
      <c r="BE180" s="749"/>
      <c r="BF180" s="749"/>
      <c r="BG180" s="748"/>
      <c r="BH180" s="732"/>
      <c r="BI180" s="732"/>
      <c r="BJ180" s="732"/>
      <c r="BK180" s="732"/>
      <c r="BL180" s="732"/>
      <c r="BM180" s="732"/>
      <c r="BN180" s="732"/>
      <c r="BO180" s="732"/>
      <c r="BP180" s="732"/>
      <c r="BQ180" s="732"/>
      <c r="BR180" s="732"/>
      <c r="BS180" s="732"/>
      <c r="BT180" s="732"/>
      <c r="BU180" s="732"/>
      <c r="BV180" s="732"/>
      <c r="BW180" s="732"/>
      <c r="BX180" s="732"/>
      <c r="BY180" s="732"/>
      <c r="BZ180" s="732"/>
      <c r="CA180" s="732"/>
      <c r="CB180" s="732"/>
      <c r="CC180" s="732"/>
      <c r="CD180" s="732"/>
      <c r="CE180" s="732"/>
      <c r="CF180" s="732"/>
      <c r="CG180" s="732"/>
      <c r="CH180" s="732"/>
      <c r="CI180" s="732"/>
      <c r="CJ180" s="732"/>
      <c r="CK180" s="732"/>
      <c r="CL180" s="732"/>
      <c r="CM180" s="732"/>
      <c r="CN180" s="732"/>
      <c r="CO180" s="732"/>
      <c r="CP180" s="732"/>
      <c r="CQ180" s="732"/>
      <c r="CR180" s="732"/>
      <c r="CS180" s="732"/>
      <c r="CT180" s="732"/>
      <c r="CU180" s="732"/>
      <c r="CV180" s="732"/>
      <c r="CW180" s="732"/>
      <c r="CX180" s="732"/>
      <c r="CY180" s="732"/>
      <c r="CZ180" s="732"/>
      <c r="DA180" s="732"/>
      <c r="DB180" s="732"/>
      <c r="DC180" s="732"/>
      <c r="DD180" s="732"/>
      <c r="DE180" s="732"/>
      <c r="DF180" s="732"/>
      <c r="DG180" s="732"/>
      <c r="DH180" s="732"/>
      <c r="DI180" s="732"/>
      <c r="DJ180" s="732"/>
      <c r="DK180" s="732"/>
      <c r="DL180" s="732"/>
      <c r="DM180" s="732"/>
      <c r="DN180" s="732"/>
      <c r="DO180" s="732"/>
      <c r="DP180" s="732"/>
      <c r="DQ180" s="732"/>
      <c r="DR180" s="732"/>
      <c r="DS180" s="732"/>
      <c r="DT180" s="732"/>
      <c r="DU180" s="732"/>
      <c r="DV180" s="732"/>
      <c r="DW180" s="732"/>
      <c r="DX180" s="732"/>
      <c r="DY180" s="732"/>
      <c r="DZ180" s="732"/>
      <c r="EA180" s="732"/>
      <c r="EB180" s="732"/>
      <c r="EC180" s="732"/>
      <c r="ED180" s="732"/>
      <c r="EE180" s="732"/>
      <c r="EF180" s="732"/>
      <c r="EG180" s="732"/>
      <c r="EH180" s="732"/>
      <c r="EI180" s="732"/>
      <c r="EJ180" s="732"/>
      <c r="EK180" s="732"/>
      <c r="EL180" s="732"/>
      <c r="EM180" s="732"/>
      <c r="EN180" s="732"/>
      <c r="EO180" s="732"/>
    </row>
    <row r="181" spans="2:145" s="770" customFormat="1" ht="45" customHeight="1" x14ac:dyDescent="0.25">
      <c r="B181" s="995">
        <v>18</v>
      </c>
      <c r="C181" s="3632"/>
      <c r="D181" s="3633"/>
      <c r="E181" s="3633"/>
      <c r="F181" s="3633"/>
      <c r="G181" s="3633"/>
      <c r="H181" s="3633"/>
      <c r="I181" s="3633"/>
      <c r="J181" s="3633"/>
      <c r="K181" s="3633"/>
      <c r="L181" s="3633"/>
      <c r="M181" s="3633"/>
      <c r="N181" s="3633"/>
      <c r="O181" s="3633"/>
      <c r="P181" s="3634"/>
      <c r="V181" s="999"/>
      <c r="Y181" s="747"/>
      <c r="Z181" s="747"/>
      <c r="AA181" s="747"/>
      <c r="AB181" s="748"/>
      <c r="AC181" s="749"/>
      <c r="AD181" s="749"/>
      <c r="AE181" s="749"/>
      <c r="AF181" s="749"/>
      <c r="AG181" s="749"/>
      <c r="AH181" s="749"/>
      <c r="AI181" s="749"/>
      <c r="AJ181" s="749"/>
      <c r="AK181" s="749"/>
      <c r="AL181" s="749"/>
      <c r="AM181" s="749"/>
      <c r="AN181" s="749"/>
      <c r="AO181" s="749"/>
      <c r="AP181" s="749"/>
      <c r="AQ181" s="748"/>
      <c r="AR181" s="748"/>
      <c r="AS181" s="749"/>
      <c r="AT181" s="749"/>
      <c r="AU181" s="749"/>
      <c r="AV181" s="749"/>
      <c r="AW181" s="749"/>
      <c r="AX181" s="749"/>
      <c r="AY181" s="749"/>
      <c r="AZ181" s="749"/>
      <c r="BA181" s="749"/>
      <c r="BB181" s="749"/>
      <c r="BC181" s="749"/>
      <c r="BD181" s="749"/>
      <c r="BE181" s="749"/>
      <c r="BF181" s="749"/>
      <c r="BG181" s="748"/>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c r="CB181" s="732"/>
      <c r="CC181" s="732"/>
      <c r="CD181" s="732"/>
      <c r="CE181" s="732"/>
      <c r="CF181" s="732"/>
      <c r="CG181" s="732"/>
      <c r="CH181" s="732"/>
      <c r="CI181" s="732"/>
      <c r="CJ181" s="732"/>
      <c r="CK181" s="732"/>
      <c r="CL181" s="732"/>
      <c r="CM181" s="732"/>
      <c r="CN181" s="732"/>
      <c r="CO181" s="732"/>
      <c r="CP181" s="732"/>
      <c r="CQ181" s="732"/>
      <c r="CR181" s="732"/>
      <c r="CS181" s="732"/>
      <c r="CT181" s="732"/>
      <c r="CU181" s="732"/>
      <c r="CV181" s="732"/>
      <c r="CW181" s="732"/>
      <c r="CX181" s="732"/>
      <c r="CY181" s="732"/>
      <c r="CZ181" s="732"/>
      <c r="DA181" s="732"/>
      <c r="DB181" s="732"/>
      <c r="DC181" s="732"/>
      <c r="DD181" s="732"/>
      <c r="DE181" s="732"/>
      <c r="DF181" s="732"/>
      <c r="DG181" s="732"/>
      <c r="DH181" s="732"/>
      <c r="DI181" s="732"/>
      <c r="DJ181" s="732"/>
      <c r="DK181" s="732"/>
      <c r="DL181" s="732"/>
      <c r="DM181" s="732"/>
      <c r="DN181" s="732"/>
      <c r="DO181" s="732"/>
      <c r="DP181" s="732"/>
      <c r="DQ181" s="732"/>
      <c r="DR181" s="732"/>
      <c r="DS181" s="732"/>
      <c r="DT181" s="732"/>
      <c r="DU181" s="732"/>
      <c r="DV181" s="732"/>
      <c r="DW181" s="732"/>
      <c r="DX181" s="732"/>
      <c r="DY181" s="732"/>
      <c r="DZ181" s="732"/>
      <c r="EA181" s="732"/>
      <c r="EB181" s="732"/>
      <c r="EC181" s="732"/>
      <c r="ED181" s="732"/>
      <c r="EE181" s="732"/>
      <c r="EF181" s="732"/>
      <c r="EG181" s="732"/>
      <c r="EH181" s="732"/>
      <c r="EI181" s="732"/>
      <c r="EJ181" s="732"/>
      <c r="EK181" s="732"/>
      <c r="EL181" s="732"/>
      <c r="EM181" s="732"/>
      <c r="EN181" s="732"/>
      <c r="EO181" s="732"/>
    </row>
    <row r="182" spans="2:145" s="770" customFormat="1" ht="90" customHeight="1" x14ac:dyDescent="0.25">
      <c r="B182" s="995">
        <v>19</v>
      </c>
      <c r="C182" s="3632"/>
      <c r="D182" s="3633"/>
      <c r="E182" s="3633"/>
      <c r="F182" s="3633"/>
      <c r="G182" s="3633"/>
      <c r="H182" s="3633"/>
      <c r="I182" s="3633"/>
      <c r="J182" s="3633"/>
      <c r="K182" s="3633"/>
      <c r="L182" s="3633"/>
      <c r="M182" s="3633"/>
      <c r="N182" s="3633"/>
      <c r="O182" s="3633"/>
      <c r="P182" s="3634"/>
      <c r="V182" s="999"/>
      <c r="Y182" s="747"/>
      <c r="Z182" s="747"/>
      <c r="AA182" s="747"/>
      <c r="AB182" s="748"/>
      <c r="AC182" s="749"/>
      <c r="AD182" s="749"/>
      <c r="AE182" s="749"/>
      <c r="AF182" s="749"/>
      <c r="AG182" s="749"/>
      <c r="AH182" s="749"/>
      <c r="AI182" s="749"/>
      <c r="AJ182" s="749"/>
      <c r="AK182" s="749"/>
      <c r="AL182" s="749"/>
      <c r="AM182" s="749"/>
      <c r="AN182" s="749"/>
      <c r="AO182" s="749"/>
      <c r="AP182" s="749"/>
      <c r="AQ182" s="748"/>
      <c r="AR182" s="748"/>
      <c r="AS182" s="749"/>
      <c r="AT182" s="749"/>
      <c r="AU182" s="749"/>
      <c r="AV182" s="749"/>
      <c r="AW182" s="749"/>
      <c r="AX182" s="749"/>
      <c r="AY182" s="749"/>
      <c r="AZ182" s="749"/>
      <c r="BA182" s="749"/>
      <c r="BB182" s="749"/>
      <c r="BC182" s="749"/>
      <c r="BD182" s="749"/>
      <c r="BE182" s="749"/>
      <c r="BF182" s="749"/>
      <c r="BG182" s="748"/>
      <c r="BH182" s="732"/>
      <c r="BI182" s="732"/>
      <c r="BJ182" s="732"/>
      <c r="BK182" s="732"/>
      <c r="BL182" s="732"/>
      <c r="BM182" s="732"/>
      <c r="BN182" s="732"/>
      <c r="BO182" s="732"/>
      <c r="BP182" s="732"/>
      <c r="BQ182" s="732"/>
      <c r="BR182" s="732"/>
      <c r="BS182" s="732"/>
      <c r="BT182" s="732"/>
      <c r="BU182" s="732"/>
      <c r="BV182" s="732"/>
      <c r="BW182" s="732"/>
      <c r="BX182" s="732"/>
      <c r="BY182" s="732"/>
      <c r="BZ182" s="732"/>
      <c r="CA182" s="732"/>
      <c r="CB182" s="732"/>
      <c r="CC182" s="732"/>
      <c r="CD182" s="732"/>
      <c r="CE182" s="732"/>
      <c r="CF182" s="732"/>
      <c r="CG182" s="732"/>
      <c r="CH182" s="732"/>
      <c r="CI182" s="732"/>
      <c r="CJ182" s="732"/>
      <c r="CK182" s="732"/>
      <c r="CL182" s="732"/>
      <c r="CM182" s="732"/>
      <c r="CN182" s="732"/>
      <c r="CO182" s="732"/>
      <c r="CP182" s="732"/>
      <c r="CQ182" s="732"/>
      <c r="CR182" s="732"/>
      <c r="CS182" s="732"/>
      <c r="CT182" s="732"/>
      <c r="CU182" s="732"/>
      <c r="CV182" s="732"/>
      <c r="CW182" s="732"/>
      <c r="CX182" s="732"/>
      <c r="CY182" s="732"/>
      <c r="CZ182" s="732"/>
      <c r="DA182" s="732"/>
      <c r="DB182" s="732"/>
      <c r="DC182" s="732"/>
      <c r="DD182" s="732"/>
      <c r="DE182" s="732"/>
      <c r="DF182" s="732"/>
      <c r="DG182" s="732"/>
      <c r="DH182" s="732"/>
      <c r="DI182" s="732"/>
      <c r="DJ182" s="732"/>
      <c r="DK182" s="732"/>
      <c r="DL182" s="732"/>
      <c r="DM182" s="732"/>
      <c r="DN182" s="732"/>
      <c r="DO182" s="732"/>
      <c r="DP182" s="732"/>
      <c r="DQ182" s="732"/>
      <c r="DR182" s="732"/>
      <c r="DS182" s="732"/>
      <c r="DT182" s="732"/>
      <c r="DU182" s="732"/>
      <c r="DV182" s="732"/>
      <c r="DW182" s="732"/>
      <c r="DX182" s="732"/>
      <c r="DY182" s="732"/>
      <c r="DZ182" s="732"/>
      <c r="EA182" s="732"/>
      <c r="EB182" s="732"/>
      <c r="EC182" s="732"/>
      <c r="ED182" s="732"/>
      <c r="EE182" s="732"/>
      <c r="EF182" s="732"/>
      <c r="EG182" s="732"/>
      <c r="EH182" s="732"/>
      <c r="EI182" s="732"/>
      <c r="EJ182" s="732"/>
      <c r="EK182" s="732"/>
      <c r="EL182" s="732"/>
      <c r="EM182" s="732"/>
      <c r="EN182" s="732"/>
      <c r="EO182" s="732"/>
    </row>
    <row r="183" spans="2:145" s="770" customFormat="1" ht="15" customHeight="1" x14ac:dyDescent="0.25">
      <c r="B183" s="995">
        <v>20</v>
      </c>
      <c r="C183" s="3632"/>
      <c r="D183" s="3633"/>
      <c r="E183" s="3633"/>
      <c r="F183" s="3633"/>
      <c r="G183" s="3633"/>
      <c r="H183" s="3633"/>
      <c r="I183" s="3633"/>
      <c r="J183" s="3633"/>
      <c r="K183" s="3633"/>
      <c r="L183" s="3633"/>
      <c r="M183" s="3633"/>
      <c r="N183" s="3633"/>
      <c r="O183" s="3633"/>
      <c r="P183" s="3634"/>
      <c r="V183" s="999"/>
      <c r="Y183" s="747"/>
      <c r="Z183" s="747"/>
      <c r="AA183" s="747"/>
      <c r="AB183" s="748"/>
      <c r="AC183" s="749"/>
      <c r="AD183" s="749"/>
      <c r="AE183" s="749"/>
      <c r="AF183" s="749"/>
      <c r="AG183" s="749"/>
      <c r="AH183" s="749"/>
      <c r="AI183" s="749"/>
      <c r="AJ183" s="749"/>
      <c r="AK183" s="749"/>
      <c r="AL183" s="749"/>
      <c r="AM183" s="749"/>
      <c r="AN183" s="749"/>
      <c r="AO183" s="749"/>
      <c r="AP183" s="749"/>
      <c r="AQ183" s="748"/>
      <c r="AR183" s="748"/>
      <c r="AS183" s="749"/>
      <c r="AT183" s="749"/>
      <c r="AU183" s="749"/>
      <c r="AV183" s="749"/>
      <c r="AW183" s="749"/>
      <c r="AX183" s="749"/>
      <c r="AY183" s="749"/>
      <c r="AZ183" s="749"/>
      <c r="BA183" s="749"/>
      <c r="BB183" s="749"/>
      <c r="BC183" s="749"/>
      <c r="BD183" s="749"/>
      <c r="BE183" s="749"/>
      <c r="BF183" s="749"/>
      <c r="BG183" s="748"/>
      <c r="BH183" s="732"/>
      <c r="BI183" s="732"/>
      <c r="BJ183" s="732"/>
      <c r="BK183" s="732"/>
      <c r="BL183" s="732"/>
      <c r="BM183" s="732"/>
      <c r="BN183" s="732"/>
      <c r="BO183" s="732"/>
      <c r="BP183" s="732"/>
      <c r="BQ183" s="732"/>
      <c r="BR183" s="732"/>
      <c r="BS183" s="732"/>
      <c r="BT183" s="732"/>
      <c r="BU183" s="732"/>
      <c r="BV183" s="732"/>
      <c r="BW183" s="732"/>
      <c r="BX183" s="732"/>
      <c r="BY183" s="732"/>
      <c r="BZ183" s="732"/>
      <c r="CA183" s="732"/>
      <c r="CB183" s="732"/>
      <c r="CC183" s="732"/>
      <c r="CD183" s="732"/>
      <c r="CE183" s="732"/>
      <c r="CF183" s="732"/>
      <c r="CG183" s="732"/>
      <c r="CH183" s="732"/>
      <c r="CI183" s="732"/>
      <c r="CJ183" s="732"/>
      <c r="CK183" s="732"/>
      <c r="CL183" s="732"/>
      <c r="CM183" s="732"/>
      <c r="CN183" s="732"/>
      <c r="CO183" s="732"/>
      <c r="CP183" s="732"/>
      <c r="CQ183" s="732"/>
      <c r="CR183" s="732"/>
      <c r="CS183" s="732"/>
      <c r="CT183" s="732"/>
      <c r="CU183" s="732"/>
      <c r="CV183" s="732"/>
      <c r="CW183" s="732"/>
      <c r="CX183" s="732"/>
      <c r="CY183" s="732"/>
      <c r="CZ183" s="732"/>
      <c r="DA183" s="732"/>
      <c r="DB183" s="732"/>
      <c r="DC183" s="732"/>
      <c r="DD183" s="732"/>
      <c r="DE183" s="732"/>
      <c r="DF183" s="732"/>
      <c r="DG183" s="732"/>
      <c r="DH183" s="732"/>
      <c r="DI183" s="732"/>
      <c r="DJ183" s="732"/>
      <c r="DK183" s="732"/>
      <c r="DL183" s="732"/>
      <c r="DM183" s="732"/>
      <c r="DN183" s="732"/>
      <c r="DO183" s="732"/>
      <c r="DP183" s="732"/>
      <c r="DQ183" s="732"/>
      <c r="DR183" s="732"/>
      <c r="DS183" s="732"/>
      <c r="DT183" s="732"/>
      <c r="DU183" s="732"/>
      <c r="DV183" s="732"/>
      <c r="DW183" s="732"/>
      <c r="DX183" s="732"/>
      <c r="DY183" s="732"/>
      <c r="DZ183" s="732"/>
      <c r="EA183" s="732"/>
      <c r="EB183" s="732"/>
      <c r="EC183" s="732"/>
      <c r="ED183" s="732"/>
      <c r="EE183" s="732"/>
      <c r="EF183" s="732"/>
      <c r="EG183" s="732"/>
      <c r="EH183" s="732"/>
      <c r="EI183" s="732"/>
      <c r="EJ183" s="732"/>
      <c r="EK183" s="732"/>
      <c r="EL183" s="732"/>
      <c r="EM183" s="732"/>
      <c r="EN183" s="732"/>
      <c r="EO183" s="732"/>
    </row>
    <row r="184" spans="2:145" s="770" customFormat="1" ht="52.5" customHeight="1" x14ac:dyDescent="0.25">
      <c r="B184" s="995">
        <v>21</v>
      </c>
      <c r="C184" s="3632"/>
      <c r="D184" s="3633"/>
      <c r="E184" s="3633"/>
      <c r="F184" s="3633"/>
      <c r="G184" s="3633"/>
      <c r="H184" s="3633"/>
      <c r="I184" s="3633"/>
      <c r="J184" s="3633"/>
      <c r="K184" s="3633"/>
      <c r="L184" s="3633"/>
      <c r="M184" s="3633"/>
      <c r="N184" s="3633"/>
      <c r="O184" s="3633"/>
      <c r="P184" s="3634"/>
      <c r="V184" s="999"/>
      <c r="Y184" s="747"/>
      <c r="Z184" s="747"/>
      <c r="AA184" s="747"/>
      <c r="AB184" s="748"/>
      <c r="AC184" s="749"/>
      <c r="AD184" s="749"/>
      <c r="AE184" s="749"/>
      <c r="AF184" s="749"/>
      <c r="AG184" s="749"/>
      <c r="AH184" s="749"/>
      <c r="AI184" s="749"/>
      <c r="AJ184" s="749"/>
      <c r="AK184" s="749"/>
      <c r="AL184" s="749"/>
      <c r="AM184" s="749"/>
      <c r="AN184" s="749"/>
      <c r="AO184" s="749"/>
      <c r="AP184" s="749"/>
      <c r="AQ184" s="748"/>
      <c r="AR184" s="748"/>
      <c r="AS184" s="749"/>
      <c r="AT184" s="749"/>
      <c r="AU184" s="749"/>
      <c r="AV184" s="749"/>
      <c r="AW184" s="749"/>
      <c r="AX184" s="749"/>
      <c r="AY184" s="749"/>
      <c r="AZ184" s="749"/>
      <c r="BA184" s="749"/>
      <c r="BB184" s="749"/>
      <c r="BC184" s="749"/>
      <c r="BD184" s="749"/>
      <c r="BE184" s="749"/>
      <c r="BF184" s="749"/>
      <c r="BG184" s="748"/>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c r="CB184" s="732"/>
      <c r="CC184" s="732"/>
      <c r="CD184" s="732"/>
      <c r="CE184" s="732"/>
      <c r="CF184" s="732"/>
      <c r="CG184" s="732"/>
      <c r="CH184" s="732"/>
      <c r="CI184" s="732"/>
      <c r="CJ184" s="732"/>
      <c r="CK184" s="732"/>
      <c r="CL184" s="732"/>
      <c r="CM184" s="732"/>
      <c r="CN184" s="732"/>
      <c r="CO184" s="732"/>
      <c r="CP184" s="732"/>
      <c r="CQ184" s="732"/>
      <c r="CR184" s="732"/>
      <c r="CS184" s="732"/>
      <c r="CT184" s="732"/>
      <c r="CU184" s="732"/>
      <c r="CV184" s="732"/>
      <c r="CW184" s="732"/>
      <c r="CX184" s="732"/>
      <c r="CY184" s="732"/>
      <c r="CZ184" s="732"/>
      <c r="DA184" s="732"/>
      <c r="DB184" s="732"/>
      <c r="DC184" s="732"/>
      <c r="DD184" s="732"/>
      <c r="DE184" s="732"/>
      <c r="DF184" s="732"/>
      <c r="DG184" s="732"/>
      <c r="DH184" s="732"/>
      <c r="DI184" s="732"/>
      <c r="DJ184" s="732"/>
      <c r="DK184" s="732"/>
      <c r="DL184" s="732"/>
      <c r="DM184" s="732"/>
      <c r="DN184" s="732"/>
      <c r="DO184" s="732"/>
      <c r="DP184" s="732"/>
      <c r="DQ184" s="732"/>
      <c r="DR184" s="732"/>
      <c r="DS184" s="732"/>
      <c r="DT184" s="732"/>
      <c r="DU184" s="732"/>
      <c r="DV184" s="732"/>
      <c r="DW184" s="732"/>
      <c r="DX184" s="732"/>
      <c r="DY184" s="732"/>
      <c r="DZ184" s="732"/>
      <c r="EA184" s="732"/>
      <c r="EB184" s="732"/>
      <c r="EC184" s="732"/>
      <c r="ED184" s="732"/>
      <c r="EE184" s="732"/>
      <c r="EF184" s="732"/>
      <c r="EG184" s="732"/>
      <c r="EH184" s="732"/>
      <c r="EI184" s="732"/>
      <c r="EJ184" s="732"/>
      <c r="EK184" s="732"/>
      <c r="EL184" s="732"/>
      <c r="EM184" s="732"/>
      <c r="EN184" s="732"/>
      <c r="EO184" s="732"/>
    </row>
    <row r="185" spans="2:145" s="770" customFormat="1" ht="48" customHeight="1" x14ac:dyDescent="0.25">
      <c r="B185" s="995">
        <v>22</v>
      </c>
      <c r="C185" s="3632"/>
      <c r="D185" s="3633"/>
      <c r="E185" s="3633"/>
      <c r="F185" s="3633"/>
      <c r="G185" s="3633"/>
      <c r="H185" s="3633"/>
      <c r="I185" s="3633"/>
      <c r="J185" s="3633"/>
      <c r="K185" s="3633"/>
      <c r="L185" s="3633"/>
      <c r="M185" s="3633"/>
      <c r="N185" s="3633"/>
      <c r="O185" s="3633"/>
      <c r="P185" s="3634"/>
      <c r="V185" s="999"/>
      <c r="Y185" s="747"/>
      <c r="Z185" s="747"/>
      <c r="AA185" s="747"/>
      <c r="AB185" s="748"/>
      <c r="AC185" s="749"/>
      <c r="AD185" s="749"/>
      <c r="AE185" s="749"/>
      <c r="AF185" s="749"/>
      <c r="AG185" s="749"/>
      <c r="AH185" s="749"/>
      <c r="AI185" s="749"/>
      <c r="AJ185" s="749"/>
      <c r="AK185" s="749"/>
      <c r="AL185" s="749"/>
      <c r="AM185" s="749"/>
      <c r="AN185" s="749"/>
      <c r="AO185" s="749"/>
      <c r="AP185" s="749"/>
      <c r="AQ185" s="748"/>
      <c r="AR185" s="748"/>
      <c r="AS185" s="749"/>
      <c r="AT185" s="749"/>
      <c r="AU185" s="749"/>
      <c r="AV185" s="749"/>
      <c r="AW185" s="749"/>
      <c r="AX185" s="749"/>
      <c r="AY185" s="749"/>
      <c r="AZ185" s="749"/>
      <c r="BA185" s="749"/>
      <c r="BB185" s="749"/>
      <c r="BC185" s="749"/>
      <c r="BD185" s="749"/>
      <c r="BE185" s="749"/>
      <c r="BF185" s="749"/>
      <c r="BG185" s="748"/>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32"/>
      <c r="CI185" s="732"/>
      <c r="CJ185" s="732"/>
      <c r="CK185" s="732"/>
      <c r="CL185" s="732"/>
      <c r="CM185" s="732"/>
      <c r="CN185" s="732"/>
      <c r="CO185" s="732"/>
      <c r="CP185" s="732"/>
      <c r="CQ185" s="732"/>
      <c r="CR185" s="732"/>
      <c r="CS185" s="732"/>
      <c r="CT185" s="732"/>
      <c r="CU185" s="732"/>
      <c r="CV185" s="732"/>
      <c r="CW185" s="732"/>
      <c r="CX185" s="732"/>
      <c r="CY185" s="732"/>
      <c r="CZ185" s="732"/>
      <c r="DA185" s="732"/>
      <c r="DB185" s="732"/>
      <c r="DC185" s="732"/>
      <c r="DD185" s="732"/>
      <c r="DE185" s="732"/>
      <c r="DF185" s="732"/>
      <c r="DG185" s="732"/>
      <c r="DH185" s="732"/>
      <c r="DI185" s="732"/>
      <c r="DJ185" s="732"/>
      <c r="DK185" s="732"/>
      <c r="DL185" s="732"/>
      <c r="DM185" s="732"/>
      <c r="DN185" s="732"/>
      <c r="DO185" s="732"/>
      <c r="DP185" s="732"/>
      <c r="DQ185" s="732"/>
      <c r="DR185" s="732"/>
      <c r="DS185" s="732"/>
      <c r="DT185" s="732"/>
      <c r="DU185" s="732"/>
      <c r="DV185" s="732"/>
      <c r="DW185" s="732"/>
      <c r="DX185" s="732"/>
      <c r="DY185" s="732"/>
      <c r="DZ185" s="732"/>
      <c r="EA185" s="732"/>
      <c r="EB185" s="732"/>
      <c r="EC185" s="732"/>
      <c r="ED185" s="732"/>
      <c r="EE185" s="732"/>
      <c r="EF185" s="732"/>
      <c r="EG185" s="732"/>
      <c r="EH185" s="732"/>
      <c r="EI185" s="732"/>
      <c r="EJ185" s="732"/>
      <c r="EK185" s="732"/>
      <c r="EL185" s="732"/>
      <c r="EM185" s="732"/>
      <c r="EN185" s="732"/>
      <c r="EO185" s="732"/>
    </row>
    <row r="186" spans="2:145" s="770" customFormat="1" ht="15" customHeight="1" x14ac:dyDescent="0.25">
      <c r="B186" s="991" t="s">
        <v>334</v>
      </c>
      <c r="C186" s="992" t="str">
        <f>$C$37</f>
        <v>Recharges for assets shared by retail and wholesale</v>
      </c>
      <c r="D186" s="993"/>
      <c r="E186" s="993"/>
      <c r="F186" s="993"/>
      <c r="G186" s="993"/>
      <c r="H186" s="993"/>
      <c r="I186" s="993"/>
      <c r="J186" s="993"/>
      <c r="K186" s="993"/>
      <c r="L186" s="993"/>
      <c r="M186" s="993"/>
      <c r="N186" s="993"/>
      <c r="O186" s="993"/>
      <c r="P186" s="994"/>
      <c r="V186" s="999"/>
      <c r="Y186" s="747"/>
      <c r="Z186" s="747"/>
      <c r="AA186" s="747"/>
      <c r="AB186" s="748"/>
      <c r="AC186" s="749"/>
      <c r="AD186" s="749"/>
      <c r="AE186" s="749"/>
      <c r="AF186" s="749"/>
      <c r="AG186" s="749"/>
      <c r="AH186" s="749"/>
      <c r="AI186" s="749"/>
      <c r="AJ186" s="749"/>
      <c r="AK186" s="749"/>
      <c r="AL186" s="749"/>
      <c r="AM186" s="749"/>
      <c r="AN186" s="749"/>
      <c r="AO186" s="749"/>
      <c r="AP186" s="749"/>
      <c r="AQ186" s="748"/>
      <c r="AR186" s="748"/>
      <c r="AS186" s="749"/>
      <c r="AT186" s="749"/>
      <c r="AU186" s="749"/>
      <c r="AV186" s="749"/>
      <c r="AW186" s="749"/>
      <c r="AX186" s="749"/>
      <c r="AY186" s="749"/>
      <c r="AZ186" s="749"/>
      <c r="BA186" s="749"/>
      <c r="BB186" s="749"/>
      <c r="BC186" s="749"/>
      <c r="BD186" s="749"/>
      <c r="BE186" s="749"/>
      <c r="BF186" s="749"/>
      <c r="BG186" s="748"/>
      <c r="BH186" s="732"/>
      <c r="BI186" s="732"/>
      <c r="BJ186" s="732"/>
      <c r="BK186" s="732"/>
      <c r="BL186" s="732"/>
      <c r="BM186" s="732"/>
      <c r="BN186" s="732"/>
      <c r="BO186" s="732"/>
      <c r="BP186" s="732"/>
      <c r="BQ186" s="732"/>
      <c r="BR186" s="732"/>
      <c r="BS186" s="732"/>
      <c r="BT186" s="732"/>
      <c r="BU186" s="732"/>
      <c r="BV186" s="732"/>
      <c r="BW186" s="732"/>
      <c r="BX186" s="732"/>
      <c r="BY186" s="732"/>
      <c r="BZ186" s="732"/>
      <c r="CA186" s="732"/>
      <c r="CB186" s="732"/>
      <c r="CC186" s="732"/>
      <c r="CD186" s="732"/>
      <c r="CE186" s="732"/>
      <c r="CF186" s="732"/>
      <c r="CG186" s="732"/>
      <c r="CH186" s="732"/>
      <c r="CI186" s="732"/>
      <c r="CJ186" s="732"/>
      <c r="CK186" s="732"/>
      <c r="CL186" s="732"/>
      <c r="CM186" s="732"/>
      <c r="CN186" s="732"/>
      <c r="CO186" s="732"/>
      <c r="CP186" s="732"/>
      <c r="CQ186" s="732"/>
      <c r="CR186" s="732"/>
      <c r="CS186" s="732"/>
      <c r="CT186" s="732"/>
      <c r="CU186" s="732"/>
      <c r="CV186" s="732"/>
      <c r="CW186" s="732"/>
      <c r="CX186" s="732"/>
      <c r="CY186" s="732"/>
      <c r="CZ186" s="732"/>
      <c r="DA186" s="732"/>
      <c r="DB186" s="732"/>
      <c r="DC186" s="732"/>
      <c r="DD186" s="732"/>
      <c r="DE186" s="732"/>
      <c r="DF186" s="732"/>
      <c r="DG186" s="732"/>
      <c r="DH186" s="732"/>
      <c r="DI186" s="732"/>
      <c r="DJ186" s="732"/>
      <c r="DK186" s="732"/>
      <c r="DL186" s="732"/>
      <c r="DM186" s="732"/>
      <c r="DN186" s="732"/>
      <c r="DO186" s="732"/>
      <c r="DP186" s="732"/>
      <c r="DQ186" s="732"/>
      <c r="DR186" s="732"/>
      <c r="DS186" s="732"/>
      <c r="DT186" s="732"/>
      <c r="DU186" s="732"/>
      <c r="DV186" s="732"/>
      <c r="DW186" s="732"/>
      <c r="DX186" s="732"/>
      <c r="DY186" s="732"/>
      <c r="DZ186" s="732"/>
      <c r="EA186" s="732"/>
      <c r="EB186" s="732"/>
      <c r="EC186" s="732"/>
      <c r="ED186" s="732"/>
      <c r="EE186" s="732"/>
      <c r="EF186" s="732"/>
      <c r="EG186" s="732"/>
      <c r="EH186" s="732"/>
      <c r="EI186" s="732"/>
      <c r="EJ186" s="732"/>
      <c r="EK186" s="732"/>
      <c r="EL186" s="732"/>
      <c r="EM186" s="732"/>
      <c r="EN186" s="732"/>
      <c r="EO186" s="732"/>
    </row>
    <row r="187" spans="2:145" s="770" customFormat="1" ht="45" customHeight="1" x14ac:dyDescent="0.25">
      <c r="B187" s="1000">
        <v>23</v>
      </c>
      <c r="C187" s="3632"/>
      <c r="D187" s="3633"/>
      <c r="E187" s="3633"/>
      <c r="F187" s="3633"/>
      <c r="G187" s="3633"/>
      <c r="H187" s="3633"/>
      <c r="I187" s="3633"/>
      <c r="J187" s="3633"/>
      <c r="K187" s="3633"/>
      <c r="L187" s="3633"/>
      <c r="M187" s="3633"/>
      <c r="N187" s="3633"/>
      <c r="O187" s="3633"/>
      <c r="P187" s="3634"/>
      <c r="V187" s="999"/>
      <c r="Y187" s="747"/>
      <c r="Z187" s="747"/>
      <c r="AA187" s="747"/>
      <c r="AB187" s="748"/>
      <c r="AC187" s="749"/>
      <c r="AD187" s="749"/>
      <c r="AE187" s="749"/>
      <c r="AF187" s="749"/>
      <c r="AG187" s="749"/>
      <c r="AH187" s="749"/>
      <c r="AI187" s="749"/>
      <c r="AJ187" s="749"/>
      <c r="AK187" s="749"/>
      <c r="AL187" s="749"/>
      <c r="AM187" s="749"/>
      <c r="AN187" s="749"/>
      <c r="AO187" s="749"/>
      <c r="AP187" s="749"/>
      <c r="AQ187" s="748"/>
      <c r="AR187" s="748"/>
      <c r="AS187" s="749"/>
      <c r="AT187" s="749"/>
      <c r="AU187" s="749"/>
      <c r="AV187" s="749"/>
      <c r="AW187" s="749"/>
      <c r="AX187" s="749"/>
      <c r="AY187" s="749"/>
      <c r="AZ187" s="749"/>
      <c r="BA187" s="749"/>
      <c r="BB187" s="749"/>
      <c r="BC187" s="749"/>
      <c r="BD187" s="749"/>
      <c r="BE187" s="749"/>
      <c r="BF187" s="749"/>
      <c r="BG187" s="748"/>
      <c r="BH187" s="732"/>
      <c r="BI187" s="732"/>
      <c r="BJ187" s="732"/>
      <c r="BK187" s="732"/>
      <c r="BL187" s="732"/>
      <c r="BM187" s="732"/>
      <c r="BN187" s="732"/>
      <c r="BO187" s="732"/>
      <c r="BP187" s="732"/>
      <c r="BQ187" s="732"/>
      <c r="BR187" s="732"/>
      <c r="BS187" s="732"/>
      <c r="BT187" s="732"/>
      <c r="BU187" s="732"/>
      <c r="BV187" s="732"/>
      <c r="BW187" s="732"/>
      <c r="BX187" s="732"/>
      <c r="BY187" s="732"/>
      <c r="BZ187" s="732"/>
      <c r="CA187" s="732"/>
      <c r="CB187" s="732"/>
      <c r="CC187" s="732"/>
      <c r="CD187" s="732"/>
      <c r="CE187" s="732"/>
      <c r="CF187" s="732"/>
      <c r="CG187" s="732"/>
      <c r="CH187" s="732"/>
      <c r="CI187" s="732"/>
      <c r="CJ187" s="732"/>
      <c r="CK187" s="732"/>
      <c r="CL187" s="732"/>
      <c r="CM187" s="732"/>
      <c r="CN187" s="732"/>
      <c r="CO187" s="732"/>
      <c r="CP187" s="732"/>
      <c r="CQ187" s="732"/>
      <c r="CR187" s="732"/>
      <c r="CS187" s="732"/>
      <c r="CT187" s="732"/>
      <c r="CU187" s="732"/>
      <c r="CV187" s="732"/>
      <c r="CW187" s="732"/>
      <c r="CX187" s="732"/>
      <c r="CY187" s="732"/>
      <c r="CZ187" s="732"/>
      <c r="DA187" s="732"/>
      <c r="DB187" s="732"/>
      <c r="DC187" s="732"/>
      <c r="DD187" s="732"/>
      <c r="DE187" s="732"/>
      <c r="DF187" s="732"/>
      <c r="DG187" s="732"/>
      <c r="DH187" s="732"/>
      <c r="DI187" s="732"/>
      <c r="DJ187" s="732"/>
      <c r="DK187" s="732"/>
      <c r="DL187" s="732"/>
      <c r="DM187" s="732"/>
      <c r="DN187" s="732"/>
      <c r="DO187" s="732"/>
      <c r="DP187" s="732"/>
      <c r="DQ187" s="732"/>
      <c r="DR187" s="732"/>
      <c r="DS187" s="732"/>
      <c r="DT187" s="732"/>
      <c r="DU187" s="732"/>
      <c r="DV187" s="732"/>
      <c r="DW187" s="732"/>
      <c r="DX187" s="732"/>
      <c r="DY187" s="732"/>
      <c r="DZ187" s="732"/>
      <c r="EA187" s="732"/>
      <c r="EB187" s="732"/>
      <c r="EC187" s="732"/>
      <c r="ED187" s="732"/>
      <c r="EE187" s="732"/>
      <c r="EF187" s="732"/>
      <c r="EG187" s="732"/>
      <c r="EH187" s="732"/>
      <c r="EI187" s="732"/>
      <c r="EJ187" s="732"/>
      <c r="EK187" s="732"/>
      <c r="EL187" s="732"/>
      <c r="EM187" s="732"/>
      <c r="EN187" s="732"/>
      <c r="EO187" s="732"/>
    </row>
    <row r="188" spans="2:145" s="770" customFormat="1" ht="45" customHeight="1" x14ac:dyDescent="0.25">
      <c r="B188" s="1000">
        <v>24</v>
      </c>
      <c r="C188" s="3632"/>
      <c r="D188" s="3633"/>
      <c r="E188" s="3633"/>
      <c r="F188" s="3633"/>
      <c r="G188" s="3633"/>
      <c r="H188" s="3633"/>
      <c r="I188" s="3633"/>
      <c r="J188" s="3633"/>
      <c r="K188" s="3633"/>
      <c r="L188" s="3633"/>
      <c r="M188" s="3633"/>
      <c r="N188" s="3633"/>
      <c r="O188" s="3633"/>
      <c r="P188" s="3634"/>
      <c r="V188" s="999"/>
      <c r="Y188" s="747"/>
      <c r="Z188" s="747"/>
      <c r="AA188" s="747"/>
      <c r="AB188" s="748"/>
      <c r="AC188" s="749"/>
      <c r="AD188" s="749"/>
      <c r="AE188" s="749"/>
      <c r="AF188" s="749"/>
      <c r="AG188" s="749"/>
      <c r="AH188" s="749"/>
      <c r="AI188" s="749"/>
      <c r="AJ188" s="749"/>
      <c r="AK188" s="749"/>
      <c r="AL188" s="749"/>
      <c r="AM188" s="749"/>
      <c r="AN188" s="749"/>
      <c r="AO188" s="749"/>
      <c r="AP188" s="749"/>
      <c r="AQ188" s="748"/>
      <c r="AR188" s="748"/>
      <c r="AS188" s="749"/>
      <c r="AT188" s="749"/>
      <c r="AU188" s="749"/>
      <c r="AV188" s="749"/>
      <c r="AW188" s="749"/>
      <c r="AX188" s="749"/>
      <c r="AY188" s="749"/>
      <c r="AZ188" s="749"/>
      <c r="BA188" s="749"/>
      <c r="BB188" s="749"/>
      <c r="BC188" s="749"/>
      <c r="BD188" s="749"/>
      <c r="BE188" s="749"/>
      <c r="BF188" s="749"/>
      <c r="BG188" s="748"/>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c r="CB188" s="732"/>
      <c r="CC188" s="732"/>
      <c r="CD188" s="732"/>
      <c r="CE188" s="732"/>
      <c r="CF188" s="732"/>
      <c r="CG188" s="732"/>
      <c r="CH188" s="732"/>
      <c r="CI188" s="732"/>
      <c r="CJ188" s="732"/>
      <c r="CK188" s="732"/>
      <c r="CL188" s="732"/>
      <c r="CM188" s="732"/>
      <c r="CN188" s="732"/>
      <c r="CO188" s="732"/>
      <c r="CP188" s="732"/>
      <c r="CQ188" s="732"/>
      <c r="CR188" s="732"/>
      <c r="CS188" s="732"/>
      <c r="CT188" s="732"/>
      <c r="CU188" s="732"/>
      <c r="CV188" s="732"/>
      <c r="CW188" s="732"/>
      <c r="CX188" s="732"/>
      <c r="CY188" s="732"/>
      <c r="CZ188" s="732"/>
      <c r="DA188" s="732"/>
      <c r="DB188" s="732"/>
      <c r="DC188" s="732"/>
      <c r="DD188" s="732"/>
      <c r="DE188" s="732"/>
      <c r="DF188" s="732"/>
      <c r="DG188" s="732"/>
      <c r="DH188" s="732"/>
      <c r="DI188" s="732"/>
      <c r="DJ188" s="732"/>
      <c r="DK188" s="732"/>
      <c r="DL188" s="732"/>
      <c r="DM188" s="732"/>
      <c r="DN188" s="732"/>
      <c r="DO188" s="732"/>
      <c r="DP188" s="732"/>
      <c r="DQ188" s="732"/>
      <c r="DR188" s="732"/>
      <c r="DS188" s="732"/>
      <c r="DT188" s="732"/>
      <c r="DU188" s="732"/>
      <c r="DV188" s="732"/>
      <c r="DW188" s="732"/>
      <c r="DX188" s="732"/>
      <c r="DY188" s="732"/>
      <c r="DZ188" s="732"/>
      <c r="EA188" s="732"/>
      <c r="EB188" s="732"/>
      <c r="EC188" s="732"/>
      <c r="ED188" s="732"/>
      <c r="EE188" s="732"/>
      <c r="EF188" s="732"/>
      <c r="EG188" s="732"/>
      <c r="EH188" s="732"/>
      <c r="EI188" s="732"/>
      <c r="EJ188" s="732"/>
      <c r="EK188" s="732"/>
      <c r="EL188" s="732"/>
      <c r="EM188" s="732"/>
      <c r="EN188" s="732"/>
      <c r="EO188" s="732"/>
    </row>
    <row r="189" spans="2:145" s="770" customFormat="1" ht="45" customHeight="1" x14ac:dyDescent="0.25">
      <c r="B189" s="1000">
        <v>25</v>
      </c>
      <c r="C189" s="3632"/>
      <c r="D189" s="3633"/>
      <c r="E189" s="3633"/>
      <c r="F189" s="3633"/>
      <c r="G189" s="3633"/>
      <c r="H189" s="3633"/>
      <c r="I189" s="3633"/>
      <c r="J189" s="3633"/>
      <c r="K189" s="3633"/>
      <c r="L189" s="3633"/>
      <c r="M189" s="3633"/>
      <c r="N189" s="3633"/>
      <c r="O189" s="3633"/>
      <c r="P189" s="3634"/>
      <c r="V189" s="999"/>
      <c r="Y189" s="747"/>
      <c r="Z189" s="747"/>
      <c r="AA189" s="747"/>
      <c r="AB189" s="748"/>
      <c r="AC189" s="749"/>
      <c r="AD189" s="749"/>
      <c r="AE189" s="749"/>
      <c r="AF189" s="749"/>
      <c r="AG189" s="749"/>
      <c r="AH189" s="749"/>
      <c r="AI189" s="749"/>
      <c r="AJ189" s="749"/>
      <c r="AK189" s="749"/>
      <c r="AL189" s="749"/>
      <c r="AM189" s="749"/>
      <c r="AN189" s="749"/>
      <c r="AO189" s="749"/>
      <c r="AP189" s="749"/>
      <c r="AQ189" s="748"/>
      <c r="AR189" s="748"/>
      <c r="AS189" s="749"/>
      <c r="AT189" s="749"/>
      <c r="AU189" s="749"/>
      <c r="AV189" s="749"/>
      <c r="AW189" s="749"/>
      <c r="AX189" s="749"/>
      <c r="AY189" s="749"/>
      <c r="AZ189" s="749"/>
      <c r="BA189" s="749"/>
      <c r="BB189" s="749"/>
      <c r="BC189" s="749"/>
      <c r="BD189" s="749"/>
      <c r="BE189" s="749"/>
      <c r="BF189" s="749"/>
      <c r="BG189" s="748"/>
      <c r="BH189" s="732"/>
      <c r="BI189" s="732"/>
      <c r="BJ189" s="732"/>
      <c r="BK189" s="732"/>
      <c r="BL189" s="732"/>
      <c r="BM189" s="732"/>
      <c r="BN189" s="732"/>
      <c r="BO189" s="732"/>
      <c r="BP189" s="732"/>
      <c r="BQ189" s="732"/>
      <c r="BR189" s="732"/>
      <c r="BS189" s="732"/>
      <c r="BT189" s="732"/>
      <c r="BU189" s="732"/>
      <c r="BV189" s="732"/>
      <c r="BW189" s="732"/>
      <c r="BX189" s="732"/>
      <c r="BY189" s="732"/>
      <c r="BZ189" s="732"/>
      <c r="CA189" s="732"/>
      <c r="CB189" s="732"/>
      <c r="CC189" s="732"/>
      <c r="CD189" s="732"/>
      <c r="CE189" s="732"/>
      <c r="CF189" s="732"/>
      <c r="CG189" s="732"/>
      <c r="CH189" s="732"/>
      <c r="CI189" s="732"/>
      <c r="CJ189" s="732"/>
      <c r="CK189" s="732"/>
      <c r="CL189" s="732"/>
      <c r="CM189" s="732"/>
      <c r="CN189" s="732"/>
      <c r="CO189" s="732"/>
      <c r="CP189" s="732"/>
      <c r="CQ189" s="732"/>
      <c r="CR189" s="732"/>
      <c r="CS189" s="732"/>
      <c r="CT189" s="732"/>
      <c r="CU189" s="732"/>
      <c r="CV189" s="732"/>
      <c r="CW189" s="732"/>
      <c r="CX189" s="732"/>
      <c r="CY189" s="732"/>
      <c r="CZ189" s="732"/>
      <c r="DA189" s="732"/>
      <c r="DB189" s="732"/>
      <c r="DC189" s="732"/>
      <c r="DD189" s="732"/>
      <c r="DE189" s="732"/>
      <c r="DF189" s="732"/>
      <c r="DG189" s="732"/>
      <c r="DH189" s="732"/>
      <c r="DI189" s="732"/>
      <c r="DJ189" s="732"/>
      <c r="DK189" s="732"/>
      <c r="DL189" s="732"/>
      <c r="DM189" s="732"/>
      <c r="DN189" s="732"/>
      <c r="DO189" s="732"/>
      <c r="DP189" s="732"/>
      <c r="DQ189" s="732"/>
      <c r="DR189" s="732"/>
      <c r="DS189" s="732"/>
      <c r="DT189" s="732"/>
      <c r="DU189" s="732"/>
      <c r="DV189" s="732"/>
      <c r="DW189" s="732"/>
      <c r="DX189" s="732"/>
      <c r="DY189" s="732"/>
      <c r="DZ189" s="732"/>
      <c r="EA189" s="732"/>
      <c r="EB189" s="732"/>
      <c r="EC189" s="732"/>
      <c r="ED189" s="732"/>
      <c r="EE189" s="732"/>
      <c r="EF189" s="732"/>
      <c r="EG189" s="732"/>
      <c r="EH189" s="732"/>
      <c r="EI189" s="732"/>
      <c r="EJ189" s="732"/>
      <c r="EK189" s="732"/>
      <c r="EL189" s="732"/>
      <c r="EM189" s="732"/>
      <c r="EN189" s="732"/>
      <c r="EO189" s="732"/>
    </row>
    <row r="190" spans="2:145" s="770" customFormat="1" ht="45" customHeight="1" x14ac:dyDescent="0.25">
      <c r="B190" s="1000">
        <v>26</v>
      </c>
      <c r="C190" s="3632"/>
      <c r="D190" s="3633"/>
      <c r="E190" s="3633"/>
      <c r="F190" s="3633"/>
      <c r="G190" s="3633"/>
      <c r="H190" s="3633"/>
      <c r="I190" s="3633"/>
      <c r="J190" s="3633"/>
      <c r="K190" s="3633"/>
      <c r="L190" s="3633"/>
      <c r="M190" s="3633"/>
      <c r="N190" s="3633"/>
      <c r="O190" s="3633"/>
      <c r="P190" s="3634"/>
      <c r="V190" s="999"/>
      <c r="Y190" s="747"/>
      <c r="Z190" s="747"/>
      <c r="AA190" s="747"/>
      <c r="AB190" s="748"/>
      <c r="AC190" s="749"/>
      <c r="AD190" s="749"/>
      <c r="AE190" s="749"/>
      <c r="AF190" s="749"/>
      <c r="AG190" s="749"/>
      <c r="AH190" s="749"/>
      <c r="AI190" s="749"/>
      <c r="AJ190" s="749"/>
      <c r="AK190" s="749"/>
      <c r="AL190" s="749"/>
      <c r="AM190" s="749"/>
      <c r="AN190" s="749"/>
      <c r="AO190" s="749"/>
      <c r="AP190" s="749"/>
      <c r="AQ190" s="748"/>
      <c r="AR190" s="748"/>
      <c r="AS190" s="749"/>
      <c r="AT190" s="749"/>
      <c r="AU190" s="749"/>
      <c r="AV190" s="749"/>
      <c r="AW190" s="749"/>
      <c r="AX190" s="749"/>
      <c r="AY190" s="749"/>
      <c r="AZ190" s="749"/>
      <c r="BA190" s="749"/>
      <c r="BB190" s="749"/>
      <c r="BC190" s="749"/>
      <c r="BD190" s="749"/>
      <c r="BE190" s="749"/>
      <c r="BF190" s="749"/>
      <c r="BG190" s="748"/>
      <c r="BH190" s="732"/>
      <c r="BI190" s="732"/>
      <c r="BJ190" s="732"/>
      <c r="BK190" s="732"/>
      <c r="BL190" s="732"/>
      <c r="BM190" s="732"/>
      <c r="BN190" s="732"/>
      <c r="BO190" s="732"/>
      <c r="BP190" s="732"/>
      <c r="BQ190" s="732"/>
      <c r="BR190" s="732"/>
      <c r="BS190" s="732"/>
      <c r="BT190" s="732"/>
      <c r="BU190" s="732"/>
      <c r="BV190" s="732"/>
      <c r="BW190" s="732"/>
      <c r="BX190" s="732"/>
      <c r="BY190" s="732"/>
      <c r="BZ190" s="732"/>
      <c r="CA190" s="732"/>
      <c r="CB190" s="732"/>
      <c r="CC190" s="732"/>
      <c r="CD190" s="732"/>
      <c r="CE190" s="732"/>
      <c r="CF190" s="732"/>
      <c r="CG190" s="732"/>
      <c r="CH190" s="732"/>
      <c r="CI190" s="732"/>
      <c r="CJ190" s="732"/>
      <c r="CK190" s="732"/>
      <c r="CL190" s="732"/>
      <c r="CM190" s="732"/>
      <c r="CN190" s="732"/>
      <c r="CO190" s="732"/>
      <c r="CP190" s="732"/>
      <c r="CQ190" s="732"/>
      <c r="CR190" s="732"/>
      <c r="CS190" s="732"/>
      <c r="CT190" s="732"/>
      <c r="CU190" s="732"/>
      <c r="CV190" s="732"/>
      <c r="CW190" s="732"/>
      <c r="CX190" s="732"/>
      <c r="CY190" s="732"/>
      <c r="CZ190" s="732"/>
      <c r="DA190" s="732"/>
      <c r="DB190" s="732"/>
      <c r="DC190" s="732"/>
      <c r="DD190" s="732"/>
      <c r="DE190" s="732"/>
      <c r="DF190" s="732"/>
      <c r="DG190" s="732"/>
      <c r="DH190" s="732"/>
      <c r="DI190" s="732"/>
      <c r="DJ190" s="732"/>
      <c r="DK190" s="732"/>
      <c r="DL190" s="732"/>
      <c r="DM190" s="732"/>
      <c r="DN190" s="732"/>
      <c r="DO190" s="732"/>
      <c r="DP190" s="732"/>
      <c r="DQ190" s="732"/>
      <c r="DR190" s="732"/>
      <c r="DS190" s="732"/>
      <c r="DT190" s="732"/>
      <c r="DU190" s="732"/>
      <c r="DV190" s="732"/>
      <c r="DW190" s="732"/>
      <c r="DX190" s="732"/>
      <c r="DY190" s="732"/>
      <c r="DZ190" s="732"/>
      <c r="EA190" s="732"/>
      <c r="EB190" s="732"/>
      <c r="EC190" s="732"/>
      <c r="ED190" s="732"/>
      <c r="EE190" s="732"/>
      <c r="EF190" s="732"/>
      <c r="EG190" s="732"/>
      <c r="EH190" s="732"/>
      <c r="EI190" s="732"/>
      <c r="EJ190" s="732"/>
      <c r="EK190" s="732"/>
      <c r="EL190" s="732"/>
      <c r="EM190" s="732"/>
      <c r="EN190" s="732"/>
      <c r="EO190" s="732"/>
    </row>
    <row r="191" spans="2:145" s="770" customFormat="1" ht="15" customHeight="1" x14ac:dyDescent="0.25">
      <c r="B191" s="1001" t="s">
        <v>2122</v>
      </c>
      <c r="C191" s="1002"/>
      <c r="D191" s="1002"/>
      <c r="E191" s="1002"/>
      <c r="F191" s="1002"/>
      <c r="G191" s="1002"/>
      <c r="H191" s="1002"/>
      <c r="I191" s="1002"/>
      <c r="J191" s="1002"/>
      <c r="K191" s="1002"/>
      <c r="L191" s="1002"/>
      <c r="M191" s="1002"/>
      <c r="N191" s="1002"/>
      <c r="O191" s="1002"/>
      <c r="P191" s="1003"/>
      <c r="V191" s="999"/>
      <c r="Y191" s="747"/>
      <c r="Z191" s="747"/>
      <c r="AA191" s="747"/>
      <c r="AB191" s="748"/>
      <c r="AC191" s="749"/>
      <c r="AD191" s="749"/>
      <c r="AE191" s="749"/>
      <c r="AF191" s="749"/>
      <c r="AG191" s="749"/>
      <c r="AH191" s="749"/>
      <c r="AI191" s="749"/>
      <c r="AJ191" s="749"/>
      <c r="AK191" s="749"/>
      <c r="AL191" s="749"/>
      <c r="AM191" s="749"/>
      <c r="AN191" s="749"/>
      <c r="AO191" s="749"/>
      <c r="AP191" s="749"/>
      <c r="AQ191" s="748"/>
      <c r="AR191" s="748"/>
      <c r="AS191" s="749"/>
      <c r="AT191" s="749"/>
      <c r="AU191" s="749"/>
      <c r="AV191" s="749"/>
      <c r="AW191" s="749"/>
      <c r="AX191" s="749"/>
      <c r="AY191" s="749"/>
      <c r="AZ191" s="749"/>
      <c r="BA191" s="749"/>
      <c r="BB191" s="749"/>
      <c r="BC191" s="749"/>
      <c r="BD191" s="749"/>
      <c r="BE191" s="749"/>
      <c r="BF191" s="749"/>
      <c r="BG191" s="748"/>
      <c r="BH191" s="732"/>
      <c r="BI191" s="732"/>
      <c r="BJ191" s="732"/>
      <c r="BK191" s="732"/>
      <c r="BL191" s="732"/>
      <c r="BM191" s="732"/>
      <c r="BN191" s="732"/>
      <c r="BO191" s="732"/>
      <c r="BP191" s="732"/>
      <c r="BQ191" s="732"/>
      <c r="BR191" s="732"/>
      <c r="BS191" s="732"/>
      <c r="BT191" s="732"/>
      <c r="BU191" s="732"/>
      <c r="BV191" s="732"/>
      <c r="BW191" s="732"/>
      <c r="BX191" s="732"/>
      <c r="BY191" s="732"/>
      <c r="BZ191" s="732"/>
      <c r="CA191" s="732"/>
      <c r="CB191" s="732"/>
      <c r="CC191" s="732"/>
      <c r="CD191" s="732"/>
      <c r="CE191" s="732"/>
      <c r="CF191" s="732"/>
      <c r="CG191" s="732"/>
      <c r="CH191" s="732"/>
      <c r="CI191" s="732"/>
      <c r="CJ191" s="732"/>
      <c r="CK191" s="732"/>
      <c r="CL191" s="732"/>
      <c r="CM191" s="732"/>
      <c r="CN191" s="732"/>
      <c r="CO191" s="732"/>
      <c r="CP191" s="732"/>
      <c r="CQ191" s="732"/>
      <c r="CR191" s="732"/>
      <c r="CS191" s="732"/>
      <c r="CT191" s="732"/>
      <c r="CU191" s="732"/>
      <c r="CV191" s="732"/>
      <c r="CW191" s="732"/>
      <c r="CX191" s="732"/>
      <c r="CY191" s="732"/>
      <c r="CZ191" s="732"/>
      <c r="DA191" s="732"/>
      <c r="DB191" s="732"/>
      <c r="DC191" s="732"/>
      <c r="DD191" s="732"/>
      <c r="DE191" s="732"/>
      <c r="DF191" s="732"/>
      <c r="DG191" s="732"/>
      <c r="DH191" s="732"/>
      <c r="DI191" s="732"/>
      <c r="DJ191" s="732"/>
      <c r="DK191" s="732"/>
      <c r="DL191" s="732"/>
      <c r="DM191" s="732"/>
      <c r="DN191" s="732"/>
      <c r="DO191" s="732"/>
      <c r="DP191" s="732"/>
      <c r="DQ191" s="732"/>
      <c r="DR191" s="732"/>
      <c r="DS191" s="732"/>
      <c r="DT191" s="732"/>
      <c r="DU191" s="732"/>
      <c r="DV191" s="732"/>
      <c r="DW191" s="732"/>
      <c r="DX191" s="732"/>
      <c r="DY191" s="732"/>
      <c r="DZ191" s="732"/>
      <c r="EA191" s="732"/>
      <c r="EB191" s="732"/>
      <c r="EC191" s="732"/>
      <c r="ED191" s="732"/>
      <c r="EE191" s="732"/>
      <c r="EF191" s="732"/>
      <c r="EG191" s="732"/>
      <c r="EH191" s="732"/>
      <c r="EI191" s="732"/>
      <c r="EJ191" s="732"/>
      <c r="EK191" s="732"/>
      <c r="EL191" s="732"/>
      <c r="EM191" s="732"/>
      <c r="EN191" s="732"/>
      <c r="EO191" s="732"/>
    </row>
    <row r="192" spans="2:145" s="770" customFormat="1" ht="15" customHeight="1" x14ac:dyDescent="0.25">
      <c r="B192" s="1000">
        <v>27</v>
      </c>
      <c r="C192" s="3632"/>
      <c r="D192" s="3633"/>
      <c r="E192" s="3633"/>
      <c r="F192" s="3633"/>
      <c r="G192" s="3633"/>
      <c r="H192" s="3633"/>
      <c r="I192" s="3633"/>
      <c r="J192" s="3633"/>
      <c r="K192" s="3633"/>
      <c r="L192" s="3633"/>
      <c r="M192" s="3633"/>
      <c r="N192" s="3633"/>
      <c r="O192" s="3633"/>
      <c r="P192" s="3634"/>
      <c r="V192" s="999"/>
      <c r="Y192" s="747"/>
      <c r="Z192" s="747"/>
      <c r="AA192" s="747"/>
      <c r="AB192" s="748"/>
      <c r="AC192" s="749"/>
      <c r="AD192" s="749"/>
      <c r="AE192" s="749"/>
      <c r="AF192" s="749"/>
      <c r="AG192" s="749"/>
      <c r="AH192" s="749"/>
      <c r="AI192" s="749"/>
      <c r="AJ192" s="749"/>
      <c r="AK192" s="749"/>
      <c r="AL192" s="749"/>
      <c r="AM192" s="749"/>
      <c r="AN192" s="749"/>
      <c r="AO192" s="749"/>
      <c r="AP192" s="749"/>
      <c r="AQ192" s="748"/>
      <c r="AR192" s="748"/>
      <c r="AS192" s="749"/>
      <c r="AT192" s="749"/>
      <c r="AU192" s="749"/>
      <c r="AV192" s="749"/>
      <c r="AW192" s="749"/>
      <c r="AX192" s="749"/>
      <c r="AY192" s="749"/>
      <c r="AZ192" s="749"/>
      <c r="BA192" s="749"/>
      <c r="BB192" s="749"/>
      <c r="BC192" s="749"/>
      <c r="BD192" s="749"/>
      <c r="BE192" s="749"/>
      <c r="BF192" s="749"/>
      <c r="BG192" s="748"/>
      <c r="BH192" s="732"/>
      <c r="BI192" s="732"/>
      <c r="BJ192" s="732"/>
      <c r="BK192" s="732"/>
      <c r="BL192" s="732"/>
      <c r="BM192" s="732"/>
      <c r="BN192" s="732"/>
      <c r="BO192" s="732"/>
      <c r="BP192" s="732"/>
      <c r="BQ192" s="732"/>
      <c r="BR192" s="732"/>
      <c r="BS192" s="732"/>
      <c r="BT192" s="732"/>
      <c r="BU192" s="732"/>
      <c r="BV192" s="732"/>
      <c r="BW192" s="732"/>
      <c r="BX192" s="732"/>
      <c r="BY192" s="732"/>
      <c r="BZ192" s="732"/>
      <c r="CA192" s="732"/>
      <c r="CB192" s="732"/>
      <c r="CC192" s="732"/>
      <c r="CD192" s="732"/>
      <c r="CE192" s="732"/>
      <c r="CF192" s="732"/>
      <c r="CG192" s="732"/>
      <c r="CH192" s="732"/>
      <c r="CI192" s="732"/>
      <c r="CJ192" s="732"/>
      <c r="CK192" s="732"/>
      <c r="CL192" s="732"/>
      <c r="CM192" s="732"/>
      <c r="CN192" s="732"/>
      <c r="CO192" s="732"/>
      <c r="CP192" s="732"/>
      <c r="CQ192" s="732"/>
      <c r="CR192" s="732"/>
      <c r="CS192" s="732"/>
      <c r="CT192" s="732"/>
      <c r="CU192" s="732"/>
      <c r="CV192" s="732"/>
      <c r="CW192" s="732"/>
      <c r="CX192" s="732"/>
      <c r="CY192" s="732"/>
      <c r="CZ192" s="732"/>
      <c r="DA192" s="732"/>
      <c r="DB192" s="732"/>
      <c r="DC192" s="732"/>
      <c r="DD192" s="732"/>
      <c r="DE192" s="732"/>
      <c r="DF192" s="732"/>
      <c r="DG192" s="732"/>
      <c r="DH192" s="732"/>
      <c r="DI192" s="732"/>
      <c r="DJ192" s="732"/>
      <c r="DK192" s="732"/>
      <c r="DL192" s="732"/>
      <c r="DM192" s="732"/>
      <c r="DN192" s="732"/>
      <c r="DO192" s="732"/>
      <c r="DP192" s="732"/>
      <c r="DQ192" s="732"/>
      <c r="DR192" s="732"/>
      <c r="DS192" s="732"/>
      <c r="DT192" s="732"/>
      <c r="DU192" s="732"/>
      <c r="DV192" s="732"/>
      <c r="DW192" s="732"/>
      <c r="DX192" s="732"/>
      <c r="DY192" s="732"/>
      <c r="DZ192" s="732"/>
      <c r="EA192" s="732"/>
      <c r="EB192" s="732"/>
      <c r="EC192" s="732"/>
      <c r="ED192" s="732"/>
      <c r="EE192" s="732"/>
      <c r="EF192" s="732"/>
      <c r="EG192" s="732"/>
      <c r="EH192" s="732"/>
      <c r="EI192" s="732"/>
      <c r="EJ192" s="732"/>
      <c r="EK192" s="732"/>
      <c r="EL192" s="732"/>
      <c r="EM192" s="732"/>
      <c r="EN192" s="732"/>
      <c r="EO192" s="732"/>
    </row>
    <row r="193" spans="2:145" s="770" customFormat="1" ht="15" customHeight="1" x14ac:dyDescent="0.25">
      <c r="B193" s="1000">
        <v>28</v>
      </c>
      <c r="C193" s="3632"/>
      <c r="D193" s="3633"/>
      <c r="E193" s="3633"/>
      <c r="F193" s="3633"/>
      <c r="G193" s="3633"/>
      <c r="H193" s="3633"/>
      <c r="I193" s="3633"/>
      <c r="J193" s="3633"/>
      <c r="K193" s="3633"/>
      <c r="L193" s="3633"/>
      <c r="M193" s="3633"/>
      <c r="N193" s="3633"/>
      <c r="O193" s="3633"/>
      <c r="P193" s="3634"/>
      <c r="V193" s="999"/>
      <c r="Y193" s="747"/>
      <c r="Z193" s="747"/>
      <c r="AA193" s="747"/>
      <c r="AB193" s="748"/>
      <c r="AC193" s="749"/>
      <c r="AD193" s="749"/>
      <c r="AE193" s="749"/>
      <c r="AF193" s="749"/>
      <c r="AG193" s="749"/>
      <c r="AH193" s="749"/>
      <c r="AI193" s="749"/>
      <c r="AJ193" s="749"/>
      <c r="AK193" s="749"/>
      <c r="AL193" s="749"/>
      <c r="AM193" s="749"/>
      <c r="AN193" s="749"/>
      <c r="AO193" s="749"/>
      <c r="AP193" s="749"/>
      <c r="AQ193" s="748"/>
      <c r="AR193" s="748"/>
      <c r="AS193" s="749"/>
      <c r="AT193" s="749"/>
      <c r="AU193" s="749"/>
      <c r="AV193" s="749"/>
      <c r="AW193" s="749"/>
      <c r="AX193" s="749"/>
      <c r="AY193" s="749"/>
      <c r="AZ193" s="749"/>
      <c r="BA193" s="749"/>
      <c r="BB193" s="749"/>
      <c r="BC193" s="749"/>
      <c r="BD193" s="749"/>
      <c r="BE193" s="749"/>
      <c r="BF193" s="749"/>
      <c r="BG193" s="748"/>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c r="CB193" s="732"/>
      <c r="CC193" s="732"/>
      <c r="CD193" s="732"/>
      <c r="CE193" s="732"/>
      <c r="CF193" s="732"/>
      <c r="CG193" s="732"/>
      <c r="CH193" s="732"/>
      <c r="CI193" s="732"/>
      <c r="CJ193" s="732"/>
      <c r="CK193" s="732"/>
      <c r="CL193" s="732"/>
      <c r="CM193" s="732"/>
      <c r="CN193" s="732"/>
      <c r="CO193" s="732"/>
      <c r="CP193" s="732"/>
      <c r="CQ193" s="732"/>
      <c r="CR193" s="732"/>
      <c r="CS193" s="732"/>
      <c r="CT193" s="732"/>
      <c r="CU193" s="732"/>
      <c r="CV193" s="732"/>
      <c r="CW193" s="732"/>
      <c r="CX193" s="732"/>
      <c r="CY193" s="732"/>
      <c r="CZ193" s="732"/>
      <c r="DA193" s="732"/>
      <c r="DB193" s="732"/>
      <c r="DC193" s="732"/>
      <c r="DD193" s="732"/>
      <c r="DE193" s="732"/>
      <c r="DF193" s="732"/>
      <c r="DG193" s="732"/>
      <c r="DH193" s="732"/>
      <c r="DI193" s="732"/>
      <c r="DJ193" s="732"/>
      <c r="DK193" s="732"/>
      <c r="DL193" s="732"/>
      <c r="DM193" s="732"/>
      <c r="DN193" s="732"/>
      <c r="DO193" s="732"/>
      <c r="DP193" s="732"/>
      <c r="DQ193" s="732"/>
      <c r="DR193" s="732"/>
      <c r="DS193" s="732"/>
      <c r="DT193" s="732"/>
      <c r="DU193" s="732"/>
      <c r="DV193" s="732"/>
      <c r="DW193" s="732"/>
      <c r="DX193" s="732"/>
      <c r="DY193" s="732"/>
      <c r="DZ193" s="732"/>
      <c r="EA193" s="732"/>
      <c r="EB193" s="732"/>
      <c r="EC193" s="732"/>
      <c r="ED193" s="732"/>
      <c r="EE193" s="732"/>
      <c r="EF193" s="732"/>
      <c r="EG193" s="732"/>
      <c r="EH193" s="732"/>
      <c r="EI193" s="732"/>
      <c r="EJ193" s="732"/>
      <c r="EK193" s="732"/>
      <c r="EL193" s="732"/>
      <c r="EM193" s="732"/>
      <c r="EN193" s="732"/>
      <c r="EO193" s="732"/>
    </row>
    <row r="194" spans="2:145" s="770" customFormat="1" ht="15" customHeight="1" x14ac:dyDescent="0.25">
      <c r="B194" s="1000">
        <v>29</v>
      </c>
      <c r="C194" s="3632"/>
      <c r="D194" s="3633"/>
      <c r="E194" s="3633"/>
      <c r="F194" s="3633"/>
      <c r="G194" s="3633"/>
      <c r="H194" s="3633"/>
      <c r="I194" s="3633"/>
      <c r="J194" s="3633"/>
      <c r="K194" s="3633"/>
      <c r="L194" s="3633"/>
      <c r="M194" s="3633"/>
      <c r="N194" s="3633"/>
      <c r="O194" s="3633"/>
      <c r="P194" s="3634"/>
      <c r="V194" s="999"/>
      <c r="Y194" s="747"/>
      <c r="Z194" s="747"/>
      <c r="AA194" s="747"/>
      <c r="AB194" s="748"/>
      <c r="AC194" s="749"/>
      <c r="AD194" s="749"/>
      <c r="AE194" s="749"/>
      <c r="AF194" s="749"/>
      <c r="AG194" s="749"/>
      <c r="AH194" s="749"/>
      <c r="AI194" s="749"/>
      <c r="AJ194" s="749"/>
      <c r="AK194" s="749"/>
      <c r="AL194" s="749"/>
      <c r="AM194" s="749"/>
      <c r="AN194" s="749"/>
      <c r="AO194" s="749"/>
      <c r="AP194" s="749"/>
      <c r="AQ194" s="748"/>
      <c r="AR194" s="748"/>
      <c r="AS194" s="749"/>
      <c r="AT194" s="749"/>
      <c r="AU194" s="749"/>
      <c r="AV194" s="749"/>
      <c r="AW194" s="749"/>
      <c r="AX194" s="749"/>
      <c r="AY194" s="749"/>
      <c r="AZ194" s="749"/>
      <c r="BA194" s="749"/>
      <c r="BB194" s="749"/>
      <c r="BC194" s="749"/>
      <c r="BD194" s="749"/>
      <c r="BE194" s="749"/>
      <c r="BF194" s="749"/>
      <c r="BG194" s="748"/>
      <c r="BH194" s="732"/>
      <c r="BI194" s="732"/>
      <c r="BJ194" s="732"/>
      <c r="BK194" s="732"/>
      <c r="BL194" s="732"/>
      <c r="BM194" s="732"/>
      <c r="BN194" s="732"/>
      <c r="BO194" s="732"/>
      <c r="BP194" s="732"/>
      <c r="BQ194" s="732"/>
      <c r="BR194" s="732"/>
      <c r="BS194" s="732"/>
      <c r="BT194" s="732"/>
      <c r="BU194" s="732"/>
      <c r="BV194" s="732"/>
      <c r="BW194" s="732"/>
      <c r="BX194" s="732"/>
      <c r="BY194" s="732"/>
      <c r="BZ194" s="732"/>
      <c r="CA194" s="732"/>
      <c r="CB194" s="732"/>
      <c r="CC194" s="732"/>
      <c r="CD194" s="732"/>
      <c r="CE194" s="732"/>
      <c r="CF194" s="732"/>
      <c r="CG194" s="732"/>
      <c r="CH194" s="732"/>
      <c r="CI194" s="732"/>
      <c r="CJ194" s="732"/>
      <c r="CK194" s="732"/>
      <c r="CL194" s="732"/>
      <c r="CM194" s="732"/>
      <c r="CN194" s="732"/>
      <c r="CO194" s="732"/>
      <c r="CP194" s="732"/>
      <c r="CQ194" s="732"/>
      <c r="CR194" s="732"/>
      <c r="CS194" s="732"/>
      <c r="CT194" s="732"/>
      <c r="CU194" s="732"/>
      <c r="CV194" s="732"/>
      <c r="CW194" s="732"/>
      <c r="CX194" s="732"/>
      <c r="CY194" s="732"/>
      <c r="CZ194" s="732"/>
      <c r="DA194" s="732"/>
      <c r="DB194" s="732"/>
      <c r="DC194" s="732"/>
      <c r="DD194" s="732"/>
      <c r="DE194" s="732"/>
      <c r="DF194" s="732"/>
      <c r="DG194" s="732"/>
      <c r="DH194" s="732"/>
      <c r="DI194" s="732"/>
      <c r="DJ194" s="732"/>
      <c r="DK194" s="732"/>
      <c r="DL194" s="732"/>
      <c r="DM194" s="732"/>
      <c r="DN194" s="732"/>
      <c r="DO194" s="732"/>
      <c r="DP194" s="732"/>
      <c r="DQ194" s="732"/>
      <c r="DR194" s="732"/>
      <c r="DS194" s="732"/>
      <c r="DT194" s="732"/>
      <c r="DU194" s="732"/>
      <c r="DV194" s="732"/>
      <c r="DW194" s="732"/>
      <c r="DX194" s="732"/>
      <c r="DY194" s="732"/>
      <c r="DZ194" s="732"/>
      <c r="EA194" s="732"/>
      <c r="EB194" s="732"/>
      <c r="EC194" s="732"/>
      <c r="ED194" s="732"/>
      <c r="EE194" s="732"/>
      <c r="EF194" s="732"/>
      <c r="EG194" s="732"/>
      <c r="EH194" s="732"/>
      <c r="EI194" s="732"/>
      <c r="EJ194" s="732"/>
      <c r="EK194" s="732"/>
      <c r="EL194" s="732"/>
      <c r="EM194" s="732"/>
      <c r="EN194" s="732"/>
      <c r="EO194" s="732"/>
    </row>
    <row r="195" spans="2:145" s="770" customFormat="1" ht="15" customHeight="1" x14ac:dyDescent="0.25">
      <c r="B195" s="1000">
        <v>30</v>
      </c>
      <c r="C195" s="3638"/>
      <c r="D195" s="3639"/>
      <c r="E195" s="3639"/>
      <c r="F195" s="3639"/>
      <c r="G195" s="3639"/>
      <c r="H195" s="3639"/>
      <c r="I195" s="3639"/>
      <c r="J195" s="3639"/>
      <c r="K195" s="3639"/>
      <c r="L195" s="3639"/>
      <c r="M195" s="3639"/>
      <c r="N195" s="3639"/>
      <c r="O195" s="3639"/>
      <c r="P195" s="3640"/>
      <c r="V195" s="999"/>
      <c r="Y195" s="747"/>
      <c r="Z195" s="747"/>
      <c r="AA195" s="747"/>
      <c r="AB195" s="748"/>
      <c r="AC195" s="749"/>
      <c r="AD195" s="749"/>
      <c r="AE195" s="749"/>
      <c r="AF195" s="749"/>
      <c r="AG195" s="749"/>
      <c r="AH195" s="749"/>
      <c r="AI195" s="749"/>
      <c r="AJ195" s="749"/>
      <c r="AK195" s="749"/>
      <c r="AL195" s="749"/>
      <c r="AM195" s="749"/>
      <c r="AN195" s="749"/>
      <c r="AO195" s="749"/>
      <c r="AP195" s="749"/>
      <c r="AQ195" s="748"/>
      <c r="AR195" s="748"/>
      <c r="AS195" s="749"/>
      <c r="AT195" s="749"/>
      <c r="AU195" s="749"/>
      <c r="AV195" s="749"/>
      <c r="AW195" s="749"/>
      <c r="AX195" s="749"/>
      <c r="AY195" s="749"/>
      <c r="AZ195" s="749"/>
      <c r="BA195" s="749"/>
      <c r="BB195" s="749"/>
      <c r="BC195" s="749"/>
      <c r="BD195" s="749"/>
      <c r="BE195" s="749"/>
      <c r="BF195" s="749"/>
      <c r="BG195" s="748"/>
      <c r="BH195" s="732"/>
      <c r="BI195" s="732"/>
      <c r="BJ195" s="732"/>
      <c r="BK195" s="732"/>
      <c r="BL195" s="732"/>
      <c r="BM195" s="732"/>
      <c r="BN195" s="732"/>
      <c r="BO195" s="732"/>
      <c r="BP195" s="732"/>
      <c r="BQ195" s="732"/>
      <c r="BR195" s="732"/>
      <c r="BS195" s="732"/>
      <c r="BT195" s="732"/>
      <c r="BU195" s="732"/>
      <c r="BV195" s="732"/>
      <c r="BW195" s="732"/>
      <c r="BX195" s="732"/>
      <c r="BY195" s="732"/>
      <c r="BZ195" s="732"/>
      <c r="CA195" s="732"/>
      <c r="CB195" s="732"/>
      <c r="CC195" s="732"/>
      <c r="CD195" s="732"/>
      <c r="CE195" s="732"/>
      <c r="CF195" s="732"/>
      <c r="CG195" s="732"/>
      <c r="CH195" s="732"/>
      <c r="CI195" s="732"/>
      <c r="CJ195" s="732"/>
      <c r="CK195" s="732"/>
      <c r="CL195" s="732"/>
      <c r="CM195" s="732"/>
      <c r="CN195" s="732"/>
      <c r="CO195" s="732"/>
      <c r="CP195" s="732"/>
      <c r="CQ195" s="732"/>
      <c r="CR195" s="732"/>
      <c r="CS195" s="732"/>
      <c r="CT195" s="732"/>
      <c r="CU195" s="732"/>
      <c r="CV195" s="732"/>
      <c r="CW195" s="732"/>
      <c r="CX195" s="732"/>
      <c r="CY195" s="732"/>
      <c r="CZ195" s="732"/>
      <c r="DA195" s="732"/>
      <c r="DB195" s="732"/>
      <c r="DC195" s="732"/>
      <c r="DD195" s="732"/>
      <c r="DE195" s="732"/>
      <c r="DF195" s="732"/>
      <c r="DG195" s="732"/>
      <c r="DH195" s="732"/>
      <c r="DI195" s="732"/>
      <c r="DJ195" s="732"/>
      <c r="DK195" s="732"/>
      <c r="DL195" s="732"/>
      <c r="DM195" s="732"/>
      <c r="DN195" s="732"/>
      <c r="DO195" s="732"/>
      <c r="DP195" s="732"/>
      <c r="DQ195" s="732"/>
      <c r="DR195" s="732"/>
      <c r="DS195" s="732"/>
      <c r="DT195" s="732"/>
      <c r="DU195" s="732"/>
      <c r="DV195" s="732"/>
      <c r="DW195" s="732"/>
      <c r="DX195" s="732"/>
      <c r="DY195" s="732"/>
      <c r="DZ195" s="732"/>
      <c r="EA195" s="732"/>
      <c r="EB195" s="732"/>
      <c r="EC195" s="732"/>
      <c r="ED195" s="732"/>
      <c r="EE195" s="732"/>
      <c r="EF195" s="732"/>
      <c r="EG195" s="732"/>
      <c r="EH195" s="732"/>
      <c r="EI195" s="732"/>
      <c r="EJ195" s="732"/>
      <c r="EK195" s="732"/>
      <c r="EL195" s="732"/>
      <c r="EM195" s="732"/>
      <c r="EN195" s="732"/>
      <c r="EO195" s="732"/>
    </row>
    <row r="196" spans="2:145" s="770" customFormat="1" ht="15" customHeight="1" x14ac:dyDescent="0.25">
      <c r="B196" s="1000">
        <v>31</v>
      </c>
      <c r="C196" s="3638"/>
      <c r="D196" s="3639"/>
      <c r="E196" s="3639"/>
      <c r="F196" s="3639"/>
      <c r="G196" s="3639"/>
      <c r="H196" s="3639"/>
      <c r="I196" s="3639"/>
      <c r="J196" s="3639"/>
      <c r="K196" s="3639"/>
      <c r="L196" s="3639"/>
      <c r="M196" s="3639"/>
      <c r="N196" s="3639"/>
      <c r="O196" s="3639"/>
      <c r="P196" s="3640"/>
      <c r="V196" s="999"/>
      <c r="Y196" s="747"/>
      <c r="Z196" s="747"/>
      <c r="AA196" s="747"/>
      <c r="AB196" s="748"/>
      <c r="AC196" s="749"/>
      <c r="AD196" s="749"/>
      <c r="AE196" s="749"/>
      <c r="AF196" s="749"/>
      <c r="AG196" s="749"/>
      <c r="AH196" s="749"/>
      <c r="AI196" s="749"/>
      <c r="AJ196" s="749"/>
      <c r="AK196" s="749"/>
      <c r="AL196" s="749"/>
      <c r="AM196" s="749"/>
      <c r="AN196" s="749"/>
      <c r="AO196" s="749"/>
      <c r="AP196" s="749"/>
      <c r="AQ196" s="748"/>
      <c r="AR196" s="748"/>
      <c r="AS196" s="749"/>
      <c r="AT196" s="749"/>
      <c r="AU196" s="749"/>
      <c r="AV196" s="749"/>
      <c r="AW196" s="749"/>
      <c r="AX196" s="749"/>
      <c r="AY196" s="749"/>
      <c r="AZ196" s="749"/>
      <c r="BA196" s="749"/>
      <c r="BB196" s="749"/>
      <c r="BC196" s="749"/>
      <c r="BD196" s="749"/>
      <c r="BE196" s="749"/>
      <c r="BF196" s="749"/>
      <c r="BG196" s="748"/>
      <c r="BH196" s="732"/>
      <c r="BI196" s="732"/>
      <c r="BJ196" s="732"/>
      <c r="BK196" s="732"/>
      <c r="BL196" s="732"/>
      <c r="BM196" s="732"/>
      <c r="BN196" s="732"/>
      <c r="BO196" s="732"/>
      <c r="BP196" s="732"/>
      <c r="BQ196" s="732"/>
      <c r="BR196" s="732"/>
      <c r="BS196" s="732"/>
      <c r="BT196" s="732"/>
      <c r="BU196" s="732"/>
      <c r="BV196" s="732"/>
      <c r="BW196" s="732"/>
      <c r="BX196" s="732"/>
      <c r="BY196" s="732"/>
      <c r="BZ196" s="732"/>
      <c r="CA196" s="732"/>
      <c r="CB196" s="732"/>
      <c r="CC196" s="732"/>
      <c r="CD196" s="732"/>
      <c r="CE196" s="732"/>
      <c r="CF196" s="732"/>
      <c r="CG196" s="732"/>
      <c r="CH196" s="732"/>
      <c r="CI196" s="732"/>
      <c r="CJ196" s="732"/>
      <c r="CK196" s="732"/>
      <c r="CL196" s="732"/>
      <c r="CM196" s="732"/>
      <c r="CN196" s="732"/>
      <c r="CO196" s="732"/>
      <c r="CP196" s="732"/>
      <c r="CQ196" s="732"/>
      <c r="CR196" s="732"/>
      <c r="CS196" s="732"/>
      <c r="CT196" s="732"/>
      <c r="CU196" s="732"/>
      <c r="CV196" s="732"/>
      <c r="CW196" s="732"/>
      <c r="CX196" s="732"/>
      <c r="CY196" s="732"/>
      <c r="CZ196" s="732"/>
      <c r="DA196" s="732"/>
      <c r="DB196" s="732"/>
      <c r="DC196" s="732"/>
      <c r="DD196" s="732"/>
      <c r="DE196" s="732"/>
      <c r="DF196" s="732"/>
      <c r="DG196" s="732"/>
      <c r="DH196" s="732"/>
      <c r="DI196" s="732"/>
      <c r="DJ196" s="732"/>
      <c r="DK196" s="732"/>
      <c r="DL196" s="732"/>
      <c r="DM196" s="732"/>
      <c r="DN196" s="732"/>
      <c r="DO196" s="732"/>
      <c r="DP196" s="732"/>
      <c r="DQ196" s="732"/>
      <c r="DR196" s="732"/>
      <c r="DS196" s="732"/>
      <c r="DT196" s="732"/>
      <c r="DU196" s="732"/>
      <c r="DV196" s="732"/>
      <c r="DW196" s="732"/>
      <c r="DX196" s="732"/>
      <c r="DY196" s="732"/>
      <c r="DZ196" s="732"/>
      <c r="EA196" s="732"/>
      <c r="EB196" s="732"/>
      <c r="EC196" s="732"/>
      <c r="ED196" s="732"/>
      <c r="EE196" s="732"/>
      <c r="EF196" s="732"/>
      <c r="EG196" s="732"/>
      <c r="EH196" s="732"/>
      <c r="EI196" s="732"/>
      <c r="EJ196" s="732"/>
      <c r="EK196" s="732"/>
      <c r="EL196" s="732"/>
      <c r="EM196" s="732"/>
      <c r="EN196" s="732"/>
      <c r="EO196" s="732"/>
    </row>
    <row r="197" spans="2:145" s="770" customFormat="1" ht="15" customHeight="1" x14ac:dyDescent="0.25">
      <c r="B197" s="1000">
        <v>32</v>
      </c>
      <c r="C197" s="3632"/>
      <c r="D197" s="3633"/>
      <c r="E197" s="3633"/>
      <c r="F197" s="3633"/>
      <c r="G197" s="3633"/>
      <c r="H197" s="3633"/>
      <c r="I197" s="3633"/>
      <c r="J197" s="3633"/>
      <c r="K197" s="3633"/>
      <c r="L197" s="3633"/>
      <c r="M197" s="3633"/>
      <c r="N197" s="3633"/>
      <c r="O197" s="3633"/>
      <c r="P197" s="3634"/>
      <c r="V197" s="999"/>
      <c r="Y197" s="747"/>
      <c r="Z197" s="747"/>
      <c r="AA197" s="747"/>
      <c r="AB197" s="748"/>
      <c r="AC197" s="749"/>
      <c r="AD197" s="749"/>
      <c r="AE197" s="749"/>
      <c r="AF197" s="749"/>
      <c r="AG197" s="749"/>
      <c r="AH197" s="749"/>
      <c r="AI197" s="749"/>
      <c r="AJ197" s="749"/>
      <c r="AK197" s="749"/>
      <c r="AL197" s="749"/>
      <c r="AM197" s="749"/>
      <c r="AN197" s="749"/>
      <c r="AO197" s="749"/>
      <c r="AP197" s="749"/>
      <c r="AQ197" s="748"/>
      <c r="AR197" s="748"/>
      <c r="AS197" s="749"/>
      <c r="AT197" s="749"/>
      <c r="AU197" s="749"/>
      <c r="AV197" s="749"/>
      <c r="AW197" s="749"/>
      <c r="AX197" s="749"/>
      <c r="AY197" s="749"/>
      <c r="AZ197" s="749"/>
      <c r="BA197" s="749"/>
      <c r="BB197" s="749"/>
      <c r="BC197" s="749"/>
      <c r="BD197" s="749"/>
      <c r="BE197" s="749"/>
      <c r="BF197" s="749"/>
      <c r="BG197" s="748"/>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c r="CB197" s="732"/>
      <c r="CC197" s="732"/>
      <c r="CD197" s="732"/>
      <c r="CE197" s="732"/>
      <c r="CF197" s="732"/>
      <c r="CG197" s="732"/>
      <c r="CH197" s="732"/>
      <c r="CI197" s="732"/>
      <c r="CJ197" s="732"/>
      <c r="CK197" s="732"/>
      <c r="CL197" s="732"/>
      <c r="CM197" s="732"/>
      <c r="CN197" s="732"/>
      <c r="CO197" s="732"/>
      <c r="CP197" s="732"/>
      <c r="CQ197" s="732"/>
      <c r="CR197" s="732"/>
      <c r="CS197" s="732"/>
      <c r="CT197" s="732"/>
      <c r="CU197" s="732"/>
      <c r="CV197" s="732"/>
      <c r="CW197" s="732"/>
      <c r="CX197" s="732"/>
      <c r="CY197" s="732"/>
      <c r="CZ197" s="732"/>
      <c r="DA197" s="732"/>
      <c r="DB197" s="732"/>
      <c r="DC197" s="732"/>
      <c r="DD197" s="732"/>
      <c r="DE197" s="732"/>
      <c r="DF197" s="732"/>
      <c r="DG197" s="732"/>
      <c r="DH197" s="732"/>
      <c r="DI197" s="732"/>
      <c r="DJ197" s="732"/>
      <c r="DK197" s="732"/>
      <c r="DL197" s="732"/>
      <c r="DM197" s="732"/>
      <c r="DN197" s="732"/>
      <c r="DO197" s="732"/>
      <c r="DP197" s="732"/>
      <c r="DQ197" s="732"/>
      <c r="DR197" s="732"/>
      <c r="DS197" s="732"/>
      <c r="DT197" s="732"/>
      <c r="DU197" s="732"/>
      <c r="DV197" s="732"/>
      <c r="DW197" s="732"/>
      <c r="DX197" s="732"/>
      <c r="DY197" s="732"/>
      <c r="DZ197" s="732"/>
      <c r="EA197" s="732"/>
      <c r="EB197" s="732"/>
      <c r="EC197" s="732"/>
      <c r="ED197" s="732"/>
      <c r="EE197" s="732"/>
      <c r="EF197" s="732"/>
      <c r="EG197" s="732"/>
      <c r="EH197" s="732"/>
      <c r="EI197" s="732"/>
      <c r="EJ197" s="732"/>
      <c r="EK197" s="732"/>
      <c r="EL197" s="732"/>
      <c r="EM197" s="732"/>
      <c r="EN197" s="732"/>
      <c r="EO197" s="732"/>
    </row>
    <row r="198" spans="2:145" s="770" customFormat="1" ht="15" customHeight="1" x14ac:dyDescent="0.25">
      <c r="B198" s="1000">
        <v>33</v>
      </c>
      <c r="C198" s="3632"/>
      <c r="D198" s="3633"/>
      <c r="E198" s="3633"/>
      <c r="F198" s="3633"/>
      <c r="G198" s="3633"/>
      <c r="H198" s="3633"/>
      <c r="I198" s="3633"/>
      <c r="J198" s="3633"/>
      <c r="K198" s="3633"/>
      <c r="L198" s="3633"/>
      <c r="M198" s="3633"/>
      <c r="N198" s="3633"/>
      <c r="O198" s="3633"/>
      <c r="P198" s="3634"/>
      <c r="V198" s="999"/>
      <c r="Y198" s="747"/>
      <c r="Z198" s="747"/>
      <c r="AA198" s="747"/>
      <c r="AB198" s="748"/>
      <c r="AC198" s="749"/>
      <c r="AD198" s="749"/>
      <c r="AE198" s="749"/>
      <c r="AF198" s="749"/>
      <c r="AG198" s="749"/>
      <c r="AH198" s="749"/>
      <c r="AI198" s="749"/>
      <c r="AJ198" s="749"/>
      <c r="AK198" s="749"/>
      <c r="AL198" s="749"/>
      <c r="AM198" s="749"/>
      <c r="AN198" s="749"/>
      <c r="AO198" s="749"/>
      <c r="AP198" s="749"/>
      <c r="AQ198" s="748"/>
      <c r="AR198" s="748"/>
      <c r="AS198" s="749"/>
      <c r="AT198" s="749"/>
      <c r="AU198" s="749"/>
      <c r="AV198" s="749"/>
      <c r="AW198" s="749"/>
      <c r="AX198" s="749"/>
      <c r="AY198" s="749"/>
      <c r="AZ198" s="749"/>
      <c r="BA198" s="749"/>
      <c r="BB198" s="749"/>
      <c r="BC198" s="749"/>
      <c r="BD198" s="749"/>
      <c r="BE198" s="749"/>
      <c r="BF198" s="749"/>
      <c r="BG198" s="748"/>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c r="CB198" s="732"/>
      <c r="CC198" s="732"/>
      <c r="CD198" s="732"/>
      <c r="CE198" s="732"/>
      <c r="CF198" s="732"/>
      <c r="CG198" s="732"/>
      <c r="CH198" s="732"/>
      <c r="CI198" s="732"/>
      <c r="CJ198" s="732"/>
      <c r="CK198" s="732"/>
      <c r="CL198" s="732"/>
      <c r="CM198" s="732"/>
      <c r="CN198" s="732"/>
      <c r="CO198" s="732"/>
      <c r="CP198" s="732"/>
      <c r="CQ198" s="732"/>
      <c r="CR198" s="732"/>
      <c r="CS198" s="732"/>
      <c r="CT198" s="732"/>
      <c r="CU198" s="732"/>
      <c r="CV198" s="732"/>
      <c r="CW198" s="732"/>
      <c r="CX198" s="732"/>
      <c r="CY198" s="732"/>
      <c r="CZ198" s="732"/>
      <c r="DA198" s="732"/>
      <c r="DB198" s="732"/>
      <c r="DC198" s="732"/>
      <c r="DD198" s="732"/>
      <c r="DE198" s="732"/>
      <c r="DF198" s="732"/>
      <c r="DG198" s="732"/>
      <c r="DH198" s="732"/>
      <c r="DI198" s="732"/>
      <c r="DJ198" s="732"/>
      <c r="DK198" s="732"/>
      <c r="DL198" s="732"/>
      <c r="DM198" s="732"/>
      <c r="DN198" s="732"/>
      <c r="DO198" s="732"/>
      <c r="DP198" s="732"/>
      <c r="DQ198" s="732"/>
      <c r="DR198" s="732"/>
      <c r="DS198" s="732"/>
      <c r="DT198" s="732"/>
      <c r="DU198" s="732"/>
      <c r="DV198" s="732"/>
      <c r="DW198" s="732"/>
      <c r="DX198" s="732"/>
      <c r="DY198" s="732"/>
      <c r="DZ198" s="732"/>
      <c r="EA198" s="732"/>
      <c r="EB198" s="732"/>
      <c r="EC198" s="732"/>
      <c r="ED198" s="732"/>
      <c r="EE198" s="732"/>
      <c r="EF198" s="732"/>
      <c r="EG198" s="732"/>
      <c r="EH198" s="732"/>
      <c r="EI198" s="732"/>
      <c r="EJ198" s="732"/>
      <c r="EK198" s="732"/>
      <c r="EL198" s="732"/>
      <c r="EM198" s="732"/>
      <c r="EN198" s="732"/>
      <c r="EO198" s="732"/>
    </row>
    <row r="199" spans="2:145" s="770" customFormat="1" ht="15" customHeight="1" x14ac:dyDescent="0.25">
      <c r="B199" s="1000">
        <v>34</v>
      </c>
      <c r="C199" s="3638"/>
      <c r="D199" s="3639"/>
      <c r="E199" s="3639"/>
      <c r="F199" s="3639"/>
      <c r="G199" s="3639"/>
      <c r="H199" s="3639"/>
      <c r="I199" s="3639"/>
      <c r="J199" s="3639"/>
      <c r="K199" s="3639"/>
      <c r="L199" s="3639"/>
      <c r="M199" s="3639"/>
      <c r="N199" s="3639"/>
      <c r="O199" s="3639"/>
      <c r="P199" s="3640"/>
      <c r="V199" s="999"/>
      <c r="Y199" s="747"/>
      <c r="Z199" s="747"/>
      <c r="AA199" s="747"/>
      <c r="AB199" s="748"/>
      <c r="AC199" s="749"/>
      <c r="AD199" s="749"/>
      <c r="AE199" s="749"/>
      <c r="AF199" s="749"/>
      <c r="AG199" s="749"/>
      <c r="AH199" s="749"/>
      <c r="AI199" s="749"/>
      <c r="AJ199" s="749"/>
      <c r="AK199" s="749"/>
      <c r="AL199" s="749"/>
      <c r="AM199" s="749"/>
      <c r="AN199" s="749"/>
      <c r="AO199" s="749"/>
      <c r="AP199" s="749"/>
      <c r="AQ199" s="748"/>
      <c r="AR199" s="748"/>
      <c r="AS199" s="749"/>
      <c r="AT199" s="749"/>
      <c r="AU199" s="749"/>
      <c r="AV199" s="749"/>
      <c r="AW199" s="749"/>
      <c r="AX199" s="749"/>
      <c r="AY199" s="749"/>
      <c r="AZ199" s="749"/>
      <c r="BA199" s="749"/>
      <c r="BB199" s="749"/>
      <c r="BC199" s="749"/>
      <c r="BD199" s="749"/>
      <c r="BE199" s="749"/>
      <c r="BF199" s="749"/>
      <c r="BG199" s="748"/>
      <c r="BH199" s="732"/>
      <c r="BI199" s="732"/>
      <c r="BJ199" s="732"/>
      <c r="BK199" s="732"/>
      <c r="BL199" s="732"/>
      <c r="BM199" s="732"/>
      <c r="BN199" s="732"/>
      <c r="BO199" s="732"/>
      <c r="BP199" s="732"/>
      <c r="BQ199" s="732"/>
      <c r="BR199" s="732"/>
      <c r="BS199" s="732"/>
      <c r="BT199" s="732"/>
      <c r="BU199" s="732"/>
      <c r="BV199" s="732"/>
      <c r="BW199" s="732"/>
      <c r="BX199" s="732"/>
      <c r="BY199" s="732"/>
      <c r="BZ199" s="732"/>
      <c r="CA199" s="732"/>
      <c r="CB199" s="732"/>
      <c r="CC199" s="732"/>
      <c r="CD199" s="732"/>
      <c r="CE199" s="732"/>
      <c r="CF199" s="732"/>
      <c r="CG199" s="732"/>
      <c r="CH199" s="732"/>
      <c r="CI199" s="732"/>
      <c r="CJ199" s="732"/>
      <c r="CK199" s="732"/>
      <c r="CL199" s="732"/>
      <c r="CM199" s="732"/>
      <c r="CN199" s="732"/>
      <c r="CO199" s="732"/>
      <c r="CP199" s="732"/>
      <c r="CQ199" s="732"/>
      <c r="CR199" s="732"/>
      <c r="CS199" s="732"/>
      <c r="CT199" s="732"/>
      <c r="CU199" s="732"/>
      <c r="CV199" s="732"/>
      <c r="CW199" s="732"/>
      <c r="CX199" s="732"/>
      <c r="CY199" s="732"/>
      <c r="CZ199" s="732"/>
      <c r="DA199" s="732"/>
      <c r="DB199" s="732"/>
      <c r="DC199" s="732"/>
      <c r="DD199" s="732"/>
      <c r="DE199" s="732"/>
      <c r="DF199" s="732"/>
      <c r="DG199" s="732"/>
      <c r="DH199" s="732"/>
      <c r="DI199" s="732"/>
      <c r="DJ199" s="732"/>
      <c r="DK199" s="732"/>
      <c r="DL199" s="732"/>
      <c r="DM199" s="732"/>
      <c r="DN199" s="732"/>
      <c r="DO199" s="732"/>
      <c r="DP199" s="732"/>
      <c r="DQ199" s="732"/>
      <c r="DR199" s="732"/>
      <c r="DS199" s="732"/>
      <c r="DT199" s="732"/>
      <c r="DU199" s="732"/>
      <c r="DV199" s="732"/>
      <c r="DW199" s="732"/>
      <c r="DX199" s="732"/>
      <c r="DY199" s="732"/>
      <c r="DZ199" s="732"/>
      <c r="EA199" s="732"/>
      <c r="EB199" s="732"/>
      <c r="EC199" s="732"/>
      <c r="ED199" s="732"/>
      <c r="EE199" s="732"/>
      <c r="EF199" s="732"/>
      <c r="EG199" s="732"/>
      <c r="EH199" s="732"/>
      <c r="EI199" s="732"/>
      <c r="EJ199" s="732"/>
      <c r="EK199" s="732"/>
      <c r="EL199" s="732"/>
      <c r="EM199" s="732"/>
      <c r="EN199" s="732"/>
      <c r="EO199" s="732"/>
    </row>
    <row r="200" spans="2:145" s="770" customFormat="1" ht="15" customHeight="1" thickBot="1" x14ac:dyDescent="0.3">
      <c r="B200" s="1004">
        <v>35</v>
      </c>
      <c r="C200" s="3641"/>
      <c r="D200" s="3642"/>
      <c r="E200" s="3642"/>
      <c r="F200" s="3642"/>
      <c r="G200" s="3642"/>
      <c r="H200" s="3642"/>
      <c r="I200" s="3642"/>
      <c r="J200" s="3642"/>
      <c r="K200" s="3642"/>
      <c r="L200" s="3642"/>
      <c r="M200" s="3642"/>
      <c r="N200" s="3642"/>
      <c r="O200" s="3642"/>
      <c r="P200" s="3643"/>
      <c r="V200" s="999"/>
      <c r="Y200" s="747"/>
      <c r="Z200" s="747"/>
      <c r="AA200" s="747"/>
      <c r="AB200" s="748"/>
      <c r="AC200" s="749"/>
      <c r="AD200" s="749"/>
      <c r="AE200" s="749"/>
      <c r="AF200" s="749"/>
      <c r="AG200" s="749"/>
      <c r="AH200" s="749"/>
      <c r="AI200" s="749"/>
      <c r="AJ200" s="749"/>
      <c r="AK200" s="749"/>
      <c r="AL200" s="749"/>
      <c r="AM200" s="749"/>
      <c r="AN200" s="749"/>
      <c r="AO200" s="749"/>
      <c r="AP200" s="749"/>
      <c r="AQ200" s="748"/>
      <c r="AR200" s="748"/>
      <c r="AS200" s="749"/>
      <c r="AT200" s="749"/>
      <c r="AU200" s="749"/>
      <c r="AV200" s="749"/>
      <c r="AW200" s="749"/>
      <c r="AX200" s="749"/>
      <c r="AY200" s="749"/>
      <c r="AZ200" s="749"/>
      <c r="BA200" s="749"/>
      <c r="BB200" s="749"/>
      <c r="BC200" s="749"/>
      <c r="BD200" s="749"/>
      <c r="BE200" s="749"/>
      <c r="BF200" s="749"/>
      <c r="BG200" s="748"/>
      <c r="BH200" s="732"/>
      <c r="BI200" s="732"/>
      <c r="BJ200" s="732"/>
      <c r="BK200" s="732"/>
      <c r="BL200" s="732"/>
      <c r="BM200" s="732"/>
      <c r="BN200" s="732"/>
      <c r="BO200" s="732"/>
      <c r="BP200" s="732"/>
      <c r="BQ200" s="732"/>
      <c r="BR200" s="732"/>
      <c r="BS200" s="732"/>
      <c r="BT200" s="732"/>
      <c r="BU200" s="732"/>
      <c r="BV200" s="732"/>
      <c r="BW200" s="732"/>
      <c r="BX200" s="732"/>
      <c r="BY200" s="732"/>
      <c r="BZ200" s="732"/>
      <c r="CA200" s="732"/>
      <c r="CB200" s="732"/>
      <c r="CC200" s="732"/>
      <c r="CD200" s="732"/>
      <c r="CE200" s="732"/>
      <c r="CF200" s="732"/>
      <c r="CG200" s="732"/>
      <c r="CH200" s="732"/>
      <c r="CI200" s="732"/>
      <c r="CJ200" s="732"/>
      <c r="CK200" s="732"/>
      <c r="CL200" s="732"/>
      <c r="CM200" s="732"/>
      <c r="CN200" s="732"/>
      <c r="CO200" s="732"/>
      <c r="CP200" s="732"/>
      <c r="CQ200" s="732"/>
      <c r="CR200" s="732"/>
      <c r="CS200" s="732"/>
      <c r="CT200" s="732"/>
      <c r="CU200" s="732"/>
      <c r="CV200" s="732"/>
      <c r="CW200" s="732"/>
      <c r="CX200" s="732"/>
      <c r="CY200" s="732"/>
      <c r="CZ200" s="732"/>
      <c r="DA200" s="732"/>
      <c r="DB200" s="732"/>
      <c r="DC200" s="732"/>
      <c r="DD200" s="732"/>
      <c r="DE200" s="732"/>
      <c r="DF200" s="732"/>
      <c r="DG200" s="732"/>
      <c r="DH200" s="732"/>
      <c r="DI200" s="732"/>
      <c r="DJ200" s="732"/>
      <c r="DK200" s="732"/>
      <c r="DL200" s="732"/>
      <c r="DM200" s="732"/>
      <c r="DN200" s="732"/>
      <c r="DO200" s="732"/>
      <c r="DP200" s="732"/>
      <c r="DQ200" s="732"/>
      <c r="DR200" s="732"/>
      <c r="DS200" s="732"/>
      <c r="DT200" s="732"/>
      <c r="DU200" s="732"/>
      <c r="DV200" s="732"/>
      <c r="DW200" s="732"/>
      <c r="DX200" s="732"/>
      <c r="DY200" s="732"/>
      <c r="DZ200" s="732"/>
      <c r="EA200" s="732"/>
      <c r="EB200" s="732"/>
      <c r="EC200" s="732"/>
      <c r="ED200" s="732"/>
      <c r="EE200" s="732"/>
      <c r="EF200" s="732"/>
      <c r="EG200" s="732"/>
      <c r="EH200" s="732"/>
      <c r="EI200" s="732"/>
      <c r="EJ200" s="732"/>
      <c r="EK200" s="732"/>
      <c r="EL200" s="732"/>
      <c r="EM200" s="732"/>
      <c r="EN200" s="732"/>
      <c r="EO200" s="732"/>
    </row>
    <row r="201" spans="2:145" ht="15.75" thickBot="1" x14ac:dyDescent="0.3"/>
    <row r="202" spans="2:145" ht="14.25" x14ac:dyDescent="0.25">
      <c r="B202" s="3644"/>
      <c r="C202" s="3645"/>
      <c r="D202" s="3645"/>
      <c r="E202" s="3645"/>
      <c r="F202" s="3645"/>
      <c r="G202" s="3645"/>
      <c r="H202" s="3645"/>
      <c r="I202" s="3645"/>
      <c r="J202" s="3645"/>
      <c r="K202" s="3645"/>
      <c r="L202" s="3645"/>
      <c r="M202" s="3645"/>
      <c r="N202" s="3645"/>
      <c r="O202" s="3645"/>
      <c r="P202" s="3646"/>
    </row>
    <row r="203" spans="2:145" ht="14.25" x14ac:dyDescent="0.25">
      <c r="B203" s="1005" t="s">
        <v>307</v>
      </c>
      <c r="C203" s="3647"/>
      <c r="D203" s="3648"/>
      <c r="E203" s="3648"/>
      <c r="F203" s="3648"/>
      <c r="G203" s="3648"/>
      <c r="H203" s="3648"/>
      <c r="I203" s="3648"/>
      <c r="J203" s="3648"/>
      <c r="K203" s="3648"/>
      <c r="L203" s="3648"/>
      <c r="M203" s="3648"/>
      <c r="N203" s="3648"/>
      <c r="O203" s="3648"/>
      <c r="P203" s="3649"/>
    </row>
    <row r="204" spans="2:145" ht="14.25" x14ac:dyDescent="0.25">
      <c r="B204" s="991" t="s">
        <v>309</v>
      </c>
      <c r="C204" s="3630"/>
      <c r="D204" s="3630"/>
      <c r="E204" s="3630"/>
      <c r="F204" s="3630"/>
      <c r="G204" s="3630"/>
      <c r="H204" s="3630"/>
      <c r="I204" s="3630"/>
      <c r="J204" s="3630"/>
      <c r="K204" s="3630"/>
      <c r="L204" s="3630"/>
      <c r="M204" s="3630"/>
      <c r="N204" s="3630"/>
      <c r="O204" s="3630"/>
      <c r="P204" s="3631"/>
    </row>
    <row r="205" spans="2:145" ht="30" customHeight="1" x14ac:dyDescent="0.25">
      <c r="B205" s="995">
        <v>2</v>
      </c>
      <c r="C205" s="3632"/>
      <c r="D205" s="3633"/>
      <c r="E205" s="3633"/>
      <c r="F205" s="3633"/>
      <c r="G205" s="3633"/>
      <c r="H205" s="3633"/>
      <c r="I205" s="3633"/>
      <c r="J205" s="3633"/>
      <c r="K205" s="3633"/>
      <c r="L205" s="3633"/>
      <c r="M205" s="3633"/>
      <c r="N205" s="3633"/>
      <c r="O205" s="3633"/>
      <c r="P205" s="3634"/>
    </row>
    <row r="206" spans="2:145" ht="27" customHeight="1" x14ac:dyDescent="0.25">
      <c r="B206" s="995">
        <v>3</v>
      </c>
      <c r="C206" s="3632"/>
      <c r="D206" s="3633"/>
      <c r="E206" s="3633"/>
      <c r="F206" s="3633"/>
      <c r="G206" s="3633"/>
      <c r="H206" s="3633"/>
      <c r="I206" s="3633"/>
      <c r="J206" s="3633"/>
      <c r="K206" s="3633"/>
      <c r="L206" s="3633"/>
      <c r="M206" s="3633"/>
      <c r="N206" s="3633"/>
      <c r="O206" s="3633"/>
      <c r="P206" s="3634"/>
    </row>
    <row r="207" spans="2:145" ht="35.25" customHeight="1" thickBot="1" x14ac:dyDescent="0.3">
      <c r="B207" s="1004">
        <v>4</v>
      </c>
      <c r="C207" s="3635"/>
      <c r="D207" s="3636"/>
      <c r="E207" s="3636"/>
      <c r="F207" s="3636"/>
      <c r="G207" s="3636"/>
      <c r="H207" s="3636"/>
      <c r="I207" s="3636"/>
      <c r="J207" s="3636"/>
      <c r="K207" s="3636"/>
      <c r="L207" s="3636"/>
      <c r="M207" s="3636"/>
      <c r="N207" s="3636"/>
      <c r="O207" s="3636"/>
      <c r="P207" s="3637"/>
    </row>
    <row r="208" spans="2:145" x14ac:dyDescent="0.25"/>
    <row r="209" spans="2:145" x14ac:dyDescent="0.25"/>
    <row r="210" spans="2:145" x14ac:dyDescent="0.25"/>
    <row r="211" spans="2:145" x14ac:dyDescent="0.25"/>
    <row r="212" spans="2:145" s="770" customFormat="1" ht="14.25" customHeight="1" outlineLevel="1" x14ac:dyDescent="0.25">
      <c r="B212" s="803">
        <v>13</v>
      </c>
      <c r="C212" s="804" t="s">
        <v>2123</v>
      </c>
      <c r="D212" s="432" t="s">
        <v>1877</v>
      </c>
      <c r="E212" s="805" t="s">
        <v>41</v>
      </c>
      <c r="F212" s="806">
        <v>3</v>
      </c>
      <c r="G212" s="1006"/>
      <c r="H212" s="1007"/>
      <c r="I212" s="1008"/>
      <c r="J212" s="1008"/>
      <c r="K212" s="1008"/>
      <c r="L212" s="1008"/>
      <c r="M212" s="1008"/>
      <c r="N212" s="1008"/>
      <c r="O212" s="1008"/>
      <c r="P212" s="1008"/>
      <c r="Q212" s="1008"/>
      <c r="R212" s="1008"/>
      <c r="S212" s="1008"/>
      <c r="T212" s="732"/>
      <c r="U212" s="839"/>
      <c r="V212" s="810"/>
      <c r="W212" s="811"/>
      <c r="Y212" s="782"/>
      <c r="Z212" s="782"/>
      <c r="AA212" s="747"/>
      <c r="AB212" s="748"/>
      <c r="AC212" s="780"/>
      <c r="AD212" s="780"/>
      <c r="AE212" s="780"/>
      <c r="AF212" s="780"/>
      <c r="AG212" s="780"/>
      <c r="AH212" s="780"/>
      <c r="AI212" s="780"/>
      <c r="AJ212" s="780"/>
      <c r="AK212" s="780"/>
      <c r="AL212" s="780"/>
      <c r="AM212" s="780"/>
      <c r="AN212" s="780"/>
      <c r="AO212" s="780"/>
      <c r="AP212" s="780"/>
      <c r="AQ212" s="748"/>
      <c r="AR212" s="748"/>
      <c r="AS212" s="780"/>
      <c r="AT212" s="780"/>
      <c r="AU212" s="780"/>
      <c r="AV212" s="780"/>
      <c r="AW212" s="780"/>
      <c r="AX212" s="780"/>
      <c r="AY212" s="780"/>
      <c r="AZ212" s="780"/>
      <c r="BA212" s="780"/>
      <c r="BB212" s="780"/>
      <c r="BC212" s="780"/>
      <c r="BD212" s="780"/>
      <c r="BE212" s="780"/>
      <c r="BF212" s="780"/>
      <c r="BG212" s="748"/>
      <c r="BH212" s="732"/>
      <c r="BI212" s="732"/>
      <c r="BJ212" s="732"/>
      <c r="BK212" s="732"/>
      <c r="BL212" s="732"/>
      <c r="BM212" s="732"/>
      <c r="BN212" s="732"/>
      <c r="BO212" s="732"/>
      <c r="BP212" s="732"/>
      <c r="BQ212" s="732"/>
      <c r="BR212" s="732"/>
      <c r="BS212" s="732"/>
      <c r="BT212" s="732"/>
      <c r="BU212" s="732"/>
      <c r="BV212" s="732"/>
      <c r="BW212" s="732"/>
      <c r="BX212" s="732"/>
      <c r="BY212" s="732"/>
      <c r="BZ212" s="732"/>
      <c r="CA212" s="732"/>
      <c r="CB212" s="732"/>
      <c r="CC212" s="732"/>
      <c r="CD212" s="732"/>
      <c r="CE212" s="732"/>
      <c r="CF212" s="732"/>
      <c r="CG212" s="732"/>
      <c r="CH212" s="732"/>
      <c r="CI212" s="732"/>
      <c r="CJ212" s="732"/>
      <c r="CK212" s="732"/>
      <c r="CL212" s="732"/>
      <c r="CM212" s="732"/>
      <c r="CN212" s="732"/>
      <c r="CO212" s="732"/>
      <c r="CP212" s="732"/>
      <c r="CQ212" s="732"/>
      <c r="CR212" s="732"/>
      <c r="CS212" s="732"/>
      <c r="CT212" s="732"/>
      <c r="CU212" s="732"/>
      <c r="CV212" s="732"/>
      <c r="CW212" s="732"/>
      <c r="CX212" s="732"/>
      <c r="CY212" s="732"/>
      <c r="CZ212" s="732"/>
      <c r="DA212" s="732"/>
      <c r="DB212" s="732"/>
      <c r="DC212" s="732"/>
      <c r="DD212" s="732"/>
      <c r="DE212" s="732"/>
      <c r="DF212" s="732"/>
      <c r="DG212" s="732"/>
      <c r="DH212" s="732"/>
      <c r="DI212" s="732"/>
      <c r="DJ212" s="732"/>
      <c r="DK212" s="732"/>
      <c r="DL212" s="732"/>
      <c r="DM212" s="732"/>
      <c r="DN212" s="732"/>
      <c r="DO212" s="732"/>
      <c r="DP212" s="732"/>
      <c r="DQ212" s="732"/>
      <c r="DR212" s="732"/>
      <c r="DS212" s="732"/>
      <c r="DT212" s="732"/>
      <c r="DU212" s="732"/>
      <c r="DV212" s="732"/>
      <c r="DW212" s="732"/>
      <c r="DX212" s="732"/>
      <c r="DY212" s="732"/>
      <c r="DZ212" s="732"/>
      <c r="EA212" s="732"/>
      <c r="EB212" s="732"/>
      <c r="EC212" s="732"/>
      <c r="ED212" s="732"/>
      <c r="EE212" s="732"/>
      <c r="EF212" s="732"/>
      <c r="EG212" s="732"/>
      <c r="EH212" s="732"/>
      <c r="EI212" s="732"/>
      <c r="EJ212" s="732"/>
      <c r="EK212" s="732"/>
      <c r="EL212" s="732"/>
      <c r="EM212" s="732"/>
      <c r="EN212" s="732"/>
      <c r="EO212" s="732"/>
    </row>
    <row r="213" spans="2:145" s="770" customFormat="1" ht="14.25" customHeight="1" outlineLevel="1" x14ac:dyDescent="0.25">
      <c r="B213" s="803">
        <v>13</v>
      </c>
      <c r="C213" s="804" t="s">
        <v>2124</v>
      </c>
      <c r="D213" s="432" t="s">
        <v>1877</v>
      </c>
      <c r="E213" s="805" t="s">
        <v>41</v>
      </c>
      <c r="F213" s="806">
        <v>3</v>
      </c>
      <c r="G213" s="1006"/>
      <c r="H213" s="1007"/>
      <c r="I213" s="1008"/>
      <c r="J213" s="1008"/>
      <c r="K213" s="1008"/>
      <c r="L213" s="1008"/>
      <c r="M213" s="1008"/>
      <c r="N213" s="1008"/>
      <c r="O213" s="1008"/>
      <c r="P213" s="1008"/>
      <c r="Q213" s="1008"/>
      <c r="R213" s="1008"/>
      <c r="S213" s="1008"/>
      <c r="T213" s="732"/>
      <c r="U213" s="839"/>
      <c r="V213" s="810"/>
      <c r="W213" s="811"/>
      <c r="Y213" s="782"/>
      <c r="Z213" s="782"/>
      <c r="AA213" s="747"/>
      <c r="AB213" s="748"/>
      <c r="AC213" s="780"/>
      <c r="AD213" s="780"/>
      <c r="AE213" s="780"/>
      <c r="AF213" s="780"/>
      <c r="AG213" s="780"/>
      <c r="AH213" s="780"/>
      <c r="AI213" s="780"/>
      <c r="AJ213" s="780"/>
      <c r="AK213" s="780"/>
      <c r="AL213" s="780"/>
      <c r="AM213" s="780"/>
      <c r="AN213" s="780"/>
      <c r="AO213" s="780"/>
      <c r="AP213" s="780"/>
      <c r="AQ213" s="748"/>
      <c r="AR213" s="748"/>
      <c r="AS213" s="780"/>
      <c r="AT213" s="780"/>
      <c r="AU213" s="780"/>
      <c r="AV213" s="780"/>
      <c r="AW213" s="780"/>
      <c r="AX213" s="780"/>
      <c r="AY213" s="780"/>
      <c r="AZ213" s="780"/>
      <c r="BA213" s="780"/>
      <c r="BB213" s="780"/>
      <c r="BC213" s="780"/>
      <c r="BD213" s="780"/>
      <c r="BE213" s="780"/>
      <c r="BF213" s="780"/>
      <c r="BG213" s="748"/>
      <c r="BH213" s="732"/>
      <c r="BI213" s="732"/>
      <c r="BJ213" s="732"/>
      <c r="BK213" s="732"/>
      <c r="BL213" s="732"/>
      <c r="BM213" s="732"/>
      <c r="BN213" s="732"/>
      <c r="BO213" s="732"/>
      <c r="BP213" s="732"/>
      <c r="BQ213" s="732"/>
      <c r="BR213" s="732"/>
      <c r="BS213" s="732"/>
      <c r="BT213" s="732"/>
      <c r="BU213" s="732"/>
      <c r="BV213" s="732"/>
      <c r="BW213" s="732"/>
      <c r="BX213" s="732"/>
      <c r="BY213" s="732"/>
      <c r="BZ213" s="732"/>
      <c r="CA213" s="732"/>
      <c r="CB213" s="732"/>
      <c r="CC213" s="732"/>
      <c r="CD213" s="732"/>
      <c r="CE213" s="732"/>
      <c r="CF213" s="732"/>
      <c r="CG213" s="732"/>
      <c r="CH213" s="732"/>
      <c r="CI213" s="732"/>
      <c r="CJ213" s="732"/>
      <c r="CK213" s="732"/>
      <c r="CL213" s="732"/>
      <c r="CM213" s="732"/>
      <c r="CN213" s="732"/>
      <c r="CO213" s="732"/>
      <c r="CP213" s="732"/>
      <c r="CQ213" s="732"/>
      <c r="CR213" s="732"/>
      <c r="CS213" s="732"/>
      <c r="CT213" s="732"/>
      <c r="CU213" s="732"/>
      <c r="CV213" s="732"/>
      <c r="CW213" s="732"/>
      <c r="CX213" s="732"/>
      <c r="CY213" s="732"/>
      <c r="CZ213" s="732"/>
      <c r="DA213" s="732"/>
      <c r="DB213" s="732"/>
      <c r="DC213" s="732"/>
      <c r="DD213" s="732"/>
      <c r="DE213" s="732"/>
      <c r="DF213" s="732"/>
      <c r="DG213" s="732"/>
      <c r="DH213" s="732"/>
      <c r="DI213" s="732"/>
      <c r="DJ213" s="732"/>
      <c r="DK213" s="732"/>
      <c r="DL213" s="732"/>
      <c r="DM213" s="732"/>
      <c r="DN213" s="732"/>
      <c r="DO213" s="732"/>
      <c r="DP213" s="732"/>
      <c r="DQ213" s="732"/>
      <c r="DR213" s="732"/>
      <c r="DS213" s="732"/>
      <c r="DT213" s="732"/>
      <c r="DU213" s="732"/>
      <c r="DV213" s="732"/>
      <c r="DW213" s="732"/>
      <c r="DX213" s="732"/>
      <c r="DY213" s="732"/>
      <c r="DZ213" s="732"/>
      <c r="EA213" s="732"/>
      <c r="EB213" s="732"/>
      <c r="EC213" s="732"/>
      <c r="ED213" s="732"/>
      <c r="EE213" s="732"/>
      <c r="EF213" s="732"/>
      <c r="EG213" s="732"/>
      <c r="EH213" s="732"/>
      <c r="EI213" s="732"/>
      <c r="EJ213" s="732"/>
      <c r="EK213" s="732"/>
      <c r="EL213" s="732"/>
      <c r="EM213" s="732"/>
      <c r="EN213" s="732"/>
      <c r="EO213" s="732"/>
    </row>
    <row r="214" spans="2:145" s="832" customFormat="1" ht="14.25" customHeight="1" outlineLevel="1" x14ac:dyDescent="0.25">
      <c r="B214" s="1009">
        <v>13</v>
      </c>
      <c r="C214" s="1010" t="s">
        <v>2125</v>
      </c>
      <c r="D214" s="1011" t="s">
        <v>1877</v>
      </c>
      <c r="E214" s="1012" t="s">
        <v>41</v>
      </c>
      <c r="F214" s="1013">
        <v>3</v>
      </c>
      <c r="G214" s="1014"/>
      <c r="H214" s="1015"/>
      <c r="I214" s="1016"/>
      <c r="J214" s="1016"/>
      <c r="K214" s="1016"/>
      <c r="L214" s="1016"/>
      <c r="M214" s="1016"/>
      <c r="N214" s="1016"/>
      <c r="O214" s="1016"/>
      <c r="P214" s="1016"/>
      <c r="Q214" s="1016"/>
      <c r="R214" s="1016"/>
      <c r="S214" s="1016"/>
      <c r="T214" s="833"/>
      <c r="U214" s="839"/>
      <c r="V214" s="1017"/>
      <c r="W214" s="1018"/>
      <c r="Y214" s="1019"/>
      <c r="Z214" s="1019"/>
      <c r="AA214" s="1020"/>
      <c r="AB214" s="1021"/>
      <c r="AC214" s="1022"/>
      <c r="AD214" s="1022"/>
      <c r="AE214" s="1022"/>
      <c r="AF214" s="1022"/>
      <c r="AG214" s="1022"/>
      <c r="AH214" s="1022"/>
      <c r="AI214" s="1022"/>
      <c r="AJ214" s="1022"/>
      <c r="AK214" s="1022"/>
      <c r="AL214" s="1022"/>
      <c r="AM214" s="1022"/>
      <c r="AN214" s="1022"/>
      <c r="AO214" s="1022"/>
      <c r="AP214" s="1022"/>
      <c r="AQ214" s="1021"/>
      <c r="AR214" s="1021"/>
      <c r="AS214" s="1022"/>
      <c r="AT214" s="1022"/>
      <c r="AU214" s="1022"/>
      <c r="AV214" s="1022"/>
      <c r="AW214" s="1022"/>
      <c r="AX214" s="1022"/>
      <c r="AY214" s="1022"/>
      <c r="AZ214" s="1022"/>
      <c r="BA214" s="1022"/>
      <c r="BB214" s="1022"/>
      <c r="BC214" s="1022"/>
      <c r="BD214" s="1022"/>
      <c r="BE214" s="1022"/>
      <c r="BF214" s="1022"/>
      <c r="BG214" s="1021"/>
      <c r="BH214" s="833"/>
      <c r="BI214" s="833"/>
      <c r="BJ214" s="833"/>
      <c r="BK214" s="833"/>
      <c r="BL214" s="833"/>
      <c r="BM214" s="833"/>
      <c r="BN214" s="833"/>
      <c r="BO214" s="833"/>
      <c r="BP214" s="833"/>
      <c r="BQ214" s="833"/>
      <c r="BR214" s="833"/>
      <c r="BS214" s="833"/>
      <c r="BT214" s="833"/>
      <c r="BU214" s="833"/>
      <c r="BV214" s="833"/>
      <c r="BW214" s="833"/>
      <c r="BX214" s="833"/>
      <c r="BY214" s="833"/>
      <c r="BZ214" s="833"/>
      <c r="CA214" s="833"/>
      <c r="CB214" s="833"/>
      <c r="CC214" s="833"/>
      <c r="CD214" s="833"/>
      <c r="CE214" s="833"/>
      <c r="CF214" s="833"/>
      <c r="CG214" s="833"/>
      <c r="CH214" s="833"/>
      <c r="CI214" s="833"/>
      <c r="CJ214" s="833"/>
      <c r="CK214" s="833"/>
      <c r="CL214" s="833"/>
      <c r="CM214" s="833"/>
      <c r="CN214" s="833"/>
      <c r="CO214" s="833"/>
      <c r="CP214" s="833"/>
      <c r="CQ214" s="833"/>
      <c r="CR214" s="833"/>
      <c r="CS214" s="833"/>
      <c r="CT214" s="833"/>
      <c r="CU214" s="833"/>
      <c r="CV214" s="833"/>
      <c r="CW214" s="833"/>
      <c r="CX214" s="833"/>
      <c r="CY214" s="833"/>
      <c r="CZ214" s="833"/>
      <c r="DA214" s="833"/>
      <c r="DB214" s="833"/>
      <c r="DC214" s="833"/>
      <c r="DD214" s="833"/>
      <c r="DE214" s="833"/>
      <c r="DF214" s="833"/>
      <c r="DG214" s="833"/>
      <c r="DH214" s="833"/>
      <c r="DI214" s="833"/>
      <c r="DJ214" s="833"/>
      <c r="DK214" s="833"/>
      <c r="DL214" s="833"/>
      <c r="DM214" s="833"/>
      <c r="DN214" s="833"/>
      <c r="DO214" s="833"/>
      <c r="DP214" s="833"/>
      <c r="DQ214" s="833"/>
      <c r="DR214" s="833"/>
      <c r="DS214" s="833"/>
      <c r="DT214" s="833"/>
      <c r="DU214" s="833"/>
      <c r="DV214" s="833"/>
      <c r="DW214" s="833"/>
      <c r="DX214" s="833"/>
      <c r="DY214" s="833"/>
      <c r="DZ214" s="833"/>
      <c r="EA214" s="833"/>
      <c r="EB214" s="833"/>
      <c r="EC214" s="833"/>
      <c r="ED214" s="833"/>
      <c r="EE214" s="833"/>
      <c r="EF214" s="833"/>
      <c r="EG214" s="833"/>
      <c r="EH214" s="833"/>
      <c r="EI214" s="833"/>
      <c r="EJ214" s="833"/>
      <c r="EK214" s="833"/>
      <c r="EL214" s="833"/>
      <c r="EM214" s="833"/>
      <c r="EN214" s="833"/>
      <c r="EO214" s="833"/>
    </row>
    <row r="215" spans="2:145" s="770" customFormat="1" ht="14.25" customHeight="1" outlineLevel="1" x14ac:dyDescent="0.25">
      <c r="B215" s="803">
        <v>13</v>
      </c>
      <c r="C215" s="804" t="s">
        <v>2126</v>
      </c>
      <c r="D215" s="432" t="s">
        <v>1877</v>
      </c>
      <c r="E215" s="805" t="s">
        <v>41</v>
      </c>
      <c r="F215" s="806">
        <v>3</v>
      </c>
      <c r="G215" s="1006"/>
      <c r="H215" s="1007"/>
      <c r="I215" s="1008"/>
      <c r="J215" s="1008"/>
      <c r="K215" s="1008"/>
      <c r="L215" s="1008"/>
      <c r="M215" s="1008"/>
      <c r="N215" s="1008"/>
      <c r="O215" s="1008"/>
      <c r="P215" s="1008"/>
      <c r="Q215" s="1008"/>
      <c r="R215" s="1008"/>
      <c r="S215" s="1008"/>
      <c r="T215" s="732"/>
      <c r="U215" s="839"/>
      <c r="V215" s="810"/>
      <c r="W215" s="811"/>
      <c r="Y215" s="782"/>
      <c r="Z215" s="782"/>
      <c r="AA215" s="747"/>
      <c r="AB215" s="748"/>
      <c r="AC215" s="780"/>
      <c r="AD215" s="780"/>
      <c r="AE215" s="780"/>
      <c r="AF215" s="780"/>
      <c r="AG215" s="780"/>
      <c r="AH215" s="780"/>
      <c r="AI215" s="780"/>
      <c r="AJ215" s="780"/>
      <c r="AK215" s="780"/>
      <c r="AL215" s="780"/>
      <c r="AM215" s="780"/>
      <c r="AN215" s="780"/>
      <c r="AO215" s="780"/>
      <c r="AP215" s="780"/>
      <c r="AQ215" s="748"/>
      <c r="AR215" s="748"/>
      <c r="AS215" s="780"/>
      <c r="AT215" s="780"/>
      <c r="AU215" s="780"/>
      <c r="AV215" s="780"/>
      <c r="AW215" s="780"/>
      <c r="AX215" s="780"/>
      <c r="AY215" s="780"/>
      <c r="AZ215" s="780"/>
      <c r="BA215" s="780"/>
      <c r="BB215" s="780"/>
      <c r="BC215" s="780"/>
      <c r="BD215" s="780"/>
      <c r="BE215" s="780"/>
      <c r="BF215" s="780"/>
      <c r="BG215" s="748"/>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c r="CB215" s="732"/>
      <c r="CC215" s="732"/>
      <c r="CD215" s="732"/>
      <c r="CE215" s="732"/>
      <c r="CF215" s="732"/>
      <c r="CG215" s="732"/>
      <c r="CH215" s="732"/>
      <c r="CI215" s="732"/>
      <c r="CJ215" s="732"/>
      <c r="CK215" s="732"/>
      <c r="CL215" s="732"/>
      <c r="CM215" s="732"/>
      <c r="CN215" s="732"/>
      <c r="CO215" s="732"/>
      <c r="CP215" s="732"/>
      <c r="CQ215" s="732"/>
      <c r="CR215" s="732"/>
      <c r="CS215" s="732"/>
      <c r="CT215" s="732"/>
      <c r="CU215" s="732"/>
      <c r="CV215" s="732"/>
      <c r="CW215" s="732"/>
      <c r="CX215" s="732"/>
      <c r="CY215" s="732"/>
      <c r="CZ215" s="732"/>
      <c r="DA215" s="732"/>
      <c r="DB215" s="732"/>
      <c r="DC215" s="732"/>
      <c r="DD215" s="732"/>
      <c r="DE215" s="732"/>
      <c r="DF215" s="732"/>
      <c r="DG215" s="732"/>
      <c r="DH215" s="732"/>
      <c r="DI215" s="732"/>
      <c r="DJ215" s="732"/>
      <c r="DK215" s="732"/>
      <c r="DL215" s="732"/>
      <c r="DM215" s="732"/>
      <c r="DN215" s="732"/>
      <c r="DO215" s="732"/>
      <c r="DP215" s="732"/>
      <c r="DQ215" s="732"/>
      <c r="DR215" s="732"/>
      <c r="DS215" s="732"/>
      <c r="DT215" s="732"/>
      <c r="DU215" s="732"/>
      <c r="DV215" s="732"/>
      <c r="DW215" s="732"/>
      <c r="DX215" s="732"/>
      <c r="DY215" s="732"/>
      <c r="DZ215" s="732"/>
      <c r="EA215" s="732"/>
      <c r="EB215" s="732"/>
      <c r="EC215" s="732"/>
      <c r="ED215" s="732"/>
      <c r="EE215" s="732"/>
      <c r="EF215" s="732"/>
      <c r="EG215" s="732"/>
      <c r="EH215" s="732"/>
      <c r="EI215" s="732"/>
      <c r="EJ215" s="732"/>
      <c r="EK215" s="732"/>
      <c r="EL215" s="732"/>
      <c r="EM215" s="732"/>
      <c r="EN215" s="732"/>
      <c r="EO215" s="732"/>
    </row>
    <row r="216" spans="2:145" s="770" customFormat="1" ht="14.25" customHeight="1" outlineLevel="1" x14ac:dyDescent="0.25">
      <c r="B216" s="803">
        <v>13</v>
      </c>
      <c r="C216" s="804" t="s">
        <v>2127</v>
      </c>
      <c r="D216" s="432" t="s">
        <v>1877</v>
      </c>
      <c r="E216" s="805" t="s">
        <v>41</v>
      </c>
      <c r="F216" s="806">
        <v>3</v>
      </c>
      <c r="G216" s="1006"/>
      <c r="H216" s="1007"/>
      <c r="I216" s="1008"/>
      <c r="J216" s="1008"/>
      <c r="K216" s="1008"/>
      <c r="L216" s="1008"/>
      <c r="M216" s="1008"/>
      <c r="N216" s="1008"/>
      <c r="O216" s="1008"/>
      <c r="P216" s="1008"/>
      <c r="Q216" s="1008"/>
      <c r="R216" s="1008"/>
      <c r="S216" s="1008"/>
      <c r="T216" s="732"/>
      <c r="U216" s="839"/>
      <c r="V216" s="810"/>
      <c r="W216" s="811"/>
      <c r="Y216" s="782"/>
      <c r="Z216" s="782"/>
      <c r="AA216" s="747"/>
      <c r="AB216" s="748"/>
      <c r="AC216" s="780"/>
      <c r="AD216" s="780"/>
      <c r="AE216" s="780"/>
      <c r="AF216" s="780"/>
      <c r="AG216" s="780"/>
      <c r="AH216" s="780"/>
      <c r="AI216" s="780"/>
      <c r="AJ216" s="780"/>
      <c r="AK216" s="780"/>
      <c r="AL216" s="780"/>
      <c r="AM216" s="780"/>
      <c r="AN216" s="780"/>
      <c r="AO216" s="780"/>
      <c r="AP216" s="780"/>
      <c r="AQ216" s="748"/>
      <c r="AR216" s="748"/>
      <c r="AS216" s="780"/>
      <c r="AT216" s="780"/>
      <c r="AU216" s="780"/>
      <c r="AV216" s="780"/>
      <c r="AW216" s="780"/>
      <c r="AX216" s="780"/>
      <c r="AY216" s="780"/>
      <c r="AZ216" s="780"/>
      <c r="BA216" s="780"/>
      <c r="BB216" s="780"/>
      <c r="BC216" s="780"/>
      <c r="BD216" s="780"/>
      <c r="BE216" s="780"/>
      <c r="BF216" s="780"/>
      <c r="BG216" s="748"/>
      <c r="BH216" s="732"/>
      <c r="BI216" s="732"/>
      <c r="BJ216" s="732"/>
      <c r="BK216" s="732"/>
      <c r="BL216" s="732"/>
      <c r="BM216" s="732"/>
      <c r="BN216" s="732"/>
      <c r="BO216" s="732"/>
      <c r="BP216" s="732"/>
      <c r="BQ216" s="732"/>
      <c r="BR216" s="732"/>
      <c r="BS216" s="732"/>
      <c r="BT216" s="732"/>
      <c r="BU216" s="732"/>
      <c r="BV216" s="732"/>
      <c r="BW216" s="732"/>
      <c r="BX216" s="732"/>
      <c r="BY216" s="732"/>
      <c r="BZ216" s="732"/>
      <c r="CA216" s="732"/>
      <c r="CB216" s="732"/>
      <c r="CC216" s="732"/>
      <c r="CD216" s="732"/>
      <c r="CE216" s="732"/>
      <c r="CF216" s="732"/>
      <c r="CG216" s="732"/>
      <c r="CH216" s="732"/>
      <c r="CI216" s="732"/>
      <c r="CJ216" s="732"/>
      <c r="CK216" s="732"/>
      <c r="CL216" s="732"/>
      <c r="CM216" s="732"/>
      <c r="CN216" s="732"/>
      <c r="CO216" s="732"/>
      <c r="CP216" s="732"/>
      <c r="CQ216" s="732"/>
      <c r="CR216" s="732"/>
      <c r="CS216" s="732"/>
      <c r="CT216" s="732"/>
      <c r="CU216" s="732"/>
      <c r="CV216" s="732"/>
      <c r="CW216" s="732"/>
      <c r="CX216" s="732"/>
      <c r="CY216" s="732"/>
      <c r="CZ216" s="732"/>
      <c r="DA216" s="732"/>
      <c r="DB216" s="732"/>
      <c r="DC216" s="732"/>
      <c r="DD216" s="732"/>
      <c r="DE216" s="732"/>
      <c r="DF216" s="732"/>
      <c r="DG216" s="732"/>
      <c r="DH216" s="732"/>
      <c r="DI216" s="732"/>
      <c r="DJ216" s="732"/>
      <c r="DK216" s="732"/>
      <c r="DL216" s="732"/>
      <c r="DM216" s="732"/>
      <c r="DN216" s="732"/>
      <c r="DO216" s="732"/>
      <c r="DP216" s="732"/>
      <c r="DQ216" s="732"/>
      <c r="DR216" s="732"/>
      <c r="DS216" s="732"/>
      <c r="DT216" s="732"/>
      <c r="DU216" s="732"/>
      <c r="DV216" s="732"/>
      <c r="DW216" s="732"/>
      <c r="DX216" s="732"/>
      <c r="DY216" s="732"/>
      <c r="DZ216" s="732"/>
      <c r="EA216" s="732"/>
      <c r="EB216" s="732"/>
      <c r="EC216" s="732"/>
      <c r="ED216" s="732"/>
      <c r="EE216" s="732"/>
      <c r="EF216" s="732"/>
      <c r="EG216" s="732"/>
      <c r="EH216" s="732"/>
      <c r="EI216" s="732"/>
      <c r="EJ216" s="732"/>
      <c r="EK216" s="732"/>
      <c r="EL216" s="732"/>
      <c r="EM216" s="732"/>
      <c r="EN216" s="732"/>
      <c r="EO216" s="732"/>
    </row>
    <row r="217" spans="2:145" s="832" customFormat="1" ht="14.25" customHeight="1" outlineLevel="1" x14ac:dyDescent="0.25">
      <c r="B217" s="1009">
        <v>13</v>
      </c>
      <c r="C217" s="1010" t="s">
        <v>2128</v>
      </c>
      <c r="D217" s="1011" t="s">
        <v>1877</v>
      </c>
      <c r="E217" s="1012" t="s">
        <v>41</v>
      </c>
      <c r="F217" s="1013">
        <v>3</v>
      </c>
      <c r="G217" s="1014"/>
      <c r="H217" s="1015"/>
      <c r="I217" s="1016"/>
      <c r="J217" s="1016"/>
      <c r="K217" s="1016"/>
      <c r="L217" s="1016"/>
      <c r="M217" s="1016"/>
      <c r="N217" s="1016"/>
      <c r="O217" s="1016"/>
      <c r="P217" s="1016"/>
      <c r="Q217" s="1016"/>
      <c r="R217" s="1016"/>
      <c r="S217" s="1016"/>
      <c r="T217" s="833"/>
      <c r="U217" s="839"/>
      <c r="V217" s="1017"/>
      <c r="W217" s="1018"/>
      <c r="Y217" s="1019"/>
      <c r="Z217" s="1019"/>
      <c r="AA217" s="1020"/>
      <c r="AB217" s="1021"/>
      <c r="AC217" s="1022"/>
      <c r="AD217" s="1022"/>
      <c r="AE217" s="1022"/>
      <c r="AF217" s="1022"/>
      <c r="AG217" s="1022"/>
      <c r="AH217" s="1022"/>
      <c r="AI217" s="1022"/>
      <c r="AJ217" s="1022"/>
      <c r="AK217" s="1022"/>
      <c r="AL217" s="1022"/>
      <c r="AM217" s="1022"/>
      <c r="AN217" s="1022"/>
      <c r="AO217" s="1022"/>
      <c r="AP217" s="1022"/>
      <c r="AQ217" s="1021"/>
      <c r="AR217" s="1021"/>
      <c r="AS217" s="1022"/>
      <c r="AT217" s="1022"/>
      <c r="AU217" s="1022"/>
      <c r="AV217" s="1022"/>
      <c r="AW217" s="1022"/>
      <c r="AX217" s="1022"/>
      <c r="AY217" s="1022"/>
      <c r="AZ217" s="1022"/>
      <c r="BA217" s="1022"/>
      <c r="BB217" s="1022"/>
      <c r="BC217" s="1022"/>
      <c r="BD217" s="1022"/>
      <c r="BE217" s="1022"/>
      <c r="BF217" s="1022"/>
      <c r="BG217" s="1021"/>
      <c r="BH217" s="833"/>
      <c r="BI217" s="833"/>
      <c r="BJ217" s="833"/>
      <c r="BK217" s="833"/>
      <c r="BL217" s="833"/>
      <c r="BM217" s="833"/>
      <c r="BN217" s="833"/>
      <c r="BO217" s="833"/>
      <c r="BP217" s="833"/>
      <c r="BQ217" s="833"/>
      <c r="BR217" s="833"/>
      <c r="BS217" s="833"/>
      <c r="BT217" s="833"/>
      <c r="BU217" s="833"/>
      <c r="BV217" s="833"/>
      <c r="BW217" s="833"/>
      <c r="BX217" s="833"/>
      <c r="BY217" s="833"/>
      <c r="BZ217" s="833"/>
      <c r="CA217" s="833"/>
      <c r="CB217" s="833"/>
      <c r="CC217" s="833"/>
      <c r="CD217" s="833"/>
      <c r="CE217" s="833"/>
      <c r="CF217" s="833"/>
      <c r="CG217" s="833"/>
      <c r="CH217" s="833"/>
      <c r="CI217" s="833"/>
      <c r="CJ217" s="833"/>
      <c r="CK217" s="833"/>
      <c r="CL217" s="833"/>
      <c r="CM217" s="833"/>
      <c r="CN217" s="833"/>
      <c r="CO217" s="833"/>
      <c r="CP217" s="833"/>
      <c r="CQ217" s="833"/>
      <c r="CR217" s="833"/>
      <c r="CS217" s="833"/>
      <c r="CT217" s="833"/>
      <c r="CU217" s="833"/>
      <c r="CV217" s="833"/>
      <c r="CW217" s="833"/>
      <c r="CX217" s="833"/>
      <c r="CY217" s="833"/>
      <c r="CZ217" s="833"/>
      <c r="DA217" s="833"/>
      <c r="DB217" s="833"/>
      <c r="DC217" s="833"/>
      <c r="DD217" s="833"/>
      <c r="DE217" s="833"/>
      <c r="DF217" s="833"/>
      <c r="DG217" s="833"/>
      <c r="DH217" s="833"/>
      <c r="DI217" s="833"/>
      <c r="DJ217" s="833"/>
      <c r="DK217" s="833"/>
      <c r="DL217" s="833"/>
      <c r="DM217" s="833"/>
      <c r="DN217" s="833"/>
      <c r="DO217" s="833"/>
      <c r="DP217" s="833"/>
      <c r="DQ217" s="833"/>
      <c r="DR217" s="833"/>
      <c r="DS217" s="833"/>
      <c r="DT217" s="833"/>
      <c r="DU217" s="833"/>
      <c r="DV217" s="833"/>
      <c r="DW217" s="833"/>
      <c r="DX217" s="833"/>
      <c r="DY217" s="833"/>
      <c r="DZ217" s="833"/>
      <c r="EA217" s="833"/>
      <c r="EB217" s="833"/>
      <c r="EC217" s="833"/>
      <c r="ED217" s="833"/>
      <c r="EE217" s="833"/>
      <c r="EF217" s="833"/>
      <c r="EG217" s="833"/>
      <c r="EH217" s="833"/>
      <c r="EI217" s="833"/>
      <c r="EJ217" s="833"/>
      <c r="EK217" s="833"/>
      <c r="EL217" s="833"/>
      <c r="EM217" s="833"/>
      <c r="EN217" s="833"/>
      <c r="EO217" s="833"/>
    </row>
    <row r="218" spans="2:145" s="832" customFormat="1" ht="14.25" customHeight="1" outlineLevel="1" x14ac:dyDescent="0.25">
      <c r="B218" s="1009">
        <v>13</v>
      </c>
      <c r="C218" s="1010" t="s">
        <v>2129</v>
      </c>
      <c r="D218" s="1011" t="s">
        <v>1877</v>
      </c>
      <c r="E218" s="1012" t="s">
        <v>41</v>
      </c>
      <c r="F218" s="1013">
        <v>3</v>
      </c>
      <c r="G218" s="1014"/>
      <c r="H218" s="1015"/>
      <c r="I218" s="1016"/>
      <c r="J218" s="1016"/>
      <c r="K218" s="1016"/>
      <c r="L218" s="1016"/>
      <c r="M218" s="1016"/>
      <c r="N218" s="1016"/>
      <c r="O218" s="1016"/>
      <c r="P218" s="1016"/>
      <c r="Q218" s="1016"/>
      <c r="R218" s="1016"/>
      <c r="S218" s="1016"/>
      <c r="T218" s="833"/>
      <c r="U218" s="839"/>
      <c r="V218" s="1017"/>
      <c r="W218" s="1018"/>
      <c r="Y218" s="1019"/>
      <c r="Z218" s="1019"/>
      <c r="AA218" s="1020"/>
      <c r="AB218" s="1021"/>
      <c r="AC218" s="1022"/>
      <c r="AD218" s="1022"/>
      <c r="AE218" s="1022"/>
      <c r="AF218" s="1022"/>
      <c r="AG218" s="1022"/>
      <c r="AH218" s="1022"/>
      <c r="AI218" s="1022"/>
      <c r="AJ218" s="1022"/>
      <c r="AK218" s="1022"/>
      <c r="AL218" s="1022"/>
      <c r="AM218" s="1022"/>
      <c r="AN218" s="1022"/>
      <c r="AO218" s="1022"/>
      <c r="AP218" s="1022"/>
      <c r="AQ218" s="1021"/>
      <c r="AR218" s="1021"/>
      <c r="AS218" s="1022"/>
      <c r="AT218" s="1022"/>
      <c r="AU218" s="1022"/>
      <c r="AV218" s="1022"/>
      <c r="AW218" s="1022"/>
      <c r="AX218" s="1022"/>
      <c r="AY218" s="1022"/>
      <c r="AZ218" s="1022"/>
      <c r="BA218" s="1022"/>
      <c r="BB218" s="1022"/>
      <c r="BC218" s="1022"/>
      <c r="BD218" s="1022"/>
      <c r="BE218" s="1022"/>
      <c r="BF218" s="1022"/>
      <c r="BG218" s="1021"/>
      <c r="BH218" s="833"/>
      <c r="BI218" s="833"/>
      <c r="BJ218" s="833"/>
      <c r="BK218" s="833"/>
      <c r="BL218" s="833"/>
      <c r="BM218" s="833"/>
      <c r="BN218" s="833"/>
      <c r="BO218" s="833"/>
      <c r="BP218" s="833"/>
      <c r="BQ218" s="833"/>
      <c r="BR218" s="833"/>
      <c r="BS218" s="833"/>
      <c r="BT218" s="833"/>
      <c r="BU218" s="833"/>
      <c r="BV218" s="833"/>
      <c r="BW218" s="833"/>
      <c r="BX218" s="833"/>
      <c r="BY218" s="833"/>
      <c r="BZ218" s="833"/>
      <c r="CA218" s="833"/>
      <c r="CB218" s="833"/>
      <c r="CC218" s="833"/>
      <c r="CD218" s="833"/>
      <c r="CE218" s="833"/>
      <c r="CF218" s="833"/>
      <c r="CG218" s="833"/>
      <c r="CH218" s="833"/>
      <c r="CI218" s="833"/>
      <c r="CJ218" s="833"/>
      <c r="CK218" s="833"/>
      <c r="CL218" s="833"/>
      <c r="CM218" s="833"/>
      <c r="CN218" s="833"/>
      <c r="CO218" s="833"/>
      <c r="CP218" s="833"/>
      <c r="CQ218" s="833"/>
      <c r="CR218" s="833"/>
      <c r="CS218" s="833"/>
      <c r="CT218" s="833"/>
      <c r="CU218" s="833"/>
      <c r="CV218" s="833"/>
      <c r="CW218" s="833"/>
      <c r="CX218" s="833"/>
      <c r="CY218" s="833"/>
      <c r="CZ218" s="833"/>
      <c r="DA218" s="833"/>
      <c r="DB218" s="833"/>
      <c r="DC218" s="833"/>
      <c r="DD218" s="833"/>
      <c r="DE218" s="833"/>
      <c r="DF218" s="833"/>
      <c r="DG218" s="833"/>
      <c r="DH218" s="833"/>
      <c r="DI218" s="833"/>
      <c r="DJ218" s="833"/>
      <c r="DK218" s="833"/>
      <c r="DL218" s="833"/>
      <c r="DM218" s="833"/>
      <c r="DN218" s="833"/>
      <c r="DO218" s="833"/>
      <c r="DP218" s="833"/>
      <c r="DQ218" s="833"/>
      <c r="DR218" s="833"/>
      <c r="DS218" s="833"/>
      <c r="DT218" s="833"/>
      <c r="DU218" s="833"/>
      <c r="DV218" s="833"/>
      <c r="DW218" s="833"/>
      <c r="DX218" s="833"/>
      <c r="DY218" s="833"/>
      <c r="DZ218" s="833"/>
      <c r="EA218" s="833"/>
      <c r="EB218" s="833"/>
      <c r="EC218" s="833"/>
      <c r="ED218" s="833"/>
      <c r="EE218" s="833"/>
      <c r="EF218" s="833"/>
      <c r="EG218" s="833"/>
      <c r="EH218" s="833"/>
      <c r="EI218" s="833"/>
      <c r="EJ218" s="833"/>
      <c r="EK218" s="833"/>
      <c r="EL218" s="833"/>
      <c r="EM218" s="833"/>
      <c r="EN218" s="833"/>
      <c r="EO218" s="833"/>
    </row>
    <row r="219" spans="2:145" s="832" customFormat="1" ht="14.25" customHeight="1" outlineLevel="1" x14ac:dyDescent="0.25">
      <c r="B219" s="732"/>
      <c r="C219" s="755"/>
      <c r="D219" s="773"/>
      <c r="E219" s="732"/>
      <c r="F219" s="732"/>
      <c r="G219" s="732"/>
      <c r="H219" s="732"/>
      <c r="I219" s="732"/>
      <c r="J219" s="732"/>
      <c r="K219" s="732"/>
      <c r="L219" s="732"/>
      <c r="M219" s="732"/>
      <c r="N219" s="732"/>
      <c r="O219" s="732"/>
      <c r="P219" s="732"/>
      <c r="Q219" s="732"/>
      <c r="R219" s="732"/>
      <c r="S219" s="732"/>
      <c r="T219" s="833"/>
      <c r="U219" s="839"/>
      <c r="V219" s="1023"/>
      <c r="W219" s="841"/>
      <c r="Y219" s="1024"/>
      <c r="Z219" s="1024"/>
      <c r="AA219" s="1020"/>
      <c r="AB219" s="1021"/>
      <c r="AC219" s="1022"/>
      <c r="AD219" s="1022"/>
      <c r="AE219" s="1022"/>
      <c r="AF219" s="1022"/>
      <c r="AG219" s="1022"/>
      <c r="AH219" s="1022"/>
      <c r="AI219" s="1022"/>
      <c r="AJ219" s="1022"/>
      <c r="AK219" s="1022"/>
      <c r="AL219" s="1022"/>
      <c r="AM219" s="1022"/>
      <c r="AN219" s="1022"/>
      <c r="AO219" s="1022"/>
      <c r="AP219" s="1022"/>
      <c r="AQ219" s="1021"/>
      <c r="AR219" s="1021"/>
      <c r="AS219" s="1022"/>
      <c r="AT219" s="1022"/>
      <c r="AU219" s="1022"/>
      <c r="AV219" s="1022"/>
      <c r="AW219" s="1022"/>
      <c r="AX219" s="1022"/>
      <c r="AY219" s="1022"/>
      <c r="AZ219" s="1022"/>
      <c r="BA219" s="1022"/>
      <c r="BB219" s="1022"/>
      <c r="BC219" s="1022"/>
      <c r="BD219" s="1022"/>
      <c r="BE219" s="1022"/>
      <c r="BF219" s="1022"/>
      <c r="BG219" s="1021"/>
      <c r="BH219" s="833"/>
      <c r="BI219" s="833"/>
      <c r="BJ219" s="833"/>
      <c r="BK219" s="833"/>
      <c r="BL219" s="833"/>
      <c r="BM219" s="833"/>
      <c r="BN219" s="833"/>
      <c r="BO219" s="833"/>
      <c r="BP219" s="833"/>
      <c r="BQ219" s="833"/>
      <c r="BR219" s="833"/>
      <c r="BS219" s="833"/>
      <c r="BT219" s="833"/>
      <c r="BU219" s="833"/>
      <c r="BV219" s="833"/>
      <c r="BW219" s="833"/>
      <c r="BX219" s="833"/>
      <c r="BY219" s="833"/>
      <c r="BZ219" s="833"/>
      <c r="CA219" s="833"/>
      <c r="CB219" s="833"/>
      <c r="CC219" s="833"/>
      <c r="CD219" s="833"/>
      <c r="CE219" s="833"/>
      <c r="CF219" s="833"/>
      <c r="CG219" s="833"/>
      <c r="CH219" s="833"/>
      <c r="CI219" s="833"/>
      <c r="CJ219" s="833"/>
      <c r="CK219" s="833"/>
      <c r="CL219" s="833"/>
      <c r="CM219" s="833"/>
      <c r="CN219" s="833"/>
      <c r="CO219" s="833"/>
      <c r="CP219" s="833"/>
      <c r="CQ219" s="833"/>
      <c r="CR219" s="833"/>
      <c r="CS219" s="833"/>
      <c r="CT219" s="833"/>
      <c r="CU219" s="833"/>
      <c r="CV219" s="833"/>
      <c r="CW219" s="833"/>
      <c r="CX219" s="833"/>
      <c r="CY219" s="833"/>
      <c r="CZ219" s="833"/>
      <c r="DA219" s="833"/>
      <c r="DB219" s="833"/>
      <c r="DC219" s="833"/>
      <c r="DD219" s="833"/>
      <c r="DE219" s="833"/>
      <c r="DF219" s="833"/>
      <c r="DG219" s="833"/>
      <c r="DH219" s="833"/>
      <c r="DI219" s="833"/>
      <c r="DJ219" s="833"/>
      <c r="DK219" s="833"/>
      <c r="DL219" s="833"/>
      <c r="DM219" s="833"/>
      <c r="DN219" s="833"/>
      <c r="DO219" s="833"/>
      <c r="DP219" s="833"/>
      <c r="DQ219" s="833"/>
      <c r="DR219" s="833"/>
      <c r="DS219" s="833"/>
      <c r="DT219" s="833"/>
      <c r="DU219" s="833"/>
      <c r="DV219" s="833"/>
      <c r="DW219" s="833"/>
      <c r="DX219" s="833"/>
      <c r="DY219" s="833"/>
      <c r="DZ219" s="833"/>
      <c r="EA219" s="833"/>
      <c r="EB219" s="833"/>
      <c r="EC219" s="833"/>
      <c r="ED219" s="833"/>
      <c r="EE219" s="833"/>
      <c r="EF219" s="833"/>
      <c r="EG219" s="833"/>
      <c r="EH219" s="833"/>
      <c r="EI219" s="833"/>
      <c r="EJ219" s="833"/>
      <c r="EK219" s="833"/>
      <c r="EL219" s="833"/>
      <c r="EM219" s="833"/>
      <c r="EN219" s="833"/>
      <c r="EO219" s="833"/>
    </row>
    <row r="220" spans="2:145" s="832" customFormat="1" ht="14.25" customHeight="1" outlineLevel="1" x14ac:dyDescent="0.25">
      <c r="B220" s="803">
        <v>13</v>
      </c>
      <c r="C220" s="804" t="s">
        <v>2130</v>
      </c>
      <c r="D220" s="432" t="s">
        <v>1877</v>
      </c>
      <c r="E220" s="805" t="s">
        <v>41</v>
      </c>
      <c r="F220" s="806">
        <v>3</v>
      </c>
      <c r="G220" s="1006"/>
      <c r="H220" s="1007"/>
      <c r="I220" s="1008"/>
      <c r="J220" s="1008"/>
      <c r="K220" s="1008"/>
      <c r="L220" s="1008"/>
      <c r="M220" s="1008"/>
      <c r="N220" s="1008"/>
      <c r="O220" s="1008"/>
      <c r="P220" s="1008"/>
      <c r="Q220" s="1008"/>
      <c r="R220" s="1008"/>
      <c r="S220" s="1008"/>
      <c r="T220" s="833"/>
      <c r="U220" s="839"/>
      <c r="V220" s="1023"/>
      <c r="W220" s="841"/>
      <c r="Y220" s="1024"/>
      <c r="Z220" s="1024"/>
      <c r="AA220" s="1020"/>
      <c r="AB220" s="1021"/>
      <c r="AC220" s="1022"/>
      <c r="AD220" s="1022"/>
      <c r="AE220" s="1022"/>
      <c r="AF220" s="1022"/>
      <c r="AG220" s="1022"/>
      <c r="AH220" s="1022"/>
      <c r="AI220" s="1022"/>
      <c r="AJ220" s="1022"/>
      <c r="AK220" s="1022"/>
      <c r="AL220" s="1022"/>
      <c r="AM220" s="1022"/>
      <c r="AN220" s="1022"/>
      <c r="AO220" s="1022"/>
      <c r="AP220" s="1022"/>
      <c r="AQ220" s="1021"/>
      <c r="AR220" s="1021"/>
      <c r="AS220" s="1022"/>
      <c r="AT220" s="1022"/>
      <c r="AU220" s="1022"/>
      <c r="AV220" s="1022"/>
      <c r="AW220" s="1022"/>
      <c r="AX220" s="1022"/>
      <c r="AY220" s="1022"/>
      <c r="AZ220" s="1022"/>
      <c r="BA220" s="1022"/>
      <c r="BB220" s="1022"/>
      <c r="BC220" s="1022"/>
      <c r="BD220" s="1022"/>
      <c r="BE220" s="1022"/>
      <c r="BF220" s="1022"/>
      <c r="BG220" s="1021"/>
      <c r="BH220" s="833"/>
      <c r="BI220" s="833"/>
      <c r="BJ220" s="833"/>
      <c r="BK220" s="833"/>
      <c r="BL220" s="833"/>
      <c r="BM220" s="833"/>
      <c r="BN220" s="833"/>
      <c r="BO220" s="833"/>
      <c r="BP220" s="833"/>
      <c r="BQ220" s="833"/>
      <c r="BR220" s="833"/>
      <c r="BS220" s="833"/>
      <c r="BT220" s="833"/>
      <c r="BU220" s="833"/>
      <c r="BV220" s="833"/>
      <c r="BW220" s="833"/>
      <c r="BX220" s="833"/>
      <c r="BY220" s="833"/>
      <c r="BZ220" s="833"/>
      <c r="CA220" s="833"/>
      <c r="CB220" s="833"/>
      <c r="CC220" s="833"/>
      <c r="CD220" s="833"/>
      <c r="CE220" s="833"/>
      <c r="CF220" s="833"/>
      <c r="CG220" s="833"/>
      <c r="CH220" s="833"/>
      <c r="CI220" s="833"/>
      <c r="CJ220" s="833"/>
      <c r="CK220" s="833"/>
      <c r="CL220" s="833"/>
      <c r="CM220" s="833"/>
      <c r="CN220" s="833"/>
      <c r="CO220" s="833"/>
      <c r="CP220" s="833"/>
      <c r="CQ220" s="833"/>
      <c r="CR220" s="833"/>
      <c r="CS220" s="833"/>
      <c r="CT220" s="833"/>
      <c r="CU220" s="833"/>
      <c r="CV220" s="833"/>
      <c r="CW220" s="833"/>
      <c r="CX220" s="833"/>
      <c r="CY220" s="833"/>
      <c r="CZ220" s="833"/>
      <c r="DA220" s="833"/>
      <c r="DB220" s="833"/>
      <c r="DC220" s="833"/>
      <c r="DD220" s="833"/>
      <c r="DE220" s="833"/>
      <c r="DF220" s="833"/>
      <c r="DG220" s="833"/>
      <c r="DH220" s="833"/>
      <c r="DI220" s="833"/>
      <c r="DJ220" s="833"/>
      <c r="DK220" s="833"/>
      <c r="DL220" s="833"/>
      <c r="DM220" s="833"/>
      <c r="DN220" s="833"/>
      <c r="DO220" s="833"/>
      <c r="DP220" s="833"/>
      <c r="DQ220" s="833"/>
      <c r="DR220" s="833"/>
      <c r="DS220" s="833"/>
      <c r="DT220" s="833"/>
      <c r="DU220" s="833"/>
      <c r="DV220" s="833"/>
      <c r="DW220" s="833"/>
      <c r="DX220" s="833"/>
      <c r="DY220" s="833"/>
      <c r="DZ220" s="833"/>
      <c r="EA220" s="833"/>
      <c r="EB220" s="833"/>
      <c r="EC220" s="833"/>
      <c r="ED220" s="833"/>
      <c r="EE220" s="833"/>
      <c r="EF220" s="833"/>
      <c r="EG220" s="833"/>
      <c r="EH220" s="833"/>
      <c r="EI220" s="833"/>
      <c r="EJ220" s="833"/>
      <c r="EK220" s="833"/>
      <c r="EL220" s="833"/>
      <c r="EM220" s="833"/>
      <c r="EN220" s="833"/>
      <c r="EO220" s="833"/>
    </row>
    <row r="221" spans="2:145" s="832" customFormat="1" ht="14.25" customHeight="1" outlineLevel="1" x14ac:dyDescent="0.25">
      <c r="B221" s="803">
        <v>13</v>
      </c>
      <c r="C221" s="804" t="s">
        <v>2131</v>
      </c>
      <c r="D221" s="432" t="s">
        <v>1877</v>
      </c>
      <c r="E221" s="805" t="s">
        <v>41</v>
      </c>
      <c r="F221" s="806">
        <v>3</v>
      </c>
      <c r="G221" s="1006"/>
      <c r="H221" s="1007"/>
      <c r="I221" s="1008"/>
      <c r="J221" s="1008"/>
      <c r="K221" s="1008"/>
      <c r="L221" s="1008"/>
      <c r="M221" s="1008"/>
      <c r="N221" s="1008"/>
      <c r="O221" s="1008"/>
      <c r="P221" s="1008"/>
      <c r="Q221" s="1008"/>
      <c r="R221" s="1008"/>
      <c r="S221" s="1008"/>
      <c r="T221" s="833"/>
      <c r="U221" s="839"/>
      <c r="V221" s="1023"/>
      <c r="W221" s="841"/>
      <c r="Y221" s="1024"/>
      <c r="Z221" s="1024"/>
      <c r="AA221" s="1020"/>
      <c r="AB221" s="1021"/>
      <c r="AC221" s="1022"/>
      <c r="AD221" s="1022"/>
      <c r="AE221" s="1022"/>
      <c r="AF221" s="1022"/>
      <c r="AG221" s="1022"/>
      <c r="AH221" s="1022"/>
      <c r="AI221" s="1022"/>
      <c r="AJ221" s="1022"/>
      <c r="AK221" s="1022"/>
      <c r="AL221" s="1022"/>
      <c r="AM221" s="1022"/>
      <c r="AN221" s="1022"/>
      <c r="AO221" s="1022"/>
      <c r="AP221" s="1022"/>
      <c r="AQ221" s="1021"/>
      <c r="AR221" s="1021"/>
      <c r="AS221" s="1022"/>
      <c r="AT221" s="1022"/>
      <c r="AU221" s="1022"/>
      <c r="AV221" s="1022"/>
      <c r="AW221" s="1022"/>
      <c r="AX221" s="1022"/>
      <c r="AY221" s="1022"/>
      <c r="AZ221" s="1022"/>
      <c r="BA221" s="1022"/>
      <c r="BB221" s="1022"/>
      <c r="BC221" s="1022"/>
      <c r="BD221" s="1022"/>
      <c r="BE221" s="1022"/>
      <c r="BF221" s="1022"/>
      <c r="BG221" s="1021"/>
      <c r="BH221" s="833"/>
      <c r="BI221" s="833"/>
      <c r="BJ221" s="833"/>
      <c r="BK221" s="833"/>
      <c r="BL221" s="833"/>
      <c r="BM221" s="833"/>
      <c r="BN221" s="833"/>
      <c r="BO221" s="833"/>
      <c r="BP221" s="833"/>
      <c r="BQ221" s="833"/>
      <c r="BR221" s="833"/>
      <c r="BS221" s="833"/>
      <c r="BT221" s="833"/>
      <c r="BU221" s="833"/>
      <c r="BV221" s="833"/>
      <c r="BW221" s="833"/>
      <c r="BX221" s="833"/>
      <c r="BY221" s="833"/>
      <c r="BZ221" s="833"/>
      <c r="CA221" s="833"/>
      <c r="CB221" s="833"/>
      <c r="CC221" s="833"/>
      <c r="CD221" s="833"/>
      <c r="CE221" s="833"/>
      <c r="CF221" s="833"/>
      <c r="CG221" s="833"/>
      <c r="CH221" s="833"/>
      <c r="CI221" s="833"/>
      <c r="CJ221" s="833"/>
      <c r="CK221" s="833"/>
      <c r="CL221" s="833"/>
      <c r="CM221" s="833"/>
      <c r="CN221" s="833"/>
      <c r="CO221" s="833"/>
      <c r="CP221" s="833"/>
      <c r="CQ221" s="833"/>
      <c r="CR221" s="833"/>
      <c r="CS221" s="833"/>
      <c r="CT221" s="833"/>
      <c r="CU221" s="833"/>
      <c r="CV221" s="833"/>
      <c r="CW221" s="833"/>
      <c r="CX221" s="833"/>
      <c r="CY221" s="833"/>
      <c r="CZ221" s="833"/>
      <c r="DA221" s="833"/>
      <c r="DB221" s="833"/>
      <c r="DC221" s="833"/>
      <c r="DD221" s="833"/>
      <c r="DE221" s="833"/>
      <c r="DF221" s="833"/>
      <c r="DG221" s="833"/>
      <c r="DH221" s="833"/>
      <c r="DI221" s="833"/>
      <c r="DJ221" s="833"/>
      <c r="DK221" s="833"/>
      <c r="DL221" s="833"/>
      <c r="DM221" s="833"/>
      <c r="DN221" s="833"/>
      <c r="DO221" s="833"/>
      <c r="DP221" s="833"/>
      <c r="DQ221" s="833"/>
      <c r="DR221" s="833"/>
      <c r="DS221" s="833"/>
      <c r="DT221" s="833"/>
      <c r="DU221" s="833"/>
      <c r="DV221" s="833"/>
      <c r="DW221" s="833"/>
      <c r="DX221" s="833"/>
      <c r="DY221" s="833"/>
      <c r="DZ221" s="833"/>
      <c r="EA221" s="833"/>
      <c r="EB221" s="833"/>
      <c r="EC221" s="833"/>
      <c r="ED221" s="833"/>
      <c r="EE221" s="833"/>
      <c r="EF221" s="833"/>
      <c r="EG221" s="833"/>
      <c r="EH221" s="833"/>
      <c r="EI221" s="833"/>
      <c r="EJ221" s="833"/>
      <c r="EK221" s="833"/>
      <c r="EL221" s="833"/>
      <c r="EM221" s="833"/>
      <c r="EN221" s="833"/>
      <c r="EO221" s="833"/>
    </row>
    <row r="222" spans="2:145" s="832" customFormat="1" ht="14.25" customHeight="1" outlineLevel="1" x14ac:dyDescent="0.25">
      <c r="B222" s="1009">
        <v>13</v>
      </c>
      <c r="C222" s="1010" t="s">
        <v>2128</v>
      </c>
      <c r="D222" s="1011" t="s">
        <v>1877</v>
      </c>
      <c r="E222" s="1012" t="s">
        <v>41</v>
      </c>
      <c r="F222" s="1013">
        <v>3</v>
      </c>
      <c r="G222" s="1014"/>
      <c r="H222" s="1015"/>
      <c r="I222" s="1016"/>
      <c r="J222" s="1016"/>
      <c r="K222" s="1016"/>
      <c r="L222" s="1016"/>
      <c r="M222" s="1016"/>
      <c r="N222" s="1016"/>
      <c r="O222" s="1016"/>
      <c r="P222" s="1016"/>
      <c r="Q222" s="1016"/>
      <c r="R222" s="1016"/>
      <c r="S222" s="1016"/>
      <c r="T222" s="833"/>
      <c r="U222" s="839"/>
      <c r="V222" s="1023"/>
      <c r="W222" s="841"/>
      <c r="Y222" s="1024"/>
      <c r="Z222" s="1024"/>
      <c r="AA222" s="1020"/>
      <c r="AB222" s="1021"/>
      <c r="AC222" s="1022"/>
      <c r="AD222" s="1022"/>
      <c r="AE222" s="1022"/>
      <c r="AF222" s="1022"/>
      <c r="AG222" s="1022"/>
      <c r="AH222" s="1022"/>
      <c r="AI222" s="1022"/>
      <c r="AJ222" s="1022"/>
      <c r="AK222" s="1022"/>
      <c r="AL222" s="1022"/>
      <c r="AM222" s="1022"/>
      <c r="AN222" s="1022"/>
      <c r="AO222" s="1022"/>
      <c r="AP222" s="1022"/>
      <c r="AQ222" s="1021"/>
      <c r="AR222" s="1021"/>
      <c r="AS222" s="1022"/>
      <c r="AT222" s="1022"/>
      <c r="AU222" s="1022"/>
      <c r="AV222" s="1022"/>
      <c r="AW222" s="1022"/>
      <c r="AX222" s="1022"/>
      <c r="AY222" s="1022"/>
      <c r="AZ222" s="1022"/>
      <c r="BA222" s="1022"/>
      <c r="BB222" s="1022"/>
      <c r="BC222" s="1022"/>
      <c r="BD222" s="1022"/>
      <c r="BE222" s="1022"/>
      <c r="BF222" s="1022"/>
      <c r="BG222" s="1021"/>
      <c r="BH222" s="833"/>
      <c r="BI222" s="833"/>
      <c r="BJ222" s="833"/>
      <c r="BK222" s="833"/>
      <c r="BL222" s="833"/>
      <c r="BM222" s="833"/>
      <c r="BN222" s="833"/>
      <c r="BO222" s="833"/>
      <c r="BP222" s="833"/>
      <c r="BQ222" s="833"/>
      <c r="BR222" s="833"/>
      <c r="BS222" s="833"/>
      <c r="BT222" s="833"/>
      <c r="BU222" s="833"/>
      <c r="BV222" s="833"/>
      <c r="BW222" s="833"/>
      <c r="BX222" s="833"/>
      <c r="BY222" s="833"/>
      <c r="BZ222" s="833"/>
      <c r="CA222" s="833"/>
      <c r="CB222" s="833"/>
      <c r="CC222" s="833"/>
      <c r="CD222" s="833"/>
      <c r="CE222" s="833"/>
      <c r="CF222" s="833"/>
      <c r="CG222" s="833"/>
      <c r="CH222" s="833"/>
      <c r="CI222" s="833"/>
      <c r="CJ222" s="833"/>
      <c r="CK222" s="833"/>
      <c r="CL222" s="833"/>
      <c r="CM222" s="833"/>
      <c r="CN222" s="833"/>
      <c r="CO222" s="833"/>
      <c r="CP222" s="833"/>
      <c r="CQ222" s="833"/>
      <c r="CR222" s="833"/>
      <c r="CS222" s="833"/>
      <c r="CT222" s="833"/>
      <c r="CU222" s="833"/>
      <c r="CV222" s="833"/>
      <c r="CW222" s="833"/>
      <c r="CX222" s="833"/>
      <c r="CY222" s="833"/>
      <c r="CZ222" s="833"/>
      <c r="DA222" s="833"/>
      <c r="DB222" s="833"/>
      <c r="DC222" s="833"/>
      <c r="DD222" s="833"/>
      <c r="DE222" s="833"/>
      <c r="DF222" s="833"/>
      <c r="DG222" s="833"/>
      <c r="DH222" s="833"/>
      <c r="DI222" s="833"/>
      <c r="DJ222" s="833"/>
      <c r="DK222" s="833"/>
      <c r="DL222" s="833"/>
      <c r="DM222" s="833"/>
      <c r="DN222" s="833"/>
      <c r="DO222" s="833"/>
      <c r="DP222" s="833"/>
      <c r="DQ222" s="833"/>
      <c r="DR222" s="833"/>
      <c r="DS222" s="833"/>
      <c r="DT222" s="833"/>
      <c r="DU222" s="833"/>
      <c r="DV222" s="833"/>
      <c r="DW222" s="833"/>
      <c r="DX222" s="833"/>
      <c r="DY222" s="833"/>
      <c r="DZ222" s="833"/>
      <c r="EA222" s="833"/>
      <c r="EB222" s="833"/>
      <c r="EC222" s="833"/>
      <c r="ED222" s="833"/>
      <c r="EE222" s="833"/>
      <c r="EF222" s="833"/>
      <c r="EG222" s="833"/>
      <c r="EH222" s="833"/>
      <c r="EI222" s="833"/>
      <c r="EJ222" s="833"/>
      <c r="EK222" s="833"/>
      <c r="EL222" s="833"/>
      <c r="EM222" s="833"/>
      <c r="EN222" s="833"/>
      <c r="EO222" s="833"/>
    </row>
    <row r="223" spans="2:145" x14ac:dyDescent="0.25"/>
    <row r="224" spans="2:145" s="1025" customFormat="1" x14ac:dyDescent="0.25">
      <c r="C224" s="1026"/>
      <c r="D224" s="1027"/>
      <c r="L224" s="1028"/>
      <c r="M224" s="1028"/>
      <c r="N224" s="1028"/>
      <c r="O224" s="1028"/>
      <c r="P224" s="1028"/>
      <c r="Q224" s="1028"/>
      <c r="R224" s="1028"/>
      <c r="S224" s="1028"/>
      <c r="V224" s="1029"/>
      <c r="Y224" s="1030"/>
      <c r="Z224" s="1030"/>
      <c r="AA224" s="1030"/>
      <c r="AB224" s="1030"/>
      <c r="AC224" s="1030"/>
      <c r="AD224" s="1030"/>
      <c r="AE224" s="1030"/>
      <c r="AF224" s="1030"/>
      <c r="AG224" s="1030"/>
      <c r="AH224" s="1030"/>
      <c r="AI224" s="1030"/>
      <c r="AJ224" s="1030"/>
      <c r="AK224" s="1030"/>
      <c r="AL224" s="1030"/>
      <c r="AM224" s="1030"/>
      <c r="AN224" s="1030"/>
      <c r="AO224" s="1030"/>
      <c r="AP224" s="1030"/>
      <c r="AQ224" s="1030"/>
      <c r="AR224" s="1030"/>
      <c r="AS224" s="1030"/>
      <c r="AT224" s="1030"/>
      <c r="AU224" s="1030"/>
      <c r="AV224" s="1030"/>
      <c r="AW224" s="1030"/>
      <c r="AX224" s="1030"/>
      <c r="AY224" s="1030"/>
      <c r="AZ224" s="1030"/>
      <c r="BA224" s="1030"/>
      <c r="BB224" s="1030"/>
      <c r="BC224" s="1030"/>
      <c r="BD224" s="1030"/>
      <c r="BE224" s="1030"/>
      <c r="BF224" s="1030"/>
      <c r="BG224" s="1030"/>
    </row>
    <row r="225" spans="3:59" s="1025" customFormat="1" x14ac:dyDescent="0.25">
      <c r="C225" s="1026"/>
      <c r="D225" s="1027"/>
      <c r="L225" s="1028"/>
      <c r="M225" s="1028"/>
      <c r="N225" s="1028"/>
      <c r="O225" s="1028"/>
      <c r="P225" s="1028"/>
      <c r="Q225" s="1028"/>
      <c r="R225" s="1028"/>
      <c r="S225" s="1028"/>
      <c r="V225" s="1029"/>
      <c r="Y225" s="1030"/>
      <c r="Z225" s="1030"/>
      <c r="AA225" s="1030"/>
      <c r="AB225" s="1030"/>
      <c r="AC225" s="1030"/>
      <c r="AD225" s="1030"/>
      <c r="AE225" s="1030"/>
      <c r="AF225" s="1030"/>
      <c r="AG225" s="1030"/>
      <c r="AH225" s="1030"/>
      <c r="AI225" s="1030"/>
      <c r="AJ225" s="1030"/>
      <c r="AK225" s="1030"/>
      <c r="AL225" s="1030"/>
      <c r="AM225" s="1030"/>
      <c r="AN225" s="1030"/>
      <c r="AO225" s="1030"/>
      <c r="AP225" s="1030"/>
      <c r="AQ225" s="1030"/>
      <c r="AR225" s="1030"/>
      <c r="AS225" s="1030"/>
      <c r="AT225" s="1030"/>
      <c r="AU225" s="1030"/>
      <c r="AV225" s="1030"/>
      <c r="AW225" s="1030"/>
      <c r="AX225" s="1030"/>
      <c r="AY225" s="1030"/>
      <c r="AZ225" s="1030"/>
      <c r="BA225" s="1030"/>
      <c r="BB225" s="1030"/>
      <c r="BC225" s="1030"/>
      <c r="BD225" s="1030"/>
      <c r="BE225" s="1030"/>
      <c r="BF225" s="1030"/>
      <c r="BG225" s="1030"/>
    </row>
    <row r="226" spans="3:59" s="1025" customFormat="1" x14ac:dyDescent="0.25">
      <c r="C226" s="1026"/>
      <c r="D226" s="1027"/>
      <c r="L226" s="1028"/>
      <c r="M226" s="1028"/>
      <c r="N226" s="1028"/>
      <c r="O226" s="1028"/>
      <c r="P226" s="1028"/>
      <c r="Q226" s="1028"/>
      <c r="R226" s="1028"/>
      <c r="S226" s="1028"/>
      <c r="V226" s="1029"/>
      <c r="Y226" s="1030"/>
      <c r="Z226" s="1030"/>
      <c r="AA226" s="1030"/>
      <c r="AB226" s="1030"/>
      <c r="AC226" s="1030"/>
      <c r="AD226" s="1030"/>
      <c r="AE226" s="1030"/>
      <c r="AF226" s="1030"/>
      <c r="AG226" s="1030"/>
      <c r="AH226" s="1030"/>
      <c r="AI226" s="1030"/>
      <c r="AJ226" s="1030"/>
      <c r="AK226" s="1030"/>
      <c r="AL226" s="1030"/>
      <c r="AM226" s="1030"/>
      <c r="AN226" s="1030"/>
      <c r="AO226" s="1030"/>
      <c r="AP226" s="1030"/>
      <c r="AQ226" s="1030"/>
      <c r="AR226" s="1030"/>
      <c r="AS226" s="1030"/>
      <c r="AT226" s="1030"/>
      <c r="AU226" s="1030"/>
      <c r="AV226" s="1030"/>
      <c r="AW226" s="1030"/>
      <c r="AX226" s="1030"/>
      <c r="AY226" s="1030"/>
      <c r="AZ226" s="1030"/>
      <c r="BA226" s="1030"/>
      <c r="BB226" s="1030"/>
      <c r="BC226" s="1030"/>
      <c r="BD226" s="1030"/>
      <c r="BE226" s="1030"/>
      <c r="BF226" s="1030"/>
      <c r="BG226" s="1030"/>
    </row>
  </sheetData>
  <mergeCells count="76">
    <mergeCell ref="V1:Y1"/>
    <mergeCell ref="B3:C3"/>
    <mergeCell ref="AC4:AP4"/>
    <mergeCell ref="AS4:BF4"/>
    <mergeCell ref="B5:F5"/>
    <mergeCell ref="G5:T5"/>
    <mergeCell ref="G79:I79"/>
    <mergeCell ref="G44:I44"/>
    <mergeCell ref="G45:I45"/>
    <mergeCell ref="G46:I46"/>
    <mergeCell ref="G55:I55"/>
    <mergeCell ref="G56:I56"/>
    <mergeCell ref="G57:I57"/>
    <mergeCell ref="G66:I66"/>
    <mergeCell ref="G67:I67"/>
    <mergeCell ref="G68:I68"/>
    <mergeCell ref="G77:I77"/>
    <mergeCell ref="G78:I78"/>
    <mergeCell ref="G123:I123"/>
    <mergeCell ref="G88:I88"/>
    <mergeCell ref="G89:I89"/>
    <mergeCell ref="G90:I90"/>
    <mergeCell ref="G99:I99"/>
    <mergeCell ref="G100:I100"/>
    <mergeCell ref="G101:I101"/>
    <mergeCell ref="G110:I110"/>
    <mergeCell ref="G111:I111"/>
    <mergeCell ref="G112:I112"/>
    <mergeCell ref="G121:I121"/>
    <mergeCell ref="G122:I122"/>
    <mergeCell ref="C168:P168"/>
    <mergeCell ref="G132:I132"/>
    <mergeCell ref="G133:I133"/>
    <mergeCell ref="G134:I134"/>
    <mergeCell ref="G143:I143"/>
    <mergeCell ref="G144:I144"/>
    <mergeCell ref="G145:I145"/>
    <mergeCell ref="B160:P160"/>
    <mergeCell ref="B162:P162"/>
    <mergeCell ref="C164:P164"/>
    <mergeCell ref="C166:P166"/>
    <mergeCell ref="C167:P167"/>
    <mergeCell ref="C182:P182"/>
    <mergeCell ref="C169:P169"/>
    <mergeCell ref="C170:P170"/>
    <mergeCell ref="C171:P171"/>
    <mergeCell ref="C172:P172"/>
    <mergeCell ref="C173:P173"/>
    <mergeCell ref="C174:P174"/>
    <mergeCell ref="C175:P175"/>
    <mergeCell ref="C177:P177"/>
    <mergeCell ref="C179:P179"/>
    <mergeCell ref="C180:P180"/>
    <mergeCell ref="C181:P181"/>
    <mergeCell ref="C196:P196"/>
    <mergeCell ref="C183:P183"/>
    <mergeCell ref="C184:P184"/>
    <mergeCell ref="C185:P185"/>
    <mergeCell ref="C187:P187"/>
    <mergeCell ref="C188:P188"/>
    <mergeCell ref="C189:P189"/>
    <mergeCell ref="C190:P190"/>
    <mergeCell ref="C192:P192"/>
    <mergeCell ref="C193:P193"/>
    <mergeCell ref="C194:P194"/>
    <mergeCell ref="C195:P195"/>
    <mergeCell ref="C204:P204"/>
    <mergeCell ref="C205:P205"/>
    <mergeCell ref="C206:P206"/>
    <mergeCell ref="C207:P207"/>
    <mergeCell ref="C197:P197"/>
    <mergeCell ref="C198:P198"/>
    <mergeCell ref="C199:P199"/>
    <mergeCell ref="C200:P200"/>
    <mergeCell ref="B202:P202"/>
    <mergeCell ref="C203:P203"/>
  </mergeCells>
  <conditionalFormatting sqref="M49">
    <cfRule type="expression" dxfId="885" priority="421">
      <formula xml:space="preserve"> $G45 = "Gross"</formula>
    </cfRule>
  </conditionalFormatting>
  <conditionalFormatting sqref="K50:M50">
    <cfRule type="expression" dxfId="884" priority="420">
      <formula xml:space="preserve"> $G45 = "Net"</formula>
    </cfRule>
  </conditionalFormatting>
  <conditionalFormatting sqref="T60">
    <cfRule type="expression" dxfId="883" priority="419">
      <formula xml:space="preserve"> $G56 = "Gross"</formula>
    </cfRule>
  </conditionalFormatting>
  <conditionalFormatting sqref="T61">
    <cfRule type="expression" dxfId="882" priority="418">
      <formula xml:space="preserve"> $G56 = "Net"</formula>
    </cfRule>
  </conditionalFormatting>
  <conditionalFormatting sqref="T71">
    <cfRule type="expression" dxfId="881" priority="417">
      <formula xml:space="preserve"> $G67 = "Gross"</formula>
    </cfRule>
  </conditionalFormatting>
  <conditionalFormatting sqref="T72">
    <cfRule type="expression" dxfId="880" priority="416">
      <formula xml:space="preserve"> $G67 = "Net"</formula>
    </cfRule>
  </conditionalFormatting>
  <conditionalFormatting sqref="T82">
    <cfRule type="expression" dxfId="879" priority="415">
      <formula xml:space="preserve"> $G78 = "Gross"</formula>
    </cfRule>
  </conditionalFormatting>
  <conditionalFormatting sqref="T83">
    <cfRule type="expression" dxfId="878" priority="414">
      <formula xml:space="preserve"> $G78 = "Net"</formula>
    </cfRule>
  </conditionalFormatting>
  <conditionalFormatting sqref="T93">
    <cfRule type="expression" dxfId="877" priority="413">
      <formula xml:space="preserve"> $G89 = "Gross"</formula>
    </cfRule>
  </conditionalFormatting>
  <conditionalFormatting sqref="T94">
    <cfRule type="expression" dxfId="876" priority="412">
      <formula xml:space="preserve"> $G89 = "Net"</formula>
    </cfRule>
  </conditionalFormatting>
  <conditionalFormatting sqref="T104">
    <cfRule type="expression" dxfId="875" priority="411">
      <formula xml:space="preserve"> $G100 = "Gross"</formula>
    </cfRule>
  </conditionalFormatting>
  <conditionalFormatting sqref="T105">
    <cfRule type="expression" dxfId="874" priority="410">
      <formula xml:space="preserve"> $G100 = "Net"</formula>
    </cfRule>
  </conditionalFormatting>
  <conditionalFormatting sqref="T115">
    <cfRule type="expression" dxfId="873" priority="409">
      <formula xml:space="preserve"> $G111 = "Gross"</formula>
    </cfRule>
  </conditionalFormatting>
  <conditionalFormatting sqref="T116">
    <cfRule type="expression" dxfId="872" priority="408">
      <formula xml:space="preserve"> $G111 = "Net"</formula>
    </cfRule>
  </conditionalFormatting>
  <conditionalFormatting sqref="T126">
    <cfRule type="expression" dxfId="871" priority="407">
      <formula xml:space="preserve"> $G122 = "Gross"</formula>
    </cfRule>
  </conditionalFormatting>
  <conditionalFormatting sqref="T127">
    <cfRule type="expression" dxfId="870" priority="406">
      <formula xml:space="preserve"> $G122 = "Net"</formula>
    </cfRule>
  </conditionalFormatting>
  <conditionalFormatting sqref="T137">
    <cfRule type="expression" dxfId="869" priority="405">
      <formula xml:space="preserve"> $G133 = "Gross"</formula>
    </cfRule>
  </conditionalFormatting>
  <conditionalFormatting sqref="T138">
    <cfRule type="expression" dxfId="868" priority="404">
      <formula xml:space="preserve"> $G133 = "Net"</formula>
    </cfRule>
  </conditionalFormatting>
  <conditionalFormatting sqref="J148:T148">
    <cfRule type="expression" dxfId="867" priority="403">
      <formula xml:space="preserve"> $G144 = "Gross"</formula>
    </cfRule>
  </conditionalFormatting>
  <conditionalFormatting sqref="J149:T149">
    <cfRule type="expression" dxfId="866" priority="402">
      <formula xml:space="preserve"> $G144 = "Net"</formula>
    </cfRule>
  </conditionalFormatting>
  <conditionalFormatting sqref="Y6:Z6 Y218:Z222">
    <cfRule type="cellIs" dxfId="865" priority="401" operator="equal">
      <formula>0</formula>
    </cfRule>
  </conditionalFormatting>
  <conditionalFormatting sqref="Y155:Z155">
    <cfRule type="cellIs" dxfId="864" priority="400" operator="equal">
      <formula>0</formula>
    </cfRule>
  </conditionalFormatting>
  <conditionalFormatting sqref="Y7:Z7 Y153:Z154 Y8:Y152">
    <cfRule type="cellIs" dxfId="863" priority="399" operator="equal">
      <formula>0</formula>
    </cfRule>
  </conditionalFormatting>
  <conditionalFormatting sqref="Z66:Z68">
    <cfRule type="cellIs" dxfId="862" priority="395" operator="equal">
      <formula>0</formula>
    </cfRule>
  </conditionalFormatting>
  <conditionalFormatting sqref="Z77:Z79">
    <cfRule type="cellIs" dxfId="861" priority="394" operator="equal">
      <formula>0</formula>
    </cfRule>
  </conditionalFormatting>
  <conditionalFormatting sqref="Z88:Z90">
    <cfRule type="cellIs" dxfId="860" priority="393" operator="equal">
      <formula>0</formula>
    </cfRule>
  </conditionalFormatting>
  <conditionalFormatting sqref="Z99:Z101">
    <cfRule type="cellIs" dxfId="859" priority="392" operator="equal">
      <formula>0</formula>
    </cfRule>
  </conditionalFormatting>
  <conditionalFormatting sqref="Z110:Z112">
    <cfRule type="cellIs" dxfId="858" priority="391" operator="equal">
      <formula>0</formula>
    </cfRule>
  </conditionalFormatting>
  <conditionalFormatting sqref="Z121:Z123">
    <cfRule type="cellIs" dxfId="857" priority="390" operator="equal">
      <formula>0</formula>
    </cfRule>
  </conditionalFormatting>
  <conditionalFormatting sqref="Z132:Z134">
    <cfRule type="cellIs" dxfId="856" priority="389" operator="equal">
      <formula>0</formula>
    </cfRule>
  </conditionalFormatting>
  <conditionalFormatting sqref="Z143:Z145">
    <cfRule type="cellIs" dxfId="855" priority="388" operator="equal">
      <formula>0</formula>
    </cfRule>
  </conditionalFormatting>
  <conditionalFormatting sqref="Z42:Z43 Z53:Z54">
    <cfRule type="cellIs" dxfId="854" priority="398" operator="equal">
      <formula>0</formula>
    </cfRule>
  </conditionalFormatting>
  <conditionalFormatting sqref="Z44:Z46 Z49">
    <cfRule type="cellIs" dxfId="853" priority="397" operator="equal">
      <formula>0</formula>
    </cfRule>
  </conditionalFormatting>
  <conditionalFormatting sqref="Z55:Z57">
    <cfRule type="cellIs" dxfId="852" priority="396" operator="equal">
      <formula>0</formula>
    </cfRule>
  </conditionalFormatting>
  <conditionalFormatting sqref="Z24:Z28 Z13:Z14 Z18:Z22 Z31 Z34:Z37">
    <cfRule type="cellIs" dxfId="851" priority="387" operator="equal">
      <formula>0</formula>
    </cfRule>
  </conditionalFormatting>
  <conditionalFormatting sqref="Z146:Z147">
    <cfRule type="cellIs" dxfId="850" priority="344" operator="equal">
      <formula>0</formula>
    </cfRule>
  </conditionalFormatting>
  <conditionalFormatting sqref="Z8:Z12">
    <cfRule type="cellIs" dxfId="849" priority="386" operator="equal">
      <formula>0</formula>
    </cfRule>
  </conditionalFormatting>
  <conditionalFormatting sqref="Z15:Z17">
    <cfRule type="cellIs" dxfId="848" priority="385" operator="equal">
      <formula>0</formula>
    </cfRule>
  </conditionalFormatting>
  <conditionalFormatting sqref="Z23">
    <cfRule type="cellIs" dxfId="847" priority="384" operator="equal">
      <formula>0</formula>
    </cfRule>
  </conditionalFormatting>
  <conditionalFormatting sqref="Z29:Z30">
    <cfRule type="cellIs" dxfId="846" priority="383" operator="equal">
      <formula>0</formula>
    </cfRule>
  </conditionalFormatting>
  <conditionalFormatting sqref="Z32:Z33">
    <cfRule type="cellIs" dxfId="845" priority="382" operator="equal">
      <formula>0</formula>
    </cfRule>
  </conditionalFormatting>
  <conditionalFormatting sqref="Z38:Z41">
    <cfRule type="cellIs" dxfId="844" priority="381" operator="equal">
      <formula>0</formula>
    </cfRule>
  </conditionalFormatting>
  <conditionalFormatting sqref="Z47:Z48">
    <cfRule type="cellIs" dxfId="843" priority="380" operator="equal">
      <formula>0</formula>
    </cfRule>
  </conditionalFormatting>
  <conditionalFormatting sqref="Z51:Z52">
    <cfRule type="cellIs" dxfId="842" priority="379" operator="equal">
      <formula>0</formula>
    </cfRule>
  </conditionalFormatting>
  <conditionalFormatting sqref="Z102:Z103">
    <cfRule type="cellIs" dxfId="841" priority="360" operator="equal">
      <formula>0</formula>
    </cfRule>
  </conditionalFormatting>
  <conditionalFormatting sqref="Z106:Z107">
    <cfRule type="cellIs" dxfId="840" priority="359" operator="equal">
      <formula>0</formula>
    </cfRule>
  </conditionalFormatting>
  <conditionalFormatting sqref="Z94">
    <cfRule type="cellIs" dxfId="839" priority="362" operator="equal">
      <formula>0</formula>
    </cfRule>
  </conditionalFormatting>
  <conditionalFormatting sqref="Z104">
    <cfRule type="cellIs" dxfId="838" priority="361" operator="equal">
      <formula>0</formula>
    </cfRule>
  </conditionalFormatting>
  <conditionalFormatting sqref="Z91:Z92">
    <cfRule type="cellIs" dxfId="837" priority="364" operator="equal">
      <formula>0</formula>
    </cfRule>
  </conditionalFormatting>
  <conditionalFormatting sqref="Z95:Z96">
    <cfRule type="cellIs" dxfId="836" priority="363" operator="equal">
      <formula>0</formula>
    </cfRule>
  </conditionalFormatting>
  <conditionalFormatting sqref="Z83">
    <cfRule type="cellIs" dxfId="835" priority="366" operator="equal">
      <formula>0</formula>
    </cfRule>
  </conditionalFormatting>
  <conditionalFormatting sqref="Z93">
    <cfRule type="cellIs" dxfId="834" priority="365" operator="equal">
      <formula>0</formula>
    </cfRule>
  </conditionalFormatting>
  <conditionalFormatting sqref="Z80:Z81">
    <cfRule type="cellIs" dxfId="833" priority="368" operator="equal">
      <formula>0</formula>
    </cfRule>
  </conditionalFormatting>
  <conditionalFormatting sqref="Z84:Z85">
    <cfRule type="cellIs" dxfId="832" priority="367" operator="equal">
      <formula>0</formula>
    </cfRule>
  </conditionalFormatting>
  <conditionalFormatting sqref="Z72">
    <cfRule type="cellIs" dxfId="831" priority="370" operator="equal">
      <formula>0</formula>
    </cfRule>
  </conditionalFormatting>
  <conditionalFormatting sqref="Z82">
    <cfRule type="cellIs" dxfId="830" priority="369" operator="equal">
      <formula>0</formula>
    </cfRule>
  </conditionalFormatting>
  <conditionalFormatting sqref="Z69:Z70">
    <cfRule type="cellIs" dxfId="829" priority="372" operator="equal">
      <formula>0</formula>
    </cfRule>
  </conditionalFormatting>
  <conditionalFormatting sqref="Z73:Z74">
    <cfRule type="cellIs" dxfId="828" priority="371" operator="equal">
      <formula>0</formula>
    </cfRule>
  </conditionalFormatting>
  <conditionalFormatting sqref="Z61">
    <cfRule type="cellIs" dxfId="827" priority="374" operator="equal">
      <formula>0</formula>
    </cfRule>
  </conditionalFormatting>
  <conditionalFormatting sqref="Z71">
    <cfRule type="cellIs" dxfId="826" priority="373" operator="equal">
      <formula>0</formula>
    </cfRule>
  </conditionalFormatting>
  <conditionalFormatting sqref="Z58:Z59">
    <cfRule type="cellIs" dxfId="825" priority="376" operator="equal">
      <formula>0</formula>
    </cfRule>
  </conditionalFormatting>
  <conditionalFormatting sqref="Z62:Z63">
    <cfRule type="cellIs" dxfId="824" priority="375" operator="equal">
      <formula>0</formula>
    </cfRule>
  </conditionalFormatting>
  <conditionalFormatting sqref="Z50">
    <cfRule type="cellIs" dxfId="823" priority="378" operator="equal">
      <formula>0</formula>
    </cfRule>
  </conditionalFormatting>
  <conditionalFormatting sqref="Z149">
    <cfRule type="cellIs" dxfId="822" priority="342" operator="equal">
      <formula>0</formula>
    </cfRule>
  </conditionalFormatting>
  <conditionalFormatting sqref="Z60">
    <cfRule type="cellIs" dxfId="821" priority="377" operator="equal">
      <formula>0</formula>
    </cfRule>
  </conditionalFormatting>
  <conditionalFormatting sqref="Z105">
    <cfRule type="cellIs" dxfId="820" priority="358" operator="equal">
      <formula>0</formula>
    </cfRule>
  </conditionalFormatting>
  <conditionalFormatting sqref="Z115">
    <cfRule type="cellIs" dxfId="819" priority="357" operator="equal">
      <formula>0</formula>
    </cfRule>
  </conditionalFormatting>
  <conditionalFormatting sqref="Z113:Z114">
    <cfRule type="cellIs" dxfId="818" priority="356" operator="equal">
      <formula>0</formula>
    </cfRule>
  </conditionalFormatting>
  <conditionalFormatting sqref="Z117:Z118">
    <cfRule type="cellIs" dxfId="817" priority="355" operator="equal">
      <formula>0</formula>
    </cfRule>
  </conditionalFormatting>
  <conditionalFormatting sqref="Z116">
    <cfRule type="cellIs" dxfId="816" priority="354" operator="equal">
      <formula>0</formula>
    </cfRule>
  </conditionalFormatting>
  <conditionalFormatting sqref="Z126">
    <cfRule type="cellIs" dxfId="815" priority="353" operator="equal">
      <formula>0</formula>
    </cfRule>
  </conditionalFormatting>
  <conditionalFormatting sqref="Z124:Z125">
    <cfRule type="cellIs" dxfId="814" priority="352" operator="equal">
      <formula>0</formula>
    </cfRule>
  </conditionalFormatting>
  <conditionalFormatting sqref="Z128:Z129">
    <cfRule type="cellIs" dxfId="813" priority="351" operator="equal">
      <formula>0</formula>
    </cfRule>
  </conditionalFormatting>
  <conditionalFormatting sqref="Z127">
    <cfRule type="cellIs" dxfId="812" priority="350" operator="equal">
      <formula>0</formula>
    </cfRule>
  </conditionalFormatting>
  <conditionalFormatting sqref="Z137">
    <cfRule type="cellIs" dxfId="811" priority="349" operator="equal">
      <formula>0</formula>
    </cfRule>
  </conditionalFormatting>
  <conditionalFormatting sqref="Z135:Z136">
    <cfRule type="cellIs" dxfId="810" priority="348" operator="equal">
      <formula>0</formula>
    </cfRule>
  </conditionalFormatting>
  <conditionalFormatting sqref="Z139:Z140">
    <cfRule type="cellIs" dxfId="809" priority="347" operator="equal">
      <formula>0</formula>
    </cfRule>
  </conditionalFormatting>
  <conditionalFormatting sqref="Z138">
    <cfRule type="cellIs" dxfId="808" priority="346" operator="equal">
      <formula>0</formula>
    </cfRule>
  </conditionalFormatting>
  <conditionalFormatting sqref="Z148">
    <cfRule type="cellIs" dxfId="807" priority="345" operator="equal">
      <formula>0</formula>
    </cfRule>
  </conditionalFormatting>
  <conditionalFormatting sqref="Z150:Z152">
    <cfRule type="cellIs" dxfId="806" priority="343" operator="equal">
      <formula>0</formula>
    </cfRule>
  </conditionalFormatting>
  <conditionalFormatting sqref="S138">
    <cfRule type="expression" dxfId="805" priority="146">
      <formula xml:space="preserve"> $G134 = "Gross"</formula>
    </cfRule>
  </conditionalFormatting>
  <conditionalFormatting sqref="N49">
    <cfRule type="expression" dxfId="804" priority="341">
      <formula xml:space="preserve"> $G45 = "Gross"</formula>
    </cfRule>
  </conditionalFormatting>
  <conditionalFormatting sqref="N50">
    <cfRule type="expression" dxfId="803" priority="340">
      <formula xml:space="preserve"> $G45 = "Net"</formula>
    </cfRule>
  </conditionalFormatting>
  <conditionalFormatting sqref="O49">
    <cfRule type="expression" dxfId="802" priority="339">
      <formula xml:space="preserve"> $G45 = "Gross"</formula>
    </cfRule>
  </conditionalFormatting>
  <conditionalFormatting sqref="O50">
    <cfRule type="expression" dxfId="801" priority="338">
      <formula xml:space="preserve"> $G45 = "Net"</formula>
    </cfRule>
  </conditionalFormatting>
  <conditionalFormatting sqref="P49">
    <cfRule type="expression" dxfId="800" priority="337">
      <formula xml:space="preserve"> $G45 = "Gross"</formula>
    </cfRule>
  </conditionalFormatting>
  <conditionalFormatting sqref="P50">
    <cfRule type="expression" dxfId="799" priority="336">
      <formula xml:space="preserve"> $G45 = "Net"</formula>
    </cfRule>
  </conditionalFormatting>
  <conditionalFormatting sqref="Q49">
    <cfRule type="expression" dxfId="798" priority="335">
      <formula xml:space="preserve"> $G45 = "Gross"</formula>
    </cfRule>
  </conditionalFormatting>
  <conditionalFormatting sqref="Q50">
    <cfRule type="expression" dxfId="797" priority="334">
      <formula xml:space="preserve"> $G45 = "Net"</formula>
    </cfRule>
  </conditionalFormatting>
  <conditionalFormatting sqref="R49">
    <cfRule type="expression" dxfId="796" priority="333">
      <formula xml:space="preserve"> $G45 = "Gross"</formula>
    </cfRule>
  </conditionalFormatting>
  <conditionalFormatting sqref="R50">
    <cfRule type="expression" dxfId="795" priority="332">
      <formula xml:space="preserve"> $G45 = "Net"</formula>
    </cfRule>
  </conditionalFormatting>
  <conditionalFormatting sqref="S49">
    <cfRule type="expression" dxfId="794" priority="331">
      <formula xml:space="preserve"> $G45 = "Gross"</formula>
    </cfRule>
  </conditionalFormatting>
  <conditionalFormatting sqref="S50">
    <cfRule type="expression" dxfId="793" priority="330">
      <formula xml:space="preserve"> $G45 = "Net"</formula>
    </cfRule>
  </conditionalFormatting>
  <conditionalFormatting sqref="T49">
    <cfRule type="expression" dxfId="792" priority="329">
      <formula xml:space="preserve"> $G45 = "Gross"</formula>
    </cfRule>
  </conditionalFormatting>
  <conditionalFormatting sqref="T50">
    <cfRule type="expression" dxfId="791" priority="328">
      <formula xml:space="preserve"> $G45 = "Net"</formula>
    </cfRule>
  </conditionalFormatting>
  <conditionalFormatting sqref="M49">
    <cfRule type="expression" dxfId="790" priority="327">
      <formula xml:space="preserve"> $G45 = "Gross"</formula>
    </cfRule>
  </conditionalFormatting>
  <conditionalFormatting sqref="M50">
    <cfRule type="expression" dxfId="789" priority="326">
      <formula xml:space="preserve"> $G45 = "Net"</formula>
    </cfRule>
  </conditionalFormatting>
  <conditionalFormatting sqref="N49">
    <cfRule type="expression" dxfId="788" priority="325">
      <formula xml:space="preserve"> $G45 = "Gross"</formula>
    </cfRule>
  </conditionalFormatting>
  <conditionalFormatting sqref="N50">
    <cfRule type="expression" dxfId="787" priority="324">
      <formula xml:space="preserve"> $G45 = "Net"</formula>
    </cfRule>
  </conditionalFormatting>
  <conditionalFormatting sqref="O49">
    <cfRule type="expression" dxfId="786" priority="323">
      <formula xml:space="preserve"> $G45 = "Gross"</formula>
    </cfRule>
  </conditionalFormatting>
  <conditionalFormatting sqref="O50">
    <cfRule type="expression" dxfId="785" priority="322">
      <formula xml:space="preserve"> $G45 = "Net"</formula>
    </cfRule>
  </conditionalFormatting>
  <conditionalFormatting sqref="P49">
    <cfRule type="expression" dxfId="784" priority="321">
      <formula xml:space="preserve"> $G45 = "Gross"</formula>
    </cfRule>
  </conditionalFormatting>
  <conditionalFormatting sqref="P50">
    <cfRule type="expression" dxfId="783" priority="320">
      <formula xml:space="preserve"> $G45 = "Net"</formula>
    </cfRule>
  </conditionalFormatting>
  <conditionalFormatting sqref="Q49">
    <cfRule type="expression" dxfId="782" priority="319">
      <formula xml:space="preserve"> $G45 = "Gross"</formula>
    </cfRule>
  </conditionalFormatting>
  <conditionalFormatting sqref="Q50">
    <cfRule type="expression" dxfId="781" priority="318">
      <formula xml:space="preserve"> $G45 = "Net"</formula>
    </cfRule>
  </conditionalFormatting>
  <conditionalFormatting sqref="R49">
    <cfRule type="expression" dxfId="780" priority="317">
      <formula xml:space="preserve"> $G45 = "Gross"</formula>
    </cfRule>
  </conditionalFormatting>
  <conditionalFormatting sqref="R50">
    <cfRule type="expression" dxfId="779" priority="316">
      <formula xml:space="preserve"> $G45 = "Net"</formula>
    </cfRule>
  </conditionalFormatting>
  <conditionalFormatting sqref="S49">
    <cfRule type="expression" dxfId="778" priority="315">
      <formula xml:space="preserve"> $G45 = "Gross"</formula>
    </cfRule>
  </conditionalFormatting>
  <conditionalFormatting sqref="S50">
    <cfRule type="expression" dxfId="777" priority="314">
      <formula xml:space="preserve"> $G45 = "Net"</formula>
    </cfRule>
  </conditionalFormatting>
  <conditionalFormatting sqref="M60">
    <cfRule type="expression" dxfId="776" priority="313">
      <formula xml:space="preserve"> $G56 = "Gross"</formula>
    </cfRule>
  </conditionalFormatting>
  <conditionalFormatting sqref="M61">
    <cfRule type="expression" dxfId="775" priority="312">
      <formula xml:space="preserve"> $G56 = "Net"</formula>
    </cfRule>
  </conditionalFormatting>
  <conditionalFormatting sqref="N60">
    <cfRule type="expression" dxfId="774" priority="311">
      <formula xml:space="preserve"> $G56 = "Gross"</formula>
    </cfRule>
  </conditionalFormatting>
  <conditionalFormatting sqref="N61">
    <cfRule type="expression" dxfId="773" priority="310">
      <formula xml:space="preserve"> $G56 = "Net"</formula>
    </cfRule>
  </conditionalFormatting>
  <conditionalFormatting sqref="O60">
    <cfRule type="expression" dxfId="772" priority="309">
      <formula xml:space="preserve"> $G56 = "Gross"</formula>
    </cfRule>
  </conditionalFormatting>
  <conditionalFormatting sqref="O61">
    <cfRule type="expression" dxfId="771" priority="308">
      <formula xml:space="preserve"> $G56 = "Net"</formula>
    </cfRule>
  </conditionalFormatting>
  <conditionalFormatting sqref="P60">
    <cfRule type="expression" dxfId="770" priority="307">
      <formula xml:space="preserve"> $G56 = "Gross"</formula>
    </cfRule>
  </conditionalFormatting>
  <conditionalFormatting sqref="P61">
    <cfRule type="expression" dxfId="769" priority="306">
      <formula xml:space="preserve"> $G56 = "Net"</formula>
    </cfRule>
  </conditionalFormatting>
  <conditionalFormatting sqref="Q60">
    <cfRule type="expression" dxfId="768" priority="305">
      <formula xml:space="preserve"> $G56 = "Gross"</formula>
    </cfRule>
  </conditionalFormatting>
  <conditionalFormatting sqref="Q61">
    <cfRule type="expression" dxfId="767" priority="304">
      <formula xml:space="preserve"> $G56 = "Net"</formula>
    </cfRule>
  </conditionalFormatting>
  <conditionalFormatting sqref="R60">
    <cfRule type="expression" dxfId="766" priority="303">
      <formula xml:space="preserve"> $G56 = "Gross"</formula>
    </cfRule>
  </conditionalFormatting>
  <conditionalFormatting sqref="R61">
    <cfRule type="expression" dxfId="765" priority="302">
      <formula xml:space="preserve"> $G56 = "Net"</formula>
    </cfRule>
  </conditionalFormatting>
  <conditionalFormatting sqref="S60">
    <cfRule type="expression" dxfId="764" priority="301">
      <formula xml:space="preserve"> $G56 = "Gross"</formula>
    </cfRule>
  </conditionalFormatting>
  <conditionalFormatting sqref="S61">
    <cfRule type="expression" dxfId="763" priority="300">
      <formula xml:space="preserve"> $G56 = "Net"</formula>
    </cfRule>
  </conditionalFormatting>
  <conditionalFormatting sqref="M60">
    <cfRule type="expression" dxfId="762" priority="299">
      <formula xml:space="preserve"> $G56 = "Gross"</formula>
    </cfRule>
  </conditionalFormatting>
  <conditionalFormatting sqref="M61">
    <cfRule type="expression" dxfId="761" priority="298">
      <formula xml:space="preserve"> $G56 = "Net"</formula>
    </cfRule>
  </conditionalFormatting>
  <conditionalFormatting sqref="N60">
    <cfRule type="expression" dxfId="760" priority="297">
      <formula xml:space="preserve"> $G56 = "Gross"</formula>
    </cfRule>
  </conditionalFormatting>
  <conditionalFormatting sqref="N61">
    <cfRule type="expression" dxfId="759" priority="296">
      <formula xml:space="preserve"> $G56 = "Net"</formula>
    </cfRule>
  </conditionalFormatting>
  <conditionalFormatting sqref="O60">
    <cfRule type="expression" dxfId="758" priority="295">
      <formula xml:space="preserve"> $G56 = "Gross"</formula>
    </cfRule>
  </conditionalFormatting>
  <conditionalFormatting sqref="O61">
    <cfRule type="expression" dxfId="757" priority="294">
      <formula xml:space="preserve"> $G56 = "Net"</formula>
    </cfRule>
  </conditionalFormatting>
  <conditionalFormatting sqref="P60">
    <cfRule type="expression" dxfId="756" priority="293">
      <formula xml:space="preserve"> $G56 = "Gross"</formula>
    </cfRule>
  </conditionalFormatting>
  <conditionalFormatting sqref="P61">
    <cfRule type="expression" dxfId="755" priority="292">
      <formula xml:space="preserve"> $G56 = "Net"</formula>
    </cfRule>
  </conditionalFormatting>
  <conditionalFormatting sqref="Q60">
    <cfRule type="expression" dxfId="754" priority="291">
      <formula xml:space="preserve"> $G56 = "Gross"</formula>
    </cfRule>
  </conditionalFormatting>
  <conditionalFormatting sqref="Q61">
    <cfRule type="expression" dxfId="753" priority="290">
      <formula xml:space="preserve"> $G56 = "Net"</formula>
    </cfRule>
  </conditionalFormatting>
  <conditionalFormatting sqref="R60">
    <cfRule type="expression" dxfId="752" priority="289">
      <formula xml:space="preserve"> $G56 = "Gross"</formula>
    </cfRule>
  </conditionalFormatting>
  <conditionalFormatting sqref="R61">
    <cfRule type="expression" dxfId="751" priority="288">
      <formula xml:space="preserve"> $G56 = "Net"</formula>
    </cfRule>
  </conditionalFormatting>
  <conditionalFormatting sqref="S60">
    <cfRule type="expression" dxfId="750" priority="287">
      <formula xml:space="preserve"> $G56 = "Gross"</formula>
    </cfRule>
  </conditionalFormatting>
  <conditionalFormatting sqref="S61">
    <cfRule type="expression" dxfId="749" priority="286">
      <formula xml:space="preserve"> $G56 = "Net"</formula>
    </cfRule>
  </conditionalFormatting>
  <conditionalFormatting sqref="M93">
    <cfRule type="expression" dxfId="748" priority="285">
      <formula xml:space="preserve"> $G89 = "Gross"</formula>
    </cfRule>
  </conditionalFormatting>
  <conditionalFormatting sqref="M94">
    <cfRule type="expression" dxfId="747" priority="284">
      <formula xml:space="preserve"> $G89 = "Net"</formula>
    </cfRule>
  </conditionalFormatting>
  <conditionalFormatting sqref="N93">
    <cfRule type="expression" dxfId="746" priority="283">
      <formula xml:space="preserve"> $G89 = "Gross"</formula>
    </cfRule>
  </conditionalFormatting>
  <conditionalFormatting sqref="N94">
    <cfRule type="expression" dxfId="745" priority="282">
      <formula xml:space="preserve"> $G89 = "Net"</formula>
    </cfRule>
  </conditionalFormatting>
  <conditionalFormatting sqref="O93">
    <cfRule type="expression" dxfId="744" priority="281">
      <formula xml:space="preserve"> $G89 = "Gross"</formula>
    </cfRule>
  </conditionalFormatting>
  <conditionalFormatting sqref="O94">
    <cfRule type="expression" dxfId="743" priority="280">
      <formula xml:space="preserve"> $G89 = "Net"</formula>
    </cfRule>
  </conditionalFormatting>
  <conditionalFormatting sqref="P93">
    <cfRule type="expression" dxfId="742" priority="279">
      <formula xml:space="preserve"> $G89 = "Gross"</formula>
    </cfRule>
  </conditionalFormatting>
  <conditionalFormatting sqref="P94">
    <cfRule type="expression" dxfId="741" priority="278">
      <formula xml:space="preserve"> $G89 = "Net"</formula>
    </cfRule>
  </conditionalFormatting>
  <conditionalFormatting sqref="Q93">
    <cfRule type="expression" dxfId="740" priority="277">
      <formula xml:space="preserve"> $G89 = "Gross"</formula>
    </cfRule>
  </conditionalFormatting>
  <conditionalFormatting sqref="Q94">
    <cfRule type="expression" dxfId="739" priority="276">
      <formula xml:space="preserve"> $G89 = "Net"</formula>
    </cfRule>
  </conditionalFormatting>
  <conditionalFormatting sqref="R93">
    <cfRule type="expression" dxfId="738" priority="275">
      <formula xml:space="preserve"> $G89 = "Gross"</formula>
    </cfRule>
  </conditionalFormatting>
  <conditionalFormatting sqref="R94">
    <cfRule type="expression" dxfId="737" priority="274">
      <formula xml:space="preserve"> $G89 = "Net"</formula>
    </cfRule>
  </conditionalFormatting>
  <conditionalFormatting sqref="S93">
    <cfRule type="expression" dxfId="736" priority="273">
      <formula xml:space="preserve"> $G89 = "Gross"</formula>
    </cfRule>
  </conditionalFormatting>
  <conditionalFormatting sqref="S94">
    <cfRule type="expression" dxfId="735" priority="272">
      <formula xml:space="preserve"> $G89 = "Net"</formula>
    </cfRule>
  </conditionalFormatting>
  <conditionalFormatting sqref="M93">
    <cfRule type="expression" dxfId="734" priority="271">
      <formula xml:space="preserve"> $G89 = "Gross"</formula>
    </cfRule>
  </conditionalFormatting>
  <conditionalFormatting sqref="M94">
    <cfRule type="expression" dxfId="733" priority="270">
      <formula xml:space="preserve"> $G89 = "Net"</formula>
    </cfRule>
  </conditionalFormatting>
  <conditionalFormatting sqref="N93">
    <cfRule type="expression" dxfId="732" priority="269">
      <formula xml:space="preserve"> $G89 = "Gross"</formula>
    </cfRule>
  </conditionalFormatting>
  <conditionalFormatting sqref="N94">
    <cfRule type="expression" dxfId="731" priority="268">
      <formula xml:space="preserve"> $G89 = "Net"</formula>
    </cfRule>
  </conditionalFormatting>
  <conditionalFormatting sqref="O93">
    <cfRule type="expression" dxfId="730" priority="267">
      <formula xml:space="preserve"> $G89 = "Gross"</formula>
    </cfRule>
  </conditionalFormatting>
  <conditionalFormatting sqref="O94">
    <cfRule type="expression" dxfId="729" priority="266">
      <formula xml:space="preserve"> $G89 = "Net"</formula>
    </cfRule>
  </conditionalFormatting>
  <conditionalFormatting sqref="P93">
    <cfRule type="expression" dxfId="728" priority="265">
      <formula xml:space="preserve"> $G89 = "Gross"</formula>
    </cfRule>
  </conditionalFormatting>
  <conditionalFormatting sqref="P94">
    <cfRule type="expression" dxfId="727" priority="264">
      <formula xml:space="preserve"> $G89 = "Net"</formula>
    </cfRule>
  </conditionalFormatting>
  <conditionalFormatting sqref="Q93">
    <cfRule type="expression" dxfId="726" priority="263">
      <formula xml:space="preserve"> $G89 = "Gross"</formula>
    </cfRule>
  </conditionalFormatting>
  <conditionalFormatting sqref="Q94">
    <cfRule type="expression" dxfId="725" priority="262">
      <formula xml:space="preserve"> $G89 = "Net"</formula>
    </cfRule>
  </conditionalFormatting>
  <conditionalFormatting sqref="R93">
    <cfRule type="expression" dxfId="724" priority="261">
      <formula xml:space="preserve"> $G89 = "Gross"</formula>
    </cfRule>
  </conditionalFormatting>
  <conditionalFormatting sqref="R94">
    <cfRule type="expression" dxfId="723" priority="260">
      <formula xml:space="preserve"> $G89 = "Net"</formula>
    </cfRule>
  </conditionalFormatting>
  <conditionalFormatting sqref="S93">
    <cfRule type="expression" dxfId="722" priority="259">
      <formula xml:space="preserve"> $G89 = "Gross"</formula>
    </cfRule>
  </conditionalFormatting>
  <conditionalFormatting sqref="S94">
    <cfRule type="expression" dxfId="721" priority="258">
      <formula xml:space="preserve"> $G89 = "Net"</formula>
    </cfRule>
  </conditionalFormatting>
  <conditionalFormatting sqref="M104">
    <cfRule type="expression" dxfId="720" priority="257">
      <formula xml:space="preserve"> $G100 = "Gross"</formula>
    </cfRule>
  </conditionalFormatting>
  <conditionalFormatting sqref="M105">
    <cfRule type="expression" dxfId="719" priority="256">
      <formula xml:space="preserve"> $G100 = "Net"</formula>
    </cfRule>
  </conditionalFormatting>
  <conditionalFormatting sqref="N104">
    <cfRule type="expression" dxfId="718" priority="255">
      <formula xml:space="preserve"> $G100 = "Gross"</formula>
    </cfRule>
  </conditionalFormatting>
  <conditionalFormatting sqref="N105">
    <cfRule type="expression" dxfId="717" priority="254">
      <formula xml:space="preserve"> $G100 = "Net"</formula>
    </cfRule>
  </conditionalFormatting>
  <conditionalFormatting sqref="O104">
    <cfRule type="expression" dxfId="716" priority="253">
      <formula xml:space="preserve"> $G100 = "Gross"</formula>
    </cfRule>
  </conditionalFormatting>
  <conditionalFormatting sqref="O105">
    <cfRule type="expression" dxfId="715" priority="252">
      <formula xml:space="preserve"> $G100 = "Net"</formula>
    </cfRule>
  </conditionalFormatting>
  <conditionalFormatting sqref="P104">
    <cfRule type="expression" dxfId="714" priority="251">
      <formula xml:space="preserve"> $G100 = "Gross"</formula>
    </cfRule>
  </conditionalFormatting>
  <conditionalFormatting sqref="P105">
    <cfRule type="expression" dxfId="713" priority="250">
      <formula xml:space="preserve"> $G100 = "Net"</formula>
    </cfRule>
  </conditionalFormatting>
  <conditionalFormatting sqref="Q104">
    <cfRule type="expression" dxfId="712" priority="249">
      <formula xml:space="preserve"> $G100 = "Gross"</formula>
    </cfRule>
  </conditionalFormatting>
  <conditionalFormatting sqref="Q105">
    <cfRule type="expression" dxfId="711" priority="248">
      <formula xml:space="preserve"> $G100 = "Net"</formula>
    </cfRule>
  </conditionalFormatting>
  <conditionalFormatting sqref="R104">
    <cfRule type="expression" dxfId="710" priority="247">
      <formula xml:space="preserve"> $G100 = "Gross"</formula>
    </cfRule>
  </conditionalFormatting>
  <conditionalFormatting sqref="R105">
    <cfRule type="expression" dxfId="709" priority="246">
      <formula xml:space="preserve"> $G100 = "Net"</formula>
    </cfRule>
  </conditionalFormatting>
  <conditionalFormatting sqref="S104">
    <cfRule type="expression" dxfId="708" priority="245">
      <formula xml:space="preserve"> $G100 = "Gross"</formula>
    </cfRule>
  </conditionalFormatting>
  <conditionalFormatting sqref="S105">
    <cfRule type="expression" dxfId="707" priority="244">
      <formula xml:space="preserve"> $G100 = "Net"</formula>
    </cfRule>
  </conditionalFormatting>
  <conditionalFormatting sqref="M104">
    <cfRule type="expression" dxfId="706" priority="243">
      <formula xml:space="preserve"> $G100 = "Gross"</formula>
    </cfRule>
  </conditionalFormatting>
  <conditionalFormatting sqref="M105">
    <cfRule type="expression" dxfId="705" priority="242">
      <formula xml:space="preserve"> $G100 = "Net"</formula>
    </cfRule>
  </conditionalFormatting>
  <conditionalFormatting sqref="N104">
    <cfRule type="expression" dxfId="704" priority="241">
      <formula xml:space="preserve"> $G100 = "Gross"</formula>
    </cfRule>
  </conditionalFormatting>
  <conditionalFormatting sqref="N105">
    <cfRule type="expression" dxfId="703" priority="240">
      <formula xml:space="preserve"> $G100 = "Net"</formula>
    </cfRule>
  </conditionalFormatting>
  <conditionalFormatting sqref="O104">
    <cfRule type="expression" dxfId="702" priority="239">
      <formula xml:space="preserve"> $G100 = "Gross"</formula>
    </cfRule>
  </conditionalFormatting>
  <conditionalFormatting sqref="O105">
    <cfRule type="expression" dxfId="701" priority="238">
      <formula xml:space="preserve"> $G100 = "Net"</formula>
    </cfRule>
  </conditionalFormatting>
  <conditionalFormatting sqref="P104">
    <cfRule type="expression" dxfId="700" priority="237">
      <formula xml:space="preserve"> $G100 = "Gross"</formula>
    </cfRule>
  </conditionalFormatting>
  <conditionalFormatting sqref="P105">
    <cfRule type="expression" dxfId="699" priority="236">
      <formula xml:space="preserve"> $G100 = "Net"</formula>
    </cfRule>
  </conditionalFormatting>
  <conditionalFormatting sqref="Q104">
    <cfRule type="expression" dxfId="698" priority="235">
      <formula xml:space="preserve"> $G100 = "Gross"</formula>
    </cfRule>
  </conditionalFormatting>
  <conditionalFormatting sqref="Q105">
    <cfRule type="expression" dxfId="697" priority="234">
      <formula xml:space="preserve"> $G100 = "Net"</formula>
    </cfRule>
  </conditionalFormatting>
  <conditionalFormatting sqref="R104">
    <cfRule type="expression" dxfId="696" priority="233">
      <formula xml:space="preserve"> $G100 = "Gross"</formula>
    </cfRule>
  </conditionalFormatting>
  <conditionalFormatting sqref="R105">
    <cfRule type="expression" dxfId="695" priority="232">
      <formula xml:space="preserve"> $G100 = "Net"</formula>
    </cfRule>
  </conditionalFormatting>
  <conditionalFormatting sqref="S104">
    <cfRule type="expression" dxfId="694" priority="231">
      <formula xml:space="preserve"> $G100 = "Gross"</formula>
    </cfRule>
  </conditionalFormatting>
  <conditionalFormatting sqref="S105">
    <cfRule type="expression" dxfId="693" priority="230">
      <formula xml:space="preserve"> $G100 = "Net"</formula>
    </cfRule>
  </conditionalFormatting>
  <conditionalFormatting sqref="M115">
    <cfRule type="expression" dxfId="692" priority="229">
      <formula xml:space="preserve"> $G111 = "Gross"</formula>
    </cfRule>
  </conditionalFormatting>
  <conditionalFormatting sqref="M116">
    <cfRule type="expression" dxfId="691" priority="228">
      <formula xml:space="preserve"> $G111 = "Net"</formula>
    </cfRule>
  </conditionalFormatting>
  <conditionalFormatting sqref="N115">
    <cfRule type="expression" dxfId="690" priority="227">
      <formula xml:space="preserve"> $G111 = "Gross"</formula>
    </cfRule>
  </conditionalFormatting>
  <conditionalFormatting sqref="N116">
    <cfRule type="expression" dxfId="689" priority="226">
      <formula xml:space="preserve"> $G111 = "Net"</formula>
    </cfRule>
  </conditionalFormatting>
  <conditionalFormatting sqref="O115">
    <cfRule type="expression" dxfId="688" priority="225">
      <formula xml:space="preserve"> $G111 = "Gross"</formula>
    </cfRule>
  </conditionalFormatting>
  <conditionalFormatting sqref="O116">
    <cfRule type="expression" dxfId="687" priority="224">
      <formula xml:space="preserve"> $G111 = "Net"</formula>
    </cfRule>
  </conditionalFormatting>
  <conditionalFormatting sqref="P115">
    <cfRule type="expression" dxfId="686" priority="223">
      <formula xml:space="preserve"> $G111 = "Gross"</formula>
    </cfRule>
  </conditionalFormatting>
  <conditionalFormatting sqref="P116">
    <cfRule type="expression" dxfId="685" priority="222">
      <formula xml:space="preserve"> $G111 = "Net"</formula>
    </cfRule>
  </conditionalFormatting>
  <conditionalFormatting sqref="Q115">
    <cfRule type="expression" dxfId="684" priority="221">
      <formula xml:space="preserve"> $G111 = "Gross"</formula>
    </cfRule>
  </conditionalFormatting>
  <conditionalFormatting sqref="Q116">
    <cfRule type="expression" dxfId="683" priority="220">
      <formula xml:space="preserve"> $G111 = "Net"</formula>
    </cfRule>
  </conditionalFormatting>
  <conditionalFormatting sqref="R115">
    <cfRule type="expression" dxfId="682" priority="219">
      <formula xml:space="preserve"> $G111 = "Gross"</formula>
    </cfRule>
  </conditionalFormatting>
  <conditionalFormatting sqref="R116">
    <cfRule type="expression" dxfId="681" priority="218">
      <formula xml:space="preserve"> $G111 = "Net"</formula>
    </cfRule>
  </conditionalFormatting>
  <conditionalFormatting sqref="S115">
    <cfRule type="expression" dxfId="680" priority="217">
      <formula xml:space="preserve"> $G111 = "Gross"</formula>
    </cfRule>
  </conditionalFormatting>
  <conditionalFormatting sqref="S116">
    <cfRule type="expression" dxfId="679" priority="216">
      <formula xml:space="preserve"> $G111 = "Net"</formula>
    </cfRule>
  </conditionalFormatting>
  <conditionalFormatting sqref="M115">
    <cfRule type="expression" dxfId="678" priority="215">
      <formula xml:space="preserve"> $G111 = "Gross"</formula>
    </cfRule>
  </conditionalFormatting>
  <conditionalFormatting sqref="M116">
    <cfRule type="expression" dxfId="677" priority="214">
      <formula xml:space="preserve"> $G111 = "Net"</formula>
    </cfRule>
  </conditionalFormatting>
  <conditionalFormatting sqref="N115">
    <cfRule type="expression" dxfId="676" priority="213">
      <formula xml:space="preserve"> $G111 = "Gross"</formula>
    </cfRule>
  </conditionalFormatting>
  <conditionalFormatting sqref="N116">
    <cfRule type="expression" dxfId="675" priority="212">
      <formula xml:space="preserve"> $G111 = "Net"</formula>
    </cfRule>
  </conditionalFormatting>
  <conditionalFormatting sqref="O115">
    <cfRule type="expression" dxfId="674" priority="211">
      <formula xml:space="preserve"> $G111 = "Gross"</formula>
    </cfRule>
  </conditionalFormatting>
  <conditionalFormatting sqref="O116">
    <cfRule type="expression" dxfId="673" priority="210">
      <formula xml:space="preserve"> $G111 = "Net"</formula>
    </cfRule>
  </conditionalFormatting>
  <conditionalFormatting sqref="P115">
    <cfRule type="expression" dxfId="672" priority="209">
      <formula xml:space="preserve"> $G111 = "Gross"</formula>
    </cfRule>
  </conditionalFormatting>
  <conditionalFormatting sqref="P116">
    <cfRule type="expression" dxfId="671" priority="208">
      <formula xml:space="preserve"> $G111 = "Net"</formula>
    </cfRule>
  </conditionalFormatting>
  <conditionalFormatting sqref="Q115">
    <cfRule type="expression" dxfId="670" priority="207">
      <formula xml:space="preserve"> $G111 = "Gross"</formula>
    </cfRule>
  </conditionalFormatting>
  <conditionalFormatting sqref="Q116">
    <cfRule type="expression" dxfId="669" priority="206">
      <formula xml:space="preserve"> $G111 = "Net"</formula>
    </cfRule>
  </conditionalFormatting>
  <conditionalFormatting sqref="R115">
    <cfRule type="expression" dxfId="668" priority="205">
      <formula xml:space="preserve"> $G111 = "Gross"</formula>
    </cfRule>
  </conditionalFormatting>
  <conditionalFormatting sqref="R116">
    <cfRule type="expression" dxfId="667" priority="204">
      <formula xml:space="preserve"> $G111 = "Net"</formula>
    </cfRule>
  </conditionalFormatting>
  <conditionalFormatting sqref="S115">
    <cfRule type="expression" dxfId="666" priority="203">
      <formula xml:space="preserve"> $G111 = "Gross"</formula>
    </cfRule>
  </conditionalFormatting>
  <conditionalFormatting sqref="S116">
    <cfRule type="expression" dxfId="665" priority="202">
      <formula xml:space="preserve"> $G111 = "Net"</formula>
    </cfRule>
  </conditionalFormatting>
  <conditionalFormatting sqref="M72">
    <cfRule type="expression" dxfId="664" priority="201">
      <formula xml:space="preserve"> $G68 = "Gross"</formula>
    </cfRule>
  </conditionalFormatting>
  <conditionalFormatting sqref="N72">
    <cfRule type="expression" dxfId="663" priority="200">
      <formula xml:space="preserve"> $G68 = "Gross"</formula>
    </cfRule>
  </conditionalFormatting>
  <conditionalFormatting sqref="O72">
    <cfRule type="expression" dxfId="662" priority="199">
      <formula xml:space="preserve"> $G68 = "Gross"</formula>
    </cfRule>
  </conditionalFormatting>
  <conditionalFormatting sqref="P72">
    <cfRule type="expression" dxfId="661" priority="198">
      <formula xml:space="preserve"> $G68 = "Gross"</formula>
    </cfRule>
  </conditionalFormatting>
  <conditionalFormatting sqref="Q72">
    <cfRule type="expression" dxfId="660" priority="197">
      <formula xml:space="preserve"> $G68 = "Gross"</formula>
    </cfRule>
  </conditionalFormatting>
  <conditionalFormatting sqref="R72">
    <cfRule type="expression" dxfId="659" priority="196">
      <formula xml:space="preserve"> $G68 = "Gross"</formula>
    </cfRule>
  </conditionalFormatting>
  <conditionalFormatting sqref="S72">
    <cfRule type="expression" dxfId="658" priority="195">
      <formula xml:space="preserve"> $G68 = "Gross"</formula>
    </cfRule>
  </conditionalFormatting>
  <conditionalFormatting sqref="M72">
    <cfRule type="expression" dxfId="657" priority="194">
      <formula xml:space="preserve"> $G68 = "Gross"</formula>
    </cfRule>
  </conditionalFormatting>
  <conditionalFormatting sqref="N72">
    <cfRule type="expression" dxfId="656" priority="193">
      <formula xml:space="preserve"> $G68 = "Gross"</formula>
    </cfRule>
  </conditionalFormatting>
  <conditionalFormatting sqref="O72">
    <cfRule type="expression" dxfId="655" priority="192">
      <formula xml:space="preserve"> $G68 = "Gross"</formula>
    </cfRule>
  </conditionalFormatting>
  <conditionalFormatting sqref="P72">
    <cfRule type="expression" dxfId="654" priority="191">
      <formula xml:space="preserve"> $G68 = "Gross"</formula>
    </cfRule>
  </conditionalFormatting>
  <conditionalFormatting sqref="Q72">
    <cfRule type="expression" dxfId="653" priority="190">
      <formula xml:space="preserve"> $G68 = "Gross"</formula>
    </cfRule>
  </conditionalFormatting>
  <conditionalFormatting sqref="R72">
    <cfRule type="expression" dxfId="652" priority="189">
      <formula xml:space="preserve"> $G68 = "Gross"</formula>
    </cfRule>
  </conditionalFormatting>
  <conditionalFormatting sqref="S72">
    <cfRule type="expression" dxfId="651" priority="188">
      <formula xml:space="preserve"> $G68 = "Gross"</formula>
    </cfRule>
  </conditionalFormatting>
  <conditionalFormatting sqref="M83">
    <cfRule type="expression" dxfId="650" priority="187">
      <formula xml:space="preserve"> $G79 = "Gross"</formula>
    </cfRule>
  </conditionalFormatting>
  <conditionalFormatting sqref="N83">
    <cfRule type="expression" dxfId="649" priority="186">
      <formula xml:space="preserve"> $G79 = "Gross"</formula>
    </cfRule>
  </conditionalFormatting>
  <conditionalFormatting sqref="O83">
    <cfRule type="expression" dxfId="648" priority="185">
      <formula xml:space="preserve"> $G79 = "Gross"</formula>
    </cfRule>
  </conditionalFormatting>
  <conditionalFormatting sqref="P83">
    <cfRule type="expression" dxfId="647" priority="184">
      <formula xml:space="preserve"> $G79 = "Gross"</formula>
    </cfRule>
  </conditionalFormatting>
  <conditionalFormatting sqref="Q83">
    <cfRule type="expression" dxfId="646" priority="183">
      <formula xml:space="preserve"> $G79 = "Gross"</formula>
    </cfRule>
  </conditionalFormatting>
  <conditionalFormatting sqref="R83">
    <cfRule type="expression" dxfId="645" priority="182">
      <formula xml:space="preserve"> $G79 = "Gross"</formula>
    </cfRule>
  </conditionalFormatting>
  <conditionalFormatting sqref="S83">
    <cfRule type="expression" dxfId="644" priority="181">
      <formula xml:space="preserve"> $G79 = "Gross"</formula>
    </cfRule>
  </conditionalFormatting>
  <conditionalFormatting sqref="M83">
    <cfRule type="expression" dxfId="643" priority="180">
      <formula xml:space="preserve"> $G79 = "Gross"</formula>
    </cfRule>
  </conditionalFormatting>
  <conditionalFormatting sqref="N83">
    <cfRule type="expression" dxfId="642" priority="179">
      <formula xml:space="preserve"> $G79 = "Gross"</formula>
    </cfRule>
  </conditionalFormatting>
  <conditionalFormatting sqref="O83">
    <cfRule type="expression" dxfId="641" priority="178">
      <formula xml:space="preserve"> $G79 = "Gross"</formula>
    </cfRule>
  </conditionalFormatting>
  <conditionalFormatting sqref="P83">
    <cfRule type="expression" dxfId="640" priority="177">
      <formula xml:space="preserve"> $G79 = "Gross"</formula>
    </cfRule>
  </conditionalFormatting>
  <conditionalFormatting sqref="Q83">
    <cfRule type="expression" dxfId="639" priority="176">
      <formula xml:space="preserve"> $G79 = "Gross"</formula>
    </cfRule>
  </conditionalFormatting>
  <conditionalFormatting sqref="R83">
    <cfRule type="expression" dxfId="638" priority="175">
      <formula xml:space="preserve"> $G79 = "Gross"</formula>
    </cfRule>
  </conditionalFormatting>
  <conditionalFormatting sqref="S83">
    <cfRule type="expression" dxfId="637" priority="174">
      <formula xml:space="preserve"> $G79 = "Gross"</formula>
    </cfRule>
  </conditionalFormatting>
  <conditionalFormatting sqref="M127">
    <cfRule type="expression" dxfId="636" priority="173">
      <formula xml:space="preserve"> $G123 = "Gross"</formula>
    </cfRule>
  </conditionalFormatting>
  <conditionalFormatting sqref="N127">
    <cfRule type="expression" dxfId="635" priority="172">
      <formula xml:space="preserve"> $G123 = "Gross"</formula>
    </cfRule>
  </conditionalFormatting>
  <conditionalFormatting sqref="O127">
    <cfRule type="expression" dxfId="634" priority="171">
      <formula xml:space="preserve"> $G123 = "Gross"</formula>
    </cfRule>
  </conditionalFormatting>
  <conditionalFormatting sqref="P127">
    <cfRule type="expression" dxfId="633" priority="170">
      <formula xml:space="preserve"> $G123 = "Gross"</formula>
    </cfRule>
  </conditionalFormatting>
  <conditionalFormatting sqref="Q127">
    <cfRule type="expression" dxfId="632" priority="169">
      <formula xml:space="preserve"> $G123 = "Gross"</formula>
    </cfRule>
  </conditionalFormatting>
  <conditionalFormatting sqref="R127">
    <cfRule type="expression" dxfId="631" priority="168">
      <formula xml:space="preserve"> $G123 = "Gross"</formula>
    </cfRule>
  </conditionalFormatting>
  <conditionalFormatting sqref="S127">
    <cfRule type="expression" dxfId="630" priority="167">
      <formula xml:space="preserve"> $G123 = "Gross"</formula>
    </cfRule>
  </conditionalFormatting>
  <conditionalFormatting sqref="M127">
    <cfRule type="expression" dxfId="629" priority="166">
      <formula xml:space="preserve"> $G123 = "Gross"</formula>
    </cfRule>
  </conditionalFormatting>
  <conditionalFormatting sqref="N127">
    <cfRule type="expression" dxfId="628" priority="165">
      <formula xml:space="preserve"> $G123 = "Gross"</formula>
    </cfRule>
  </conditionalFormatting>
  <conditionalFormatting sqref="O127">
    <cfRule type="expression" dxfId="627" priority="164">
      <formula xml:space="preserve"> $G123 = "Gross"</formula>
    </cfRule>
  </conditionalFormatting>
  <conditionalFormatting sqref="P127">
    <cfRule type="expression" dxfId="626" priority="163">
      <formula xml:space="preserve"> $G123 = "Gross"</formula>
    </cfRule>
  </conditionalFormatting>
  <conditionalFormatting sqref="Q127">
    <cfRule type="expression" dxfId="625" priority="162">
      <formula xml:space="preserve"> $G123 = "Gross"</formula>
    </cfRule>
  </conditionalFormatting>
  <conditionalFormatting sqref="R127">
    <cfRule type="expression" dxfId="624" priority="161">
      <formula xml:space="preserve"> $G123 = "Gross"</formula>
    </cfRule>
  </conditionalFormatting>
  <conditionalFormatting sqref="S127">
    <cfRule type="expression" dxfId="623" priority="160">
      <formula xml:space="preserve"> $G123 = "Gross"</formula>
    </cfRule>
  </conditionalFormatting>
  <conditionalFormatting sqref="M138">
    <cfRule type="expression" dxfId="622" priority="159">
      <formula xml:space="preserve"> $G134 = "Gross"</formula>
    </cfRule>
  </conditionalFormatting>
  <conditionalFormatting sqref="N138">
    <cfRule type="expression" dxfId="621" priority="158">
      <formula xml:space="preserve"> $G134 = "Gross"</formula>
    </cfRule>
  </conditionalFormatting>
  <conditionalFormatting sqref="O138">
    <cfRule type="expression" dxfId="620" priority="157">
      <formula xml:space="preserve"> $G134 = "Gross"</formula>
    </cfRule>
  </conditionalFormatting>
  <conditionalFormatting sqref="P138">
    <cfRule type="expression" dxfId="619" priority="156">
      <formula xml:space="preserve"> $G134 = "Gross"</formula>
    </cfRule>
  </conditionalFormatting>
  <conditionalFormatting sqref="Q138">
    <cfRule type="expression" dxfId="618" priority="155">
      <formula xml:space="preserve"> $G134 = "Gross"</formula>
    </cfRule>
  </conditionalFormatting>
  <conditionalFormatting sqref="R138">
    <cfRule type="expression" dxfId="617" priority="154">
      <formula xml:space="preserve"> $G134 = "Gross"</formula>
    </cfRule>
  </conditionalFormatting>
  <conditionalFormatting sqref="S138">
    <cfRule type="expression" dxfId="616" priority="153">
      <formula xml:space="preserve"> $G134 = "Gross"</formula>
    </cfRule>
  </conditionalFormatting>
  <conditionalFormatting sqref="M138">
    <cfRule type="expression" dxfId="615" priority="152">
      <formula xml:space="preserve"> $G134 = "Gross"</formula>
    </cfRule>
  </conditionalFormatting>
  <conditionalFormatting sqref="N138">
    <cfRule type="expression" dxfId="614" priority="151">
      <formula xml:space="preserve"> $G134 = "Gross"</formula>
    </cfRule>
  </conditionalFormatting>
  <conditionalFormatting sqref="O138">
    <cfRule type="expression" dxfId="613" priority="150">
      <formula xml:space="preserve"> $G134 = "Gross"</formula>
    </cfRule>
  </conditionalFormatting>
  <conditionalFormatting sqref="P138">
    <cfRule type="expression" dxfId="612" priority="149">
      <formula xml:space="preserve"> $G134 = "Gross"</formula>
    </cfRule>
  </conditionalFormatting>
  <conditionalFormatting sqref="Q138">
    <cfRule type="expression" dxfId="611" priority="148">
      <formula xml:space="preserve"> $G134 = "Gross"</formula>
    </cfRule>
  </conditionalFormatting>
  <conditionalFormatting sqref="R138">
    <cfRule type="expression" dxfId="610" priority="147">
      <formula xml:space="preserve"> $G134 = "Gross"</formula>
    </cfRule>
  </conditionalFormatting>
  <conditionalFormatting sqref="M71">
    <cfRule type="expression" dxfId="609" priority="145">
      <formula xml:space="preserve"> $G67 = "Gross"</formula>
    </cfRule>
  </conditionalFormatting>
  <conditionalFormatting sqref="N71">
    <cfRule type="expression" dxfId="608" priority="144">
      <formula xml:space="preserve"> $G67 = "Gross"</formula>
    </cfRule>
  </conditionalFormatting>
  <conditionalFormatting sqref="O71">
    <cfRule type="expression" dxfId="607" priority="143">
      <formula xml:space="preserve"> $G67 = "Gross"</formula>
    </cfRule>
  </conditionalFormatting>
  <conditionalFormatting sqref="P71">
    <cfRule type="expression" dxfId="606" priority="142">
      <formula xml:space="preserve"> $G67 = "Gross"</formula>
    </cfRule>
  </conditionalFormatting>
  <conditionalFormatting sqref="Q71">
    <cfRule type="expression" dxfId="605" priority="141">
      <formula xml:space="preserve"> $G67 = "Gross"</formula>
    </cfRule>
  </conditionalFormatting>
  <conditionalFormatting sqref="R71">
    <cfRule type="expression" dxfId="604" priority="140">
      <formula xml:space="preserve"> $G67 = "Gross"</formula>
    </cfRule>
  </conditionalFormatting>
  <conditionalFormatting sqref="S71">
    <cfRule type="expression" dxfId="603" priority="139">
      <formula xml:space="preserve"> $G67 = "Gross"</formula>
    </cfRule>
  </conditionalFormatting>
  <conditionalFormatting sqref="M71">
    <cfRule type="expression" dxfId="602" priority="138">
      <formula xml:space="preserve"> $G67 = "Gross"</formula>
    </cfRule>
  </conditionalFormatting>
  <conditionalFormatting sqref="N71">
    <cfRule type="expression" dxfId="601" priority="137">
      <formula xml:space="preserve"> $G67 = "Gross"</formula>
    </cfRule>
  </conditionalFormatting>
  <conditionalFormatting sqref="O71">
    <cfRule type="expression" dxfId="600" priority="136">
      <formula xml:space="preserve"> $G67 = "Gross"</formula>
    </cfRule>
  </conditionalFormatting>
  <conditionalFormatting sqref="P71">
    <cfRule type="expression" dxfId="599" priority="135">
      <formula xml:space="preserve"> $G67 = "Gross"</formula>
    </cfRule>
  </conditionalFormatting>
  <conditionalFormatting sqref="Q71">
    <cfRule type="expression" dxfId="598" priority="134">
      <formula xml:space="preserve"> $G67 = "Gross"</formula>
    </cfRule>
  </conditionalFormatting>
  <conditionalFormatting sqref="R71">
    <cfRule type="expression" dxfId="597" priority="133">
      <formula xml:space="preserve"> $G67 = "Gross"</formula>
    </cfRule>
  </conditionalFormatting>
  <conditionalFormatting sqref="S71">
    <cfRule type="expression" dxfId="596" priority="132">
      <formula xml:space="preserve"> $G67 = "Gross"</formula>
    </cfRule>
  </conditionalFormatting>
  <conditionalFormatting sqref="M82">
    <cfRule type="expression" dxfId="595" priority="131">
      <formula xml:space="preserve"> $G78 = "Gross"</formula>
    </cfRule>
  </conditionalFormatting>
  <conditionalFormatting sqref="N82">
    <cfRule type="expression" dxfId="594" priority="130">
      <formula xml:space="preserve"> $G78 = "Gross"</formula>
    </cfRule>
  </conditionalFormatting>
  <conditionalFormatting sqref="O82">
    <cfRule type="expression" dxfId="593" priority="129">
      <formula xml:space="preserve"> $G78 = "Gross"</formula>
    </cfRule>
  </conditionalFormatting>
  <conditionalFormatting sqref="P82">
    <cfRule type="expression" dxfId="592" priority="128">
      <formula xml:space="preserve"> $G78 = "Gross"</formula>
    </cfRule>
  </conditionalFormatting>
  <conditionalFormatting sqref="Q82">
    <cfRule type="expression" dxfId="591" priority="127">
      <formula xml:space="preserve"> $G78 = "Gross"</formula>
    </cfRule>
  </conditionalFormatting>
  <conditionalFormatting sqref="R82">
    <cfRule type="expression" dxfId="590" priority="126">
      <formula xml:space="preserve"> $G78 = "Gross"</formula>
    </cfRule>
  </conditionalFormatting>
  <conditionalFormatting sqref="S82">
    <cfRule type="expression" dxfId="589" priority="125">
      <formula xml:space="preserve"> $G78 = "Gross"</formula>
    </cfRule>
  </conditionalFormatting>
  <conditionalFormatting sqref="M82">
    <cfRule type="expression" dxfId="588" priority="124">
      <formula xml:space="preserve"> $G78 = "Gross"</formula>
    </cfRule>
  </conditionalFormatting>
  <conditionalFormatting sqref="N82">
    <cfRule type="expression" dxfId="587" priority="123">
      <formula xml:space="preserve"> $G78 = "Gross"</formula>
    </cfRule>
  </conditionalFormatting>
  <conditionalFormatting sqref="O82">
    <cfRule type="expression" dxfId="586" priority="122">
      <formula xml:space="preserve"> $G78 = "Gross"</formula>
    </cfRule>
  </conditionalFormatting>
  <conditionalFormatting sqref="P82">
    <cfRule type="expression" dxfId="585" priority="121">
      <formula xml:space="preserve"> $G78 = "Gross"</formula>
    </cfRule>
  </conditionalFormatting>
  <conditionalFormatting sqref="Q82">
    <cfRule type="expression" dxfId="584" priority="120">
      <formula xml:space="preserve"> $G78 = "Gross"</formula>
    </cfRule>
  </conditionalFormatting>
  <conditionalFormatting sqref="R82">
    <cfRule type="expression" dxfId="583" priority="119">
      <formula xml:space="preserve"> $G78 = "Gross"</formula>
    </cfRule>
  </conditionalFormatting>
  <conditionalFormatting sqref="S82">
    <cfRule type="expression" dxfId="582" priority="118">
      <formula xml:space="preserve"> $G78 = "Gross"</formula>
    </cfRule>
  </conditionalFormatting>
  <conditionalFormatting sqref="M126">
    <cfRule type="expression" dxfId="581" priority="117">
      <formula xml:space="preserve"> $G122 = "Gross"</formula>
    </cfRule>
  </conditionalFormatting>
  <conditionalFormatting sqref="N126">
    <cfRule type="expression" dxfId="580" priority="116">
      <formula xml:space="preserve"> $G122 = "Gross"</formula>
    </cfRule>
  </conditionalFormatting>
  <conditionalFormatting sqref="O126">
    <cfRule type="expression" dxfId="579" priority="115">
      <formula xml:space="preserve"> $G122 = "Gross"</formula>
    </cfRule>
  </conditionalFormatting>
  <conditionalFormatting sqref="P126">
    <cfRule type="expression" dxfId="578" priority="114">
      <formula xml:space="preserve"> $G122 = "Gross"</formula>
    </cfRule>
  </conditionalFormatting>
  <conditionalFormatting sqref="Q126">
    <cfRule type="expression" dxfId="577" priority="113">
      <formula xml:space="preserve"> $G122 = "Gross"</formula>
    </cfRule>
  </conditionalFormatting>
  <conditionalFormatting sqref="R126">
    <cfRule type="expression" dxfId="576" priority="112">
      <formula xml:space="preserve"> $G122 = "Gross"</formula>
    </cfRule>
  </conditionalFormatting>
  <conditionalFormatting sqref="S126">
    <cfRule type="expression" dxfId="575" priority="111">
      <formula xml:space="preserve"> $G122 = "Gross"</formula>
    </cfRule>
  </conditionalFormatting>
  <conditionalFormatting sqref="M126">
    <cfRule type="expression" dxfId="574" priority="110">
      <formula xml:space="preserve"> $G122 = "Gross"</formula>
    </cfRule>
  </conditionalFormatting>
  <conditionalFormatting sqref="N126">
    <cfRule type="expression" dxfId="573" priority="109">
      <formula xml:space="preserve"> $G122 = "Gross"</formula>
    </cfRule>
  </conditionalFormatting>
  <conditionalFormatting sqref="O126">
    <cfRule type="expression" dxfId="572" priority="108">
      <formula xml:space="preserve"> $G122 = "Gross"</formula>
    </cfRule>
  </conditionalFormatting>
  <conditionalFormatting sqref="P126">
    <cfRule type="expression" dxfId="571" priority="107">
      <formula xml:space="preserve"> $G122 = "Gross"</formula>
    </cfRule>
  </conditionalFormatting>
  <conditionalFormatting sqref="Q126">
    <cfRule type="expression" dxfId="570" priority="106">
      <formula xml:space="preserve"> $G122 = "Gross"</formula>
    </cfRule>
  </conditionalFormatting>
  <conditionalFormatting sqref="R126">
    <cfRule type="expression" dxfId="569" priority="105">
      <formula xml:space="preserve"> $G122 = "Gross"</formula>
    </cfRule>
  </conditionalFormatting>
  <conditionalFormatting sqref="S126">
    <cfRule type="expression" dxfId="568" priority="104">
      <formula xml:space="preserve"> $G122 = "Gross"</formula>
    </cfRule>
  </conditionalFormatting>
  <conditionalFormatting sqref="M137">
    <cfRule type="expression" dxfId="567" priority="103">
      <formula xml:space="preserve"> $G133 = "Gross"</formula>
    </cfRule>
  </conditionalFormatting>
  <conditionalFormatting sqref="N137">
    <cfRule type="expression" dxfId="566" priority="102">
      <formula xml:space="preserve"> $G133 = "Gross"</formula>
    </cfRule>
  </conditionalFormatting>
  <conditionalFormatting sqref="O137">
    <cfRule type="expression" dxfId="565" priority="101">
      <formula xml:space="preserve"> $G133 = "Gross"</formula>
    </cfRule>
  </conditionalFormatting>
  <conditionalFormatting sqref="P137">
    <cfRule type="expression" dxfId="564" priority="100">
      <formula xml:space="preserve"> $G133 = "Gross"</formula>
    </cfRule>
  </conditionalFormatting>
  <conditionalFormatting sqref="Q137">
    <cfRule type="expression" dxfId="563" priority="99">
      <formula xml:space="preserve"> $G133 = "Gross"</formula>
    </cfRule>
  </conditionalFormatting>
  <conditionalFormatting sqref="R137">
    <cfRule type="expression" dxfId="562" priority="98">
      <formula xml:space="preserve"> $G133 = "Gross"</formula>
    </cfRule>
  </conditionalFormatting>
  <conditionalFormatting sqref="S137">
    <cfRule type="expression" dxfId="561" priority="97">
      <formula xml:space="preserve"> $G133 = "Gross"</formula>
    </cfRule>
  </conditionalFormatting>
  <conditionalFormatting sqref="M137">
    <cfRule type="expression" dxfId="560" priority="96">
      <formula xml:space="preserve"> $G133 = "Gross"</formula>
    </cfRule>
  </conditionalFormatting>
  <conditionalFormatting sqref="N137">
    <cfRule type="expression" dxfId="559" priority="95">
      <formula xml:space="preserve"> $G133 = "Gross"</formula>
    </cfRule>
  </conditionalFormatting>
  <conditionalFormatting sqref="O137">
    <cfRule type="expression" dxfId="558" priority="94">
      <formula xml:space="preserve"> $G133 = "Gross"</formula>
    </cfRule>
  </conditionalFormatting>
  <conditionalFormatting sqref="P137">
    <cfRule type="expression" dxfId="557" priority="93">
      <formula xml:space="preserve"> $G133 = "Gross"</formula>
    </cfRule>
  </conditionalFormatting>
  <conditionalFormatting sqref="Q137">
    <cfRule type="expression" dxfId="556" priority="92">
      <formula xml:space="preserve"> $G133 = "Gross"</formula>
    </cfRule>
  </conditionalFormatting>
  <conditionalFormatting sqref="R137">
    <cfRule type="expression" dxfId="555" priority="91">
      <formula xml:space="preserve"> $G133 = "Gross"</formula>
    </cfRule>
  </conditionalFormatting>
  <conditionalFormatting sqref="S137">
    <cfRule type="expression" dxfId="554" priority="90">
      <formula xml:space="preserve"> $G133 = "Gross"</formula>
    </cfRule>
  </conditionalFormatting>
  <conditionalFormatting sqref="K49">
    <cfRule type="expression" dxfId="553" priority="89">
      <formula xml:space="preserve"> $G45 = "Gross"</formula>
    </cfRule>
  </conditionalFormatting>
  <conditionalFormatting sqref="J61">
    <cfRule type="expression" dxfId="552" priority="88">
      <formula xml:space="preserve"> $G56 = "Net"</formula>
    </cfRule>
  </conditionalFormatting>
  <conditionalFormatting sqref="J71">
    <cfRule type="expression" dxfId="551" priority="87">
      <formula xml:space="preserve"> $G67 = "Gross"</formula>
    </cfRule>
  </conditionalFormatting>
  <conditionalFormatting sqref="J72">
    <cfRule type="expression" dxfId="550" priority="86">
      <formula xml:space="preserve"> $G67 = "Net"</formula>
    </cfRule>
  </conditionalFormatting>
  <conditionalFormatting sqref="J82">
    <cfRule type="expression" dxfId="549" priority="85">
      <formula xml:space="preserve"> $G78 = "Gross"</formula>
    </cfRule>
  </conditionalFormatting>
  <conditionalFormatting sqref="J83">
    <cfRule type="expression" dxfId="548" priority="84">
      <formula xml:space="preserve"> $G78 = "Net"</formula>
    </cfRule>
  </conditionalFormatting>
  <conditionalFormatting sqref="J94">
    <cfRule type="expression" dxfId="547" priority="83">
      <formula xml:space="preserve"> $G89 = "Net"</formula>
    </cfRule>
  </conditionalFormatting>
  <conditionalFormatting sqref="J105">
    <cfRule type="expression" dxfId="546" priority="82">
      <formula xml:space="preserve"> $G100 = "Net"</formula>
    </cfRule>
  </conditionalFormatting>
  <conditionalFormatting sqref="J126">
    <cfRule type="expression" dxfId="545" priority="80">
      <formula xml:space="preserve"> $G122 = "Gross"</formula>
    </cfRule>
  </conditionalFormatting>
  <conditionalFormatting sqref="J116">
    <cfRule type="expression" dxfId="544" priority="81">
      <formula xml:space="preserve"> $G111 = "Net"</formula>
    </cfRule>
  </conditionalFormatting>
  <conditionalFormatting sqref="J127">
    <cfRule type="expression" dxfId="543" priority="79">
      <formula xml:space="preserve"> $G122 = "Net"</formula>
    </cfRule>
  </conditionalFormatting>
  <conditionalFormatting sqref="J137">
    <cfRule type="expression" dxfId="542" priority="78">
      <formula xml:space="preserve"> $G133 = "Gross"</formula>
    </cfRule>
  </conditionalFormatting>
  <conditionalFormatting sqref="J138">
    <cfRule type="expression" dxfId="541" priority="77">
      <formula xml:space="preserve"> $G133 = "Net"</formula>
    </cfRule>
  </conditionalFormatting>
  <conditionalFormatting sqref="K71">
    <cfRule type="expression" dxfId="540" priority="75">
      <formula xml:space="preserve"> $G67 = "Gross"</formula>
    </cfRule>
  </conditionalFormatting>
  <conditionalFormatting sqref="K61">
    <cfRule type="expression" dxfId="539" priority="76">
      <formula xml:space="preserve"> $G56 = "Net"</formula>
    </cfRule>
  </conditionalFormatting>
  <conditionalFormatting sqref="K72">
    <cfRule type="expression" dxfId="538" priority="74">
      <formula xml:space="preserve"> $G67 = "Net"</formula>
    </cfRule>
  </conditionalFormatting>
  <conditionalFormatting sqref="K82">
    <cfRule type="expression" dxfId="537" priority="73">
      <formula xml:space="preserve"> $G78 = "Gross"</formula>
    </cfRule>
  </conditionalFormatting>
  <conditionalFormatting sqref="K83">
    <cfRule type="expression" dxfId="536" priority="72">
      <formula xml:space="preserve"> $G78 = "Net"</formula>
    </cfRule>
  </conditionalFormatting>
  <conditionalFormatting sqref="K94">
    <cfRule type="expression" dxfId="535" priority="71">
      <formula xml:space="preserve"> $G89 = "Net"</formula>
    </cfRule>
  </conditionalFormatting>
  <conditionalFormatting sqref="K105">
    <cfRule type="expression" dxfId="534" priority="70">
      <formula xml:space="preserve"> $G100 = "Net"</formula>
    </cfRule>
  </conditionalFormatting>
  <conditionalFormatting sqref="K126">
    <cfRule type="expression" dxfId="533" priority="68">
      <formula xml:space="preserve"> $G122 = "Gross"</formula>
    </cfRule>
  </conditionalFormatting>
  <conditionalFormatting sqref="K116">
    <cfRule type="expression" dxfId="532" priority="69">
      <formula xml:space="preserve"> $G111 = "Net"</formula>
    </cfRule>
  </conditionalFormatting>
  <conditionalFormatting sqref="K127">
    <cfRule type="expression" dxfId="531" priority="67">
      <formula xml:space="preserve"> $G122 = "Net"</formula>
    </cfRule>
  </conditionalFormatting>
  <conditionalFormatting sqref="K137">
    <cfRule type="expression" dxfId="530" priority="66">
      <formula xml:space="preserve"> $G133 = "Gross"</formula>
    </cfRule>
  </conditionalFormatting>
  <conditionalFormatting sqref="K138">
    <cfRule type="expression" dxfId="529" priority="65">
      <formula xml:space="preserve"> $G133 = "Net"</formula>
    </cfRule>
  </conditionalFormatting>
  <conditionalFormatting sqref="L82">
    <cfRule type="expression" dxfId="528" priority="50">
      <formula xml:space="preserve"> $G78 = "Gross"</formula>
    </cfRule>
  </conditionalFormatting>
  <conditionalFormatting sqref="L61">
    <cfRule type="expression" dxfId="527" priority="64">
      <formula xml:space="preserve"> $G56 = "Net"</formula>
    </cfRule>
  </conditionalFormatting>
  <conditionalFormatting sqref="L72">
    <cfRule type="expression" dxfId="526" priority="63">
      <formula xml:space="preserve"> $G67 = "Net"</formula>
    </cfRule>
  </conditionalFormatting>
  <conditionalFormatting sqref="L83">
    <cfRule type="expression" dxfId="525" priority="62">
      <formula xml:space="preserve"> $G78 = "Net"</formula>
    </cfRule>
  </conditionalFormatting>
  <conditionalFormatting sqref="L94">
    <cfRule type="expression" dxfId="524" priority="61">
      <formula xml:space="preserve"> $G89 = "Net"</formula>
    </cfRule>
  </conditionalFormatting>
  <conditionalFormatting sqref="L105">
    <cfRule type="expression" dxfId="523" priority="60">
      <formula xml:space="preserve"> $G100 = "Net"</formula>
    </cfRule>
  </conditionalFormatting>
  <conditionalFormatting sqref="L116">
    <cfRule type="expression" dxfId="522" priority="59">
      <formula xml:space="preserve"> $G111 = "Net"</formula>
    </cfRule>
  </conditionalFormatting>
  <conditionalFormatting sqref="L127">
    <cfRule type="expression" dxfId="521" priority="58">
      <formula xml:space="preserve"> $G122 = "Net"</formula>
    </cfRule>
  </conditionalFormatting>
  <conditionalFormatting sqref="L138">
    <cfRule type="expression" dxfId="520" priority="57">
      <formula xml:space="preserve"> $G133 = "Net"</formula>
    </cfRule>
  </conditionalFormatting>
  <conditionalFormatting sqref="L49">
    <cfRule type="expression" dxfId="519" priority="56">
      <formula xml:space="preserve"> $G45 = "Gross"</formula>
    </cfRule>
  </conditionalFormatting>
  <conditionalFormatting sqref="L49">
    <cfRule type="expression" dxfId="518" priority="55">
      <formula xml:space="preserve"> $G45 = "Gross"</formula>
    </cfRule>
  </conditionalFormatting>
  <conditionalFormatting sqref="L60">
    <cfRule type="expression" dxfId="517" priority="54">
      <formula xml:space="preserve"> $G56 = "Gross"</formula>
    </cfRule>
  </conditionalFormatting>
  <conditionalFormatting sqref="L60">
    <cfRule type="expression" dxfId="516" priority="53">
      <formula xml:space="preserve"> $G56 = "Gross"</formula>
    </cfRule>
  </conditionalFormatting>
  <conditionalFormatting sqref="L71">
    <cfRule type="expression" dxfId="515" priority="52">
      <formula xml:space="preserve"> $G67 = "Gross"</formula>
    </cfRule>
  </conditionalFormatting>
  <conditionalFormatting sqref="L71">
    <cfRule type="expression" dxfId="514" priority="51">
      <formula xml:space="preserve"> $G67 = "Gross"</formula>
    </cfRule>
  </conditionalFormatting>
  <conditionalFormatting sqref="L82">
    <cfRule type="expression" dxfId="513" priority="49">
      <formula xml:space="preserve"> $G78 = "Gross"</formula>
    </cfRule>
  </conditionalFormatting>
  <conditionalFormatting sqref="L115">
    <cfRule type="expression" dxfId="512" priority="44">
      <formula xml:space="preserve"> $G111 = "Gross"</formula>
    </cfRule>
  </conditionalFormatting>
  <conditionalFormatting sqref="L115">
    <cfRule type="expression" dxfId="511" priority="43">
      <formula xml:space="preserve"> $G111 = "Gross"</formula>
    </cfRule>
  </conditionalFormatting>
  <conditionalFormatting sqref="L93">
    <cfRule type="expression" dxfId="510" priority="48">
      <formula xml:space="preserve"> $G89 = "Gross"</formula>
    </cfRule>
  </conditionalFormatting>
  <conditionalFormatting sqref="L93">
    <cfRule type="expression" dxfId="509" priority="47">
      <formula xml:space="preserve"> $G89 = "Gross"</formula>
    </cfRule>
  </conditionalFormatting>
  <conditionalFormatting sqref="L104">
    <cfRule type="expression" dxfId="508" priority="46">
      <formula xml:space="preserve"> $G100 = "Gross"</formula>
    </cfRule>
  </conditionalFormatting>
  <conditionalFormatting sqref="L104">
    <cfRule type="expression" dxfId="507" priority="45">
      <formula xml:space="preserve"> $G100 = "Gross"</formula>
    </cfRule>
  </conditionalFormatting>
  <conditionalFormatting sqref="L126">
    <cfRule type="expression" dxfId="506" priority="42">
      <formula xml:space="preserve"> $G122 = "Gross"</formula>
    </cfRule>
  </conditionalFormatting>
  <conditionalFormatting sqref="L126">
    <cfRule type="expression" dxfId="505" priority="41">
      <formula xml:space="preserve"> $G122 = "Gross"</formula>
    </cfRule>
  </conditionalFormatting>
  <conditionalFormatting sqref="L137">
    <cfRule type="expression" dxfId="504" priority="40">
      <formula xml:space="preserve"> $G133 = "Gross"</formula>
    </cfRule>
  </conditionalFormatting>
  <conditionalFormatting sqref="L137">
    <cfRule type="expression" dxfId="503" priority="39">
      <formula xml:space="preserve"> $G133 = "Gross"</formula>
    </cfRule>
  </conditionalFormatting>
  <conditionalFormatting sqref="J115:K115">
    <cfRule type="expression" dxfId="502" priority="36">
      <formula xml:space="preserve"> $G111 = "Gross"</formula>
    </cfRule>
  </conditionalFormatting>
  <conditionalFormatting sqref="J93:K93">
    <cfRule type="expression" dxfId="501" priority="38">
      <formula xml:space="preserve"> $G89 = "Gross"</formula>
    </cfRule>
  </conditionalFormatting>
  <conditionalFormatting sqref="J60:K60">
    <cfRule type="expression" dxfId="500" priority="37">
      <formula xml:space="preserve"> $G56 = "Gross"</formula>
    </cfRule>
  </conditionalFormatting>
  <conditionalFormatting sqref="J104:K104">
    <cfRule type="expression" dxfId="499" priority="35">
      <formula xml:space="preserve"> $G100 = "Gross"</formula>
    </cfRule>
  </conditionalFormatting>
  <conditionalFormatting sqref="J50">
    <cfRule type="expression" dxfId="498" priority="34">
      <formula xml:space="preserve"> $G45 = "Net"</formula>
    </cfRule>
  </conditionalFormatting>
  <conditionalFormatting sqref="J49">
    <cfRule type="expression" dxfId="497" priority="33">
      <formula xml:space="preserve"> $G45 = "Gross"</formula>
    </cfRule>
  </conditionalFormatting>
  <conditionalFormatting sqref="Y212">
    <cfRule type="cellIs" dxfId="496" priority="32" operator="equal">
      <formula>0</formula>
    </cfRule>
  </conditionalFormatting>
  <conditionalFormatting sqref="Z212">
    <cfRule type="cellIs" dxfId="495" priority="31" operator="equal">
      <formula>0</formula>
    </cfRule>
  </conditionalFormatting>
  <conditionalFormatting sqref="Y213">
    <cfRule type="cellIs" dxfId="494" priority="30" operator="equal">
      <formula>0</formula>
    </cfRule>
  </conditionalFormatting>
  <conditionalFormatting sqref="Z213">
    <cfRule type="cellIs" dxfId="493" priority="29" operator="equal">
      <formula>0</formula>
    </cfRule>
  </conditionalFormatting>
  <conditionalFormatting sqref="Y214">
    <cfRule type="cellIs" dxfId="492" priority="28" operator="equal">
      <formula>0</formula>
    </cfRule>
  </conditionalFormatting>
  <conditionalFormatting sqref="Z214">
    <cfRule type="cellIs" dxfId="491" priority="27" operator="equal">
      <formula>0</formula>
    </cfRule>
  </conditionalFormatting>
  <conditionalFormatting sqref="Y215">
    <cfRule type="cellIs" dxfId="490" priority="26" operator="equal">
      <formula>0</formula>
    </cfRule>
  </conditionalFormatting>
  <conditionalFormatting sqref="Z215">
    <cfRule type="cellIs" dxfId="489" priority="25" operator="equal">
      <formula>0</formula>
    </cfRule>
  </conditionalFormatting>
  <conditionalFormatting sqref="Y216">
    <cfRule type="cellIs" dxfId="488" priority="24" operator="equal">
      <formula>0</formula>
    </cfRule>
  </conditionalFormatting>
  <conditionalFormatting sqref="Z216">
    <cfRule type="cellIs" dxfId="487" priority="23" operator="equal">
      <formula>0</formula>
    </cfRule>
  </conditionalFormatting>
  <conditionalFormatting sqref="Y217">
    <cfRule type="cellIs" dxfId="486" priority="22" operator="equal">
      <formula>0</formula>
    </cfRule>
  </conditionalFormatting>
  <conditionalFormatting sqref="Z217">
    <cfRule type="cellIs" dxfId="485" priority="21" operator="equal">
      <formula>0</formula>
    </cfRule>
  </conditionalFormatting>
  <conditionalFormatting sqref="G49:I49">
    <cfRule type="expression" dxfId="484" priority="20">
      <formula xml:space="preserve"> $G45 = "Gross"</formula>
    </cfRule>
  </conditionalFormatting>
  <conditionalFormatting sqref="G50:I50">
    <cfRule type="expression" dxfId="483" priority="19">
      <formula xml:space="preserve"> $G45 = "Net"</formula>
    </cfRule>
  </conditionalFormatting>
  <conditionalFormatting sqref="G60:I60">
    <cfRule type="expression" dxfId="482" priority="18">
      <formula xml:space="preserve"> $G56 = "Gross"</formula>
    </cfRule>
  </conditionalFormatting>
  <conditionalFormatting sqref="G61:I61">
    <cfRule type="expression" dxfId="481" priority="17">
      <formula xml:space="preserve"> $G56 = "Net"</formula>
    </cfRule>
  </conditionalFormatting>
  <conditionalFormatting sqref="G71:I71">
    <cfRule type="expression" dxfId="480" priority="16">
      <formula xml:space="preserve"> $G67 = "Gross"</formula>
    </cfRule>
  </conditionalFormatting>
  <conditionalFormatting sqref="G72:I72">
    <cfRule type="expression" dxfId="479" priority="15">
      <formula xml:space="preserve"> $G67 = "Net"</formula>
    </cfRule>
  </conditionalFormatting>
  <conditionalFormatting sqref="G82:I82">
    <cfRule type="expression" dxfId="478" priority="14">
      <formula xml:space="preserve"> $G78 = "Gross"</formula>
    </cfRule>
  </conditionalFormatting>
  <conditionalFormatting sqref="G83:I83">
    <cfRule type="expression" dxfId="477" priority="13">
      <formula xml:space="preserve"> $G78 = "Net"</formula>
    </cfRule>
  </conditionalFormatting>
  <conditionalFormatting sqref="G93:I93">
    <cfRule type="expression" dxfId="476" priority="12">
      <formula xml:space="preserve"> $G89 = "Gross"</formula>
    </cfRule>
  </conditionalFormatting>
  <conditionalFormatting sqref="G94:I94">
    <cfRule type="expression" dxfId="475" priority="11">
      <formula xml:space="preserve"> $G89 = "Net"</formula>
    </cfRule>
  </conditionalFormatting>
  <conditionalFormatting sqref="G104:I104">
    <cfRule type="expression" dxfId="474" priority="10">
      <formula xml:space="preserve"> $G100 = "Gross"</formula>
    </cfRule>
  </conditionalFormatting>
  <conditionalFormatting sqref="G105:I105">
    <cfRule type="expression" dxfId="473" priority="9">
      <formula xml:space="preserve"> $G100 = "Net"</formula>
    </cfRule>
  </conditionalFormatting>
  <conditionalFormatting sqref="G115:I115">
    <cfRule type="expression" dxfId="472" priority="8">
      <formula xml:space="preserve"> $G111 = "Gross"</formula>
    </cfRule>
  </conditionalFormatting>
  <conditionalFormatting sqref="G116:I116">
    <cfRule type="expression" dxfId="471" priority="7">
      <formula xml:space="preserve"> $G111 = "Net"</formula>
    </cfRule>
  </conditionalFormatting>
  <conditionalFormatting sqref="G126:I126">
    <cfRule type="expression" dxfId="470" priority="6">
      <formula xml:space="preserve"> $G122 = "Gross"</formula>
    </cfRule>
  </conditionalFormatting>
  <conditionalFormatting sqref="G127:I127">
    <cfRule type="expression" dxfId="469" priority="5">
      <formula xml:space="preserve"> $G122 = "Net"</formula>
    </cfRule>
  </conditionalFormatting>
  <conditionalFormatting sqref="G137:I137">
    <cfRule type="expression" dxfId="468" priority="4">
      <formula xml:space="preserve"> $G133 = "Gross"</formula>
    </cfRule>
  </conditionalFormatting>
  <conditionalFormatting sqref="G138:I138">
    <cfRule type="expression" dxfId="467" priority="3">
      <formula xml:space="preserve"> $G133 = "Net"</formula>
    </cfRule>
  </conditionalFormatting>
  <conditionalFormatting sqref="G148:I148">
    <cfRule type="expression" dxfId="466" priority="2">
      <formula xml:space="preserve"> $G144 = "Gross"</formula>
    </cfRule>
  </conditionalFormatting>
  <conditionalFormatting sqref="G149:I149">
    <cfRule type="expression" dxfId="465" priority="1">
      <formula xml:space="preserve"> $G144 = "Net"</formula>
    </cfRule>
  </conditionalFormatting>
  <dataValidations count="3">
    <dataValidation type="list" allowBlank="1" showInputMessage="1" showErrorMessage="1" sqref="G45:I45 G122:I122 G133:I133 G56:I56 G67:I67 G78:I78 G89:I89 G100:I100 G111:I111 G144:I144" xr:uid="{9F633C7E-867F-4D16-B096-ECC788D04CC0}">
      <formula1>"Net, Gross"</formula1>
    </dataValidation>
    <dataValidation type="decimal" errorStyle="warning" operator="lessThanOrEqual" allowBlank="1" showInputMessage="1" showErrorMessage="1" error="Margins are not expected to be more than 100%" sqref="G149:I149 G83:I83 G138:I138 G61:I61 G72:I72 G116:I116 G127:I127 G94:I94 G105:I105 G50:I50" xr:uid="{81220803-F0A5-48DA-B029-6DA33FC56C68}">
      <formula1>1</formula1>
    </dataValidation>
    <dataValidation type="decimal" errorStyle="warning" operator="greaterThanOrEqual" allowBlank="1" showInputMessage="1" showErrorMessage="1" error="Inputs should be expressed as positive figures" sqref="G146:I147 G150:I151 G102:I103 G73:I74 G84:I85 G95:I96 G62:I63 G117:I118 G128:I129 G139:I140 G51:I52 G91:I92 G124:I125 G135:I136 G58:I59 G80:I81 G69:I70 G113:I114 G47:I48 G106:I107" xr:uid="{6C2530EE-DC05-462B-9560-BB698ABC22B9}">
      <formula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5B78-AFFB-48DC-91C0-B632DD1D3877}">
  <sheetPr>
    <tabColor theme="2" tint="-0.249977111117893"/>
  </sheetPr>
  <dimension ref="A1:AF318"/>
  <sheetViews>
    <sheetView workbookViewId="0">
      <selection activeCell="M88" sqref="M88:M124"/>
    </sheetView>
  </sheetViews>
  <sheetFormatPr defaultColWidth="0" defaultRowHeight="14.25" customHeight="1" zeroHeight="1" outlineLevelRow="1" x14ac:dyDescent="0.25"/>
  <cols>
    <col min="1" max="1" width="1.85546875" style="466" customWidth="1"/>
    <col min="2" max="2" width="7.5703125" style="466" customWidth="1"/>
    <col min="3" max="3" width="95.5703125" style="466" bestFit="1" customWidth="1"/>
    <col min="4" max="4" width="13.85546875" style="466" bestFit="1" customWidth="1"/>
    <col min="5" max="6" width="6.42578125" style="466" customWidth="1"/>
    <col min="7" max="11" width="11" style="466" customWidth="1"/>
    <col min="12" max="12" width="3" style="466" customWidth="1"/>
    <col min="13" max="13" width="61.28515625" style="466" bestFit="1" customWidth="1"/>
    <col min="14" max="14" width="31" style="466" bestFit="1" customWidth="1"/>
    <col min="15" max="15" width="3" style="466" customWidth="1"/>
    <col min="16" max="16" width="24.7109375" style="1035" customWidth="1"/>
    <col min="17" max="17" width="41.140625" style="1035" bestFit="1" customWidth="1"/>
    <col min="18" max="18" width="3.42578125" style="1033" customWidth="1"/>
    <col min="19" max="19" width="3" style="1097" hidden="1" customWidth="1"/>
    <col min="20" max="24" width="9.28515625" style="1097" hidden="1" customWidth="1"/>
    <col min="25" max="25" width="1.85546875" style="1097" hidden="1" customWidth="1"/>
    <col min="26" max="26" width="3" style="1097" hidden="1" customWidth="1"/>
    <col min="27" max="31" width="11" style="1051" hidden="1" customWidth="1"/>
    <col min="32" max="32" width="1.85546875" style="1097" hidden="1" customWidth="1"/>
    <col min="33" max="16384" width="11" style="466" hidden="1"/>
  </cols>
  <sheetData>
    <row r="1" spans="2:32" ht="20.25" x14ac:dyDescent="0.25">
      <c r="B1" s="1031" t="s">
        <v>2132</v>
      </c>
      <c r="C1" s="1031"/>
      <c r="D1" s="1031"/>
      <c r="E1" s="1031"/>
      <c r="F1" s="1031"/>
      <c r="G1" s="1031"/>
      <c r="H1" s="1031"/>
      <c r="I1" s="1031"/>
      <c r="J1" s="1031"/>
      <c r="K1" s="4" t="str">
        <f>[2]AppValidation!$D$2</f>
        <v>Yorkshire Water</v>
      </c>
      <c r="L1" s="1032"/>
      <c r="M1" s="3497" t="s">
        <v>1</v>
      </c>
      <c r="N1" s="3497"/>
      <c r="O1" s="3497"/>
      <c r="P1" s="3497"/>
      <c r="Q1" s="476"/>
      <c r="S1" s="1034"/>
      <c r="T1" s="1035"/>
      <c r="U1" s="1035"/>
      <c r="V1" s="1035"/>
      <c r="W1" s="1035"/>
      <c r="X1" s="1035"/>
      <c r="Y1" s="1034"/>
      <c r="Z1" s="1034"/>
      <c r="AA1" s="1036"/>
      <c r="AB1" s="1036"/>
      <c r="AC1" s="1036"/>
      <c r="AD1" s="1036"/>
      <c r="AE1" s="1036"/>
      <c r="AF1" s="1034"/>
    </row>
    <row r="2" spans="2:32" ht="15" thickBot="1" x14ac:dyDescent="0.3">
      <c r="B2" s="35"/>
      <c r="C2" s="35"/>
      <c r="D2" s="35"/>
      <c r="E2" s="35"/>
      <c r="F2" s="35"/>
      <c r="G2" s="35"/>
      <c r="H2" s="35"/>
      <c r="I2" s="35"/>
      <c r="J2" s="35"/>
      <c r="K2" s="35"/>
      <c r="L2" s="35"/>
      <c r="M2" s="35"/>
      <c r="N2" s="35"/>
      <c r="P2" s="1033"/>
      <c r="Q2" s="1033"/>
      <c r="S2" s="1034"/>
      <c r="T2" s="1035"/>
      <c r="U2" s="1035"/>
      <c r="V2" s="1035"/>
      <c r="W2" s="1035"/>
      <c r="X2" s="1035"/>
      <c r="Y2" s="1034"/>
      <c r="Z2" s="1034"/>
      <c r="AA2" s="1036"/>
      <c r="AB2" s="1036"/>
      <c r="AC2" s="1036"/>
      <c r="AD2" s="1036"/>
      <c r="AE2" s="1036"/>
      <c r="AF2" s="1034"/>
    </row>
    <row r="3" spans="2:32" ht="15" thickBot="1" x14ac:dyDescent="0.3">
      <c r="B3" s="3699" t="s">
        <v>14</v>
      </c>
      <c r="C3" s="3700"/>
      <c r="D3" s="1037" t="s">
        <v>15</v>
      </c>
      <c r="E3" s="1038" t="s">
        <v>16</v>
      </c>
      <c r="F3" s="1039" t="s">
        <v>17</v>
      </c>
      <c r="G3" s="1040" t="s">
        <v>867</v>
      </c>
      <c r="H3" s="1038" t="s">
        <v>866</v>
      </c>
      <c r="I3" s="1038" t="s">
        <v>865</v>
      </c>
      <c r="J3" s="1038" t="s">
        <v>864</v>
      </c>
      <c r="K3" s="1041" t="s">
        <v>863</v>
      </c>
      <c r="L3" s="1042"/>
      <c r="M3" s="1043" t="s">
        <v>23</v>
      </c>
      <c r="N3" s="1044" t="s">
        <v>24</v>
      </c>
      <c r="P3" s="1045" t="s">
        <v>25</v>
      </c>
      <c r="Q3" s="1046" t="s">
        <v>13</v>
      </c>
      <c r="S3" s="1034"/>
      <c r="T3" s="1035"/>
      <c r="U3" s="1035"/>
      <c r="V3" s="1035"/>
      <c r="W3" s="1035"/>
      <c r="X3" s="1035"/>
      <c r="Y3" s="1034"/>
      <c r="Z3" s="1034"/>
      <c r="AA3" s="1036"/>
      <c r="AB3" s="1036"/>
      <c r="AC3" s="1036"/>
      <c r="AD3" s="1036"/>
      <c r="AE3" s="1036"/>
      <c r="AF3" s="1034"/>
    </row>
    <row r="4" spans="2:32" ht="15" customHeight="1" thickBot="1" x14ac:dyDescent="0.3">
      <c r="B4" s="35"/>
      <c r="C4" s="35"/>
      <c r="D4" s="35"/>
      <c r="E4" s="35"/>
      <c r="F4" s="35"/>
      <c r="G4" s="35"/>
      <c r="H4" s="35"/>
      <c r="I4" s="35"/>
      <c r="J4" s="35"/>
      <c r="K4" s="35"/>
      <c r="L4" s="35"/>
      <c r="M4" s="35"/>
      <c r="N4" s="35"/>
      <c r="P4" s="1047"/>
      <c r="Q4" s="1048"/>
      <c r="S4" s="1034"/>
      <c r="T4" s="3617" t="s">
        <v>12</v>
      </c>
      <c r="U4" s="3617"/>
      <c r="V4" s="3617"/>
      <c r="W4" s="3617"/>
      <c r="X4" s="3617"/>
      <c r="Y4" s="1034"/>
      <c r="Z4" s="1034"/>
      <c r="AA4" s="3617" t="s">
        <v>2133</v>
      </c>
      <c r="AB4" s="3617"/>
      <c r="AC4" s="3617"/>
      <c r="AD4" s="3617"/>
      <c r="AE4" s="3617"/>
      <c r="AF4" s="1034"/>
    </row>
    <row r="5" spans="2:32" ht="15" thickBot="1" x14ac:dyDescent="0.3">
      <c r="B5" s="3699" t="s">
        <v>30</v>
      </c>
      <c r="C5" s="3701"/>
      <c r="D5" s="3701"/>
      <c r="E5" s="3701"/>
      <c r="F5" s="3702"/>
      <c r="G5" s="3703" t="s">
        <v>32</v>
      </c>
      <c r="H5" s="3704"/>
      <c r="I5" s="3704"/>
      <c r="J5" s="3704"/>
      <c r="K5" s="3705"/>
      <c r="L5" s="35"/>
      <c r="M5" s="35"/>
      <c r="N5" s="35"/>
      <c r="P5" s="1033"/>
      <c r="Q5" s="1033"/>
      <c r="S5" s="1034"/>
      <c r="T5" s="1049" t="s">
        <v>27</v>
      </c>
      <c r="U5" s="1050"/>
      <c r="V5" s="1050"/>
      <c r="W5" s="1050"/>
      <c r="X5" s="1050"/>
      <c r="Y5" s="1034"/>
      <c r="Z5" s="1034"/>
      <c r="AB5" s="1050"/>
      <c r="AC5" s="1050"/>
      <c r="AD5" s="1050"/>
      <c r="AE5" s="1050"/>
      <c r="AF5" s="1034"/>
    </row>
    <row r="6" spans="2:32" ht="15" thickBot="1" x14ac:dyDescent="0.3">
      <c r="B6" s="35"/>
      <c r="C6" s="1052"/>
      <c r="D6" s="35"/>
      <c r="E6" s="35"/>
      <c r="F6" s="35"/>
      <c r="G6" s="35"/>
      <c r="H6" s="35"/>
      <c r="I6" s="35"/>
      <c r="J6" s="35"/>
      <c r="K6" s="35"/>
      <c r="L6" s="35"/>
      <c r="M6" s="35"/>
      <c r="N6" s="35"/>
      <c r="P6" s="43"/>
      <c r="Q6" s="651"/>
      <c r="S6" s="1034"/>
      <c r="T6" s="1050"/>
      <c r="U6" s="1050"/>
      <c r="V6" s="1050"/>
      <c r="W6" s="1050"/>
      <c r="X6" s="1050"/>
      <c r="Y6" s="1034"/>
      <c r="Z6" s="1034"/>
      <c r="AA6" s="1050"/>
      <c r="AB6" s="1050"/>
      <c r="AC6" s="1050"/>
      <c r="AD6" s="1050"/>
      <c r="AE6" s="1050"/>
      <c r="AF6" s="1034"/>
    </row>
    <row r="7" spans="2:32" ht="15" thickBot="1" x14ac:dyDescent="0.3">
      <c r="B7" s="1040" t="s">
        <v>36</v>
      </c>
      <c r="C7" s="1053" t="s">
        <v>2134</v>
      </c>
      <c r="D7" s="35"/>
      <c r="E7" s="35"/>
      <c r="F7" s="35"/>
      <c r="G7" s="35"/>
      <c r="H7" s="35"/>
      <c r="I7" s="35"/>
      <c r="J7" s="35"/>
      <c r="K7" s="35"/>
      <c r="L7" s="35"/>
      <c r="M7" s="35"/>
      <c r="N7" s="35"/>
      <c r="P7" s="43"/>
      <c r="Q7" s="651"/>
      <c r="S7" s="1034"/>
      <c r="T7" s="1035"/>
      <c r="U7" s="1035"/>
      <c r="V7" s="1035"/>
      <c r="W7" s="1035"/>
      <c r="X7" s="1035"/>
      <c r="Y7" s="1034"/>
      <c r="Z7" s="1034"/>
      <c r="AA7" s="1036" t="s">
        <v>2135</v>
      </c>
      <c r="AB7" s="1036"/>
      <c r="AC7" s="1036"/>
      <c r="AD7" s="1036"/>
      <c r="AE7" s="1036"/>
      <c r="AF7" s="1034"/>
    </row>
    <row r="8" spans="2:32" x14ac:dyDescent="0.2">
      <c r="B8" s="1054">
        <v>1</v>
      </c>
      <c r="C8" s="1055" t="s">
        <v>2136</v>
      </c>
      <c r="D8" s="1056" t="s">
        <v>2137</v>
      </c>
      <c r="E8" s="1057" t="s">
        <v>41</v>
      </c>
      <c r="F8" s="1058">
        <v>3</v>
      </c>
      <c r="G8" s="1059">
        <v>0</v>
      </c>
      <c r="H8" s="1059">
        <v>0</v>
      </c>
      <c r="I8" s="1059">
        <v>0</v>
      </c>
      <c r="J8" s="1059">
        <v>7.2595547880321147</v>
      </c>
      <c r="K8" s="1059">
        <v>7.2555701155348604</v>
      </c>
      <c r="L8" s="35"/>
      <c r="M8" s="547"/>
      <c r="N8" s="53" t="s">
        <v>2138</v>
      </c>
      <c r="O8" s="1060"/>
      <c r="P8" s="43">
        <f t="shared" ref="P8:P18" si="0" xml:space="preserve"> IF( SUM( T8:X8 ) = 0, 0, $T$5 )</f>
        <v>0</v>
      </c>
      <c r="Q8" s="43">
        <f xml:space="preserve"> IF( SUM( AA8:AE8 ) = 0, 0, $AA$7 )</f>
        <v>0</v>
      </c>
      <c r="S8" s="1034"/>
      <c r="T8" s="1061">
        <f t="shared" ref="T8:X18" si="1" xml:space="preserve"> IF( ISNUMBER(G8), 0, 1 )</f>
        <v>0</v>
      </c>
      <c r="U8" s="1061">
        <f t="shared" si="1"/>
        <v>0</v>
      </c>
      <c r="V8" s="1061">
        <f t="shared" si="1"/>
        <v>0</v>
      </c>
      <c r="W8" s="1061">
        <f t="shared" si="1"/>
        <v>0</v>
      </c>
      <c r="X8" s="1061">
        <f t="shared" si="1"/>
        <v>0</v>
      </c>
      <c r="Y8" s="1034"/>
      <c r="Z8" s="1034"/>
      <c r="AA8" s="1061">
        <f t="shared" ref="AA8:AE18" si="2">IF( AND( ISNUMBER( G8), G8&gt;=0), 0, 1)</f>
        <v>0</v>
      </c>
      <c r="AB8" s="1061">
        <f t="shared" si="2"/>
        <v>0</v>
      </c>
      <c r="AC8" s="1061">
        <f t="shared" si="2"/>
        <v>0</v>
      </c>
      <c r="AD8" s="1061">
        <f t="shared" si="2"/>
        <v>0</v>
      </c>
      <c r="AE8" s="1061">
        <f t="shared" si="2"/>
        <v>0</v>
      </c>
      <c r="AF8" s="1034"/>
    </row>
    <row r="9" spans="2:32" x14ac:dyDescent="0.2">
      <c r="B9" s="1062">
        <f>B8+1</f>
        <v>2</v>
      </c>
      <c r="C9" s="1063" t="s">
        <v>2139</v>
      </c>
      <c r="D9" s="1064" t="s">
        <v>2140</v>
      </c>
      <c r="E9" s="1065" t="s">
        <v>41</v>
      </c>
      <c r="F9" s="1066">
        <v>3</v>
      </c>
      <c r="G9" s="1067">
        <v>0</v>
      </c>
      <c r="H9" s="1067">
        <v>0</v>
      </c>
      <c r="I9" s="1067">
        <v>0</v>
      </c>
      <c r="J9" s="1067">
        <v>0</v>
      </c>
      <c r="K9" s="1067">
        <v>0</v>
      </c>
      <c r="L9" s="35"/>
      <c r="M9" s="91"/>
      <c r="N9" s="1068" t="s">
        <v>2138</v>
      </c>
      <c r="O9" s="1060"/>
      <c r="P9" s="43">
        <f t="shared" si="0"/>
        <v>0</v>
      </c>
      <c r="Q9" s="43">
        <f t="shared" ref="Q9:Q18" si="3" xml:space="preserve"> IF( SUM( AA9:AE9 ) = 0, 0, $AA$7 )</f>
        <v>0</v>
      </c>
      <c r="S9" s="1034"/>
      <c r="T9" s="1061">
        <f t="shared" si="1"/>
        <v>0</v>
      </c>
      <c r="U9" s="1061">
        <f t="shared" si="1"/>
        <v>0</v>
      </c>
      <c r="V9" s="1061">
        <f t="shared" si="1"/>
        <v>0</v>
      </c>
      <c r="W9" s="1061">
        <f t="shared" si="1"/>
        <v>0</v>
      </c>
      <c r="X9" s="1061">
        <f t="shared" si="1"/>
        <v>0</v>
      </c>
      <c r="Y9" s="1034"/>
      <c r="Z9" s="1034"/>
      <c r="AA9" s="1061">
        <f t="shared" si="2"/>
        <v>0</v>
      </c>
      <c r="AB9" s="1061">
        <f t="shared" si="2"/>
        <v>0</v>
      </c>
      <c r="AC9" s="1061">
        <f t="shared" si="2"/>
        <v>0</v>
      </c>
      <c r="AD9" s="1061">
        <f t="shared" si="2"/>
        <v>0</v>
      </c>
      <c r="AE9" s="1061">
        <f t="shared" si="2"/>
        <v>0</v>
      </c>
      <c r="AF9" s="1034"/>
    </row>
    <row r="10" spans="2:32" x14ac:dyDescent="0.2">
      <c r="B10" s="1062">
        <f t="shared" ref="B10:B18" si="4">B9+1</f>
        <v>3</v>
      </c>
      <c r="C10" s="1063" t="s">
        <v>2141</v>
      </c>
      <c r="D10" s="1064" t="s">
        <v>2142</v>
      </c>
      <c r="E10" s="1065" t="s">
        <v>41</v>
      </c>
      <c r="F10" s="1066">
        <v>3</v>
      </c>
      <c r="G10" s="1067">
        <v>0</v>
      </c>
      <c r="H10" s="1067">
        <v>0</v>
      </c>
      <c r="I10" s="1067">
        <v>0</v>
      </c>
      <c r="J10" s="1067">
        <v>0</v>
      </c>
      <c r="K10" s="1067">
        <v>0</v>
      </c>
      <c r="L10" s="35"/>
      <c r="M10" s="91"/>
      <c r="N10" s="1068" t="s">
        <v>2138</v>
      </c>
      <c r="O10" s="1060"/>
      <c r="P10" s="43">
        <f t="shared" si="0"/>
        <v>0</v>
      </c>
      <c r="Q10" s="43">
        <f t="shared" si="3"/>
        <v>0</v>
      </c>
      <c r="S10" s="1034"/>
      <c r="T10" s="1061">
        <f t="shared" si="1"/>
        <v>0</v>
      </c>
      <c r="U10" s="1061">
        <f t="shared" si="1"/>
        <v>0</v>
      </c>
      <c r="V10" s="1061">
        <f t="shared" si="1"/>
        <v>0</v>
      </c>
      <c r="W10" s="1061">
        <f t="shared" si="1"/>
        <v>0</v>
      </c>
      <c r="X10" s="1061">
        <f t="shared" si="1"/>
        <v>0</v>
      </c>
      <c r="Y10" s="1034"/>
      <c r="Z10" s="1034"/>
      <c r="AA10" s="1061">
        <f t="shared" si="2"/>
        <v>0</v>
      </c>
      <c r="AB10" s="1061">
        <f t="shared" si="2"/>
        <v>0</v>
      </c>
      <c r="AC10" s="1061">
        <f t="shared" si="2"/>
        <v>0</v>
      </c>
      <c r="AD10" s="1061">
        <f t="shared" si="2"/>
        <v>0</v>
      </c>
      <c r="AE10" s="1061">
        <f t="shared" si="2"/>
        <v>0</v>
      </c>
      <c r="AF10" s="1034"/>
    </row>
    <row r="11" spans="2:32" x14ac:dyDescent="0.2">
      <c r="B11" s="1062">
        <f t="shared" si="4"/>
        <v>4</v>
      </c>
      <c r="C11" s="1063" t="s">
        <v>2143</v>
      </c>
      <c r="D11" s="1064" t="s">
        <v>2144</v>
      </c>
      <c r="E11" s="1065" t="s">
        <v>41</v>
      </c>
      <c r="F11" s="1066">
        <v>3</v>
      </c>
      <c r="G11" s="1069">
        <v>0</v>
      </c>
      <c r="H11" s="1069">
        <v>0</v>
      </c>
      <c r="I11" s="1069">
        <v>0</v>
      </c>
      <c r="J11" s="1069">
        <v>1.2850049496281271</v>
      </c>
      <c r="K11" s="1069">
        <v>1.3043400885772061</v>
      </c>
      <c r="L11" s="35"/>
      <c r="M11" s="94"/>
      <c r="N11" s="1068" t="s">
        <v>2138</v>
      </c>
      <c r="O11" s="1060"/>
      <c r="P11" s="43">
        <f t="shared" si="0"/>
        <v>0</v>
      </c>
      <c r="Q11" s="43">
        <f t="shared" si="3"/>
        <v>0</v>
      </c>
      <c r="S11" s="1034"/>
      <c r="T11" s="1061">
        <f t="shared" si="1"/>
        <v>0</v>
      </c>
      <c r="U11" s="1061">
        <f t="shared" si="1"/>
        <v>0</v>
      </c>
      <c r="V11" s="1061">
        <f t="shared" si="1"/>
        <v>0</v>
      </c>
      <c r="W11" s="1061">
        <f t="shared" si="1"/>
        <v>0</v>
      </c>
      <c r="X11" s="1061">
        <f t="shared" si="1"/>
        <v>0</v>
      </c>
      <c r="Y11" s="1034"/>
      <c r="Z11" s="1034"/>
      <c r="AA11" s="1061">
        <f t="shared" si="2"/>
        <v>0</v>
      </c>
      <c r="AB11" s="1061">
        <f t="shared" si="2"/>
        <v>0</v>
      </c>
      <c r="AC11" s="1061">
        <f t="shared" si="2"/>
        <v>0</v>
      </c>
      <c r="AD11" s="1061">
        <f t="shared" si="2"/>
        <v>0</v>
      </c>
      <c r="AE11" s="1061">
        <f t="shared" si="2"/>
        <v>0</v>
      </c>
      <c r="AF11" s="1034"/>
    </row>
    <row r="12" spans="2:32" x14ac:dyDescent="0.2">
      <c r="B12" s="1062">
        <f t="shared" si="4"/>
        <v>5</v>
      </c>
      <c r="C12" s="1063" t="s">
        <v>2145</v>
      </c>
      <c r="D12" s="1064" t="s">
        <v>2146</v>
      </c>
      <c r="E12" s="1065" t="s">
        <v>41</v>
      </c>
      <c r="F12" s="1066">
        <v>3</v>
      </c>
      <c r="G12" s="1067">
        <v>0</v>
      </c>
      <c r="H12" s="1067">
        <v>0</v>
      </c>
      <c r="I12" s="1067">
        <v>0</v>
      </c>
      <c r="J12" s="1067">
        <v>0</v>
      </c>
      <c r="K12" s="1067">
        <v>0</v>
      </c>
      <c r="L12" s="35"/>
      <c r="M12" s="91"/>
      <c r="N12" s="1068" t="s">
        <v>2138</v>
      </c>
      <c r="O12" s="1060"/>
      <c r="P12" s="43">
        <f t="shared" si="0"/>
        <v>0</v>
      </c>
      <c r="Q12" s="43">
        <f t="shared" si="3"/>
        <v>0</v>
      </c>
      <c r="S12" s="1034"/>
      <c r="T12" s="1061">
        <f t="shared" si="1"/>
        <v>0</v>
      </c>
      <c r="U12" s="1061">
        <f t="shared" si="1"/>
        <v>0</v>
      </c>
      <c r="V12" s="1061">
        <f t="shared" si="1"/>
        <v>0</v>
      </c>
      <c r="W12" s="1061">
        <f t="shared" si="1"/>
        <v>0</v>
      </c>
      <c r="X12" s="1061">
        <f t="shared" si="1"/>
        <v>0</v>
      </c>
      <c r="Y12" s="1034"/>
      <c r="Z12" s="1034"/>
      <c r="AA12" s="1061">
        <f t="shared" si="2"/>
        <v>0</v>
      </c>
      <c r="AB12" s="1061">
        <f t="shared" si="2"/>
        <v>0</v>
      </c>
      <c r="AC12" s="1061">
        <f t="shared" si="2"/>
        <v>0</v>
      </c>
      <c r="AD12" s="1061">
        <f t="shared" si="2"/>
        <v>0</v>
      </c>
      <c r="AE12" s="1061">
        <f t="shared" si="2"/>
        <v>0</v>
      </c>
      <c r="AF12" s="1034"/>
    </row>
    <row r="13" spans="2:32" x14ac:dyDescent="0.2">
      <c r="B13" s="1062">
        <f t="shared" si="4"/>
        <v>6</v>
      </c>
      <c r="C13" s="1063" t="s">
        <v>2147</v>
      </c>
      <c r="D13" s="1064" t="s">
        <v>2148</v>
      </c>
      <c r="E13" s="1065" t="s">
        <v>41</v>
      </c>
      <c r="F13" s="1066">
        <v>3</v>
      </c>
      <c r="G13" s="1067">
        <v>0</v>
      </c>
      <c r="H13" s="1067">
        <v>0</v>
      </c>
      <c r="I13" s="1067">
        <v>0</v>
      </c>
      <c r="J13" s="1067">
        <v>0</v>
      </c>
      <c r="K13" s="1067">
        <v>0</v>
      </c>
      <c r="L13" s="35"/>
      <c r="M13" s="91"/>
      <c r="N13" s="1068" t="s">
        <v>2138</v>
      </c>
      <c r="O13" s="1060"/>
      <c r="P13" s="43">
        <f t="shared" si="0"/>
        <v>0</v>
      </c>
      <c r="Q13" s="43">
        <f t="shared" si="3"/>
        <v>0</v>
      </c>
      <c r="S13" s="1034"/>
      <c r="T13" s="1061">
        <f t="shared" si="1"/>
        <v>0</v>
      </c>
      <c r="U13" s="1061">
        <f t="shared" si="1"/>
        <v>0</v>
      </c>
      <c r="V13" s="1061">
        <f t="shared" si="1"/>
        <v>0</v>
      </c>
      <c r="W13" s="1061">
        <f t="shared" si="1"/>
        <v>0</v>
      </c>
      <c r="X13" s="1061">
        <f t="shared" si="1"/>
        <v>0</v>
      </c>
      <c r="Y13" s="1034"/>
      <c r="Z13" s="1034"/>
      <c r="AA13" s="1061">
        <f t="shared" si="2"/>
        <v>0</v>
      </c>
      <c r="AB13" s="1061">
        <f t="shared" si="2"/>
        <v>0</v>
      </c>
      <c r="AC13" s="1061">
        <f t="shared" si="2"/>
        <v>0</v>
      </c>
      <c r="AD13" s="1061">
        <f t="shared" si="2"/>
        <v>0</v>
      </c>
      <c r="AE13" s="1061">
        <f t="shared" si="2"/>
        <v>0</v>
      </c>
      <c r="AF13" s="1034"/>
    </row>
    <row r="14" spans="2:32" x14ac:dyDescent="0.2">
      <c r="B14" s="1062">
        <f t="shared" si="4"/>
        <v>7</v>
      </c>
      <c r="C14" s="1063" t="s">
        <v>2149</v>
      </c>
      <c r="D14" s="1064" t="s">
        <v>2150</v>
      </c>
      <c r="E14" s="1065" t="s">
        <v>41</v>
      </c>
      <c r="F14" s="1066">
        <v>3</v>
      </c>
      <c r="G14" s="523">
        <v>0</v>
      </c>
      <c r="H14" s="523">
        <v>0</v>
      </c>
      <c r="I14" s="523">
        <v>0</v>
      </c>
      <c r="J14" s="523">
        <v>9.4766439213852518</v>
      </c>
      <c r="K14" s="523">
        <v>9.6778132154780483</v>
      </c>
      <c r="L14" s="35"/>
      <c r="M14" s="94"/>
      <c r="N14" s="1068" t="s">
        <v>2138</v>
      </c>
      <c r="O14" s="1060"/>
      <c r="P14" s="43">
        <f t="shared" si="0"/>
        <v>0</v>
      </c>
      <c r="Q14" s="43">
        <f t="shared" si="3"/>
        <v>0</v>
      </c>
      <c r="S14" s="1034"/>
      <c r="T14" s="1061">
        <f>IF('[2]Validation flags'!$H$3=1,0, IF( ISNUMBER(G14), 0, 1 ))</f>
        <v>0</v>
      </c>
      <c r="U14" s="1061">
        <f>IF('[2]Validation flags'!$H$3=1,0, IF( ISNUMBER(H14), 0, 1 ))</f>
        <v>0</v>
      </c>
      <c r="V14" s="1061">
        <f>IF('[2]Validation flags'!$H$3=1,0, IF( ISNUMBER(I14), 0, 1 ))</f>
        <v>0</v>
      </c>
      <c r="W14" s="1061">
        <f>IF('[2]Validation flags'!$H$3=1,0, IF( ISNUMBER(J14), 0, 1 ))</f>
        <v>0</v>
      </c>
      <c r="X14" s="1061">
        <f>IF('[2]Validation flags'!$H$3=1,0, IF( ISNUMBER(K14), 0, 1 ))</f>
        <v>0</v>
      </c>
      <c r="Y14" s="1034"/>
      <c r="Z14" s="1034"/>
      <c r="AA14" s="1061">
        <f t="shared" si="2"/>
        <v>0</v>
      </c>
      <c r="AB14" s="1061">
        <f t="shared" si="2"/>
        <v>0</v>
      </c>
      <c r="AC14" s="1061">
        <f t="shared" si="2"/>
        <v>0</v>
      </c>
      <c r="AD14" s="1061">
        <f t="shared" si="2"/>
        <v>0</v>
      </c>
      <c r="AE14" s="1061">
        <f t="shared" si="2"/>
        <v>0</v>
      </c>
      <c r="AF14" s="1034"/>
    </row>
    <row r="15" spans="2:32" x14ac:dyDescent="0.2">
      <c r="B15" s="1062">
        <f t="shared" si="4"/>
        <v>8</v>
      </c>
      <c r="C15" s="1063" t="s">
        <v>2151</v>
      </c>
      <c r="D15" s="1064" t="s">
        <v>2152</v>
      </c>
      <c r="E15" s="1065" t="s">
        <v>41</v>
      </c>
      <c r="F15" s="1066">
        <v>3</v>
      </c>
      <c r="G15" s="523">
        <v>0</v>
      </c>
      <c r="H15" s="523">
        <v>0</v>
      </c>
      <c r="I15" s="523">
        <v>0</v>
      </c>
      <c r="J15" s="523">
        <v>0</v>
      </c>
      <c r="K15" s="523">
        <v>0</v>
      </c>
      <c r="L15" s="35"/>
      <c r="M15" s="94"/>
      <c r="N15" s="1068" t="s">
        <v>2138</v>
      </c>
      <c r="O15" s="1060"/>
      <c r="P15" s="43">
        <f t="shared" si="0"/>
        <v>0</v>
      </c>
      <c r="Q15" s="43">
        <f t="shared" si="3"/>
        <v>0</v>
      </c>
      <c r="S15" s="1034"/>
      <c r="T15" s="1061">
        <f>IF('[2]Validation flags'!$H$3=1,0, IF( ISNUMBER(G15), 0, 1 ))</f>
        <v>0</v>
      </c>
      <c r="U15" s="1061">
        <f>IF('[2]Validation flags'!$H$3=1,0, IF( ISNUMBER(H15), 0, 1 ))</f>
        <v>0</v>
      </c>
      <c r="V15" s="1061">
        <f>IF('[2]Validation flags'!$H$3=1,0, IF( ISNUMBER(I15), 0, 1 ))</f>
        <v>0</v>
      </c>
      <c r="W15" s="1061">
        <f>IF('[2]Validation flags'!$H$3=1,0, IF( ISNUMBER(J15), 0, 1 ))</f>
        <v>0</v>
      </c>
      <c r="X15" s="1061">
        <f>IF('[2]Validation flags'!$H$3=1,0, IF( ISNUMBER(K15), 0, 1 ))</f>
        <v>0</v>
      </c>
      <c r="Y15" s="1034"/>
      <c r="Z15" s="1034"/>
      <c r="AA15" s="1061">
        <f t="shared" si="2"/>
        <v>0</v>
      </c>
      <c r="AB15" s="1061">
        <f t="shared" si="2"/>
        <v>0</v>
      </c>
      <c r="AC15" s="1061">
        <f t="shared" si="2"/>
        <v>0</v>
      </c>
      <c r="AD15" s="1061">
        <f t="shared" si="2"/>
        <v>0</v>
      </c>
      <c r="AE15" s="1061">
        <f t="shared" si="2"/>
        <v>0</v>
      </c>
      <c r="AF15" s="1034"/>
    </row>
    <row r="16" spans="2:32" x14ac:dyDescent="0.2">
      <c r="B16" s="1062">
        <f t="shared" si="4"/>
        <v>9</v>
      </c>
      <c r="C16" s="1063" t="s">
        <v>2153</v>
      </c>
      <c r="D16" s="1064" t="s">
        <v>2154</v>
      </c>
      <c r="E16" s="1065" t="s">
        <v>41</v>
      </c>
      <c r="F16" s="1066">
        <v>3</v>
      </c>
      <c r="G16" s="1070">
        <v>0</v>
      </c>
      <c r="H16" s="1070">
        <v>0</v>
      </c>
      <c r="I16" s="1070">
        <v>0</v>
      </c>
      <c r="J16" s="1070">
        <v>0</v>
      </c>
      <c r="K16" s="1070">
        <v>0</v>
      </c>
      <c r="L16" s="35"/>
      <c r="M16" s="91"/>
      <c r="N16" s="1068" t="s">
        <v>2138</v>
      </c>
      <c r="O16" s="1060"/>
      <c r="P16" s="43">
        <f t="shared" si="0"/>
        <v>0</v>
      </c>
      <c r="Q16" s="43">
        <f t="shared" si="3"/>
        <v>0</v>
      </c>
      <c r="S16" s="1034"/>
      <c r="T16" s="1061">
        <f>IF('[2]Validation flags'!$B$3="Thames Water", IF( ISNUMBER(G16), 0, 1 ),0)</f>
        <v>0</v>
      </c>
      <c r="U16" s="1061">
        <f>IF('[2]Validation flags'!$B$3="Thames Water", IF( ISNUMBER(H16), 0, 1 ),0)</f>
        <v>0</v>
      </c>
      <c r="V16" s="1061">
        <f>IF('[2]Validation flags'!$B$3="Thames Water", IF( ISNUMBER(I16), 0, 1 ),0)</f>
        <v>0</v>
      </c>
      <c r="W16" s="1061">
        <f>IF('[2]Validation flags'!$B$3="Thames Water", IF( ISNUMBER(J16), 0, 1 ),0)</f>
        <v>0</v>
      </c>
      <c r="X16" s="1061">
        <f>IF('[2]Validation flags'!$B$3="Thames Water", IF( ISNUMBER(K16), 0, 1 ),0)</f>
        <v>0</v>
      </c>
      <c r="Y16" s="1034"/>
      <c r="Z16" s="1034"/>
      <c r="AA16" s="1061">
        <f t="shared" si="2"/>
        <v>0</v>
      </c>
      <c r="AB16" s="1061">
        <f t="shared" si="2"/>
        <v>0</v>
      </c>
      <c r="AC16" s="1061">
        <f t="shared" si="2"/>
        <v>0</v>
      </c>
      <c r="AD16" s="1061">
        <f t="shared" si="2"/>
        <v>0</v>
      </c>
      <c r="AE16" s="1061">
        <f t="shared" si="2"/>
        <v>0</v>
      </c>
      <c r="AF16" s="1034"/>
    </row>
    <row r="17" spans="2:32" x14ac:dyDescent="0.2">
      <c r="B17" s="1062">
        <f t="shared" si="4"/>
        <v>10</v>
      </c>
      <c r="C17" s="1063" t="s">
        <v>2155</v>
      </c>
      <c r="D17" s="1064" t="s">
        <v>2156</v>
      </c>
      <c r="E17" s="1065" t="s">
        <v>41</v>
      </c>
      <c r="F17" s="1066">
        <v>3</v>
      </c>
      <c r="G17" s="1069">
        <v>0</v>
      </c>
      <c r="H17" s="1069">
        <v>0</v>
      </c>
      <c r="I17" s="1069">
        <v>0</v>
      </c>
      <c r="J17" s="1069">
        <v>0</v>
      </c>
      <c r="K17" s="1069">
        <v>0</v>
      </c>
      <c r="L17" s="35"/>
      <c r="M17" s="94"/>
      <c r="N17" s="1068" t="s">
        <v>2138</v>
      </c>
      <c r="O17" s="1060"/>
      <c r="P17" s="43">
        <f t="shared" si="0"/>
        <v>0</v>
      </c>
      <c r="Q17" s="43">
        <f t="shared" si="3"/>
        <v>0</v>
      </c>
      <c r="S17" s="1034"/>
      <c r="T17" s="1061">
        <f t="shared" si="1"/>
        <v>0</v>
      </c>
      <c r="U17" s="1061">
        <f t="shared" si="1"/>
        <v>0</v>
      </c>
      <c r="V17" s="1061">
        <f t="shared" si="1"/>
        <v>0</v>
      </c>
      <c r="W17" s="1061">
        <f t="shared" si="1"/>
        <v>0</v>
      </c>
      <c r="X17" s="1061">
        <f t="shared" si="1"/>
        <v>0</v>
      </c>
      <c r="Y17" s="1034"/>
      <c r="Z17" s="1034"/>
      <c r="AA17" s="1061">
        <f t="shared" si="2"/>
        <v>0</v>
      </c>
      <c r="AB17" s="1061">
        <f t="shared" si="2"/>
        <v>0</v>
      </c>
      <c r="AC17" s="1061">
        <f t="shared" si="2"/>
        <v>0</v>
      </c>
      <c r="AD17" s="1061">
        <f t="shared" si="2"/>
        <v>0</v>
      </c>
      <c r="AE17" s="1061">
        <f t="shared" si="2"/>
        <v>0</v>
      </c>
      <c r="AF17" s="1034"/>
    </row>
    <row r="18" spans="2:32" ht="15" thickBot="1" x14ac:dyDescent="0.25">
      <c r="B18" s="1071">
        <f t="shared" si="4"/>
        <v>11</v>
      </c>
      <c r="C18" s="1072" t="s">
        <v>2157</v>
      </c>
      <c r="D18" s="1073" t="s">
        <v>2158</v>
      </c>
      <c r="E18" s="1074" t="s">
        <v>41</v>
      </c>
      <c r="F18" s="1075">
        <v>3</v>
      </c>
      <c r="G18" s="1076">
        <v>0</v>
      </c>
      <c r="H18" s="1076">
        <v>0</v>
      </c>
      <c r="I18" s="1076">
        <v>0</v>
      </c>
      <c r="J18" s="1076">
        <v>0</v>
      </c>
      <c r="K18" s="1076">
        <v>0</v>
      </c>
      <c r="L18" s="35"/>
      <c r="M18" s="94"/>
      <c r="N18" s="1077" t="s">
        <v>2138</v>
      </c>
      <c r="O18" s="1060"/>
      <c r="P18" s="43">
        <f t="shared" si="0"/>
        <v>0</v>
      </c>
      <c r="Q18" s="43">
        <f t="shared" si="3"/>
        <v>0</v>
      </c>
      <c r="S18" s="1034"/>
      <c r="T18" s="1061">
        <f t="shared" si="1"/>
        <v>0</v>
      </c>
      <c r="U18" s="1061">
        <f t="shared" si="1"/>
        <v>0</v>
      </c>
      <c r="V18" s="1061">
        <f t="shared" si="1"/>
        <v>0</v>
      </c>
      <c r="W18" s="1061">
        <f t="shared" si="1"/>
        <v>0</v>
      </c>
      <c r="X18" s="1061">
        <f t="shared" si="1"/>
        <v>0</v>
      </c>
      <c r="Y18" s="1034"/>
      <c r="Z18" s="1034"/>
      <c r="AA18" s="1061">
        <f t="shared" si="2"/>
        <v>0</v>
      </c>
      <c r="AB18" s="1061">
        <f t="shared" si="2"/>
        <v>0</v>
      </c>
      <c r="AC18" s="1061">
        <f t="shared" si="2"/>
        <v>0</v>
      </c>
      <c r="AD18" s="1061">
        <f t="shared" si="2"/>
        <v>0</v>
      </c>
      <c r="AE18" s="1061">
        <f t="shared" si="2"/>
        <v>0</v>
      </c>
      <c r="AF18" s="1034"/>
    </row>
    <row r="19" spans="2:32" ht="15" thickBot="1" x14ac:dyDescent="0.25">
      <c r="B19" s="35"/>
      <c r="C19" s="35"/>
      <c r="D19" s="35"/>
      <c r="E19" s="35"/>
      <c r="F19" s="35"/>
      <c r="G19" s="35"/>
      <c r="H19" s="35"/>
      <c r="I19" s="35"/>
      <c r="J19" s="35"/>
      <c r="K19" s="35"/>
      <c r="L19" s="35"/>
      <c r="M19" s="123"/>
      <c r="N19" s="1078"/>
      <c r="O19" s="1060"/>
      <c r="P19" s="43"/>
      <c r="Q19" s="651"/>
      <c r="S19" s="1034"/>
      <c r="T19" s="1050"/>
      <c r="U19" s="1050"/>
      <c r="V19" s="1050"/>
      <c r="W19" s="1050"/>
      <c r="X19" s="1050"/>
      <c r="Y19" s="1034"/>
      <c r="Z19" s="1034"/>
      <c r="AA19" s="1050"/>
      <c r="AB19" s="1050"/>
      <c r="AC19" s="1050"/>
      <c r="AD19" s="1050"/>
      <c r="AE19" s="1050"/>
      <c r="AF19" s="1034"/>
    </row>
    <row r="20" spans="2:32" ht="15" thickBot="1" x14ac:dyDescent="0.25">
      <c r="B20" s="1040" t="s">
        <v>116</v>
      </c>
      <c r="C20" s="1053" t="s">
        <v>2159</v>
      </c>
      <c r="D20" s="35"/>
      <c r="E20" s="35"/>
      <c r="F20" s="35"/>
      <c r="G20" s="35"/>
      <c r="H20" s="35"/>
      <c r="I20" s="35"/>
      <c r="J20" s="35"/>
      <c r="K20" s="35"/>
      <c r="L20" s="35"/>
      <c r="M20" s="35"/>
      <c r="N20" s="1079"/>
      <c r="O20" s="1060"/>
      <c r="P20" s="43"/>
      <c r="Q20" s="651"/>
      <c r="S20" s="1034"/>
      <c r="T20" s="1050"/>
      <c r="U20" s="1050"/>
      <c r="V20" s="1050"/>
      <c r="W20" s="1050"/>
      <c r="X20" s="1050"/>
      <c r="Y20" s="1034"/>
      <c r="Z20" s="1034"/>
      <c r="AA20" s="1080" t="s">
        <v>2160</v>
      </c>
      <c r="AB20" s="1050"/>
      <c r="AC20" s="1050"/>
      <c r="AD20" s="1050"/>
      <c r="AE20" s="1050"/>
      <c r="AF20" s="1034"/>
    </row>
    <row r="21" spans="2:32" x14ac:dyDescent="0.2">
      <c r="B21" s="1054">
        <v>12</v>
      </c>
      <c r="C21" s="1055" t="s">
        <v>2161</v>
      </c>
      <c r="D21" s="1056" t="s">
        <v>2162</v>
      </c>
      <c r="E21" s="1057" t="s">
        <v>41</v>
      </c>
      <c r="F21" s="1058">
        <v>3</v>
      </c>
      <c r="G21" s="1059">
        <v>0</v>
      </c>
      <c r="H21" s="1059">
        <v>0</v>
      </c>
      <c r="I21" s="1059">
        <v>0</v>
      </c>
      <c r="J21" s="1059">
        <v>-7.2595547880321147</v>
      </c>
      <c r="K21" s="1059">
        <v>-7.2555701155348604</v>
      </c>
      <c r="L21" s="35"/>
      <c r="M21" s="547"/>
      <c r="N21" s="53" t="s">
        <v>2163</v>
      </c>
      <c r="O21" s="1060"/>
      <c r="P21" s="43">
        <f t="shared" ref="P21:P31" si="5" xml:space="preserve"> IF( SUM( T21:X21 ) = 0, 0, $T$5 )</f>
        <v>0</v>
      </c>
      <c r="Q21" s="43">
        <f xml:space="preserve"> IF( SUM( AA21:AE21 ) = 0, 0, $AA$20 )</f>
        <v>0</v>
      </c>
      <c r="S21" s="1034"/>
      <c r="T21" s="1061">
        <f t="shared" ref="T21:X31" si="6" xml:space="preserve"> IF( ISNUMBER(G21), 0, 1 )</f>
        <v>0</v>
      </c>
      <c r="U21" s="1061">
        <f t="shared" si="6"/>
        <v>0</v>
      </c>
      <c r="V21" s="1061">
        <f t="shared" si="6"/>
        <v>0</v>
      </c>
      <c r="W21" s="1061">
        <f t="shared" si="6"/>
        <v>0</v>
      </c>
      <c r="X21" s="1061">
        <f t="shared" si="6"/>
        <v>0</v>
      </c>
      <c r="Y21" s="1034"/>
      <c r="Z21" s="1034"/>
      <c r="AA21" s="1061">
        <f t="shared" ref="AA21:AE31" si="7">IF( AND( ISNUMBER( G21), G21&lt;=0), 0, 1)</f>
        <v>0</v>
      </c>
      <c r="AB21" s="1061">
        <f t="shared" si="7"/>
        <v>0</v>
      </c>
      <c r="AC21" s="1061">
        <f t="shared" si="7"/>
        <v>0</v>
      </c>
      <c r="AD21" s="1061">
        <f t="shared" si="7"/>
        <v>0</v>
      </c>
      <c r="AE21" s="1061">
        <f t="shared" si="7"/>
        <v>0</v>
      </c>
      <c r="AF21" s="1034"/>
    </row>
    <row r="22" spans="2:32" x14ac:dyDescent="0.2">
      <c r="B22" s="1062">
        <f>B21+1</f>
        <v>13</v>
      </c>
      <c r="C22" s="1063" t="s">
        <v>2164</v>
      </c>
      <c r="D22" s="1064" t="s">
        <v>2165</v>
      </c>
      <c r="E22" s="1065" t="s">
        <v>41</v>
      </c>
      <c r="F22" s="1066">
        <v>3</v>
      </c>
      <c r="G22" s="1067">
        <v>0</v>
      </c>
      <c r="H22" s="1067">
        <v>0</v>
      </c>
      <c r="I22" s="1067">
        <v>0</v>
      </c>
      <c r="J22" s="1067">
        <v>0</v>
      </c>
      <c r="K22" s="1067">
        <v>0</v>
      </c>
      <c r="L22" s="35"/>
      <c r="M22" s="91"/>
      <c r="N22" s="1068" t="s">
        <v>2163</v>
      </c>
      <c r="O22" s="1060"/>
      <c r="P22" s="43">
        <f t="shared" si="5"/>
        <v>0</v>
      </c>
      <c r="Q22" s="43">
        <f t="shared" ref="Q22:Q31" si="8" xml:space="preserve"> IF( SUM( AA22:AE22 ) = 0, 0, $AA$20 )</f>
        <v>0</v>
      </c>
      <c r="S22" s="1034"/>
      <c r="T22" s="1061">
        <f t="shared" si="6"/>
        <v>0</v>
      </c>
      <c r="U22" s="1061">
        <f t="shared" si="6"/>
        <v>0</v>
      </c>
      <c r="V22" s="1061">
        <f t="shared" si="6"/>
        <v>0</v>
      </c>
      <c r="W22" s="1061">
        <f t="shared" si="6"/>
        <v>0</v>
      </c>
      <c r="X22" s="1061">
        <f t="shared" si="6"/>
        <v>0</v>
      </c>
      <c r="Y22" s="1034"/>
      <c r="Z22" s="1034"/>
      <c r="AA22" s="1061">
        <f t="shared" si="7"/>
        <v>0</v>
      </c>
      <c r="AB22" s="1061">
        <f t="shared" si="7"/>
        <v>0</v>
      </c>
      <c r="AC22" s="1061">
        <f t="shared" si="7"/>
        <v>0</v>
      </c>
      <c r="AD22" s="1061">
        <f t="shared" si="7"/>
        <v>0</v>
      </c>
      <c r="AE22" s="1061">
        <f t="shared" si="7"/>
        <v>0</v>
      </c>
      <c r="AF22" s="1034"/>
    </row>
    <row r="23" spans="2:32" x14ac:dyDescent="0.2">
      <c r="B23" s="1062">
        <f t="shared" ref="B23:B31" si="9">B22+1</f>
        <v>14</v>
      </c>
      <c r="C23" s="1063" t="s">
        <v>2166</v>
      </c>
      <c r="D23" s="1064" t="s">
        <v>2167</v>
      </c>
      <c r="E23" s="1065" t="s">
        <v>41</v>
      </c>
      <c r="F23" s="1066">
        <v>3</v>
      </c>
      <c r="G23" s="1067">
        <v>0</v>
      </c>
      <c r="H23" s="1067">
        <v>0</v>
      </c>
      <c r="I23" s="1067">
        <v>0</v>
      </c>
      <c r="J23" s="1067">
        <v>0</v>
      </c>
      <c r="K23" s="1067">
        <v>0</v>
      </c>
      <c r="L23" s="35"/>
      <c r="M23" s="91"/>
      <c r="N23" s="1068" t="s">
        <v>2163</v>
      </c>
      <c r="O23" s="1060"/>
      <c r="P23" s="43">
        <f t="shared" si="5"/>
        <v>0</v>
      </c>
      <c r="Q23" s="43">
        <f t="shared" si="8"/>
        <v>0</v>
      </c>
      <c r="S23" s="1034"/>
      <c r="T23" s="1061">
        <f t="shared" si="6"/>
        <v>0</v>
      </c>
      <c r="U23" s="1061">
        <f t="shared" si="6"/>
        <v>0</v>
      </c>
      <c r="V23" s="1061">
        <f t="shared" si="6"/>
        <v>0</v>
      </c>
      <c r="W23" s="1061">
        <f t="shared" si="6"/>
        <v>0</v>
      </c>
      <c r="X23" s="1061">
        <f t="shared" si="6"/>
        <v>0</v>
      </c>
      <c r="Y23" s="1034"/>
      <c r="Z23" s="1034"/>
      <c r="AA23" s="1061">
        <f t="shared" si="7"/>
        <v>0</v>
      </c>
      <c r="AB23" s="1061">
        <f t="shared" si="7"/>
        <v>0</v>
      </c>
      <c r="AC23" s="1061">
        <f t="shared" si="7"/>
        <v>0</v>
      </c>
      <c r="AD23" s="1061">
        <f t="shared" si="7"/>
        <v>0</v>
      </c>
      <c r="AE23" s="1061">
        <f t="shared" si="7"/>
        <v>0</v>
      </c>
      <c r="AF23" s="1034"/>
    </row>
    <row r="24" spans="2:32" x14ac:dyDescent="0.2">
      <c r="B24" s="1062">
        <f t="shared" si="9"/>
        <v>15</v>
      </c>
      <c r="C24" s="1063" t="s">
        <v>2168</v>
      </c>
      <c r="D24" s="1064" t="s">
        <v>2169</v>
      </c>
      <c r="E24" s="1065" t="s">
        <v>41</v>
      </c>
      <c r="F24" s="1066">
        <v>3</v>
      </c>
      <c r="G24" s="1069">
        <v>0</v>
      </c>
      <c r="H24" s="1069">
        <v>0</v>
      </c>
      <c r="I24" s="1069">
        <v>0</v>
      </c>
      <c r="J24" s="1069">
        <v>-1.2850049496281271</v>
      </c>
      <c r="K24" s="1069">
        <v>-1.3043400885772061</v>
      </c>
      <c r="L24" s="35"/>
      <c r="M24" s="94"/>
      <c r="N24" s="1068" t="s">
        <v>2163</v>
      </c>
      <c r="O24" s="1060"/>
      <c r="P24" s="43">
        <f t="shared" si="5"/>
        <v>0</v>
      </c>
      <c r="Q24" s="43">
        <f t="shared" si="8"/>
        <v>0</v>
      </c>
      <c r="S24" s="1034"/>
      <c r="T24" s="1061">
        <f t="shared" si="6"/>
        <v>0</v>
      </c>
      <c r="U24" s="1061">
        <f t="shared" si="6"/>
        <v>0</v>
      </c>
      <c r="V24" s="1061">
        <f t="shared" si="6"/>
        <v>0</v>
      </c>
      <c r="W24" s="1061">
        <f t="shared" si="6"/>
        <v>0</v>
      </c>
      <c r="X24" s="1061">
        <f t="shared" si="6"/>
        <v>0</v>
      </c>
      <c r="Y24" s="200"/>
      <c r="Z24" s="1034"/>
      <c r="AA24" s="1061">
        <f t="shared" si="7"/>
        <v>0</v>
      </c>
      <c r="AB24" s="1061">
        <f t="shared" si="7"/>
        <v>0</v>
      </c>
      <c r="AC24" s="1061">
        <f t="shared" si="7"/>
        <v>0</v>
      </c>
      <c r="AD24" s="1061">
        <f t="shared" si="7"/>
        <v>0</v>
      </c>
      <c r="AE24" s="1061">
        <f t="shared" si="7"/>
        <v>0</v>
      </c>
      <c r="AF24" s="200"/>
    </row>
    <row r="25" spans="2:32" x14ac:dyDescent="0.2">
      <c r="B25" s="1062">
        <f t="shared" si="9"/>
        <v>16</v>
      </c>
      <c r="C25" s="1063" t="s">
        <v>2170</v>
      </c>
      <c r="D25" s="1064" t="s">
        <v>2171</v>
      </c>
      <c r="E25" s="1065" t="s">
        <v>41</v>
      </c>
      <c r="F25" s="1066">
        <v>3</v>
      </c>
      <c r="G25" s="1067">
        <v>0</v>
      </c>
      <c r="H25" s="1067">
        <v>0</v>
      </c>
      <c r="I25" s="1067">
        <v>0</v>
      </c>
      <c r="J25" s="1067">
        <v>0</v>
      </c>
      <c r="K25" s="1067">
        <v>0</v>
      </c>
      <c r="L25" s="35"/>
      <c r="M25" s="91"/>
      <c r="N25" s="1068" t="s">
        <v>2163</v>
      </c>
      <c r="O25" s="1060"/>
      <c r="P25" s="43">
        <f t="shared" si="5"/>
        <v>0</v>
      </c>
      <c r="Q25" s="43">
        <f t="shared" si="8"/>
        <v>0</v>
      </c>
      <c r="S25" s="1034"/>
      <c r="T25" s="1061">
        <f t="shared" si="6"/>
        <v>0</v>
      </c>
      <c r="U25" s="1061">
        <f t="shared" si="6"/>
        <v>0</v>
      </c>
      <c r="V25" s="1061">
        <f t="shared" si="6"/>
        <v>0</v>
      </c>
      <c r="W25" s="1061">
        <f t="shared" si="6"/>
        <v>0</v>
      </c>
      <c r="X25" s="1061">
        <f t="shared" si="6"/>
        <v>0</v>
      </c>
      <c r="Y25" s="200"/>
      <c r="Z25" s="1034"/>
      <c r="AA25" s="1061">
        <f t="shared" si="7"/>
        <v>0</v>
      </c>
      <c r="AB25" s="1061">
        <f t="shared" si="7"/>
        <v>0</v>
      </c>
      <c r="AC25" s="1061">
        <f t="shared" si="7"/>
        <v>0</v>
      </c>
      <c r="AD25" s="1061">
        <f t="shared" si="7"/>
        <v>0</v>
      </c>
      <c r="AE25" s="1061">
        <f t="shared" si="7"/>
        <v>0</v>
      </c>
      <c r="AF25" s="200"/>
    </row>
    <row r="26" spans="2:32" x14ac:dyDescent="0.2">
      <c r="B26" s="1062">
        <f t="shared" si="9"/>
        <v>17</v>
      </c>
      <c r="C26" s="1063" t="s">
        <v>2172</v>
      </c>
      <c r="D26" s="1064" t="s">
        <v>2173</v>
      </c>
      <c r="E26" s="1065" t="s">
        <v>41</v>
      </c>
      <c r="F26" s="1066">
        <v>3</v>
      </c>
      <c r="G26" s="1067">
        <v>0</v>
      </c>
      <c r="H26" s="1067">
        <v>0</v>
      </c>
      <c r="I26" s="1067">
        <v>0</v>
      </c>
      <c r="J26" s="1067">
        <v>0</v>
      </c>
      <c r="K26" s="1067">
        <v>0</v>
      </c>
      <c r="L26" s="35"/>
      <c r="M26" s="91"/>
      <c r="N26" s="1068" t="s">
        <v>2163</v>
      </c>
      <c r="O26" s="1060"/>
      <c r="P26" s="43">
        <f t="shared" si="5"/>
        <v>0</v>
      </c>
      <c r="Q26" s="43">
        <f t="shared" si="8"/>
        <v>0</v>
      </c>
      <c r="S26" s="1034"/>
      <c r="T26" s="1061">
        <f t="shared" si="6"/>
        <v>0</v>
      </c>
      <c r="U26" s="1061">
        <f t="shared" si="6"/>
        <v>0</v>
      </c>
      <c r="V26" s="1061">
        <f t="shared" si="6"/>
        <v>0</v>
      </c>
      <c r="W26" s="1061">
        <f t="shared" si="6"/>
        <v>0</v>
      </c>
      <c r="X26" s="1061">
        <f t="shared" si="6"/>
        <v>0</v>
      </c>
      <c r="Y26" s="200"/>
      <c r="Z26" s="1034"/>
      <c r="AA26" s="1061">
        <f t="shared" si="7"/>
        <v>0</v>
      </c>
      <c r="AB26" s="1061">
        <f t="shared" si="7"/>
        <v>0</v>
      </c>
      <c r="AC26" s="1061">
        <f t="shared" si="7"/>
        <v>0</v>
      </c>
      <c r="AD26" s="1061">
        <f t="shared" si="7"/>
        <v>0</v>
      </c>
      <c r="AE26" s="1061">
        <f t="shared" si="7"/>
        <v>0</v>
      </c>
      <c r="AF26" s="200"/>
    </row>
    <row r="27" spans="2:32" x14ac:dyDescent="0.2">
      <c r="B27" s="1062">
        <f t="shared" si="9"/>
        <v>18</v>
      </c>
      <c r="C27" s="1063" t="s">
        <v>2174</v>
      </c>
      <c r="D27" s="1064" t="s">
        <v>2175</v>
      </c>
      <c r="E27" s="1065" t="s">
        <v>41</v>
      </c>
      <c r="F27" s="1066">
        <v>3</v>
      </c>
      <c r="G27" s="523">
        <v>0</v>
      </c>
      <c r="H27" s="523">
        <v>0</v>
      </c>
      <c r="I27" s="523">
        <v>0</v>
      </c>
      <c r="J27" s="523">
        <v>-9.4766439213852518</v>
      </c>
      <c r="K27" s="523">
        <v>-9.6778132154780483</v>
      </c>
      <c r="L27" s="35"/>
      <c r="M27" s="94"/>
      <c r="N27" s="1068" t="s">
        <v>2163</v>
      </c>
      <c r="O27" s="1060"/>
      <c r="P27" s="43">
        <f t="shared" si="5"/>
        <v>0</v>
      </c>
      <c r="Q27" s="43">
        <f t="shared" si="8"/>
        <v>0</v>
      </c>
      <c r="S27" s="1034"/>
      <c r="T27" s="1061">
        <f>IF('[2]Validation flags'!$H$3=1,0, IF( ISNUMBER(G27), 0, 1 ))</f>
        <v>0</v>
      </c>
      <c r="U27" s="1061">
        <f>IF('[2]Validation flags'!$H$3=1,0, IF( ISNUMBER(H27), 0, 1 ))</f>
        <v>0</v>
      </c>
      <c r="V27" s="1061">
        <f>IF('[2]Validation flags'!$H$3=1,0, IF( ISNUMBER(I27), 0, 1 ))</f>
        <v>0</v>
      </c>
      <c r="W27" s="1061">
        <f>IF('[2]Validation flags'!$H$3=1,0, IF( ISNUMBER(J27), 0, 1 ))</f>
        <v>0</v>
      </c>
      <c r="X27" s="1061">
        <f>IF('[2]Validation flags'!$H$3=1,0, IF( ISNUMBER(K27), 0, 1 ))</f>
        <v>0</v>
      </c>
      <c r="Y27" s="1034"/>
      <c r="Z27" s="1034"/>
      <c r="AA27" s="1061">
        <f t="shared" si="7"/>
        <v>0</v>
      </c>
      <c r="AB27" s="1061">
        <f t="shared" si="7"/>
        <v>0</v>
      </c>
      <c r="AC27" s="1061">
        <f t="shared" si="7"/>
        <v>0</v>
      </c>
      <c r="AD27" s="1061">
        <f t="shared" si="7"/>
        <v>0</v>
      </c>
      <c r="AE27" s="1061">
        <f t="shared" si="7"/>
        <v>0</v>
      </c>
      <c r="AF27" s="1034"/>
    </row>
    <row r="28" spans="2:32" x14ac:dyDescent="0.2">
      <c r="B28" s="1062">
        <f t="shared" si="9"/>
        <v>19</v>
      </c>
      <c r="C28" s="1063" t="s">
        <v>2176</v>
      </c>
      <c r="D28" s="1064" t="s">
        <v>2177</v>
      </c>
      <c r="E28" s="1065" t="s">
        <v>41</v>
      </c>
      <c r="F28" s="1066">
        <v>3</v>
      </c>
      <c r="G28" s="523">
        <v>0</v>
      </c>
      <c r="H28" s="523">
        <v>0</v>
      </c>
      <c r="I28" s="523">
        <v>0</v>
      </c>
      <c r="J28" s="523">
        <v>0</v>
      </c>
      <c r="K28" s="523">
        <v>0</v>
      </c>
      <c r="L28" s="35"/>
      <c r="M28" s="94"/>
      <c r="N28" s="1068" t="s">
        <v>2163</v>
      </c>
      <c r="O28" s="1060"/>
      <c r="P28" s="43">
        <f t="shared" si="5"/>
        <v>0</v>
      </c>
      <c r="Q28" s="43">
        <f t="shared" si="8"/>
        <v>0</v>
      </c>
      <c r="S28" s="1034"/>
      <c r="T28" s="1061">
        <f>IF('[2]Validation flags'!$H$3=1,0, IF( ISNUMBER(G28), 0, 1 ))</f>
        <v>0</v>
      </c>
      <c r="U28" s="1061">
        <f>IF('[2]Validation flags'!$H$3=1,0, IF( ISNUMBER(H28), 0, 1 ))</f>
        <v>0</v>
      </c>
      <c r="V28" s="1061">
        <f>IF('[2]Validation flags'!$H$3=1,0, IF( ISNUMBER(I28), 0, 1 ))</f>
        <v>0</v>
      </c>
      <c r="W28" s="1061">
        <f>IF('[2]Validation flags'!$H$3=1,0, IF( ISNUMBER(J28), 0, 1 ))</f>
        <v>0</v>
      </c>
      <c r="X28" s="1061">
        <f>IF('[2]Validation flags'!$H$3=1,0, IF( ISNUMBER(K28), 0, 1 ))</f>
        <v>0</v>
      </c>
      <c r="Y28" s="1034"/>
      <c r="Z28" s="1034"/>
      <c r="AA28" s="1061">
        <f t="shared" si="7"/>
        <v>0</v>
      </c>
      <c r="AB28" s="1061">
        <f t="shared" si="7"/>
        <v>0</v>
      </c>
      <c r="AC28" s="1061">
        <f t="shared" si="7"/>
        <v>0</v>
      </c>
      <c r="AD28" s="1061">
        <f t="shared" si="7"/>
        <v>0</v>
      </c>
      <c r="AE28" s="1061">
        <f t="shared" si="7"/>
        <v>0</v>
      </c>
      <c r="AF28" s="1034"/>
    </row>
    <row r="29" spans="2:32" x14ac:dyDescent="0.2">
      <c r="B29" s="1062">
        <f t="shared" si="9"/>
        <v>20</v>
      </c>
      <c r="C29" s="1063" t="s">
        <v>2178</v>
      </c>
      <c r="D29" s="1064" t="s">
        <v>2179</v>
      </c>
      <c r="E29" s="1065" t="s">
        <v>41</v>
      </c>
      <c r="F29" s="1066">
        <v>3</v>
      </c>
      <c r="G29" s="1070">
        <v>0</v>
      </c>
      <c r="H29" s="1070">
        <v>0</v>
      </c>
      <c r="I29" s="1070">
        <v>0</v>
      </c>
      <c r="J29" s="1070">
        <v>0</v>
      </c>
      <c r="K29" s="1070">
        <v>0</v>
      </c>
      <c r="L29" s="35"/>
      <c r="M29" s="91"/>
      <c r="N29" s="1068" t="s">
        <v>2163</v>
      </c>
      <c r="O29" s="1060"/>
      <c r="P29" s="43">
        <f t="shared" si="5"/>
        <v>0</v>
      </c>
      <c r="Q29" s="43">
        <f t="shared" si="8"/>
        <v>0</v>
      </c>
      <c r="S29" s="1034"/>
      <c r="T29" s="1061">
        <f>IF('[2]Validation flags'!$B$3="Thames Water", IF( ISNUMBER(G29), 0, 1 ),0)</f>
        <v>0</v>
      </c>
      <c r="U29" s="1061">
        <f>IF('[2]Validation flags'!$B$3="Thames Water", IF( ISNUMBER(H29), 0, 1 ),0)</f>
        <v>0</v>
      </c>
      <c r="V29" s="1061">
        <f>IF('[2]Validation flags'!$B$3="Thames Water", IF( ISNUMBER(I29), 0, 1 ),0)</f>
        <v>0</v>
      </c>
      <c r="W29" s="1061">
        <f>IF('[2]Validation flags'!$B$3="Thames Water", IF( ISNUMBER(J29), 0, 1 ),0)</f>
        <v>0</v>
      </c>
      <c r="X29" s="1061">
        <f>IF('[2]Validation flags'!$B$3="Thames Water", IF( ISNUMBER(K29), 0, 1 ),0)</f>
        <v>0</v>
      </c>
      <c r="Y29" s="1034"/>
      <c r="Z29" s="1034"/>
      <c r="AA29" s="1061">
        <f t="shared" si="7"/>
        <v>0</v>
      </c>
      <c r="AB29" s="1061">
        <f t="shared" si="7"/>
        <v>0</v>
      </c>
      <c r="AC29" s="1061">
        <f t="shared" si="7"/>
        <v>0</v>
      </c>
      <c r="AD29" s="1061">
        <f t="shared" si="7"/>
        <v>0</v>
      </c>
      <c r="AE29" s="1061">
        <f t="shared" si="7"/>
        <v>0</v>
      </c>
      <c r="AF29" s="1034"/>
    </row>
    <row r="30" spans="2:32" x14ac:dyDescent="0.2">
      <c r="B30" s="1062">
        <f t="shared" si="9"/>
        <v>21</v>
      </c>
      <c r="C30" s="1063" t="s">
        <v>2180</v>
      </c>
      <c r="D30" s="1064" t="s">
        <v>2181</v>
      </c>
      <c r="E30" s="1065" t="s">
        <v>41</v>
      </c>
      <c r="F30" s="1066">
        <v>3</v>
      </c>
      <c r="G30" s="1069">
        <v>0</v>
      </c>
      <c r="H30" s="1069">
        <v>0</v>
      </c>
      <c r="I30" s="1069">
        <v>0</v>
      </c>
      <c r="J30" s="1069">
        <v>0</v>
      </c>
      <c r="K30" s="1069">
        <v>0</v>
      </c>
      <c r="L30" s="35"/>
      <c r="M30" s="94"/>
      <c r="N30" s="1068" t="s">
        <v>2163</v>
      </c>
      <c r="O30" s="1060"/>
      <c r="P30" s="43">
        <f t="shared" si="5"/>
        <v>0</v>
      </c>
      <c r="Q30" s="43">
        <f t="shared" si="8"/>
        <v>0</v>
      </c>
      <c r="S30" s="1034"/>
      <c r="T30" s="1061">
        <f t="shared" si="6"/>
        <v>0</v>
      </c>
      <c r="U30" s="1061">
        <f t="shared" si="6"/>
        <v>0</v>
      </c>
      <c r="V30" s="1061">
        <f t="shared" si="6"/>
        <v>0</v>
      </c>
      <c r="W30" s="1061">
        <f t="shared" si="6"/>
        <v>0</v>
      </c>
      <c r="X30" s="1061">
        <f t="shared" si="6"/>
        <v>0</v>
      </c>
      <c r="Y30" s="1034"/>
      <c r="Z30" s="1034"/>
      <c r="AA30" s="1061">
        <f t="shared" si="7"/>
        <v>0</v>
      </c>
      <c r="AB30" s="1061">
        <f t="shared" si="7"/>
        <v>0</v>
      </c>
      <c r="AC30" s="1061">
        <f t="shared" si="7"/>
        <v>0</v>
      </c>
      <c r="AD30" s="1061">
        <f t="shared" si="7"/>
        <v>0</v>
      </c>
      <c r="AE30" s="1061">
        <f t="shared" si="7"/>
        <v>0</v>
      </c>
      <c r="AF30" s="1034"/>
    </row>
    <row r="31" spans="2:32" ht="15" thickBot="1" x14ac:dyDescent="0.25">
      <c r="B31" s="1071">
        <f t="shared" si="9"/>
        <v>22</v>
      </c>
      <c r="C31" s="1072" t="s">
        <v>2182</v>
      </c>
      <c r="D31" s="1073" t="s">
        <v>2183</v>
      </c>
      <c r="E31" s="1074" t="s">
        <v>41</v>
      </c>
      <c r="F31" s="1075">
        <v>3</v>
      </c>
      <c r="G31" s="1076">
        <v>0</v>
      </c>
      <c r="H31" s="1076">
        <v>0</v>
      </c>
      <c r="I31" s="1076">
        <v>0</v>
      </c>
      <c r="J31" s="1076">
        <v>0</v>
      </c>
      <c r="K31" s="1076">
        <v>0</v>
      </c>
      <c r="L31" s="35"/>
      <c r="M31" s="94"/>
      <c r="N31" s="1077" t="s">
        <v>2163</v>
      </c>
      <c r="O31" s="1060"/>
      <c r="P31" s="43">
        <f t="shared" si="5"/>
        <v>0</v>
      </c>
      <c r="Q31" s="43">
        <f t="shared" si="8"/>
        <v>0</v>
      </c>
      <c r="S31" s="1034"/>
      <c r="T31" s="1061">
        <f t="shared" si="6"/>
        <v>0</v>
      </c>
      <c r="U31" s="1061">
        <f t="shared" si="6"/>
        <v>0</v>
      </c>
      <c r="V31" s="1061">
        <f t="shared" si="6"/>
        <v>0</v>
      </c>
      <c r="W31" s="1061">
        <f t="shared" si="6"/>
        <v>0</v>
      </c>
      <c r="X31" s="1061">
        <f t="shared" si="6"/>
        <v>0</v>
      </c>
      <c r="Y31" s="200"/>
      <c r="Z31" s="1034"/>
      <c r="AA31" s="1061">
        <f t="shared" si="7"/>
        <v>0</v>
      </c>
      <c r="AB31" s="1061">
        <f t="shared" si="7"/>
        <v>0</v>
      </c>
      <c r="AC31" s="1061">
        <f t="shared" si="7"/>
        <v>0</v>
      </c>
      <c r="AD31" s="1061">
        <f t="shared" si="7"/>
        <v>0</v>
      </c>
      <c r="AE31" s="1061">
        <f t="shared" si="7"/>
        <v>0</v>
      </c>
      <c r="AF31" s="200"/>
    </row>
    <row r="32" spans="2:32" ht="15" thickBot="1" x14ac:dyDescent="0.25">
      <c r="B32" s="35"/>
      <c r="C32" s="35"/>
      <c r="D32" s="35"/>
      <c r="E32" s="35"/>
      <c r="F32" s="35"/>
      <c r="G32" s="35"/>
      <c r="H32" s="35"/>
      <c r="I32" s="35"/>
      <c r="J32" s="35"/>
      <c r="K32" s="35"/>
      <c r="L32" s="35"/>
      <c r="M32" s="123"/>
      <c r="N32" s="123"/>
      <c r="O32" s="1060"/>
      <c r="P32" s="43"/>
      <c r="Q32" s="651"/>
      <c r="S32" s="1034"/>
      <c r="T32" s="1050"/>
      <c r="U32" s="1050"/>
      <c r="V32" s="1050"/>
      <c r="W32" s="1050"/>
      <c r="X32" s="1050"/>
      <c r="Y32" s="1034"/>
      <c r="Z32" s="1034"/>
      <c r="AA32" s="1050"/>
      <c r="AB32" s="1050"/>
      <c r="AC32" s="1050"/>
      <c r="AD32" s="1050"/>
      <c r="AE32" s="1050"/>
      <c r="AF32" s="1034"/>
    </row>
    <row r="33" spans="2:32" ht="15" thickBot="1" x14ac:dyDescent="0.25">
      <c r="B33" s="1040" t="s">
        <v>167</v>
      </c>
      <c r="C33" s="1053" t="s">
        <v>2184</v>
      </c>
      <c r="D33" s="35"/>
      <c r="E33" s="35"/>
      <c r="F33" s="35"/>
      <c r="G33" s="35"/>
      <c r="H33" s="35"/>
      <c r="I33" s="35"/>
      <c r="J33" s="35"/>
      <c r="K33" s="35"/>
      <c r="L33" s="35"/>
      <c r="M33" s="123"/>
      <c r="N33" s="123"/>
      <c r="O33" s="1060"/>
      <c r="P33" s="43"/>
      <c r="Q33" s="651"/>
      <c r="S33" s="1034"/>
      <c r="T33" s="1050"/>
      <c r="U33" s="1050"/>
      <c r="V33" s="1050"/>
      <c r="W33" s="1050"/>
      <c r="X33" s="1050"/>
      <c r="Y33" s="1034"/>
      <c r="Z33" s="1034"/>
      <c r="AA33" s="1050"/>
      <c r="AB33" s="1050"/>
      <c r="AC33" s="1050"/>
      <c r="AD33" s="1050"/>
      <c r="AE33" s="1050"/>
      <c r="AF33" s="1034"/>
    </row>
    <row r="34" spans="2:32" x14ac:dyDescent="0.2">
      <c r="B34" s="1054">
        <v>23</v>
      </c>
      <c r="C34" s="1055" t="s">
        <v>2185</v>
      </c>
      <c r="D34" s="1056" t="s">
        <v>2186</v>
      </c>
      <c r="E34" s="1057" t="s">
        <v>41</v>
      </c>
      <c r="F34" s="1058">
        <v>3</v>
      </c>
      <c r="G34" s="1059">
        <v>15.498292181426621</v>
      </c>
      <c r="H34" s="1081">
        <v>38.039918738096375</v>
      </c>
      <c r="I34" s="1081">
        <v>36.971401289263973</v>
      </c>
      <c r="J34" s="1081">
        <v>35.994816792624789</v>
      </c>
      <c r="K34" s="1082">
        <v>37.693170949533368</v>
      </c>
      <c r="L34" s="35"/>
      <c r="M34" s="94"/>
      <c r="N34" s="53" t="s">
        <v>2138</v>
      </c>
      <c r="O34" s="1060"/>
      <c r="P34" s="43">
        <f xml:space="preserve"> IF( SUM( T34:X34 ) = 0, 0, $T$5 )</f>
        <v>0</v>
      </c>
      <c r="Q34" s="43">
        <f xml:space="preserve"> IF( SUM( AA34:AE34 ) = 0, 0, $AA$7 )</f>
        <v>0</v>
      </c>
      <c r="S34" s="1034"/>
      <c r="T34" s="1061">
        <f t="shared" ref="T34:X36" si="10" xml:space="preserve"> IF( ISNUMBER(G34), 0, 1 )</f>
        <v>0</v>
      </c>
      <c r="U34" s="1061">
        <f t="shared" si="10"/>
        <v>0</v>
      </c>
      <c r="V34" s="1061">
        <f t="shared" si="10"/>
        <v>0</v>
      </c>
      <c r="W34" s="1061">
        <f t="shared" si="10"/>
        <v>0</v>
      </c>
      <c r="X34" s="1061">
        <f t="shared" si="10"/>
        <v>0</v>
      </c>
      <c r="Y34" s="1034"/>
      <c r="Z34" s="1034"/>
      <c r="AA34" s="1061">
        <f t="shared" ref="AA34:AE35" si="11">IF( AND( ISNUMBER( G34), G34&gt;=0), 0, 1)</f>
        <v>0</v>
      </c>
      <c r="AB34" s="1061">
        <f t="shared" si="11"/>
        <v>0</v>
      </c>
      <c r="AC34" s="1061">
        <f t="shared" si="11"/>
        <v>0</v>
      </c>
      <c r="AD34" s="1061">
        <f t="shared" si="11"/>
        <v>0</v>
      </c>
      <c r="AE34" s="1061">
        <f t="shared" si="11"/>
        <v>0</v>
      </c>
      <c r="AF34" s="1034"/>
    </row>
    <row r="35" spans="2:32" x14ac:dyDescent="0.2">
      <c r="B35" s="1062">
        <f>B34+1</f>
        <v>24</v>
      </c>
      <c r="C35" s="1063" t="s">
        <v>2187</v>
      </c>
      <c r="D35" s="1064" t="s">
        <v>2188</v>
      </c>
      <c r="E35" s="1065" t="s">
        <v>41</v>
      </c>
      <c r="F35" s="1066">
        <v>3</v>
      </c>
      <c r="G35" s="1067">
        <v>0</v>
      </c>
      <c r="H35" s="209">
        <v>0</v>
      </c>
      <c r="I35" s="209">
        <v>0</v>
      </c>
      <c r="J35" s="209">
        <v>0</v>
      </c>
      <c r="K35" s="1083">
        <v>0</v>
      </c>
      <c r="L35" s="35"/>
      <c r="M35" s="91"/>
      <c r="N35" s="1068" t="s">
        <v>2138</v>
      </c>
      <c r="O35" s="1060"/>
      <c r="P35" s="43">
        <f xml:space="preserve"> IF( SUM( T35:X35 ) = 0, 0, $T$5 )</f>
        <v>0</v>
      </c>
      <c r="Q35" s="43">
        <f xml:space="preserve"> IF( SUM( AA35:AE35 ) = 0, 0, $AA$7 )</f>
        <v>0</v>
      </c>
      <c r="S35" s="1034"/>
      <c r="T35" s="1061">
        <f t="shared" si="10"/>
        <v>0</v>
      </c>
      <c r="U35" s="1061">
        <f t="shared" si="10"/>
        <v>0</v>
      </c>
      <c r="V35" s="1061">
        <f t="shared" si="10"/>
        <v>0</v>
      </c>
      <c r="W35" s="1061">
        <f t="shared" si="10"/>
        <v>0</v>
      </c>
      <c r="X35" s="1061">
        <f t="shared" si="10"/>
        <v>0</v>
      </c>
      <c r="Y35" s="1034"/>
      <c r="Z35" s="1034"/>
      <c r="AA35" s="1061">
        <f t="shared" si="11"/>
        <v>0</v>
      </c>
      <c r="AB35" s="1061">
        <f t="shared" si="11"/>
        <v>0</v>
      </c>
      <c r="AC35" s="1061">
        <f t="shared" si="11"/>
        <v>0</v>
      </c>
      <c r="AD35" s="1061">
        <f t="shared" si="11"/>
        <v>0</v>
      </c>
      <c r="AE35" s="1061">
        <f t="shared" si="11"/>
        <v>0</v>
      </c>
      <c r="AF35" s="1034"/>
    </row>
    <row r="36" spans="2:32" x14ac:dyDescent="0.2">
      <c r="B36" s="1062">
        <f t="shared" ref="B36:B50" si="12">B35+1</f>
        <v>25</v>
      </c>
      <c r="C36" s="1063" t="s">
        <v>2189</v>
      </c>
      <c r="D36" s="1064" t="s">
        <v>2190</v>
      </c>
      <c r="E36" s="1065" t="s">
        <v>41</v>
      </c>
      <c r="F36" s="1066">
        <v>3</v>
      </c>
      <c r="G36" s="1067">
        <v>0</v>
      </c>
      <c r="H36" s="209">
        <v>0</v>
      </c>
      <c r="I36" s="209">
        <v>0</v>
      </c>
      <c r="J36" s="209">
        <v>0</v>
      </c>
      <c r="K36" s="1083">
        <v>0</v>
      </c>
      <c r="L36" s="35"/>
      <c r="M36" s="91"/>
      <c r="N36" s="1068" t="s">
        <v>2163</v>
      </c>
      <c r="O36" s="1060"/>
      <c r="P36" s="43">
        <f xml:space="preserve"> IF( SUM( T36:X36 ) = 0, 0, $T$5 )</f>
        <v>0</v>
      </c>
      <c r="Q36" s="43">
        <f xml:space="preserve"> IF( SUM( AA36:AE36 ) = 0, 0, $AA$20 )</f>
        <v>0</v>
      </c>
      <c r="S36" s="1034"/>
      <c r="T36" s="1061">
        <f t="shared" si="10"/>
        <v>0</v>
      </c>
      <c r="U36" s="1061">
        <f t="shared" si="10"/>
        <v>0</v>
      </c>
      <c r="V36" s="1061">
        <f t="shared" si="10"/>
        <v>0</v>
      </c>
      <c r="W36" s="1061">
        <f t="shared" si="10"/>
        <v>0</v>
      </c>
      <c r="X36" s="1061">
        <f t="shared" si="10"/>
        <v>0</v>
      </c>
      <c r="Y36" s="1034"/>
      <c r="Z36" s="1034"/>
      <c r="AA36" s="1061">
        <f>IF( AND( ISNUMBER( G36), G36&lt;=0), 0, 1)</f>
        <v>0</v>
      </c>
      <c r="AB36" s="1061">
        <f>IF( AND( ISNUMBER( H36), H36&lt;=0), 0, 1)</f>
        <v>0</v>
      </c>
      <c r="AC36" s="1061">
        <f>IF( AND( ISNUMBER( I36), I36&lt;=0), 0, 1)</f>
        <v>0</v>
      </c>
      <c r="AD36" s="1061">
        <f>IF( AND( ISNUMBER( J36), J36&lt;=0), 0, 1)</f>
        <v>0</v>
      </c>
      <c r="AE36" s="1061">
        <f>IF( AND( ISNUMBER( K36), K36&lt;=0), 0, 1)</f>
        <v>0</v>
      </c>
      <c r="AF36" s="1034"/>
    </row>
    <row r="37" spans="2:32" x14ac:dyDescent="0.2">
      <c r="B37" s="1062">
        <f t="shared" si="12"/>
        <v>26</v>
      </c>
      <c r="C37" s="1084" t="s">
        <v>2191</v>
      </c>
      <c r="D37" s="1085" t="s">
        <v>2192</v>
      </c>
      <c r="E37" s="1086" t="s">
        <v>41</v>
      </c>
      <c r="F37" s="1087">
        <v>3</v>
      </c>
      <c r="G37" s="1088">
        <v>15.498292181426621</v>
      </c>
      <c r="H37" s="1089">
        <v>38.039918738096375</v>
      </c>
      <c r="I37" s="1089">
        <v>36.971401289263973</v>
      </c>
      <c r="J37" s="1089">
        <v>35.994816792624789</v>
      </c>
      <c r="K37" s="1090">
        <v>37.693170949533368</v>
      </c>
      <c r="L37" s="35"/>
      <c r="M37" s="94"/>
      <c r="N37" s="1068"/>
      <c r="O37" s="1060"/>
      <c r="P37" s="43"/>
      <c r="Q37" s="43"/>
      <c r="S37" s="1091"/>
      <c r="T37" s="1050"/>
      <c r="U37" s="1050"/>
      <c r="V37" s="1050"/>
      <c r="W37" s="1050"/>
      <c r="X37" s="1050"/>
      <c r="Y37" s="127"/>
      <c r="Z37" s="1091"/>
      <c r="AA37" s="1092"/>
      <c r="AB37" s="1092"/>
      <c r="AC37" s="1092"/>
      <c r="AD37" s="1092"/>
      <c r="AE37" s="1092"/>
      <c r="AF37" s="127"/>
    </row>
    <row r="38" spans="2:32" x14ac:dyDescent="0.2">
      <c r="B38" s="1062">
        <f t="shared" si="12"/>
        <v>27</v>
      </c>
      <c r="C38" s="1063" t="s">
        <v>2193</v>
      </c>
      <c r="D38" s="1064" t="s">
        <v>2194</v>
      </c>
      <c r="E38" s="1065" t="s">
        <v>41</v>
      </c>
      <c r="F38" s="1066">
        <v>3</v>
      </c>
      <c r="G38" s="1069">
        <v>1.2363353181152521</v>
      </c>
      <c r="H38" s="1093">
        <v>2.905674647285216</v>
      </c>
      <c r="I38" s="1093">
        <v>2.3886715811950592</v>
      </c>
      <c r="J38" s="1093">
        <v>2.5375902878246057</v>
      </c>
      <c r="K38" s="1094">
        <v>2.8284444055751328</v>
      </c>
      <c r="L38" s="35"/>
      <c r="M38" s="94"/>
      <c r="N38" s="1068" t="s">
        <v>2138</v>
      </c>
      <c r="O38" s="1060"/>
      <c r="P38" s="43">
        <f t="shared" ref="P38:P43" si="13" xml:space="preserve"> IF( SUM( T38:X38 ) = 0, 0, $T$5 )</f>
        <v>0</v>
      </c>
      <c r="Q38" s="43">
        <f xml:space="preserve"> IF( SUM( AA38:AE38 ) = 0, 0, $AA$7 )</f>
        <v>0</v>
      </c>
      <c r="S38" s="1034"/>
      <c r="T38" s="1061">
        <f t="shared" ref="T38:X40" si="14" xml:space="preserve"> IF( ISNUMBER(G38), 0, 1 )</f>
        <v>0</v>
      </c>
      <c r="U38" s="1061">
        <f t="shared" si="14"/>
        <v>0</v>
      </c>
      <c r="V38" s="1061">
        <f t="shared" si="14"/>
        <v>0</v>
      </c>
      <c r="W38" s="1061">
        <f t="shared" si="14"/>
        <v>0</v>
      </c>
      <c r="X38" s="1061">
        <f t="shared" si="14"/>
        <v>0</v>
      </c>
      <c r="Y38" s="127"/>
      <c r="Z38" s="1034"/>
      <c r="AA38" s="1061">
        <f t="shared" ref="AA38:AE39" si="15">IF( AND( ISNUMBER( G38), G38&gt;=0), 0, 1)</f>
        <v>0</v>
      </c>
      <c r="AB38" s="1061">
        <f t="shared" si="15"/>
        <v>0</v>
      </c>
      <c r="AC38" s="1061">
        <f t="shared" si="15"/>
        <v>0</v>
      </c>
      <c r="AD38" s="1061">
        <f t="shared" si="15"/>
        <v>0</v>
      </c>
      <c r="AE38" s="1061">
        <f t="shared" si="15"/>
        <v>0</v>
      </c>
      <c r="AF38" s="127"/>
    </row>
    <row r="39" spans="2:32" x14ac:dyDescent="0.2">
      <c r="B39" s="1062">
        <f t="shared" si="12"/>
        <v>28</v>
      </c>
      <c r="C39" s="1063" t="s">
        <v>2195</v>
      </c>
      <c r="D39" s="1064" t="s">
        <v>2196</v>
      </c>
      <c r="E39" s="1065" t="s">
        <v>41</v>
      </c>
      <c r="F39" s="1066">
        <v>3</v>
      </c>
      <c r="G39" s="1067">
        <v>0</v>
      </c>
      <c r="H39" s="209">
        <v>0</v>
      </c>
      <c r="I39" s="209">
        <v>0</v>
      </c>
      <c r="J39" s="209">
        <v>0</v>
      </c>
      <c r="K39" s="1083">
        <v>0</v>
      </c>
      <c r="L39" s="35"/>
      <c r="M39" s="91"/>
      <c r="N39" s="1068" t="s">
        <v>2138</v>
      </c>
      <c r="O39" s="1060"/>
      <c r="P39" s="43">
        <f t="shared" si="13"/>
        <v>0</v>
      </c>
      <c r="Q39" s="43">
        <f xml:space="preserve"> IF( SUM( AA39:AE39 ) = 0, 0, $AA$7 )</f>
        <v>0</v>
      </c>
      <c r="S39" s="1034"/>
      <c r="T39" s="1061">
        <f t="shared" si="14"/>
        <v>0</v>
      </c>
      <c r="U39" s="1061">
        <f t="shared" si="14"/>
        <v>0</v>
      </c>
      <c r="V39" s="1061">
        <f t="shared" si="14"/>
        <v>0</v>
      </c>
      <c r="W39" s="1061">
        <f t="shared" si="14"/>
        <v>0</v>
      </c>
      <c r="X39" s="1061">
        <f t="shared" si="14"/>
        <v>0</v>
      </c>
      <c r="Y39" s="127"/>
      <c r="Z39" s="1034"/>
      <c r="AA39" s="1061">
        <f t="shared" si="15"/>
        <v>0</v>
      </c>
      <c r="AB39" s="1061">
        <f t="shared" si="15"/>
        <v>0</v>
      </c>
      <c r="AC39" s="1061">
        <f t="shared" si="15"/>
        <v>0</v>
      </c>
      <c r="AD39" s="1061">
        <f t="shared" si="15"/>
        <v>0</v>
      </c>
      <c r="AE39" s="1061">
        <f t="shared" si="15"/>
        <v>0</v>
      </c>
      <c r="AF39" s="127"/>
    </row>
    <row r="40" spans="2:32" x14ac:dyDescent="0.2">
      <c r="B40" s="1062">
        <f t="shared" si="12"/>
        <v>29</v>
      </c>
      <c r="C40" s="1095" t="s">
        <v>2197</v>
      </c>
      <c r="D40" s="1085" t="s">
        <v>2198</v>
      </c>
      <c r="E40" s="1086" t="s">
        <v>41</v>
      </c>
      <c r="F40" s="1087">
        <v>3</v>
      </c>
      <c r="G40" s="1067">
        <v>0</v>
      </c>
      <c r="H40" s="209">
        <v>0</v>
      </c>
      <c r="I40" s="209">
        <v>0</v>
      </c>
      <c r="J40" s="209">
        <v>0</v>
      </c>
      <c r="K40" s="1083">
        <v>0</v>
      </c>
      <c r="L40" s="35"/>
      <c r="M40" s="91"/>
      <c r="N40" s="1068" t="s">
        <v>2163</v>
      </c>
      <c r="O40" s="1060"/>
      <c r="P40" s="43">
        <f t="shared" si="13"/>
        <v>0</v>
      </c>
      <c r="Q40" s="43">
        <f xml:space="preserve"> IF( SUM( AA40:AE40 ) = 0, 0, $AA$20 )</f>
        <v>0</v>
      </c>
      <c r="S40" s="1034"/>
      <c r="T40" s="1061">
        <f t="shared" si="14"/>
        <v>0</v>
      </c>
      <c r="U40" s="1061">
        <f t="shared" si="14"/>
        <v>0</v>
      </c>
      <c r="V40" s="1061">
        <f t="shared" si="14"/>
        <v>0</v>
      </c>
      <c r="W40" s="1061">
        <f t="shared" si="14"/>
        <v>0</v>
      </c>
      <c r="X40" s="1061">
        <f t="shared" si="14"/>
        <v>0</v>
      </c>
      <c r="Y40" s="127"/>
      <c r="Z40" s="1034"/>
      <c r="AA40" s="1061">
        <f>IF( AND( ISNUMBER( G40), G40&lt;=0), 0, 1)</f>
        <v>0</v>
      </c>
      <c r="AB40" s="1061">
        <f>IF( AND( ISNUMBER( H40), H40&lt;=0), 0, 1)</f>
        <v>0</v>
      </c>
      <c r="AC40" s="1061">
        <f>IF( AND( ISNUMBER( I40), I40&lt;=0), 0, 1)</f>
        <v>0</v>
      </c>
      <c r="AD40" s="1061">
        <f>IF( AND( ISNUMBER( J40), J40&lt;=0), 0, 1)</f>
        <v>0</v>
      </c>
      <c r="AE40" s="1061">
        <f>IF( AND( ISNUMBER( K40), K40&lt;=0), 0, 1)</f>
        <v>0</v>
      </c>
      <c r="AF40" s="127"/>
    </row>
    <row r="41" spans="2:32" x14ac:dyDescent="0.2">
      <c r="B41" s="1062">
        <f t="shared" si="12"/>
        <v>30</v>
      </c>
      <c r="C41" s="1084" t="s">
        <v>2199</v>
      </c>
      <c r="D41" s="1085" t="s">
        <v>2200</v>
      </c>
      <c r="E41" s="1086" t="s">
        <v>41</v>
      </c>
      <c r="F41" s="1087">
        <v>3</v>
      </c>
      <c r="G41" s="1088">
        <v>1.2363353181152521</v>
      </c>
      <c r="H41" s="1089">
        <v>2.905674647285216</v>
      </c>
      <c r="I41" s="1089">
        <v>2.3886715811950592</v>
      </c>
      <c r="J41" s="1089">
        <v>2.5375902878246057</v>
      </c>
      <c r="K41" s="1090">
        <v>2.8284444055751328</v>
      </c>
      <c r="L41" s="35"/>
      <c r="M41" s="94"/>
      <c r="N41" s="1068"/>
      <c r="O41" s="1060"/>
      <c r="P41" s="43">
        <f t="shared" si="13"/>
        <v>0</v>
      </c>
      <c r="Q41" s="651"/>
      <c r="S41" s="1034"/>
      <c r="T41" s="1050"/>
      <c r="U41" s="1050"/>
      <c r="V41" s="1050"/>
      <c r="W41" s="1050"/>
      <c r="X41" s="1050"/>
      <c r="Y41" s="127"/>
      <c r="Z41" s="1034"/>
      <c r="AA41" s="1050"/>
      <c r="AB41" s="1050"/>
      <c r="AC41" s="1050"/>
      <c r="AD41" s="1050"/>
      <c r="AE41" s="1050"/>
      <c r="AF41" s="127"/>
    </row>
    <row r="42" spans="2:32" x14ac:dyDescent="0.2">
      <c r="B42" s="1062">
        <f t="shared" si="12"/>
        <v>31</v>
      </c>
      <c r="C42" s="1063" t="s">
        <v>2201</v>
      </c>
      <c r="D42" s="1064" t="s">
        <v>2202</v>
      </c>
      <c r="E42" s="1065" t="s">
        <v>41</v>
      </c>
      <c r="F42" s="1066">
        <v>3</v>
      </c>
      <c r="G42" s="523">
        <v>27.183099948330323</v>
      </c>
      <c r="H42" s="524">
        <v>25.467457058487366</v>
      </c>
      <c r="I42" s="524">
        <v>36.113280599972192</v>
      </c>
      <c r="J42" s="524">
        <v>14.856668526149047</v>
      </c>
      <c r="K42" s="675">
        <v>13.277663971215484</v>
      </c>
      <c r="L42" s="35"/>
      <c r="M42" s="94"/>
      <c r="N42" s="1068" t="s">
        <v>2138</v>
      </c>
      <c r="O42" s="1060"/>
      <c r="P42" s="43">
        <f t="shared" si="13"/>
        <v>0</v>
      </c>
      <c r="Q42" s="43">
        <f xml:space="preserve"> IF( SUM( AA42:AE42 ) = 0, 0, $AA$7 )</f>
        <v>0</v>
      </c>
      <c r="S42" s="1034"/>
      <c r="T42" s="1061">
        <f>IF('[2]Validation flags'!$H$3=1,0, IF( ISNUMBER(G42), 0, 1 ))</f>
        <v>0</v>
      </c>
      <c r="U42" s="1061">
        <f>IF('[2]Validation flags'!$H$3=1,0, IF( ISNUMBER(H42), 0, 1 ))</f>
        <v>0</v>
      </c>
      <c r="V42" s="1061">
        <f>IF('[2]Validation flags'!$H$3=1,0, IF( ISNUMBER(I42), 0, 1 ))</f>
        <v>0</v>
      </c>
      <c r="W42" s="1061">
        <f>IF('[2]Validation flags'!$H$3=1,0, IF( ISNUMBER(J42), 0, 1 ))</f>
        <v>0</v>
      </c>
      <c r="X42" s="1061">
        <f>IF('[2]Validation flags'!$H$3=1,0, IF( ISNUMBER(K42), 0, 1 ))</f>
        <v>0</v>
      </c>
      <c r="Y42" s="127"/>
      <c r="Z42" s="1034"/>
      <c r="AA42" s="1061">
        <f>IF( AND( ISNUMBER( G42), G42&gt;=0), 0, 1)</f>
        <v>0</v>
      </c>
      <c r="AB42" s="1061">
        <f>IF( AND( ISNUMBER( H42), H42&gt;=0), 0, 1)</f>
        <v>0</v>
      </c>
      <c r="AC42" s="1061">
        <f>IF( AND( ISNUMBER( I42), I42&gt;=0), 0, 1)</f>
        <v>0</v>
      </c>
      <c r="AD42" s="1061">
        <f>IF( AND( ISNUMBER( J42), J42&gt;=0), 0, 1)</f>
        <v>0</v>
      </c>
      <c r="AE42" s="1061">
        <f>IF( AND( ISNUMBER( K42), K42&gt;=0), 0, 1)</f>
        <v>0</v>
      </c>
      <c r="AF42" s="127"/>
    </row>
    <row r="43" spans="2:32" x14ac:dyDescent="0.2">
      <c r="B43" s="1062">
        <f t="shared" si="12"/>
        <v>32</v>
      </c>
      <c r="C43" s="1095" t="s">
        <v>2203</v>
      </c>
      <c r="D43" s="1064" t="s">
        <v>2204</v>
      </c>
      <c r="E43" s="1086" t="s">
        <v>41</v>
      </c>
      <c r="F43" s="1087">
        <v>3</v>
      </c>
      <c r="G43" s="521">
        <v>0</v>
      </c>
      <c r="H43" s="509">
        <v>0</v>
      </c>
      <c r="I43" s="509">
        <v>0</v>
      </c>
      <c r="J43" s="509">
        <v>0</v>
      </c>
      <c r="K43" s="666">
        <v>0</v>
      </c>
      <c r="L43" s="35"/>
      <c r="M43" s="91"/>
      <c r="N43" s="1068" t="s">
        <v>2163</v>
      </c>
      <c r="O43" s="1060"/>
      <c r="P43" s="43">
        <f t="shared" si="13"/>
        <v>0</v>
      </c>
      <c r="Q43" s="43">
        <f xml:space="preserve"> IF( SUM( AA43:AE43 ) = 0, 0, $AA$20 )</f>
        <v>0</v>
      </c>
      <c r="S43" s="1034"/>
      <c r="T43" s="1061">
        <f>IF('[2]Validation flags'!$H$3=1,0, IF( ISNUMBER(G43), 0, 1 ))</f>
        <v>0</v>
      </c>
      <c r="U43" s="1061">
        <f>IF('[2]Validation flags'!$H$3=1,0, IF( ISNUMBER(H43), 0, 1 ))</f>
        <v>0</v>
      </c>
      <c r="V43" s="1061">
        <f>IF('[2]Validation flags'!$H$3=1,0, IF( ISNUMBER(I43), 0, 1 ))</f>
        <v>0</v>
      </c>
      <c r="W43" s="1061">
        <f>IF('[2]Validation flags'!$H$3=1,0, IF( ISNUMBER(J43), 0, 1 ))</f>
        <v>0</v>
      </c>
      <c r="X43" s="1061">
        <f>IF('[2]Validation flags'!$H$3=1,0, IF( ISNUMBER(K43), 0, 1 ))</f>
        <v>0</v>
      </c>
      <c r="Y43" s="127"/>
      <c r="Z43" s="1034"/>
      <c r="AA43" s="1061">
        <f>IF( AND( ISNUMBER( G43), G43&lt;=0), 0, 1)</f>
        <v>0</v>
      </c>
      <c r="AB43" s="1061">
        <f>IF( AND( ISNUMBER( H43), H43&lt;=0), 0, 1)</f>
        <v>0</v>
      </c>
      <c r="AC43" s="1061">
        <f>IF( AND( ISNUMBER( I43), I43&lt;=0), 0, 1)</f>
        <v>0</v>
      </c>
      <c r="AD43" s="1061">
        <f>IF( AND( ISNUMBER( J43), J43&lt;=0), 0, 1)</f>
        <v>0</v>
      </c>
      <c r="AE43" s="1061">
        <f>IF( AND( ISNUMBER( K43), K43&lt;=0), 0, 1)</f>
        <v>0</v>
      </c>
      <c r="AF43" s="127"/>
    </row>
    <row r="44" spans="2:32" x14ac:dyDescent="0.2">
      <c r="B44" s="1062">
        <f t="shared" si="12"/>
        <v>33</v>
      </c>
      <c r="C44" s="1084" t="s">
        <v>2205</v>
      </c>
      <c r="D44" s="1085" t="s">
        <v>2206</v>
      </c>
      <c r="E44" s="1086" t="s">
        <v>41</v>
      </c>
      <c r="F44" s="1087">
        <v>3</v>
      </c>
      <c r="G44" s="1088">
        <v>27.183099948330323</v>
      </c>
      <c r="H44" s="1089">
        <v>25.467457058487366</v>
      </c>
      <c r="I44" s="1089">
        <v>36.113280599972192</v>
      </c>
      <c r="J44" s="1089">
        <v>14.856668526149047</v>
      </c>
      <c r="K44" s="1090">
        <v>13.277663971215484</v>
      </c>
      <c r="L44" s="35"/>
      <c r="M44" s="94"/>
      <c r="N44" s="1068"/>
      <c r="O44" s="1060"/>
      <c r="P44" s="43"/>
      <c r="Q44" s="651"/>
      <c r="S44" s="1091"/>
      <c r="T44" s="1096"/>
      <c r="Y44" s="127"/>
      <c r="Z44" s="1091"/>
      <c r="AA44" s="1098"/>
      <c r="AB44" s="1098"/>
      <c r="AC44" s="1098"/>
      <c r="AD44" s="1098"/>
      <c r="AE44" s="1098"/>
      <c r="AF44" s="127"/>
    </row>
    <row r="45" spans="2:32" x14ac:dyDescent="0.2">
      <c r="B45" s="1062">
        <f t="shared" si="12"/>
        <v>34</v>
      </c>
      <c r="C45" s="1063" t="s">
        <v>2207</v>
      </c>
      <c r="D45" s="1064" t="s">
        <v>2208</v>
      </c>
      <c r="E45" s="1065" t="s">
        <v>41</v>
      </c>
      <c r="F45" s="1066">
        <v>3</v>
      </c>
      <c r="G45" s="523">
        <v>2.7154706840974581</v>
      </c>
      <c r="H45" s="524">
        <v>4.8431316754745621</v>
      </c>
      <c r="I45" s="524">
        <v>3.329661670762134</v>
      </c>
      <c r="J45" s="524">
        <v>2.9173073460088133</v>
      </c>
      <c r="K45" s="675">
        <v>3.8234542636666009</v>
      </c>
      <c r="L45" s="35"/>
      <c r="M45" s="94"/>
      <c r="N45" s="1068" t="s">
        <v>2138</v>
      </c>
      <c r="O45" s="1060"/>
      <c r="P45" s="43">
        <f xml:space="preserve"> IF( SUM( T45:X45 ) = 0, 0, $T$5 )</f>
        <v>0</v>
      </c>
      <c r="Q45" s="43">
        <f xml:space="preserve"> IF( SUM( AA45:AE45 ) = 0, 0, $AA$7 )</f>
        <v>0</v>
      </c>
      <c r="S45" s="1034"/>
      <c r="T45" s="1061">
        <f>IF('[2]Validation flags'!$H$3=1,0, IF( ISNUMBER(G45), 0, 1 ))</f>
        <v>0</v>
      </c>
      <c r="U45" s="1061">
        <f>IF('[2]Validation flags'!$H$3=1,0, IF( ISNUMBER(H45), 0, 1 ))</f>
        <v>0</v>
      </c>
      <c r="V45" s="1061">
        <f>IF('[2]Validation flags'!$H$3=1,0, IF( ISNUMBER(I45), 0, 1 ))</f>
        <v>0</v>
      </c>
      <c r="W45" s="1061">
        <f>IF('[2]Validation flags'!$H$3=1,0, IF( ISNUMBER(J45), 0, 1 ))</f>
        <v>0</v>
      </c>
      <c r="X45" s="1061">
        <f>IF('[2]Validation flags'!$H$3=1,0, IF( ISNUMBER(K45), 0, 1 ))</f>
        <v>0</v>
      </c>
      <c r="Y45" s="200"/>
      <c r="Z45" s="1034"/>
      <c r="AA45" s="1061">
        <f>IF( AND( ISNUMBER( G45), G45&gt;=0), 0, 1)</f>
        <v>0</v>
      </c>
      <c r="AB45" s="1061">
        <f>IF( AND( ISNUMBER( H45), H45&gt;=0), 0, 1)</f>
        <v>0</v>
      </c>
      <c r="AC45" s="1061">
        <f>IF( AND( ISNUMBER( I45), I45&gt;=0), 0, 1)</f>
        <v>0</v>
      </c>
      <c r="AD45" s="1061">
        <f>IF( AND( ISNUMBER( J45), J45&gt;=0), 0, 1)</f>
        <v>0</v>
      </c>
      <c r="AE45" s="1061">
        <f>IF( AND( ISNUMBER( K45), K45&gt;=0), 0, 1)</f>
        <v>0</v>
      </c>
      <c r="AF45" s="200"/>
    </row>
    <row r="46" spans="2:32" x14ac:dyDescent="0.2">
      <c r="B46" s="1062">
        <f t="shared" si="12"/>
        <v>35</v>
      </c>
      <c r="C46" s="1095" t="s">
        <v>2209</v>
      </c>
      <c r="D46" s="1085" t="s">
        <v>2210</v>
      </c>
      <c r="E46" s="1086" t="s">
        <v>41</v>
      </c>
      <c r="F46" s="1087">
        <v>3</v>
      </c>
      <c r="G46" s="521">
        <v>0</v>
      </c>
      <c r="H46" s="509">
        <v>0</v>
      </c>
      <c r="I46" s="509">
        <v>0</v>
      </c>
      <c r="J46" s="509">
        <v>0</v>
      </c>
      <c r="K46" s="666">
        <v>0</v>
      </c>
      <c r="L46" s="35"/>
      <c r="M46" s="91"/>
      <c r="N46" s="1068" t="s">
        <v>2163</v>
      </c>
      <c r="O46" s="1060"/>
      <c r="P46" s="43">
        <f xml:space="preserve"> IF( SUM( T46:X46 ) = 0, 0, $T$5 )</f>
        <v>0</v>
      </c>
      <c r="Q46" s="43">
        <f xml:space="preserve"> IF( SUM( AA46:AE46 ) = 0, 0, $AA$20 )</f>
        <v>0</v>
      </c>
      <c r="S46" s="1034"/>
      <c r="T46" s="1061">
        <f>IF('[2]Validation flags'!$H$3=1,0, IF( ISNUMBER(G46), 0, 1 ))</f>
        <v>0</v>
      </c>
      <c r="U46" s="1061">
        <f>IF('[2]Validation flags'!$H$3=1,0, IF( ISNUMBER(H46), 0, 1 ))</f>
        <v>0</v>
      </c>
      <c r="V46" s="1061">
        <f>IF('[2]Validation flags'!$H$3=1,0, IF( ISNUMBER(I46), 0, 1 ))</f>
        <v>0</v>
      </c>
      <c r="W46" s="1061">
        <f>IF('[2]Validation flags'!$H$3=1,0, IF( ISNUMBER(J46), 0, 1 ))</f>
        <v>0</v>
      </c>
      <c r="X46" s="1061">
        <f>IF('[2]Validation flags'!$H$3=1,0, IF( ISNUMBER(K46), 0, 1 ))</f>
        <v>0</v>
      </c>
      <c r="Y46" s="200"/>
      <c r="Z46" s="1034"/>
      <c r="AA46" s="1061">
        <f>IF( AND( ISNUMBER( G46), G46&lt;=0), 0, 1)</f>
        <v>0</v>
      </c>
      <c r="AB46" s="1061">
        <f>IF( AND( ISNUMBER( H46), H46&lt;=0), 0, 1)</f>
        <v>0</v>
      </c>
      <c r="AC46" s="1061">
        <f>IF( AND( ISNUMBER( I46), I46&lt;=0), 0, 1)</f>
        <v>0</v>
      </c>
      <c r="AD46" s="1061">
        <f>IF( AND( ISNUMBER( J46), J46&lt;=0), 0, 1)</f>
        <v>0</v>
      </c>
      <c r="AE46" s="1061">
        <f>IF( AND( ISNUMBER( K46), K46&lt;=0), 0, 1)</f>
        <v>0</v>
      </c>
      <c r="AF46" s="200"/>
    </row>
    <row r="47" spans="2:32" x14ac:dyDescent="0.2">
      <c r="B47" s="1062">
        <f t="shared" si="12"/>
        <v>36</v>
      </c>
      <c r="C47" s="1084" t="s">
        <v>2211</v>
      </c>
      <c r="D47" s="1085" t="s">
        <v>2212</v>
      </c>
      <c r="E47" s="1086" t="s">
        <v>41</v>
      </c>
      <c r="F47" s="1087">
        <v>3</v>
      </c>
      <c r="G47" s="1088">
        <v>2.7154706840974581</v>
      </c>
      <c r="H47" s="1089">
        <v>4.8431316754745621</v>
      </c>
      <c r="I47" s="1089">
        <v>3.329661670762134</v>
      </c>
      <c r="J47" s="1089">
        <v>2.9173073460088133</v>
      </c>
      <c r="K47" s="1090">
        <v>3.8234542636666009</v>
      </c>
      <c r="L47" s="35"/>
      <c r="M47" s="94"/>
      <c r="N47" s="1068"/>
      <c r="O47" s="1060"/>
      <c r="P47" s="43"/>
      <c r="Q47" s="651"/>
      <c r="S47" s="1034"/>
      <c r="T47" s="1099"/>
      <c r="Y47" s="200"/>
      <c r="Z47" s="1034"/>
      <c r="AA47" s="1050"/>
      <c r="AB47" s="1050"/>
      <c r="AC47" s="1050"/>
      <c r="AD47" s="1050"/>
      <c r="AE47" s="1050"/>
      <c r="AF47" s="200"/>
    </row>
    <row r="48" spans="2:32" x14ac:dyDescent="0.2">
      <c r="B48" s="1062">
        <f t="shared" si="12"/>
        <v>37</v>
      </c>
      <c r="C48" s="1063" t="s">
        <v>2213</v>
      </c>
      <c r="D48" s="1064" t="s">
        <v>2214</v>
      </c>
      <c r="E48" s="1065" t="s">
        <v>41</v>
      </c>
      <c r="F48" s="1066">
        <v>3</v>
      </c>
      <c r="G48" s="521">
        <v>0</v>
      </c>
      <c r="H48" s="509">
        <v>0</v>
      </c>
      <c r="I48" s="509">
        <v>0</v>
      </c>
      <c r="J48" s="509">
        <v>0</v>
      </c>
      <c r="K48" s="666">
        <v>0</v>
      </c>
      <c r="L48" s="35"/>
      <c r="M48" s="91"/>
      <c r="N48" s="1068" t="s">
        <v>2138</v>
      </c>
      <c r="O48" s="1060"/>
      <c r="P48" s="43">
        <f xml:space="preserve"> IF( SUM( T48:X48 ) = 0, 0, $T$5 )</f>
        <v>0</v>
      </c>
      <c r="Q48" s="43">
        <f xml:space="preserve"> IF( SUM( AA48:AE48 ) = 0, 0, $AA$7 )</f>
        <v>0</v>
      </c>
      <c r="S48" s="1034"/>
      <c r="T48" s="1061">
        <f>IF('[2]Validation flags'!$B$3="Thames Water", IF( ISNUMBER(G48), 0, 1 ),0)</f>
        <v>0</v>
      </c>
      <c r="U48" s="1061">
        <f>IF('[2]Validation flags'!$B$3="Thames Water", IF( ISNUMBER(H48), 0, 1 ),0)</f>
        <v>0</v>
      </c>
      <c r="V48" s="1061">
        <f>IF('[2]Validation flags'!$B$3="Thames Water", IF( ISNUMBER(I48), 0, 1 ),0)</f>
        <v>0</v>
      </c>
      <c r="W48" s="1061">
        <f>IF('[2]Validation flags'!$B$3="Thames Water", IF( ISNUMBER(J48), 0, 1 ),0)</f>
        <v>0</v>
      </c>
      <c r="X48" s="1061">
        <f>IF('[2]Validation flags'!$B$3="Thames Water", IF( ISNUMBER(K48), 0, 1 ),0)</f>
        <v>0</v>
      </c>
      <c r="Y48" s="600"/>
      <c r="Z48" s="1034"/>
      <c r="AA48" s="1061">
        <f>IF( AND( ISNUMBER( G48), G48&gt;=0), 0, 1)</f>
        <v>0</v>
      </c>
      <c r="AB48" s="1061">
        <f>IF( AND( ISNUMBER( H48), H48&gt;=0), 0, 1)</f>
        <v>0</v>
      </c>
      <c r="AC48" s="1061">
        <f>IF( AND( ISNUMBER( I48), I48&gt;=0), 0, 1)</f>
        <v>0</v>
      </c>
      <c r="AD48" s="1061">
        <f>IF( AND( ISNUMBER( J48), J48&gt;=0), 0, 1)</f>
        <v>0</v>
      </c>
      <c r="AE48" s="1061">
        <f>IF( AND( ISNUMBER( K48), K48&gt;=0), 0, 1)</f>
        <v>0</v>
      </c>
      <c r="AF48" s="600"/>
    </row>
    <row r="49" spans="2:32" x14ac:dyDescent="0.2">
      <c r="B49" s="1062">
        <f t="shared" si="12"/>
        <v>38</v>
      </c>
      <c r="C49" s="1095" t="s">
        <v>2215</v>
      </c>
      <c r="D49" s="1085" t="s">
        <v>2216</v>
      </c>
      <c r="E49" s="1086" t="s">
        <v>41</v>
      </c>
      <c r="F49" s="1087">
        <v>3</v>
      </c>
      <c r="G49" s="521">
        <v>0</v>
      </c>
      <c r="H49" s="509">
        <v>0</v>
      </c>
      <c r="I49" s="509">
        <v>0</v>
      </c>
      <c r="J49" s="509">
        <v>0</v>
      </c>
      <c r="K49" s="666">
        <v>0</v>
      </c>
      <c r="L49" s="35"/>
      <c r="M49" s="91"/>
      <c r="N49" s="1068" t="s">
        <v>2163</v>
      </c>
      <c r="O49" s="1060"/>
      <c r="P49" s="43">
        <f xml:space="preserve"> IF( SUM( T49:X49 ) = 0, 0, $T$5 )</f>
        <v>0</v>
      </c>
      <c r="Q49" s="43">
        <f xml:space="preserve"> IF( SUM( AA49:AE49 ) = 0, 0, $AA$20 )</f>
        <v>0</v>
      </c>
      <c r="S49" s="1034"/>
      <c r="T49" s="1061">
        <f>IF('[2]Validation flags'!$B$3="Thames Water", IF( ISNUMBER(G49), 0, 1 ),0)</f>
        <v>0</v>
      </c>
      <c r="U49" s="1061">
        <f>IF('[2]Validation flags'!$B$3="Thames Water", IF( ISNUMBER(H49), 0, 1 ),0)</f>
        <v>0</v>
      </c>
      <c r="V49" s="1061">
        <f>IF('[2]Validation flags'!$B$3="Thames Water", IF( ISNUMBER(I49), 0, 1 ),0)</f>
        <v>0</v>
      </c>
      <c r="W49" s="1061">
        <f>IF('[2]Validation flags'!$B$3="Thames Water", IF( ISNUMBER(J49), 0, 1 ),0)</f>
        <v>0</v>
      </c>
      <c r="X49" s="1061">
        <f>IF('[2]Validation flags'!$B$3="Thames Water", IF( ISNUMBER(K49), 0, 1 ),0)</f>
        <v>0</v>
      </c>
      <c r="Y49" s="600"/>
      <c r="Z49" s="1034"/>
      <c r="AA49" s="1061">
        <f>IF( AND( ISNUMBER( G49), G49&lt;=0), 0, 1)</f>
        <v>0</v>
      </c>
      <c r="AB49" s="1061">
        <f>IF( AND( ISNUMBER( H49), H49&lt;=0), 0, 1)</f>
        <v>0</v>
      </c>
      <c r="AC49" s="1061">
        <f>IF( AND( ISNUMBER( I49), I49&lt;=0), 0, 1)</f>
        <v>0</v>
      </c>
      <c r="AD49" s="1061">
        <f>IF( AND( ISNUMBER( J49), J49&lt;=0), 0, 1)</f>
        <v>0</v>
      </c>
      <c r="AE49" s="1061">
        <f>IF( AND( ISNUMBER( K49), K49&lt;=0), 0, 1)</f>
        <v>0</v>
      </c>
      <c r="AF49" s="600"/>
    </row>
    <row r="50" spans="2:32" ht="15" thickBot="1" x14ac:dyDescent="0.25">
      <c r="B50" s="1071">
        <f t="shared" si="12"/>
        <v>39</v>
      </c>
      <c r="C50" s="1100" t="s">
        <v>2217</v>
      </c>
      <c r="D50" s="1073" t="s">
        <v>2218</v>
      </c>
      <c r="E50" s="1074" t="s">
        <v>41</v>
      </c>
      <c r="F50" s="1075">
        <v>3</v>
      </c>
      <c r="G50" s="1101">
        <v>0</v>
      </c>
      <c r="H50" s="1102">
        <v>0</v>
      </c>
      <c r="I50" s="1102">
        <v>0</v>
      </c>
      <c r="J50" s="1102">
        <v>0</v>
      </c>
      <c r="K50" s="1103">
        <v>0</v>
      </c>
      <c r="L50" s="35"/>
      <c r="M50" s="514" t="s">
        <v>2219</v>
      </c>
      <c r="N50" s="77"/>
      <c r="O50" s="1060"/>
      <c r="P50" s="43"/>
      <c r="Q50" s="651"/>
      <c r="S50" s="600"/>
      <c r="T50" s="1050"/>
      <c r="U50" s="1050"/>
      <c r="V50" s="1050"/>
      <c r="W50" s="1050"/>
      <c r="X50" s="1050"/>
      <c r="Y50" s="600"/>
      <c r="Z50" s="600"/>
      <c r="AA50" s="1050"/>
      <c r="AB50" s="1050"/>
      <c r="AC50" s="1050"/>
      <c r="AD50" s="1050"/>
      <c r="AE50" s="1050"/>
      <c r="AF50" s="600"/>
    </row>
    <row r="51" spans="2:32" ht="15" thickBot="1" x14ac:dyDescent="0.3">
      <c r="B51" s="35"/>
      <c r="C51" s="35"/>
      <c r="D51" s="35"/>
      <c r="E51" s="35"/>
      <c r="F51" s="35"/>
      <c r="G51" s="35"/>
      <c r="H51" s="35"/>
      <c r="I51" s="35"/>
      <c r="J51" s="35"/>
      <c r="K51" s="35"/>
      <c r="L51" s="35"/>
      <c r="M51" s="123"/>
      <c r="N51" s="123"/>
      <c r="P51" s="43"/>
      <c r="Q51" s="651"/>
      <c r="S51" s="600"/>
      <c r="T51" s="1050"/>
      <c r="U51" s="1050"/>
      <c r="V51" s="1050"/>
      <c r="W51" s="1050"/>
      <c r="X51" s="1050"/>
      <c r="Y51" s="600"/>
      <c r="Z51" s="600"/>
      <c r="AA51" s="1050"/>
      <c r="AB51" s="1050"/>
      <c r="AC51" s="1050"/>
      <c r="AD51" s="1050"/>
      <c r="AE51" s="1050"/>
      <c r="AF51" s="600"/>
    </row>
    <row r="52" spans="2:32" ht="15" thickBot="1" x14ac:dyDescent="0.3">
      <c r="B52" s="1040" t="s">
        <v>187</v>
      </c>
      <c r="C52" s="1053" t="s">
        <v>2220</v>
      </c>
      <c r="D52" s="35"/>
      <c r="E52" s="35"/>
      <c r="F52" s="35"/>
      <c r="G52" s="35"/>
      <c r="H52" s="35"/>
      <c r="I52" s="35"/>
      <c r="J52" s="35"/>
      <c r="K52" s="35"/>
      <c r="L52" s="35"/>
      <c r="M52" s="123"/>
      <c r="N52" s="123"/>
      <c r="P52" s="43"/>
      <c r="Q52" s="651"/>
      <c r="S52" s="600"/>
      <c r="T52" s="1050"/>
      <c r="U52" s="1050"/>
      <c r="V52" s="1050"/>
      <c r="W52" s="1050"/>
      <c r="X52" s="1050"/>
      <c r="Y52" s="600"/>
      <c r="Z52" s="600"/>
      <c r="AA52" s="1050"/>
      <c r="AB52" s="1050"/>
      <c r="AC52" s="1050"/>
      <c r="AD52" s="1050"/>
      <c r="AE52" s="1050"/>
      <c r="AF52" s="600"/>
    </row>
    <row r="53" spans="2:32" x14ac:dyDescent="0.25">
      <c r="B53" s="1054">
        <v>40</v>
      </c>
      <c r="C53" s="1055" t="s">
        <v>2221</v>
      </c>
      <c r="D53" s="1056" t="s">
        <v>2222</v>
      </c>
      <c r="E53" s="1057" t="s">
        <v>41</v>
      </c>
      <c r="F53" s="1058">
        <v>3</v>
      </c>
      <c r="G53" s="1059">
        <v>-65.019891810987531</v>
      </c>
      <c r="H53" s="1081">
        <v>-69.670309613197631</v>
      </c>
      <c r="I53" s="1081">
        <v>-76.362866762845059</v>
      </c>
      <c r="J53" s="1081">
        <v>-71.11994773381106</v>
      </c>
      <c r="K53" s="1082">
        <v>-68.996427921429444</v>
      </c>
      <c r="L53" s="35"/>
      <c r="M53" s="94"/>
      <c r="N53" s="53" t="s">
        <v>2163</v>
      </c>
      <c r="P53" s="43">
        <f xml:space="preserve"> IF( SUM( T53:X53 ) = 0, 0, $T$5 )</f>
        <v>0</v>
      </c>
      <c r="Q53" s="43">
        <f xml:space="preserve"> IF( SUM( AA53:AE53 ) = 0, 0, $AA$20 )</f>
        <v>0</v>
      </c>
      <c r="S53" s="1034"/>
      <c r="T53" s="1061">
        <f t="shared" ref="T53:X55" si="16" xml:space="preserve"> IF( ISNUMBER(G53), 0, 1 )</f>
        <v>0</v>
      </c>
      <c r="U53" s="1061">
        <f t="shared" si="16"/>
        <v>0</v>
      </c>
      <c r="V53" s="1061">
        <f t="shared" si="16"/>
        <v>0</v>
      </c>
      <c r="W53" s="1061">
        <f t="shared" si="16"/>
        <v>0</v>
      </c>
      <c r="X53" s="1061">
        <f t="shared" si="16"/>
        <v>0</v>
      </c>
      <c r="Y53" s="600"/>
      <c r="Z53" s="1034"/>
      <c r="AA53" s="1061">
        <f t="shared" ref="AA53:AE54" si="17">IF( AND( ISNUMBER( G53), G53&lt;=0), 0, 1)</f>
        <v>0</v>
      </c>
      <c r="AB53" s="1061">
        <f t="shared" si="17"/>
        <v>0</v>
      </c>
      <c r="AC53" s="1061">
        <f t="shared" si="17"/>
        <v>0</v>
      </c>
      <c r="AD53" s="1061">
        <f t="shared" si="17"/>
        <v>0</v>
      </c>
      <c r="AE53" s="1061">
        <f t="shared" si="17"/>
        <v>0</v>
      </c>
      <c r="AF53" s="600"/>
    </row>
    <row r="54" spans="2:32" x14ac:dyDescent="0.25">
      <c r="B54" s="1062">
        <f>B53+1</f>
        <v>41</v>
      </c>
      <c r="C54" s="1063" t="s">
        <v>2223</v>
      </c>
      <c r="D54" s="1064" t="s">
        <v>2224</v>
      </c>
      <c r="E54" s="1065" t="s">
        <v>41</v>
      </c>
      <c r="F54" s="1066">
        <v>3</v>
      </c>
      <c r="G54" s="1067">
        <v>0</v>
      </c>
      <c r="H54" s="209">
        <v>0</v>
      </c>
      <c r="I54" s="209">
        <v>0</v>
      </c>
      <c r="J54" s="209">
        <v>0</v>
      </c>
      <c r="K54" s="1083">
        <v>0</v>
      </c>
      <c r="L54" s="35"/>
      <c r="M54" s="91"/>
      <c r="N54" s="1068" t="s">
        <v>2163</v>
      </c>
      <c r="P54" s="43">
        <f xml:space="preserve"> IF( SUM( T54:X54 ) = 0, 0, $T$5 )</f>
        <v>0</v>
      </c>
      <c r="Q54" s="43">
        <f xml:space="preserve"> IF( SUM( AA54:AE54 ) = 0, 0, $AA$20 )</f>
        <v>0</v>
      </c>
      <c r="S54" s="1034"/>
      <c r="T54" s="1061">
        <f t="shared" si="16"/>
        <v>0</v>
      </c>
      <c r="U54" s="1061">
        <f t="shared" si="16"/>
        <v>0</v>
      </c>
      <c r="V54" s="1061">
        <f t="shared" si="16"/>
        <v>0</v>
      </c>
      <c r="W54" s="1061">
        <f t="shared" si="16"/>
        <v>0</v>
      </c>
      <c r="X54" s="1061">
        <f t="shared" si="16"/>
        <v>0</v>
      </c>
      <c r="Y54" s="1091"/>
      <c r="Z54" s="1034"/>
      <c r="AA54" s="1061">
        <f t="shared" si="17"/>
        <v>0</v>
      </c>
      <c r="AB54" s="1061">
        <f t="shared" si="17"/>
        <v>0</v>
      </c>
      <c r="AC54" s="1061">
        <f t="shared" si="17"/>
        <v>0</v>
      </c>
      <c r="AD54" s="1061">
        <f t="shared" si="17"/>
        <v>0</v>
      </c>
      <c r="AE54" s="1061">
        <f t="shared" si="17"/>
        <v>0</v>
      </c>
      <c r="AF54" s="1091"/>
    </row>
    <row r="55" spans="2:32" x14ac:dyDescent="0.25">
      <c r="B55" s="1062">
        <f t="shared" ref="B55:B69" si="18">B54+1</f>
        <v>42</v>
      </c>
      <c r="C55" s="1063" t="s">
        <v>2225</v>
      </c>
      <c r="D55" s="1064" t="s">
        <v>2226</v>
      </c>
      <c r="E55" s="1065" t="s">
        <v>41</v>
      </c>
      <c r="F55" s="1066">
        <v>3</v>
      </c>
      <c r="G55" s="1067">
        <v>0</v>
      </c>
      <c r="H55" s="209">
        <v>0</v>
      </c>
      <c r="I55" s="209">
        <v>0</v>
      </c>
      <c r="J55" s="209">
        <v>0</v>
      </c>
      <c r="K55" s="1083">
        <v>0</v>
      </c>
      <c r="L55" s="35"/>
      <c r="M55" s="91"/>
      <c r="N55" s="1068" t="s">
        <v>2138</v>
      </c>
      <c r="P55" s="43">
        <f xml:space="preserve"> IF( SUM( T55:X55 ) = 0, 0, $T$5 )</f>
        <v>0</v>
      </c>
      <c r="Q55" s="43">
        <f xml:space="preserve"> IF( SUM( AA55:AE55 ) = 0, 0, $AA$7 )</f>
        <v>0</v>
      </c>
      <c r="S55" s="1034"/>
      <c r="T55" s="1061">
        <f t="shared" si="16"/>
        <v>0</v>
      </c>
      <c r="U55" s="1061">
        <f t="shared" si="16"/>
        <v>0</v>
      </c>
      <c r="V55" s="1061">
        <f t="shared" si="16"/>
        <v>0</v>
      </c>
      <c r="W55" s="1061">
        <f t="shared" si="16"/>
        <v>0</v>
      </c>
      <c r="X55" s="1061">
        <f t="shared" si="16"/>
        <v>0</v>
      </c>
      <c r="Y55" s="1091"/>
      <c r="Z55" s="1034"/>
      <c r="AA55" s="1061">
        <f>IF( AND( ISNUMBER( G55), G55&gt;=0), 0, 1)</f>
        <v>0</v>
      </c>
      <c r="AB55" s="1061">
        <f>IF( AND( ISNUMBER( H55), H55&gt;=0), 0, 1)</f>
        <v>0</v>
      </c>
      <c r="AC55" s="1061">
        <f>IF( AND( ISNUMBER( I55), I55&gt;=0), 0, 1)</f>
        <v>0</v>
      </c>
      <c r="AD55" s="1061">
        <f>IF( AND( ISNUMBER( J55), J55&gt;=0), 0, 1)</f>
        <v>0</v>
      </c>
      <c r="AE55" s="1061">
        <f>IF( AND( ISNUMBER( K55), K55&gt;=0), 0, 1)</f>
        <v>0</v>
      </c>
      <c r="AF55" s="1091"/>
    </row>
    <row r="56" spans="2:32" x14ac:dyDescent="0.25">
      <c r="B56" s="1062">
        <f t="shared" si="18"/>
        <v>43</v>
      </c>
      <c r="C56" s="1084" t="s">
        <v>2227</v>
      </c>
      <c r="D56" s="1085" t="s">
        <v>2228</v>
      </c>
      <c r="E56" s="1086" t="s">
        <v>41</v>
      </c>
      <c r="F56" s="1087">
        <v>3</v>
      </c>
      <c r="G56" s="1088">
        <v>-65.019891810987531</v>
      </c>
      <c r="H56" s="1089">
        <v>-69.670309613197631</v>
      </c>
      <c r="I56" s="1089">
        <v>-76.362866762845059</v>
      </c>
      <c r="J56" s="1089">
        <v>-71.11994773381106</v>
      </c>
      <c r="K56" s="1090">
        <v>-68.996427921429444</v>
      </c>
      <c r="L56" s="35"/>
      <c r="M56" s="94"/>
      <c r="N56" s="1068"/>
      <c r="P56" s="43"/>
      <c r="Q56" s="651"/>
      <c r="S56" s="1091"/>
      <c r="T56" s="1050"/>
      <c r="U56" s="1050"/>
      <c r="V56" s="1050"/>
      <c r="W56" s="1050"/>
      <c r="X56" s="1050"/>
      <c r="Y56" s="1091"/>
      <c r="Z56" s="1091"/>
      <c r="AA56" s="1050"/>
      <c r="AB56" s="1050"/>
      <c r="AC56" s="1050"/>
      <c r="AD56" s="1050"/>
      <c r="AE56" s="1050"/>
      <c r="AF56" s="1091"/>
    </row>
    <row r="57" spans="2:32" x14ac:dyDescent="0.25">
      <c r="B57" s="1062">
        <f t="shared" si="18"/>
        <v>44</v>
      </c>
      <c r="C57" s="1063" t="s">
        <v>2229</v>
      </c>
      <c r="D57" s="1064" t="s">
        <v>2230</v>
      </c>
      <c r="E57" s="1065" t="s">
        <v>41</v>
      </c>
      <c r="F57" s="1066">
        <v>3</v>
      </c>
      <c r="G57" s="1069">
        <v>-11.911208828946393</v>
      </c>
      <c r="H57" s="1093">
        <v>-10.322444449260219</v>
      </c>
      <c r="I57" s="1093">
        <v>-12.777735809144104</v>
      </c>
      <c r="J57" s="1093">
        <v>-11.719533126514641</v>
      </c>
      <c r="K57" s="1094">
        <v>-8.4072682673263728</v>
      </c>
      <c r="L57" s="35"/>
      <c r="M57" s="94"/>
      <c r="N57" s="1068" t="s">
        <v>2163</v>
      </c>
      <c r="P57" s="43">
        <f t="shared" ref="P57:P62" si="19" xml:space="preserve"> IF( SUM( T57:X57 ) = 0, 0, $T$5 )</f>
        <v>0</v>
      </c>
      <c r="Q57" s="43">
        <f xml:space="preserve"> IF( SUM( AA57:AE57 ) = 0, 0, $AA$20 )</f>
        <v>0</v>
      </c>
      <c r="S57" s="1034"/>
      <c r="T57" s="1061">
        <f t="shared" ref="T57:X59" si="20" xml:space="preserve"> IF( ISNUMBER(G57), 0, 1 )</f>
        <v>0</v>
      </c>
      <c r="U57" s="1061">
        <f t="shared" si="20"/>
        <v>0</v>
      </c>
      <c r="V57" s="1061">
        <f t="shared" si="20"/>
        <v>0</v>
      </c>
      <c r="W57" s="1061">
        <f t="shared" si="20"/>
        <v>0</v>
      </c>
      <c r="X57" s="1061">
        <f t="shared" si="20"/>
        <v>0</v>
      </c>
      <c r="Y57" s="1091"/>
      <c r="Z57" s="1034"/>
      <c r="AA57" s="1061">
        <f t="shared" ref="AA57:AE58" si="21">IF( AND( ISNUMBER( G57), G57&lt;=0), 0, 1)</f>
        <v>0</v>
      </c>
      <c r="AB57" s="1061">
        <f t="shared" si="21"/>
        <v>0</v>
      </c>
      <c r="AC57" s="1061">
        <f t="shared" si="21"/>
        <v>0</v>
      </c>
      <c r="AD57" s="1061">
        <f t="shared" si="21"/>
        <v>0</v>
      </c>
      <c r="AE57" s="1061">
        <f t="shared" si="21"/>
        <v>0</v>
      </c>
      <c r="AF57" s="1091"/>
    </row>
    <row r="58" spans="2:32" x14ac:dyDescent="0.25">
      <c r="B58" s="1062">
        <f t="shared" si="18"/>
        <v>45</v>
      </c>
      <c r="C58" s="1063" t="s">
        <v>2231</v>
      </c>
      <c r="D58" s="1064" t="s">
        <v>2232</v>
      </c>
      <c r="E58" s="1065" t="s">
        <v>41</v>
      </c>
      <c r="F58" s="1066">
        <v>3</v>
      </c>
      <c r="G58" s="1067">
        <v>0</v>
      </c>
      <c r="H58" s="209">
        <v>0</v>
      </c>
      <c r="I58" s="209">
        <v>0</v>
      </c>
      <c r="J58" s="209">
        <v>0</v>
      </c>
      <c r="K58" s="1083">
        <v>0</v>
      </c>
      <c r="L58" s="35"/>
      <c r="M58" s="91"/>
      <c r="N58" s="1068" t="s">
        <v>2163</v>
      </c>
      <c r="P58" s="43">
        <f t="shared" si="19"/>
        <v>0</v>
      </c>
      <c r="Q58" s="43">
        <f xml:space="preserve"> IF( SUM( AA58:AE58 ) = 0, 0, $AA$20 )</f>
        <v>0</v>
      </c>
      <c r="S58" s="1034"/>
      <c r="T58" s="1061">
        <f t="shared" si="20"/>
        <v>0</v>
      </c>
      <c r="U58" s="1061">
        <f t="shared" si="20"/>
        <v>0</v>
      </c>
      <c r="V58" s="1061">
        <f t="shared" si="20"/>
        <v>0</v>
      </c>
      <c r="W58" s="1061">
        <f t="shared" si="20"/>
        <v>0</v>
      </c>
      <c r="X58" s="1061">
        <f t="shared" si="20"/>
        <v>0</v>
      </c>
      <c r="Y58" s="1091"/>
      <c r="Z58" s="1034"/>
      <c r="AA58" s="1061">
        <f t="shared" si="21"/>
        <v>0</v>
      </c>
      <c r="AB58" s="1061">
        <f t="shared" si="21"/>
        <v>0</v>
      </c>
      <c r="AC58" s="1061">
        <f t="shared" si="21"/>
        <v>0</v>
      </c>
      <c r="AD58" s="1061">
        <f t="shared" si="21"/>
        <v>0</v>
      </c>
      <c r="AE58" s="1061">
        <f t="shared" si="21"/>
        <v>0</v>
      </c>
      <c r="AF58" s="1091"/>
    </row>
    <row r="59" spans="2:32" x14ac:dyDescent="0.25">
      <c r="B59" s="1062">
        <f t="shared" si="18"/>
        <v>46</v>
      </c>
      <c r="C59" s="1095" t="s">
        <v>2233</v>
      </c>
      <c r="D59" s="1085" t="s">
        <v>2234</v>
      </c>
      <c r="E59" s="1086" t="s">
        <v>41</v>
      </c>
      <c r="F59" s="1087">
        <v>3</v>
      </c>
      <c r="G59" s="1067">
        <v>0</v>
      </c>
      <c r="H59" s="209">
        <v>0</v>
      </c>
      <c r="I59" s="209">
        <v>0</v>
      </c>
      <c r="J59" s="209">
        <v>0</v>
      </c>
      <c r="K59" s="1083">
        <v>0</v>
      </c>
      <c r="L59" s="35"/>
      <c r="M59" s="91"/>
      <c r="N59" s="1068" t="s">
        <v>2138</v>
      </c>
      <c r="P59" s="43">
        <f t="shared" si="19"/>
        <v>0</v>
      </c>
      <c r="Q59" s="43">
        <f xml:space="preserve"> IF( SUM( AA59:AE59 ) = 0, 0, $AA$7 )</f>
        <v>0</v>
      </c>
      <c r="S59" s="1034"/>
      <c r="T59" s="1061">
        <f t="shared" si="20"/>
        <v>0</v>
      </c>
      <c r="U59" s="1061">
        <f t="shared" si="20"/>
        <v>0</v>
      </c>
      <c r="V59" s="1061">
        <f t="shared" si="20"/>
        <v>0</v>
      </c>
      <c r="W59" s="1061">
        <f t="shared" si="20"/>
        <v>0</v>
      </c>
      <c r="X59" s="1061">
        <f t="shared" si="20"/>
        <v>0</v>
      </c>
      <c r="Y59" s="1091"/>
      <c r="Z59" s="1034"/>
      <c r="AA59" s="1061">
        <f>IF( AND( ISNUMBER( G59), G59&gt;=0), 0, 1)</f>
        <v>0</v>
      </c>
      <c r="AB59" s="1061">
        <f>IF( AND( ISNUMBER( H59), H59&gt;=0), 0, 1)</f>
        <v>0</v>
      </c>
      <c r="AC59" s="1061">
        <f>IF( AND( ISNUMBER( I59), I59&gt;=0), 0, 1)</f>
        <v>0</v>
      </c>
      <c r="AD59" s="1061">
        <f>IF( AND( ISNUMBER( J59), J59&gt;=0), 0, 1)</f>
        <v>0</v>
      </c>
      <c r="AE59" s="1061">
        <f>IF( AND( ISNUMBER( K59), K59&gt;=0), 0, 1)</f>
        <v>0</v>
      </c>
      <c r="AF59" s="1091"/>
    </row>
    <row r="60" spans="2:32" x14ac:dyDescent="0.25">
      <c r="B60" s="1062">
        <f t="shared" si="18"/>
        <v>47</v>
      </c>
      <c r="C60" s="1084" t="s">
        <v>2235</v>
      </c>
      <c r="D60" s="1085" t="s">
        <v>2236</v>
      </c>
      <c r="E60" s="1086" t="s">
        <v>41</v>
      </c>
      <c r="F60" s="1087">
        <v>3</v>
      </c>
      <c r="G60" s="1088">
        <v>-11.911208828946393</v>
      </c>
      <c r="H60" s="1089">
        <v>-10.322444449260219</v>
      </c>
      <c r="I60" s="1089">
        <v>-12.777735809144104</v>
      </c>
      <c r="J60" s="1089">
        <v>-11.719533126514641</v>
      </c>
      <c r="K60" s="1090">
        <v>-8.4072682673263728</v>
      </c>
      <c r="L60" s="35"/>
      <c r="M60" s="94"/>
      <c r="N60" s="1068"/>
      <c r="P60" s="43">
        <f t="shared" si="19"/>
        <v>0</v>
      </c>
      <c r="Q60" s="651"/>
      <c r="S60" s="1034"/>
      <c r="T60" s="1050"/>
      <c r="U60" s="1050"/>
      <c r="V60" s="1050"/>
      <c r="W60" s="1050"/>
      <c r="X60" s="1050"/>
      <c r="Y60" s="1091"/>
      <c r="Z60" s="1034"/>
      <c r="AA60" s="1050"/>
      <c r="AB60" s="1050"/>
      <c r="AC60" s="1050"/>
      <c r="AD60" s="1050"/>
      <c r="AE60" s="1050"/>
      <c r="AF60" s="1091"/>
    </row>
    <row r="61" spans="2:32" x14ac:dyDescent="0.25">
      <c r="B61" s="1062">
        <f t="shared" si="18"/>
        <v>48</v>
      </c>
      <c r="C61" s="1063" t="s">
        <v>2237</v>
      </c>
      <c r="D61" s="1064" t="s">
        <v>2238</v>
      </c>
      <c r="E61" s="1065" t="s">
        <v>41</v>
      </c>
      <c r="F61" s="1066">
        <v>3</v>
      </c>
      <c r="G61" s="523">
        <v>-130.52745624677974</v>
      </c>
      <c r="H61" s="524">
        <v>-139.67038279677158</v>
      </c>
      <c r="I61" s="524">
        <v>-112.7522338372016</v>
      </c>
      <c r="J61" s="524">
        <v>-92.839739932566559</v>
      </c>
      <c r="K61" s="675">
        <v>-66.463493236531846</v>
      </c>
      <c r="L61" s="35"/>
      <c r="M61" s="94"/>
      <c r="N61" s="1068" t="s">
        <v>2163</v>
      </c>
      <c r="P61" s="43">
        <f t="shared" si="19"/>
        <v>0</v>
      </c>
      <c r="Q61" s="43">
        <f xml:space="preserve"> IF( SUM( AA61:AE61 ) = 0, 0, $AA$20 )</f>
        <v>0</v>
      </c>
      <c r="S61" s="1034"/>
      <c r="T61" s="1061">
        <f>IF('[2]Validation flags'!$H$3=1,0, IF( ISNUMBER(G61), 0, 1 ))</f>
        <v>0</v>
      </c>
      <c r="U61" s="1061">
        <f>IF('[2]Validation flags'!$H$3=1,0, IF( ISNUMBER(H61), 0, 1 ))</f>
        <v>0</v>
      </c>
      <c r="V61" s="1061">
        <f>IF('[2]Validation flags'!$H$3=1,0, IF( ISNUMBER(I61), 0, 1 ))</f>
        <v>0</v>
      </c>
      <c r="W61" s="1061">
        <f>IF('[2]Validation flags'!$H$3=1,0, IF( ISNUMBER(J61), 0, 1 ))</f>
        <v>0</v>
      </c>
      <c r="X61" s="1061">
        <f>IF('[2]Validation flags'!$H$3=1,0, IF( ISNUMBER(K61), 0, 1 ))</f>
        <v>0</v>
      </c>
      <c r="Y61" s="1091"/>
      <c r="Z61" s="1034"/>
      <c r="AA61" s="1061">
        <f>IF( AND( ISNUMBER( G61), G61&lt;=0), 0, 1)</f>
        <v>0</v>
      </c>
      <c r="AB61" s="1061">
        <f>IF( AND( ISNUMBER( H61), H61&lt;=0), 0, 1)</f>
        <v>0</v>
      </c>
      <c r="AC61" s="1061">
        <f>IF( AND( ISNUMBER( I61), I61&lt;=0), 0, 1)</f>
        <v>0</v>
      </c>
      <c r="AD61" s="1061">
        <f>IF( AND( ISNUMBER( J61), J61&lt;=0), 0, 1)</f>
        <v>0</v>
      </c>
      <c r="AE61" s="1061">
        <f>IF( AND( ISNUMBER( K61), K61&lt;=0), 0, 1)</f>
        <v>0</v>
      </c>
      <c r="AF61" s="1091"/>
    </row>
    <row r="62" spans="2:32" x14ac:dyDescent="0.25">
      <c r="B62" s="1062">
        <f t="shared" si="18"/>
        <v>49</v>
      </c>
      <c r="C62" s="1095" t="s">
        <v>2239</v>
      </c>
      <c r="D62" s="1064" t="s">
        <v>2240</v>
      </c>
      <c r="E62" s="1086" t="s">
        <v>41</v>
      </c>
      <c r="F62" s="1087">
        <v>3</v>
      </c>
      <c r="G62" s="521">
        <v>0</v>
      </c>
      <c r="H62" s="509">
        <v>0</v>
      </c>
      <c r="I62" s="509">
        <v>0</v>
      </c>
      <c r="J62" s="509">
        <v>0</v>
      </c>
      <c r="K62" s="666">
        <v>0</v>
      </c>
      <c r="L62" s="35"/>
      <c r="M62" s="91"/>
      <c r="N62" s="1068" t="s">
        <v>2138</v>
      </c>
      <c r="P62" s="43">
        <f t="shared" si="19"/>
        <v>0</v>
      </c>
      <c r="Q62" s="43">
        <f xml:space="preserve"> IF( SUM( AA62:AE62 ) = 0, 0, $AA$7 )</f>
        <v>0</v>
      </c>
      <c r="S62" s="1034"/>
      <c r="T62" s="1061">
        <f>IF('[2]Validation flags'!$H$3=1,0, IF( ISNUMBER(G62), 0, 1 ))</f>
        <v>0</v>
      </c>
      <c r="U62" s="1061">
        <f>IF('[2]Validation flags'!$H$3=1,0, IF( ISNUMBER(H62), 0, 1 ))</f>
        <v>0</v>
      </c>
      <c r="V62" s="1061">
        <f>IF('[2]Validation flags'!$H$3=1,0, IF( ISNUMBER(I62), 0, 1 ))</f>
        <v>0</v>
      </c>
      <c r="W62" s="1061">
        <f>IF('[2]Validation flags'!$H$3=1,0, IF( ISNUMBER(J62), 0, 1 ))</f>
        <v>0</v>
      </c>
      <c r="X62" s="1061">
        <f>IF('[2]Validation flags'!$H$3=1,0, IF( ISNUMBER(K62), 0, 1 ))</f>
        <v>0</v>
      </c>
      <c r="Y62" s="1091"/>
      <c r="Z62" s="1034"/>
      <c r="AA62" s="1061">
        <f>IF( AND( ISNUMBER( G62), G62&gt;=0), 0, 1)</f>
        <v>0</v>
      </c>
      <c r="AB62" s="1061">
        <f>IF( AND( ISNUMBER( H62), H62&gt;=0), 0, 1)</f>
        <v>0</v>
      </c>
      <c r="AC62" s="1061">
        <f>IF( AND( ISNUMBER( I62), I62&gt;=0), 0, 1)</f>
        <v>0</v>
      </c>
      <c r="AD62" s="1061">
        <f>IF( AND( ISNUMBER( J62), J62&gt;=0), 0, 1)</f>
        <v>0</v>
      </c>
      <c r="AE62" s="1061">
        <f>IF( AND( ISNUMBER( K62), K62&gt;=0), 0, 1)</f>
        <v>0</v>
      </c>
      <c r="AF62" s="1091"/>
    </row>
    <row r="63" spans="2:32" x14ac:dyDescent="0.25">
      <c r="B63" s="1062">
        <f t="shared" si="18"/>
        <v>50</v>
      </c>
      <c r="C63" s="1084" t="s">
        <v>2241</v>
      </c>
      <c r="D63" s="1085" t="s">
        <v>2242</v>
      </c>
      <c r="E63" s="1086" t="s">
        <v>41</v>
      </c>
      <c r="F63" s="1087">
        <v>3</v>
      </c>
      <c r="G63" s="1088">
        <v>-130.52745624677974</v>
      </c>
      <c r="H63" s="1089">
        <v>-139.67038279677158</v>
      </c>
      <c r="I63" s="1089">
        <v>-112.7522338372016</v>
      </c>
      <c r="J63" s="1089">
        <v>-92.839739932566559</v>
      </c>
      <c r="K63" s="1090">
        <v>-66.463493236531846</v>
      </c>
      <c r="L63" s="35"/>
      <c r="M63" s="94"/>
      <c r="N63" s="1068"/>
      <c r="P63" s="43"/>
      <c r="Q63" s="651"/>
      <c r="S63" s="1091"/>
      <c r="T63" s="1096"/>
      <c r="Y63" s="1091"/>
      <c r="Z63" s="1091"/>
      <c r="AA63" s="1098"/>
      <c r="AB63" s="1098"/>
      <c r="AC63" s="1098"/>
      <c r="AD63" s="1098"/>
      <c r="AE63" s="1098"/>
      <c r="AF63" s="1091"/>
    </row>
    <row r="64" spans="2:32" x14ac:dyDescent="0.25">
      <c r="B64" s="1062">
        <f t="shared" si="18"/>
        <v>51</v>
      </c>
      <c r="C64" s="1063" t="s">
        <v>2243</v>
      </c>
      <c r="D64" s="1064" t="s">
        <v>2244</v>
      </c>
      <c r="E64" s="1065" t="s">
        <v>41</v>
      </c>
      <c r="F64" s="1066">
        <v>3</v>
      </c>
      <c r="G64" s="523">
        <v>-16.343854072350062</v>
      </c>
      <c r="H64" s="524">
        <v>-15.881631613944439</v>
      </c>
      <c r="I64" s="524">
        <v>-15.222262244703215</v>
      </c>
      <c r="J64" s="524">
        <v>-16.882065992855185</v>
      </c>
      <c r="K64" s="675">
        <v>-14.135498324654632</v>
      </c>
      <c r="L64" s="35"/>
      <c r="M64" s="94"/>
      <c r="N64" s="1068" t="s">
        <v>2163</v>
      </c>
      <c r="P64" s="43">
        <f xml:space="preserve"> IF( SUM( T64:X64 ) = 0, 0, $T$5 )</f>
        <v>0</v>
      </c>
      <c r="Q64" s="43">
        <f xml:space="preserve"> IF( SUM( AA64:AE64 ) = 0, 0, $AA$20 )</f>
        <v>0</v>
      </c>
      <c r="S64" s="1034"/>
      <c r="T64" s="1061">
        <f>IF('[2]Validation flags'!$H$3=1,0, IF( ISNUMBER(G64), 0, 1 ))</f>
        <v>0</v>
      </c>
      <c r="U64" s="1061">
        <f>IF('[2]Validation flags'!$H$3=1,0, IF( ISNUMBER(H64), 0, 1 ))</f>
        <v>0</v>
      </c>
      <c r="V64" s="1061">
        <f>IF('[2]Validation flags'!$H$3=1,0, IF( ISNUMBER(I64), 0, 1 ))</f>
        <v>0</v>
      </c>
      <c r="W64" s="1061">
        <f>IF('[2]Validation flags'!$H$3=1,0, IF( ISNUMBER(J64), 0, 1 ))</f>
        <v>0</v>
      </c>
      <c r="X64" s="1061">
        <f>IF('[2]Validation flags'!$H$3=1,0, IF( ISNUMBER(K64), 0, 1 ))</f>
        <v>0</v>
      </c>
      <c r="Y64" s="1091"/>
      <c r="Z64" s="1034"/>
      <c r="AA64" s="1061">
        <f>IF( AND( ISNUMBER( G64), G64&lt;=0), 0, 1)</f>
        <v>0</v>
      </c>
      <c r="AB64" s="1061">
        <f>IF( AND( ISNUMBER( H64), H64&lt;=0), 0, 1)</f>
        <v>0</v>
      </c>
      <c r="AC64" s="1061">
        <f>IF( AND( ISNUMBER( I64), I64&lt;=0), 0, 1)</f>
        <v>0</v>
      </c>
      <c r="AD64" s="1061">
        <f>IF( AND( ISNUMBER( J64), J64&lt;=0), 0, 1)</f>
        <v>0</v>
      </c>
      <c r="AE64" s="1061">
        <f>IF( AND( ISNUMBER( K64), K64&lt;=0), 0, 1)</f>
        <v>0</v>
      </c>
      <c r="AF64" s="1091"/>
    </row>
    <row r="65" spans="2:32" x14ac:dyDescent="0.25">
      <c r="B65" s="1062">
        <f t="shared" si="18"/>
        <v>52</v>
      </c>
      <c r="C65" s="1095" t="s">
        <v>2245</v>
      </c>
      <c r="D65" s="1085" t="s">
        <v>2246</v>
      </c>
      <c r="E65" s="1086" t="s">
        <v>41</v>
      </c>
      <c r="F65" s="1087">
        <v>3</v>
      </c>
      <c r="G65" s="521">
        <v>0</v>
      </c>
      <c r="H65" s="509">
        <v>0</v>
      </c>
      <c r="I65" s="509">
        <v>0</v>
      </c>
      <c r="J65" s="509">
        <v>0</v>
      </c>
      <c r="K65" s="666">
        <v>0</v>
      </c>
      <c r="L65" s="35"/>
      <c r="M65" s="91"/>
      <c r="N65" s="1068" t="s">
        <v>2138</v>
      </c>
      <c r="P65" s="43">
        <f xml:space="preserve"> IF( SUM( T65:X65 ) = 0, 0, $T$5 )</f>
        <v>0</v>
      </c>
      <c r="Q65" s="43">
        <f xml:space="preserve"> IF( SUM( AA65:AE65 ) = 0, 0, $AA$7 )</f>
        <v>0</v>
      </c>
      <c r="S65" s="1034"/>
      <c r="T65" s="1061">
        <f>IF('[2]Validation flags'!$H$3=1,0, IF( ISNUMBER(G65), 0, 1 ))</f>
        <v>0</v>
      </c>
      <c r="U65" s="1061">
        <f>IF('[2]Validation flags'!$H$3=1,0, IF( ISNUMBER(H65), 0, 1 ))</f>
        <v>0</v>
      </c>
      <c r="V65" s="1061">
        <f>IF('[2]Validation flags'!$H$3=1,0, IF( ISNUMBER(I65), 0, 1 ))</f>
        <v>0</v>
      </c>
      <c r="W65" s="1061">
        <f>IF('[2]Validation flags'!$H$3=1,0, IF( ISNUMBER(J65), 0, 1 ))</f>
        <v>0</v>
      </c>
      <c r="X65" s="1061">
        <f>IF('[2]Validation flags'!$H$3=1,0, IF( ISNUMBER(K65), 0, 1 ))</f>
        <v>0</v>
      </c>
      <c r="Y65" s="1034"/>
      <c r="Z65" s="1034"/>
      <c r="AA65" s="1061">
        <f>IF( AND( ISNUMBER( G65), G65&gt;=0), 0, 1)</f>
        <v>0</v>
      </c>
      <c r="AB65" s="1061">
        <f>IF( AND( ISNUMBER( H65), H65&gt;=0), 0, 1)</f>
        <v>0</v>
      </c>
      <c r="AC65" s="1061">
        <f>IF( AND( ISNUMBER( I65), I65&gt;=0), 0, 1)</f>
        <v>0</v>
      </c>
      <c r="AD65" s="1061">
        <f>IF( AND( ISNUMBER( J65), J65&gt;=0), 0, 1)</f>
        <v>0</v>
      </c>
      <c r="AE65" s="1061">
        <f>IF( AND( ISNUMBER( K65), K65&gt;=0), 0, 1)</f>
        <v>0</v>
      </c>
      <c r="AF65" s="1034"/>
    </row>
    <row r="66" spans="2:32" x14ac:dyDescent="0.25">
      <c r="B66" s="1062">
        <f t="shared" si="18"/>
        <v>53</v>
      </c>
      <c r="C66" s="1084" t="s">
        <v>2247</v>
      </c>
      <c r="D66" s="1085" t="s">
        <v>2248</v>
      </c>
      <c r="E66" s="1086" t="s">
        <v>41</v>
      </c>
      <c r="F66" s="1087">
        <v>3</v>
      </c>
      <c r="G66" s="1088">
        <v>-16.343854072350062</v>
      </c>
      <c r="H66" s="1089">
        <v>-15.881631613944439</v>
      </c>
      <c r="I66" s="1089">
        <v>-15.222262244703215</v>
      </c>
      <c r="J66" s="1089">
        <v>-16.882065992855185</v>
      </c>
      <c r="K66" s="1090">
        <v>-14.135498324654632</v>
      </c>
      <c r="L66" s="35"/>
      <c r="M66" s="94"/>
      <c r="N66" s="1068"/>
      <c r="P66" s="43"/>
      <c r="Q66" s="651"/>
      <c r="S66" s="1034"/>
      <c r="T66" s="1099"/>
      <c r="Y66" s="1034"/>
      <c r="Z66" s="1034"/>
      <c r="AA66" s="1050"/>
      <c r="AB66" s="1050"/>
      <c r="AC66" s="1050"/>
      <c r="AD66" s="1050"/>
      <c r="AE66" s="1050"/>
      <c r="AF66" s="1034"/>
    </row>
    <row r="67" spans="2:32" x14ac:dyDescent="0.25">
      <c r="B67" s="1062">
        <f t="shared" si="18"/>
        <v>54</v>
      </c>
      <c r="C67" s="1063" t="s">
        <v>2249</v>
      </c>
      <c r="D67" s="1064" t="s">
        <v>2250</v>
      </c>
      <c r="E67" s="1065" t="s">
        <v>41</v>
      </c>
      <c r="F67" s="1066">
        <v>3</v>
      </c>
      <c r="G67" s="521">
        <v>0</v>
      </c>
      <c r="H67" s="509">
        <v>0</v>
      </c>
      <c r="I67" s="509">
        <v>0</v>
      </c>
      <c r="J67" s="509">
        <v>0</v>
      </c>
      <c r="K67" s="666">
        <v>0</v>
      </c>
      <c r="L67" s="35"/>
      <c r="M67" s="91"/>
      <c r="N67" s="1068" t="s">
        <v>2163</v>
      </c>
      <c r="P67" s="43">
        <f xml:space="preserve"> IF( SUM( T67:X67 ) = 0, 0, $T$5 )</f>
        <v>0</v>
      </c>
      <c r="Q67" s="43">
        <f xml:space="preserve"> IF( SUM( AA67:AE67 ) = 0, 0, $AA$20 )</f>
        <v>0</v>
      </c>
      <c r="S67" s="1034"/>
      <c r="T67" s="1061">
        <f>IF('[2]Validation flags'!$B$3="Thames Water", IF( ISNUMBER(G67), 0, 1 ),0)</f>
        <v>0</v>
      </c>
      <c r="U67" s="1061">
        <f>IF('[2]Validation flags'!$B$3="Thames Water", IF( ISNUMBER(H67), 0, 1 ),0)</f>
        <v>0</v>
      </c>
      <c r="V67" s="1061">
        <f>IF('[2]Validation flags'!$B$3="Thames Water", IF( ISNUMBER(I67), 0, 1 ),0)</f>
        <v>0</v>
      </c>
      <c r="W67" s="1061">
        <f>IF('[2]Validation flags'!$B$3="Thames Water", IF( ISNUMBER(J67), 0, 1 ),0)</f>
        <v>0</v>
      </c>
      <c r="X67" s="1061">
        <f>IF('[2]Validation flags'!$B$3="Thames Water", IF( ISNUMBER(K67), 0, 1 ),0)</f>
        <v>0</v>
      </c>
      <c r="Y67" s="1034"/>
      <c r="Z67" s="1034"/>
      <c r="AA67" s="1061">
        <f>IF( AND( ISNUMBER( G67), G67&lt;=0), 0, 1)</f>
        <v>0</v>
      </c>
      <c r="AB67" s="1061">
        <f>IF( AND( ISNUMBER( H67), H67&lt;=0), 0, 1)</f>
        <v>0</v>
      </c>
      <c r="AC67" s="1061">
        <f>IF( AND( ISNUMBER( I67), I67&lt;=0), 0, 1)</f>
        <v>0</v>
      </c>
      <c r="AD67" s="1061">
        <f>IF( AND( ISNUMBER( J67), J67&lt;=0), 0, 1)</f>
        <v>0</v>
      </c>
      <c r="AE67" s="1061">
        <f>IF( AND( ISNUMBER( K67), K67&lt;=0), 0, 1)</f>
        <v>0</v>
      </c>
      <c r="AF67" s="1034"/>
    </row>
    <row r="68" spans="2:32" x14ac:dyDescent="0.25">
      <c r="B68" s="1062">
        <f t="shared" si="18"/>
        <v>55</v>
      </c>
      <c r="C68" s="1095" t="s">
        <v>2251</v>
      </c>
      <c r="D68" s="1085" t="s">
        <v>2252</v>
      </c>
      <c r="E68" s="1086" t="s">
        <v>41</v>
      </c>
      <c r="F68" s="1087">
        <v>3</v>
      </c>
      <c r="G68" s="521">
        <v>0</v>
      </c>
      <c r="H68" s="509">
        <v>0</v>
      </c>
      <c r="I68" s="509">
        <v>0</v>
      </c>
      <c r="J68" s="509">
        <v>0</v>
      </c>
      <c r="K68" s="666">
        <v>0</v>
      </c>
      <c r="L68" s="35"/>
      <c r="M68" s="91"/>
      <c r="N68" s="1068" t="s">
        <v>2138</v>
      </c>
      <c r="P68" s="43">
        <f xml:space="preserve"> IF( SUM( T68:X68 ) = 0, 0, $T$5 )</f>
        <v>0</v>
      </c>
      <c r="Q68" s="43">
        <f xml:space="preserve"> IF( SUM( AA68:AE68 ) = 0, 0, $AA$7 )</f>
        <v>0</v>
      </c>
      <c r="S68" s="1034"/>
      <c r="T68" s="1061">
        <f>IF('[2]Validation flags'!$B$3="Thames Water", IF( ISNUMBER(G68), 0, 1 ),0)</f>
        <v>0</v>
      </c>
      <c r="U68" s="1061">
        <f>IF('[2]Validation flags'!$B$3="Thames Water", IF( ISNUMBER(H68), 0, 1 ),0)</f>
        <v>0</v>
      </c>
      <c r="V68" s="1061">
        <f>IF('[2]Validation flags'!$B$3="Thames Water", IF( ISNUMBER(I68), 0, 1 ),0)</f>
        <v>0</v>
      </c>
      <c r="W68" s="1061">
        <f>IF('[2]Validation flags'!$B$3="Thames Water", IF( ISNUMBER(J68), 0, 1 ),0)</f>
        <v>0</v>
      </c>
      <c r="X68" s="1061">
        <f>IF('[2]Validation flags'!$B$3="Thames Water", IF( ISNUMBER(K68), 0, 1 ),0)</f>
        <v>0</v>
      </c>
      <c r="Y68" s="1034"/>
      <c r="Z68" s="1034"/>
      <c r="AA68" s="1061">
        <f>IF( AND( ISNUMBER( G68), G68&gt;=0), 0, 1)</f>
        <v>0</v>
      </c>
      <c r="AB68" s="1061">
        <f>IF( AND( ISNUMBER( H68), H68&gt;=0), 0, 1)</f>
        <v>0</v>
      </c>
      <c r="AC68" s="1061">
        <f>IF( AND( ISNUMBER( I68), I68&gt;=0), 0, 1)</f>
        <v>0</v>
      </c>
      <c r="AD68" s="1061">
        <f>IF( AND( ISNUMBER( J68), J68&gt;=0), 0, 1)</f>
        <v>0</v>
      </c>
      <c r="AE68" s="1061">
        <f>IF( AND( ISNUMBER( K68), K68&gt;=0), 0, 1)</f>
        <v>0</v>
      </c>
      <c r="AF68" s="1034"/>
    </row>
    <row r="69" spans="2:32" ht="15" thickBot="1" x14ac:dyDescent="0.3">
      <c r="B69" s="1071">
        <f t="shared" si="18"/>
        <v>56</v>
      </c>
      <c r="C69" s="1100" t="s">
        <v>2253</v>
      </c>
      <c r="D69" s="1073" t="s">
        <v>2254</v>
      </c>
      <c r="E69" s="1074" t="s">
        <v>41</v>
      </c>
      <c r="F69" s="1075">
        <v>3</v>
      </c>
      <c r="G69" s="1101">
        <v>0</v>
      </c>
      <c r="H69" s="1102">
        <v>0</v>
      </c>
      <c r="I69" s="1102">
        <v>0</v>
      </c>
      <c r="J69" s="1102">
        <v>0</v>
      </c>
      <c r="K69" s="1103">
        <v>0</v>
      </c>
      <c r="L69" s="35"/>
      <c r="M69" s="514" t="s">
        <v>2255</v>
      </c>
      <c r="N69" s="77"/>
      <c r="P69" s="43"/>
      <c r="Q69" s="651"/>
      <c r="S69" s="1034"/>
      <c r="T69" s="1099"/>
      <c r="Y69" s="1034"/>
      <c r="Z69" s="1034"/>
      <c r="AA69" s="1050"/>
      <c r="AF69" s="1034"/>
    </row>
    <row r="70" spans="2:32" ht="15" thickBot="1" x14ac:dyDescent="0.3">
      <c r="B70" s="35"/>
      <c r="C70" s="35"/>
      <c r="D70" s="35"/>
      <c r="E70" s="35"/>
      <c r="F70" s="35"/>
      <c r="G70" s="35"/>
      <c r="H70" s="35"/>
      <c r="I70" s="35"/>
      <c r="J70" s="35"/>
      <c r="K70" s="35"/>
      <c r="L70" s="35"/>
      <c r="M70" s="123"/>
      <c r="N70" s="123"/>
      <c r="P70" s="43"/>
      <c r="Q70" s="651"/>
      <c r="S70" s="1034"/>
      <c r="Y70" s="1034"/>
      <c r="Z70" s="1034"/>
      <c r="AF70" s="1034"/>
    </row>
    <row r="71" spans="2:32" ht="15" thickBot="1" x14ac:dyDescent="0.25">
      <c r="B71" s="1040" t="s">
        <v>208</v>
      </c>
      <c r="C71" s="1053" t="s">
        <v>2256</v>
      </c>
      <c r="D71" s="35"/>
      <c r="E71" s="35"/>
      <c r="F71" s="35"/>
      <c r="G71" s="35"/>
      <c r="H71" s="35"/>
      <c r="I71" s="35"/>
      <c r="J71" s="35"/>
      <c r="K71" s="35"/>
      <c r="L71" s="35"/>
      <c r="M71" s="123"/>
      <c r="N71" s="123"/>
      <c r="O71" s="1060"/>
      <c r="P71" s="43"/>
      <c r="Q71" s="651"/>
      <c r="S71" s="1034"/>
      <c r="Y71" s="1034"/>
      <c r="Z71" s="1034"/>
      <c r="AF71" s="1034"/>
    </row>
    <row r="72" spans="2:32" x14ac:dyDescent="0.2">
      <c r="B72" s="1054">
        <v>57</v>
      </c>
      <c r="C72" s="1055" t="s">
        <v>2257</v>
      </c>
      <c r="D72" s="1056" t="s">
        <v>2258</v>
      </c>
      <c r="E72" s="1057" t="s">
        <v>41</v>
      </c>
      <c r="F72" s="1058">
        <v>3</v>
      </c>
      <c r="G72" s="1104">
        <v>0.83099999999999996</v>
      </c>
      <c r="H72" s="1105">
        <v>0.83199999999999996</v>
      </c>
      <c r="I72" s="1105">
        <v>0.67599999999999993</v>
      </c>
      <c r="J72" s="1105">
        <v>0.86299999999999988</v>
      </c>
      <c r="K72" s="1106">
        <v>0.69099999999999995</v>
      </c>
      <c r="L72" s="35"/>
      <c r="M72" s="1107"/>
      <c r="N72" s="53" t="s">
        <v>2138</v>
      </c>
      <c r="O72" s="1060"/>
      <c r="P72" s="43">
        <f xml:space="preserve"> IF( SUM( T72:X72 ) = 0, 0, $T$5 )</f>
        <v>0</v>
      </c>
      <c r="Q72" s="43">
        <f xml:space="preserve"> IF( SUM( AA72:AE72 ) = 0, 0, $AA$7 )</f>
        <v>0</v>
      </c>
      <c r="S72" s="1034"/>
      <c r="T72" s="1061">
        <f t="shared" ref="T72:X73" si="22" xml:space="preserve"> IF( ISNUMBER(G72), 0, 1 )</f>
        <v>0</v>
      </c>
      <c r="U72" s="1061">
        <f t="shared" si="22"/>
        <v>0</v>
      </c>
      <c r="V72" s="1061">
        <f t="shared" si="22"/>
        <v>0</v>
      </c>
      <c r="W72" s="1061">
        <f t="shared" si="22"/>
        <v>0</v>
      </c>
      <c r="X72" s="1061">
        <f t="shared" si="22"/>
        <v>0</v>
      </c>
      <c r="Y72" s="1034"/>
      <c r="Z72" s="1034"/>
      <c r="AA72" s="1061">
        <f>IF( AND( ISNUMBER( G72), G72&gt;=0), 0, 1)</f>
        <v>0</v>
      </c>
      <c r="AB72" s="1061">
        <f>IF( AND( ISNUMBER( H72), H72&gt;=0), 0, 1)</f>
        <v>0</v>
      </c>
      <c r="AC72" s="1061">
        <f>IF( AND( ISNUMBER( I72), I72&gt;=0), 0, 1)</f>
        <v>0</v>
      </c>
      <c r="AD72" s="1061">
        <f>IF( AND( ISNUMBER( J72), J72&gt;=0), 0, 1)</f>
        <v>0</v>
      </c>
      <c r="AE72" s="1061">
        <f>IF( AND( ISNUMBER( K72), K72&gt;=0), 0, 1)</f>
        <v>0</v>
      </c>
      <c r="AF72" s="1034"/>
    </row>
    <row r="73" spans="2:32" x14ac:dyDescent="0.2">
      <c r="B73" s="1062">
        <f>B72+1</f>
        <v>58</v>
      </c>
      <c r="C73" s="1063" t="s">
        <v>2259</v>
      </c>
      <c r="D73" s="1064" t="s">
        <v>2260</v>
      </c>
      <c r="E73" s="1065" t="s">
        <v>41</v>
      </c>
      <c r="F73" s="1066">
        <v>3</v>
      </c>
      <c r="G73" s="1067">
        <v>0</v>
      </c>
      <c r="H73" s="209">
        <v>0</v>
      </c>
      <c r="I73" s="209">
        <v>0</v>
      </c>
      <c r="J73" s="209">
        <v>0</v>
      </c>
      <c r="K73" s="1083">
        <v>0</v>
      </c>
      <c r="L73" s="35"/>
      <c r="M73" s="91"/>
      <c r="N73" s="1068" t="s">
        <v>2163</v>
      </c>
      <c r="O73" s="1060"/>
      <c r="P73" s="43">
        <f xml:space="preserve"> IF( SUM( T73:X73 ) = 0, 0, $T$5 )</f>
        <v>0</v>
      </c>
      <c r="Q73" s="43">
        <f xml:space="preserve"> IF( SUM( AA73:AE73 ) = 0, 0, $AA$20 )</f>
        <v>0</v>
      </c>
      <c r="S73" s="1034"/>
      <c r="T73" s="1061">
        <f t="shared" si="22"/>
        <v>0</v>
      </c>
      <c r="U73" s="1061">
        <f t="shared" si="22"/>
        <v>0</v>
      </c>
      <c r="V73" s="1061">
        <f t="shared" si="22"/>
        <v>0</v>
      </c>
      <c r="W73" s="1061">
        <f t="shared" si="22"/>
        <v>0</v>
      </c>
      <c r="X73" s="1061">
        <f t="shared" si="22"/>
        <v>0</v>
      </c>
      <c r="Y73" s="1034"/>
      <c r="Z73" s="1034"/>
      <c r="AA73" s="1061">
        <f>IF( AND( ISNUMBER( G73), G73&lt;=0), 0, 1)</f>
        <v>0</v>
      </c>
      <c r="AB73" s="1061">
        <f>IF( AND( ISNUMBER( H73), H73&lt;=0), 0, 1)</f>
        <v>0</v>
      </c>
      <c r="AC73" s="1061">
        <f>IF( AND( ISNUMBER( I73), I73&lt;=0), 0, 1)</f>
        <v>0</v>
      </c>
      <c r="AD73" s="1061">
        <f>IF( AND( ISNUMBER( J73), J73&lt;=0), 0, 1)</f>
        <v>0</v>
      </c>
      <c r="AE73" s="1061">
        <f>IF( AND( ISNUMBER( K73), K73&lt;=0), 0, 1)</f>
        <v>0</v>
      </c>
      <c r="AF73" s="1034"/>
    </row>
    <row r="74" spans="2:32" ht="15" thickBot="1" x14ac:dyDescent="0.25">
      <c r="B74" s="1108">
        <f>B73+1</f>
        <v>59</v>
      </c>
      <c r="C74" s="1109" t="s">
        <v>2261</v>
      </c>
      <c r="D74" s="1110" t="s">
        <v>2262</v>
      </c>
      <c r="E74" s="1111" t="s">
        <v>41</v>
      </c>
      <c r="F74" s="1112">
        <v>3</v>
      </c>
      <c r="G74" s="1113">
        <f>SUM(G72:G73)</f>
        <v>0.83099999999999996</v>
      </c>
      <c r="H74" s="1114">
        <f>SUM(H72:H73)</f>
        <v>0.83199999999999996</v>
      </c>
      <c r="I74" s="1114">
        <f>SUM(I72:I73)</f>
        <v>0.67599999999999993</v>
      </c>
      <c r="J74" s="1114">
        <f>SUM(J72:J73)</f>
        <v>0.86299999999999988</v>
      </c>
      <c r="K74" s="1115">
        <f>SUM(K72:K73)</f>
        <v>0.69099999999999995</v>
      </c>
      <c r="L74" s="35"/>
      <c r="M74" s="1116" t="s">
        <v>2263</v>
      </c>
      <c r="N74" s="1117"/>
      <c r="O74" s="1060"/>
      <c r="P74" s="43"/>
      <c r="Q74" s="651"/>
      <c r="S74" s="1034"/>
      <c r="Y74" s="1034"/>
      <c r="Z74" s="1034"/>
      <c r="AF74" s="1034"/>
    </row>
    <row r="75" spans="2:32" ht="15" thickBot="1" x14ac:dyDescent="0.25">
      <c r="B75" s="35"/>
      <c r="C75" s="35"/>
      <c r="D75" s="35"/>
      <c r="E75" s="35"/>
      <c r="F75" s="35"/>
      <c r="G75" s="35"/>
      <c r="H75" s="35"/>
      <c r="I75" s="35"/>
      <c r="J75" s="35"/>
      <c r="K75" s="35"/>
      <c r="L75" s="35"/>
      <c r="M75" s="123"/>
      <c r="N75" s="123"/>
      <c r="O75" s="1060"/>
      <c r="P75" s="43"/>
      <c r="Q75" s="651"/>
      <c r="S75" s="1034"/>
      <c r="Y75" s="1034"/>
      <c r="Z75" s="1034"/>
      <c r="AF75" s="1034"/>
    </row>
    <row r="76" spans="2:32" ht="15" thickBot="1" x14ac:dyDescent="0.25">
      <c r="B76" s="1040" t="s">
        <v>290</v>
      </c>
      <c r="C76" s="1053" t="s">
        <v>2264</v>
      </c>
      <c r="D76" s="35"/>
      <c r="E76" s="35"/>
      <c r="F76" s="35"/>
      <c r="G76" s="35"/>
      <c r="H76" s="35"/>
      <c r="I76" s="35"/>
      <c r="J76" s="35"/>
      <c r="K76" s="35"/>
      <c r="L76" s="35"/>
      <c r="M76" s="123"/>
      <c r="N76" s="123"/>
      <c r="O76" s="1060"/>
      <c r="P76" s="43"/>
      <c r="Q76" s="651"/>
      <c r="S76" s="1034"/>
      <c r="Y76" s="1034"/>
      <c r="Z76" s="1034"/>
      <c r="AF76" s="1034"/>
    </row>
    <row r="77" spans="2:32" x14ac:dyDescent="0.2">
      <c r="B77" s="1054">
        <v>60</v>
      </c>
      <c r="C77" s="1055" t="s">
        <v>2265</v>
      </c>
      <c r="D77" s="1056" t="s">
        <v>2266</v>
      </c>
      <c r="E77" s="1057" t="s">
        <v>41</v>
      </c>
      <c r="F77" s="1058">
        <v>3</v>
      </c>
      <c r="G77" s="1104">
        <v>-0.83</v>
      </c>
      <c r="H77" s="1105">
        <v>-0.83</v>
      </c>
      <c r="I77" s="1105">
        <v>-0.72</v>
      </c>
      <c r="J77" s="1105">
        <v>-0.81100000000000028</v>
      </c>
      <c r="K77" s="1106">
        <v>-0.76100000000000023</v>
      </c>
      <c r="L77" s="35"/>
      <c r="M77" s="1107"/>
      <c r="N77" s="1118" t="s">
        <v>2163</v>
      </c>
      <c r="O77" s="1060"/>
      <c r="P77" s="43">
        <f xml:space="preserve"> IF( SUM( T77:X77 ) = 0, 0, $T$5 )</f>
        <v>0</v>
      </c>
      <c r="Q77" s="43">
        <f xml:space="preserve"> IF( SUM( AA77:AE77 ) = 0, 0, $AA$20 )</f>
        <v>0</v>
      </c>
      <c r="S77" s="1034"/>
      <c r="T77" s="1061">
        <f t="shared" ref="T77:X78" si="23" xml:space="preserve"> IF( ISNUMBER(G77), 0, 1 )</f>
        <v>0</v>
      </c>
      <c r="U77" s="1061">
        <f t="shared" si="23"/>
        <v>0</v>
      </c>
      <c r="V77" s="1061">
        <f t="shared" si="23"/>
        <v>0</v>
      </c>
      <c r="W77" s="1061">
        <f t="shared" si="23"/>
        <v>0</v>
      </c>
      <c r="X77" s="1061">
        <f t="shared" si="23"/>
        <v>0</v>
      </c>
      <c r="Y77" s="1034"/>
      <c r="Z77" s="1034"/>
      <c r="AA77" s="1061">
        <f>IF( AND( ISNUMBER( G77), G77&lt;=0), 0, 1)</f>
        <v>0</v>
      </c>
      <c r="AB77" s="1061">
        <f>IF( AND( ISNUMBER( H77), H77&lt;=0), 0, 1)</f>
        <v>0</v>
      </c>
      <c r="AC77" s="1061">
        <f>IF( AND( ISNUMBER( I77), I77&lt;=0), 0, 1)</f>
        <v>0</v>
      </c>
      <c r="AD77" s="1061">
        <f>IF( AND( ISNUMBER( J77), J77&lt;=0), 0, 1)</f>
        <v>0</v>
      </c>
      <c r="AE77" s="1061">
        <f>IF( AND( ISNUMBER( K77), K77&lt;=0), 0, 1)</f>
        <v>0</v>
      </c>
      <c r="AF77" s="1034"/>
    </row>
    <row r="78" spans="2:32" x14ac:dyDescent="0.2">
      <c r="B78" s="1062">
        <f>B77+1</f>
        <v>61</v>
      </c>
      <c r="C78" s="1063" t="s">
        <v>2267</v>
      </c>
      <c r="D78" s="1064" t="s">
        <v>2268</v>
      </c>
      <c r="E78" s="1065" t="s">
        <v>41</v>
      </c>
      <c r="F78" s="1066">
        <v>3</v>
      </c>
      <c r="G78" s="1067">
        <v>0</v>
      </c>
      <c r="H78" s="209">
        <v>0</v>
      </c>
      <c r="I78" s="209">
        <v>0</v>
      </c>
      <c r="J78" s="209">
        <v>0</v>
      </c>
      <c r="K78" s="1083">
        <v>0</v>
      </c>
      <c r="L78" s="35"/>
      <c r="M78" s="91"/>
      <c r="N78" s="1068" t="s">
        <v>2138</v>
      </c>
      <c r="O78" s="1060"/>
      <c r="P78" s="43">
        <f xml:space="preserve"> IF( SUM( T78:X78 ) = 0, 0, $T$5 )</f>
        <v>0</v>
      </c>
      <c r="Q78" s="43">
        <f xml:space="preserve"> IF( SUM( AA78:AE78 ) = 0, 0, $AA$7 )</f>
        <v>0</v>
      </c>
      <c r="S78" s="1034"/>
      <c r="T78" s="1061">
        <f t="shared" si="23"/>
        <v>0</v>
      </c>
      <c r="U78" s="1061">
        <f t="shared" si="23"/>
        <v>0</v>
      </c>
      <c r="V78" s="1061">
        <f t="shared" si="23"/>
        <v>0</v>
      </c>
      <c r="W78" s="1061">
        <f t="shared" si="23"/>
        <v>0</v>
      </c>
      <c r="X78" s="1061">
        <f t="shared" si="23"/>
        <v>0</v>
      </c>
      <c r="Y78" s="1034"/>
      <c r="Z78" s="1034"/>
      <c r="AA78" s="1061">
        <f>IF( AND( ISNUMBER( G78), G78&gt;=0), 0, 1)</f>
        <v>0</v>
      </c>
      <c r="AB78" s="1061">
        <f>IF( AND( ISNUMBER( H78), H78&gt;=0), 0, 1)</f>
        <v>0</v>
      </c>
      <c r="AC78" s="1061">
        <f>IF( AND( ISNUMBER( I78), I78&gt;=0), 0, 1)</f>
        <v>0</v>
      </c>
      <c r="AD78" s="1061">
        <f>IF( AND( ISNUMBER( J78), J78&gt;=0), 0, 1)</f>
        <v>0</v>
      </c>
      <c r="AE78" s="1061">
        <f>IF( AND( ISNUMBER( K78), K78&gt;=0), 0, 1)</f>
        <v>0</v>
      </c>
      <c r="AF78" s="1034"/>
    </row>
    <row r="79" spans="2:32" ht="15" thickBot="1" x14ac:dyDescent="0.25">
      <c r="B79" s="1108">
        <f>B78+1</f>
        <v>62</v>
      </c>
      <c r="C79" s="1109" t="s">
        <v>2269</v>
      </c>
      <c r="D79" s="1110" t="s">
        <v>2270</v>
      </c>
      <c r="E79" s="1111" t="s">
        <v>41</v>
      </c>
      <c r="F79" s="1112">
        <v>3</v>
      </c>
      <c r="G79" s="1113">
        <f>SUM(G77:G78)</f>
        <v>-0.83</v>
      </c>
      <c r="H79" s="1114">
        <f>SUM(H77:H78)</f>
        <v>-0.83</v>
      </c>
      <c r="I79" s="1114">
        <f>SUM(I77:I78)</f>
        <v>-0.72</v>
      </c>
      <c r="J79" s="1114">
        <f>SUM(J77:J78)</f>
        <v>-0.81100000000000028</v>
      </c>
      <c r="K79" s="1115">
        <f>SUM(K77:K78)</f>
        <v>-0.76100000000000023</v>
      </c>
      <c r="L79" s="35"/>
      <c r="M79" s="1116" t="s">
        <v>2271</v>
      </c>
      <c r="N79" s="1077"/>
      <c r="O79" s="1060"/>
      <c r="P79" s="43"/>
      <c r="Q79" s="651"/>
      <c r="S79" s="1034"/>
      <c r="Y79" s="1034"/>
      <c r="Z79" s="1034"/>
      <c r="AF79" s="1034"/>
    </row>
    <row r="80" spans="2:32" ht="15" thickBot="1" x14ac:dyDescent="0.25">
      <c r="B80" s="35"/>
      <c r="C80" s="35"/>
      <c r="D80" s="35"/>
      <c r="E80" s="35"/>
      <c r="F80" s="35"/>
      <c r="G80" s="35"/>
      <c r="H80" s="35"/>
      <c r="I80" s="35"/>
      <c r="J80" s="35"/>
      <c r="K80" s="35"/>
      <c r="L80" s="35"/>
      <c r="M80" s="123"/>
      <c r="N80" s="123"/>
      <c r="O80" s="1060"/>
      <c r="P80" s="43"/>
      <c r="Q80" s="651"/>
      <c r="S80" s="1034"/>
      <c r="Y80" s="1034"/>
      <c r="Z80" s="1034"/>
      <c r="AF80" s="1034"/>
    </row>
    <row r="81" spans="2:32" ht="15" thickBot="1" x14ac:dyDescent="0.25">
      <c r="B81" s="1040" t="s">
        <v>1955</v>
      </c>
      <c r="C81" s="1053" t="s">
        <v>2272</v>
      </c>
      <c r="D81" s="35"/>
      <c r="E81" s="35"/>
      <c r="F81" s="35"/>
      <c r="G81" s="35"/>
      <c r="H81" s="35"/>
      <c r="I81" s="35"/>
      <c r="J81" s="35"/>
      <c r="K81" s="35"/>
      <c r="L81" s="35"/>
      <c r="M81" s="123"/>
      <c r="N81" s="123"/>
      <c r="O81" s="1060"/>
      <c r="P81" s="43"/>
      <c r="Q81" s="651"/>
      <c r="S81" s="1034"/>
      <c r="Y81" s="1034"/>
      <c r="Z81" s="1034"/>
      <c r="AF81" s="1034"/>
    </row>
    <row r="82" spans="2:32" ht="15" thickBot="1" x14ac:dyDescent="0.25">
      <c r="B82" s="1108">
        <v>63</v>
      </c>
      <c r="C82" s="1109" t="s">
        <v>2273</v>
      </c>
      <c r="D82" s="1119" t="s">
        <v>2274</v>
      </c>
      <c r="E82" s="1120" t="s">
        <v>41</v>
      </c>
      <c r="F82" s="1121">
        <v>3</v>
      </c>
      <c r="G82" s="1122">
        <v>0.15</v>
      </c>
      <c r="H82" s="1123">
        <v>0.17099999999999999</v>
      </c>
      <c r="I82" s="1123">
        <v>0.18</v>
      </c>
      <c r="J82" s="1123">
        <v>0.16</v>
      </c>
      <c r="K82" s="1124">
        <v>0.15099999999999997</v>
      </c>
      <c r="L82" s="35"/>
      <c r="M82" s="1125"/>
      <c r="N82" s="1126" t="s">
        <v>2138</v>
      </c>
      <c r="O82" s="1060"/>
      <c r="P82" s="43">
        <f xml:space="preserve"> IF( SUM( T82:X82 ) = 0, 0, $T$5 )</f>
        <v>0</v>
      </c>
      <c r="Q82" s="43">
        <f xml:space="preserve"> IF( SUM( AA82:AE82 ) = 0, 0, $AA$7 )</f>
        <v>0</v>
      </c>
      <c r="S82" s="1034"/>
      <c r="T82" s="1061">
        <f xml:space="preserve"> IF( ISNUMBER(G82), 0, 1 )</f>
        <v>0</v>
      </c>
      <c r="U82" s="1061">
        <f xml:space="preserve"> IF( ISNUMBER(H82), 0, 1 )</f>
        <v>0</v>
      </c>
      <c r="V82" s="1061">
        <f xml:space="preserve"> IF( ISNUMBER(I82), 0, 1 )</f>
        <v>0</v>
      </c>
      <c r="W82" s="1061">
        <f xml:space="preserve"> IF( ISNUMBER(J82), 0, 1 )</f>
        <v>0</v>
      </c>
      <c r="X82" s="1061">
        <f xml:space="preserve"> IF( ISNUMBER(K82), 0, 1 )</f>
        <v>0</v>
      </c>
      <c r="Y82" s="1034"/>
      <c r="Z82" s="1034"/>
      <c r="AA82" s="1061">
        <f>IF( AND( ISNUMBER( G82), G82&gt;=0), 0, 1)</f>
        <v>0</v>
      </c>
      <c r="AB82" s="1061">
        <f>IF( AND( ISNUMBER( H82), H82&gt;=0), 0, 1)</f>
        <v>0</v>
      </c>
      <c r="AC82" s="1061">
        <f>IF( AND( ISNUMBER( I82), I82&gt;=0), 0, 1)</f>
        <v>0</v>
      </c>
      <c r="AD82" s="1061">
        <f>IF( AND( ISNUMBER( J82), J82&gt;=0), 0, 1)</f>
        <v>0</v>
      </c>
      <c r="AE82" s="1061">
        <f>IF( AND( ISNUMBER( K82), K82&gt;=0), 0, 1)</f>
        <v>0</v>
      </c>
      <c r="AF82" s="1034"/>
    </row>
    <row r="83" spans="2:32" ht="15" thickBot="1" x14ac:dyDescent="0.3">
      <c r="B83" s="35"/>
      <c r="C83" s="35"/>
      <c r="D83" s="35"/>
      <c r="E83" s="35"/>
      <c r="F83" s="35"/>
      <c r="G83" s="35"/>
      <c r="H83" s="35"/>
      <c r="I83" s="35"/>
      <c r="J83" s="35"/>
      <c r="K83" s="35"/>
      <c r="L83" s="35"/>
      <c r="M83" s="123"/>
      <c r="N83" s="123"/>
      <c r="P83" s="43"/>
      <c r="Q83" s="651"/>
      <c r="S83" s="1034"/>
      <c r="Y83" s="1034"/>
      <c r="Z83" s="1034"/>
      <c r="AF83" s="1034"/>
    </row>
    <row r="84" spans="2:32" ht="15" thickBot="1" x14ac:dyDescent="0.3">
      <c r="B84" s="1040" t="s">
        <v>1977</v>
      </c>
      <c r="C84" s="1053" t="s">
        <v>2275</v>
      </c>
      <c r="D84" s="35"/>
      <c r="E84" s="35"/>
      <c r="F84" s="35"/>
      <c r="G84" s="35"/>
      <c r="H84" s="35"/>
      <c r="I84" s="35"/>
      <c r="J84" s="35"/>
      <c r="K84" s="35"/>
      <c r="L84" s="35"/>
      <c r="M84" s="123"/>
      <c r="N84" s="123"/>
      <c r="P84" s="43"/>
      <c r="Q84" s="651"/>
      <c r="S84" s="1034"/>
      <c r="Y84" s="1034"/>
      <c r="Z84" s="1034"/>
      <c r="AF84" s="1034"/>
    </row>
    <row r="85" spans="2:32" ht="15" thickBot="1" x14ac:dyDescent="0.3">
      <c r="B85" s="1108">
        <v>64</v>
      </c>
      <c r="C85" s="1109" t="s">
        <v>2276</v>
      </c>
      <c r="D85" s="1119" t="s">
        <v>2277</v>
      </c>
      <c r="E85" s="1120" t="s">
        <v>41</v>
      </c>
      <c r="F85" s="1121">
        <v>3</v>
      </c>
      <c r="G85" s="1122">
        <v>-0.17100000000000024</v>
      </c>
      <c r="H85" s="1123">
        <v>-0.17100000000000024</v>
      </c>
      <c r="I85" s="1123">
        <v>-0.13100000000000023</v>
      </c>
      <c r="J85" s="1123">
        <v>-0.16</v>
      </c>
      <c r="K85" s="1124">
        <v>-0.17</v>
      </c>
      <c r="L85" s="35"/>
      <c r="M85" s="1125"/>
      <c r="N85" s="1126" t="s">
        <v>2163</v>
      </c>
      <c r="P85" s="43">
        <f xml:space="preserve"> IF( SUM( T85:X85 ) = 0, 0, $T$5 )</f>
        <v>0</v>
      </c>
      <c r="Q85" s="43">
        <f xml:space="preserve"> IF( SUM( AA85:AE85 ) = 0, 0, $AA$20 )</f>
        <v>0</v>
      </c>
      <c r="S85" s="1034"/>
      <c r="T85" s="1061">
        <f xml:space="preserve"> IF( ISNUMBER(G85), 0, 1 )</f>
        <v>0</v>
      </c>
      <c r="U85" s="1061">
        <f xml:space="preserve"> IF( ISNUMBER(H85), 0, 1 )</f>
        <v>0</v>
      </c>
      <c r="V85" s="1061">
        <f xml:space="preserve"> IF( ISNUMBER(I85), 0, 1 )</f>
        <v>0</v>
      </c>
      <c r="W85" s="1061">
        <f xml:space="preserve"> IF( ISNUMBER(J85), 0, 1 )</f>
        <v>0</v>
      </c>
      <c r="X85" s="1061">
        <f xml:space="preserve"> IF( ISNUMBER(K85), 0, 1 )</f>
        <v>0</v>
      </c>
      <c r="Y85" s="1034"/>
      <c r="Z85" s="1034"/>
      <c r="AA85" s="1061">
        <f>IF( AND( ISNUMBER( G85), G85&lt;=0), 0, 1)</f>
        <v>0</v>
      </c>
      <c r="AB85" s="1061">
        <f>IF( AND( ISNUMBER( H85), H85&lt;=0), 0, 1)</f>
        <v>0</v>
      </c>
      <c r="AC85" s="1061">
        <f>IF( AND( ISNUMBER( I85), I85&lt;=0), 0, 1)</f>
        <v>0</v>
      </c>
      <c r="AD85" s="1061">
        <f>IF( AND( ISNUMBER( J85), J85&lt;=0), 0, 1)</f>
        <v>0</v>
      </c>
      <c r="AE85" s="1061">
        <f>IF( AND( ISNUMBER( K85), K85&lt;=0), 0, 1)</f>
        <v>0</v>
      </c>
      <c r="AF85" s="1034"/>
    </row>
    <row r="86" spans="2:32" ht="15" thickBot="1" x14ac:dyDescent="0.3">
      <c r="B86" s="35"/>
      <c r="C86" s="35"/>
      <c r="D86" s="35"/>
      <c r="E86" s="35"/>
      <c r="F86" s="35"/>
      <c r="G86" s="35"/>
      <c r="H86" s="35"/>
      <c r="I86" s="35"/>
      <c r="J86" s="35"/>
      <c r="K86" s="35"/>
      <c r="L86" s="35"/>
      <c r="M86" s="123"/>
      <c r="N86" s="123"/>
      <c r="P86" s="43"/>
      <c r="Q86" s="651"/>
      <c r="S86" s="1034"/>
      <c r="Y86" s="1034"/>
      <c r="Z86" s="1034"/>
      <c r="AF86" s="1034"/>
    </row>
    <row r="87" spans="2:32" ht="15" thickBot="1" x14ac:dyDescent="0.25">
      <c r="B87" s="1040" t="s">
        <v>1998</v>
      </c>
      <c r="C87" s="1053" t="s">
        <v>2278</v>
      </c>
      <c r="D87" s="35"/>
      <c r="E87" s="35"/>
      <c r="F87" s="35"/>
      <c r="G87" s="35"/>
      <c r="H87" s="35"/>
      <c r="I87" s="35"/>
      <c r="J87" s="35"/>
      <c r="K87" s="35"/>
      <c r="L87" s="35"/>
      <c r="M87" s="123"/>
      <c r="N87" s="123"/>
      <c r="O87" s="1060"/>
      <c r="P87" s="43"/>
      <c r="Q87" s="651"/>
      <c r="S87" s="1034"/>
      <c r="Y87" s="1034"/>
      <c r="Z87" s="1034"/>
      <c r="AF87" s="1034"/>
    </row>
    <row r="88" spans="2:32" x14ac:dyDescent="0.2">
      <c r="B88" s="1054">
        <v>65</v>
      </c>
      <c r="C88" s="1055" t="s">
        <v>2279</v>
      </c>
      <c r="D88" s="1056" t="s">
        <v>2280</v>
      </c>
      <c r="E88" s="1057" t="s">
        <v>41</v>
      </c>
      <c r="F88" s="1058">
        <v>3</v>
      </c>
      <c r="G88" s="1059">
        <v>5.7136303018346917</v>
      </c>
      <c r="H88" s="1081">
        <v>5.1946189155981255</v>
      </c>
      <c r="I88" s="1081">
        <v>4.3515454928137656</v>
      </c>
      <c r="J88" s="1081">
        <v>4.262420077888363</v>
      </c>
      <c r="K88" s="1082">
        <v>5.0572086778240806</v>
      </c>
      <c r="L88" s="1127"/>
      <c r="M88" s="3688"/>
      <c r="N88" s="53" t="s">
        <v>2138</v>
      </c>
      <c r="O88" s="1060"/>
      <c r="P88" s="43">
        <f t="shared" ref="P88:P93" si="24" xml:space="preserve"> IF( SUM( T88:X88 ) = 0, 0, $T$5 )</f>
        <v>0</v>
      </c>
      <c r="Q88" s="43">
        <f t="shared" ref="Q88:Q93" si="25" xml:space="preserve"> IF( SUM( AA88:AE88 ) = 0, 0, $AA$7 )</f>
        <v>0</v>
      </c>
      <c r="S88" s="1034"/>
      <c r="T88" s="1061">
        <f t="shared" ref="T88:X89" si="26" xml:space="preserve"> IF( ISNUMBER(G88), 0, 1 )</f>
        <v>0</v>
      </c>
      <c r="U88" s="1061">
        <f t="shared" si="26"/>
        <v>0</v>
      </c>
      <c r="V88" s="1061">
        <f t="shared" si="26"/>
        <v>0</v>
      </c>
      <c r="W88" s="1061">
        <f t="shared" si="26"/>
        <v>0</v>
      </c>
      <c r="X88" s="1061">
        <f t="shared" si="26"/>
        <v>0</v>
      </c>
      <c r="Y88" s="1034"/>
      <c r="Z88" s="1034"/>
      <c r="AA88" s="1061">
        <f t="shared" ref="AA88:AE93" si="27">IF( AND( ISNUMBER( G88), G88&gt;=0), 0, 1)</f>
        <v>0</v>
      </c>
      <c r="AB88" s="1061">
        <f t="shared" si="27"/>
        <v>0</v>
      </c>
      <c r="AC88" s="1061">
        <f t="shared" si="27"/>
        <v>0</v>
      </c>
      <c r="AD88" s="1061">
        <f t="shared" si="27"/>
        <v>0</v>
      </c>
      <c r="AE88" s="1061">
        <f t="shared" si="27"/>
        <v>0</v>
      </c>
      <c r="AF88" s="1034"/>
    </row>
    <row r="89" spans="2:32" x14ac:dyDescent="0.2">
      <c r="B89" s="1062">
        <f>B88+1</f>
        <v>66</v>
      </c>
      <c r="C89" s="1063" t="s">
        <v>2281</v>
      </c>
      <c r="D89" s="1064" t="s">
        <v>2282</v>
      </c>
      <c r="E89" s="1065" t="s">
        <v>41</v>
      </c>
      <c r="F89" s="1066">
        <v>3</v>
      </c>
      <c r="G89" s="1069">
        <v>0.29278851844545323</v>
      </c>
      <c r="H89" s="1093">
        <v>0.54378226898963478</v>
      </c>
      <c r="I89" s="1093">
        <v>0.69210764327379937</v>
      </c>
      <c r="J89" s="1093">
        <v>0.92447050338958647</v>
      </c>
      <c r="K89" s="1094">
        <v>1.4220749671294537</v>
      </c>
      <c r="L89" s="1127"/>
      <c r="M89" s="3689"/>
      <c r="N89" s="37" t="s">
        <v>2138</v>
      </c>
      <c r="O89" s="1060"/>
      <c r="P89" s="43">
        <f t="shared" si="24"/>
        <v>0</v>
      </c>
      <c r="Q89" s="43">
        <f t="shared" si="25"/>
        <v>0</v>
      </c>
      <c r="S89" s="1034"/>
      <c r="T89" s="1061">
        <f t="shared" si="26"/>
        <v>0</v>
      </c>
      <c r="U89" s="1061">
        <f t="shared" si="26"/>
        <v>0</v>
      </c>
      <c r="V89" s="1061">
        <f t="shared" si="26"/>
        <v>0</v>
      </c>
      <c r="W89" s="1061">
        <f t="shared" si="26"/>
        <v>0</v>
      </c>
      <c r="X89" s="1061">
        <f t="shared" si="26"/>
        <v>0</v>
      </c>
      <c r="Y89" s="1034"/>
      <c r="Z89" s="1034"/>
      <c r="AA89" s="1061">
        <f t="shared" si="27"/>
        <v>0</v>
      </c>
      <c r="AB89" s="1061">
        <f t="shared" si="27"/>
        <v>0</v>
      </c>
      <c r="AC89" s="1061">
        <f t="shared" si="27"/>
        <v>0</v>
      </c>
      <c r="AD89" s="1061">
        <f t="shared" si="27"/>
        <v>0</v>
      </c>
      <c r="AE89" s="1061">
        <f t="shared" si="27"/>
        <v>0</v>
      </c>
      <c r="AF89" s="1034"/>
    </row>
    <row r="90" spans="2:32" x14ac:dyDescent="0.2">
      <c r="B90" s="1062">
        <f>B89+1</f>
        <v>67</v>
      </c>
      <c r="C90" s="1063" t="s">
        <v>2283</v>
      </c>
      <c r="D90" s="1064" t="s">
        <v>2284</v>
      </c>
      <c r="E90" s="1065" t="s">
        <v>41</v>
      </c>
      <c r="F90" s="1066">
        <v>3</v>
      </c>
      <c r="G90" s="523">
        <v>0.37536989544288879</v>
      </c>
      <c r="H90" s="524">
        <v>0.45667489997164712</v>
      </c>
      <c r="I90" s="524">
        <v>0.47921209934451908</v>
      </c>
      <c r="J90" s="524">
        <v>0.57951882302033775</v>
      </c>
      <c r="K90" s="675">
        <v>3.0883495197557562</v>
      </c>
      <c r="L90" s="1127"/>
      <c r="M90" s="3689"/>
      <c r="N90" s="37" t="s">
        <v>2138</v>
      </c>
      <c r="O90" s="1060"/>
      <c r="P90" s="43">
        <f t="shared" si="24"/>
        <v>0</v>
      </c>
      <c r="Q90" s="43">
        <f t="shared" si="25"/>
        <v>0</v>
      </c>
      <c r="S90" s="1034"/>
      <c r="T90" s="1061">
        <f>IF('[2]Validation flags'!$H$3=1,0, IF( ISNUMBER(G90), 0, 1 ))</f>
        <v>0</v>
      </c>
      <c r="U90" s="1061">
        <f>IF('[2]Validation flags'!$H$3=1,0, IF( ISNUMBER(H90), 0, 1 ))</f>
        <v>0</v>
      </c>
      <c r="V90" s="1061">
        <f>IF('[2]Validation flags'!$H$3=1,0, IF( ISNUMBER(I90), 0, 1 ))</f>
        <v>0</v>
      </c>
      <c r="W90" s="1061">
        <f>IF('[2]Validation flags'!$H$3=1,0, IF( ISNUMBER(J90), 0, 1 ))</f>
        <v>0</v>
      </c>
      <c r="X90" s="1061">
        <f>IF('[2]Validation flags'!$H$3=1,0, IF( ISNUMBER(K90), 0, 1 ))</f>
        <v>0</v>
      </c>
      <c r="Y90" s="1034"/>
      <c r="Z90" s="1034"/>
      <c r="AA90" s="1061">
        <f t="shared" si="27"/>
        <v>0</v>
      </c>
      <c r="AB90" s="1061">
        <f t="shared" si="27"/>
        <v>0</v>
      </c>
      <c r="AC90" s="1061">
        <f t="shared" si="27"/>
        <v>0</v>
      </c>
      <c r="AD90" s="1061">
        <f t="shared" si="27"/>
        <v>0</v>
      </c>
      <c r="AE90" s="1061">
        <f t="shared" si="27"/>
        <v>0</v>
      </c>
      <c r="AF90" s="1034"/>
    </row>
    <row r="91" spans="2:32" x14ac:dyDescent="0.2">
      <c r="B91" s="1062">
        <f>B90+1</f>
        <v>68</v>
      </c>
      <c r="C91" s="1063" t="s">
        <v>2285</v>
      </c>
      <c r="D91" s="1064" t="s">
        <v>2286</v>
      </c>
      <c r="E91" s="1065" t="s">
        <v>41</v>
      </c>
      <c r="F91" s="1066">
        <v>3</v>
      </c>
      <c r="G91" s="523">
        <v>3.0029591635431105E-2</v>
      </c>
      <c r="H91" s="524">
        <v>5.5748716171513141E-2</v>
      </c>
      <c r="I91" s="524">
        <v>7.0965181309760095E-2</v>
      </c>
      <c r="J91" s="524">
        <v>9.2841280830809489E-2</v>
      </c>
      <c r="K91" s="675">
        <v>9.4481982483898955E-2</v>
      </c>
      <c r="L91" s="1127"/>
      <c r="M91" s="3690"/>
      <c r="N91" s="37" t="s">
        <v>2138</v>
      </c>
      <c r="O91" s="1060"/>
      <c r="P91" s="43">
        <f t="shared" si="24"/>
        <v>0</v>
      </c>
      <c r="Q91" s="43">
        <f t="shared" si="25"/>
        <v>0</v>
      </c>
      <c r="S91" s="1034"/>
      <c r="T91" s="1061">
        <f>IF('[2]Validation flags'!$H$3=1,0, IF( ISNUMBER(G91), 0, 1 ))</f>
        <v>0</v>
      </c>
      <c r="U91" s="1061">
        <f>IF('[2]Validation flags'!$H$3=1,0, IF( ISNUMBER(H91), 0, 1 ))</f>
        <v>0</v>
      </c>
      <c r="V91" s="1061">
        <f>IF('[2]Validation flags'!$H$3=1,0, IF( ISNUMBER(I91), 0, 1 ))</f>
        <v>0</v>
      </c>
      <c r="W91" s="1061">
        <f>IF('[2]Validation flags'!$H$3=1,0, IF( ISNUMBER(J91), 0, 1 ))</f>
        <v>0</v>
      </c>
      <c r="X91" s="1061">
        <f>IF('[2]Validation flags'!$H$3=1,0, IF( ISNUMBER(K91), 0, 1 ))</f>
        <v>0</v>
      </c>
      <c r="Y91" s="1034"/>
      <c r="Z91" s="1034"/>
      <c r="AA91" s="1061">
        <f t="shared" si="27"/>
        <v>0</v>
      </c>
      <c r="AB91" s="1061">
        <f t="shared" si="27"/>
        <v>0</v>
      </c>
      <c r="AC91" s="1061">
        <f t="shared" si="27"/>
        <v>0</v>
      </c>
      <c r="AD91" s="1061">
        <f t="shared" si="27"/>
        <v>0</v>
      </c>
      <c r="AE91" s="1061">
        <f t="shared" si="27"/>
        <v>0</v>
      </c>
      <c r="AF91" s="1034"/>
    </row>
    <row r="92" spans="2:32" x14ac:dyDescent="0.2">
      <c r="B92" s="1062">
        <f>B91+1</f>
        <v>69</v>
      </c>
      <c r="C92" s="1063" t="s">
        <v>2287</v>
      </c>
      <c r="D92" s="1064" t="s">
        <v>2288</v>
      </c>
      <c r="E92" s="1065" t="s">
        <v>41</v>
      </c>
      <c r="F92" s="1066">
        <v>3</v>
      </c>
      <c r="G92" s="521">
        <v>0</v>
      </c>
      <c r="H92" s="509">
        <v>0</v>
      </c>
      <c r="I92" s="509">
        <v>0</v>
      </c>
      <c r="J92" s="509">
        <v>0</v>
      </c>
      <c r="K92" s="666">
        <v>0</v>
      </c>
      <c r="L92" s="35"/>
      <c r="M92" s="91"/>
      <c r="N92" s="37" t="s">
        <v>2138</v>
      </c>
      <c r="O92" s="1060"/>
      <c r="P92" s="43">
        <f t="shared" si="24"/>
        <v>0</v>
      </c>
      <c r="Q92" s="43">
        <f t="shared" si="25"/>
        <v>0</v>
      </c>
      <c r="S92" s="1034"/>
      <c r="T92" s="1061">
        <f>IF('[2]Validation flags'!$B$3="Thames Water", IF( ISNUMBER(G92), 0, 1 ),0)</f>
        <v>0</v>
      </c>
      <c r="U92" s="1061">
        <f>IF('[2]Validation flags'!$B$3="Thames Water", IF( ISNUMBER(H92), 0, 1 ),0)</f>
        <v>0</v>
      </c>
      <c r="V92" s="1061">
        <f>IF('[2]Validation flags'!$B$3="Thames Water", IF( ISNUMBER(I92), 0, 1 ),0)</f>
        <v>0</v>
      </c>
      <c r="W92" s="1061">
        <f>IF('[2]Validation flags'!$B$3="Thames Water", IF( ISNUMBER(J92), 0, 1 ),0)</f>
        <v>0</v>
      </c>
      <c r="X92" s="1061">
        <f>IF('[2]Validation flags'!$B$3="Thames Water", IF( ISNUMBER(K92), 0, 1 ),0)</f>
        <v>0</v>
      </c>
      <c r="Y92" s="1034"/>
      <c r="Z92" s="1034"/>
      <c r="AA92" s="1061">
        <f t="shared" si="27"/>
        <v>0</v>
      </c>
      <c r="AB92" s="1061">
        <f t="shared" si="27"/>
        <v>0</v>
      </c>
      <c r="AC92" s="1061">
        <f t="shared" si="27"/>
        <v>0</v>
      </c>
      <c r="AD92" s="1061">
        <f t="shared" si="27"/>
        <v>0</v>
      </c>
      <c r="AE92" s="1061">
        <f t="shared" si="27"/>
        <v>0</v>
      </c>
      <c r="AF92" s="1034"/>
    </row>
    <row r="93" spans="2:32" ht="15" thickBot="1" x14ac:dyDescent="0.25">
      <c r="B93" s="1108">
        <f>B92+1</f>
        <v>70</v>
      </c>
      <c r="C93" s="1128" t="s">
        <v>2289</v>
      </c>
      <c r="D93" s="1110" t="s">
        <v>2290</v>
      </c>
      <c r="E93" s="1111" t="s">
        <v>41</v>
      </c>
      <c r="F93" s="1112">
        <v>3</v>
      </c>
      <c r="G93" s="1129">
        <v>1.1991816926415493</v>
      </c>
      <c r="H93" s="1130">
        <v>1.1221751992690836</v>
      </c>
      <c r="I93" s="1130">
        <v>0.96216958325816415</v>
      </c>
      <c r="J93" s="1130">
        <v>0.97374931487090788</v>
      </c>
      <c r="K93" s="1131">
        <v>1.2088848528068097</v>
      </c>
      <c r="L93" s="35"/>
      <c r="M93" s="94"/>
      <c r="N93" s="1117" t="s">
        <v>2138</v>
      </c>
      <c r="O93" s="1060"/>
      <c r="P93" s="43">
        <f t="shared" si="24"/>
        <v>0</v>
      </c>
      <c r="Q93" s="43">
        <f t="shared" si="25"/>
        <v>0</v>
      </c>
      <c r="S93" s="1034"/>
      <c r="T93" s="1061">
        <f xml:space="preserve"> IF( ISNUMBER(G93), 0, 1 )</f>
        <v>0</v>
      </c>
      <c r="U93" s="1061">
        <f xml:space="preserve"> IF( ISNUMBER(H93), 0, 1 )</f>
        <v>0</v>
      </c>
      <c r="V93" s="1061">
        <f xml:space="preserve"> IF( ISNUMBER(I93), 0, 1 )</f>
        <v>0</v>
      </c>
      <c r="W93" s="1061">
        <f xml:space="preserve"> IF( ISNUMBER(J93), 0, 1 )</f>
        <v>0</v>
      </c>
      <c r="X93" s="1061">
        <f xml:space="preserve"> IF( ISNUMBER(K93), 0, 1 )</f>
        <v>0</v>
      </c>
      <c r="Y93" s="1034"/>
      <c r="Z93" s="1034"/>
      <c r="AA93" s="1061">
        <f t="shared" si="27"/>
        <v>0</v>
      </c>
      <c r="AB93" s="1061">
        <f t="shared" si="27"/>
        <v>0</v>
      </c>
      <c r="AC93" s="1061">
        <f t="shared" si="27"/>
        <v>0</v>
      </c>
      <c r="AD93" s="1061">
        <f t="shared" si="27"/>
        <v>0</v>
      </c>
      <c r="AE93" s="1061">
        <f t="shared" si="27"/>
        <v>0</v>
      </c>
      <c r="AF93" s="1034"/>
    </row>
    <row r="94" spans="2:32" ht="15" thickBot="1" x14ac:dyDescent="0.3">
      <c r="B94" s="35"/>
      <c r="C94" s="35"/>
      <c r="D94" s="35"/>
      <c r="E94" s="35"/>
      <c r="F94" s="35"/>
      <c r="G94" s="35"/>
      <c r="H94" s="35"/>
      <c r="I94" s="35"/>
      <c r="J94" s="35"/>
      <c r="K94" s="35"/>
      <c r="L94" s="35"/>
      <c r="M94" s="123"/>
      <c r="N94" s="123"/>
      <c r="P94" s="43"/>
      <c r="Q94" s="651"/>
      <c r="S94" s="1034"/>
      <c r="T94" s="1050"/>
      <c r="U94" s="1050"/>
      <c r="V94" s="1050"/>
      <c r="W94" s="1050"/>
      <c r="X94" s="1050"/>
      <c r="Y94" s="1034"/>
      <c r="Z94" s="1034"/>
      <c r="AA94" s="1050"/>
      <c r="AB94" s="1050"/>
      <c r="AC94" s="1050"/>
      <c r="AD94" s="1050"/>
      <c r="AE94" s="1050"/>
      <c r="AF94" s="1034"/>
    </row>
    <row r="95" spans="2:32" ht="15" thickBot="1" x14ac:dyDescent="0.3">
      <c r="B95" s="1040" t="s">
        <v>2019</v>
      </c>
      <c r="C95" s="1053" t="s">
        <v>2291</v>
      </c>
      <c r="D95" s="35"/>
      <c r="E95" s="35"/>
      <c r="F95" s="35"/>
      <c r="G95" s="35"/>
      <c r="H95" s="35"/>
      <c r="I95" s="35"/>
      <c r="J95" s="35"/>
      <c r="K95" s="35"/>
      <c r="L95" s="35"/>
      <c r="M95" s="123"/>
      <c r="N95" s="123"/>
      <c r="P95" s="43"/>
      <c r="Q95" s="651"/>
      <c r="S95" s="1034"/>
      <c r="T95" s="1050"/>
      <c r="U95" s="1050"/>
      <c r="V95" s="1050"/>
      <c r="W95" s="1050"/>
      <c r="X95" s="1050"/>
      <c r="Y95" s="1034"/>
      <c r="Z95" s="1034"/>
      <c r="AA95" s="1050"/>
      <c r="AB95" s="1050"/>
      <c r="AC95" s="1050"/>
      <c r="AD95" s="1050"/>
      <c r="AE95" s="1050"/>
      <c r="AF95" s="1034"/>
    </row>
    <row r="96" spans="2:32" x14ac:dyDescent="0.25">
      <c r="B96" s="1054">
        <v>71</v>
      </c>
      <c r="C96" s="1055" t="s">
        <v>2292</v>
      </c>
      <c r="D96" s="1056" t="s">
        <v>2293</v>
      </c>
      <c r="E96" s="1057" t="s">
        <v>41</v>
      </c>
      <c r="F96" s="1058">
        <v>3</v>
      </c>
      <c r="G96" s="1059">
        <v>-31.511348038616642</v>
      </c>
      <c r="H96" s="1081">
        <v>-31.258701647697688</v>
      </c>
      <c r="I96" s="1081">
        <v>-31.567900278978676</v>
      </c>
      <c r="J96" s="1081">
        <v>-31.674607247589197</v>
      </c>
      <c r="K96" s="1082">
        <v>-31.606470395904719</v>
      </c>
      <c r="L96" s="35"/>
      <c r="M96" s="3688"/>
      <c r="N96" s="53" t="s">
        <v>2163</v>
      </c>
      <c r="P96" s="43">
        <f t="shared" ref="P96:P101" si="28" xml:space="preserve"> IF( SUM( T96:X96 ) = 0, 0, $T$5 )</f>
        <v>0</v>
      </c>
      <c r="Q96" s="43">
        <f t="shared" ref="Q96:Q101" si="29" xml:space="preserve"> IF( SUM( AA96:AE96 ) = 0, 0, $AA$20 )</f>
        <v>0</v>
      </c>
      <c r="S96" s="1034"/>
      <c r="T96" s="1061">
        <f t="shared" ref="T96:X97" si="30" xml:space="preserve"> IF( ISNUMBER(G96), 0, 1 )</f>
        <v>0</v>
      </c>
      <c r="U96" s="1061">
        <f t="shared" si="30"/>
        <v>0</v>
      </c>
      <c r="V96" s="1061">
        <f t="shared" si="30"/>
        <v>0</v>
      </c>
      <c r="W96" s="1061">
        <f t="shared" si="30"/>
        <v>0</v>
      </c>
      <c r="X96" s="1061">
        <f t="shared" si="30"/>
        <v>0</v>
      </c>
      <c r="Y96" s="1034"/>
      <c r="Z96" s="1034"/>
      <c r="AA96" s="1061">
        <f t="shared" ref="AA96:AE101" si="31">IF( AND( ISNUMBER( G96), G96&lt;=0), 0, 1)</f>
        <v>0</v>
      </c>
      <c r="AB96" s="1061">
        <f t="shared" si="31"/>
        <v>0</v>
      </c>
      <c r="AC96" s="1061">
        <f t="shared" si="31"/>
        <v>0</v>
      </c>
      <c r="AD96" s="1061">
        <f t="shared" si="31"/>
        <v>0</v>
      </c>
      <c r="AE96" s="1061">
        <f t="shared" si="31"/>
        <v>0</v>
      </c>
      <c r="AF96" s="1034"/>
    </row>
    <row r="97" spans="2:32" x14ac:dyDescent="0.25">
      <c r="B97" s="1062">
        <f>B96+1</f>
        <v>72</v>
      </c>
      <c r="C97" s="1063" t="s">
        <v>2294</v>
      </c>
      <c r="D97" s="1064" t="s">
        <v>2295</v>
      </c>
      <c r="E97" s="1065" t="s">
        <v>41</v>
      </c>
      <c r="F97" s="1066">
        <v>3</v>
      </c>
      <c r="G97" s="1069">
        <v>-0.96311621654649882</v>
      </c>
      <c r="H97" s="1093">
        <v>-1.8865543405489846</v>
      </c>
      <c r="I97" s="1093">
        <v>-2.80914929978199</v>
      </c>
      <c r="J97" s="1093">
        <v>-3.7270221913753327</v>
      </c>
      <c r="K97" s="1094">
        <v>-4.8204022292862154</v>
      </c>
      <c r="L97" s="35"/>
      <c r="M97" s="3689"/>
      <c r="N97" s="1068" t="s">
        <v>2163</v>
      </c>
      <c r="P97" s="43">
        <f t="shared" si="28"/>
        <v>0</v>
      </c>
      <c r="Q97" s="43">
        <f t="shared" si="29"/>
        <v>0</v>
      </c>
      <c r="S97" s="1034"/>
      <c r="T97" s="1061">
        <f t="shared" si="30"/>
        <v>0</v>
      </c>
      <c r="U97" s="1061">
        <f t="shared" si="30"/>
        <v>0</v>
      </c>
      <c r="V97" s="1061">
        <f t="shared" si="30"/>
        <v>0</v>
      </c>
      <c r="W97" s="1061">
        <f t="shared" si="30"/>
        <v>0</v>
      </c>
      <c r="X97" s="1061">
        <f t="shared" si="30"/>
        <v>0</v>
      </c>
      <c r="Y97" s="1034"/>
      <c r="Z97" s="1034"/>
      <c r="AA97" s="1061">
        <f t="shared" si="31"/>
        <v>0</v>
      </c>
      <c r="AB97" s="1061">
        <f t="shared" si="31"/>
        <v>0</v>
      </c>
      <c r="AC97" s="1061">
        <f t="shared" si="31"/>
        <v>0</v>
      </c>
      <c r="AD97" s="1061">
        <f t="shared" si="31"/>
        <v>0</v>
      </c>
      <c r="AE97" s="1061">
        <f t="shared" si="31"/>
        <v>0</v>
      </c>
      <c r="AF97" s="1034"/>
    </row>
    <row r="98" spans="2:32" x14ac:dyDescent="0.25">
      <c r="B98" s="1062">
        <f>B97+1</f>
        <v>73</v>
      </c>
      <c r="C98" s="1063" t="s">
        <v>2296</v>
      </c>
      <c r="D98" s="1064" t="s">
        <v>2297</v>
      </c>
      <c r="E98" s="1065" t="s">
        <v>41</v>
      </c>
      <c r="F98" s="1066">
        <v>3</v>
      </c>
      <c r="G98" s="523">
        <v>-25.471632286447516</v>
      </c>
      <c r="H98" s="524">
        <v>-24.319462638547947</v>
      </c>
      <c r="I98" s="524">
        <v>-23.200988526770868</v>
      </c>
      <c r="J98" s="524">
        <v>-22.179881017824805</v>
      </c>
      <c r="K98" s="675">
        <v>-28.916357594022212</v>
      </c>
      <c r="L98" s="35"/>
      <c r="M98" s="3689"/>
      <c r="N98" s="1068" t="s">
        <v>2163</v>
      </c>
      <c r="P98" s="43">
        <f t="shared" si="28"/>
        <v>0</v>
      </c>
      <c r="Q98" s="43">
        <f t="shared" si="29"/>
        <v>0</v>
      </c>
      <c r="S98" s="1034"/>
      <c r="T98" s="1061">
        <f>IF('[2]Validation flags'!$H$3=1,0, IF( ISNUMBER(G98), 0, 1 ))</f>
        <v>0</v>
      </c>
      <c r="U98" s="1061">
        <f>IF('[2]Validation flags'!$H$3=1,0, IF( ISNUMBER(H98), 0, 1 ))</f>
        <v>0</v>
      </c>
      <c r="V98" s="1061">
        <f>IF('[2]Validation flags'!$H$3=1,0, IF( ISNUMBER(I98), 0, 1 ))</f>
        <v>0</v>
      </c>
      <c r="W98" s="1061">
        <f>IF('[2]Validation flags'!$H$3=1,0, IF( ISNUMBER(J98), 0, 1 ))</f>
        <v>0</v>
      </c>
      <c r="X98" s="1061">
        <f>IF('[2]Validation flags'!$H$3=1,0, IF( ISNUMBER(K98), 0, 1 ))</f>
        <v>0</v>
      </c>
      <c r="Y98" s="1034"/>
      <c r="Z98" s="1034"/>
      <c r="AA98" s="1061">
        <f t="shared" si="31"/>
        <v>0</v>
      </c>
      <c r="AB98" s="1061">
        <f t="shared" si="31"/>
        <v>0</v>
      </c>
      <c r="AC98" s="1061">
        <f t="shared" si="31"/>
        <v>0</v>
      </c>
      <c r="AD98" s="1061">
        <f t="shared" si="31"/>
        <v>0</v>
      </c>
      <c r="AE98" s="1061">
        <f t="shared" si="31"/>
        <v>0</v>
      </c>
      <c r="AF98" s="1034"/>
    </row>
    <row r="99" spans="2:32" x14ac:dyDescent="0.25">
      <c r="B99" s="1062">
        <f>B98+1</f>
        <v>74</v>
      </c>
      <c r="C99" s="1063" t="s">
        <v>2298</v>
      </c>
      <c r="D99" s="1064" t="s">
        <v>2299</v>
      </c>
      <c r="E99" s="1065" t="s">
        <v>41</v>
      </c>
      <c r="F99" s="1066">
        <v>3</v>
      </c>
      <c r="G99" s="523">
        <v>-9.2270721006965655</v>
      </c>
      <c r="H99" s="524">
        <v>-9.0390560142825276</v>
      </c>
      <c r="I99" s="524">
        <v>-8.9994804807301474</v>
      </c>
      <c r="J99" s="524">
        <v>-9.0191091458986428</v>
      </c>
      <c r="K99" s="675">
        <v>-9.0170589439788635</v>
      </c>
      <c r="L99" s="35"/>
      <c r="M99" s="3690"/>
      <c r="N99" s="1068" t="s">
        <v>2163</v>
      </c>
      <c r="P99" s="43">
        <f t="shared" si="28"/>
        <v>0</v>
      </c>
      <c r="Q99" s="43">
        <f t="shared" si="29"/>
        <v>0</v>
      </c>
      <c r="S99" s="1034"/>
      <c r="T99" s="1061">
        <f>IF('[2]Validation flags'!$H$3=1,0, IF( ISNUMBER(G99), 0, 1 ))</f>
        <v>0</v>
      </c>
      <c r="U99" s="1061">
        <f>IF('[2]Validation flags'!$H$3=1,0, IF( ISNUMBER(H99), 0, 1 ))</f>
        <v>0</v>
      </c>
      <c r="V99" s="1061">
        <f>IF('[2]Validation flags'!$H$3=1,0, IF( ISNUMBER(I99), 0, 1 ))</f>
        <v>0</v>
      </c>
      <c r="W99" s="1061">
        <f>IF('[2]Validation flags'!$H$3=1,0, IF( ISNUMBER(J99), 0, 1 ))</f>
        <v>0</v>
      </c>
      <c r="X99" s="1061">
        <f>IF('[2]Validation flags'!$H$3=1,0, IF( ISNUMBER(K99), 0, 1 ))</f>
        <v>0</v>
      </c>
      <c r="Y99" s="1034"/>
      <c r="Z99" s="1034"/>
      <c r="AA99" s="1061">
        <f t="shared" si="31"/>
        <v>0</v>
      </c>
      <c r="AB99" s="1061">
        <f t="shared" si="31"/>
        <v>0</v>
      </c>
      <c r="AC99" s="1061">
        <f t="shared" si="31"/>
        <v>0</v>
      </c>
      <c r="AD99" s="1061">
        <f t="shared" si="31"/>
        <v>0</v>
      </c>
      <c r="AE99" s="1061">
        <f t="shared" si="31"/>
        <v>0</v>
      </c>
      <c r="AF99" s="1034"/>
    </row>
    <row r="100" spans="2:32" x14ac:dyDescent="0.25">
      <c r="B100" s="1062">
        <f>B99+1</f>
        <v>75</v>
      </c>
      <c r="C100" s="1063" t="s">
        <v>2300</v>
      </c>
      <c r="D100" s="1064" t="s">
        <v>2301</v>
      </c>
      <c r="E100" s="1065" t="s">
        <v>41</v>
      </c>
      <c r="F100" s="1066">
        <v>3</v>
      </c>
      <c r="G100" s="521">
        <v>0</v>
      </c>
      <c r="H100" s="509">
        <v>0</v>
      </c>
      <c r="I100" s="509">
        <v>0</v>
      </c>
      <c r="J100" s="509">
        <v>0</v>
      </c>
      <c r="K100" s="666">
        <v>0</v>
      </c>
      <c r="L100" s="35"/>
      <c r="M100" s="91"/>
      <c r="N100" s="1068" t="s">
        <v>2163</v>
      </c>
      <c r="P100" s="43">
        <f t="shared" si="28"/>
        <v>0</v>
      </c>
      <c r="Q100" s="43">
        <f t="shared" si="29"/>
        <v>0</v>
      </c>
      <c r="S100" s="1034"/>
      <c r="T100" s="1061">
        <f>IF('[2]Validation flags'!$B$3="Thames Water", IF( ISNUMBER(G100), 0, 1 ),0)</f>
        <v>0</v>
      </c>
      <c r="U100" s="1061">
        <f>IF('[2]Validation flags'!$B$3="Thames Water", IF( ISNUMBER(H100), 0, 1 ),0)</f>
        <v>0</v>
      </c>
      <c r="V100" s="1061">
        <f>IF('[2]Validation flags'!$B$3="Thames Water", IF( ISNUMBER(I100), 0, 1 ),0)</f>
        <v>0</v>
      </c>
      <c r="W100" s="1061">
        <f>IF('[2]Validation flags'!$B$3="Thames Water", IF( ISNUMBER(J100), 0, 1 ),0)</f>
        <v>0</v>
      </c>
      <c r="X100" s="1061">
        <f>IF('[2]Validation flags'!$B$3="Thames Water", IF( ISNUMBER(K100), 0, 1 ),0)</f>
        <v>0</v>
      </c>
      <c r="Y100" s="1034"/>
      <c r="Z100" s="1034"/>
      <c r="AA100" s="1061">
        <f t="shared" si="31"/>
        <v>0</v>
      </c>
      <c r="AB100" s="1061">
        <f t="shared" si="31"/>
        <v>0</v>
      </c>
      <c r="AC100" s="1061">
        <f t="shared" si="31"/>
        <v>0</v>
      </c>
      <c r="AD100" s="1061">
        <f t="shared" si="31"/>
        <v>0</v>
      </c>
      <c r="AE100" s="1061">
        <f t="shared" si="31"/>
        <v>0</v>
      </c>
      <c r="AF100" s="1034"/>
    </row>
    <row r="101" spans="2:32" ht="15" thickBot="1" x14ac:dyDescent="0.3">
      <c r="B101" s="1108">
        <f>B100+1</f>
        <v>76</v>
      </c>
      <c r="C101" s="1128" t="s">
        <v>2302</v>
      </c>
      <c r="D101" s="1110" t="s">
        <v>2303</v>
      </c>
      <c r="E101" s="1111" t="s">
        <v>41</v>
      </c>
      <c r="F101" s="1112">
        <v>3</v>
      </c>
      <c r="G101" s="1129">
        <v>-7.0698313576927783</v>
      </c>
      <c r="H101" s="1130">
        <v>-7.00622535892286</v>
      </c>
      <c r="I101" s="1130">
        <v>-7.0534814137383135</v>
      </c>
      <c r="J101" s="1130">
        <v>-7.1003803973120325</v>
      </c>
      <c r="K101" s="1131">
        <v>-7.1337108368079925</v>
      </c>
      <c r="L101" s="35"/>
      <c r="M101" s="94"/>
      <c r="N101" s="1077" t="s">
        <v>2163</v>
      </c>
      <c r="P101" s="43">
        <f t="shared" si="28"/>
        <v>0</v>
      </c>
      <c r="Q101" s="43">
        <f t="shared" si="29"/>
        <v>0</v>
      </c>
      <c r="S101" s="1034"/>
      <c r="T101" s="1061">
        <f xml:space="preserve"> IF( ISNUMBER(G101), 0, 1 )</f>
        <v>0</v>
      </c>
      <c r="U101" s="1061">
        <f xml:space="preserve"> IF( ISNUMBER(H101), 0, 1 )</f>
        <v>0</v>
      </c>
      <c r="V101" s="1061">
        <f xml:space="preserve"> IF( ISNUMBER(I101), 0, 1 )</f>
        <v>0</v>
      </c>
      <c r="W101" s="1061">
        <f xml:space="preserve"> IF( ISNUMBER(J101), 0, 1 )</f>
        <v>0</v>
      </c>
      <c r="X101" s="1061">
        <f xml:space="preserve"> IF( ISNUMBER(K101), 0, 1 )</f>
        <v>0</v>
      </c>
      <c r="Y101" s="1034"/>
      <c r="Z101" s="1034"/>
      <c r="AA101" s="1061">
        <f t="shared" si="31"/>
        <v>0</v>
      </c>
      <c r="AB101" s="1061">
        <f t="shared" si="31"/>
        <v>0</v>
      </c>
      <c r="AC101" s="1061">
        <f t="shared" si="31"/>
        <v>0</v>
      </c>
      <c r="AD101" s="1061">
        <f t="shared" si="31"/>
        <v>0</v>
      </c>
      <c r="AE101" s="1061">
        <f t="shared" si="31"/>
        <v>0</v>
      </c>
      <c r="AF101" s="1034"/>
    </row>
    <row r="102" spans="2:32" ht="15" thickBot="1" x14ac:dyDescent="0.3">
      <c r="B102" s="35"/>
      <c r="C102" s="35"/>
      <c r="D102" s="35"/>
      <c r="E102" s="35"/>
      <c r="F102" s="35"/>
      <c r="G102" s="35"/>
      <c r="H102" s="35"/>
      <c r="I102" s="35"/>
      <c r="J102" s="35"/>
      <c r="K102" s="35"/>
      <c r="L102" s="35"/>
      <c r="M102" s="123"/>
      <c r="N102" s="123"/>
      <c r="P102" s="43"/>
      <c r="Q102" s="651"/>
      <c r="S102" s="1034"/>
      <c r="Y102" s="1034"/>
      <c r="Z102" s="1034"/>
      <c r="AF102" s="1034"/>
    </row>
    <row r="103" spans="2:32" ht="15" thickBot="1" x14ac:dyDescent="0.25">
      <c r="B103" s="1040" t="s">
        <v>2039</v>
      </c>
      <c r="C103" s="1053" t="s">
        <v>2304</v>
      </c>
      <c r="D103" s="35"/>
      <c r="E103" s="35"/>
      <c r="F103" s="35"/>
      <c r="G103" s="35"/>
      <c r="H103" s="35"/>
      <c r="I103" s="35"/>
      <c r="J103" s="35"/>
      <c r="K103" s="35"/>
      <c r="L103" s="35"/>
      <c r="M103" s="123"/>
      <c r="N103" s="123"/>
      <c r="O103" s="1060"/>
      <c r="P103" s="43"/>
      <c r="Q103" s="651"/>
      <c r="S103" s="1034"/>
      <c r="Y103" s="1034"/>
      <c r="Z103" s="1034"/>
      <c r="AF103" s="1034"/>
    </row>
    <row r="104" spans="2:32" x14ac:dyDescent="0.2">
      <c r="B104" s="1054">
        <v>77</v>
      </c>
      <c r="C104" s="1055" t="s">
        <v>2305</v>
      </c>
      <c r="D104" s="1056" t="s">
        <v>2306</v>
      </c>
      <c r="E104" s="1057" t="s">
        <v>41</v>
      </c>
      <c r="F104" s="1058">
        <v>3</v>
      </c>
      <c r="G104" s="1059">
        <v>8.3135373374242327</v>
      </c>
      <c r="H104" s="1081">
        <v>8.3668801232665562</v>
      </c>
      <c r="I104" s="1081">
        <v>8.01845027551974</v>
      </c>
      <c r="J104" s="1081">
        <v>7.6943303896763275</v>
      </c>
      <c r="K104" s="1082">
        <v>7.5172966770379563</v>
      </c>
      <c r="L104" s="35"/>
      <c r="M104" s="94"/>
      <c r="N104" s="53" t="s">
        <v>2138</v>
      </c>
      <c r="O104" s="1060"/>
      <c r="P104" s="43">
        <f xml:space="preserve"> IF( SUM( T104:X104 ) = 0, 0, $T$5 )</f>
        <v>0</v>
      </c>
      <c r="Q104" s="43">
        <f xml:space="preserve"> IF( SUM( AA104:AE104 ) = 0, 0, $AA$7 )</f>
        <v>0</v>
      </c>
      <c r="S104" s="1034"/>
      <c r="T104" s="1061">
        <f t="shared" ref="T104:X106" si="32" xml:space="preserve"> IF( ISNUMBER(G104), 0, 1 )</f>
        <v>0</v>
      </c>
      <c r="U104" s="1061">
        <f t="shared" si="32"/>
        <v>0</v>
      </c>
      <c r="V104" s="1061">
        <f t="shared" si="32"/>
        <v>0</v>
      </c>
      <c r="W104" s="1061">
        <f t="shared" si="32"/>
        <v>0</v>
      </c>
      <c r="X104" s="1061">
        <f t="shared" si="32"/>
        <v>0</v>
      </c>
      <c r="Y104" s="1034"/>
      <c r="Z104" s="1034"/>
      <c r="AA104" s="1061">
        <f t="shared" ref="AA104:AE106" si="33">IF( AND( ISNUMBER( G104), G104&gt;=0), 0, 1)</f>
        <v>0</v>
      </c>
      <c r="AB104" s="1061">
        <f t="shared" si="33"/>
        <v>0</v>
      </c>
      <c r="AC104" s="1061">
        <f t="shared" si="33"/>
        <v>0</v>
      </c>
      <c r="AD104" s="1061">
        <f t="shared" si="33"/>
        <v>0</v>
      </c>
      <c r="AE104" s="1061">
        <f t="shared" si="33"/>
        <v>0</v>
      </c>
      <c r="AF104" s="1034"/>
    </row>
    <row r="105" spans="2:32" x14ac:dyDescent="0.2">
      <c r="B105" s="1062">
        <f>B104+1</f>
        <v>78</v>
      </c>
      <c r="C105" s="1063" t="s">
        <v>2307</v>
      </c>
      <c r="D105" s="1064" t="s">
        <v>2308</v>
      </c>
      <c r="E105" s="1065" t="s">
        <v>41</v>
      </c>
      <c r="F105" s="1066">
        <v>3</v>
      </c>
      <c r="G105" s="1067">
        <v>0.32362500000000005</v>
      </c>
      <c r="H105" s="209">
        <v>0.32362500000000005</v>
      </c>
      <c r="I105" s="209">
        <v>0.32362500000000005</v>
      </c>
      <c r="J105" s="209">
        <v>0.32362500000000005</v>
      </c>
      <c r="K105" s="1083">
        <v>0.32362500000000005</v>
      </c>
      <c r="L105" s="35"/>
      <c r="M105" s="91"/>
      <c r="N105" s="1068" t="s">
        <v>2138</v>
      </c>
      <c r="O105" s="1060"/>
      <c r="P105" s="43">
        <f xml:space="preserve"> IF( SUM( T105:X105 ) = 0, 0, $T$5 )</f>
        <v>0</v>
      </c>
      <c r="Q105" s="43">
        <f xml:space="preserve"> IF( SUM( AA105:AE105 ) = 0, 0, $AA$7 )</f>
        <v>0</v>
      </c>
      <c r="S105" s="1034"/>
      <c r="T105" s="1061">
        <f t="shared" si="32"/>
        <v>0</v>
      </c>
      <c r="U105" s="1061">
        <f t="shared" si="32"/>
        <v>0</v>
      </c>
      <c r="V105" s="1061">
        <f t="shared" si="32"/>
        <v>0</v>
      </c>
      <c r="W105" s="1061">
        <f t="shared" si="32"/>
        <v>0</v>
      </c>
      <c r="X105" s="1061">
        <f t="shared" si="32"/>
        <v>0</v>
      </c>
      <c r="Y105" s="1034"/>
      <c r="Z105" s="1034"/>
      <c r="AA105" s="1061">
        <f t="shared" si="33"/>
        <v>0</v>
      </c>
      <c r="AB105" s="1061">
        <f t="shared" si="33"/>
        <v>0</v>
      </c>
      <c r="AC105" s="1061">
        <f t="shared" si="33"/>
        <v>0</v>
      </c>
      <c r="AD105" s="1061">
        <f t="shared" si="33"/>
        <v>0</v>
      </c>
      <c r="AE105" s="1061">
        <f t="shared" si="33"/>
        <v>0</v>
      </c>
      <c r="AF105" s="1034"/>
    </row>
    <row r="106" spans="2:32" ht="15" thickBot="1" x14ac:dyDescent="0.25">
      <c r="B106" s="1108">
        <f>B105+1</f>
        <v>79</v>
      </c>
      <c r="C106" s="1109" t="s">
        <v>2309</v>
      </c>
      <c r="D106" s="1110" t="s">
        <v>2310</v>
      </c>
      <c r="E106" s="1111" t="s">
        <v>41</v>
      </c>
      <c r="F106" s="1112">
        <v>3</v>
      </c>
      <c r="G106" s="695">
        <v>0.32362500000000005</v>
      </c>
      <c r="H106" s="696">
        <v>0.32362500000000005</v>
      </c>
      <c r="I106" s="696">
        <v>0.32362500000000005</v>
      </c>
      <c r="J106" s="696">
        <v>0.32362500000000005</v>
      </c>
      <c r="K106" s="697">
        <v>0.32362500000000005</v>
      </c>
      <c r="L106" s="35"/>
      <c r="M106" s="1116"/>
      <c r="N106" s="1077" t="s">
        <v>2138</v>
      </c>
      <c r="O106" s="1060"/>
      <c r="P106" s="43">
        <f xml:space="preserve"> IF( SUM( T106:X106 ) = 0, 0, $T$5 )</f>
        <v>0</v>
      </c>
      <c r="Q106" s="43">
        <f xml:space="preserve"> IF( SUM( AA106:AE106 ) = 0, 0, $AA$7 )</f>
        <v>0</v>
      </c>
      <c r="S106" s="1034"/>
      <c r="T106" s="1061">
        <f t="shared" si="32"/>
        <v>0</v>
      </c>
      <c r="U106" s="1061">
        <f t="shared" si="32"/>
        <v>0</v>
      </c>
      <c r="V106" s="1061">
        <f t="shared" si="32"/>
        <v>0</v>
      </c>
      <c r="W106" s="1061">
        <f t="shared" si="32"/>
        <v>0</v>
      </c>
      <c r="X106" s="1061">
        <f t="shared" si="32"/>
        <v>0</v>
      </c>
      <c r="Y106" s="1034"/>
      <c r="Z106" s="1034"/>
      <c r="AA106" s="1061">
        <f t="shared" si="33"/>
        <v>0</v>
      </c>
      <c r="AB106" s="1061">
        <f t="shared" si="33"/>
        <v>0</v>
      </c>
      <c r="AC106" s="1061">
        <f t="shared" si="33"/>
        <v>0</v>
      </c>
      <c r="AD106" s="1061">
        <f t="shared" si="33"/>
        <v>0</v>
      </c>
      <c r="AE106" s="1061">
        <f t="shared" si="33"/>
        <v>0</v>
      </c>
      <c r="AF106" s="1034"/>
    </row>
    <row r="107" spans="2:32" ht="15" thickBot="1" x14ac:dyDescent="0.25">
      <c r="B107" s="35"/>
      <c r="C107" s="35"/>
      <c r="D107" s="35"/>
      <c r="E107" s="35"/>
      <c r="F107" s="35"/>
      <c r="G107" s="35"/>
      <c r="H107" s="35"/>
      <c r="I107" s="35"/>
      <c r="J107" s="35"/>
      <c r="K107" s="35"/>
      <c r="L107" s="35"/>
      <c r="M107" s="123"/>
      <c r="N107" s="123"/>
      <c r="O107" s="1060"/>
      <c r="P107" s="43"/>
      <c r="Q107" s="651"/>
      <c r="S107" s="1034"/>
      <c r="Y107" s="1034"/>
      <c r="Z107" s="1034"/>
      <c r="AF107" s="1034"/>
    </row>
    <row r="108" spans="2:32" ht="15" thickBot="1" x14ac:dyDescent="0.25">
      <c r="B108" s="1040" t="s">
        <v>2060</v>
      </c>
      <c r="C108" s="1053" t="s">
        <v>2311</v>
      </c>
      <c r="D108" s="35"/>
      <c r="E108" s="35"/>
      <c r="F108" s="35"/>
      <c r="G108" s="35"/>
      <c r="H108" s="35"/>
      <c r="I108" s="35"/>
      <c r="J108" s="35"/>
      <c r="K108" s="35"/>
      <c r="L108" s="35"/>
      <c r="M108" s="123"/>
      <c r="N108" s="123"/>
      <c r="O108" s="1060"/>
      <c r="P108" s="43"/>
      <c r="Q108" s="651"/>
      <c r="S108" s="1034"/>
      <c r="Y108" s="1034"/>
      <c r="Z108" s="1034"/>
      <c r="AF108" s="1034"/>
    </row>
    <row r="109" spans="2:32" x14ac:dyDescent="0.2">
      <c r="B109" s="1054">
        <v>80</v>
      </c>
      <c r="C109" s="1055" t="s">
        <v>2312</v>
      </c>
      <c r="D109" s="1056" t="s">
        <v>2313</v>
      </c>
      <c r="E109" s="1057" t="s">
        <v>41</v>
      </c>
      <c r="F109" s="1058">
        <v>3</v>
      </c>
      <c r="G109" s="1059">
        <v>-8.3135373374242292</v>
      </c>
      <c r="H109" s="1081">
        <v>-8.3668801232665597</v>
      </c>
      <c r="I109" s="1081">
        <v>-8.01845027551974</v>
      </c>
      <c r="J109" s="1081">
        <v>-7.6943303896763302</v>
      </c>
      <c r="K109" s="1082">
        <v>-7.5172966770379599</v>
      </c>
      <c r="L109" s="35"/>
      <c r="M109" s="94"/>
      <c r="N109" s="53" t="s">
        <v>2163</v>
      </c>
      <c r="O109" s="1060"/>
      <c r="P109" s="43">
        <f xml:space="preserve"> IF( SUM( T109:X109 ) = 0, 0, $T$5 )</f>
        <v>0</v>
      </c>
      <c r="Q109" s="43">
        <f xml:space="preserve"> IF( SUM( AA109:AE109 ) = 0, 0, $AA$20 )</f>
        <v>0</v>
      </c>
      <c r="S109" s="1034"/>
      <c r="T109" s="1061">
        <f t="shared" ref="T109:X111" si="34" xml:space="preserve"> IF( ISNUMBER(G109), 0, 1 )</f>
        <v>0</v>
      </c>
      <c r="U109" s="1061">
        <f t="shared" si="34"/>
        <v>0</v>
      </c>
      <c r="V109" s="1061">
        <f t="shared" si="34"/>
        <v>0</v>
      </c>
      <c r="W109" s="1061">
        <f t="shared" si="34"/>
        <v>0</v>
      </c>
      <c r="X109" s="1061">
        <f t="shared" si="34"/>
        <v>0</v>
      </c>
      <c r="Y109" s="1034"/>
      <c r="Z109" s="1034"/>
      <c r="AA109" s="1061">
        <f t="shared" ref="AA109:AE111" si="35">IF( AND( ISNUMBER( G109), G109&lt;=0), 0, 1)</f>
        <v>0</v>
      </c>
      <c r="AB109" s="1061">
        <f t="shared" si="35"/>
        <v>0</v>
      </c>
      <c r="AC109" s="1061">
        <f t="shared" si="35"/>
        <v>0</v>
      </c>
      <c r="AD109" s="1061">
        <f t="shared" si="35"/>
        <v>0</v>
      </c>
      <c r="AE109" s="1061">
        <f t="shared" si="35"/>
        <v>0</v>
      </c>
      <c r="AF109" s="1034"/>
    </row>
    <row r="110" spans="2:32" x14ac:dyDescent="0.2">
      <c r="B110" s="1062">
        <f>B109+1</f>
        <v>81</v>
      </c>
      <c r="C110" s="1063" t="s">
        <v>2314</v>
      </c>
      <c r="D110" s="1064" t="s">
        <v>2315</v>
      </c>
      <c r="E110" s="1065" t="s">
        <v>41</v>
      </c>
      <c r="F110" s="1066">
        <v>3</v>
      </c>
      <c r="G110" s="1067">
        <v>-0.32400000000000001</v>
      </c>
      <c r="H110" s="209">
        <v>-0.32400000000000001</v>
      </c>
      <c r="I110" s="209">
        <v>-0.32400000000000001</v>
      </c>
      <c r="J110" s="209">
        <v>-0.32400000000000001</v>
      </c>
      <c r="K110" s="1083">
        <v>-0.32400000000000001</v>
      </c>
      <c r="L110" s="35"/>
      <c r="M110" s="91"/>
      <c r="N110" s="37" t="s">
        <v>2163</v>
      </c>
      <c r="O110" s="1060"/>
      <c r="P110" s="43">
        <f xml:space="preserve"> IF( SUM( T110:X110 ) = 0, 0, $T$5 )</f>
        <v>0</v>
      </c>
      <c r="Q110" s="43">
        <f xml:space="preserve"> IF( SUM( AA110:AE110 ) = 0, 0, $AA$20 )</f>
        <v>0</v>
      </c>
      <c r="S110" s="1034"/>
      <c r="T110" s="1061">
        <f t="shared" si="34"/>
        <v>0</v>
      </c>
      <c r="U110" s="1061">
        <f t="shared" si="34"/>
        <v>0</v>
      </c>
      <c r="V110" s="1061">
        <f t="shared" si="34"/>
        <v>0</v>
      </c>
      <c r="W110" s="1061">
        <f t="shared" si="34"/>
        <v>0</v>
      </c>
      <c r="X110" s="1061">
        <f t="shared" si="34"/>
        <v>0</v>
      </c>
      <c r="Y110" s="1034"/>
      <c r="Z110" s="1034"/>
      <c r="AA110" s="1061">
        <f t="shared" si="35"/>
        <v>0</v>
      </c>
      <c r="AB110" s="1061">
        <f t="shared" si="35"/>
        <v>0</v>
      </c>
      <c r="AC110" s="1061">
        <f t="shared" si="35"/>
        <v>0</v>
      </c>
      <c r="AD110" s="1061">
        <f t="shared" si="35"/>
        <v>0</v>
      </c>
      <c r="AE110" s="1061">
        <f t="shared" si="35"/>
        <v>0</v>
      </c>
      <c r="AF110" s="1034"/>
    </row>
    <row r="111" spans="2:32" ht="15" thickBot="1" x14ac:dyDescent="0.25">
      <c r="B111" s="1108">
        <f>B110+1</f>
        <v>82</v>
      </c>
      <c r="C111" s="1109" t="s">
        <v>2316</v>
      </c>
      <c r="D111" s="1110" t="s">
        <v>2317</v>
      </c>
      <c r="E111" s="1111" t="s">
        <v>41</v>
      </c>
      <c r="F111" s="1112">
        <v>3</v>
      </c>
      <c r="G111" s="695">
        <v>-0.32362500000000005</v>
      </c>
      <c r="H111" s="696">
        <v>-0.32362500000000005</v>
      </c>
      <c r="I111" s="696">
        <v>-0.32362500000000005</v>
      </c>
      <c r="J111" s="696">
        <v>-0.32362500000000005</v>
      </c>
      <c r="K111" s="697">
        <v>-0.32362500000000005</v>
      </c>
      <c r="L111" s="35"/>
      <c r="M111" s="1116"/>
      <c r="N111" s="1117" t="s">
        <v>2163</v>
      </c>
      <c r="O111" s="1060"/>
      <c r="P111" s="43">
        <f xml:space="preserve"> IF( SUM( T111:X111 ) = 0, 0, $T$5 )</f>
        <v>0</v>
      </c>
      <c r="Q111" s="43">
        <f xml:space="preserve"> IF( SUM( AA111:AE111 ) = 0, 0, $AA$20 )</f>
        <v>0</v>
      </c>
      <c r="S111" s="1034"/>
      <c r="T111" s="1061">
        <f t="shared" si="34"/>
        <v>0</v>
      </c>
      <c r="U111" s="1061">
        <f t="shared" si="34"/>
        <v>0</v>
      </c>
      <c r="V111" s="1061">
        <f t="shared" si="34"/>
        <v>0</v>
      </c>
      <c r="W111" s="1061">
        <f t="shared" si="34"/>
        <v>0</v>
      </c>
      <c r="X111" s="1061">
        <f t="shared" si="34"/>
        <v>0</v>
      </c>
      <c r="Y111" s="1034"/>
      <c r="Z111" s="1034"/>
      <c r="AA111" s="1061">
        <f t="shared" si="35"/>
        <v>0</v>
      </c>
      <c r="AB111" s="1061">
        <f t="shared" si="35"/>
        <v>0</v>
      </c>
      <c r="AC111" s="1061">
        <f t="shared" si="35"/>
        <v>0</v>
      </c>
      <c r="AD111" s="1061">
        <f t="shared" si="35"/>
        <v>0</v>
      </c>
      <c r="AE111" s="1061">
        <f t="shared" si="35"/>
        <v>0</v>
      </c>
      <c r="AF111" s="1034"/>
    </row>
    <row r="112" spans="2:32" ht="15" thickBot="1" x14ac:dyDescent="0.25">
      <c r="B112" s="35"/>
      <c r="C112" s="35"/>
      <c r="D112" s="35"/>
      <c r="E112" s="35"/>
      <c r="F112" s="35"/>
      <c r="G112" s="35"/>
      <c r="H112" s="35"/>
      <c r="I112" s="35"/>
      <c r="J112" s="35"/>
      <c r="K112" s="35"/>
      <c r="L112" s="35"/>
      <c r="M112" s="123"/>
      <c r="N112" s="123"/>
      <c r="O112" s="1060"/>
      <c r="P112" s="43"/>
      <c r="Q112" s="651"/>
      <c r="S112" s="1034"/>
      <c r="Y112" s="1034"/>
      <c r="Z112" s="1034"/>
      <c r="AF112" s="1034"/>
    </row>
    <row r="113" spans="2:32" ht="15" thickBot="1" x14ac:dyDescent="0.25">
      <c r="B113" s="1040" t="s">
        <v>2081</v>
      </c>
      <c r="C113" s="1053" t="s">
        <v>2318</v>
      </c>
      <c r="D113" s="35"/>
      <c r="E113" s="35"/>
      <c r="F113" s="35"/>
      <c r="G113" s="35"/>
      <c r="H113" s="35"/>
      <c r="I113" s="35"/>
      <c r="J113" s="35"/>
      <c r="K113" s="35"/>
      <c r="L113" s="35"/>
      <c r="M113" s="123"/>
      <c r="N113" s="123"/>
      <c r="O113" s="1060"/>
      <c r="P113" s="43"/>
      <c r="Q113" s="651"/>
      <c r="S113" s="1034"/>
      <c r="Y113" s="1034"/>
      <c r="Z113" s="1034"/>
      <c r="AF113" s="1034"/>
    </row>
    <row r="114" spans="2:32" x14ac:dyDescent="0.2">
      <c r="B114" s="1054">
        <v>83</v>
      </c>
      <c r="C114" s="1055" t="s">
        <v>2319</v>
      </c>
      <c r="D114" s="1056" t="s">
        <v>2320</v>
      </c>
      <c r="E114" s="1057" t="s">
        <v>41</v>
      </c>
      <c r="F114" s="1058">
        <v>3</v>
      </c>
      <c r="G114" s="1059">
        <v>0.27010584144719818</v>
      </c>
      <c r="H114" s="1081">
        <v>0.79230524598765451</v>
      </c>
      <c r="I114" s="1081">
        <v>1.321400292684892</v>
      </c>
      <c r="J114" s="1081">
        <v>1.865975492151561</v>
      </c>
      <c r="K114" s="1082">
        <v>2.4182444548792015</v>
      </c>
      <c r="L114" s="35"/>
      <c r="M114" s="3691"/>
      <c r="N114" s="53" t="s">
        <v>2138</v>
      </c>
      <c r="O114" s="1060"/>
      <c r="P114" s="43">
        <f xml:space="preserve"> IF( SUM( T114:X114 ) = 0, 0, $T$5 )</f>
        <v>0</v>
      </c>
      <c r="Q114" s="43">
        <f xml:space="preserve"> IF( SUM( AA114:AE114 ) = 0, 0, $AA$7 )</f>
        <v>0</v>
      </c>
      <c r="S114" s="1034"/>
      <c r="T114" s="1061">
        <f t="shared" ref="T114:X115" si="36" xml:space="preserve"> IF( ISNUMBER(G114), 0, 1 )</f>
        <v>0</v>
      </c>
      <c r="U114" s="1061">
        <f t="shared" si="36"/>
        <v>0</v>
      </c>
      <c r="V114" s="1061">
        <f t="shared" si="36"/>
        <v>0</v>
      </c>
      <c r="W114" s="1061">
        <f t="shared" si="36"/>
        <v>0</v>
      </c>
      <c r="X114" s="1061">
        <f t="shared" si="36"/>
        <v>0</v>
      </c>
      <c r="Y114" s="1034"/>
      <c r="Z114" s="1034"/>
      <c r="AA114" s="1061">
        <f t="shared" ref="AA114:AE118" si="37">IF( AND( ISNUMBER( G114), G114&gt;=0), 0, 1)</f>
        <v>0</v>
      </c>
      <c r="AB114" s="1061">
        <f t="shared" si="37"/>
        <v>0</v>
      </c>
      <c r="AC114" s="1061">
        <f t="shared" si="37"/>
        <v>0</v>
      </c>
      <c r="AD114" s="1061">
        <f t="shared" si="37"/>
        <v>0</v>
      </c>
      <c r="AE114" s="1061">
        <f t="shared" si="37"/>
        <v>0</v>
      </c>
      <c r="AF114" s="1034"/>
    </row>
    <row r="115" spans="2:32" x14ac:dyDescent="0.2">
      <c r="B115" s="1062">
        <f>B114+1</f>
        <v>84</v>
      </c>
      <c r="C115" s="1063" t="s">
        <v>2321</v>
      </c>
      <c r="D115" s="1064" t="s">
        <v>2322</v>
      </c>
      <c r="E115" s="1065" t="s">
        <v>41</v>
      </c>
      <c r="F115" s="1066">
        <v>3</v>
      </c>
      <c r="G115" s="1069">
        <v>6.8155537510161845E-2</v>
      </c>
      <c r="H115" s="1093">
        <v>0.19800574444905644</v>
      </c>
      <c r="I115" s="1093">
        <v>0.32896177316661884</v>
      </c>
      <c r="J115" s="1093">
        <v>0.46567043966031263</v>
      </c>
      <c r="K115" s="1094">
        <v>0.60064638197221099</v>
      </c>
      <c r="L115" s="35"/>
      <c r="M115" s="3692"/>
      <c r="N115" s="1132" t="s">
        <v>2138</v>
      </c>
      <c r="O115" s="1060"/>
      <c r="P115" s="43">
        <f xml:space="preserve"> IF( SUM( T115:X115 ) = 0, 0, $T$5 )</f>
        <v>0</v>
      </c>
      <c r="Q115" s="43">
        <f xml:space="preserve"> IF( SUM( AA115:AE115 ) = 0, 0, $AA$7 )</f>
        <v>0</v>
      </c>
      <c r="S115" s="1034"/>
      <c r="T115" s="1061">
        <f t="shared" si="36"/>
        <v>0</v>
      </c>
      <c r="U115" s="1061">
        <f t="shared" si="36"/>
        <v>0</v>
      </c>
      <c r="V115" s="1061">
        <f t="shared" si="36"/>
        <v>0</v>
      </c>
      <c r="W115" s="1061">
        <f t="shared" si="36"/>
        <v>0</v>
      </c>
      <c r="X115" s="1061">
        <f t="shared" si="36"/>
        <v>0</v>
      </c>
      <c r="Y115" s="1034"/>
      <c r="Z115" s="1034"/>
      <c r="AA115" s="1061">
        <f t="shared" si="37"/>
        <v>0</v>
      </c>
      <c r="AB115" s="1061">
        <f t="shared" si="37"/>
        <v>0</v>
      </c>
      <c r="AC115" s="1061">
        <f t="shared" si="37"/>
        <v>0</v>
      </c>
      <c r="AD115" s="1061">
        <f t="shared" si="37"/>
        <v>0</v>
      </c>
      <c r="AE115" s="1061">
        <f t="shared" si="37"/>
        <v>0</v>
      </c>
      <c r="AF115" s="1034"/>
    </row>
    <row r="116" spans="2:32" x14ac:dyDescent="0.2">
      <c r="B116" s="1062">
        <f>B115+1</f>
        <v>85</v>
      </c>
      <c r="C116" s="1063" t="s">
        <v>2323</v>
      </c>
      <c r="D116" s="1064" t="s">
        <v>2324</v>
      </c>
      <c r="E116" s="1065" t="s">
        <v>41</v>
      </c>
      <c r="F116" s="1066">
        <v>3</v>
      </c>
      <c r="G116" s="523">
        <v>0.43834667547956802</v>
      </c>
      <c r="H116" s="524">
        <v>1.366415561227003</v>
      </c>
      <c r="I116" s="524">
        <v>2.3664576415915599</v>
      </c>
      <c r="J116" s="524">
        <v>3.3983461782133828</v>
      </c>
      <c r="K116" s="675">
        <v>4.4190710806594318</v>
      </c>
      <c r="L116" s="35"/>
      <c r="M116" s="3692"/>
      <c r="N116" s="1068" t="s">
        <v>2138</v>
      </c>
      <c r="O116" s="1060"/>
      <c r="P116" s="43">
        <f xml:space="preserve"> IF( SUM( T116:X116 ) = 0, 0, $T$5 )</f>
        <v>0</v>
      </c>
      <c r="Q116" s="43">
        <f xml:space="preserve"> IF( SUM( AA116:AE116 ) = 0, 0, $AA$7 )</f>
        <v>0</v>
      </c>
      <c r="S116" s="1034"/>
      <c r="T116" s="1061">
        <f>IF('[2]Validation flags'!$H$3=1,0, IF( ISNUMBER(G116), 0, 1 ))</f>
        <v>0</v>
      </c>
      <c r="U116" s="1061">
        <f>IF('[2]Validation flags'!$H$3=1,0, IF( ISNUMBER(H116), 0, 1 ))</f>
        <v>0</v>
      </c>
      <c r="V116" s="1061">
        <f>IF('[2]Validation flags'!$H$3=1,0, IF( ISNUMBER(I116), 0, 1 ))</f>
        <v>0</v>
      </c>
      <c r="W116" s="1061">
        <f>IF('[2]Validation flags'!$H$3=1,0, IF( ISNUMBER(J116), 0, 1 ))</f>
        <v>0</v>
      </c>
      <c r="X116" s="1061">
        <f>IF('[2]Validation flags'!$H$3=1,0, IF( ISNUMBER(K116), 0, 1 ))</f>
        <v>0</v>
      </c>
      <c r="Y116" s="1034"/>
      <c r="Z116" s="1034"/>
      <c r="AA116" s="1061">
        <f t="shared" si="37"/>
        <v>0</v>
      </c>
      <c r="AB116" s="1061">
        <f t="shared" si="37"/>
        <v>0</v>
      </c>
      <c r="AC116" s="1061">
        <f t="shared" si="37"/>
        <v>0</v>
      </c>
      <c r="AD116" s="1061">
        <f t="shared" si="37"/>
        <v>0</v>
      </c>
      <c r="AE116" s="1061">
        <f t="shared" si="37"/>
        <v>0</v>
      </c>
      <c r="AF116" s="1034"/>
    </row>
    <row r="117" spans="2:32" x14ac:dyDescent="0.2">
      <c r="B117" s="1062">
        <f>B116+1</f>
        <v>86</v>
      </c>
      <c r="C117" s="1063" t="s">
        <v>2325</v>
      </c>
      <c r="D117" s="1064" t="s">
        <v>2326</v>
      </c>
      <c r="E117" s="1065" t="s">
        <v>41</v>
      </c>
      <c r="F117" s="1066">
        <v>3</v>
      </c>
      <c r="G117" s="523">
        <v>3.6010631723579968E-2</v>
      </c>
      <c r="H117" s="524">
        <v>0.10572514229721662</v>
      </c>
      <c r="I117" s="524">
        <v>0.17466940260665131</v>
      </c>
      <c r="J117" s="524">
        <v>0.24702750988267153</v>
      </c>
      <c r="K117" s="675">
        <v>0.32012440595322145</v>
      </c>
      <c r="L117" s="35"/>
      <c r="M117" s="3693"/>
      <c r="N117" s="1132" t="s">
        <v>2138</v>
      </c>
      <c r="O117" s="1060"/>
      <c r="P117" s="43">
        <f xml:space="preserve"> IF( SUM( T117:X117 ) = 0, 0, $T$5 )</f>
        <v>0</v>
      </c>
      <c r="Q117" s="43">
        <f xml:space="preserve"> IF( SUM( AA117:AE117 ) = 0, 0, $AA$7 )</f>
        <v>0</v>
      </c>
      <c r="S117" s="1034"/>
      <c r="T117" s="1061">
        <f>IF('[2]Validation flags'!$H$3=1,0, IF( ISNUMBER(G117), 0, 1 ))</f>
        <v>0</v>
      </c>
      <c r="U117" s="1061">
        <f>IF('[2]Validation flags'!$H$3=1,0, IF( ISNUMBER(H117), 0, 1 ))</f>
        <v>0</v>
      </c>
      <c r="V117" s="1061">
        <f>IF('[2]Validation flags'!$H$3=1,0, IF( ISNUMBER(I117), 0, 1 ))</f>
        <v>0</v>
      </c>
      <c r="W117" s="1061">
        <f>IF('[2]Validation flags'!$H$3=1,0, IF( ISNUMBER(J117), 0, 1 ))</f>
        <v>0</v>
      </c>
      <c r="X117" s="1061">
        <f>IF('[2]Validation flags'!$H$3=1,0, IF( ISNUMBER(K117), 0, 1 ))</f>
        <v>0</v>
      </c>
      <c r="Y117" s="1034"/>
      <c r="Z117" s="1034"/>
      <c r="AA117" s="1061">
        <f t="shared" si="37"/>
        <v>0</v>
      </c>
      <c r="AB117" s="1061">
        <f t="shared" si="37"/>
        <v>0</v>
      </c>
      <c r="AC117" s="1061">
        <f t="shared" si="37"/>
        <v>0</v>
      </c>
      <c r="AD117" s="1061">
        <f t="shared" si="37"/>
        <v>0</v>
      </c>
      <c r="AE117" s="1061">
        <f t="shared" si="37"/>
        <v>0</v>
      </c>
      <c r="AF117" s="1034"/>
    </row>
    <row r="118" spans="2:32" ht="15" thickBot="1" x14ac:dyDescent="0.25">
      <c r="B118" s="1108">
        <f>B117+1</f>
        <v>87</v>
      </c>
      <c r="C118" s="1109" t="s">
        <v>2327</v>
      </c>
      <c r="D118" s="1110" t="s">
        <v>2328</v>
      </c>
      <c r="E118" s="1111" t="s">
        <v>41</v>
      </c>
      <c r="F118" s="1112">
        <v>3</v>
      </c>
      <c r="G118" s="695">
        <v>0</v>
      </c>
      <c r="H118" s="696">
        <v>0</v>
      </c>
      <c r="I118" s="696">
        <v>0</v>
      </c>
      <c r="J118" s="696">
        <v>0</v>
      </c>
      <c r="K118" s="697">
        <v>0</v>
      </c>
      <c r="L118" s="35"/>
      <c r="M118" s="1116"/>
      <c r="N118" s="1077" t="s">
        <v>2138</v>
      </c>
      <c r="O118" s="1060"/>
      <c r="P118" s="43">
        <f xml:space="preserve"> IF( SUM( T118:X118 ) = 0, 0, $T$5 )</f>
        <v>0</v>
      </c>
      <c r="Q118" s="43">
        <f xml:space="preserve"> IF( SUM( AA118:AE118 ) = 0, 0, $AA$7 )</f>
        <v>0</v>
      </c>
      <c r="S118" s="1034"/>
      <c r="T118" s="1061">
        <f>IF('[2]Validation flags'!$B$3="Thames Water", IF( ISNUMBER(G118), 0, 1 ),0)</f>
        <v>0</v>
      </c>
      <c r="U118" s="1061">
        <f>IF('[2]Validation flags'!$B$3="Thames Water", IF( ISNUMBER(H118), 0, 1 ),0)</f>
        <v>0</v>
      </c>
      <c r="V118" s="1061">
        <f>IF('[2]Validation flags'!$B$3="Thames Water", IF( ISNUMBER(I118), 0, 1 ),0)</f>
        <v>0</v>
      </c>
      <c r="W118" s="1061">
        <f>IF('[2]Validation flags'!$B$3="Thames Water", IF( ISNUMBER(J118), 0, 1 ),0)</f>
        <v>0</v>
      </c>
      <c r="X118" s="1061">
        <f>IF('[2]Validation flags'!$B$3="Thames Water", IF( ISNUMBER(K118), 0, 1 ),0)</f>
        <v>0</v>
      </c>
      <c r="Y118" s="1034"/>
      <c r="Z118" s="1034"/>
      <c r="AA118" s="1061">
        <f t="shared" si="37"/>
        <v>0</v>
      </c>
      <c r="AB118" s="1061">
        <f t="shared" si="37"/>
        <v>0</v>
      </c>
      <c r="AC118" s="1061">
        <f t="shared" si="37"/>
        <v>0</v>
      </c>
      <c r="AD118" s="1061">
        <f t="shared" si="37"/>
        <v>0</v>
      </c>
      <c r="AE118" s="1061">
        <f t="shared" si="37"/>
        <v>0</v>
      </c>
      <c r="AF118" s="1034"/>
    </row>
    <row r="119" spans="2:32" ht="15" thickBot="1" x14ac:dyDescent="0.25">
      <c r="B119" s="35"/>
      <c r="C119" s="35"/>
      <c r="D119" s="35"/>
      <c r="E119" s="35"/>
      <c r="F119" s="35"/>
      <c r="G119" s="35"/>
      <c r="H119" s="35"/>
      <c r="I119" s="35"/>
      <c r="J119" s="35"/>
      <c r="K119" s="35"/>
      <c r="L119" s="35"/>
      <c r="M119" s="123"/>
      <c r="N119" s="123"/>
      <c r="O119" s="1060"/>
      <c r="P119" s="43"/>
      <c r="Q119" s="651"/>
      <c r="S119" s="1034"/>
      <c r="T119" s="1050"/>
      <c r="U119" s="1050"/>
      <c r="V119" s="1050"/>
      <c r="W119" s="1050"/>
      <c r="X119" s="1050"/>
      <c r="Y119" s="1034"/>
      <c r="Z119" s="1034"/>
      <c r="AA119" s="1050"/>
      <c r="AB119" s="1050"/>
      <c r="AC119" s="1050"/>
      <c r="AD119" s="1050"/>
      <c r="AE119" s="1050"/>
      <c r="AF119" s="1034"/>
    </row>
    <row r="120" spans="2:32" ht="15" thickBot="1" x14ac:dyDescent="0.25">
      <c r="B120" s="1040" t="s">
        <v>2102</v>
      </c>
      <c r="C120" s="1053" t="s">
        <v>2329</v>
      </c>
      <c r="D120" s="35"/>
      <c r="E120" s="35"/>
      <c r="F120" s="35"/>
      <c r="G120" s="35"/>
      <c r="H120" s="35"/>
      <c r="I120" s="35"/>
      <c r="J120" s="35"/>
      <c r="K120" s="35"/>
      <c r="L120" s="35"/>
      <c r="M120" s="123"/>
      <c r="N120" s="123"/>
      <c r="O120" s="1060"/>
      <c r="P120" s="43"/>
      <c r="Q120" s="651"/>
      <c r="S120" s="1034"/>
      <c r="Y120" s="1034"/>
      <c r="Z120" s="1034"/>
      <c r="AF120" s="1034"/>
    </row>
    <row r="121" spans="2:32" x14ac:dyDescent="0.2">
      <c r="B121" s="1054">
        <v>88</v>
      </c>
      <c r="C121" s="1055" t="s">
        <v>2330</v>
      </c>
      <c r="D121" s="1056" t="s">
        <v>2331</v>
      </c>
      <c r="E121" s="1057" t="s">
        <v>41</v>
      </c>
      <c r="F121" s="1058">
        <v>3</v>
      </c>
      <c r="G121" s="1059">
        <v>-0.27860732587404397</v>
      </c>
      <c r="H121" s="1081">
        <v>-0.89900289890865759</v>
      </c>
      <c r="I121" s="1081">
        <v>-1.5821885318552895</v>
      </c>
      <c r="J121" s="1081">
        <v>-2.3041165095012777</v>
      </c>
      <c r="K121" s="1082">
        <v>-3.0459815693463268</v>
      </c>
      <c r="L121" s="35"/>
      <c r="M121" s="3691"/>
      <c r="N121" s="53" t="s">
        <v>2163</v>
      </c>
      <c r="O121" s="1060"/>
      <c r="P121" s="43">
        <f xml:space="preserve"> IF( SUM( T121:X121 ) = 0, 0, $T$5 )</f>
        <v>0</v>
      </c>
      <c r="Q121" s="43">
        <f xml:space="preserve"> IF( SUM( AA121:AE121 ) = 0, 0, $AA$20 )</f>
        <v>0</v>
      </c>
      <c r="S121" s="1034"/>
      <c r="T121" s="1061">
        <f t="shared" ref="T121:X122" si="38" xml:space="preserve"> IF( ISNUMBER(G121), 0, 1 )</f>
        <v>0</v>
      </c>
      <c r="U121" s="1061">
        <f t="shared" si="38"/>
        <v>0</v>
      </c>
      <c r="V121" s="1061">
        <f t="shared" si="38"/>
        <v>0</v>
      </c>
      <c r="W121" s="1061">
        <f t="shared" si="38"/>
        <v>0</v>
      </c>
      <c r="X121" s="1061">
        <f t="shared" si="38"/>
        <v>0</v>
      </c>
      <c r="Y121" s="1034"/>
      <c r="Z121" s="1034"/>
      <c r="AA121" s="1061">
        <f t="shared" ref="AA121:AE125" si="39">IF( AND( ISNUMBER( G121), G121&lt;=0), 0, 1)</f>
        <v>0</v>
      </c>
      <c r="AB121" s="1061">
        <f t="shared" si="39"/>
        <v>0</v>
      </c>
      <c r="AC121" s="1061">
        <f t="shared" si="39"/>
        <v>0</v>
      </c>
      <c r="AD121" s="1061">
        <f t="shared" si="39"/>
        <v>0</v>
      </c>
      <c r="AE121" s="1061">
        <f t="shared" si="39"/>
        <v>0</v>
      </c>
      <c r="AF121" s="1034"/>
    </row>
    <row r="122" spans="2:32" x14ac:dyDescent="0.2">
      <c r="B122" s="1062">
        <f>B121+1</f>
        <v>89</v>
      </c>
      <c r="C122" s="1063" t="s">
        <v>2332</v>
      </c>
      <c r="D122" s="1064" t="s">
        <v>2333</v>
      </c>
      <c r="E122" s="1065" t="s">
        <v>41</v>
      </c>
      <c r="F122" s="1066">
        <v>3</v>
      </c>
      <c r="G122" s="1069">
        <v>-7.0300708594361522E-2</v>
      </c>
      <c r="H122" s="1093">
        <v>-0.22446368925341972</v>
      </c>
      <c r="I122" s="1093">
        <v>-0.3931620380033517</v>
      </c>
      <c r="J122" s="1093">
        <v>-0.57537352059314717</v>
      </c>
      <c r="K122" s="1094">
        <v>-0.75267146273800789</v>
      </c>
      <c r="L122" s="35"/>
      <c r="M122" s="3692"/>
      <c r="N122" s="1132" t="s">
        <v>2163</v>
      </c>
      <c r="O122" s="1060"/>
      <c r="P122" s="43">
        <f xml:space="preserve"> IF( SUM( T122:X122 ) = 0, 0, $T$5 )</f>
        <v>0</v>
      </c>
      <c r="Q122" s="43">
        <f xml:space="preserve"> IF( SUM( AA122:AE122 ) = 0, 0, $AA$20 )</f>
        <v>0</v>
      </c>
      <c r="S122" s="1034"/>
      <c r="T122" s="1061">
        <f t="shared" si="38"/>
        <v>0</v>
      </c>
      <c r="U122" s="1061">
        <f t="shared" si="38"/>
        <v>0</v>
      </c>
      <c r="V122" s="1061">
        <f t="shared" si="38"/>
        <v>0</v>
      </c>
      <c r="W122" s="1061">
        <f t="shared" si="38"/>
        <v>0</v>
      </c>
      <c r="X122" s="1061">
        <f t="shared" si="38"/>
        <v>0</v>
      </c>
      <c r="Y122" s="1034"/>
      <c r="Z122" s="1034"/>
      <c r="AA122" s="1061">
        <f t="shared" si="39"/>
        <v>0</v>
      </c>
      <c r="AB122" s="1061">
        <f t="shared" si="39"/>
        <v>0</v>
      </c>
      <c r="AC122" s="1061">
        <f t="shared" si="39"/>
        <v>0</v>
      </c>
      <c r="AD122" s="1061">
        <f t="shared" si="39"/>
        <v>0</v>
      </c>
      <c r="AE122" s="1061">
        <f t="shared" si="39"/>
        <v>0</v>
      </c>
      <c r="AF122" s="1034"/>
    </row>
    <row r="123" spans="2:32" x14ac:dyDescent="0.2">
      <c r="B123" s="1062">
        <f>B122+1</f>
        <v>90</v>
      </c>
      <c r="C123" s="1063" t="s">
        <v>2334</v>
      </c>
      <c r="D123" s="1064" t="s">
        <v>2335</v>
      </c>
      <c r="E123" s="1065" t="s">
        <v>41</v>
      </c>
      <c r="F123" s="1066">
        <v>3</v>
      </c>
      <c r="G123" s="523">
        <v>-0.45214347978110575</v>
      </c>
      <c r="H123" s="524">
        <v>-1.5591349644239401</v>
      </c>
      <c r="I123" s="524">
        <v>-2.8783210794690417</v>
      </c>
      <c r="J123" s="524">
        <v>-4.2834514128977297</v>
      </c>
      <c r="K123" s="675">
        <v>-5.6593265265206041</v>
      </c>
      <c r="L123" s="35"/>
      <c r="M123" s="3692"/>
      <c r="N123" s="1068" t="s">
        <v>2163</v>
      </c>
      <c r="O123" s="1060"/>
      <c r="P123" s="43">
        <f xml:space="preserve"> IF( SUM( T123:X123 ) = 0, 0, $T$5 )</f>
        <v>0</v>
      </c>
      <c r="Q123" s="43">
        <f xml:space="preserve"> IF( SUM( AA123:AE123 ) = 0, 0, $AA$20 )</f>
        <v>0</v>
      </c>
      <c r="S123" s="1034"/>
      <c r="T123" s="1061">
        <f>IF('[2]Validation flags'!$H$3=1,0, IF( ISNUMBER(G123), 0, 1 ))</f>
        <v>0</v>
      </c>
      <c r="U123" s="1061">
        <f>IF('[2]Validation flags'!$H$3=1,0, IF( ISNUMBER(H123), 0, 1 ))</f>
        <v>0</v>
      </c>
      <c r="V123" s="1061">
        <f>IF('[2]Validation flags'!$H$3=1,0, IF( ISNUMBER(I123), 0, 1 ))</f>
        <v>0</v>
      </c>
      <c r="W123" s="1061">
        <f>IF('[2]Validation flags'!$H$3=1,0, IF( ISNUMBER(J123), 0, 1 ))</f>
        <v>0</v>
      </c>
      <c r="X123" s="1061">
        <f>IF('[2]Validation flags'!$H$3=1,0, IF( ISNUMBER(K123), 0, 1 ))</f>
        <v>0</v>
      </c>
      <c r="Y123" s="1034"/>
      <c r="Z123" s="1034"/>
      <c r="AA123" s="1061">
        <f t="shared" si="39"/>
        <v>0</v>
      </c>
      <c r="AB123" s="1061">
        <f t="shared" si="39"/>
        <v>0</v>
      </c>
      <c r="AC123" s="1061">
        <f t="shared" si="39"/>
        <v>0</v>
      </c>
      <c r="AD123" s="1061">
        <f t="shared" si="39"/>
        <v>0</v>
      </c>
      <c r="AE123" s="1061">
        <f t="shared" si="39"/>
        <v>0</v>
      </c>
      <c r="AF123" s="1034"/>
    </row>
    <row r="124" spans="2:32" x14ac:dyDescent="0.2">
      <c r="B124" s="1062">
        <f>B123+1</f>
        <v>91</v>
      </c>
      <c r="C124" s="1063" t="s">
        <v>2336</v>
      </c>
      <c r="D124" s="1064" t="s">
        <v>2337</v>
      </c>
      <c r="E124" s="1065" t="s">
        <v>41</v>
      </c>
      <c r="F124" s="1066">
        <v>3</v>
      </c>
      <c r="G124" s="523">
        <v>-3.7144053433968038E-2</v>
      </c>
      <c r="H124" s="524">
        <v>-0.11997309280129009</v>
      </c>
      <c r="I124" s="524">
        <v>-0.20845002221224992</v>
      </c>
      <c r="J124" s="524">
        <v>-0.30476067617044855</v>
      </c>
      <c r="K124" s="675">
        <v>-0.40298026097355355</v>
      </c>
      <c r="L124" s="35"/>
      <c r="M124" s="3693"/>
      <c r="N124" s="1132" t="s">
        <v>2163</v>
      </c>
      <c r="O124" s="1060"/>
      <c r="P124" s="43">
        <f xml:space="preserve"> IF( SUM( T124:X124 ) = 0, 0, $T$5 )</f>
        <v>0</v>
      </c>
      <c r="Q124" s="43">
        <f xml:space="preserve"> IF( SUM( AA124:AE124 ) = 0, 0, $AA$20 )</f>
        <v>0</v>
      </c>
      <c r="S124" s="1034"/>
      <c r="T124" s="1061">
        <f>IF('[2]Validation flags'!$H$3=1,0, IF( ISNUMBER(G124), 0, 1 ))</f>
        <v>0</v>
      </c>
      <c r="U124" s="1061">
        <f>IF('[2]Validation flags'!$H$3=1,0, IF( ISNUMBER(H124), 0, 1 ))</f>
        <v>0</v>
      </c>
      <c r="V124" s="1061">
        <f>IF('[2]Validation flags'!$H$3=1,0, IF( ISNUMBER(I124), 0, 1 ))</f>
        <v>0</v>
      </c>
      <c r="W124" s="1061">
        <f>IF('[2]Validation flags'!$H$3=1,0, IF( ISNUMBER(J124), 0, 1 ))</f>
        <v>0</v>
      </c>
      <c r="X124" s="1061">
        <f>IF('[2]Validation flags'!$H$3=1,0, IF( ISNUMBER(K124), 0, 1 ))</f>
        <v>0</v>
      </c>
      <c r="Y124" s="1034"/>
      <c r="Z124" s="1034"/>
      <c r="AA124" s="1061">
        <f t="shared" si="39"/>
        <v>0</v>
      </c>
      <c r="AB124" s="1061">
        <f t="shared" si="39"/>
        <v>0</v>
      </c>
      <c r="AC124" s="1061">
        <f t="shared" si="39"/>
        <v>0</v>
      </c>
      <c r="AD124" s="1061">
        <f t="shared" si="39"/>
        <v>0</v>
      </c>
      <c r="AE124" s="1061">
        <f t="shared" si="39"/>
        <v>0</v>
      </c>
      <c r="AF124" s="1034"/>
    </row>
    <row r="125" spans="2:32" ht="15" thickBot="1" x14ac:dyDescent="0.25">
      <c r="B125" s="1108">
        <f>B124+1</f>
        <v>92</v>
      </c>
      <c r="C125" s="1109" t="s">
        <v>2338</v>
      </c>
      <c r="D125" s="1110" t="s">
        <v>2339</v>
      </c>
      <c r="E125" s="1111" t="s">
        <v>41</v>
      </c>
      <c r="F125" s="1112">
        <v>3</v>
      </c>
      <c r="G125" s="695">
        <v>0</v>
      </c>
      <c r="H125" s="696">
        <v>0</v>
      </c>
      <c r="I125" s="696">
        <v>0</v>
      </c>
      <c r="J125" s="696">
        <v>0</v>
      </c>
      <c r="K125" s="697">
        <v>0</v>
      </c>
      <c r="L125" s="35"/>
      <c r="M125" s="1116"/>
      <c r="N125" s="1077" t="s">
        <v>2163</v>
      </c>
      <c r="O125" s="1060"/>
      <c r="P125" s="43">
        <f xml:space="preserve"> IF( SUM( T125:X125 ) = 0, 0, $T$5 )</f>
        <v>0</v>
      </c>
      <c r="Q125" s="43">
        <f xml:space="preserve"> IF( SUM( AA125:AE125 ) = 0, 0, $AA$20 )</f>
        <v>0</v>
      </c>
      <c r="S125" s="1034"/>
      <c r="T125" s="1061">
        <f>IF('[2]Validation flags'!$B$3="Thames Water", IF( ISNUMBER(G125), 0, 1 ),0)</f>
        <v>0</v>
      </c>
      <c r="U125" s="1061">
        <f>IF('[2]Validation flags'!$B$3="Thames Water", IF( ISNUMBER(H125), 0, 1 ),0)</f>
        <v>0</v>
      </c>
      <c r="V125" s="1061">
        <f>IF('[2]Validation flags'!$B$3="Thames Water", IF( ISNUMBER(I125), 0, 1 ),0)</f>
        <v>0</v>
      </c>
      <c r="W125" s="1061">
        <f>IF('[2]Validation flags'!$B$3="Thames Water", IF( ISNUMBER(J125), 0, 1 ),0)</f>
        <v>0</v>
      </c>
      <c r="X125" s="1061">
        <f>IF('[2]Validation flags'!$B$3="Thames Water", IF( ISNUMBER(K125), 0, 1 ),0)</f>
        <v>0</v>
      </c>
      <c r="Y125" s="1034"/>
      <c r="Z125" s="1034"/>
      <c r="AA125" s="1061">
        <f t="shared" si="39"/>
        <v>0</v>
      </c>
      <c r="AB125" s="1061">
        <f t="shared" si="39"/>
        <v>0</v>
      </c>
      <c r="AC125" s="1061">
        <f t="shared" si="39"/>
        <v>0</v>
      </c>
      <c r="AD125" s="1061">
        <f t="shared" si="39"/>
        <v>0</v>
      </c>
      <c r="AE125" s="1061">
        <f t="shared" si="39"/>
        <v>0</v>
      </c>
      <c r="AF125" s="1034"/>
    </row>
    <row r="126" spans="2:32" ht="15" thickBot="1" x14ac:dyDescent="0.25">
      <c r="B126" s="1133"/>
      <c r="C126" s="1134"/>
      <c r="D126" s="1135"/>
      <c r="E126" s="1135"/>
      <c r="F126" s="1135"/>
      <c r="G126" s="71"/>
      <c r="H126" s="71"/>
      <c r="I126" s="71"/>
      <c r="J126" s="71"/>
      <c r="K126" s="71"/>
      <c r="L126" s="35"/>
      <c r="M126" s="279"/>
      <c r="N126" s="279"/>
      <c r="O126" s="1060"/>
      <c r="P126" s="43"/>
      <c r="Q126" s="651"/>
      <c r="S126" s="1034"/>
      <c r="Y126" s="1034"/>
      <c r="Z126" s="1034"/>
      <c r="AF126" s="1034"/>
    </row>
    <row r="127" spans="2:32" ht="15" thickBot="1" x14ac:dyDescent="0.25">
      <c r="B127" s="1040" t="s">
        <v>2340</v>
      </c>
      <c r="C127" s="1053" t="s">
        <v>2341</v>
      </c>
      <c r="D127" s="35"/>
      <c r="E127" s="35"/>
      <c r="F127" s="35"/>
      <c r="G127" s="35"/>
      <c r="H127" s="35"/>
      <c r="I127" s="35"/>
      <c r="J127" s="35"/>
      <c r="K127" s="35"/>
      <c r="L127" s="35"/>
      <c r="M127" s="123"/>
      <c r="N127" s="123"/>
      <c r="O127" s="1060"/>
      <c r="P127" s="43"/>
      <c r="Q127" s="651"/>
      <c r="S127" s="1034"/>
      <c r="Y127" s="1034"/>
      <c r="Z127" s="1034"/>
      <c r="AF127" s="1034"/>
    </row>
    <row r="128" spans="2:32" x14ac:dyDescent="0.2">
      <c r="B128" s="1054">
        <v>93</v>
      </c>
      <c r="C128" s="1136" t="s">
        <v>2342</v>
      </c>
      <c r="D128" s="1137" t="s">
        <v>2343</v>
      </c>
      <c r="E128" s="1138" t="s">
        <v>1880</v>
      </c>
      <c r="F128" s="1139">
        <v>2</v>
      </c>
      <c r="G128" s="1140">
        <f>[2]App29!H$122</f>
        <v>0.17</v>
      </c>
      <c r="H128" s="1141">
        <f>[2]App29!I$122</f>
        <v>0.17</v>
      </c>
      <c r="I128" s="1141">
        <f>[2]App29!J$122</f>
        <v>0.17</v>
      </c>
      <c r="J128" s="1141">
        <f>[2]App29!K$122</f>
        <v>0.17</v>
      </c>
      <c r="K128" s="1142">
        <f>[2]App29!L$122</f>
        <v>0.17</v>
      </c>
      <c r="L128" s="35"/>
      <c r="M128" s="1143" t="s">
        <v>2344</v>
      </c>
      <c r="N128" s="1144"/>
      <c r="O128" s="1060"/>
      <c r="P128" s="43"/>
      <c r="Q128" s="651"/>
      <c r="S128" s="1034"/>
      <c r="T128" s="1050"/>
      <c r="U128" s="1050"/>
      <c r="V128" s="1050"/>
      <c r="W128" s="1050"/>
      <c r="X128" s="1050"/>
      <c r="Y128" s="1034"/>
      <c r="Z128" s="1034"/>
      <c r="AA128" s="1050"/>
      <c r="AB128" s="1050"/>
      <c r="AC128" s="1050"/>
      <c r="AD128" s="1050"/>
      <c r="AE128" s="1050"/>
      <c r="AF128" s="1034"/>
    </row>
    <row r="129" spans="2:32" ht="15" thickBot="1" x14ac:dyDescent="0.25">
      <c r="B129" s="1108">
        <f>B128+1</f>
        <v>94</v>
      </c>
      <c r="C129" s="1109" t="s">
        <v>2345</v>
      </c>
      <c r="D129" s="1110" t="s">
        <v>2346</v>
      </c>
      <c r="E129" s="1111" t="s">
        <v>1880</v>
      </c>
      <c r="F129" s="1145">
        <v>2</v>
      </c>
      <c r="G129" s="1146">
        <v>0</v>
      </c>
      <c r="H129" s="1147">
        <v>0</v>
      </c>
      <c r="I129" s="1147">
        <v>0</v>
      </c>
      <c r="J129" s="1147">
        <v>0</v>
      </c>
      <c r="K129" s="1148">
        <v>0</v>
      </c>
      <c r="L129" s="35"/>
      <c r="M129" s="1149"/>
      <c r="N129" s="1150"/>
      <c r="O129" s="1060"/>
      <c r="P129" s="43">
        <f xml:space="preserve"> IF( SUM( T129:X129 ) = 0, 0, $T$5 )</f>
        <v>0</v>
      </c>
      <c r="Q129" s="651"/>
      <c r="S129" s="1034"/>
      <c r="T129" s="1061">
        <f>IF('[2]Validation flags'!$B$3="Thames Water", IF( ISNUMBER(G129), 0, 1 ),0)</f>
        <v>0</v>
      </c>
      <c r="U129" s="1061">
        <f>IF('[2]Validation flags'!$B$3="Thames Water", IF( ISNUMBER(H129), 0, 1 ),0)</f>
        <v>0</v>
      </c>
      <c r="V129" s="1061">
        <f>IF('[2]Validation flags'!$B$3="Thames Water", IF( ISNUMBER(I129), 0, 1 ),0)</f>
        <v>0</v>
      </c>
      <c r="W129" s="1061">
        <f>IF('[2]Validation flags'!$B$3="Thames Water", IF( ISNUMBER(J129), 0, 1 ),0)</f>
        <v>0</v>
      </c>
      <c r="X129" s="1061">
        <f>IF('[2]Validation flags'!$B$3="Thames Water", IF( ISNUMBER(K129), 0, 1 ),0)</f>
        <v>0</v>
      </c>
      <c r="Y129" s="1034"/>
      <c r="Z129" s="1034"/>
      <c r="AB129" s="1050"/>
      <c r="AC129" s="1050"/>
      <c r="AD129" s="1050"/>
      <c r="AE129" s="1050"/>
      <c r="AF129" s="1034"/>
    </row>
    <row r="130" spans="2:32" x14ac:dyDescent="0.2">
      <c r="B130" s="1133"/>
      <c r="C130" s="1134"/>
      <c r="D130" s="1135"/>
      <c r="E130" s="1135"/>
      <c r="F130" s="1135"/>
      <c r="G130" s="1151"/>
      <c r="H130" s="1151"/>
      <c r="I130" s="1151"/>
      <c r="J130" s="1151"/>
      <c r="K130" s="1151"/>
      <c r="L130" s="35"/>
      <c r="M130" s="279"/>
      <c r="N130" s="279"/>
      <c r="O130" s="1060"/>
      <c r="P130" s="466"/>
      <c r="Q130" s="466"/>
      <c r="S130" s="1034"/>
      <c r="Y130" s="1034"/>
      <c r="Z130" s="1034"/>
      <c r="AF130" s="1034"/>
    </row>
    <row r="131" spans="2:32" ht="15" x14ac:dyDescent="0.2">
      <c r="B131" s="1152" t="s">
        <v>2347</v>
      </c>
      <c r="C131" s="1134"/>
      <c r="D131" s="1135"/>
      <c r="E131" s="1135"/>
      <c r="F131" s="1135"/>
      <c r="G131" s="1151"/>
      <c r="H131" s="1151"/>
      <c r="I131" s="1151"/>
      <c r="J131" s="1151"/>
      <c r="K131" s="1151"/>
      <c r="L131" s="35"/>
      <c r="M131" s="279"/>
      <c r="N131" s="279"/>
      <c r="O131" s="1060"/>
      <c r="P131" s="466"/>
      <c r="Q131" s="466"/>
      <c r="S131" s="1034"/>
      <c r="Y131" s="1034"/>
      <c r="Z131" s="1034"/>
      <c r="AA131" s="1153">
        <f>SUM(AA21:AE125)+SUM(AA8:AE18)</f>
        <v>0</v>
      </c>
      <c r="AF131" s="1034"/>
    </row>
    <row r="132" spans="2:32" ht="15" thickBot="1" x14ac:dyDescent="0.25">
      <c r="B132" s="1133"/>
      <c r="C132" s="1134"/>
      <c r="D132" s="1135"/>
      <c r="E132" s="1135"/>
      <c r="F132" s="1135"/>
      <c r="G132" s="1151"/>
      <c r="H132" s="1151"/>
      <c r="I132" s="1151"/>
      <c r="J132" s="1151"/>
      <c r="K132" s="1151"/>
      <c r="L132" s="35"/>
      <c r="M132" s="279"/>
      <c r="N132" s="279"/>
      <c r="O132" s="1060"/>
      <c r="P132" s="466"/>
      <c r="Q132" s="466"/>
      <c r="S132" s="1034"/>
      <c r="Y132" s="1034"/>
      <c r="Z132" s="1034"/>
      <c r="AF132" s="1034"/>
    </row>
    <row r="133" spans="2:32" ht="15" outlineLevel="1" thickBot="1" x14ac:dyDescent="0.25">
      <c r="B133" s="1040" t="s">
        <v>2348</v>
      </c>
      <c r="C133" s="1053" t="s">
        <v>2349</v>
      </c>
      <c r="D133" s="35"/>
      <c r="E133" s="35"/>
      <c r="F133" s="35"/>
      <c r="G133" s="35"/>
      <c r="H133" s="35"/>
      <c r="I133" s="35"/>
      <c r="J133" s="35"/>
      <c r="K133" s="35"/>
      <c r="L133" s="35"/>
      <c r="M133" s="35"/>
      <c r="N133" s="35"/>
      <c r="O133" s="1060"/>
      <c r="P133" s="466"/>
      <c r="Q133" s="466"/>
      <c r="S133" s="1034"/>
      <c r="Y133" s="1034"/>
      <c r="Z133" s="1034"/>
      <c r="AF133" s="1034"/>
    </row>
    <row r="134" spans="2:32" outlineLevel="1" x14ac:dyDescent="0.2">
      <c r="B134" s="1054">
        <v>95</v>
      </c>
      <c r="C134" s="1055" t="s">
        <v>2350</v>
      </c>
      <c r="D134" s="1056" t="s">
        <v>2351</v>
      </c>
      <c r="E134" s="1057" t="s">
        <v>41</v>
      </c>
      <c r="F134" s="1058">
        <v>3</v>
      </c>
      <c r="G134" s="1154">
        <f t="shared" ref="G134:K144" si="40">G8/(1-G$128)</f>
        <v>0</v>
      </c>
      <c r="H134" s="1155">
        <f t="shared" si="40"/>
        <v>0</v>
      </c>
      <c r="I134" s="1155">
        <f t="shared" si="40"/>
        <v>0</v>
      </c>
      <c r="J134" s="1155">
        <f t="shared" si="40"/>
        <v>8.7464515518459223</v>
      </c>
      <c r="K134" s="1156">
        <f t="shared" si="40"/>
        <v>8.7416507416082663</v>
      </c>
      <c r="L134" s="35"/>
      <c r="M134" s="1157" t="s">
        <v>2352</v>
      </c>
      <c r="N134" s="1158"/>
      <c r="O134" s="1060"/>
      <c r="P134" s="466"/>
      <c r="Q134" s="466"/>
      <c r="S134" s="1034"/>
      <c r="Y134" s="1034"/>
      <c r="Z134" s="1034"/>
      <c r="AF134" s="1034"/>
    </row>
    <row r="135" spans="2:32" outlineLevel="1" x14ac:dyDescent="0.2">
      <c r="B135" s="1062">
        <f>B134+1</f>
        <v>96</v>
      </c>
      <c r="C135" s="1063" t="s">
        <v>2353</v>
      </c>
      <c r="D135" s="1064" t="s">
        <v>2354</v>
      </c>
      <c r="E135" s="1065" t="s">
        <v>41</v>
      </c>
      <c r="F135" s="1066">
        <v>3</v>
      </c>
      <c r="G135" s="1159">
        <f t="shared" si="40"/>
        <v>0</v>
      </c>
      <c r="H135" s="1160">
        <f t="shared" si="40"/>
        <v>0</v>
      </c>
      <c r="I135" s="1160">
        <f t="shared" si="40"/>
        <v>0</v>
      </c>
      <c r="J135" s="1160">
        <f t="shared" si="40"/>
        <v>0</v>
      </c>
      <c r="K135" s="1161">
        <f t="shared" si="40"/>
        <v>0</v>
      </c>
      <c r="L135" s="35"/>
      <c r="M135" s="91"/>
      <c r="N135" s="37"/>
      <c r="O135" s="1060"/>
      <c r="P135" s="466"/>
      <c r="Q135" s="466"/>
      <c r="S135" s="1034"/>
      <c r="Y135" s="1034"/>
      <c r="Z135" s="1034"/>
      <c r="AF135" s="1034"/>
    </row>
    <row r="136" spans="2:32" outlineLevel="1" x14ac:dyDescent="0.2">
      <c r="B136" s="1062">
        <f t="shared" ref="B136:B144" si="41">B135+1</f>
        <v>97</v>
      </c>
      <c r="C136" s="1063" t="s">
        <v>2355</v>
      </c>
      <c r="D136" s="1064" t="s">
        <v>2356</v>
      </c>
      <c r="E136" s="1065" t="s">
        <v>41</v>
      </c>
      <c r="F136" s="1066">
        <v>3</v>
      </c>
      <c r="G136" s="1159">
        <f t="shared" si="40"/>
        <v>0</v>
      </c>
      <c r="H136" s="1160">
        <f t="shared" si="40"/>
        <v>0</v>
      </c>
      <c r="I136" s="1160">
        <f t="shared" si="40"/>
        <v>0</v>
      </c>
      <c r="J136" s="1160">
        <f t="shared" si="40"/>
        <v>0</v>
      </c>
      <c r="K136" s="1161">
        <f t="shared" si="40"/>
        <v>0</v>
      </c>
      <c r="L136" s="35"/>
      <c r="M136" s="91"/>
      <c r="N136" s="37"/>
      <c r="O136" s="1060"/>
      <c r="P136" s="466"/>
      <c r="Q136" s="466"/>
      <c r="S136" s="1034"/>
      <c r="Y136" s="1034"/>
      <c r="Z136" s="1034"/>
      <c r="AF136" s="1034"/>
    </row>
    <row r="137" spans="2:32" outlineLevel="1" x14ac:dyDescent="0.2">
      <c r="B137" s="1062">
        <f t="shared" si="41"/>
        <v>98</v>
      </c>
      <c r="C137" s="1063" t="s">
        <v>2357</v>
      </c>
      <c r="D137" s="1064" t="s">
        <v>2358</v>
      </c>
      <c r="E137" s="1065" t="s">
        <v>41</v>
      </c>
      <c r="F137" s="1066">
        <v>3</v>
      </c>
      <c r="G137" s="1159">
        <f t="shared" si="40"/>
        <v>0</v>
      </c>
      <c r="H137" s="1160">
        <f t="shared" si="40"/>
        <v>0</v>
      </c>
      <c r="I137" s="1160">
        <f t="shared" si="40"/>
        <v>0</v>
      </c>
      <c r="J137" s="1160">
        <f t="shared" si="40"/>
        <v>1.5481987344917194</v>
      </c>
      <c r="K137" s="1161">
        <f t="shared" si="40"/>
        <v>1.5714940826231398</v>
      </c>
      <c r="L137" s="35"/>
      <c r="M137" s="91"/>
      <c r="N137" s="37"/>
      <c r="O137" s="1060"/>
      <c r="P137" s="466"/>
      <c r="Q137" s="466"/>
      <c r="S137" s="1034"/>
      <c r="Y137" s="1034"/>
      <c r="Z137" s="1034"/>
      <c r="AF137" s="1034"/>
    </row>
    <row r="138" spans="2:32" outlineLevel="1" x14ac:dyDescent="0.2">
      <c r="B138" s="1062">
        <f t="shared" si="41"/>
        <v>99</v>
      </c>
      <c r="C138" s="1063" t="s">
        <v>2359</v>
      </c>
      <c r="D138" s="1064" t="s">
        <v>2360</v>
      </c>
      <c r="E138" s="1065" t="s">
        <v>41</v>
      </c>
      <c r="F138" s="1066">
        <v>3</v>
      </c>
      <c r="G138" s="1159">
        <f t="shared" si="40"/>
        <v>0</v>
      </c>
      <c r="H138" s="1160">
        <f t="shared" si="40"/>
        <v>0</v>
      </c>
      <c r="I138" s="1160">
        <f t="shared" si="40"/>
        <v>0</v>
      </c>
      <c r="J138" s="1160">
        <f t="shared" si="40"/>
        <v>0</v>
      </c>
      <c r="K138" s="1161">
        <f t="shared" si="40"/>
        <v>0</v>
      </c>
      <c r="L138" s="35"/>
      <c r="M138" s="91"/>
      <c r="N138" s="37"/>
      <c r="O138" s="1060"/>
      <c r="P138" s="466"/>
      <c r="Q138" s="466"/>
      <c r="S138" s="1034"/>
      <c r="Y138" s="1034"/>
      <c r="Z138" s="1034"/>
      <c r="AF138" s="1034"/>
    </row>
    <row r="139" spans="2:32" outlineLevel="1" x14ac:dyDescent="0.2">
      <c r="B139" s="1062">
        <f t="shared" si="41"/>
        <v>100</v>
      </c>
      <c r="C139" s="1063" t="s">
        <v>2361</v>
      </c>
      <c r="D139" s="1064" t="s">
        <v>2362</v>
      </c>
      <c r="E139" s="1065" t="s">
        <v>41</v>
      </c>
      <c r="F139" s="1066">
        <v>3</v>
      </c>
      <c r="G139" s="1159">
        <f t="shared" si="40"/>
        <v>0</v>
      </c>
      <c r="H139" s="1160">
        <f t="shared" si="40"/>
        <v>0</v>
      </c>
      <c r="I139" s="1160">
        <f t="shared" si="40"/>
        <v>0</v>
      </c>
      <c r="J139" s="1160">
        <f t="shared" si="40"/>
        <v>0</v>
      </c>
      <c r="K139" s="1161">
        <f t="shared" si="40"/>
        <v>0</v>
      </c>
      <c r="L139" s="35"/>
      <c r="M139" s="91"/>
      <c r="N139" s="37"/>
      <c r="O139" s="1060"/>
      <c r="P139" s="466"/>
      <c r="Q139" s="466"/>
      <c r="S139" s="1034"/>
      <c r="Y139" s="1034"/>
      <c r="Z139" s="1034"/>
      <c r="AF139" s="1034"/>
    </row>
    <row r="140" spans="2:32" outlineLevel="1" x14ac:dyDescent="0.2">
      <c r="B140" s="1062">
        <f t="shared" si="41"/>
        <v>101</v>
      </c>
      <c r="C140" s="1063" t="s">
        <v>2363</v>
      </c>
      <c r="D140" s="1064" t="s">
        <v>2364</v>
      </c>
      <c r="E140" s="1065" t="s">
        <v>41</v>
      </c>
      <c r="F140" s="1066">
        <v>3</v>
      </c>
      <c r="G140" s="1159">
        <f t="shared" si="40"/>
        <v>0</v>
      </c>
      <c r="H140" s="1160">
        <f t="shared" si="40"/>
        <v>0</v>
      </c>
      <c r="I140" s="1160">
        <f t="shared" si="40"/>
        <v>0</v>
      </c>
      <c r="J140" s="1160">
        <f t="shared" si="40"/>
        <v>11.417643278777412</v>
      </c>
      <c r="K140" s="1161">
        <f t="shared" si="40"/>
        <v>11.66001592226271</v>
      </c>
      <c r="L140" s="35"/>
      <c r="M140" s="91"/>
      <c r="N140" s="37"/>
      <c r="O140" s="1060"/>
      <c r="P140" s="466"/>
      <c r="Q140" s="466"/>
      <c r="S140" s="1034"/>
      <c r="Y140" s="1034"/>
      <c r="Z140" s="1034"/>
      <c r="AF140" s="1034"/>
    </row>
    <row r="141" spans="2:32" outlineLevel="1" x14ac:dyDescent="0.2">
      <c r="B141" s="1062">
        <f t="shared" si="41"/>
        <v>102</v>
      </c>
      <c r="C141" s="1063" t="s">
        <v>2365</v>
      </c>
      <c r="D141" s="1064" t="s">
        <v>2366</v>
      </c>
      <c r="E141" s="1065" t="s">
        <v>41</v>
      </c>
      <c r="F141" s="1066">
        <v>3</v>
      </c>
      <c r="G141" s="1159">
        <f t="shared" si="40"/>
        <v>0</v>
      </c>
      <c r="H141" s="1160">
        <f t="shared" si="40"/>
        <v>0</v>
      </c>
      <c r="I141" s="1160">
        <f t="shared" si="40"/>
        <v>0</v>
      </c>
      <c r="J141" s="1160">
        <f t="shared" si="40"/>
        <v>0</v>
      </c>
      <c r="K141" s="1161">
        <f t="shared" si="40"/>
        <v>0</v>
      </c>
      <c r="L141" s="35"/>
      <c r="M141" s="91"/>
      <c r="N141" s="37"/>
      <c r="O141" s="1060"/>
      <c r="P141" s="466"/>
      <c r="Q141" s="466"/>
      <c r="S141" s="1034"/>
      <c r="Y141" s="1034"/>
      <c r="Z141" s="1034"/>
      <c r="AF141" s="1034"/>
    </row>
    <row r="142" spans="2:32" outlineLevel="1" x14ac:dyDescent="0.2">
      <c r="B142" s="1062">
        <f t="shared" si="41"/>
        <v>103</v>
      </c>
      <c r="C142" s="1063" t="s">
        <v>2367</v>
      </c>
      <c r="D142" s="1064" t="s">
        <v>2368</v>
      </c>
      <c r="E142" s="1065" t="s">
        <v>41</v>
      </c>
      <c r="F142" s="1066">
        <v>3</v>
      </c>
      <c r="G142" s="1159">
        <f t="shared" si="40"/>
        <v>0</v>
      </c>
      <c r="H142" s="1160">
        <f t="shared" si="40"/>
        <v>0</v>
      </c>
      <c r="I142" s="1160">
        <f t="shared" si="40"/>
        <v>0</v>
      </c>
      <c r="J142" s="1160">
        <f t="shared" si="40"/>
        <v>0</v>
      </c>
      <c r="K142" s="1161">
        <f t="shared" si="40"/>
        <v>0</v>
      </c>
      <c r="L142" s="35"/>
      <c r="M142" s="91"/>
      <c r="N142" s="37"/>
      <c r="O142" s="1060"/>
      <c r="P142" s="466"/>
      <c r="Q142" s="466"/>
      <c r="S142" s="1034"/>
      <c r="Y142" s="1034"/>
      <c r="Z142" s="1034"/>
      <c r="AF142" s="1034"/>
    </row>
    <row r="143" spans="2:32" outlineLevel="1" x14ac:dyDescent="0.2">
      <c r="B143" s="1062">
        <f t="shared" si="41"/>
        <v>104</v>
      </c>
      <c r="C143" s="1063" t="s">
        <v>2369</v>
      </c>
      <c r="D143" s="1064" t="s">
        <v>2370</v>
      </c>
      <c r="E143" s="1065" t="s">
        <v>41</v>
      </c>
      <c r="F143" s="1066">
        <v>3</v>
      </c>
      <c r="G143" s="1159">
        <f t="shared" si="40"/>
        <v>0</v>
      </c>
      <c r="H143" s="1160">
        <f t="shared" si="40"/>
        <v>0</v>
      </c>
      <c r="I143" s="1160">
        <f t="shared" si="40"/>
        <v>0</v>
      </c>
      <c r="J143" s="1160">
        <f t="shared" si="40"/>
        <v>0</v>
      </c>
      <c r="K143" s="1161">
        <f t="shared" si="40"/>
        <v>0</v>
      </c>
      <c r="L143" s="35"/>
      <c r="M143" s="91"/>
      <c r="N143" s="37"/>
      <c r="O143" s="1060"/>
      <c r="P143" s="466"/>
      <c r="Q143" s="466"/>
      <c r="S143" s="1034"/>
      <c r="Y143" s="1034"/>
      <c r="Z143" s="1034"/>
      <c r="AF143" s="1034"/>
    </row>
    <row r="144" spans="2:32" ht="15" outlineLevel="1" thickBot="1" x14ac:dyDescent="0.25">
      <c r="B144" s="1071">
        <f t="shared" si="41"/>
        <v>105</v>
      </c>
      <c r="C144" s="1072" t="s">
        <v>2371</v>
      </c>
      <c r="D144" s="1073" t="s">
        <v>2372</v>
      </c>
      <c r="E144" s="1074" t="s">
        <v>41</v>
      </c>
      <c r="F144" s="1075">
        <v>3</v>
      </c>
      <c r="G144" s="1101">
        <f t="shared" si="40"/>
        <v>0</v>
      </c>
      <c r="H144" s="1102">
        <f t="shared" si="40"/>
        <v>0</v>
      </c>
      <c r="I144" s="1102">
        <f t="shared" si="40"/>
        <v>0</v>
      </c>
      <c r="J144" s="1102">
        <f t="shared" si="40"/>
        <v>0</v>
      </c>
      <c r="K144" s="1103">
        <f t="shared" si="40"/>
        <v>0</v>
      </c>
      <c r="L144" s="35"/>
      <c r="M144" s="1116"/>
      <c r="N144" s="1117"/>
      <c r="O144" s="1060"/>
      <c r="P144" s="466"/>
      <c r="Q144" s="466"/>
      <c r="S144" s="1034"/>
      <c r="Y144" s="1034"/>
      <c r="Z144" s="1034"/>
      <c r="AF144" s="1034"/>
    </row>
    <row r="145" spans="2:32" ht="15" outlineLevel="1" thickBot="1" x14ac:dyDescent="0.25">
      <c r="B145" s="35"/>
      <c r="C145" s="35"/>
      <c r="D145" s="35"/>
      <c r="E145" s="35"/>
      <c r="F145" s="35"/>
      <c r="G145" s="35"/>
      <c r="H145" s="35"/>
      <c r="I145" s="35"/>
      <c r="J145" s="35"/>
      <c r="K145" s="35"/>
      <c r="L145" s="35"/>
      <c r="M145" s="123"/>
      <c r="N145" s="123"/>
      <c r="O145" s="1060"/>
      <c r="P145" s="466"/>
      <c r="Q145" s="466"/>
      <c r="S145" s="1034"/>
      <c r="Y145" s="1034"/>
      <c r="Z145" s="1034"/>
      <c r="AF145" s="1034"/>
    </row>
    <row r="146" spans="2:32" ht="15" outlineLevel="1" thickBot="1" x14ac:dyDescent="0.25">
      <c r="B146" s="1040" t="s">
        <v>2373</v>
      </c>
      <c r="C146" s="1053" t="s">
        <v>2374</v>
      </c>
      <c r="D146" s="35"/>
      <c r="E146" s="35"/>
      <c r="F146" s="35"/>
      <c r="G146" s="35"/>
      <c r="H146" s="35"/>
      <c r="I146" s="35"/>
      <c r="J146" s="35"/>
      <c r="K146" s="35"/>
      <c r="L146" s="35"/>
      <c r="M146" s="35"/>
      <c r="N146" s="35"/>
      <c r="O146" s="1060"/>
      <c r="P146" s="466"/>
      <c r="Q146" s="466"/>
      <c r="S146" s="1034"/>
      <c r="Y146" s="1034"/>
      <c r="Z146" s="1034"/>
      <c r="AF146" s="1034"/>
    </row>
    <row r="147" spans="2:32" outlineLevel="1" x14ac:dyDescent="0.2">
      <c r="B147" s="1054">
        <v>106</v>
      </c>
      <c r="C147" s="1055" t="s">
        <v>2375</v>
      </c>
      <c r="D147" s="1056" t="s">
        <v>2376</v>
      </c>
      <c r="E147" s="1057" t="s">
        <v>41</v>
      </c>
      <c r="F147" s="1058">
        <v>3</v>
      </c>
      <c r="G147" s="1154">
        <f t="shared" ref="G147:K157" si="42">G21/(1-G$128)</f>
        <v>0</v>
      </c>
      <c r="H147" s="1155">
        <f t="shared" si="42"/>
        <v>0</v>
      </c>
      <c r="I147" s="1155">
        <f t="shared" si="42"/>
        <v>0</v>
      </c>
      <c r="J147" s="1155">
        <f t="shared" si="42"/>
        <v>-8.7464515518459223</v>
      </c>
      <c r="K147" s="1156">
        <f t="shared" si="42"/>
        <v>-8.7416507416082663</v>
      </c>
      <c r="L147" s="35"/>
      <c r="M147" s="1157" t="s">
        <v>2377</v>
      </c>
      <c r="N147" s="1158"/>
      <c r="O147" s="1060"/>
      <c r="P147" s="466"/>
      <c r="Q147" s="466"/>
      <c r="S147" s="1034"/>
      <c r="Y147" s="1034"/>
      <c r="Z147" s="1034"/>
      <c r="AF147" s="1034"/>
    </row>
    <row r="148" spans="2:32" outlineLevel="1" x14ac:dyDescent="0.2">
      <c r="B148" s="1062">
        <f>B147+1</f>
        <v>107</v>
      </c>
      <c r="C148" s="1063" t="s">
        <v>2378</v>
      </c>
      <c r="D148" s="1064" t="s">
        <v>2379</v>
      </c>
      <c r="E148" s="1065" t="s">
        <v>41</v>
      </c>
      <c r="F148" s="1066">
        <v>3</v>
      </c>
      <c r="G148" s="1159">
        <f t="shared" si="42"/>
        <v>0</v>
      </c>
      <c r="H148" s="1160">
        <f t="shared" si="42"/>
        <v>0</v>
      </c>
      <c r="I148" s="1160">
        <f t="shared" si="42"/>
        <v>0</v>
      </c>
      <c r="J148" s="1160">
        <f t="shared" si="42"/>
        <v>0</v>
      </c>
      <c r="K148" s="1161">
        <f t="shared" si="42"/>
        <v>0</v>
      </c>
      <c r="L148" s="35"/>
      <c r="M148" s="91"/>
      <c r="N148" s="37"/>
      <c r="O148" s="1060"/>
      <c r="P148" s="466"/>
      <c r="Q148" s="466"/>
      <c r="S148" s="1034"/>
      <c r="Y148" s="1034"/>
      <c r="Z148" s="1034"/>
      <c r="AF148" s="1034"/>
    </row>
    <row r="149" spans="2:32" outlineLevel="1" x14ac:dyDescent="0.2">
      <c r="B149" s="1062">
        <f t="shared" ref="B149:B157" si="43">B148+1</f>
        <v>108</v>
      </c>
      <c r="C149" s="1063" t="s">
        <v>2380</v>
      </c>
      <c r="D149" s="1064" t="s">
        <v>2381</v>
      </c>
      <c r="E149" s="1065" t="s">
        <v>41</v>
      </c>
      <c r="F149" s="1066">
        <v>3</v>
      </c>
      <c r="G149" s="1159">
        <f t="shared" si="42"/>
        <v>0</v>
      </c>
      <c r="H149" s="1160">
        <f t="shared" si="42"/>
        <v>0</v>
      </c>
      <c r="I149" s="1160">
        <f t="shared" si="42"/>
        <v>0</v>
      </c>
      <c r="J149" s="1160">
        <f t="shared" si="42"/>
        <v>0</v>
      </c>
      <c r="K149" s="1161">
        <f t="shared" si="42"/>
        <v>0</v>
      </c>
      <c r="L149" s="35"/>
      <c r="M149" s="91"/>
      <c r="N149" s="37"/>
      <c r="O149" s="1060"/>
      <c r="P149" s="466"/>
      <c r="Q149" s="466"/>
      <c r="S149" s="1034"/>
      <c r="Y149" s="1034"/>
      <c r="Z149" s="1034"/>
      <c r="AF149" s="1034"/>
    </row>
    <row r="150" spans="2:32" outlineLevel="1" x14ac:dyDescent="0.2">
      <c r="B150" s="1062">
        <f t="shared" si="43"/>
        <v>109</v>
      </c>
      <c r="C150" s="1063" t="s">
        <v>2382</v>
      </c>
      <c r="D150" s="1064" t="s">
        <v>2383</v>
      </c>
      <c r="E150" s="1065" t="s">
        <v>41</v>
      </c>
      <c r="F150" s="1066">
        <v>3</v>
      </c>
      <c r="G150" s="1159">
        <f t="shared" si="42"/>
        <v>0</v>
      </c>
      <c r="H150" s="1160">
        <f t="shared" si="42"/>
        <v>0</v>
      </c>
      <c r="I150" s="1160">
        <f t="shared" si="42"/>
        <v>0</v>
      </c>
      <c r="J150" s="1160">
        <f t="shared" si="42"/>
        <v>-1.5481987344917194</v>
      </c>
      <c r="K150" s="1161">
        <f t="shared" si="42"/>
        <v>-1.5714940826231398</v>
      </c>
      <c r="L150" s="35"/>
      <c r="M150" s="91"/>
      <c r="N150" s="37"/>
      <c r="O150" s="1060"/>
      <c r="P150" s="466"/>
      <c r="Q150" s="466"/>
      <c r="S150" s="1034"/>
      <c r="Y150" s="1034"/>
      <c r="Z150" s="1034"/>
      <c r="AF150" s="1034"/>
    </row>
    <row r="151" spans="2:32" outlineLevel="1" x14ac:dyDescent="0.2">
      <c r="B151" s="1062">
        <f t="shared" si="43"/>
        <v>110</v>
      </c>
      <c r="C151" s="1063" t="s">
        <v>2384</v>
      </c>
      <c r="D151" s="1064" t="s">
        <v>2385</v>
      </c>
      <c r="E151" s="1065" t="s">
        <v>41</v>
      </c>
      <c r="F151" s="1066">
        <v>3</v>
      </c>
      <c r="G151" s="1159">
        <f t="shared" si="42"/>
        <v>0</v>
      </c>
      <c r="H151" s="1160">
        <f t="shared" si="42"/>
        <v>0</v>
      </c>
      <c r="I151" s="1160">
        <f t="shared" si="42"/>
        <v>0</v>
      </c>
      <c r="J151" s="1160">
        <f t="shared" si="42"/>
        <v>0</v>
      </c>
      <c r="K151" s="1161">
        <f t="shared" si="42"/>
        <v>0</v>
      </c>
      <c r="L151" s="35"/>
      <c r="M151" s="91"/>
      <c r="N151" s="37"/>
      <c r="O151" s="1060"/>
      <c r="P151" s="466"/>
      <c r="Q151" s="466"/>
      <c r="S151" s="1034"/>
      <c r="Y151" s="1034"/>
      <c r="Z151" s="1034"/>
      <c r="AF151" s="1034"/>
    </row>
    <row r="152" spans="2:32" outlineLevel="1" x14ac:dyDescent="0.2">
      <c r="B152" s="1062">
        <f t="shared" si="43"/>
        <v>111</v>
      </c>
      <c r="C152" s="1063" t="s">
        <v>2386</v>
      </c>
      <c r="D152" s="1064" t="s">
        <v>2387</v>
      </c>
      <c r="E152" s="1065" t="s">
        <v>41</v>
      </c>
      <c r="F152" s="1066">
        <v>3</v>
      </c>
      <c r="G152" s="1159">
        <f t="shared" si="42"/>
        <v>0</v>
      </c>
      <c r="H152" s="1160">
        <f t="shared" si="42"/>
        <v>0</v>
      </c>
      <c r="I152" s="1160">
        <f t="shared" si="42"/>
        <v>0</v>
      </c>
      <c r="J152" s="1160">
        <f t="shared" si="42"/>
        <v>0</v>
      </c>
      <c r="K152" s="1161">
        <f t="shared" si="42"/>
        <v>0</v>
      </c>
      <c r="L152" s="35"/>
      <c r="M152" s="91"/>
      <c r="N152" s="37"/>
      <c r="O152" s="1060"/>
      <c r="P152" s="466"/>
      <c r="Q152" s="466"/>
      <c r="S152" s="1034"/>
      <c r="Y152" s="1034"/>
      <c r="Z152" s="1034"/>
      <c r="AF152" s="1034"/>
    </row>
    <row r="153" spans="2:32" outlineLevel="1" x14ac:dyDescent="0.2">
      <c r="B153" s="1062">
        <f t="shared" si="43"/>
        <v>112</v>
      </c>
      <c r="C153" s="1063" t="s">
        <v>2388</v>
      </c>
      <c r="D153" s="1064" t="s">
        <v>2389</v>
      </c>
      <c r="E153" s="1065" t="s">
        <v>41</v>
      </c>
      <c r="F153" s="1066">
        <v>3</v>
      </c>
      <c r="G153" s="1159">
        <f t="shared" si="42"/>
        <v>0</v>
      </c>
      <c r="H153" s="1160">
        <f t="shared" si="42"/>
        <v>0</v>
      </c>
      <c r="I153" s="1160">
        <f t="shared" si="42"/>
        <v>0</v>
      </c>
      <c r="J153" s="1160">
        <f t="shared" si="42"/>
        <v>-11.417643278777412</v>
      </c>
      <c r="K153" s="1161">
        <f t="shared" si="42"/>
        <v>-11.66001592226271</v>
      </c>
      <c r="L153" s="35"/>
      <c r="M153" s="91"/>
      <c r="N153" s="37"/>
      <c r="O153" s="1060"/>
      <c r="P153" s="466"/>
      <c r="Q153" s="466"/>
      <c r="S153" s="1034"/>
      <c r="Y153" s="1034"/>
      <c r="Z153" s="1034"/>
      <c r="AF153" s="1034"/>
    </row>
    <row r="154" spans="2:32" outlineLevel="1" x14ac:dyDescent="0.2">
      <c r="B154" s="1062">
        <f t="shared" si="43"/>
        <v>113</v>
      </c>
      <c r="C154" s="1063" t="s">
        <v>2390</v>
      </c>
      <c r="D154" s="1064" t="s">
        <v>2391</v>
      </c>
      <c r="E154" s="1065" t="s">
        <v>41</v>
      </c>
      <c r="F154" s="1066">
        <v>3</v>
      </c>
      <c r="G154" s="1159">
        <f t="shared" si="42"/>
        <v>0</v>
      </c>
      <c r="H154" s="1160">
        <f t="shared" si="42"/>
        <v>0</v>
      </c>
      <c r="I154" s="1160">
        <f t="shared" si="42"/>
        <v>0</v>
      </c>
      <c r="J154" s="1160">
        <f t="shared" si="42"/>
        <v>0</v>
      </c>
      <c r="K154" s="1161">
        <f t="shared" si="42"/>
        <v>0</v>
      </c>
      <c r="L154" s="35"/>
      <c r="M154" s="91"/>
      <c r="N154" s="37"/>
      <c r="O154" s="1060"/>
      <c r="P154" s="466"/>
      <c r="Q154" s="466"/>
      <c r="S154" s="1034"/>
      <c r="Y154" s="1034"/>
      <c r="Z154" s="1034"/>
      <c r="AF154" s="1034"/>
    </row>
    <row r="155" spans="2:32" outlineLevel="1" x14ac:dyDescent="0.2">
      <c r="B155" s="1062">
        <f t="shared" si="43"/>
        <v>114</v>
      </c>
      <c r="C155" s="1063" t="s">
        <v>2392</v>
      </c>
      <c r="D155" s="1064" t="s">
        <v>2393</v>
      </c>
      <c r="E155" s="1065" t="s">
        <v>41</v>
      </c>
      <c r="F155" s="1066">
        <v>3</v>
      </c>
      <c r="G155" s="1159">
        <f t="shared" si="42"/>
        <v>0</v>
      </c>
      <c r="H155" s="1160">
        <f t="shared" si="42"/>
        <v>0</v>
      </c>
      <c r="I155" s="1160">
        <f t="shared" si="42"/>
        <v>0</v>
      </c>
      <c r="J155" s="1160">
        <f t="shared" si="42"/>
        <v>0</v>
      </c>
      <c r="K155" s="1161">
        <f t="shared" si="42"/>
        <v>0</v>
      </c>
      <c r="L155" s="35"/>
      <c r="M155" s="91"/>
      <c r="N155" s="37"/>
      <c r="O155" s="1060"/>
      <c r="P155" s="466"/>
      <c r="Q155" s="466"/>
      <c r="S155" s="1034"/>
      <c r="Y155" s="1034"/>
      <c r="Z155" s="1034"/>
      <c r="AF155" s="1034"/>
    </row>
    <row r="156" spans="2:32" outlineLevel="1" x14ac:dyDescent="0.2">
      <c r="B156" s="1062">
        <f t="shared" si="43"/>
        <v>115</v>
      </c>
      <c r="C156" s="1063" t="s">
        <v>2394</v>
      </c>
      <c r="D156" s="1064" t="s">
        <v>2395</v>
      </c>
      <c r="E156" s="1065" t="s">
        <v>41</v>
      </c>
      <c r="F156" s="1066">
        <v>3</v>
      </c>
      <c r="G156" s="1159">
        <f t="shared" si="42"/>
        <v>0</v>
      </c>
      <c r="H156" s="1160">
        <f t="shared" si="42"/>
        <v>0</v>
      </c>
      <c r="I156" s="1160">
        <f t="shared" si="42"/>
        <v>0</v>
      </c>
      <c r="J156" s="1160">
        <f t="shared" si="42"/>
        <v>0</v>
      </c>
      <c r="K156" s="1161">
        <f t="shared" si="42"/>
        <v>0</v>
      </c>
      <c r="L156" s="35"/>
      <c r="M156" s="91"/>
      <c r="N156" s="37"/>
      <c r="O156" s="1060"/>
      <c r="P156" s="466"/>
      <c r="Q156" s="466"/>
      <c r="S156" s="1034"/>
      <c r="Y156" s="1034"/>
      <c r="Z156" s="1034"/>
      <c r="AF156" s="1034"/>
    </row>
    <row r="157" spans="2:32" ht="15" outlineLevel="1" thickBot="1" x14ac:dyDescent="0.25">
      <c r="B157" s="1071">
        <f t="shared" si="43"/>
        <v>116</v>
      </c>
      <c r="C157" s="1072" t="s">
        <v>2396</v>
      </c>
      <c r="D157" s="1073" t="s">
        <v>2397</v>
      </c>
      <c r="E157" s="1074" t="s">
        <v>41</v>
      </c>
      <c r="F157" s="1075">
        <v>3</v>
      </c>
      <c r="G157" s="1101">
        <f t="shared" si="42"/>
        <v>0</v>
      </c>
      <c r="H157" s="1102">
        <f t="shared" si="42"/>
        <v>0</v>
      </c>
      <c r="I157" s="1102">
        <f t="shared" si="42"/>
        <v>0</v>
      </c>
      <c r="J157" s="1102">
        <f t="shared" si="42"/>
        <v>0</v>
      </c>
      <c r="K157" s="1103">
        <f t="shared" si="42"/>
        <v>0</v>
      </c>
      <c r="L157" s="35"/>
      <c r="M157" s="1116"/>
      <c r="N157" s="1117"/>
      <c r="O157" s="1060"/>
      <c r="P157" s="466"/>
      <c r="Q157" s="466"/>
      <c r="S157" s="1034"/>
      <c r="Y157" s="1034"/>
      <c r="Z157" s="1034"/>
      <c r="AF157" s="1034"/>
    </row>
    <row r="158" spans="2:32" ht="15" outlineLevel="1" thickBot="1" x14ac:dyDescent="0.25">
      <c r="B158" s="35"/>
      <c r="C158" s="35"/>
      <c r="D158" s="35"/>
      <c r="E158" s="35"/>
      <c r="F158" s="35"/>
      <c r="G158" s="35"/>
      <c r="H158" s="35"/>
      <c r="I158" s="35"/>
      <c r="J158" s="35"/>
      <c r="K158" s="35"/>
      <c r="L158" s="35"/>
      <c r="M158" s="123"/>
      <c r="N158" s="123"/>
      <c r="O158" s="1060"/>
      <c r="P158" s="466"/>
      <c r="Q158" s="466"/>
      <c r="S158" s="1034"/>
      <c r="Y158" s="1034"/>
      <c r="Z158" s="1034"/>
      <c r="AF158" s="1034"/>
    </row>
    <row r="159" spans="2:32" ht="15" outlineLevel="1" thickBot="1" x14ac:dyDescent="0.25">
      <c r="B159" s="1040" t="s">
        <v>2398</v>
      </c>
      <c r="C159" s="1053" t="s">
        <v>2399</v>
      </c>
      <c r="D159" s="35"/>
      <c r="E159" s="35"/>
      <c r="F159" s="35"/>
      <c r="G159" s="35"/>
      <c r="H159" s="35"/>
      <c r="I159" s="35"/>
      <c r="J159" s="35"/>
      <c r="K159" s="35"/>
      <c r="L159" s="35"/>
      <c r="M159" s="123"/>
      <c r="N159" s="123"/>
      <c r="O159" s="1060"/>
      <c r="P159" s="466"/>
      <c r="Q159" s="466"/>
      <c r="S159" s="1034"/>
      <c r="Y159" s="1034"/>
      <c r="Z159" s="1034"/>
      <c r="AF159" s="1034"/>
    </row>
    <row r="160" spans="2:32" outlineLevel="1" x14ac:dyDescent="0.2">
      <c r="B160" s="1054">
        <v>117</v>
      </c>
      <c r="C160" s="1055" t="s">
        <v>2400</v>
      </c>
      <c r="D160" s="1056" t="s">
        <v>2401</v>
      </c>
      <c r="E160" s="1057" t="s">
        <v>41</v>
      </c>
      <c r="F160" s="1058">
        <v>3</v>
      </c>
      <c r="G160" s="1154">
        <f t="shared" ref="G160:K162" si="44">G34/(1-G$128)</f>
        <v>18.672641182441712</v>
      </c>
      <c r="H160" s="1155">
        <f t="shared" si="44"/>
        <v>45.831227395296843</v>
      </c>
      <c r="I160" s="1155">
        <f t="shared" si="44"/>
        <v>44.543856975016837</v>
      </c>
      <c r="J160" s="1155">
        <f t="shared" si="44"/>
        <v>43.367249147740715</v>
      </c>
      <c r="K160" s="1156">
        <f t="shared" si="44"/>
        <v>45.413458975341406</v>
      </c>
      <c r="L160" s="35"/>
      <c r="M160" s="1157" t="s">
        <v>2402</v>
      </c>
      <c r="N160" s="1158"/>
      <c r="O160" s="1060"/>
      <c r="P160" s="466"/>
      <c r="Q160" s="466"/>
      <c r="S160" s="1034"/>
      <c r="Y160" s="1034"/>
      <c r="Z160" s="1034"/>
      <c r="AF160" s="1034"/>
    </row>
    <row r="161" spans="2:32" outlineLevel="1" x14ac:dyDescent="0.2">
      <c r="B161" s="1062">
        <f>B160+1</f>
        <v>118</v>
      </c>
      <c r="C161" s="1063" t="s">
        <v>2403</v>
      </c>
      <c r="D161" s="1064" t="s">
        <v>2404</v>
      </c>
      <c r="E161" s="1065" t="s">
        <v>41</v>
      </c>
      <c r="F161" s="1066">
        <v>3</v>
      </c>
      <c r="G161" s="1159">
        <f t="shared" si="44"/>
        <v>0</v>
      </c>
      <c r="H161" s="1160">
        <f t="shared" si="44"/>
        <v>0</v>
      </c>
      <c r="I161" s="1160">
        <f t="shared" si="44"/>
        <v>0</v>
      </c>
      <c r="J161" s="1160">
        <f t="shared" si="44"/>
        <v>0</v>
      </c>
      <c r="K161" s="1161">
        <f t="shared" si="44"/>
        <v>0</v>
      </c>
      <c r="L161" s="35"/>
      <c r="M161" s="91"/>
      <c r="N161" s="37"/>
      <c r="O161" s="1060"/>
      <c r="P161" s="466"/>
      <c r="Q161" s="466"/>
      <c r="S161" s="1034"/>
      <c r="Y161" s="1034"/>
      <c r="Z161" s="1034"/>
      <c r="AF161" s="1034"/>
    </row>
    <row r="162" spans="2:32" outlineLevel="1" x14ac:dyDescent="0.2">
      <c r="B162" s="1062">
        <f t="shared" ref="B162:B176" si="45">B161+1</f>
        <v>119</v>
      </c>
      <c r="C162" s="1063" t="s">
        <v>2405</v>
      </c>
      <c r="D162" s="1064" t="s">
        <v>2406</v>
      </c>
      <c r="E162" s="1065" t="s">
        <v>41</v>
      </c>
      <c r="F162" s="1066">
        <v>3</v>
      </c>
      <c r="G162" s="1159">
        <f t="shared" si="44"/>
        <v>0</v>
      </c>
      <c r="H162" s="1160">
        <f t="shared" si="44"/>
        <v>0</v>
      </c>
      <c r="I162" s="1160">
        <f t="shared" si="44"/>
        <v>0</v>
      </c>
      <c r="J162" s="1160">
        <f t="shared" si="44"/>
        <v>0</v>
      </c>
      <c r="K162" s="1161">
        <f t="shared" si="44"/>
        <v>0</v>
      </c>
      <c r="L162" s="35"/>
      <c r="M162" s="91"/>
      <c r="N162" s="37"/>
      <c r="O162" s="1060"/>
      <c r="P162" s="466"/>
      <c r="Q162" s="466"/>
      <c r="S162" s="1034"/>
      <c r="Y162" s="1034"/>
      <c r="Z162" s="1034"/>
      <c r="AF162" s="1034"/>
    </row>
    <row r="163" spans="2:32" outlineLevel="1" x14ac:dyDescent="0.2">
      <c r="B163" s="1062">
        <f t="shared" si="45"/>
        <v>120</v>
      </c>
      <c r="C163" s="1084" t="s">
        <v>2407</v>
      </c>
      <c r="D163" s="1085" t="s">
        <v>2408</v>
      </c>
      <c r="E163" s="1086" t="s">
        <v>41</v>
      </c>
      <c r="F163" s="1087">
        <v>3</v>
      </c>
      <c r="G163" s="1159">
        <f>G160+G162</f>
        <v>18.672641182441712</v>
      </c>
      <c r="H163" s="1160">
        <f>H160+H162</f>
        <v>45.831227395296843</v>
      </c>
      <c r="I163" s="1160">
        <f>I160+I162</f>
        <v>44.543856975016837</v>
      </c>
      <c r="J163" s="1160">
        <f>J160+J162</f>
        <v>43.367249147740715</v>
      </c>
      <c r="K163" s="1161">
        <f>K160+K162</f>
        <v>45.413458975341406</v>
      </c>
      <c r="L163" s="35"/>
      <c r="M163" s="91" t="s">
        <v>2409</v>
      </c>
      <c r="N163" s="37"/>
      <c r="O163" s="1060"/>
      <c r="P163" s="466"/>
      <c r="Q163" s="466"/>
      <c r="S163" s="1034"/>
      <c r="Y163" s="1034"/>
      <c r="Z163" s="1034"/>
      <c r="AF163" s="1034"/>
    </row>
    <row r="164" spans="2:32" outlineLevel="1" x14ac:dyDescent="0.2">
      <c r="B164" s="1062">
        <f t="shared" si="45"/>
        <v>121</v>
      </c>
      <c r="C164" s="1063" t="s">
        <v>2410</v>
      </c>
      <c r="D164" s="1064" t="s">
        <v>2411</v>
      </c>
      <c r="E164" s="1065" t="s">
        <v>41</v>
      </c>
      <c r="F164" s="1066">
        <v>3</v>
      </c>
      <c r="G164" s="1159">
        <f t="shared" ref="G164:K166" si="46">G38/(1-G$128)</f>
        <v>1.4895606242352435</v>
      </c>
      <c r="H164" s="1160">
        <f t="shared" si="46"/>
        <v>3.5008128280544772</v>
      </c>
      <c r="I164" s="1160">
        <f t="shared" si="46"/>
        <v>2.8779175677048907</v>
      </c>
      <c r="J164" s="1160">
        <f t="shared" si="46"/>
        <v>3.057337696174224</v>
      </c>
      <c r="K164" s="1161">
        <f t="shared" si="46"/>
        <v>3.4077643440664254</v>
      </c>
      <c r="L164" s="35"/>
      <c r="M164" s="91"/>
      <c r="N164" s="37"/>
      <c r="O164" s="1060"/>
      <c r="P164" s="466"/>
      <c r="Q164" s="466"/>
      <c r="S164" s="1034"/>
      <c r="Y164" s="1034"/>
      <c r="Z164" s="1034"/>
      <c r="AF164" s="1034"/>
    </row>
    <row r="165" spans="2:32" outlineLevel="1" x14ac:dyDescent="0.2">
      <c r="B165" s="1062">
        <f t="shared" si="45"/>
        <v>122</v>
      </c>
      <c r="C165" s="1063" t="s">
        <v>2412</v>
      </c>
      <c r="D165" s="1064" t="s">
        <v>2413</v>
      </c>
      <c r="E165" s="1065" t="s">
        <v>41</v>
      </c>
      <c r="F165" s="1066">
        <v>3</v>
      </c>
      <c r="G165" s="1159">
        <f t="shared" si="46"/>
        <v>0</v>
      </c>
      <c r="H165" s="1160">
        <f t="shared" si="46"/>
        <v>0</v>
      </c>
      <c r="I165" s="1160">
        <f t="shared" si="46"/>
        <v>0</v>
      </c>
      <c r="J165" s="1160">
        <f t="shared" si="46"/>
        <v>0</v>
      </c>
      <c r="K165" s="1161">
        <f t="shared" si="46"/>
        <v>0</v>
      </c>
      <c r="L165" s="35"/>
      <c r="M165" s="91"/>
      <c r="N165" s="37"/>
      <c r="O165" s="1060"/>
      <c r="P165" s="466"/>
      <c r="Q165" s="466"/>
      <c r="S165" s="1034"/>
      <c r="Y165" s="1034"/>
      <c r="Z165" s="1034"/>
      <c r="AF165" s="1034"/>
    </row>
    <row r="166" spans="2:32" outlineLevel="1" x14ac:dyDescent="0.2">
      <c r="B166" s="1062">
        <f t="shared" si="45"/>
        <v>123</v>
      </c>
      <c r="C166" s="1095" t="s">
        <v>2414</v>
      </c>
      <c r="D166" s="1085" t="s">
        <v>2415</v>
      </c>
      <c r="E166" s="1086" t="s">
        <v>41</v>
      </c>
      <c r="F166" s="1087">
        <v>3</v>
      </c>
      <c r="G166" s="1159">
        <f t="shared" si="46"/>
        <v>0</v>
      </c>
      <c r="H166" s="1160">
        <f t="shared" si="46"/>
        <v>0</v>
      </c>
      <c r="I166" s="1160">
        <f t="shared" si="46"/>
        <v>0</v>
      </c>
      <c r="J166" s="1160">
        <f t="shared" si="46"/>
        <v>0</v>
      </c>
      <c r="K166" s="1161">
        <f t="shared" si="46"/>
        <v>0</v>
      </c>
      <c r="L166" s="35"/>
      <c r="M166" s="91"/>
      <c r="N166" s="37"/>
      <c r="O166" s="1060"/>
      <c r="P166" s="466"/>
      <c r="Q166" s="466"/>
      <c r="S166" s="1034"/>
      <c r="Y166" s="1034"/>
      <c r="Z166" s="1034"/>
      <c r="AF166" s="1034"/>
    </row>
    <row r="167" spans="2:32" outlineLevel="1" x14ac:dyDescent="0.2">
      <c r="B167" s="1062">
        <f t="shared" si="45"/>
        <v>124</v>
      </c>
      <c r="C167" s="1084" t="s">
        <v>2416</v>
      </c>
      <c r="D167" s="1085" t="s">
        <v>2417</v>
      </c>
      <c r="E167" s="1086" t="s">
        <v>41</v>
      </c>
      <c r="F167" s="1087">
        <v>3</v>
      </c>
      <c r="G167" s="1159">
        <f>G164+G166</f>
        <v>1.4895606242352435</v>
      </c>
      <c r="H167" s="1160">
        <f>H164+H166</f>
        <v>3.5008128280544772</v>
      </c>
      <c r="I167" s="1160">
        <f>I164+I166</f>
        <v>2.8779175677048907</v>
      </c>
      <c r="J167" s="1160">
        <f>J164+J166</f>
        <v>3.057337696174224</v>
      </c>
      <c r="K167" s="1161">
        <f>K164+K166</f>
        <v>3.4077643440664254</v>
      </c>
      <c r="L167" s="35"/>
      <c r="M167" s="91" t="s">
        <v>2418</v>
      </c>
      <c r="N167" s="37"/>
      <c r="O167" s="1060"/>
      <c r="P167" s="466"/>
      <c r="Q167" s="466"/>
      <c r="S167" s="1034"/>
      <c r="Y167" s="1034"/>
      <c r="Z167" s="1034"/>
      <c r="AF167" s="1034"/>
    </row>
    <row r="168" spans="2:32" outlineLevel="1" x14ac:dyDescent="0.2">
      <c r="B168" s="1062">
        <f t="shared" si="45"/>
        <v>125</v>
      </c>
      <c r="C168" s="1063" t="s">
        <v>2419</v>
      </c>
      <c r="D168" s="1064" t="s">
        <v>2420</v>
      </c>
      <c r="E168" s="1065" t="s">
        <v>41</v>
      </c>
      <c r="F168" s="1066">
        <v>3</v>
      </c>
      <c r="G168" s="1159">
        <f t="shared" ref="G168:K169" si="47">G42/(1-G$128)</f>
        <v>32.750722829313645</v>
      </c>
      <c r="H168" s="1160">
        <f t="shared" si="47"/>
        <v>30.683683202996828</v>
      </c>
      <c r="I168" s="1160">
        <f t="shared" si="47"/>
        <v>43.509976626472522</v>
      </c>
      <c r="J168" s="1160">
        <f t="shared" si="47"/>
        <v>17.899600633914517</v>
      </c>
      <c r="K168" s="1161">
        <f t="shared" si="47"/>
        <v>15.997185507488535</v>
      </c>
      <c r="L168" s="35"/>
      <c r="M168" s="91"/>
      <c r="N168" s="37"/>
      <c r="O168" s="1060"/>
      <c r="P168" s="466"/>
      <c r="Q168" s="466"/>
      <c r="S168" s="1034"/>
      <c r="Y168" s="1034"/>
      <c r="Z168" s="1034"/>
      <c r="AF168" s="1034"/>
    </row>
    <row r="169" spans="2:32" outlineLevel="1" x14ac:dyDescent="0.2">
      <c r="B169" s="1062">
        <f t="shared" si="45"/>
        <v>126</v>
      </c>
      <c r="C169" s="1095" t="s">
        <v>2421</v>
      </c>
      <c r="D169" s="1064" t="s">
        <v>2422</v>
      </c>
      <c r="E169" s="1086" t="s">
        <v>41</v>
      </c>
      <c r="F169" s="1087">
        <v>3</v>
      </c>
      <c r="G169" s="1159">
        <f t="shared" si="47"/>
        <v>0</v>
      </c>
      <c r="H169" s="1160">
        <f t="shared" si="47"/>
        <v>0</v>
      </c>
      <c r="I169" s="1160">
        <f t="shared" si="47"/>
        <v>0</v>
      </c>
      <c r="J169" s="1160">
        <f t="shared" si="47"/>
        <v>0</v>
      </c>
      <c r="K169" s="1161">
        <f t="shared" si="47"/>
        <v>0</v>
      </c>
      <c r="L169" s="35"/>
      <c r="M169" s="91"/>
      <c r="N169" s="37"/>
      <c r="O169" s="1060"/>
      <c r="P169" s="466"/>
      <c r="Q169" s="466"/>
      <c r="S169" s="1034"/>
      <c r="Y169" s="1034"/>
      <c r="Z169" s="1034"/>
      <c r="AF169" s="1034"/>
    </row>
    <row r="170" spans="2:32" outlineLevel="1" x14ac:dyDescent="0.2">
      <c r="B170" s="1062">
        <f t="shared" si="45"/>
        <v>127</v>
      </c>
      <c r="C170" s="1084" t="s">
        <v>2423</v>
      </c>
      <c r="D170" s="1085" t="s">
        <v>2424</v>
      </c>
      <c r="E170" s="1086" t="s">
        <v>41</v>
      </c>
      <c r="F170" s="1087">
        <v>3</v>
      </c>
      <c r="G170" s="1159">
        <f>SUM(G168:G169)</f>
        <v>32.750722829313645</v>
      </c>
      <c r="H170" s="1160">
        <f>SUM(H168:H169)</f>
        <v>30.683683202996828</v>
      </c>
      <c r="I170" s="1160">
        <f>SUM(I168:I169)</f>
        <v>43.509976626472522</v>
      </c>
      <c r="J170" s="1160">
        <f>SUM(J168:J169)</f>
        <v>17.899600633914517</v>
      </c>
      <c r="K170" s="1161">
        <f>SUM(K168:K169)</f>
        <v>15.997185507488535</v>
      </c>
      <c r="L170" s="35"/>
      <c r="M170" s="91" t="s">
        <v>2425</v>
      </c>
      <c r="N170" s="37"/>
      <c r="O170" s="1060"/>
      <c r="P170" s="466"/>
      <c r="Q170" s="466"/>
      <c r="S170" s="1034"/>
      <c r="Y170" s="1034"/>
      <c r="Z170" s="1034"/>
      <c r="AF170" s="1034"/>
    </row>
    <row r="171" spans="2:32" outlineLevel="1" x14ac:dyDescent="0.2">
      <c r="B171" s="1062">
        <f t="shared" si="45"/>
        <v>128</v>
      </c>
      <c r="C171" s="1063" t="s">
        <v>2426</v>
      </c>
      <c r="D171" s="1064" t="s">
        <v>2427</v>
      </c>
      <c r="E171" s="1065" t="s">
        <v>41</v>
      </c>
      <c r="F171" s="1066">
        <v>3</v>
      </c>
      <c r="G171" s="1159">
        <f t="shared" ref="G171:K172" si="48">G45/(1-G$128)</f>
        <v>3.2716514266234435</v>
      </c>
      <c r="H171" s="1160">
        <f t="shared" si="48"/>
        <v>5.8350984041862199</v>
      </c>
      <c r="I171" s="1160">
        <f t="shared" si="48"/>
        <v>4.011640567183294</v>
      </c>
      <c r="J171" s="1160">
        <f t="shared" si="48"/>
        <v>3.5148281277214619</v>
      </c>
      <c r="K171" s="1161">
        <f t="shared" si="48"/>
        <v>4.6065714020079529</v>
      </c>
      <c r="L171" s="35"/>
      <c r="M171" s="91"/>
      <c r="N171" s="37"/>
      <c r="O171" s="1060"/>
      <c r="P171" s="466"/>
      <c r="Q171" s="466"/>
      <c r="S171" s="1034"/>
      <c r="Y171" s="1034"/>
      <c r="Z171" s="1034"/>
      <c r="AF171" s="1034"/>
    </row>
    <row r="172" spans="2:32" outlineLevel="1" x14ac:dyDescent="0.2">
      <c r="B172" s="1062">
        <f t="shared" si="45"/>
        <v>129</v>
      </c>
      <c r="C172" s="1095" t="s">
        <v>2428</v>
      </c>
      <c r="D172" s="1085" t="s">
        <v>2429</v>
      </c>
      <c r="E172" s="1086" t="s">
        <v>41</v>
      </c>
      <c r="F172" s="1087">
        <v>3</v>
      </c>
      <c r="G172" s="1159">
        <f t="shared" si="48"/>
        <v>0</v>
      </c>
      <c r="H172" s="1160">
        <f t="shared" si="48"/>
        <v>0</v>
      </c>
      <c r="I172" s="1160">
        <f t="shared" si="48"/>
        <v>0</v>
      </c>
      <c r="J172" s="1160">
        <f t="shared" si="48"/>
        <v>0</v>
      </c>
      <c r="K172" s="1161">
        <f t="shared" si="48"/>
        <v>0</v>
      </c>
      <c r="L172" s="35"/>
      <c r="M172" s="91"/>
      <c r="N172" s="37"/>
      <c r="O172" s="1060"/>
      <c r="P172" s="466"/>
      <c r="Q172" s="466"/>
      <c r="S172" s="1034"/>
      <c r="Y172" s="1034"/>
      <c r="Z172" s="1034"/>
      <c r="AF172" s="1034"/>
    </row>
    <row r="173" spans="2:32" outlineLevel="1" x14ac:dyDescent="0.2">
      <c r="B173" s="1062">
        <f t="shared" si="45"/>
        <v>130</v>
      </c>
      <c r="C173" s="1084" t="s">
        <v>2430</v>
      </c>
      <c r="D173" s="1085" t="s">
        <v>2431</v>
      </c>
      <c r="E173" s="1086" t="s">
        <v>41</v>
      </c>
      <c r="F173" s="1087">
        <v>3</v>
      </c>
      <c r="G173" s="1159">
        <f>SUM(G171:G172)</f>
        <v>3.2716514266234435</v>
      </c>
      <c r="H173" s="1160">
        <f>SUM(H171:H172)</f>
        <v>5.8350984041862199</v>
      </c>
      <c r="I173" s="1160">
        <f>SUM(I171:I172)</f>
        <v>4.011640567183294</v>
      </c>
      <c r="J173" s="1160">
        <f>SUM(J171:J172)</f>
        <v>3.5148281277214619</v>
      </c>
      <c r="K173" s="1161">
        <f>SUM(K171:K172)</f>
        <v>4.6065714020079529</v>
      </c>
      <c r="L173" s="35"/>
      <c r="M173" s="91" t="s">
        <v>2432</v>
      </c>
      <c r="N173" s="37"/>
      <c r="O173" s="1060"/>
      <c r="P173" s="466"/>
      <c r="Q173" s="466"/>
      <c r="S173" s="1034"/>
      <c r="Y173" s="1034"/>
      <c r="Z173" s="1034"/>
      <c r="AF173" s="1034"/>
    </row>
    <row r="174" spans="2:32" outlineLevel="1" x14ac:dyDescent="0.2">
      <c r="B174" s="1062">
        <f t="shared" si="45"/>
        <v>131</v>
      </c>
      <c r="C174" s="1063" t="s">
        <v>2433</v>
      </c>
      <c r="D174" s="1064" t="s">
        <v>2434</v>
      </c>
      <c r="E174" s="1065" t="s">
        <v>41</v>
      </c>
      <c r="F174" s="1066">
        <v>3</v>
      </c>
      <c r="G174" s="1159">
        <f t="shared" ref="G174:K175" si="49">G48/(1-G$128)</f>
        <v>0</v>
      </c>
      <c r="H174" s="1160">
        <f t="shared" si="49"/>
        <v>0</v>
      </c>
      <c r="I174" s="1160">
        <f t="shared" si="49"/>
        <v>0</v>
      </c>
      <c r="J174" s="1160">
        <f t="shared" si="49"/>
        <v>0</v>
      </c>
      <c r="K174" s="1161">
        <f t="shared" si="49"/>
        <v>0</v>
      </c>
      <c r="L174" s="35"/>
      <c r="M174" s="91"/>
      <c r="N174" s="37"/>
      <c r="O174" s="1060"/>
      <c r="P174" s="466"/>
      <c r="Q174" s="466"/>
      <c r="S174" s="1034"/>
      <c r="Y174" s="1034"/>
      <c r="Z174" s="1034"/>
      <c r="AF174" s="1034"/>
    </row>
    <row r="175" spans="2:32" outlineLevel="1" x14ac:dyDescent="0.2">
      <c r="B175" s="1062">
        <f t="shared" si="45"/>
        <v>132</v>
      </c>
      <c r="C175" s="1095" t="s">
        <v>2435</v>
      </c>
      <c r="D175" s="1085" t="s">
        <v>2436</v>
      </c>
      <c r="E175" s="1086" t="s">
        <v>41</v>
      </c>
      <c r="F175" s="1087">
        <v>3</v>
      </c>
      <c r="G175" s="1159">
        <f t="shared" si="49"/>
        <v>0</v>
      </c>
      <c r="H175" s="1160">
        <f t="shared" si="49"/>
        <v>0</v>
      </c>
      <c r="I175" s="1160">
        <f t="shared" si="49"/>
        <v>0</v>
      </c>
      <c r="J175" s="1160">
        <f t="shared" si="49"/>
        <v>0</v>
      </c>
      <c r="K175" s="1161">
        <f t="shared" si="49"/>
        <v>0</v>
      </c>
      <c r="L175" s="35"/>
      <c r="M175" s="91"/>
      <c r="N175" s="37"/>
      <c r="O175" s="1060"/>
      <c r="P175" s="466"/>
      <c r="Q175" s="466"/>
      <c r="S175" s="1034"/>
      <c r="Y175" s="1034"/>
      <c r="Z175" s="1034"/>
      <c r="AF175" s="1034"/>
    </row>
    <row r="176" spans="2:32" ht="15" outlineLevel="1" thickBot="1" x14ac:dyDescent="0.25">
      <c r="B176" s="1071">
        <f t="shared" si="45"/>
        <v>133</v>
      </c>
      <c r="C176" s="1100" t="s">
        <v>2437</v>
      </c>
      <c r="D176" s="1073" t="s">
        <v>2438</v>
      </c>
      <c r="E176" s="1074" t="s">
        <v>41</v>
      </c>
      <c r="F176" s="1075">
        <v>3</v>
      </c>
      <c r="G176" s="1101">
        <f>SUM(G174:G175)</f>
        <v>0</v>
      </c>
      <c r="H176" s="1102">
        <f>SUM(H174:H175)</f>
        <v>0</v>
      </c>
      <c r="I176" s="1102">
        <f>SUM(I174:I175)</f>
        <v>0</v>
      </c>
      <c r="J176" s="1102">
        <f>SUM(J174:J175)</f>
        <v>0</v>
      </c>
      <c r="K176" s="1103">
        <f>SUM(K174:K175)</f>
        <v>0</v>
      </c>
      <c r="L176" s="35"/>
      <c r="M176" s="514" t="s">
        <v>2439</v>
      </c>
      <c r="N176" s="77"/>
      <c r="O176" s="1060"/>
      <c r="P176" s="466"/>
      <c r="Q176" s="466"/>
      <c r="S176" s="1034"/>
      <c r="Y176" s="1034"/>
      <c r="Z176" s="1034"/>
      <c r="AF176" s="1034"/>
    </row>
    <row r="177" spans="2:32" ht="15" outlineLevel="1" thickBot="1" x14ac:dyDescent="0.25">
      <c r="B177" s="35"/>
      <c r="C177" s="35"/>
      <c r="D177" s="35"/>
      <c r="E177" s="35"/>
      <c r="F177" s="35"/>
      <c r="G177" s="35"/>
      <c r="H177" s="35"/>
      <c r="I177" s="35"/>
      <c r="J177" s="35"/>
      <c r="K177" s="35"/>
      <c r="L177" s="35"/>
      <c r="M177" s="123"/>
      <c r="N177" s="123"/>
      <c r="O177" s="1060"/>
      <c r="P177" s="466"/>
      <c r="Q177" s="466"/>
      <c r="S177" s="1034"/>
      <c r="Y177" s="1034"/>
      <c r="Z177" s="1034"/>
      <c r="AF177" s="1034"/>
    </row>
    <row r="178" spans="2:32" ht="15" outlineLevel="1" thickBot="1" x14ac:dyDescent="0.25">
      <c r="B178" s="1040" t="s">
        <v>2440</v>
      </c>
      <c r="C178" s="1053" t="s">
        <v>2441</v>
      </c>
      <c r="D178" s="35"/>
      <c r="E178" s="35"/>
      <c r="F178" s="35"/>
      <c r="G178" s="35"/>
      <c r="H178" s="35"/>
      <c r="I178" s="35"/>
      <c r="J178" s="35"/>
      <c r="K178" s="35"/>
      <c r="L178" s="35"/>
      <c r="M178" s="123"/>
      <c r="N178" s="123"/>
      <c r="O178" s="1060"/>
      <c r="P178" s="466"/>
      <c r="Q178" s="466"/>
      <c r="S178" s="1034"/>
      <c r="Y178" s="1034"/>
      <c r="Z178" s="1034"/>
      <c r="AF178" s="1034"/>
    </row>
    <row r="179" spans="2:32" outlineLevel="1" x14ac:dyDescent="0.2">
      <c r="B179" s="1054">
        <v>134</v>
      </c>
      <c r="C179" s="1055" t="s">
        <v>2442</v>
      </c>
      <c r="D179" s="1056" t="s">
        <v>2443</v>
      </c>
      <c r="E179" s="1057" t="s">
        <v>41</v>
      </c>
      <c r="F179" s="1058">
        <v>3</v>
      </c>
      <c r="G179" s="1154">
        <f t="shared" ref="G179:K181" si="50">G53/(1-G$128)</f>
        <v>-78.337219049382568</v>
      </c>
      <c r="H179" s="1155">
        <f t="shared" si="50"/>
        <v>-83.940132064093532</v>
      </c>
      <c r="I179" s="1155">
        <f t="shared" si="50"/>
        <v>-92.003453931138623</v>
      </c>
      <c r="J179" s="1155">
        <f t="shared" si="50"/>
        <v>-85.68668401663983</v>
      </c>
      <c r="K179" s="1156">
        <f t="shared" si="50"/>
        <v>-83.128226411360785</v>
      </c>
      <c r="L179" s="35"/>
      <c r="M179" s="1157" t="s">
        <v>2444</v>
      </c>
      <c r="N179" s="1158"/>
      <c r="O179" s="1060"/>
      <c r="P179" s="466"/>
      <c r="Q179" s="466"/>
      <c r="S179" s="1034"/>
      <c r="Y179" s="1034"/>
      <c r="Z179" s="1034"/>
      <c r="AF179" s="1034"/>
    </row>
    <row r="180" spans="2:32" outlineLevel="1" x14ac:dyDescent="0.2">
      <c r="B180" s="1062">
        <f>B179+1</f>
        <v>135</v>
      </c>
      <c r="C180" s="1063" t="s">
        <v>2445</v>
      </c>
      <c r="D180" s="1064" t="s">
        <v>2446</v>
      </c>
      <c r="E180" s="1065" t="s">
        <v>41</v>
      </c>
      <c r="F180" s="1066">
        <v>3</v>
      </c>
      <c r="G180" s="1159">
        <f t="shared" si="50"/>
        <v>0</v>
      </c>
      <c r="H180" s="1160">
        <f t="shared" si="50"/>
        <v>0</v>
      </c>
      <c r="I180" s="1160">
        <f t="shared" si="50"/>
        <v>0</v>
      </c>
      <c r="J180" s="1160">
        <f t="shared" si="50"/>
        <v>0</v>
      </c>
      <c r="K180" s="1161">
        <f t="shared" si="50"/>
        <v>0</v>
      </c>
      <c r="L180" s="35"/>
      <c r="M180" s="91"/>
      <c r="N180" s="37"/>
      <c r="O180" s="1060"/>
      <c r="P180" s="466"/>
      <c r="Q180" s="466"/>
      <c r="S180" s="1034"/>
      <c r="Y180" s="1034"/>
      <c r="Z180" s="1034"/>
      <c r="AF180" s="1034"/>
    </row>
    <row r="181" spans="2:32" outlineLevel="1" x14ac:dyDescent="0.2">
      <c r="B181" s="1062">
        <f t="shared" ref="B181:B195" si="51">B180+1</f>
        <v>136</v>
      </c>
      <c r="C181" s="1063" t="s">
        <v>2447</v>
      </c>
      <c r="D181" s="1064" t="s">
        <v>2448</v>
      </c>
      <c r="E181" s="1065" t="s">
        <v>41</v>
      </c>
      <c r="F181" s="1066">
        <v>3</v>
      </c>
      <c r="G181" s="1159">
        <f t="shared" si="50"/>
        <v>0</v>
      </c>
      <c r="H181" s="1160">
        <f t="shared" si="50"/>
        <v>0</v>
      </c>
      <c r="I181" s="1160">
        <f t="shared" si="50"/>
        <v>0</v>
      </c>
      <c r="J181" s="1160">
        <f t="shared" si="50"/>
        <v>0</v>
      </c>
      <c r="K181" s="1161">
        <f t="shared" si="50"/>
        <v>0</v>
      </c>
      <c r="L181" s="35"/>
      <c r="M181" s="91"/>
      <c r="N181" s="37"/>
      <c r="O181" s="1060"/>
      <c r="P181" s="466"/>
      <c r="Q181" s="466"/>
      <c r="S181" s="1034"/>
      <c r="Y181" s="1034"/>
      <c r="Z181" s="1034"/>
      <c r="AF181" s="1034"/>
    </row>
    <row r="182" spans="2:32" outlineLevel="1" x14ac:dyDescent="0.2">
      <c r="B182" s="1062">
        <f t="shared" si="51"/>
        <v>137</v>
      </c>
      <c r="C182" s="1084" t="s">
        <v>2449</v>
      </c>
      <c r="D182" s="1085" t="s">
        <v>2450</v>
      </c>
      <c r="E182" s="1086" t="s">
        <v>41</v>
      </c>
      <c r="F182" s="1087">
        <v>3</v>
      </c>
      <c r="G182" s="1159">
        <f>G179+G181</f>
        <v>-78.337219049382568</v>
      </c>
      <c r="H182" s="1160">
        <f>H179+H181</f>
        <v>-83.940132064093532</v>
      </c>
      <c r="I182" s="1160">
        <f>I179+I181</f>
        <v>-92.003453931138623</v>
      </c>
      <c r="J182" s="1160">
        <f>J179+J181</f>
        <v>-85.68668401663983</v>
      </c>
      <c r="K182" s="1161">
        <f>K179+K181</f>
        <v>-83.128226411360785</v>
      </c>
      <c r="L182" s="35"/>
      <c r="M182" s="91" t="s">
        <v>2451</v>
      </c>
      <c r="N182" s="37"/>
      <c r="O182" s="1060"/>
      <c r="P182" s="466"/>
      <c r="Q182" s="466"/>
      <c r="S182" s="1034"/>
      <c r="Y182" s="1034"/>
      <c r="Z182" s="1034"/>
      <c r="AF182" s="1034"/>
    </row>
    <row r="183" spans="2:32" outlineLevel="1" x14ac:dyDescent="0.2">
      <c r="B183" s="1062">
        <f t="shared" si="51"/>
        <v>138</v>
      </c>
      <c r="C183" s="1063" t="s">
        <v>2452</v>
      </c>
      <c r="D183" s="1064" t="s">
        <v>2453</v>
      </c>
      <c r="E183" s="1065" t="s">
        <v>41</v>
      </c>
      <c r="F183" s="1066">
        <v>3</v>
      </c>
      <c r="G183" s="1159">
        <f t="shared" ref="G183:K185" si="52">G57/(1-G$128)</f>
        <v>-14.350854010778788</v>
      </c>
      <c r="H183" s="1160">
        <f t="shared" si="52"/>
        <v>-12.436680059349662</v>
      </c>
      <c r="I183" s="1160">
        <f t="shared" si="52"/>
        <v>-15.394862420655548</v>
      </c>
      <c r="J183" s="1160">
        <f t="shared" si="52"/>
        <v>-14.119919429535713</v>
      </c>
      <c r="K183" s="1161">
        <f t="shared" si="52"/>
        <v>-10.129238876296835</v>
      </c>
      <c r="L183" s="35"/>
      <c r="M183" s="91"/>
      <c r="N183" s="37"/>
      <c r="O183" s="1060"/>
      <c r="P183" s="466"/>
      <c r="Q183" s="466"/>
      <c r="S183" s="1034"/>
      <c r="Y183" s="1034"/>
      <c r="Z183" s="1034"/>
      <c r="AF183" s="1034"/>
    </row>
    <row r="184" spans="2:32" outlineLevel="1" x14ac:dyDescent="0.2">
      <c r="B184" s="1062">
        <f t="shared" si="51"/>
        <v>139</v>
      </c>
      <c r="C184" s="1063" t="s">
        <v>2454</v>
      </c>
      <c r="D184" s="1064" t="s">
        <v>2455</v>
      </c>
      <c r="E184" s="1065" t="s">
        <v>41</v>
      </c>
      <c r="F184" s="1066">
        <v>3</v>
      </c>
      <c r="G184" s="1159">
        <f t="shared" si="52"/>
        <v>0</v>
      </c>
      <c r="H184" s="1160">
        <f t="shared" si="52"/>
        <v>0</v>
      </c>
      <c r="I184" s="1160">
        <f t="shared" si="52"/>
        <v>0</v>
      </c>
      <c r="J184" s="1160">
        <f t="shared" si="52"/>
        <v>0</v>
      </c>
      <c r="K184" s="1161">
        <f t="shared" si="52"/>
        <v>0</v>
      </c>
      <c r="L184" s="35"/>
      <c r="M184" s="91"/>
      <c r="N184" s="37"/>
      <c r="O184" s="1060"/>
      <c r="P184" s="466"/>
      <c r="Q184" s="466"/>
      <c r="S184" s="1034"/>
      <c r="Y184" s="1034"/>
      <c r="Z184" s="1034"/>
      <c r="AF184" s="1034"/>
    </row>
    <row r="185" spans="2:32" outlineLevel="1" x14ac:dyDescent="0.2">
      <c r="B185" s="1062">
        <f t="shared" si="51"/>
        <v>140</v>
      </c>
      <c r="C185" s="1095" t="s">
        <v>2456</v>
      </c>
      <c r="D185" s="1085" t="s">
        <v>2457</v>
      </c>
      <c r="E185" s="1086" t="s">
        <v>41</v>
      </c>
      <c r="F185" s="1087">
        <v>3</v>
      </c>
      <c r="G185" s="1159">
        <f t="shared" si="52"/>
        <v>0</v>
      </c>
      <c r="H185" s="1160">
        <f t="shared" si="52"/>
        <v>0</v>
      </c>
      <c r="I185" s="1160">
        <f t="shared" si="52"/>
        <v>0</v>
      </c>
      <c r="J185" s="1160">
        <f t="shared" si="52"/>
        <v>0</v>
      </c>
      <c r="K185" s="1161">
        <f t="shared" si="52"/>
        <v>0</v>
      </c>
      <c r="L185" s="35"/>
      <c r="M185" s="91"/>
      <c r="N185" s="37"/>
      <c r="O185" s="1060"/>
      <c r="P185" s="466"/>
      <c r="Q185" s="466"/>
      <c r="S185" s="1034"/>
      <c r="Y185" s="1034"/>
      <c r="Z185" s="1034"/>
      <c r="AF185" s="1034"/>
    </row>
    <row r="186" spans="2:32" outlineLevel="1" x14ac:dyDescent="0.2">
      <c r="B186" s="1062">
        <f t="shared" si="51"/>
        <v>141</v>
      </c>
      <c r="C186" s="1084" t="s">
        <v>2458</v>
      </c>
      <c r="D186" s="1085" t="s">
        <v>2459</v>
      </c>
      <c r="E186" s="1086" t="s">
        <v>41</v>
      </c>
      <c r="F186" s="1087">
        <v>3</v>
      </c>
      <c r="G186" s="1159">
        <f>G183+G185</f>
        <v>-14.350854010778788</v>
      </c>
      <c r="H186" s="1160">
        <f>H183+H185</f>
        <v>-12.436680059349662</v>
      </c>
      <c r="I186" s="1160">
        <f>I183+I185</f>
        <v>-15.394862420655548</v>
      </c>
      <c r="J186" s="1160">
        <f>J183+J185</f>
        <v>-14.119919429535713</v>
      </c>
      <c r="K186" s="1161">
        <f>K183+K185</f>
        <v>-10.129238876296835</v>
      </c>
      <c r="L186" s="35"/>
      <c r="M186" s="91" t="s">
        <v>2460</v>
      </c>
      <c r="N186" s="37"/>
      <c r="O186" s="1060"/>
      <c r="P186" s="466"/>
      <c r="Q186" s="466"/>
      <c r="S186" s="1034"/>
      <c r="Y186" s="1034"/>
      <c r="Z186" s="1034"/>
      <c r="AF186" s="1034"/>
    </row>
    <row r="187" spans="2:32" outlineLevel="1" x14ac:dyDescent="0.2">
      <c r="B187" s="1062">
        <f t="shared" si="51"/>
        <v>142</v>
      </c>
      <c r="C187" s="1063" t="s">
        <v>2461</v>
      </c>
      <c r="D187" s="1064" t="s">
        <v>2462</v>
      </c>
      <c r="E187" s="1065" t="s">
        <v>41</v>
      </c>
      <c r="F187" s="1066">
        <v>3</v>
      </c>
      <c r="G187" s="1159">
        <f t="shared" ref="G187:K188" si="53">G61/(1-G$128)</f>
        <v>-157.26199547804788</v>
      </c>
      <c r="H187" s="1160">
        <f t="shared" si="53"/>
        <v>-168.27756963466456</v>
      </c>
      <c r="I187" s="1160">
        <f t="shared" si="53"/>
        <v>-135.84606486409831</v>
      </c>
      <c r="J187" s="1160">
        <f t="shared" si="53"/>
        <v>-111.85510835248984</v>
      </c>
      <c r="K187" s="1161">
        <f t="shared" si="53"/>
        <v>-80.076497875339584</v>
      </c>
      <c r="L187" s="35"/>
      <c r="M187" s="91"/>
      <c r="N187" s="37"/>
      <c r="O187" s="1060"/>
      <c r="P187" s="466"/>
      <c r="Q187" s="466"/>
      <c r="S187" s="1034"/>
      <c r="Y187" s="1034"/>
      <c r="Z187" s="1034"/>
      <c r="AF187" s="1034"/>
    </row>
    <row r="188" spans="2:32" outlineLevel="1" x14ac:dyDescent="0.2">
      <c r="B188" s="1062">
        <f t="shared" si="51"/>
        <v>143</v>
      </c>
      <c r="C188" s="1095" t="s">
        <v>2463</v>
      </c>
      <c r="D188" s="1064" t="s">
        <v>2464</v>
      </c>
      <c r="E188" s="1086" t="s">
        <v>41</v>
      </c>
      <c r="F188" s="1087">
        <v>3</v>
      </c>
      <c r="G188" s="1159">
        <f t="shared" si="53"/>
        <v>0</v>
      </c>
      <c r="H188" s="1160">
        <f t="shared" si="53"/>
        <v>0</v>
      </c>
      <c r="I188" s="1160">
        <f t="shared" si="53"/>
        <v>0</v>
      </c>
      <c r="J188" s="1160">
        <f t="shared" si="53"/>
        <v>0</v>
      </c>
      <c r="K188" s="1161">
        <f t="shared" si="53"/>
        <v>0</v>
      </c>
      <c r="L188" s="35"/>
      <c r="M188" s="91"/>
      <c r="N188" s="37"/>
      <c r="O188" s="1060"/>
      <c r="P188" s="466"/>
      <c r="Q188" s="466"/>
      <c r="S188" s="1034"/>
      <c r="Y188" s="1034"/>
      <c r="Z188" s="1034"/>
      <c r="AF188" s="1034"/>
    </row>
    <row r="189" spans="2:32" outlineLevel="1" x14ac:dyDescent="0.2">
      <c r="B189" s="1062">
        <f t="shared" si="51"/>
        <v>144</v>
      </c>
      <c r="C189" s="1084" t="s">
        <v>2465</v>
      </c>
      <c r="D189" s="1085" t="s">
        <v>2466</v>
      </c>
      <c r="E189" s="1086" t="s">
        <v>41</v>
      </c>
      <c r="F189" s="1087">
        <v>3</v>
      </c>
      <c r="G189" s="1159">
        <f>SUM(G187:G188)</f>
        <v>-157.26199547804788</v>
      </c>
      <c r="H189" s="1160">
        <f>SUM(H187:H188)</f>
        <v>-168.27756963466456</v>
      </c>
      <c r="I189" s="1160">
        <f>SUM(I187:I188)</f>
        <v>-135.84606486409831</v>
      </c>
      <c r="J189" s="1160">
        <f>SUM(J187:J188)</f>
        <v>-111.85510835248984</v>
      </c>
      <c r="K189" s="1161">
        <f>SUM(K187:K188)</f>
        <v>-80.076497875339584</v>
      </c>
      <c r="L189" s="35"/>
      <c r="M189" s="91" t="s">
        <v>2467</v>
      </c>
      <c r="N189" s="37"/>
      <c r="O189" s="1060"/>
      <c r="P189" s="466"/>
      <c r="Q189" s="466"/>
      <c r="S189" s="1034"/>
      <c r="Y189" s="1034"/>
      <c r="Z189" s="1034"/>
      <c r="AF189" s="1034"/>
    </row>
    <row r="190" spans="2:32" outlineLevel="1" x14ac:dyDescent="0.2">
      <c r="B190" s="1062">
        <f t="shared" si="51"/>
        <v>145</v>
      </c>
      <c r="C190" s="1063" t="s">
        <v>2468</v>
      </c>
      <c r="D190" s="1064" t="s">
        <v>2469</v>
      </c>
      <c r="E190" s="1065" t="s">
        <v>41</v>
      </c>
      <c r="F190" s="1066">
        <v>3</v>
      </c>
      <c r="G190" s="1159">
        <f t="shared" ref="G190:K191" si="54">G64/(1-G$128)</f>
        <v>-19.691390448614534</v>
      </c>
      <c r="H190" s="1160">
        <f t="shared" si="54"/>
        <v>-19.134495920414988</v>
      </c>
      <c r="I190" s="1160">
        <f t="shared" si="54"/>
        <v>-18.34007499361833</v>
      </c>
      <c r="J190" s="1160">
        <f t="shared" si="54"/>
        <v>-20.339838545608657</v>
      </c>
      <c r="K190" s="1161">
        <f t="shared" si="54"/>
        <v>-17.030720873077872</v>
      </c>
      <c r="L190" s="35"/>
      <c r="M190" s="91"/>
      <c r="N190" s="37"/>
      <c r="O190" s="1060"/>
      <c r="P190" s="466"/>
      <c r="Q190" s="466"/>
      <c r="S190" s="1034"/>
      <c r="Y190" s="1034"/>
      <c r="Z190" s="1034"/>
      <c r="AF190" s="1034"/>
    </row>
    <row r="191" spans="2:32" outlineLevel="1" x14ac:dyDescent="0.2">
      <c r="B191" s="1062">
        <f t="shared" si="51"/>
        <v>146</v>
      </c>
      <c r="C191" s="1095" t="s">
        <v>2470</v>
      </c>
      <c r="D191" s="1085" t="s">
        <v>2471</v>
      </c>
      <c r="E191" s="1086" t="s">
        <v>41</v>
      </c>
      <c r="F191" s="1087">
        <v>3</v>
      </c>
      <c r="G191" s="1159">
        <f t="shared" si="54"/>
        <v>0</v>
      </c>
      <c r="H191" s="1160">
        <f t="shared" si="54"/>
        <v>0</v>
      </c>
      <c r="I191" s="1160">
        <f t="shared" si="54"/>
        <v>0</v>
      </c>
      <c r="J191" s="1160">
        <f t="shared" si="54"/>
        <v>0</v>
      </c>
      <c r="K191" s="1161">
        <f t="shared" si="54"/>
        <v>0</v>
      </c>
      <c r="L191" s="35"/>
      <c r="M191" s="91"/>
      <c r="N191" s="37"/>
      <c r="O191" s="1060"/>
      <c r="P191" s="466"/>
      <c r="Q191" s="466"/>
      <c r="S191" s="1034"/>
      <c r="Y191" s="1034"/>
      <c r="Z191" s="1034"/>
      <c r="AF191" s="1034"/>
    </row>
    <row r="192" spans="2:32" outlineLevel="1" x14ac:dyDescent="0.2">
      <c r="B192" s="1062">
        <f t="shared" si="51"/>
        <v>147</v>
      </c>
      <c r="C192" s="1084" t="s">
        <v>2472</v>
      </c>
      <c r="D192" s="1085" t="s">
        <v>2473</v>
      </c>
      <c r="E192" s="1086" t="s">
        <v>41</v>
      </c>
      <c r="F192" s="1087">
        <v>3</v>
      </c>
      <c r="G192" s="1159">
        <f>SUM(G190:G191)</f>
        <v>-19.691390448614534</v>
      </c>
      <c r="H192" s="1160">
        <f>SUM(H190:H191)</f>
        <v>-19.134495920414988</v>
      </c>
      <c r="I192" s="1160">
        <f>SUM(I190:I191)</f>
        <v>-18.34007499361833</v>
      </c>
      <c r="J192" s="1160">
        <f>SUM(J190:J191)</f>
        <v>-20.339838545608657</v>
      </c>
      <c r="K192" s="1161">
        <f>SUM(K190:K191)</f>
        <v>-17.030720873077872</v>
      </c>
      <c r="L192" s="35"/>
      <c r="M192" s="91" t="s">
        <v>2474</v>
      </c>
      <c r="N192" s="37"/>
      <c r="O192" s="1060"/>
      <c r="P192" s="466"/>
      <c r="Q192" s="466"/>
      <c r="S192" s="1034"/>
      <c r="Y192" s="1034"/>
      <c r="Z192" s="1034"/>
      <c r="AF192" s="1034"/>
    </row>
    <row r="193" spans="2:32" outlineLevel="1" x14ac:dyDescent="0.2">
      <c r="B193" s="1062">
        <f t="shared" si="51"/>
        <v>148</v>
      </c>
      <c r="C193" s="1063" t="s">
        <v>2475</v>
      </c>
      <c r="D193" s="1064" t="s">
        <v>2476</v>
      </c>
      <c r="E193" s="1065" t="s">
        <v>41</v>
      </c>
      <c r="F193" s="1066">
        <v>3</v>
      </c>
      <c r="G193" s="1159">
        <f t="shared" ref="G193:K194" si="55">G67/(1-G$128)</f>
        <v>0</v>
      </c>
      <c r="H193" s="1160">
        <f t="shared" si="55"/>
        <v>0</v>
      </c>
      <c r="I193" s="1160">
        <f t="shared" si="55"/>
        <v>0</v>
      </c>
      <c r="J193" s="1160">
        <f t="shared" si="55"/>
        <v>0</v>
      </c>
      <c r="K193" s="1161">
        <f t="shared" si="55"/>
        <v>0</v>
      </c>
      <c r="L193" s="35"/>
      <c r="M193" s="91"/>
      <c r="N193" s="37"/>
      <c r="O193" s="1060"/>
      <c r="P193" s="466"/>
      <c r="Q193" s="466"/>
      <c r="S193" s="1034"/>
      <c r="Y193" s="1034"/>
      <c r="Z193" s="1034"/>
      <c r="AF193" s="1034"/>
    </row>
    <row r="194" spans="2:32" outlineLevel="1" x14ac:dyDescent="0.2">
      <c r="B194" s="1062">
        <f t="shared" si="51"/>
        <v>149</v>
      </c>
      <c r="C194" s="1095" t="s">
        <v>2477</v>
      </c>
      <c r="D194" s="1085" t="s">
        <v>2478</v>
      </c>
      <c r="E194" s="1086" t="s">
        <v>41</v>
      </c>
      <c r="F194" s="1087">
        <v>3</v>
      </c>
      <c r="G194" s="1159">
        <f t="shared" si="55"/>
        <v>0</v>
      </c>
      <c r="H194" s="1160">
        <f t="shared" si="55"/>
        <v>0</v>
      </c>
      <c r="I194" s="1160">
        <f t="shared" si="55"/>
        <v>0</v>
      </c>
      <c r="J194" s="1160">
        <f t="shared" si="55"/>
        <v>0</v>
      </c>
      <c r="K194" s="1161">
        <f t="shared" si="55"/>
        <v>0</v>
      </c>
      <c r="L194" s="35"/>
      <c r="M194" s="91"/>
      <c r="N194" s="37"/>
      <c r="O194" s="1060"/>
      <c r="P194" s="466"/>
      <c r="Q194" s="466"/>
      <c r="S194" s="1034"/>
      <c r="Y194" s="1034"/>
      <c r="Z194" s="1034"/>
      <c r="AF194" s="1034"/>
    </row>
    <row r="195" spans="2:32" ht="15" outlineLevel="1" thickBot="1" x14ac:dyDescent="0.25">
      <c r="B195" s="1071">
        <f t="shared" si="51"/>
        <v>150</v>
      </c>
      <c r="C195" s="1100" t="s">
        <v>2479</v>
      </c>
      <c r="D195" s="1073" t="s">
        <v>2480</v>
      </c>
      <c r="E195" s="1074" t="s">
        <v>41</v>
      </c>
      <c r="F195" s="1075">
        <v>3</v>
      </c>
      <c r="G195" s="1101">
        <f>SUM(G193:G194)</f>
        <v>0</v>
      </c>
      <c r="H195" s="1102">
        <f>SUM(H193:H194)</f>
        <v>0</v>
      </c>
      <c r="I195" s="1102">
        <f>SUM(I193:I194)</f>
        <v>0</v>
      </c>
      <c r="J195" s="1102">
        <f>SUM(J193:J194)</f>
        <v>0</v>
      </c>
      <c r="K195" s="1103">
        <f>SUM(K193:K194)</f>
        <v>0</v>
      </c>
      <c r="L195" s="35"/>
      <c r="M195" s="514" t="s">
        <v>2481</v>
      </c>
      <c r="N195" s="77"/>
      <c r="O195" s="1060"/>
      <c r="P195" s="466"/>
      <c r="Q195" s="466"/>
      <c r="S195" s="1034"/>
      <c r="Y195" s="1034"/>
      <c r="Z195" s="1034"/>
      <c r="AF195" s="1034"/>
    </row>
    <row r="196" spans="2:32" ht="15" outlineLevel="1" thickBot="1" x14ac:dyDescent="0.25">
      <c r="B196" s="35"/>
      <c r="C196" s="35"/>
      <c r="D196" s="35"/>
      <c r="E196" s="35"/>
      <c r="F196" s="35"/>
      <c r="G196" s="35"/>
      <c r="H196" s="35"/>
      <c r="I196" s="35"/>
      <c r="J196" s="35"/>
      <c r="K196" s="35"/>
      <c r="L196" s="35"/>
      <c r="M196" s="123"/>
      <c r="N196" s="123"/>
      <c r="O196" s="1060"/>
      <c r="P196" s="466"/>
      <c r="Q196" s="466"/>
      <c r="S196" s="1034"/>
      <c r="Y196" s="1034"/>
      <c r="Z196" s="1034"/>
      <c r="AF196" s="1034"/>
    </row>
    <row r="197" spans="2:32" ht="15" outlineLevel="1" thickBot="1" x14ac:dyDescent="0.25">
      <c r="B197" s="1040" t="s">
        <v>2482</v>
      </c>
      <c r="C197" s="1053" t="s">
        <v>2483</v>
      </c>
      <c r="D197" s="35"/>
      <c r="E197" s="35"/>
      <c r="F197" s="35"/>
      <c r="G197" s="35"/>
      <c r="H197" s="35"/>
      <c r="I197" s="35"/>
      <c r="J197" s="35"/>
      <c r="K197" s="35"/>
      <c r="L197" s="35"/>
      <c r="M197" s="123"/>
      <c r="N197" s="123"/>
      <c r="O197" s="1060"/>
      <c r="P197" s="466"/>
      <c r="Q197" s="466"/>
      <c r="S197" s="1034"/>
      <c r="Y197" s="1034"/>
      <c r="Z197" s="1034"/>
      <c r="AF197" s="1034"/>
    </row>
    <row r="198" spans="2:32" outlineLevel="1" x14ac:dyDescent="0.2">
      <c r="B198" s="1054">
        <v>151</v>
      </c>
      <c r="C198" s="1055" t="s">
        <v>2484</v>
      </c>
      <c r="D198" s="1056" t="s">
        <v>2485</v>
      </c>
      <c r="E198" s="1057" t="s">
        <v>41</v>
      </c>
      <c r="F198" s="1058">
        <v>3</v>
      </c>
      <c r="G198" s="1154">
        <f t="shared" ref="G198:K199" si="56">G72/(1-G$128)</f>
        <v>1.0012048192771084</v>
      </c>
      <c r="H198" s="1155">
        <f t="shared" si="56"/>
        <v>1.0024096385542169</v>
      </c>
      <c r="I198" s="1155">
        <f t="shared" si="56"/>
        <v>0.81445783132530114</v>
      </c>
      <c r="J198" s="1155">
        <f t="shared" si="56"/>
        <v>1.0397590361445783</v>
      </c>
      <c r="K198" s="1156">
        <f t="shared" si="56"/>
        <v>0.83253012048192765</v>
      </c>
      <c r="L198" s="35"/>
      <c r="M198" s="1157" t="s">
        <v>2486</v>
      </c>
      <c r="N198" s="1158"/>
      <c r="O198" s="1060"/>
      <c r="P198" s="466"/>
      <c r="Q198" s="466"/>
      <c r="S198" s="1034"/>
      <c r="Y198" s="1034"/>
      <c r="Z198" s="1034"/>
      <c r="AF198" s="1034"/>
    </row>
    <row r="199" spans="2:32" outlineLevel="1" x14ac:dyDescent="0.2">
      <c r="B199" s="1062">
        <f>B198+1</f>
        <v>152</v>
      </c>
      <c r="C199" s="1063" t="s">
        <v>2487</v>
      </c>
      <c r="D199" s="1064" t="s">
        <v>2488</v>
      </c>
      <c r="E199" s="1065" t="s">
        <v>41</v>
      </c>
      <c r="F199" s="1066">
        <v>3</v>
      </c>
      <c r="G199" s="1159">
        <f t="shared" si="56"/>
        <v>0</v>
      </c>
      <c r="H199" s="1160">
        <f t="shared" si="56"/>
        <v>0</v>
      </c>
      <c r="I199" s="1160">
        <f t="shared" si="56"/>
        <v>0</v>
      </c>
      <c r="J199" s="1160">
        <f t="shared" si="56"/>
        <v>0</v>
      </c>
      <c r="K199" s="1161">
        <f t="shared" si="56"/>
        <v>0</v>
      </c>
      <c r="L199" s="35"/>
      <c r="M199" s="91"/>
      <c r="N199" s="37"/>
      <c r="O199" s="1060"/>
      <c r="P199" s="466"/>
      <c r="Q199" s="466"/>
      <c r="S199" s="1034"/>
      <c r="Y199" s="1034"/>
      <c r="Z199" s="1034"/>
      <c r="AF199" s="1034"/>
    </row>
    <row r="200" spans="2:32" ht="15" outlineLevel="1" thickBot="1" x14ac:dyDescent="0.25">
      <c r="B200" s="1108">
        <f>B199+1</f>
        <v>153</v>
      </c>
      <c r="C200" s="1109" t="s">
        <v>2489</v>
      </c>
      <c r="D200" s="1110" t="s">
        <v>2490</v>
      </c>
      <c r="E200" s="1111" t="s">
        <v>41</v>
      </c>
      <c r="F200" s="1112">
        <v>3</v>
      </c>
      <c r="G200" s="1113">
        <f>SUM(G198:G199)</f>
        <v>1.0012048192771084</v>
      </c>
      <c r="H200" s="1114">
        <f>SUM(H198:H199)</f>
        <v>1.0024096385542169</v>
      </c>
      <c r="I200" s="1114">
        <f>SUM(I198:I199)</f>
        <v>0.81445783132530114</v>
      </c>
      <c r="J200" s="1114">
        <f>SUM(J198:J199)</f>
        <v>1.0397590361445783</v>
      </c>
      <c r="K200" s="1115">
        <f>SUM(K198:K199)</f>
        <v>0.83253012048192765</v>
      </c>
      <c r="L200" s="35"/>
      <c r="M200" s="1116" t="s">
        <v>2491</v>
      </c>
      <c r="N200" s="1117"/>
      <c r="O200" s="1060"/>
      <c r="P200" s="466"/>
      <c r="Q200" s="466"/>
      <c r="S200" s="1034"/>
      <c r="Y200" s="1034"/>
      <c r="Z200" s="1034"/>
      <c r="AF200" s="1034"/>
    </row>
    <row r="201" spans="2:32" ht="15" outlineLevel="1" thickBot="1" x14ac:dyDescent="0.25">
      <c r="B201" s="35"/>
      <c r="C201" s="35"/>
      <c r="D201" s="35"/>
      <c r="E201" s="35"/>
      <c r="F201" s="35"/>
      <c r="G201" s="35"/>
      <c r="H201" s="35"/>
      <c r="I201" s="35"/>
      <c r="J201" s="35"/>
      <c r="K201" s="35"/>
      <c r="L201" s="35"/>
      <c r="M201" s="123"/>
      <c r="N201" s="123"/>
      <c r="O201" s="1060"/>
      <c r="P201" s="466"/>
      <c r="Q201" s="466"/>
      <c r="S201" s="1034"/>
      <c r="Y201" s="1034"/>
      <c r="Z201" s="1034"/>
      <c r="AF201" s="1034"/>
    </row>
    <row r="202" spans="2:32" ht="15" outlineLevel="1" thickBot="1" x14ac:dyDescent="0.25">
      <c r="B202" s="1040" t="s">
        <v>2492</v>
      </c>
      <c r="C202" s="1053" t="s">
        <v>2493</v>
      </c>
      <c r="D202" s="35"/>
      <c r="E202" s="35"/>
      <c r="F202" s="35"/>
      <c r="G202" s="35"/>
      <c r="H202" s="35"/>
      <c r="I202" s="35"/>
      <c r="J202" s="35"/>
      <c r="K202" s="35"/>
      <c r="L202" s="35"/>
      <c r="M202" s="123"/>
      <c r="N202" s="123"/>
      <c r="O202" s="1060"/>
      <c r="P202" s="466"/>
      <c r="Q202" s="466"/>
      <c r="S202" s="1034"/>
      <c r="Y202" s="1034"/>
      <c r="Z202" s="1034"/>
      <c r="AF202" s="1034"/>
    </row>
    <row r="203" spans="2:32" outlineLevel="1" x14ac:dyDescent="0.2">
      <c r="B203" s="1054">
        <v>154</v>
      </c>
      <c r="C203" s="1055" t="s">
        <v>2494</v>
      </c>
      <c r="D203" s="1056" t="s">
        <v>2495</v>
      </c>
      <c r="E203" s="1057" t="s">
        <v>41</v>
      </c>
      <c r="F203" s="1058">
        <v>3</v>
      </c>
      <c r="G203" s="1154">
        <f t="shared" ref="G203:K204" si="57">G77/(1-G$128)</f>
        <v>-1</v>
      </c>
      <c r="H203" s="1155">
        <f t="shared" si="57"/>
        <v>-1</v>
      </c>
      <c r="I203" s="1155">
        <f t="shared" si="57"/>
        <v>-0.86746987951807231</v>
      </c>
      <c r="J203" s="1155">
        <f t="shared" si="57"/>
        <v>-0.97710843373494016</v>
      </c>
      <c r="K203" s="1156">
        <f t="shared" si="57"/>
        <v>-0.91686746987951839</v>
      </c>
      <c r="L203" s="35"/>
      <c r="M203" s="1157" t="s">
        <v>2496</v>
      </c>
      <c r="N203" s="1158"/>
      <c r="O203" s="1060"/>
      <c r="P203" s="466"/>
      <c r="Q203" s="466"/>
      <c r="S203" s="1034"/>
      <c r="Y203" s="1034"/>
      <c r="Z203" s="1034"/>
      <c r="AF203" s="1034"/>
    </row>
    <row r="204" spans="2:32" outlineLevel="1" x14ac:dyDescent="0.2">
      <c r="B204" s="1062">
        <f>B203+1</f>
        <v>155</v>
      </c>
      <c r="C204" s="1063" t="s">
        <v>2497</v>
      </c>
      <c r="D204" s="1064" t="s">
        <v>2498</v>
      </c>
      <c r="E204" s="1065" t="s">
        <v>41</v>
      </c>
      <c r="F204" s="1066">
        <v>3</v>
      </c>
      <c r="G204" s="1159">
        <f t="shared" si="57"/>
        <v>0</v>
      </c>
      <c r="H204" s="1160">
        <f t="shared" si="57"/>
        <v>0</v>
      </c>
      <c r="I204" s="1160">
        <f t="shared" si="57"/>
        <v>0</v>
      </c>
      <c r="J204" s="1160">
        <f t="shared" si="57"/>
        <v>0</v>
      </c>
      <c r="K204" s="1161">
        <f t="shared" si="57"/>
        <v>0</v>
      </c>
      <c r="L204" s="35"/>
      <c r="M204" s="91"/>
      <c r="N204" s="37"/>
      <c r="O204" s="1060"/>
      <c r="P204" s="466"/>
      <c r="Q204" s="466"/>
      <c r="S204" s="1034"/>
      <c r="Y204" s="1034"/>
      <c r="Z204" s="1034"/>
      <c r="AF204" s="1034"/>
    </row>
    <row r="205" spans="2:32" ht="15" outlineLevel="1" thickBot="1" x14ac:dyDescent="0.25">
      <c r="B205" s="1108">
        <f>B204+1</f>
        <v>156</v>
      </c>
      <c r="C205" s="1109" t="s">
        <v>2499</v>
      </c>
      <c r="D205" s="1110" t="s">
        <v>2500</v>
      </c>
      <c r="E205" s="1111" t="s">
        <v>41</v>
      </c>
      <c r="F205" s="1112">
        <v>3</v>
      </c>
      <c r="G205" s="1113">
        <f>SUM(G203:G204)</f>
        <v>-1</v>
      </c>
      <c r="H205" s="1114">
        <f>SUM(H203:H204)</f>
        <v>-1</v>
      </c>
      <c r="I205" s="1114">
        <f>SUM(I203:I204)</f>
        <v>-0.86746987951807231</v>
      </c>
      <c r="J205" s="1114">
        <f>SUM(J203:J204)</f>
        <v>-0.97710843373494016</v>
      </c>
      <c r="K205" s="1115">
        <f>SUM(K203:K204)</f>
        <v>-0.91686746987951839</v>
      </c>
      <c r="L205" s="35"/>
      <c r="M205" s="1116" t="s">
        <v>2501</v>
      </c>
      <c r="N205" s="1117"/>
      <c r="O205" s="1060"/>
      <c r="P205" s="466"/>
      <c r="Q205" s="466"/>
      <c r="S205" s="1034"/>
      <c r="Y205" s="1034"/>
      <c r="Z205" s="1034"/>
      <c r="AF205" s="1034"/>
    </row>
    <row r="206" spans="2:32" ht="15" outlineLevel="1" thickBot="1" x14ac:dyDescent="0.25">
      <c r="B206" s="35"/>
      <c r="C206" s="35"/>
      <c r="D206" s="35"/>
      <c r="E206" s="35"/>
      <c r="F206" s="35"/>
      <c r="G206" s="35"/>
      <c r="H206" s="35"/>
      <c r="I206" s="35"/>
      <c r="J206" s="35"/>
      <c r="K206" s="35"/>
      <c r="L206" s="35"/>
      <c r="M206" s="123"/>
      <c r="N206" s="123"/>
      <c r="O206" s="1060"/>
      <c r="P206" s="466"/>
      <c r="Q206" s="466"/>
      <c r="S206" s="1034"/>
      <c r="Y206" s="1034"/>
      <c r="Z206" s="1034"/>
      <c r="AF206" s="1034"/>
    </row>
    <row r="207" spans="2:32" ht="15" outlineLevel="1" thickBot="1" x14ac:dyDescent="0.25">
      <c r="B207" s="1040" t="s">
        <v>2502</v>
      </c>
      <c r="C207" s="1053" t="s">
        <v>2503</v>
      </c>
      <c r="D207" s="35"/>
      <c r="E207" s="35"/>
      <c r="F207" s="35"/>
      <c r="G207" s="35"/>
      <c r="H207" s="35"/>
      <c r="I207" s="35"/>
      <c r="J207" s="35"/>
      <c r="K207" s="35"/>
      <c r="L207" s="35"/>
      <c r="M207" s="123"/>
      <c r="N207" s="123"/>
      <c r="O207" s="1060"/>
      <c r="P207" s="466"/>
      <c r="Q207" s="466"/>
      <c r="S207" s="1034"/>
      <c r="Y207" s="1034"/>
      <c r="Z207" s="1034"/>
      <c r="AF207" s="1034"/>
    </row>
    <row r="208" spans="2:32" ht="15" outlineLevel="1" thickBot="1" x14ac:dyDescent="0.25">
      <c r="B208" s="1108">
        <v>157</v>
      </c>
      <c r="C208" s="1109" t="s">
        <v>2504</v>
      </c>
      <c r="D208" s="1119" t="s">
        <v>2505</v>
      </c>
      <c r="E208" s="1120" t="s">
        <v>41</v>
      </c>
      <c r="F208" s="1121">
        <v>3</v>
      </c>
      <c r="G208" s="1162">
        <f>G82/(1-G$128)</f>
        <v>0.18072289156626506</v>
      </c>
      <c r="H208" s="1163">
        <f>H82/(1-H$128)</f>
        <v>0.20602409638554217</v>
      </c>
      <c r="I208" s="1163">
        <f>I82/(1-I$128)</f>
        <v>0.21686746987951808</v>
      </c>
      <c r="J208" s="1163">
        <f>J82/(1-J$128)</f>
        <v>0.19277108433734941</v>
      </c>
      <c r="K208" s="1164">
        <f>K82/(1-K$128)</f>
        <v>0.18192771084337347</v>
      </c>
      <c r="L208" s="35"/>
      <c r="M208" s="1165" t="s">
        <v>2506</v>
      </c>
      <c r="N208" s="1126"/>
      <c r="O208" s="1060"/>
      <c r="P208" s="466"/>
      <c r="Q208" s="466"/>
      <c r="S208" s="1034"/>
      <c r="Y208" s="1034"/>
      <c r="Z208" s="1034"/>
      <c r="AF208" s="1034"/>
    </row>
    <row r="209" spans="2:32" ht="15" outlineLevel="1" thickBot="1" x14ac:dyDescent="0.25">
      <c r="B209" s="35"/>
      <c r="C209" s="35"/>
      <c r="D209" s="35"/>
      <c r="E209" s="35"/>
      <c r="F209" s="35"/>
      <c r="G209" s="35"/>
      <c r="H209" s="35"/>
      <c r="I209" s="35"/>
      <c r="J209" s="35"/>
      <c r="K209" s="35"/>
      <c r="L209" s="35"/>
      <c r="M209" s="123"/>
      <c r="N209" s="123"/>
      <c r="O209" s="1060"/>
      <c r="P209" s="466"/>
      <c r="Q209" s="466"/>
      <c r="S209" s="1034"/>
      <c r="Y209" s="1034"/>
      <c r="Z209" s="1034"/>
      <c r="AF209" s="1034"/>
    </row>
    <row r="210" spans="2:32" ht="15" outlineLevel="1" thickBot="1" x14ac:dyDescent="0.25">
      <c r="B210" s="1040" t="s">
        <v>2507</v>
      </c>
      <c r="C210" s="1053" t="s">
        <v>2508</v>
      </c>
      <c r="D210" s="35"/>
      <c r="E210" s="35"/>
      <c r="F210" s="35"/>
      <c r="G210" s="35"/>
      <c r="H210" s="35"/>
      <c r="I210" s="35"/>
      <c r="J210" s="35"/>
      <c r="K210" s="35"/>
      <c r="L210" s="35"/>
      <c r="M210" s="123"/>
      <c r="N210" s="123"/>
      <c r="O210" s="1060"/>
      <c r="P210" s="466"/>
      <c r="Q210" s="466"/>
      <c r="S210" s="1034"/>
      <c r="Y210" s="1034"/>
      <c r="Z210" s="1034"/>
      <c r="AF210" s="1034"/>
    </row>
    <row r="211" spans="2:32" ht="15" outlineLevel="1" thickBot="1" x14ac:dyDescent="0.25">
      <c r="B211" s="1108">
        <v>158</v>
      </c>
      <c r="C211" s="1109" t="s">
        <v>2509</v>
      </c>
      <c r="D211" s="1119" t="s">
        <v>2510</v>
      </c>
      <c r="E211" s="1120" t="s">
        <v>41</v>
      </c>
      <c r="F211" s="1121">
        <v>3</v>
      </c>
      <c r="G211" s="1162">
        <f>G85/(1-G$128)</f>
        <v>-0.20602409638554245</v>
      </c>
      <c r="H211" s="1163">
        <f>H85/(1-H$128)</f>
        <v>-0.20602409638554245</v>
      </c>
      <c r="I211" s="1163">
        <f>I85/(1-I$128)</f>
        <v>-0.15783132530120511</v>
      </c>
      <c r="J211" s="1163">
        <f>J85/(1-J$128)</f>
        <v>-0.19277108433734941</v>
      </c>
      <c r="K211" s="1164">
        <f>K85/(1-K$128)</f>
        <v>-0.20481927710843376</v>
      </c>
      <c r="L211" s="35"/>
      <c r="M211" s="1165" t="s">
        <v>2511</v>
      </c>
      <c r="N211" s="1126"/>
      <c r="O211" s="1060"/>
      <c r="P211" s="466"/>
      <c r="Q211" s="466"/>
      <c r="S211" s="1034"/>
      <c r="Y211" s="1034"/>
      <c r="Z211" s="1034"/>
      <c r="AF211" s="1034"/>
    </row>
    <row r="212" spans="2:32" ht="15" outlineLevel="1" thickBot="1" x14ac:dyDescent="0.25">
      <c r="B212" s="35"/>
      <c r="C212" s="35"/>
      <c r="D212" s="35"/>
      <c r="E212" s="35"/>
      <c r="F212" s="35"/>
      <c r="G212" s="35"/>
      <c r="H212" s="35"/>
      <c r="I212" s="35"/>
      <c r="J212" s="35"/>
      <c r="K212" s="35"/>
      <c r="L212" s="35"/>
      <c r="M212" s="123"/>
      <c r="N212" s="123"/>
      <c r="O212" s="1060"/>
      <c r="P212" s="466"/>
      <c r="Q212" s="466"/>
      <c r="S212" s="1034"/>
      <c r="Y212" s="1034"/>
      <c r="Z212" s="1034"/>
      <c r="AF212" s="1034"/>
    </row>
    <row r="213" spans="2:32" ht="15" outlineLevel="1" thickBot="1" x14ac:dyDescent="0.25">
      <c r="B213" s="1040" t="s">
        <v>2512</v>
      </c>
      <c r="C213" s="1053" t="s">
        <v>2513</v>
      </c>
      <c r="D213" s="35"/>
      <c r="E213" s="35"/>
      <c r="F213" s="35"/>
      <c r="G213" s="35"/>
      <c r="H213" s="35"/>
      <c r="I213" s="35"/>
      <c r="J213" s="35"/>
      <c r="K213" s="35"/>
      <c r="L213" s="35"/>
      <c r="M213" s="123"/>
      <c r="N213" s="123"/>
      <c r="O213" s="1060"/>
      <c r="P213" s="466"/>
      <c r="Q213" s="466"/>
      <c r="S213" s="1034"/>
      <c r="Y213" s="1034"/>
      <c r="Z213" s="1034"/>
      <c r="AF213" s="1034"/>
    </row>
    <row r="214" spans="2:32" outlineLevel="1" x14ac:dyDescent="0.2">
      <c r="B214" s="1054">
        <v>159</v>
      </c>
      <c r="C214" s="1055" t="s">
        <v>2514</v>
      </c>
      <c r="D214" s="1056" t="s">
        <v>2515</v>
      </c>
      <c r="E214" s="1057" t="s">
        <v>41</v>
      </c>
      <c r="F214" s="1058">
        <v>3</v>
      </c>
      <c r="G214" s="1154">
        <f t="shared" ref="G214:K219" si="58">G88/(1-G$128)</f>
        <v>6.8838919299213153</v>
      </c>
      <c r="H214" s="1155">
        <f t="shared" si="58"/>
        <v>6.2585770067447299</v>
      </c>
      <c r="I214" s="1155">
        <f t="shared" si="58"/>
        <v>5.2428258949563444</v>
      </c>
      <c r="J214" s="1155">
        <f t="shared" si="58"/>
        <v>5.1354458769739315</v>
      </c>
      <c r="K214" s="1156">
        <f t="shared" si="58"/>
        <v>6.0930225034025067</v>
      </c>
      <c r="L214" s="35"/>
      <c r="M214" s="1157" t="s">
        <v>2516</v>
      </c>
      <c r="N214" s="1158"/>
      <c r="O214" s="1060"/>
      <c r="P214" s="466"/>
      <c r="Q214" s="466"/>
      <c r="S214" s="1034"/>
      <c r="Y214" s="1034"/>
      <c r="Z214" s="1034"/>
      <c r="AF214" s="1034"/>
    </row>
    <row r="215" spans="2:32" outlineLevel="1" x14ac:dyDescent="0.2">
      <c r="B215" s="1062">
        <f>B214+1</f>
        <v>160</v>
      </c>
      <c r="C215" s="1063" t="s">
        <v>2517</v>
      </c>
      <c r="D215" s="1064" t="s">
        <v>2518</v>
      </c>
      <c r="E215" s="1065" t="s">
        <v>41</v>
      </c>
      <c r="F215" s="1066">
        <v>3</v>
      </c>
      <c r="G215" s="1159">
        <f t="shared" si="58"/>
        <v>0.35275725113910028</v>
      </c>
      <c r="H215" s="1160">
        <f t="shared" si="58"/>
        <v>0.65515936022847565</v>
      </c>
      <c r="I215" s="1160">
        <f t="shared" si="58"/>
        <v>0.83386463045036074</v>
      </c>
      <c r="J215" s="1160">
        <f t="shared" si="58"/>
        <v>1.1138198836019115</v>
      </c>
      <c r="K215" s="1161">
        <f t="shared" si="58"/>
        <v>1.7133433338909081</v>
      </c>
      <c r="L215" s="35"/>
      <c r="M215" s="91"/>
      <c r="N215" s="37"/>
      <c r="O215" s="1060"/>
      <c r="P215" s="466"/>
      <c r="Q215" s="466"/>
      <c r="S215" s="1034"/>
      <c r="Y215" s="1034"/>
      <c r="Z215" s="1034"/>
      <c r="AF215" s="1034"/>
    </row>
    <row r="216" spans="2:32" outlineLevel="1" x14ac:dyDescent="0.2">
      <c r="B216" s="1062">
        <f>B215+1</f>
        <v>161</v>
      </c>
      <c r="C216" s="1063" t="s">
        <v>2519</v>
      </c>
      <c r="D216" s="1064" t="s">
        <v>2520</v>
      </c>
      <c r="E216" s="1065" t="s">
        <v>41</v>
      </c>
      <c r="F216" s="1066">
        <v>3</v>
      </c>
      <c r="G216" s="1159">
        <f t="shared" si="58"/>
        <v>0.45225288607576963</v>
      </c>
      <c r="H216" s="1160">
        <f t="shared" si="58"/>
        <v>0.55021072285740624</v>
      </c>
      <c r="I216" s="1160">
        <f t="shared" si="58"/>
        <v>0.57736397511387849</v>
      </c>
      <c r="J216" s="1160">
        <f t="shared" si="58"/>
        <v>0.69821544942209368</v>
      </c>
      <c r="K216" s="1161">
        <f t="shared" si="58"/>
        <v>3.7209030358503088</v>
      </c>
      <c r="L216" s="35"/>
      <c r="M216" s="91"/>
      <c r="N216" s="37"/>
      <c r="O216" s="1060"/>
      <c r="P216" s="466"/>
      <c r="Q216" s="466"/>
      <c r="S216" s="1034"/>
      <c r="Y216" s="1034"/>
      <c r="Z216" s="1034"/>
      <c r="AF216" s="1034"/>
    </row>
    <row r="217" spans="2:32" outlineLevel="1" x14ac:dyDescent="0.2">
      <c r="B217" s="1062">
        <f>B216+1</f>
        <v>162</v>
      </c>
      <c r="C217" s="1063" t="s">
        <v>2521</v>
      </c>
      <c r="D217" s="1064" t="s">
        <v>2522</v>
      </c>
      <c r="E217" s="1065" t="s">
        <v>41</v>
      </c>
      <c r="F217" s="1066">
        <v>3</v>
      </c>
      <c r="G217" s="1159">
        <f t="shared" si="58"/>
        <v>3.6180230886061572E-2</v>
      </c>
      <c r="H217" s="1160">
        <f t="shared" si="58"/>
        <v>6.7167127917485719E-2</v>
      </c>
      <c r="I217" s="1160">
        <f t="shared" si="58"/>
        <v>8.5500218445494089E-2</v>
      </c>
      <c r="J217" s="1160">
        <f t="shared" si="58"/>
        <v>0.11185696485639698</v>
      </c>
      <c r="K217" s="1161">
        <f t="shared" si="58"/>
        <v>0.11383371383602284</v>
      </c>
      <c r="L217" s="35"/>
      <c r="M217" s="91"/>
      <c r="N217" s="37"/>
      <c r="O217" s="1060"/>
      <c r="P217" s="466"/>
      <c r="Q217" s="466"/>
      <c r="S217" s="1034"/>
      <c r="Y217" s="1034"/>
      <c r="Z217" s="1034"/>
      <c r="AF217" s="1034"/>
    </row>
    <row r="218" spans="2:32" outlineLevel="1" x14ac:dyDescent="0.2">
      <c r="B218" s="1062">
        <f>B217+1</f>
        <v>163</v>
      </c>
      <c r="C218" s="1063" t="s">
        <v>2523</v>
      </c>
      <c r="D218" s="1064" t="s">
        <v>2524</v>
      </c>
      <c r="E218" s="1065" t="s">
        <v>41</v>
      </c>
      <c r="F218" s="1066">
        <v>3</v>
      </c>
      <c r="G218" s="1159">
        <f t="shared" si="58"/>
        <v>0</v>
      </c>
      <c r="H218" s="1160">
        <f t="shared" si="58"/>
        <v>0</v>
      </c>
      <c r="I218" s="1160">
        <f t="shared" si="58"/>
        <v>0</v>
      </c>
      <c r="J218" s="1160">
        <f t="shared" si="58"/>
        <v>0</v>
      </c>
      <c r="K218" s="1161">
        <f t="shared" si="58"/>
        <v>0</v>
      </c>
      <c r="L218" s="35"/>
      <c r="M218" s="91"/>
      <c r="N218" s="37"/>
      <c r="O218" s="1060"/>
      <c r="P218" s="466"/>
      <c r="Q218" s="466"/>
      <c r="S218" s="1034"/>
      <c r="Y218" s="1034"/>
      <c r="Z218" s="1034"/>
      <c r="AF218" s="1034"/>
    </row>
    <row r="219" spans="2:32" ht="15" outlineLevel="1" thickBot="1" x14ac:dyDescent="0.25">
      <c r="B219" s="1108">
        <f>B218+1</f>
        <v>164</v>
      </c>
      <c r="C219" s="1128" t="s">
        <v>2525</v>
      </c>
      <c r="D219" s="1110" t="s">
        <v>2526</v>
      </c>
      <c r="E219" s="1111" t="s">
        <v>41</v>
      </c>
      <c r="F219" s="1112">
        <v>3</v>
      </c>
      <c r="G219" s="1113">
        <f t="shared" si="58"/>
        <v>1.4447972200500594</v>
      </c>
      <c r="H219" s="1114">
        <f t="shared" si="58"/>
        <v>1.3520183123723899</v>
      </c>
      <c r="I219" s="1114">
        <f t="shared" si="58"/>
        <v>1.1592404617568244</v>
      </c>
      <c r="J219" s="1114">
        <f t="shared" si="58"/>
        <v>1.1731919456275999</v>
      </c>
      <c r="K219" s="1115">
        <f t="shared" si="58"/>
        <v>1.4564877744660358</v>
      </c>
      <c r="L219" s="35"/>
      <c r="M219" s="1116"/>
      <c r="N219" s="1117"/>
      <c r="O219" s="1060"/>
      <c r="P219" s="466"/>
      <c r="Q219" s="466"/>
      <c r="S219" s="1034"/>
      <c r="Y219" s="1034"/>
      <c r="Z219" s="1034"/>
      <c r="AF219" s="1034"/>
    </row>
    <row r="220" spans="2:32" ht="15" outlineLevel="1" thickBot="1" x14ac:dyDescent="0.25">
      <c r="B220" s="35"/>
      <c r="C220" s="35"/>
      <c r="D220" s="35"/>
      <c r="E220" s="35"/>
      <c r="F220" s="35"/>
      <c r="G220" s="35"/>
      <c r="H220" s="35"/>
      <c r="I220" s="35"/>
      <c r="J220" s="35"/>
      <c r="K220" s="35"/>
      <c r="L220" s="35"/>
      <c r="M220" s="123"/>
      <c r="N220" s="123"/>
      <c r="O220" s="1060"/>
      <c r="P220" s="466"/>
      <c r="Q220" s="466"/>
      <c r="S220" s="1034"/>
      <c r="Y220" s="1034"/>
      <c r="Z220" s="1034"/>
      <c r="AF220" s="1034"/>
    </row>
    <row r="221" spans="2:32" ht="15" outlineLevel="1" thickBot="1" x14ac:dyDescent="0.25">
      <c r="B221" s="1040" t="s">
        <v>2527</v>
      </c>
      <c r="C221" s="1053" t="s">
        <v>2528</v>
      </c>
      <c r="D221" s="35"/>
      <c r="E221" s="35"/>
      <c r="F221" s="35"/>
      <c r="G221" s="35"/>
      <c r="H221" s="35"/>
      <c r="I221" s="35"/>
      <c r="J221" s="35"/>
      <c r="K221" s="35"/>
      <c r="L221" s="35"/>
      <c r="M221" s="123"/>
      <c r="N221" s="123"/>
      <c r="O221" s="1060"/>
      <c r="P221" s="466"/>
      <c r="Q221" s="466"/>
      <c r="S221" s="1034"/>
      <c r="Y221" s="1034"/>
      <c r="Z221" s="1034"/>
      <c r="AF221" s="1034"/>
    </row>
    <row r="222" spans="2:32" outlineLevel="1" x14ac:dyDescent="0.2">
      <c r="B222" s="1054">
        <v>165</v>
      </c>
      <c r="C222" s="1055" t="s">
        <v>2529</v>
      </c>
      <c r="D222" s="1056" t="s">
        <v>2530</v>
      </c>
      <c r="E222" s="1057" t="s">
        <v>41</v>
      </c>
      <c r="F222" s="1058">
        <v>3</v>
      </c>
      <c r="G222" s="1154">
        <f t="shared" ref="G222:K227" si="59">G96/(1-G$128)</f>
        <v>-37.965479564598368</v>
      </c>
      <c r="H222" s="1155">
        <f t="shared" si="59"/>
        <v>-37.661086322527339</v>
      </c>
      <c r="I222" s="1155">
        <f t="shared" si="59"/>
        <v>-38.033614793950214</v>
      </c>
      <c r="J222" s="1155">
        <f t="shared" si="59"/>
        <v>-38.162177406733974</v>
      </c>
      <c r="K222" s="1156">
        <f t="shared" si="59"/>
        <v>-38.080084814343039</v>
      </c>
      <c r="L222" s="35"/>
      <c r="M222" s="1157" t="s">
        <v>2531</v>
      </c>
      <c r="N222" s="1158"/>
      <c r="O222" s="1060"/>
      <c r="P222" s="466"/>
      <c r="Q222" s="466"/>
      <c r="S222" s="1034"/>
      <c r="Y222" s="1034"/>
      <c r="Z222" s="1034"/>
      <c r="AF222" s="1034"/>
    </row>
    <row r="223" spans="2:32" outlineLevel="1" x14ac:dyDescent="0.2">
      <c r="B223" s="1062">
        <f>B222+1</f>
        <v>166</v>
      </c>
      <c r="C223" s="1063" t="s">
        <v>2532</v>
      </c>
      <c r="D223" s="1064" t="s">
        <v>2533</v>
      </c>
      <c r="E223" s="1065" t="s">
        <v>41</v>
      </c>
      <c r="F223" s="1066">
        <v>3</v>
      </c>
      <c r="G223" s="1159">
        <f t="shared" si="59"/>
        <v>-1.1603809837909624</v>
      </c>
      <c r="H223" s="1160">
        <f t="shared" si="59"/>
        <v>-2.2729570368060057</v>
      </c>
      <c r="I223" s="1160">
        <f t="shared" si="59"/>
        <v>-3.3845172286530003</v>
      </c>
      <c r="J223" s="1160">
        <f t="shared" si="59"/>
        <v>-4.4903881823799194</v>
      </c>
      <c r="K223" s="1161">
        <f t="shared" si="59"/>
        <v>-5.8077135292605009</v>
      </c>
      <c r="L223" s="35"/>
      <c r="M223" s="91"/>
      <c r="N223" s="37"/>
      <c r="O223" s="1060"/>
      <c r="P223" s="466"/>
      <c r="Q223" s="466"/>
      <c r="S223" s="1034"/>
      <c r="Y223" s="1034"/>
      <c r="Z223" s="1034"/>
      <c r="AF223" s="1034"/>
    </row>
    <row r="224" spans="2:32" outlineLevel="1" x14ac:dyDescent="0.2">
      <c r="B224" s="1062">
        <f>B223+1</f>
        <v>167</v>
      </c>
      <c r="C224" s="1063" t="s">
        <v>2534</v>
      </c>
      <c r="D224" s="1064" t="s">
        <v>2535</v>
      </c>
      <c r="E224" s="1065" t="s">
        <v>41</v>
      </c>
      <c r="F224" s="1066">
        <v>3</v>
      </c>
      <c r="G224" s="1159">
        <f t="shared" si="59"/>
        <v>-30.688713598129539</v>
      </c>
      <c r="H224" s="1160">
        <f t="shared" si="59"/>
        <v>-29.300557395840901</v>
      </c>
      <c r="I224" s="1160">
        <f t="shared" si="59"/>
        <v>-27.952998225025144</v>
      </c>
      <c r="J224" s="1160">
        <f t="shared" si="59"/>
        <v>-26.722748214246753</v>
      </c>
      <c r="K224" s="1161">
        <f t="shared" si="59"/>
        <v>-34.838985053038812</v>
      </c>
      <c r="L224" s="35"/>
      <c r="M224" s="91"/>
      <c r="N224" s="37"/>
      <c r="O224" s="1060"/>
      <c r="P224" s="466"/>
      <c r="Q224" s="466"/>
      <c r="S224" s="1034"/>
      <c r="Y224" s="1034"/>
      <c r="Z224" s="1034"/>
      <c r="AF224" s="1034"/>
    </row>
    <row r="225" spans="2:32" outlineLevel="1" x14ac:dyDescent="0.2">
      <c r="B225" s="1062">
        <f>B224+1</f>
        <v>168</v>
      </c>
      <c r="C225" s="1063" t="s">
        <v>2536</v>
      </c>
      <c r="D225" s="1064" t="s">
        <v>2537</v>
      </c>
      <c r="E225" s="1065" t="s">
        <v>41</v>
      </c>
      <c r="F225" s="1066">
        <v>3</v>
      </c>
      <c r="G225" s="1159">
        <f t="shared" si="59"/>
        <v>-11.116954338188634</v>
      </c>
      <c r="H225" s="1160">
        <f t="shared" si="59"/>
        <v>-10.890428932870515</v>
      </c>
      <c r="I225" s="1160">
        <f t="shared" si="59"/>
        <v>-10.842747567144757</v>
      </c>
      <c r="J225" s="1160">
        <f t="shared" si="59"/>
        <v>-10.866396561323667</v>
      </c>
      <c r="K225" s="1161">
        <f t="shared" si="59"/>
        <v>-10.863926438528752</v>
      </c>
      <c r="L225" s="35"/>
      <c r="M225" s="91"/>
      <c r="N225" s="37"/>
      <c r="O225" s="1060"/>
      <c r="P225" s="466"/>
      <c r="Q225" s="466"/>
      <c r="S225" s="1034"/>
      <c r="Y225" s="1034"/>
      <c r="Z225" s="1034"/>
      <c r="AF225" s="1034"/>
    </row>
    <row r="226" spans="2:32" outlineLevel="1" x14ac:dyDescent="0.2">
      <c r="B226" s="1062">
        <f>B225+1</f>
        <v>169</v>
      </c>
      <c r="C226" s="1063" t="s">
        <v>2538</v>
      </c>
      <c r="D226" s="1064" t="s">
        <v>2539</v>
      </c>
      <c r="E226" s="1065" t="s">
        <v>41</v>
      </c>
      <c r="F226" s="1066">
        <v>3</v>
      </c>
      <c r="G226" s="1159">
        <f t="shared" si="59"/>
        <v>0</v>
      </c>
      <c r="H226" s="1160">
        <f t="shared" si="59"/>
        <v>0</v>
      </c>
      <c r="I226" s="1160">
        <f t="shared" si="59"/>
        <v>0</v>
      </c>
      <c r="J226" s="1160">
        <f t="shared" si="59"/>
        <v>0</v>
      </c>
      <c r="K226" s="1161">
        <f t="shared" si="59"/>
        <v>0</v>
      </c>
      <c r="L226" s="35"/>
      <c r="M226" s="91"/>
      <c r="N226" s="37"/>
      <c r="O226" s="1060"/>
      <c r="P226" s="466"/>
      <c r="Q226" s="466"/>
      <c r="S226" s="1034"/>
      <c r="Y226" s="1034"/>
      <c r="Z226" s="1034"/>
      <c r="AF226" s="1034"/>
    </row>
    <row r="227" spans="2:32" ht="15" outlineLevel="1" thickBot="1" x14ac:dyDescent="0.25">
      <c r="B227" s="1108">
        <f>B226+1</f>
        <v>170</v>
      </c>
      <c r="C227" s="1128" t="s">
        <v>2540</v>
      </c>
      <c r="D227" s="1110" t="s">
        <v>2541</v>
      </c>
      <c r="E227" s="1111" t="s">
        <v>41</v>
      </c>
      <c r="F227" s="1112">
        <v>3</v>
      </c>
      <c r="G227" s="1113">
        <f t="shared" si="59"/>
        <v>-8.5178691056539506</v>
      </c>
      <c r="H227" s="1114">
        <f t="shared" si="59"/>
        <v>-8.4412353721962177</v>
      </c>
      <c r="I227" s="1114">
        <f t="shared" si="59"/>
        <v>-8.4981703779979689</v>
      </c>
      <c r="J227" s="1114">
        <f t="shared" si="59"/>
        <v>-8.554675177484377</v>
      </c>
      <c r="K227" s="1115">
        <f t="shared" si="59"/>
        <v>-8.5948323335036054</v>
      </c>
      <c r="L227" s="35"/>
      <c r="M227" s="1116"/>
      <c r="N227" s="1117"/>
      <c r="O227" s="1060"/>
      <c r="P227" s="466"/>
      <c r="Q227" s="466"/>
      <c r="S227" s="1034"/>
      <c r="Y227" s="1034"/>
      <c r="Z227" s="1034"/>
      <c r="AF227" s="1034"/>
    </row>
    <row r="228" spans="2:32" ht="15" outlineLevel="1" thickBot="1" x14ac:dyDescent="0.25">
      <c r="B228" s="35"/>
      <c r="C228" s="35"/>
      <c r="D228" s="35"/>
      <c r="E228" s="35"/>
      <c r="F228" s="35"/>
      <c r="G228" s="35"/>
      <c r="H228" s="35"/>
      <c r="I228" s="35"/>
      <c r="J228" s="35"/>
      <c r="K228" s="35"/>
      <c r="L228" s="35"/>
      <c r="M228" s="123"/>
      <c r="N228" s="123"/>
      <c r="O228" s="1060"/>
      <c r="P228" s="466"/>
      <c r="Q228" s="466"/>
      <c r="S228" s="1034"/>
      <c r="Y228" s="1034"/>
      <c r="Z228" s="1034"/>
      <c r="AF228" s="1034"/>
    </row>
    <row r="229" spans="2:32" ht="15" outlineLevel="1" thickBot="1" x14ac:dyDescent="0.25">
      <c r="B229" s="1040" t="s">
        <v>2542</v>
      </c>
      <c r="C229" s="1053" t="s">
        <v>2543</v>
      </c>
      <c r="D229" s="35"/>
      <c r="E229" s="35"/>
      <c r="F229" s="35"/>
      <c r="G229" s="35"/>
      <c r="H229" s="35"/>
      <c r="I229" s="35"/>
      <c r="J229" s="35"/>
      <c r="K229" s="35"/>
      <c r="L229" s="35"/>
      <c r="M229" s="123"/>
      <c r="N229" s="123"/>
      <c r="O229" s="1060"/>
      <c r="P229" s="466"/>
      <c r="Q229" s="466"/>
      <c r="S229" s="1034"/>
      <c r="Y229" s="1034"/>
      <c r="Z229" s="1034"/>
      <c r="AF229" s="1034"/>
    </row>
    <row r="230" spans="2:32" outlineLevel="1" x14ac:dyDescent="0.2">
      <c r="B230" s="1054">
        <v>173</v>
      </c>
      <c r="C230" s="1055" t="s">
        <v>2544</v>
      </c>
      <c r="D230" s="1056" t="s">
        <v>2545</v>
      </c>
      <c r="E230" s="1057" t="s">
        <v>41</v>
      </c>
      <c r="F230" s="1058">
        <v>3</v>
      </c>
      <c r="G230" s="1154">
        <f t="shared" ref="G230:K232" si="60">G104/(1-G$128)</f>
        <v>10.016310045089437</v>
      </c>
      <c r="H230" s="1155">
        <f t="shared" si="60"/>
        <v>10.080578461766935</v>
      </c>
      <c r="I230" s="1155">
        <f t="shared" si="60"/>
        <v>9.6607834644816144</v>
      </c>
      <c r="J230" s="1155">
        <f t="shared" si="60"/>
        <v>9.2702775779232862</v>
      </c>
      <c r="K230" s="1156">
        <f t="shared" si="60"/>
        <v>9.0569839482385017</v>
      </c>
      <c r="L230" s="35"/>
      <c r="M230" s="1157" t="s">
        <v>2546</v>
      </c>
      <c r="N230" s="1158"/>
      <c r="O230" s="1060"/>
      <c r="P230" s="466"/>
      <c r="Q230" s="466"/>
      <c r="S230" s="1034"/>
      <c r="Y230" s="1034"/>
      <c r="Z230" s="1034"/>
      <c r="AF230" s="1034"/>
    </row>
    <row r="231" spans="2:32" outlineLevel="1" x14ac:dyDescent="0.2">
      <c r="B231" s="1062">
        <f>B230+1</f>
        <v>174</v>
      </c>
      <c r="C231" s="1063" t="s">
        <v>2547</v>
      </c>
      <c r="D231" s="1064" t="s">
        <v>2548</v>
      </c>
      <c r="E231" s="1065" t="s">
        <v>41</v>
      </c>
      <c r="F231" s="1066">
        <v>3</v>
      </c>
      <c r="G231" s="1159">
        <f t="shared" si="60"/>
        <v>0.38990963855421695</v>
      </c>
      <c r="H231" s="1160">
        <f t="shared" si="60"/>
        <v>0.38990963855421695</v>
      </c>
      <c r="I231" s="1160">
        <f t="shared" si="60"/>
        <v>0.38990963855421695</v>
      </c>
      <c r="J231" s="1160">
        <f t="shared" si="60"/>
        <v>0.38990963855421695</v>
      </c>
      <c r="K231" s="1161">
        <f t="shared" si="60"/>
        <v>0.38990963855421695</v>
      </c>
      <c r="L231" s="35"/>
      <c r="M231" s="91"/>
      <c r="N231" s="37"/>
      <c r="O231" s="1060"/>
      <c r="P231" s="466"/>
      <c r="Q231" s="466"/>
      <c r="S231" s="1034"/>
      <c r="Y231" s="1034"/>
      <c r="Z231" s="1034"/>
      <c r="AF231" s="1034"/>
    </row>
    <row r="232" spans="2:32" ht="15" outlineLevel="1" thickBot="1" x14ac:dyDescent="0.25">
      <c r="B232" s="1108">
        <f>B231+1</f>
        <v>175</v>
      </c>
      <c r="C232" s="1109" t="s">
        <v>2549</v>
      </c>
      <c r="D232" s="1110" t="s">
        <v>2550</v>
      </c>
      <c r="E232" s="1111" t="s">
        <v>41</v>
      </c>
      <c r="F232" s="1112">
        <v>3</v>
      </c>
      <c r="G232" s="1113">
        <f t="shared" si="60"/>
        <v>0.38990963855421695</v>
      </c>
      <c r="H232" s="1114">
        <f t="shared" si="60"/>
        <v>0.38990963855421695</v>
      </c>
      <c r="I232" s="1114">
        <f t="shared" si="60"/>
        <v>0.38990963855421695</v>
      </c>
      <c r="J232" s="1114">
        <f t="shared" si="60"/>
        <v>0.38990963855421695</v>
      </c>
      <c r="K232" s="1115">
        <f t="shared" si="60"/>
        <v>0.38990963855421695</v>
      </c>
      <c r="L232" s="35"/>
      <c r="M232" s="1116"/>
      <c r="N232" s="1117"/>
      <c r="O232" s="1060"/>
      <c r="P232" s="466"/>
      <c r="Q232" s="466"/>
      <c r="S232" s="1034"/>
      <c r="Y232" s="1034"/>
      <c r="Z232" s="1034"/>
      <c r="AF232" s="1034"/>
    </row>
    <row r="233" spans="2:32" ht="15" outlineLevel="1" thickBot="1" x14ac:dyDescent="0.25">
      <c r="B233" s="35"/>
      <c r="C233" s="35"/>
      <c r="D233" s="35"/>
      <c r="E233" s="35"/>
      <c r="F233" s="35"/>
      <c r="G233" s="35"/>
      <c r="H233" s="35"/>
      <c r="I233" s="35"/>
      <c r="J233" s="35"/>
      <c r="K233" s="35"/>
      <c r="L233" s="35"/>
      <c r="M233" s="123"/>
      <c r="N233" s="123"/>
      <c r="O233" s="1060"/>
      <c r="P233" s="466"/>
      <c r="Q233" s="466"/>
      <c r="S233" s="1034"/>
      <c r="Y233" s="1034"/>
      <c r="Z233" s="1034"/>
      <c r="AF233" s="1034"/>
    </row>
    <row r="234" spans="2:32" ht="15" outlineLevel="1" thickBot="1" x14ac:dyDescent="0.25">
      <c r="B234" s="1040" t="s">
        <v>2551</v>
      </c>
      <c r="C234" s="1053" t="s">
        <v>2552</v>
      </c>
      <c r="D234" s="35"/>
      <c r="E234" s="35"/>
      <c r="F234" s="35"/>
      <c r="G234" s="35"/>
      <c r="H234" s="35"/>
      <c r="I234" s="35"/>
      <c r="J234" s="35"/>
      <c r="K234" s="35"/>
      <c r="L234" s="35"/>
      <c r="M234" s="123"/>
      <c r="N234" s="123"/>
      <c r="O234" s="1060"/>
      <c r="P234" s="466"/>
      <c r="Q234" s="466"/>
      <c r="S234" s="1034"/>
      <c r="Y234" s="1034"/>
      <c r="Z234" s="1034"/>
      <c r="AF234" s="1034"/>
    </row>
    <row r="235" spans="2:32" outlineLevel="1" x14ac:dyDescent="0.2">
      <c r="B235" s="1054">
        <v>171</v>
      </c>
      <c r="C235" s="1055" t="s">
        <v>2553</v>
      </c>
      <c r="D235" s="1056" t="s">
        <v>2554</v>
      </c>
      <c r="E235" s="1057" t="s">
        <v>41</v>
      </c>
      <c r="F235" s="1058">
        <v>3</v>
      </c>
      <c r="G235" s="1154">
        <f t="shared" ref="G235:K237" si="61">G109/(1-G$128)</f>
        <v>-10.016310045089433</v>
      </c>
      <c r="H235" s="1155">
        <f t="shared" si="61"/>
        <v>-10.08057846176694</v>
      </c>
      <c r="I235" s="1155">
        <f t="shared" si="61"/>
        <v>-9.6607834644816144</v>
      </c>
      <c r="J235" s="1155">
        <f t="shared" si="61"/>
        <v>-9.2702775779232898</v>
      </c>
      <c r="K235" s="1156">
        <f t="shared" si="61"/>
        <v>-9.0569839482385071</v>
      </c>
      <c r="L235" s="35"/>
      <c r="M235" s="1157" t="s">
        <v>2555</v>
      </c>
      <c r="N235" s="1158"/>
      <c r="O235" s="1060"/>
      <c r="P235" s="466"/>
      <c r="Q235" s="466"/>
      <c r="S235" s="1034"/>
      <c r="Y235" s="1034"/>
      <c r="Z235" s="1034"/>
      <c r="AF235" s="1034"/>
    </row>
    <row r="236" spans="2:32" outlineLevel="1" x14ac:dyDescent="0.2">
      <c r="B236" s="1062">
        <f>B235+1</f>
        <v>172</v>
      </c>
      <c r="C236" s="1063" t="s">
        <v>2556</v>
      </c>
      <c r="D236" s="1064" t="s">
        <v>2557</v>
      </c>
      <c r="E236" s="1065" t="s">
        <v>41</v>
      </c>
      <c r="F236" s="1066">
        <v>3</v>
      </c>
      <c r="G236" s="1159">
        <f t="shared" si="61"/>
        <v>-0.39036144578313259</v>
      </c>
      <c r="H236" s="1160">
        <f t="shared" si="61"/>
        <v>-0.39036144578313259</v>
      </c>
      <c r="I236" s="1160">
        <f t="shared" si="61"/>
        <v>-0.39036144578313259</v>
      </c>
      <c r="J236" s="1160">
        <f t="shared" si="61"/>
        <v>-0.39036144578313259</v>
      </c>
      <c r="K236" s="1161">
        <f t="shared" si="61"/>
        <v>-0.39036144578313259</v>
      </c>
      <c r="L236" s="35"/>
      <c r="M236" s="91"/>
      <c r="N236" s="37"/>
      <c r="O236" s="1060"/>
      <c r="P236" s="466"/>
      <c r="Q236" s="466"/>
      <c r="S236" s="1034"/>
      <c r="Y236" s="1034"/>
      <c r="Z236" s="1034"/>
      <c r="AF236" s="1034"/>
    </row>
    <row r="237" spans="2:32" ht="15" outlineLevel="1" thickBot="1" x14ac:dyDescent="0.25">
      <c r="B237" s="1108">
        <f>B236+1</f>
        <v>173</v>
      </c>
      <c r="C237" s="1109" t="s">
        <v>2558</v>
      </c>
      <c r="D237" s="1110" t="s">
        <v>2559</v>
      </c>
      <c r="E237" s="1111" t="s">
        <v>41</v>
      </c>
      <c r="F237" s="1112">
        <v>3</v>
      </c>
      <c r="G237" s="1113">
        <f t="shared" si="61"/>
        <v>-0.38990963855421695</v>
      </c>
      <c r="H237" s="1114">
        <f t="shared" si="61"/>
        <v>-0.38990963855421695</v>
      </c>
      <c r="I237" s="1114">
        <f t="shared" si="61"/>
        <v>-0.38990963855421695</v>
      </c>
      <c r="J237" s="1114">
        <f t="shared" si="61"/>
        <v>-0.38990963855421695</v>
      </c>
      <c r="K237" s="1115">
        <f t="shared" si="61"/>
        <v>-0.38990963855421695</v>
      </c>
      <c r="L237" s="35"/>
      <c r="M237" s="1116"/>
      <c r="N237" s="1117"/>
      <c r="O237" s="1060"/>
      <c r="P237" s="466"/>
      <c r="Q237" s="466"/>
      <c r="S237" s="1034"/>
      <c r="Y237" s="1034"/>
      <c r="Z237" s="1034"/>
      <c r="AF237" s="1034"/>
    </row>
    <row r="238" spans="2:32" ht="15" outlineLevel="1" thickBot="1" x14ac:dyDescent="0.25">
      <c r="B238" s="35"/>
      <c r="C238" s="35"/>
      <c r="D238" s="35"/>
      <c r="E238" s="35"/>
      <c r="F238" s="35"/>
      <c r="G238" s="35"/>
      <c r="H238" s="35"/>
      <c r="I238" s="35"/>
      <c r="J238" s="35"/>
      <c r="K238" s="35"/>
      <c r="L238" s="35"/>
      <c r="M238" s="123"/>
      <c r="N238" s="123"/>
      <c r="O238" s="1060"/>
      <c r="P238" s="466"/>
      <c r="Q238" s="466"/>
      <c r="S238" s="1034"/>
      <c r="Y238" s="1034"/>
      <c r="Z238" s="1034"/>
      <c r="AF238" s="1034"/>
    </row>
    <row r="239" spans="2:32" ht="15" outlineLevel="1" thickBot="1" x14ac:dyDescent="0.25">
      <c r="B239" s="1040" t="s">
        <v>2560</v>
      </c>
      <c r="C239" s="1053" t="s">
        <v>2561</v>
      </c>
      <c r="D239" s="35"/>
      <c r="E239" s="35"/>
      <c r="F239" s="35"/>
      <c r="G239" s="35"/>
      <c r="H239" s="35"/>
      <c r="I239" s="35"/>
      <c r="J239" s="35"/>
      <c r="K239" s="35"/>
      <c r="L239" s="35"/>
      <c r="M239" s="123"/>
      <c r="N239" s="123"/>
      <c r="O239" s="1060"/>
      <c r="P239" s="466"/>
      <c r="Q239" s="466"/>
      <c r="S239" s="1034"/>
      <c r="Y239" s="1034"/>
      <c r="Z239" s="1034"/>
      <c r="AF239" s="1034"/>
    </row>
    <row r="240" spans="2:32" outlineLevel="1" x14ac:dyDescent="0.2">
      <c r="B240" s="1054">
        <v>177</v>
      </c>
      <c r="C240" s="1055" t="s">
        <v>2562</v>
      </c>
      <c r="D240" s="1056" t="s">
        <v>2563</v>
      </c>
      <c r="E240" s="1057" t="s">
        <v>41</v>
      </c>
      <c r="F240" s="1058">
        <v>3</v>
      </c>
      <c r="G240" s="1154">
        <f t="shared" ref="G240:K244" si="62">G114/(1-G$128)</f>
        <v>0.32542872463517852</v>
      </c>
      <c r="H240" s="1155">
        <f t="shared" si="62"/>
        <v>0.95458463372006574</v>
      </c>
      <c r="I240" s="1155">
        <f t="shared" si="62"/>
        <v>1.5920485454034845</v>
      </c>
      <c r="J240" s="1155">
        <f t="shared" si="62"/>
        <v>2.2481632435560979</v>
      </c>
      <c r="K240" s="1156">
        <f t="shared" si="62"/>
        <v>2.9135475359990379</v>
      </c>
      <c r="L240" s="35"/>
      <c r="M240" s="1157" t="s">
        <v>2564</v>
      </c>
      <c r="N240" s="1158"/>
      <c r="O240" s="1060"/>
      <c r="P240" s="466"/>
      <c r="Q240" s="466"/>
      <c r="S240" s="1034"/>
      <c r="Y240" s="1034"/>
      <c r="Z240" s="1034"/>
      <c r="AF240" s="1034"/>
    </row>
    <row r="241" spans="2:32" outlineLevel="1" x14ac:dyDescent="0.2">
      <c r="B241" s="1062">
        <f>B240+1</f>
        <v>178</v>
      </c>
      <c r="C241" s="1063" t="s">
        <v>2565</v>
      </c>
      <c r="D241" s="1064" t="s">
        <v>2566</v>
      </c>
      <c r="E241" s="1065" t="s">
        <v>41</v>
      </c>
      <c r="F241" s="1066">
        <v>3</v>
      </c>
      <c r="G241" s="1159">
        <f t="shared" si="62"/>
        <v>8.2115105433929941E-2</v>
      </c>
      <c r="H241" s="1160">
        <f t="shared" si="62"/>
        <v>0.23856113789042946</v>
      </c>
      <c r="I241" s="1160">
        <f t="shared" si="62"/>
        <v>0.39633948574291428</v>
      </c>
      <c r="J241" s="1160">
        <f t="shared" si="62"/>
        <v>0.56104872248230442</v>
      </c>
      <c r="K241" s="1161">
        <f t="shared" si="62"/>
        <v>0.72367033972555539</v>
      </c>
      <c r="L241" s="35"/>
      <c r="M241" s="1166"/>
      <c r="N241" s="1167"/>
      <c r="O241" s="1060"/>
      <c r="P241" s="466"/>
      <c r="Q241" s="466"/>
      <c r="S241" s="1034"/>
      <c r="Y241" s="1034"/>
      <c r="Z241" s="1034"/>
      <c r="AF241" s="1034"/>
    </row>
    <row r="242" spans="2:32" outlineLevel="1" x14ac:dyDescent="0.2">
      <c r="B242" s="1062">
        <f>B241+1</f>
        <v>179</v>
      </c>
      <c r="C242" s="1063" t="s">
        <v>2567</v>
      </c>
      <c r="D242" s="1064" t="s">
        <v>2568</v>
      </c>
      <c r="E242" s="1065" t="s">
        <v>41</v>
      </c>
      <c r="F242" s="1066">
        <v>3</v>
      </c>
      <c r="G242" s="1159">
        <f t="shared" si="62"/>
        <v>0.52812852467417837</v>
      </c>
      <c r="H242" s="1160">
        <f t="shared" si="62"/>
        <v>1.6462838087072327</v>
      </c>
      <c r="I242" s="1160">
        <f t="shared" si="62"/>
        <v>2.8511537850500721</v>
      </c>
      <c r="J242" s="1160">
        <f t="shared" si="62"/>
        <v>4.0943929857992565</v>
      </c>
      <c r="K242" s="1161">
        <f t="shared" si="62"/>
        <v>5.3241820248908818</v>
      </c>
      <c r="L242" s="35"/>
      <c r="M242" s="91"/>
      <c r="N242" s="37"/>
      <c r="O242" s="1060"/>
      <c r="P242" s="466"/>
      <c r="Q242" s="466"/>
      <c r="S242" s="1034"/>
      <c r="Y242" s="1034"/>
      <c r="Z242" s="1034"/>
      <c r="AF242" s="1034"/>
    </row>
    <row r="243" spans="2:32" outlineLevel="1" x14ac:dyDescent="0.2">
      <c r="B243" s="1062">
        <f>B242+1</f>
        <v>180</v>
      </c>
      <c r="C243" s="1063" t="s">
        <v>2569</v>
      </c>
      <c r="D243" s="1064" t="s">
        <v>2570</v>
      </c>
      <c r="E243" s="1065" t="s">
        <v>41</v>
      </c>
      <c r="F243" s="1066">
        <v>3</v>
      </c>
      <c r="G243" s="1159">
        <f t="shared" si="62"/>
        <v>4.3386303281421651E-2</v>
      </c>
      <c r="H243" s="1160">
        <f t="shared" si="62"/>
        <v>0.12737968951471881</v>
      </c>
      <c r="I243" s="1160">
        <f t="shared" si="62"/>
        <v>0.21044506338150762</v>
      </c>
      <c r="J243" s="1160">
        <f t="shared" si="62"/>
        <v>0.29762350588273678</v>
      </c>
      <c r="K243" s="1161">
        <f t="shared" si="62"/>
        <v>0.38569205536532708</v>
      </c>
      <c r="L243" s="35"/>
      <c r="M243" s="1166"/>
      <c r="N243" s="1167"/>
      <c r="O243" s="1060"/>
      <c r="P243" s="466"/>
      <c r="Q243" s="466"/>
      <c r="S243" s="1034"/>
      <c r="Y243" s="1034"/>
      <c r="Z243" s="1034"/>
      <c r="AF243" s="1034"/>
    </row>
    <row r="244" spans="2:32" ht="15" outlineLevel="1" thickBot="1" x14ac:dyDescent="0.25">
      <c r="B244" s="1108">
        <f>B243+1</f>
        <v>181</v>
      </c>
      <c r="C244" s="1109" t="s">
        <v>2571</v>
      </c>
      <c r="D244" s="1110" t="s">
        <v>2572</v>
      </c>
      <c r="E244" s="1111" t="s">
        <v>41</v>
      </c>
      <c r="F244" s="1112">
        <v>3</v>
      </c>
      <c r="G244" s="1113">
        <f t="shared" si="62"/>
        <v>0</v>
      </c>
      <c r="H244" s="1114">
        <f t="shared" si="62"/>
        <v>0</v>
      </c>
      <c r="I244" s="1114">
        <f t="shared" si="62"/>
        <v>0</v>
      </c>
      <c r="J244" s="1114">
        <f t="shared" si="62"/>
        <v>0</v>
      </c>
      <c r="K244" s="1115">
        <f t="shared" si="62"/>
        <v>0</v>
      </c>
      <c r="L244" s="35"/>
      <c r="M244" s="1116"/>
      <c r="N244" s="1117"/>
      <c r="O244" s="1060"/>
      <c r="P244" s="466"/>
      <c r="Q244" s="466"/>
      <c r="S244" s="1034"/>
      <c r="Y244" s="1034"/>
      <c r="Z244" s="1034"/>
      <c r="AF244" s="1034"/>
    </row>
    <row r="245" spans="2:32" ht="15" outlineLevel="1" thickBot="1" x14ac:dyDescent="0.25">
      <c r="B245" s="35"/>
      <c r="C245" s="35"/>
      <c r="D245" s="35"/>
      <c r="E245" s="35"/>
      <c r="F245" s="35"/>
      <c r="G245" s="35"/>
      <c r="H245" s="35"/>
      <c r="I245" s="35"/>
      <c r="J245" s="35"/>
      <c r="K245" s="35"/>
      <c r="L245" s="35"/>
      <c r="M245" s="123"/>
      <c r="N245" s="123"/>
      <c r="O245" s="1060"/>
      <c r="P245" s="466"/>
      <c r="Q245" s="466"/>
      <c r="S245" s="1034"/>
      <c r="Y245" s="1034"/>
      <c r="Z245" s="1034"/>
      <c r="AF245" s="1034"/>
    </row>
    <row r="246" spans="2:32" ht="15" outlineLevel="1" thickBot="1" x14ac:dyDescent="0.25">
      <c r="B246" s="1040" t="s">
        <v>2573</v>
      </c>
      <c r="C246" s="1053" t="s">
        <v>2574</v>
      </c>
      <c r="D246" s="35"/>
      <c r="E246" s="35"/>
      <c r="F246" s="35"/>
      <c r="G246" s="35"/>
      <c r="H246" s="35"/>
      <c r="I246" s="35"/>
      <c r="J246" s="35"/>
      <c r="K246" s="35"/>
      <c r="L246" s="35"/>
      <c r="M246" s="123"/>
      <c r="N246" s="123"/>
      <c r="O246" s="1060"/>
      <c r="P246" s="466"/>
      <c r="Q246" s="466"/>
      <c r="S246" s="1034"/>
      <c r="Y246" s="1034"/>
      <c r="Z246" s="1034"/>
      <c r="AF246" s="1034"/>
    </row>
    <row r="247" spans="2:32" outlineLevel="1" x14ac:dyDescent="0.2">
      <c r="B247" s="1054">
        <v>182</v>
      </c>
      <c r="C247" s="1055" t="s">
        <v>2575</v>
      </c>
      <c r="D247" s="1056" t="s">
        <v>2576</v>
      </c>
      <c r="E247" s="1057" t="s">
        <v>41</v>
      </c>
      <c r="F247" s="1058">
        <v>3</v>
      </c>
      <c r="G247" s="1154">
        <f t="shared" ref="G247:K251" si="63">G121/(1-G$128)</f>
        <v>-0.33567147695667948</v>
      </c>
      <c r="H247" s="1155">
        <f t="shared" si="63"/>
        <v>-1.0831360227815152</v>
      </c>
      <c r="I247" s="1155">
        <f t="shared" si="63"/>
        <v>-1.9062512431991441</v>
      </c>
      <c r="J247" s="1155">
        <f t="shared" si="63"/>
        <v>-2.776043987350937</v>
      </c>
      <c r="K247" s="1156">
        <f t="shared" si="63"/>
        <v>-3.6698573124654543</v>
      </c>
      <c r="L247" s="35"/>
      <c r="M247" s="1157" t="s">
        <v>2577</v>
      </c>
      <c r="N247" s="1158"/>
      <c r="O247" s="1060"/>
      <c r="P247" s="466"/>
      <c r="Q247" s="466"/>
      <c r="S247" s="1034"/>
      <c r="Y247" s="1034"/>
      <c r="Z247" s="1034"/>
      <c r="AF247" s="1034"/>
    </row>
    <row r="248" spans="2:32" outlineLevel="1" x14ac:dyDescent="0.2">
      <c r="B248" s="1062">
        <f>B247+1</f>
        <v>183</v>
      </c>
      <c r="C248" s="1063" t="s">
        <v>2578</v>
      </c>
      <c r="D248" s="1064" t="s">
        <v>2579</v>
      </c>
      <c r="E248" s="1065" t="s">
        <v>41</v>
      </c>
      <c r="F248" s="1066">
        <v>3</v>
      </c>
      <c r="G248" s="1159">
        <f t="shared" si="63"/>
        <v>-8.4699648908869302E-2</v>
      </c>
      <c r="H248" s="1160">
        <f t="shared" si="63"/>
        <v>-0.2704381798233973</v>
      </c>
      <c r="I248" s="1160">
        <f t="shared" si="63"/>
        <v>-0.47368920241367679</v>
      </c>
      <c r="J248" s="1160">
        <f t="shared" si="63"/>
        <v>-0.6932211091483701</v>
      </c>
      <c r="K248" s="1161">
        <f t="shared" si="63"/>
        <v>-0.90683308763615411</v>
      </c>
      <c r="L248" s="35"/>
      <c r="M248" s="1166"/>
      <c r="N248" s="1167"/>
      <c r="O248" s="1060"/>
      <c r="P248" s="466"/>
      <c r="Q248" s="466"/>
      <c r="S248" s="1034"/>
      <c r="Y248" s="1034"/>
      <c r="Z248" s="1034"/>
      <c r="AF248" s="1034"/>
    </row>
    <row r="249" spans="2:32" outlineLevel="1" x14ac:dyDescent="0.2">
      <c r="B249" s="1062">
        <f>B248+1</f>
        <v>184</v>
      </c>
      <c r="C249" s="1063" t="s">
        <v>2580</v>
      </c>
      <c r="D249" s="1064" t="s">
        <v>2581</v>
      </c>
      <c r="E249" s="1065" t="s">
        <v>41</v>
      </c>
      <c r="F249" s="1066">
        <v>3</v>
      </c>
      <c r="G249" s="1159">
        <f t="shared" si="63"/>
        <v>-0.5447511804591636</v>
      </c>
      <c r="H249" s="1160">
        <f t="shared" si="63"/>
        <v>-1.8784758607517351</v>
      </c>
      <c r="I249" s="1160">
        <f t="shared" si="63"/>
        <v>-3.4678567222518577</v>
      </c>
      <c r="J249" s="1160">
        <f t="shared" si="63"/>
        <v>-5.1607848348165417</v>
      </c>
      <c r="K249" s="1161">
        <f t="shared" si="63"/>
        <v>-6.8184656946031375</v>
      </c>
      <c r="L249" s="35"/>
      <c r="M249" s="91"/>
      <c r="N249" s="37"/>
      <c r="O249" s="1060"/>
      <c r="P249" s="466"/>
      <c r="Q249" s="466"/>
      <c r="S249" s="1034"/>
      <c r="Y249" s="1034"/>
      <c r="Z249" s="1034"/>
      <c r="AF249" s="1034"/>
    </row>
    <row r="250" spans="2:32" outlineLevel="1" x14ac:dyDescent="0.2">
      <c r="B250" s="1062">
        <f>B249+1</f>
        <v>185</v>
      </c>
      <c r="C250" s="1063" t="s">
        <v>2582</v>
      </c>
      <c r="D250" s="1064" t="s">
        <v>2583</v>
      </c>
      <c r="E250" s="1065" t="s">
        <v>41</v>
      </c>
      <c r="F250" s="1066">
        <v>3</v>
      </c>
      <c r="G250" s="1159">
        <f t="shared" si="63"/>
        <v>-4.4751871607190408E-2</v>
      </c>
      <c r="H250" s="1160">
        <f t="shared" si="63"/>
        <v>-0.14454589494131337</v>
      </c>
      <c r="I250" s="1160">
        <f t="shared" si="63"/>
        <v>-0.25114460507499992</v>
      </c>
      <c r="J250" s="1160">
        <f t="shared" si="63"/>
        <v>-0.3671815375547573</v>
      </c>
      <c r="K250" s="1161">
        <f t="shared" si="63"/>
        <v>-0.48551838671512476</v>
      </c>
      <c r="L250" s="35"/>
      <c r="M250" s="1166"/>
      <c r="N250" s="1167"/>
      <c r="O250" s="1060"/>
      <c r="P250" s="466"/>
      <c r="Q250" s="466"/>
      <c r="S250" s="1034"/>
      <c r="Y250" s="1034"/>
      <c r="Z250" s="1034"/>
      <c r="AF250" s="1034"/>
    </row>
    <row r="251" spans="2:32" ht="15" outlineLevel="1" thickBot="1" x14ac:dyDescent="0.25">
      <c r="B251" s="1108">
        <f>B250+1</f>
        <v>186</v>
      </c>
      <c r="C251" s="1109" t="s">
        <v>2584</v>
      </c>
      <c r="D251" s="1110" t="s">
        <v>2585</v>
      </c>
      <c r="E251" s="1111" t="s">
        <v>41</v>
      </c>
      <c r="F251" s="1112">
        <v>3</v>
      </c>
      <c r="G251" s="1113">
        <f t="shared" si="63"/>
        <v>0</v>
      </c>
      <c r="H251" s="1114">
        <f t="shared" si="63"/>
        <v>0</v>
      </c>
      <c r="I251" s="1114">
        <f t="shared" si="63"/>
        <v>0</v>
      </c>
      <c r="J251" s="1114">
        <f t="shared" si="63"/>
        <v>0</v>
      </c>
      <c r="K251" s="1115">
        <f t="shared" si="63"/>
        <v>0</v>
      </c>
      <c r="L251" s="35"/>
      <c r="M251" s="1116"/>
      <c r="N251" s="1117"/>
      <c r="O251" s="1060"/>
      <c r="P251" s="466"/>
      <c r="Q251" s="466"/>
      <c r="S251" s="1034"/>
      <c r="Y251" s="1034"/>
      <c r="Z251" s="1034"/>
      <c r="AF251" s="1034"/>
    </row>
    <row r="252" spans="2:32" x14ac:dyDescent="0.2">
      <c r="B252" s="35"/>
      <c r="C252" s="35"/>
      <c r="D252" s="35"/>
      <c r="E252" s="35"/>
      <c r="F252" s="35"/>
      <c r="G252" s="35"/>
      <c r="H252" s="35"/>
      <c r="I252" s="35"/>
      <c r="J252" s="35"/>
      <c r="K252" s="35"/>
      <c r="L252" s="35"/>
      <c r="M252" s="123"/>
      <c r="N252" s="123"/>
      <c r="O252" s="1060"/>
      <c r="P252" s="466"/>
      <c r="Q252" s="466"/>
    </row>
    <row r="253" spans="2:32" x14ac:dyDescent="0.2">
      <c r="B253" s="277" t="s">
        <v>300</v>
      </c>
      <c r="C253" s="278"/>
      <c r="D253" s="278"/>
      <c r="E253" s="278"/>
      <c r="F253" s="278"/>
      <c r="G253" s="278"/>
      <c r="H253" s="278"/>
      <c r="I253" s="1168"/>
      <c r="J253" s="1168"/>
      <c r="K253" s="35"/>
      <c r="L253" s="35"/>
      <c r="M253" s="1169"/>
      <c r="O253" s="1060"/>
      <c r="P253" s="466"/>
      <c r="Q253" s="466"/>
    </row>
    <row r="254" spans="2:32" x14ac:dyDescent="0.2">
      <c r="B254" s="282"/>
      <c r="C254" s="283" t="s">
        <v>301</v>
      </c>
      <c r="D254" s="283"/>
      <c r="E254" s="278"/>
      <c r="F254" s="278"/>
      <c r="G254" s="278"/>
      <c r="H254" s="278"/>
      <c r="I254" s="278"/>
      <c r="J254" s="278"/>
      <c r="K254" s="35"/>
      <c r="L254" s="35"/>
      <c r="M254" s="1169"/>
      <c r="O254" s="1060"/>
      <c r="P254" s="466"/>
      <c r="Q254" s="466"/>
    </row>
    <row r="255" spans="2:32" x14ac:dyDescent="0.2">
      <c r="B255" s="284"/>
      <c r="C255" s="283" t="s">
        <v>302</v>
      </c>
      <c r="D255" s="283"/>
      <c r="E255" s="278"/>
      <c r="F255" s="278"/>
      <c r="G255" s="278"/>
      <c r="H255" s="278"/>
      <c r="I255" s="278"/>
      <c r="J255" s="278"/>
      <c r="K255" s="35"/>
      <c r="L255" s="35"/>
      <c r="M255" s="1169"/>
      <c r="O255" s="1060"/>
      <c r="P255" s="466"/>
      <c r="Q255" s="466"/>
    </row>
    <row r="256" spans="2:32" x14ac:dyDescent="0.2">
      <c r="B256" s="285"/>
      <c r="C256" s="283" t="s">
        <v>303</v>
      </c>
      <c r="D256" s="283"/>
      <c r="E256" s="278"/>
      <c r="F256" s="278"/>
      <c r="G256" s="278"/>
      <c r="H256" s="278"/>
      <c r="I256" s="278"/>
      <c r="J256" s="278"/>
      <c r="K256" s="35"/>
      <c r="L256" s="35"/>
      <c r="M256" s="1169"/>
      <c r="O256" s="1060"/>
      <c r="P256" s="466"/>
      <c r="Q256" s="466"/>
    </row>
    <row r="257" spans="2:17" x14ac:dyDescent="0.2">
      <c r="B257" s="286"/>
      <c r="C257" s="283" t="s">
        <v>304</v>
      </c>
      <c r="D257" s="283"/>
      <c r="E257" s="278"/>
      <c r="F257" s="278"/>
      <c r="G257" s="278"/>
      <c r="H257" s="278"/>
      <c r="I257" s="278"/>
      <c r="J257" s="278"/>
      <c r="K257" s="35"/>
      <c r="L257" s="35"/>
      <c r="M257" s="1169"/>
      <c r="O257" s="1060"/>
      <c r="P257" s="466"/>
      <c r="Q257" s="466"/>
    </row>
    <row r="258" spans="2:17" ht="15" thickBot="1" x14ac:dyDescent="0.25">
      <c r="B258" s="732"/>
      <c r="C258" s="732"/>
      <c r="D258" s="732"/>
      <c r="E258" s="732"/>
      <c r="F258" s="732"/>
      <c r="G258" s="732"/>
      <c r="H258" s="732"/>
      <c r="I258" s="732"/>
      <c r="J258" s="732"/>
      <c r="K258" s="35"/>
      <c r="L258" s="35"/>
      <c r="M258" s="1169"/>
      <c r="O258" s="1060"/>
      <c r="P258" s="466"/>
      <c r="Q258" s="466"/>
    </row>
    <row r="259" spans="2:17" ht="16.5" thickBot="1" x14ac:dyDescent="0.3">
      <c r="B259" s="3494" t="s">
        <v>2586</v>
      </c>
      <c r="C259" s="3495"/>
      <c r="D259" s="3495"/>
      <c r="E259" s="3495"/>
      <c r="F259" s="3495"/>
      <c r="G259" s="3495"/>
      <c r="H259" s="3495"/>
      <c r="I259" s="3495"/>
      <c r="J259" s="3495"/>
      <c r="K259" s="3496"/>
      <c r="L259" s="35"/>
      <c r="M259" s="1169"/>
      <c r="P259" s="466"/>
      <c r="Q259" s="466"/>
    </row>
    <row r="260" spans="2:17" ht="16.5" thickBot="1" x14ac:dyDescent="0.3">
      <c r="B260" s="288"/>
      <c r="C260" s="289"/>
      <c r="D260" s="291"/>
      <c r="E260" s="291"/>
      <c r="F260" s="291"/>
      <c r="G260" s="291"/>
      <c r="H260" s="291"/>
      <c r="I260" s="732"/>
      <c r="J260" s="732"/>
      <c r="K260" s="732"/>
      <c r="L260" s="35"/>
      <c r="M260" s="1169"/>
      <c r="P260" s="466"/>
      <c r="Q260" s="466"/>
    </row>
    <row r="261" spans="2:17" ht="170.25" customHeight="1" thickBot="1" x14ac:dyDescent="0.3">
      <c r="B261" s="3694" t="s">
        <v>2587</v>
      </c>
      <c r="C261" s="3695"/>
      <c r="D261" s="3695"/>
      <c r="E261" s="3695"/>
      <c r="F261" s="3695"/>
      <c r="G261" s="3695"/>
      <c r="H261" s="3695"/>
      <c r="I261" s="3695"/>
      <c r="J261" s="3695"/>
      <c r="K261" s="3696"/>
      <c r="L261" s="35"/>
      <c r="M261" s="1169"/>
      <c r="P261" s="466"/>
      <c r="Q261" s="466"/>
    </row>
    <row r="262" spans="2:17" ht="15" thickBot="1" x14ac:dyDescent="0.25">
      <c r="B262" s="305"/>
      <c r="C262" s="1170"/>
      <c r="D262" s="305"/>
      <c r="E262" s="305"/>
      <c r="F262" s="305"/>
      <c r="G262" s="114"/>
      <c r="H262" s="114"/>
      <c r="I262" s="732"/>
      <c r="J262" s="732"/>
      <c r="K262" s="732"/>
      <c r="L262" s="35"/>
      <c r="M262" s="1169"/>
      <c r="P262" s="466"/>
      <c r="Q262" s="466"/>
    </row>
    <row r="263" spans="2:17" x14ac:dyDescent="0.25">
      <c r="B263" s="292" t="s">
        <v>307</v>
      </c>
      <c r="C263" s="3532" t="s">
        <v>308</v>
      </c>
      <c r="D263" s="3533"/>
      <c r="E263" s="3533"/>
      <c r="F263" s="3533"/>
      <c r="G263" s="3533"/>
      <c r="H263" s="3533"/>
      <c r="I263" s="3533"/>
      <c r="J263" s="3533"/>
      <c r="K263" s="3534"/>
      <c r="L263" s="35"/>
      <c r="M263" s="1169"/>
      <c r="P263" s="466"/>
      <c r="Q263" s="466"/>
    </row>
    <row r="264" spans="2:17" x14ac:dyDescent="0.25">
      <c r="B264" s="1171" t="s">
        <v>2588</v>
      </c>
      <c r="C264" s="628"/>
      <c r="D264" s="1172"/>
      <c r="E264" s="1172"/>
      <c r="F264" s="1172"/>
      <c r="G264" s="1172"/>
      <c r="H264" s="1172"/>
      <c r="I264" s="1172"/>
      <c r="J264" s="1172"/>
      <c r="K264" s="1173"/>
      <c r="L264" s="35"/>
      <c r="M264" s="1169"/>
      <c r="P264" s="466"/>
      <c r="Q264" s="466"/>
    </row>
    <row r="265" spans="2:17" ht="30" customHeight="1" x14ac:dyDescent="0.25">
      <c r="B265" s="303" t="s">
        <v>2589</v>
      </c>
      <c r="C265" s="3677" t="s">
        <v>2590</v>
      </c>
      <c r="D265" s="3697"/>
      <c r="E265" s="3697"/>
      <c r="F265" s="3697"/>
      <c r="G265" s="3697"/>
      <c r="H265" s="3697"/>
      <c r="I265" s="3697"/>
      <c r="J265" s="3697"/>
      <c r="K265" s="3698"/>
      <c r="L265" s="35"/>
      <c r="M265" s="1169"/>
      <c r="P265" s="466"/>
      <c r="Q265" s="466"/>
    </row>
    <row r="266" spans="2:17" ht="30" customHeight="1" x14ac:dyDescent="0.25">
      <c r="B266" s="303" t="s">
        <v>2591</v>
      </c>
      <c r="C266" s="3677" t="s">
        <v>2592</v>
      </c>
      <c r="D266" s="3683"/>
      <c r="E266" s="3683"/>
      <c r="F266" s="3683"/>
      <c r="G266" s="3683"/>
      <c r="H266" s="3683"/>
      <c r="I266" s="3683"/>
      <c r="J266" s="3683"/>
      <c r="K266" s="3684"/>
      <c r="L266" s="35"/>
      <c r="M266" s="1169"/>
      <c r="P266" s="466"/>
      <c r="Q266" s="466"/>
    </row>
    <row r="267" spans="2:17" ht="30" customHeight="1" x14ac:dyDescent="0.25">
      <c r="B267" s="303" t="s">
        <v>2593</v>
      </c>
      <c r="C267" s="3677" t="s">
        <v>2594</v>
      </c>
      <c r="D267" s="3683"/>
      <c r="E267" s="3683"/>
      <c r="F267" s="3683"/>
      <c r="G267" s="3683"/>
      <c r="H267" s="3683"/>
      <c r="I267" s="3683"/>
      <c r="J267" s="3683"/>
      <c r="K267" s="3684"/>
      <c r="L267" s="35"/>
      <c r="M267" s="1169"/>
      <c r="P267" s="466"/>
      <c r="Q267" s="466"/>
    </row>
    <row r="268" spans="2:17" ht="30" customHeight="1" x14ac:dyDescent="0.25">
      <c r="B268" s="303" t="s">
        <v>2595</v>
      </c>
      <c r="C268" s="3677" t="s">
        <v>2596</v>
      </c>
      <c r="D268" s="3678"/>
      <c r="E268" s="3678"/>
      <c r="F268" s="3678"/>
      <c r="G268" s="3678"/>
      <c r="H268" s="3678"/>
      <c r="I268" s="3678"/>
      <c r="J268" s="3678"/>
      <c r="K268" s="3679"/>
      <c r="L268" s="35"/>
      <c r="M268" s="1169"/>
      <c r="P268" s="466"/>
      <c r="Q268" s="466"/>
    </row>
    <row r="269" spans="2:17" ht="30" customHeight="1" x14ac:dyDescent="0.25">
      <c r="B269" s="303" t="s">
        <v>2597</v>
      </c>
      <c r="C269" s="3677" t="s">
        <v>2598</v>
      </c>
      <c r="D269" s="3683"/>
      <c r="E269" s="3683"/>
      <c r="F269" s="3683"/>
      <c r="G269" s="3683"/>
      <c r="H269" s="3683"/>
      <c r="I269" s="3683"/>
      <c r="J269" s="3683"/>
      <c r="K269" s="3684"/>
      <c r="L269" s="35"/>
      <c r="M269" s="1169"/>
      <c r="P269" s="466"/>
      <c r="Q269" s="466"/>
    </row>
    <row r="270" spans="2:17" ht="30" customHeight="1" x14ac:dyDescent="0.25">
      <c r="B270" s="303" t="s">
        <v>2599</v>
      </c>
      <c r="C270" s="3677" t="s">
        <v>2600</v>
      </c>
      <c r="D270" s="3683"/>
      <c r="E270" s="3683"/>
      <c r="F270" s="3683"/>
      <c r="G270" s="3683"/>
      <c r="H270" s="3683"/>
      <c r="I270" s="3683"/>
      <c r="J270" s="3683"/>
      <c r="K270" s="3684"/>
      <c r="L270" s="35"/>
      <c r="M270" s="1169"/>
      <c r="P270" s="466"/>
      <c r="Q270" s="466"/>
    </row>
    <row r="271" spans="2:17" ht="30" customHeight="1" x14ac:dyDescent="0.25">
      <c r="B271" s="303" t="s">
        <v>2601</v>
      </c>
      <c r="C271" s="3677" t="s">
        <v>2602</v>
      </c>
      <c r="D271" s="3683"/>
      <c r="E271" s="3683"/>
      <c r="F271" s="3683"/>
      <c r="G271" s="3683"/>
      <c r="H271" s="3683"/>
      <c r="I271" s="3683"/>
      <c r="J271" s="3683"/>
      <c r="K271" s="3684"/>
      <c r="L271" s="35"/>
      <c r="M271" s="1169"/>
      <c r="P271" s="466"/>
      <c r="Q271" s="466"/>
    </row>
    <row r="272" spans="2:17" ht="30" customHeight="1" x14ac:dyDescent="0.25">
      <c r="B272" s="303" t="s">
        <v>2603</v>
      </c>
      <c r="C272" s="3677" t="s">
        <v>2604</v>
      </c>
      <c r="D272" s="3678"/>
      <c r="E272" s="3678"/>
      <c r="F272" s="3678"/>
      <c r="G272" s="3678"/>
      <c r="H272" s="3678"/>
      <c r="I272" s="3678"/>
      <c r="J272" s="3678"/>
      <c r="K272" s="3679"/>
      <c r="L272" s="35"/>
      <c r="M272" s="1169"/>
      <c r="P272" s="466"/>
      <c r="Q272" s="466"/>
    </row>
    <row r="273" spans="2:17" ht="30" customHeight="1" x14ac:dyDescent="0.25">
      <c r="B273" s="303" t="s">
        <v>2605</v>
      </c>
      <c r="C273" s="3677" t="s">
        <v>2606</v>
      </c>
      <c r="D273" s="3678"/>
      <c r="E273" s="3678"/>
      <c r="F273" s="3678"/>
      <c r="G273" s="3678"/>
      <c r="H273" s="3678"/>
      <c r="I273" s="3678"/>
      <c r="J273" s="3678"/>
      <c r="K273" s="3679"/>
      <c r="L273" s="35"/>
      <c r="M273" s="1169"/>
      <c r="P273" s="466"/>
      <c r="Q273" s="466"/>
    </row>
    <row r="274" spans="2:17" ht="30" customHeight="1" x14ac:dyDescent="0.25">
      <c r="B274" s="303" t="s">
        <v>2607</v>
      </c>
      <c r="C274" s="3677" t="s">
        <v>2608</v>
      </c>
      <c r="D274" s="3678"/>
      <c r="E274" s="3678"/>
      <c r="F274" s="3678"/>
      <c r="G274" s="3678"/>
      <c r="H274" s="3678"/>
      <c r="I274" s="3678"/>
      <c r="J274" s="3678"/>
      <c r="K274" s="3679"/>
      <c r="L274" s="35"/>
      <c r="M274" s="1169"/>
      <c r="P274" s="466"/>
      <c r="Q274" s="466"/>
    </row>
    <row r="275" spans="2:17" ht="30" customHeight="1" x14ac:dyDescent="0.25">
      <c r="B275" s="303" t="s">
        <v>2609</v>
      </c>
      <c r="C275" s="3677" t="s">
        <v>2610</v>
      </c>
      <c r="D275" s="3678"/>
      <c r="E275" s="3678"/>
      <c r="F275" s="3678"/>
      <c r="G275" s="3678"/>
      <c r="H275" s="3678"/>
      <c r="I275" s="3678"/>
      <c r="J275" s="3678"/>
      <c r="K275" s="3679"/>
      <c r="L275" s="35"/>
      <c r="M275" s="1169"/>
      <c r="P275" s="466"/>
      <c r="Q275" s="466"/>
    </row>
    <row r="276" spans="2:17" ht="15" customHeight="1" x14ac:dyDescent="0.25">
      <c r="B276" s="1174" t="s">
        <v>2611</v>
      </c>
      <c r="C276" s="1175"/>
      <c r="D276" s="1176"/>
      <c r="E276" s="1176"/>
      <c r="F276" s="1176"/>
      <c r="G276" s="1176"/>
      <c r="H276" s="1176"/>
      <c r="I276" s="1176"/>
      <c r="J276" s="1176"/>
      <c r="K276" s="1177"/>
      <c r="L276" s="35"/>
      <c r="M276" s="1169"/>
      <c r="P276" s="466"/>
      <c r="Q276" s="466"/>
    </row>
    <row r="277" spans="2:17" ht="45" customHeight="1" x14ac:dyDescent="0.25">
      <c r="B277" s="303" t="s">
        <v>2612</v>
      </c>
      <c r="C277" s="3677" t="s">
        <v>2613</v>
      </c>
      <c r="D277" s="3678"/>
      <c r="E277" s="3678"/>
      <c r="F277" s="3678"/>
      <c r="G277" s="3678"/>
      <c r="H277" s="3678"/>
      <c r="I277" s="3678"/>
      <c r="J277" s="3678"/>
      <c r="K277" s="3679"/>
      <c r="L277" s="35"/>
      <c r="M277" s="1169"/>
      <c r="P277" s="466"/>
      <c r="Q277" s="466"/>
    </row>
    <row r="278" spans="2:17" ht="30" customHeight="1" x14ac:dyDescent="0.25">
      <c r="B278" s="303" t="s">
        <v>2614</v>
      </c>
      <c r="C278" s="3677" t="s">
        <v>2615</v>
      </c>
      <c r="D278" s="3683"/>
      <c r="E278" s="3683"/>
      <c r="F278" s="3683"/>
      <c r="G278" s="3683"/>
      <c r="H278" s="3683"/>
      <c r="I278" s="3683"/>
      <c r="J278" s="3683"/>
      <c r="K278" s="3684"/>
      <c r="L278" s="35"/>
      <c r="M278" s="1169"/>
      <c r="P278" s="466"/>
      <c r="Q278" s="466"/>
    </row>
    <row r="279" spans="2:17" ht="60" customHeight="1" x14ac:dyDescent="0.25">
      <c r="B279" s="303" t="s">
        <v>2616</v>
      </c>
      <c r="C279" s="3677" t="s">
        <v>2617</v>
      </c>
      <c r="D279" s="3678"/>
      <c r="E279" s="3678"/>
      <c r="F279" s="3678"/>
      <c r="G279" s="3678"/>
      <c r="H279" s="3678"/>
      <c r="I279" s="3678"/>
      <c r="J279" s="3678"/>
      <c r="K279" s="3679"/>
      <c r="L279" s="35"/>
      <c r="M279" s="1169"/>
      <c r="P279" s="466"/>
      <c r="Q279" s="466"/>
    </row>
    <row r="280" spans="2:17" ht="15" customHeight="1" x14ac:dyDescent="0.25">
      <c r="B280" s="303" t="s">
        <v>2618</v>
      </c>
      <c r="C280" s="3677" t="s">
        <v>2619</v>
      </c>
      <c r="D280" s="3678"/>
      <c r="E280" s="3678"/>
      <c r="F280" s="3678"/>
      <c r="G280" s="3678"/>
      <c r="H280" s="3678"/>
      <c r="I280" s="3678"/>
      <c r="J280" s="3678"/>
      <c r="K280" s="3679"/>
      <c r="L280" s="35"/>
      <c r="M280" s="1169"/>
      <c r="P280" s="466"/>
      <c r="Q280" s="466"/>
    </row>
    <row r="281" spans="2:17" ht="45" customHeight="1" x14ac:dyDescent="0.25">
      <c r="B281" s="303" t="s">
        <v>2620</v>
      </c>
      <c r="C281" s="3677" t="s">
        <v>2621</v>
      </c>
      <c r="D281" s="3678"/>
      <c r="E281" s="3678"/>
      <c r="F281" s="3678"/>
      <c r="G281" s="3678"/>
      <c r="H281" s="3678"/>
      <c r="I281" s="3678"/>
      <c r="J281" s="3678"/>
      <c r="K281" s="3679"/>
      <c r="L281" s="35"/>
      <c r="M281" s="1169"/>
      <c r="P281" s="466"/>
      <c r="Q281" s="466"/>
    </row>
    <row r="282" spans="2:17" ht="30" customHeight="1" x14ac:dyDescent="0.25">
      <c r="B282" s="303" t="s">
        <v>2622</v>
      </c>
      <c r="C282" s="3677" t="s">
        <v>2623</v>
      </c>
      <c r="D282" s="3683"/>
      <c r="E282" s="3683"/>
      <c r="F282" s="3683"/>
      <c r="G282" s="3683"/>
      <c r="H282" s="3683"/>
      <c r="I282" s="3683"/>
      <c r="J282" s="3683"/>
      <c r="K282" s="3684"/>
      <c r="L282" s="35"/>
      <c r="M282" s="1169"/>
      <c r="P282" s="466"/>
      <c r="Q282" s="466"/>
    </row>
    <row r="283" spans="2:17" ht="60" customHeight="1" x14ac:dyDescent="0.25">
      <c r="B283" s="303" t="s">
        <v>2624</v>
      </c>
      <c r="C283" s="3677" t="s">
        <v>2625</v>
      </c>
      <c r="D283" s="3678"/>
      <c r="E283" s="3678"/>
      <c r="F283" s="3678"/>
      <c r="G283" s="3678"/>
      <c r="H283" s="3678"/>
      <c r="I283" s="3678"/>
      <c r="J283" s="3678"/>
      <c r="K283" s="3679"/>
      <c r="L283" s="35"/>
      <c r="M283" s="1169"/>
      <c r="P283" s="466"/>
      <c r="Q283" s="466"/>
    </row>
    <row r="284" spans="2:17" ht="15" customHeight="1" x14ac:dyDescent="0.25">
      <c r="B284" s="303" t="s">
        <v>2626</v>
      </c>
      <c r="C284" s="3677" t="s">
        <v>2627</v>
      </c>
      <c r="D284" s="3678"/>
      <c r="E284" s="3678"/>
      <c r="F284" s="3678"/>
      <c r="G284" s="3678"/>
      <c r="H284" s="3678"/>
      <c r="I284" s="3678"/>
      <c r="J284" s="3678"/>
      <c r="K284" s="3679"/>
      <c r="L284" s="35"/>
      <c r="M284" s="1169"/>
      <c r="P284" s="466"/>
      <c r="Q284" s="466"/>
    </row>
    <row r="285" spans="2:17" ht="45" customHeight="1" x14ac:dyDescent="0.25">
      <c r="B285" s="303" t="s">
        <v>2628</v>
      </c>
      <c r="C285" s="3677" t="s">
        <v>2629</v>
      </c>
      <c r="D285" s="3678"/>
      <c r="E285" s="3678"/>
      <c r="F285" s="3678"/>
      <c r="G285" s="3678"/>
      <c r="H285" s="3678"/>
      <c r="I285" s="3678"/>
      <c r="J285" s="3678"/>
      <c r="K285" s="3679"/>
      <c r="L285" s="35"/>
      <c r="M285" s="1178"/>
      <c r="P285" s="466"/>
      <c r="Q285" s="466"/>
    </row>
    <row r="286" spans="2:17" ht="60" customHeight="1" x14ac:dyDescent="0.25">
      <c r="B286" s="303" t="s">
        <v>2630</v>
      </c>
      <c r="C286" s="3677" t="s">
        <v>2631</v>
      </c>
      <c r="D286" s="3678"/>
      <c r="E286" s="3678"/>
      <c r="F286" s="3678"/>
      <c r="G286" s="3678"/>
      <c r="H286" s="3678"/>
      <c r="I286" s="3678"/>
      <c r="J286" s="3678"/>
      <c r="K286" s="3679"/>
      <c r="L286" s="35"/>
      <c r="M286" s="1169"/>
      <c r="N286" s="1178"/>
      <c r="O286" s="1178"/>
      <c r="P286" s="466"/>
      <c r="Q286" s="466"/>
    </row>
    <row r="287" spans="2:17" ht="15" customHeight="1" x14ac:dyDescent="0.25">
      <c r="B287" s="303" t="s">
        <v>2632</v>
      </c>
      <c r="C287" s="3677" t="s">
        <v>2633</v>
      </c>
      <c r="D287" s="3678"/>
      <c r="E287" s="3678"/>
      <c r="F287" s="3678"/>
      <c r="G287" s="3678"/>
      <c r="H287" s="3678"/>
      <c r="I287" s="3678"/>
      <c r="J287" s="3678"/>
      <c r="K287" s="3679"/>
      <c r="L287" s="35"/>
      <c r="M287" s="1169"/>
      <c r="N287" s="1178"/>
      <c r="O287" s="1178"/>
      <c r="P287" s="466"/>
      <c r="Q287" s="466"/>
    </row>
    <row r="288" spans="2:17" ht="30" customHeight="1" x14ac:dyDescent="0.25">
      <c r="B288" s="303" t="s">
        <v>2634</v>
      </c>
      <c r="C288" s="3677" t="s">
        <v>2635</v>
      </c>
      <c r="D288" s="3678"/>
      <c r="E288" s="3678"/>
      <c r="F288" s="3678"/>
      <c r="G288" s="3678"/>
      <c r="H288" s="3678"/>
      <c r="I288" s="3678"/>
      <c r="J288" s="3678"/>
      <c r="K288" s="3679"/>
      <c r="L288" s="35"/>
      <c r="M288" s="1169"/>
      <c r="P288" s="466"/>
      <c r="Q288" s="466"/>
    </row>
    <row r="289" spans="2:17" ht="45" customHeight="1" x14ac:dyDescent="0.25">
      <c r="B289" s="303" t="s">
        <v>2636</v>
      </c>
      <c r="C289" s="3677" t="s">
        <v>2637</v>
      </c>
      <c r="D289" s="3678"/>
      <c r="E289" s="3678"/>
      <c r="F289" s="3678"/>
      <c r="G289" s="3678"/>
      <c r="H289" s="3678"/>
      <c r="I289" s="3678"/>
      <c r="J289" s="3678"/>
      <c r="K289" s="3679"/>
      <c r="L289" s="35"/>
      <c r="M289" s="1169"/>
      <c r="P289" s="466"/>
      <c r="Q289" s="466"/>
    </row>
    <row r="290" spans="2:17" ht="15" customHeight="1" x14ac:dyDescent="0.25">
      <c r="B290" s="303" t="s">
        <v>2638</v>
      </c>
      <c r="C290" s="3677" t="s">
        <v>2639</v>
      </c>
      <c r="D290" s="3678"/>
      <c r="E290" s="3678"/>
      <c r="F290" s="3678"/>
      <c r="G290" s="3678"/>
      <c r="H290" s="3678"/>
      <c r="I290" s="3678"/>
      <c r="J290" s="3678"/>
      <c r="K290" s="3679"/>
      <c r="L290" s="35"/>
      <c r="M290" s="1169"/>
      <c r="P290" s="466"/>
      <c r="Q290" s="466"/>
    </row>
    <row r="291" spans="2:17" ht="15" customHeight="1" x14ac:dyDescent="0.25">
      <c r="B291" s="303" t="s">
        <v>2640</v>
      </c>
      <c r="C291" s="3677" t="s">
        <v>2641</v>
      </c>
      <c r="D291" s="3678"/>
      <c r="E291" s="3678"/>
      <c r="F291" s="3678"/>
      <c r="G291" s="3678"/>
      <c r="H291" s="3678"/>
      <c r="I291" s="3678"/>
      <c r="J291" s="3678"/>
      <c r="K291" s="3679"/>
      <c r="L291" s="35"/>
      <c r="M291" s="1169"/>
      <c r="P291" s="466"/>
      <c r="Q291" s="466"/>
    </row>
    <row r="292" spans="2:17" ht="15" customHeight="1" x14ac:dyDescent="0.25">
      <c r="B292" s="303" t="s">
        <v>2642</v>
      </c>
      <c r="C292" s="3677" t="s">
        <v>2643</v>
      </c>
      <c r="D292" s="3678"/>
      <c r="E292" s="3678"/>
      <c r="F292" s="3678"/>
      <c r="G292" s="3678"/>
      <c r="H292" s="3678"/>
      <c r="I292" s="3678"/>
      <c r="J292" s="3678"/>
      <c r="K292" s="3679"/>
      <c r="L292" s="35"/>
      <c r="M292" s="1169"/>
      <c r="P292" s="466"/>
      <c r="Q292" s="466"/>
    </row>
    <row r="293" spans="2:17" ht="15" customHeight="1" x14ac:dyDescent="0.25">
      <c r="B293" s="303" t="s">
        <v>2644</v>
      </c>
      <c r="C293" s="3677" t="s">
        <v>2645</v>
      </c>
      <c r="D293" s="3678"/>
      <c r="E293" s="3678"/>
      <c r="F293" s="3678"/>
      <c r="G293" s="3678"/>
      <c r="H293" s="3678"/>
      <c r="I293" s="3678"/>
      <c r="J293" s="3678"/>
      <c r="K293" s="3679"/>
      <c r="L293" s="35"/>
      <c r="M293" s="1169"/>
      <c r="P293" s="466"/>
      <c r="Q293" s="466"/>
    </row>
    <row r="294" spans="2:17" ht="15" customHeight="1" x14ac:dyDescent="0.25">
      <c r="B294" s="1179" t="s">
        <v>2646</v>
      </c>
      <c r="C294" s="1180"/>
      <c r="D294" s="1181"/>
      <c r="E294" s="1181"/>
      <c r="F294" s="1181"/>
      <c r="G294" s="1181"/>
      <c r="H294" s="1181"/>
      <c r="I294" s="1181"/>
      <c r="J294" s="1181"/>
      <c r="K294" s="1182"/>
      <c r="L294" s="35"/>
      <c r="M294" s="1169"/>
      <c r="P294" s="466"/>
      <c r="Q294" s="466"/>
    </row>
    <row r="295" spans="2:17" ht="30" customHeight="1" x14ac:dyDescent="0.25">
      <c r="B295" s="303" t="s">
        <v>2647</v>
      </c>
      <c r="C295" s="3677" t="s">
        <v>2648</v>
      </c>
      <c r="D295" s="3678"/>
      <c r="E295" s="3678"/>
      <c r="F295" s="3678"/>
      <c r="G295" s="3678"/>
      <c r="H295" s="3678"/>
      <c r="I295" s="3678"/>
      <c r="J295" s="3678"/>
      <c r="K295" s="3679"/>
      <c r="L295" s="35"/>
      <c r="M295" s="1169"/>
      <c r="P295" s="466"/>
      <c r="Q295" s="466"/>
    </row>
    <row r="296" spans="2:17" ht="30" customHeight="1" x14ac:dyDescent="0.25">
      <c r="B296" s="303" t="s">
        <v>2649</v>
      </c>
      <c r="C296" s="3677" t="s">
        <v>2650</v>
      </c>
      <c r="D296" s="3678"/>
      <c r="E296" s="3678"/>
      <c r="F296" s="3678"/>
      <c r="G296" s="3678"/>
      <c r="H296" s="3678"/>
      <c r="I296" s="3678"/>
      <c r="J296" s="3678"/>
      <c r="K296" s="3679"/>
      <c r="L296" s="35"/>
      <c r="M296" s="1169"/>
      <c r="P296" s="466"/>
      <c r="Q296" s="466"/>
    </row>
    <row r="297" spans="2:17" ht="15" customHeight="1" x14ac:dyDescent="0.25">
      <c r="B297" s="303" t="s">
        <v>2651</v>
      </c>
      <c r="C297" s="3677" t="s">
        <v>2652</v>
      </c>
      <c r="D297" s="3678"/>
      <c r="E297" s="3678"/>
      <c r="F297" s="3678"/>
      <c r="G297" s="3678"/>
      <c r="H297" s="3678"/>
      <c r="I297" s="3678"/>
      <c r="J297" s="3678"/>
      <c r="K297" s="3679"/>
      <c r="L297" s="35"/>
      <c r="M297" s="1169"/>
      <c r="P297" s="466"/>
      <c r="Q297" s="466"/>
    </row>
    <row r="298" spans="2:17" ht="15" customHeight="1" x14ac:dyDescent="0.25">
      <c r="B298" s="1174" t="s">
        <v>2653</v>
      </c>
      <c r="C298" s="1175"/>
      <c r="D298" s="1176"/>
      <c r="E298" s="1176"/>
      <c r="F298" s="1176"/>
      <c r="G298" s="1176"/>
      <c r="H298" s="1176"/>
      <c r="I298" s="1176"/>
      <c r="J298" s="1176"/>
      <c r="K298" s="1177"/>
      <c r="L298" s="35"/>
      <c r="M298" s="1169"/>
      <c r="P298" s="466"/>
      <c r="Q298" s="466"/>
    </row>
    <row r="299" spans="2:17" ht="30" customHeight="1" x14ac:dyDescent="0.25">
      <c r="B299" s="302" t="s">
        <v>2654</v>
      </c>
      <c r="C299" s="3677" t="s">
        <v>2655</v>
      </c>
      <c r="D299" s="3678"/>
      <c r="E299" s="3678"/>
      <c r="F299" s="3678"/>
      <c r="G299" s="3678"/>
      <c r="H299" s="3678"/>
      <c r="I299" s="3678"/>
      <c r="J299" s="3678"/>
      <c r="K299" s="3679"/>
      <c r="L299" s="35"/>
      <c r="M299" s="1169"/>
      <c r="P299" s="466"/>
      <c r="Q299" s="466"/>
    </row>
    <row r="300" spans="2:17" ht="15" customHeight="1" x14ac:dyDescent="0.25">
      <c r="B300" s="1174" t="s">
        <v>2656</v>
      </c>
      <c r="C300" s="1175"/>
      <c r="D300" s="1176"/>
      <c r="E300" s="1176"/>
      <c r="F300" s="1176"/>
      <c r="G300" s="1176"/>
      <c r="H300" s="1176"/>
      <c r="I300" s="1176"/>
      <c r="J300" s="1176"/>
      <c r="K300" s="1177"/>
      <c r="L300" s="35"/>
      <c r="M300" s="1169"/>
      <c r="P300" s="466"/>
      <c r="Q300" s="466"/>
    </row>
    <row r="301" spans="2:17" ht="60" customHeight="1" x14ac:dyDescent="0.25">
      <c r="B301" s="302" t="s">
        <v>2657</v>
      </c>
      <c r="C301" s="3677" t="s">
        <v>2658</v>
      </c>
      <c r="D301" s="3683"/>
      <c r="E301" s="3683"/>
      <c r="F301" s="3683"/>
      <c r="G301" s="3683"/>
      <c r="H301" s="3683"/>
      <c r="I301" s="3683"/>
      <c r="J301" s="3683"/>
      <c r="K301" s="3684"/>
      <c r="L301" s="35"/>
      <c r="M301" s="1169"/>
      <c r="P301" s="466"/>
      <c r="Q301" s="466"/>
    </row>
    <row r="302" spans="2:17" ht="60" customHeight="1" x14ac:dyDescent="0.25">
      <c r="B302" s="302" t="s">
        <v>2659</v>
      </c>
      <c r="C302" s="3677" t="s">
        <v>2660</v>
      </c>
      <c r="D302" s="3678"/>
      <c r="E302" s="3678"/>
      <c r="F302" s="3678"/>
      <c r="G302" s="3678"/>
      <c r="H302" s="3678"/>
      <c r="I302" s="3678"/>
      <c r="J302" s="3678"/>
      <c r="K302" s="3679"/>
      <c r="L302" s="35"/>
      <c r="M302" s="1169"/>
      <c r="P302" s="466"/>
      <c r="Q302" s="466"/>
    </row>
    <row r="303" spans="2:17" ht="60" customHeight="1" x14ac:dyDescent="0.25">
      <c r="B303" s="302" t="s">
        <v>2661</v>
      </c>
      <c r="C303" s="3677" t="s">
        <v>2662</v>
      </c>
      <c r="D303" s="3678"/>
      <c r="E303" s="3678"/>
      <c r="F303" s="3678"/>
      <c r="G303" s="3678"/>
      <c r="H303" s="3678"/>
      <c r="I303" s="3678"/>
      <c r="J303" s="3678"/>
      <c r="K303" s="3679"/>
      <c r="L303" s="35"/>
      <c r="M303" s="1169"/>
      <c r="P303" s="466"/>
      <c r="Q303" s="466"/>
    </row>
    <row r="304" spans="2:17" ht="60" customHeight="1" x14ac:dyDescent="0.25">
      <c r="B304" s="302" t="s">
        <v>2663</v>
      </c>
      <c r="C304" s="3677" t="s">
        <v>2664</v>
      </c>
      <c r="D304" s="3678"/>
      <c r="E304" s="3678"/>
      <c r="F304" s="3678"/>
      <c r="G304" s="3678"/>
      <c r="H304" s="3678"/>
      <c r="I304" s="3678"/>
      <c r="J304" s="3678"/>
      <c r="K304" s="3679"/>
      <c r="L304" s="35"/>
      <c r="M304" s="1169"/>
      <c r="P304" s="466"/>
      <c r="Q304" s="466"/>
    </row>
    <row r="305" spans="2:17" ht="15" customHeight="1" x14ac:dyDescent="0.25">
      <c r="B305" s="302" t="s">
        <v>2665</v>
      </c>
      <c r="C305" s="3677" t="s">
        <v>2666</v>
      </c>
      <c r="D305" s="3678"/>
      <c r="E305" s="3678"/>
      <c r="F305" s="3678"/>
      <c r="G305" s="3678"/>
      <c r="H305" s="3678"/>
      <c r="I305" s="3678"/>
      <c r="J305" s="3678"/>
      <c r="K305" s="3679"/>
      <c r="L305" s="35"/>
      <c r="M305" s="1169"/>
      <c r="P305" s="466"/>
      <c r="Q305" s="466"/>
    </row>
    <row r="306" spans="2:17" ht="45" customHeight="1" x14ac:dyDescent="0.25">
      <c r="B306" s="302" t="s">
        <v>2667</v>
      </c>
      <c r="C306" s="3677" t="s">
        <v>2668</v>
      </c>
      <c r="D306" s="3678"/>
      <c r="E306" s="3678"/>
      <c r="F306" s="3678"/>
      <c r="G306" s="3678"/>
      <c r="H306" s="3678"/>
      <c r="I306" s="3678"/>
      <c r="J306" s="3678"/>
      <c r="K306" s="3679"/>
      <c r="L306" s="35"/>
      <c r="P306" s="466"/>
      <c r="Q306" s="466"/>
    </row>
    <row r="307" spans="2:17" ht="15" customHeight="1" x14ac:dyDescent="0.25">
      <c r="B307" s="1174" t="s">
        <v>2669</v>
      </c>
      <c r="C307" s="1175"/>
      <c r="D307" s="1176"/>
      <c r="E307" s="1176"/>
      <c r="F307" s="1176"/>
      <c r="G307" s="1176"/>
      <c r="H307" s="1176"/>
      <c r="I307" s="1176"/>
      <c r="J307" s="1176"/>
      <c r="K307" s="1177"/>
      <c r="L307" s="35"/>
      <c r="M307" s="1169"/>
      <c r="P307" s="466"/>
      <c r="Q307" s="466"/>
    </row>
    <row r="308" spans="2:17" ht="45" customHeight="1" x14ac:dyDescent="0.25">
      <c r="B308" s="302" t="s">
        <v>2670</v>
      </c>
      <c r="C308" s="3677" t="s">
        <v>2671</v>
      </c>
      <c r="D308" s="3678"/>
      <c r="E308" s="3678"/>
      <c r="F308" s="3678"/>
      <c r="G308" s="3678"/>
      <c r="H308" s="3678"/>
      <c r="I308" s="3678"/>
      <c r="J308" s="3678"/>
      <c r="K308" s="3679"/>
      <c r="M308" s="1169"/>
      <c r="P308" s="466"/>
      <c r="Q308" s="466"/>
    </row>
    <row r="309" spans="2:17" ht="45" customHeight="1" x14ac:dyDescent="0.25">
      <c r="B309" s="1183" t="s">
        <v>2672</v>
      </c>
      <c r="C309" s="3685" t="s">
        <v>2673</v>
      </c>
      <c r="D309" s="3686"/>
      <c r="E309" s="3686"/>
      <c r="F309" s="3686"/>
      <c r="G309" s="3686"/>
      <c r="H309" s="3686"/>
      <c r="I309" s="3686"/>
      <c r="J309" s="3686"/>
      <c r="K309" s="3687"/>
      <c r="L309" s="35"/>
      <c r="M309" s="1169"/>
      <c r="P309" s="466"/>
      <c r="Q309" s="466"/>
    </row>
    <row r="310" spans="2:17" ht="15" customHeight="1" x14ac:dyDescent="0.25">
      <c r="B310" s="1184" t="s">
        <v>2674</v>
      </c>
      <c r="C310" s="1181"/>
      <c r="D310" s="1181"/>
      <c r="E310" s="1181"/>
      <c r="F310" s="1181"/>
      <c r="G310" s="1181"/>
      <c r="H310" s="1181"/>
      <c r="I310" s="1181"/>
      <c r="J310" s="1181"/>
      <c r="K310" s="1182"/>
      <c r="L310" s="35"/>
      <c r="M310" s="1169"/>
      <c r="P310" s="466"/>
      <c r="Q310" s="466"/>
    </row>
    <row r="311" spans="2:17" ht="30" customHeight="1" x14ac:dyDescent="0.25">
      <c r="B311" s="302" t="s">
        <v>2675</v>
      </c>
      <c r="C311" s="3677" t="s">
        <v>2676</v>
      </c>
      <c r="D311" s="3678"/>
      <c r="E311" s="3678"/>
      <c r="F311" s="3678"/>
      <c r="G311" s="3678"/>
      <c r="H311" s="3678"/>
      <c r="I311" s="3678"/>
      <c r="J311" s="3678"/>
      <c r="K311" s="3679"/>
      <c r="P311" s="466"/>
      <c r="Q311" s="466"/>
    </row>
    <row r="312" spans="2:17" ht="30" customHeight="1" x14ac:dyDescent="0.25">
      <c r="B312" s="302" t="s">
        <v>2677</v>
      </c>
      <c r="C312" s="3677" t="s">
        <v>2678</v>
      </c>
      <c r="D312" s="3678"/>
      <c r="E312" s="3678"/>
      <c r="F312" s="3678"/>
      <c r="G312" s="3678"/>
      <c r="H312" s="3678"/>
      <c r="I312" s="3678"/>
      <c r="J312" s="3678"/>
      <c r="K312" s="3679"/>
      <c r="P312" s="466"/>
      <c r="Q312" s="466"/>
    </row>
    <row r="313" spans="2:17" ht="30" customHeight="1" x14ac:dyDescent="0.25">
      <c r="B313" s="302" t="s">
        <v>2679</v>
      </c>
      <c r="C313" s="3677" t="s">
        <v>2680</v>
      </c>
      <c r="D313" s="3678"/>
      <c r="E313" s="3678"/>
      <c r="F313" s="3678"/>
      <c r="G313" s="3678"/>
      <c r="H313" s="3678"/>
      <c r="I313" s="3678"/>
      <c r="J313" s="3678"/>
      <c r="K313" s="3679"/>
      <c r="P313" s="466"/>
      <c r="Q313" s="466"/>
    </row>
    <row r="314" spans="2:17" ht="30" customHeight="1" x14ac:dyDescent="0.25">
      <c r="B314" s="302" t="s">
        <v>2681</v>
      </c>
      <c r="C314" s="3677" t="s">
        <v>2682</v>
      </c>
      <c r="D314" s="3678"/>
      <c r="E314" s="3678"/>
      <c r="F314" s="3678"/>
      <c r="G314" s="3678"/>
      <c r="H314" s="3678"/>
      <c r="I314" s="3678"/>
      <c r="J314" s="3678"/>
      <c r="K314" s="3679"/>
      <c r="P314" s="466"/>
      <c r="Q314" s="466"/>
    </row>
    <row r="315" spans="2:17" ht="15" customHeight="1" x14ac:dyDescent="0.25">
      <c r="B315" s="302" t="s">
        <v>2683</v>
      </c>
      <c r="C315" s="3677" t="s">
        <v>2684</v>
      </c>
      <c r="D315" s="3678"/>
      <c r="E315" s="3678"/>
      <c r="F315" s="3678"/>
      <c r="G315" s="3678"/>
      <c r="H315" s="3678"/>
      <c r="I315" s="3678"/>
      <c r="J315" s="3678"/>
      <c r="K315" s="3679"/>
      <c r="P315" s="466"/>
      <c r="Q315" s="466"/>
    </row>
    <row r="316" spans="2:17" ht="15" customHeight="1" x14ac:dyDescent="0.25">
      <c r="B316" s="1184" t="s">
        <v>2685</v>
      </c>
      <c r="C316" s="1185" t="str">
        <f>$C$127</f>
        <v>Tax rate</v>
      </c>
      <c r="D316" s="1181"/>
      <c r="E316" s="1181"/>
      <c r="F316" s="1181"/>
      <c r="G316" s="1181"/>
      <c r="H316" s="1181"/>
      <c r="I316" s="1181"/>
      <c r="J316" s="1181"/>
      <c r="K316" s="1182"/>
      <c r="P316" s="466"/>
      <c r="Q316" s="466"/>
    </row>
    <row r="317" spans="2:17" ht="15" customHeight="1" thickBot="1" x14ac:dyDescent="0.3">
      <c r="B317" s="1186" t="s">
        <v>2686</v>
      </c>
      <c r="C317" s="3680" t="s">
        <v>2687</v>
      </c>
      <c r="D317" s="3681"/>
      <c r="E317" s="3681"/>
      <c r="F317" s="3681"/>
      <c r="G317" s="3681"/>
      <c r="H317" s="3681"/>
      <c r="I317" s="3681"/>
      <c r="J317" s="3681"/>
      <c r="K317" s="3682"/>
      <c r="P317" s="466"/>
      <c r="Q317" s="466"/>
    </row>
    <row r="318" spans="2:17" x14ac:dyDescent="0.25"/>
  </sheetData>
  <sheetProtection autoFilter="0"/>
  <autoFilter ref="N1:N317" xr:uid="{00000000-0009-0000-0000-00002C000000}"/>
  <mergeCells count="59">
    <mergeCell ref="M1:P1"/>
    <mergeCell ref="B3:C3"/>
    <mergeCell ref="T4:X4"/>
    <mergeCell ref="AA4:AE4"/>
    <mergeCell ref="B5:F5"/>
    <mergeCell ref="G5:K5"/>
    <mergeCell ref="C269:K269"/>
    <mergeCell ref="M88:M91"/>
    <mergeCell ref="M96:M99"/>
    <mergeCell ref="M114:M117"/>
    <mergeCell ref="M121:M124"/>
    <mergeCell ref="B259:K259"/>
    <mergeCell ref="B261:K261"/>
    <mergeCell ref="C263:K263"/>
    <mergeCell ref="C265:K265"/>
    <mergeCell ref="C266:K266"/>
    <mergeCell ref="C267:K267"/>
    <mergeCell ref="C268:K268"/>
    <mergeCell ref="C282:K282"/>
    <mergeCell ref="C270:K270"/>
    <mergeCell ref="C271:K271"/>
    <mergeCell ref="C272:K272"/>
    <mergeCell ref="C273:K273"/>
    <mergeCell ref="C274:K274"/>
    <mergeCell ref="C275:K275"/>
    <mergeCell ref="C277:K277"/>
    <mergeCell ref="C278:K278"/>
    <mergeCell ref="C279:K279"/>
    <mergeCell ref="C280:K280"/>
    <mergeCell ref="C281:K281"/>
    <mergeCell ref="C295:K295"/>
    <mergeCell ref="C283:K283"/>
    <mergeCell ref="C284:K284"/>
    <mergeCell ref="C285:K285"/>
    <mergeCell ref="C286:K286"/>
    <mergeCell ref="C287:K287"/>
    <mergeCell ref="C288:K288"/>
    <mergeCell ref="C289:K289"/>
    <mergeCell ref="C290:K290"/>
    <mergeCell ref="C291:K291"/>
    <mergeCell ref="C292:K292"/>
    <mergeCell ref="C293:K293"/>
    <mergeCell ref="C311:K311"/>
    <mergeCell ref="C296:K296"/>
    <mergeCell ref="C297:K297"/>
    <mergeCell ref="C299:K299"/>
    <mergeCell ref="C301:K301"/>
    <mergeCell ref="C302:K302"/>
    <mergeCell ref="C303:K303"/>
    <mergeCell ref="C304:K304"/>
    <mergeCell ref="C305:K305"/>
    <mergeCell ref="C306:K306"/>
    <mergeCell ref="C308:K308"/>
    <mergeCell ref="C309:K309"/>
    <mergeCell ref="C312:K312"/>
    <mergeCell ref="C313:K313"/>
    <mergeCell ref="C314:K314"/>
    <mergeCell ref="C315:K315"/>
    <mergeCell ref="C317:K317"/>
  </mergeCells>
  <conditionalFormatting sqref="P6:Q129">
    <cfRule type="cellIs" dxfId="464" priority="23" operator="equal">
      <formula>0</formula>
    </cfRule>
  </conditionalFormatting>
  <dataValidations count="4">
    <dataValidation type="whole" errorStyle="warning" operator="lessThan" allowBlank="1" showInputMessage="1" showErrorMessage="1" error="All inputs should be negative" sqref="G57:K58" xr:uid="{5098683D-818F-4ECB-BEE5-056F183072FC}">
      <formula1>0</formula1>
    </dataValidation>
    <dataValidation type="decimal" errorStyle="warning" operator="greaterThan" allowBlank="1" showInputMessage="1" showErrorMessage="1" error="All inputs should be positive" sqref="G114:K118 G38:K39 G42:K42 G34:K35 G48:K48 G55:K55 G59:K59 G62:K62 G65:K65 G68:K68 G72:K72 G78:K78 G82:K82 G88:K93 G104:K106 G45:K45" xr:uid="{D3C9E833-D92F-49BA-96B8-0BE6DAAFEDBB}">
      <formula1>0</formula1>
    </dataValidation>
    <dataValidation type="decimal" errorStyle="warning" operator="lessThan" allowBlank="1" showInputMessage="1" showErrorMessage="1" error="All inputs should be negative" sqref="G21:K31 G40:K40 G43:K43 G36:K36 G49:K49 G53:K54 G61:K61 G64:K64 G67:K67 G73:K73 G77:K77 G85:K85 G96:K101 G109:K111 G121:K125 G46:K46" xr:uid="{DED720EC-3F6D-4E99-BA55-A50B3C1CA38F}">
      <formula1>0</formula1>
    </dataValidation>
    <dataValidation type="decimal" errorStyle="warning" operator="greaterThan" allowBlank="1" showInputMessage="1" showErrorMessage="1" error="Inputs should be positive" sqref="G8:K18" xr:uid="{77399C67-FC6D-4E43-A511-D4570B60D21A}">
      <formula1>0</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rowBreaks count="2" manualBreakCount="2">
    <brk id="79" min="1" max="13" man="1"/>
    <brk id="293" min="1" max="10"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2" id="{9D7AA639-95BB-42A7-B744-993EB95BCA43}">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G48:K48</xm:sqref>
        </x14:conditionalFormatting>
        <x14:conditionalFormatting xmlns:xm="http://schemas.microsoft.com/office/excel/2006/main">
          <x14:cfRule type="expression" priority="21" id="{B798ADD8-3DB5-4D07-8B5A-04F4B14672ED}">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G49:K49</xm:sqref>
        </x14:conditionalFormatting>
        <x14:conditionalFormatting xmlns:xm="http://schemas.microsoft.com/office/excel/2006/main">
          <x14:cfRule type="expression" priority="20" id="{49872C26-ECCF-42D3-9096-671D3760B18A}">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G67:K68</xm:sqref>
        </x14:conditionalFormatting>
        <x14:conditionalFormatting xmlns:xm="http://schemas.microsoft.com/office/excel/2006/main">
          <x14:cfRule type="expression" priority="19" id="{E3839AE9-A045-4259-A610-D46D1A553AAC}">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G92:K92</xm:sqref>
        </x14:conditionalFormatting>
        <x14:conditionalFormatting xmlns:xm="http://schemas.microsoft.com/office/excel/2006/main">
          <x14:cfRule type="expression" priority="18" id="{D7BD0EED-DCEB-467F-BE86-7C3AA661B629}">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G100:K100</xm:sqref>
        </x14:conditionalFormatting>
        <x14:conditionalFormatting xmlns:xm="http://schemas.microsoft.com/office/excel/2006/main">
          <x14:cfRule type="expression" priority="17" id="{8DB6DA68-AFC3-4EA4-BCDE-2E472D57B6AE}">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G118:K118</xm:sqref>
        </x14:conditionalFormatting>
        <x14:conditionalFormatting xmlns:xm="http://schemas.microsoft.com/office/excel/2006/main">
          <x14:cfRule type="expression" priority="16" id="{ED7DE29C-53AB-4DD6-A275-FB25F6FF3A21}">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G125:K125</xm:sqref>
        </x14:conditionalFormatting>
        <x14:conditionalFormatting xmlns:xm="http://schemas.microsoft.com/office/excel/2006/main">
          <x14:cfRule type="expression" priority="15" id="{41CBEB9C-6D87-47F3-A048-A9FBD760FD55}">
            <xm:f>'https://yorkshirewater.sharepoint.com/sites/yw-147/05 PR19 BP documents/40 Post IAP Assurance/10 Tables/DD August 2019/[yky-pr19-business-plan_august-2019-DD resubmission_v5.xlsb]Validation flags'!#REF!=1</xm:f>
            <x14:dxf>
              <fill>
                <patternFill>
                  <bgColor rgb="FFE0DCD8"/>
                </patternFill>
              </fill>
            </x14:dxf>
          </x14:cfRule>
          <xm:sqref>G42:K43</xm:sqref>
        </x14:conditionalFormatting>
        <x14:conditionalFormatting xmlns:xm="http://schemas.microsoft.com/office/excel/2006/main">
          <x14:cfRule type="expression" priority="14" id="{1744C203-C012-4BCF-841C-22F28FBA1432}">
            <xm:f>'https://yorkshirewater.sharepoint.com/sites/yw-147/05 PR19 BP documents/40 Post IAP Assurance/10 Tables/DD August 2019/[yky-pr19-business-plan_august-2019-DD resubmission_v5.xlsb]Validation flags'!#REF!=1</xm:f>
            <x14:dxf>
              <fill>
                <patternFill>
                  <bgColor rgb="FFE0DCD8"/>
                </patternFill>
              </fill>
            </x14:dxf>
          </x14:cfRule>
          <xm:sqref>G61:K62</xm:sqref>
        </x14:conditionalFormatting>
        <x14:conditionalFormatting xmlns:xm="http://schemas.microsoft.com/office/excel/2006/main">
          <x14:cfRule type="expression" priority="13" id="{141EED98-ADA1-4573-892C-C61EE5272ABE}">
            <xm:f>'https://yorkshirewater.sharepoint.com/sites/yw-147/05 PR19 BP documents/40 Post IAP Assurance/10 Tables/DD August 2019/[yky-pr19-business-plan_august-2019-DD resubmission_v5.xlsb]Validation flags'!#REF!=1</xm:f>
            <x14:dxf>
              <fill>
                <patternFill>
                  <bgColor rgb="FFE0DCD8"/>
                </patternFill>
              </fill>
            </x14:dxf>
          </x14:cfRule>
          <xm:sqref>G64:K65</xm:sqref>
        </x14:conditionalFormatting>
        <x14:conditionalFormatting xmlns:xm="http://schemas.microsoft.com/office/excel/2006/main">
          <x14:cfRule type="expression" priority="12" id="{37C1CA01-D380-430E-9F2D-1ABED7970402}">
            <xm:f>'https://yorkshirewater.sharepoint.com/sites/yw-147/05 PR19 BP documents/40 Post IAP Assurance/10 Tables/DD August 2019/[yky-pr19-business-plan_august-2019-DD resubmission_v5.xlsb]Validation flags'!#REF!=1</xm:f>
            <x14:dxf>
              <fill>
                <patternFill>
                  <bgColor rgb="FFE0DCD8"/>
                </patternFill>
              </fill>
            </x14:dxf>
          </x14:cfRule>
          <xm:sqref>G90:K91</xm:sqref>
        </x14:conditionalFormatting>
        <x14:conditionalFormatting xmlns:xm="http://schemas.microsoft.com/office/excel/2006/main">
          <x14:cfRule type="expression" priority="11" id="{50BFC568-7F69-4397-A796-D710FA3C502F}">
            <xm:f>'https://yorkshirewater.sharepoint.com/sites/yw-147/05 PR19 BP documents/40 Post IAP Assurance/10 Tables/DD August 2019/[yky-pr19-business-plan_august-2019-DD resubmission_v5.xlsb]Validation flags'!#REF!=1</xm:f>
            <x14:dxf>
              <fill>
                <patternFill>
                  <bgColor rgb="FFE0DCD8"/>
                </patternFill>
              </fill>
            </x14:dxf>
          </x14:cfRule>
          <xm:sqref>G98:K99</xm:sqref>
        </x14:conditionalFormatting>
        <x14:conditionalFormatting xmlns:xm="http://schemas.microsoft.com/office/excel/2006/main">
          <x14:cfRule type="expression" priority="10" id="{EBB7D879-1B99-4811-BD33-B258AC32DD80}">
            <xm:f>'https://yorkshirewater.sharepoint.com/sites/yw-147/05 PR19 BP documents/40 Post IAP Assurance/10 Tables/DD August 2019/[yky-pr19-business-plan_august-2019-DD resubmission_v5.xlsb]Validation flags'!#REF!=1</xm:f>
            <x14:dxf>
              <fill>
                <patternFill>
                  <bgColor rgb="FFE0DCD8"/>
                </patternFill>
              </fill>
            </x14:dxf>
          </x14:cfRule>
          <xm:sqref>G116:K117</xm:sqref>
        </x14:conditionalFormatting>
        <x14:conditionalFormatting xmlns:xm="http://schemas.microsoft.com/office/excel/2006/main">
          <x14:cfRule type="expression" priority="9" id="{31AA11DC-6733-452B-99AC-0CB4C1B9BECD}">
            <xm:f>'https://yorkshirewater.sharepoint.com/sites/yw-147/05 PR19 BP documents/40 Post IAP Assurance/10 Tables/DD August 2019/[yky-pr19-business-plan_august-2019-DD resubmission_v5.xlsb]Validation flags'!#REF!=1</xm:f>
            <x14:dxf>
              <fill>
                <patternFill>
                  <bgColor rgb="FFE0DCD8"/>
                </patternFill>
              </fill>
            </x14:dxf>
          </x14:cfRule>
          <xm:sqref>G123:K124</xm:sqref>
        </x14:conditionalFormatting>
        <x14:conditionalFormatting xmlns:xm="http://schemas.microsoft.com/office/excel/2006/main">
          <x14:cfRule type="expression" priority="8" id="{7796AB79-709A-4A5F-9110-8DA2221407E7}">
            <xm:f>'https://yorkshirewater.sharepoint.com/sites/yw-147/05 PR19 BP documents/40 Post IAP Assurance/10 Tables/DD August 2019/[yky-pr19-business-plan_august-2019-DD resubmission_v5.xlsb]Validation flags'!#REF!=1</xm:f>
            <x14:dxf>
              <fill>
                <patternFill>
                  <bgColor rgb="FFE0DCD8"/>
                </patternFill>
              </fill>
            </x14:dxf>
          </x14:cfRule>
          <xm:sqref>G45:K46</xm:sqref>
        </x14:conditionalFormatting>
        <x14:conditionalFormatting xmlns:xm="http://schemas.microsoft.com/office/excel/2006/main">
          <x14:cfRule type="expression" priority="7" id="{CF634209-F5A1-4041-91E9-B5C7E385D805}">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G129:K129</xm:sqref>
        </x14:conditionalFormatting>
        <x14:conditionalFormatting xmlns:xm="http://schemas.microsoft.com/office/excel/2006/main">
          <x14:cfRule type="expression" priority="6" id="{CAD3C7E8-F993-4777-A58E-626A2A2E5E83}">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G106:K106</xm:sqref>
        </x14:conditionalFormatting>
        <x14:conditionalFormatting xmlns:xm="http://schemas.microsoft.com/office/excel/2006/main">
          <x14:cfRule type="expression" priority="5" id="{1E9DEB8F-64BB-4746-852E-B51726E0EAAC}">
            <xm:f>'https://yorkshirewater.sharepoint.com/sites/yw-147/05 PR19 BP documents/40 Post IAP Assurance/10 Tables/DD August 2019/[yky-pr19-business-plan_august-2019-DD resubmission_v5.xlsb]Validation flags'!#REF!&lt;&gt;"Thames Water"</xm:f>
            <x14:dxf>
              <fill>
                <patternFill>
                  <bgColor rgb="FFE0DCD8"/>
                </patternFill>
              </fill>
            </x14:dxf>
          </x14:cfRule>
          <xm:sqref>G111:K111</xm:sqref>
        </x14:conditionalFormatting>
        <x14:conditionalFormatting xmlns:xm="http://schemas.microsoft.com/office/excel/2006/main">
          <x14:cfRule type="expression" priority="4" id="{848E5DB1-A6C4-460E-A7F0-A823D9B15283}">
            <xm:f>'https://www.ofwat.gov.uk/wp-content/uploads/2018/05/[20180518-PR19-Business-plan-data-tables.xlsx]Validation flags'!#REF!&lt;&gt;"Thames Water"</xm:f>
            <x14:dxf>
              <fill>
                <patternFill>
                  <bgColor rgb="FFE0DCD8"/>
                </patternFill>
              </fill>
            </x14:dxf>
          </x14:cfRule>
          <xm:sqref>G16:K16</xm:sqref>
        </x14:conditionalFormatting>
        <x14:conditionalFormatting xmlns:xm="http://schemas.microsoft.com/office/excel/2006/main">
          <x14:cfRule type="expression" priority="3" id="{5E1FAFCE-7A67-40EC-8B9D-2C91A90187BB}">
            <xm:f>'https://www.ofwat.gov.uk/wp-content/uploads/2018/05/[20180518-PR19-Business-plan-data-tables.xlsx]Validation flags'!#REF!=1</xm:f>
            <x14:dxf>
              <fill>
                <patternFill>
                  <bgColor rgb="FFE0DCD8"/>
                </patternFill>
              </fill>
            </x14:dxf>
          </x14:cfRule>
          <xm:sqref>G14:K15</xm:sqref>
        </x14:conditionalFormatting>
        <x14:conditionalFormatting xmlns:xm="http://schemas.microsoft.com/office/excel/2006/main">
          <x14:cfRule type="expression" priority="2" id="{90AF52E9-E079-46C2-B889-16FEF064D92C}">
            <xm:f>'https://www.ofwat.gov.uk/wp-content/uploads/2018/05/[20180518-PR19-Business-plan-data-tables.xlsx]Validation flags'!#REF!&lt;&gt;"Thames Water"</xm:f>
            <x14:dxf>
              <fill>
                <patternFill>
                  <bgColor rgb="FFE0DCD8"/>
                </patternFill>
              </fill>
            </x14:dxf>
          </x14:cfRule>
          <xm:sqref>G29:K29</xm:sqref>
        </x14:conditionalFormatting>
        <x14:conditionalFormatting xmlns:xm="http://schemas.microsoft.com/office/excel/2006/main">
          <x14:cfRule type="expression" priority="1" id="{2405C399-4F05-4A06-9F51-E28F8ECCC2DB}">
            <xm:f>'https://www.ofwat.gov.uk/wp-content/uploads/2018/05/[20180518-PR19-Business-plan-data-tables.xlsx]Validation flags'!#REF!=1</xm:f>
            <x14:dxf>
              <fill>
                <patternFill>
                  <bgColor rgb="FFE0DCD8"/>
                </patternFill>
              </fill>
            </x14:dxf>
          </x14:cfRule>
          <xm:sqref>G27:K28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E7051-1F74-4A1F-8A2C-7A355488E646}">
  <sheetPr filterMode="1">
    <tabColor rgb="FFFFC000"/>
  </sheetPr>
  <dimension ref="A1:AH576"/>
  <sheetViews>
    <sheetView zoomScaleNormal="100" workbookViewId="0">
      <selection activeCell="AE517" sqref="AE517"/>
    </sheetView>
  </sheetViews>
  <sheetFormatPr defaultColWidth="0" defaultRowHeight="12.75" zeroHeight="1" x14ac:dyDescent="0.2"/>
  <cols>
    <col min="1" max="1" width="10.42578125" style="1198" customWidth="1"/>
    <col min="2" max="2" width="25.28515625" style="1199" customWidth="1"/>
    <col min="3" max="4" width="9.85546875" style="1200" customWidth="1"/>
    <col min="5" max="13" width="13.140625" style="1200" customWidth="1"/>
    <col min="14" max="14" width="10.42578125" style="1200" customWidth="1"/>
    <col min="15" max="15" width="92.7109375" style="1201" customWidth="1"/>
    <col min="16" max="16" width="13.28515625" style="1200" bestFit="1" customWidth="1"/>
    <col min="17" max="17" width="20.140625" style="1202" customWidth="1"/>
    <col min="18" max="18" width="9.85546875" style="1200" customWidth="1"/>
    <col min="19" max="19" width="9.85546875" style="1201" customWidth="1"/>
    <col min="20" max="20" width="49.85546875" style="1201" customWidth="1"/>
    <col min="21" max="21" width="9.28515625" style="1203" customWidth="1"/>
    <col min="22" max="22" width="28.5703125" style="1204" customWidth="1"/>
    <col min="23" max="23" width="14.28515625" style="1204" customWidth="1"/>
    <col min="24" max="24" width="32.140625" style="1204" customWidth="1"/>
    <col min="25" max="25" width="28.5703125" style="1204" customWidth="1"/>
    <col min="26" max="26" width="32.140625" style="1204" customWidth="1"/>
    <col min="27" max="28" width="28.5703125" style="1204" customWidth="1"/>
    <col min="29" max="29" width="14.28515625" style="1204" customWidth="1"/>
    <col min="30" max="30" width="32.140625" style="1204" customWidth="1"/>
    <col min="31" max="31" width="28.5703125" style="1204" customWidth="1"/>
    <col min="32" max="32" width="32.140625" style="1204" customWidth="1"/>
    <col min="33" max="33" width="28.5703125" style="1204" customWidth="1"/>
    <col min="34" max="34" width="23.7109375" style="1205" bestFit="1" customWidth="1"/>
    <col min="35" max="16384" width="10.28515625" style="1205" hidden="1"/>
  </cols>
  <sheetData>
    <row r="1" spans="1:33" s="1191" customFormat="1" ht="22.5" customHeight="1" x14ac:dyDescent="0.25">
      <c r="B1" s="1192" t="s">
        <v>2728</v>
      </c>
      <c r="C1" s="1193"/>
      <c r="D1" s="1193"/>
      <c r="E1" s="1193"/>
      <c r="F1" s="1193"/>
      <c r="G1" s="1193"/>
      <c r="H1" s="1193"/>
      <c r="I1" s="1193"/>
      <c r="J1" s="1193"/>
      <c r="K1" s="1193"/>
      <c r="L1" s="1193"/>
      <c r="M1" s="1193"/>
      <c r="N1" s="1193"/>
      <c r="O1" s="1194"/>
      <c r="P1" s="1193"/>
      <c r="Q1" s="1194"/>
      <c r="R1" s="1193"/>
      <c r="S1" s="1194"/>
      <c r="T1" s="1194"/>
      <c r="U1" s="1195" t="str">
        <f>[2]AppValidation!D2</f>
        <v>Yorkshire Water</v>
      </c>
      <c r="V1" s="1196"/>
      <c r="W1" s="1196"/>
      <c r="X1" s="1196"/>
      <c r="Y1" s="1196"/>
      <c r="Z1" s="1196"/>
      <c r="AA1" s="4" t="str">
        <f>[2]AppValidation!$D$2</f>
        <v>Yorkshire Water</v>
      </c>
      <c r="AB1" s="1196"/>
      <c r="AC1" s="1196"/>
      <c r="AD1" s="1196"/>
      <c r="AE1" s="1196"/>
      <c r="AF1" s="1196"/>
      <c r="AG1" s="1197"/>
    </row>
    <row r="2" spans="1:33" ht="13.5" thickBot="1" x14ac:dyDescent="0.25"/>
    <row r="3" spans="1:33" ht="14.25" customHeight="1" x14ac:dyDescent="0.25">
      <c r="A3" s="1206" t="s">
        <v>2729</v>
      </c>
      <c r="B3" s="1207">
        <f>SUM(COLUMN()-1)</f>
        <v>1</v>
      </c>
      <c r="C3" s="1208">
        <f>SUM(COLUMN()-1)</f>
        <v>2</v>
      </c>
      <c r="D3" s="1208">
        <f t="shared" ref="D3:AG3" si="0">SUM(COLUMN()-1)</f>
        <v>3</v>
      </c>
      <c r="E3" s="3723">
        <f>SUM(COLUMN()-1)</f>
        <v>4</v>
      </c>
      <c r="F3" s="3724"/>
      <c r="G3" s="3724"/>
      <c r="H3" s="3724"/>
      <c r="I3" s="3724"/>
      <c r="J3" s="3724"/>
      <c r="K3" s="3724"/>
      <c r="L3" s="3724"/>
      <c r="M3" s="1209">
        <v>12</v>
      </c>
      <c r="N3" s="1208">
        <f t="shared" si="0"/>
        <v>13</v>
      </c>
      <c r="O3" s="1208">
        <f t="shared" si="0"/>
        <v>14</v>
      </c>
      <c r="P3" s="1208">
        <f t="shared" si="0"/>
        <v>15</v>
      </c>
      <c r="Q3" s="1208">
        <f t="shared" si="0"/>
        <v>16</v>
      </c>
      <c r="R3" s="1208">
        <f t="shared" si="0"/>
        <v>17</v>
      </c>
      <c r="S3" s="1208">
        <f t="shared" si="0"/>
        <v>18</v>
      </c>
      <c r="T3" s="1208">
        <f>SUM(COLUMN()-1)</f>
        <v>19</v>
      </c>
      <c r="U3" s="1208">
        <f t="shared" si="0"/>
        <v>20</v>
      </c>
      <c r="V3" s="1210">
        <f t="shared" si="0"/>
        <v>21</v>
      </c>
      <c r="W3" s="1208">
        <f t="shared" si="0"/>
        <v>22</v>
      </c>
      <c r="X3" s="1208">
        <f t="shared" si="0"/>
        <v>23</v>
      </c>
      <c r="Y3" s="1208">
        <f t="shared" si="0"/>
        <v>24</v>
      </c>
      <c r="Z3" s="1208">
        <f t="shared" si="0"/>
        <v>25</v>
      </c>
      <c r="AA3" s="1209">
        <f t="shared" si="0"/>
        <v>26</v>
      </c>
      <c r="AB3" s="1210">
        <f t="shared" si="0"/>
        <v>27</v>
      </c>
      <c r="AC3" s="1208">
        <f t="shared" si="0"/>
        <v>28</v>
      </c>
      <c r="AD3" s="1208">
        <f t="shared" si="0"/>
        <v>29</v>
      </c>
      <c r="AE3" s="1208">
        <f t="shared" si="0"/>
        <v>30</v>
      </c>
      <c r="AF3" s="1208">
        <f t="shared" si="0"/>
        <v>31</v>
      </c>
      <c r="AG3" s="1209">
        <f t="shared" si="0"/>
        <v>32</v>
      </c>
    </row>
    <row r="4" spans="1:33" ht="33.75" customHeight="1" x14ac:dyDescent="0.2">
      <c r="A4" s="1211"/>
      <c r="B4" s="1212"/>
      <c r="C4" s="1213"/>
      <c r="D4" s="1213"/>
      <c r="E4" s="1214"/>
      <c r="F4" s="1213"/>
      <c r="G4" s="1213"/>
      <c r="H4" s="1213"/>
      <c r="I4" s="1215" t="s">
        <v>2730</v>
      </c>
      <c r="J4" s="1213"/>
      <c r="K4" s="1213"/>
      <c r="L4" s="1213"/>
      <c r="M4" s="1216"/>
      <c r="N4" s="1213"/>
      <c r="O4" s="1217"/>
      <c r="P4" s="1213"/>
      <c r="Q4" s="1217"/>
      <c r="R4" s="1218"/>
      <c r="S4" s="1219"/>
      <c r="T4" s="1219"/>
      <c r="U4" s="1220"/>
      <c r="V4" s="3725" t="s">
        <v>2731</v>
      </c>
      <c r="W4" s="3726"/>
      <c r="X4" s="3726"/>
      <c r="Y4" s="3726"/>
      <c r="Z4" s="3726"/>
      <c r="AA4" s="3727"/>
      <c r="AB4" s="3728" t="s">
        <v>2732</v>
      </c>
      <c r="AC4" s="3726"/>
      <c r="AD4" s="3726"/>
      <c r="AE4" s="3726"/>
      <c r="AF4" s="3726"/>
      <c r="AG4" s="3727"/>
    </row>
    <row r="5" spans="1:33" s="1234" customFormat="1" ht="63" customHeight="1" thickBot="1" x14ac:dyDescent="0.25">
      <c r="A5" s="1221"/>
      <c r="B5" s="1222" t="s">
        <v>2694</v>
      </c>
      <c r="C5" s="1223" t="s">
        <v>2733</v>
      </c>
      <c r="D5" s="1224" t="s">
        <v>2734</v>
      </c>
      <c r="E5" s="1225" t="str">
        <f>[2]AppValidation!H7</f>
        <v>Water resources</v>
      </c>
      <c r="F5" s="1226" t="str">
        <f>[2]AppValidation!H8</f>
        <v>Water network plus</v>
      </c>
      <c r="G5" s="1226" t="str">
        <f>[2]AppValidation!H9</f>
        <v>Wastewater network plus</v>
      </c>
      <c r="H5" s="1226" t="str">
        <f>[2]AppValidation!H10</f>
        <v>Bioresources (sludge)</v>
      </c>
      <c r="I5" s="1226" t="str">
        <f>[2]AppValidation!H11</f>
        <v>Residential retail</v>
      </c>
      <c r="J5" s="1226" t="str">
        <f>[2]AppValidation!H12</f>
        <v>Business retail</v>
      </c>
      <c r="K5" s="1226" t="str">
        <f>[2]AppValidation!H13</f>
        <v>Direct procurement for customers</v>
      </c>
      <c r="L5" s="1226" t="str">
        <f>[2]AppValidation!H14</f>
        <v>Dummy control</v>
      </c>
      <c r="M5" s="1227" t="s">
        <v>22</v>
      </c>
      <c r="N5" s="1228" t="s">
        <v>2735</v>
      </c>
      <c r="O5" s="1229" t="s">
        <v>2736</v>
      </c>
      <c r="P5" s="1224" t="s">
        <v>2695</v>
      </c>
      <c r="Q5" s="1229" t="s">
        <v>2696</v>
      </c>
      <c r="R5" s="1228" t="s">
        <v>2737</v>
      </c>
      <c r="S5" s="1229" t="s">
        <v>2697</v>
      </c>
      <c r="T5" s="1229" t="s">
        <v>2698</v>
      </c>
      <c r="U5" s="1224" t="s">
        <v>2699</v>
      </c>
      <c r="V5" s="1230" t="s">
        <v>2738</v>
      </c>
      <c r="W5" s="1231" t="s">
        <v>2739</v>
      </c>
      <c r="X5" s="1232" t="s">
        <v>2740</v>
      </c>
      <c r="Y5" s="1232" t="s">
        <v>2741</v>
      </c>
      <c r="Z5" s="1232" t="s">
        <v>2742</v>
      </c>
      <c r="AA5" s="1233" t="s">
        <v>2743</v>
      </c>
      <c r="AB5" s="1230" t="s">
        <v>2744</v>
      </c>
      <c r="AC5" s="1231" t="s">
        <v>2745</v>
      </c>
      <c r="AD5" s="1232" t="s">
        <v>2746</v>
      </c>
      <c r="AE5" s="1232" t="s">
        <v>2747</v>
      </c>
      <c r="AF5" s="1232" t="s">
        <v>2748</v>
      </c>
      <c r="AG5" s="1233" t="s">
        <v>2749</v>
      </c>
    </row>
    <row r="6" spans="1:33" ht="15.75" hidden="1" customHeight="1" x14ac:dyDescent="0.2">
      <c r="B6" s="1235" t="str">
        <f t="shared" ref="B6:B69" si="1">CONCATENATE("PR14", C6, D6, "_", N6)</f>
        <v>PR14AFWWSW_W-A1</v>
      </c>
      <c r="C6" s="1236" t="s">
        <v>2750</v>
      </c>
      <c r="D6" s="1237" t="s">
        <v>2751</v>
      </c>
      <c r="E6" s="1238"/>
      <c r="F6" s="1239"/>
      <c r="G6" s="1239"/>
      <c r="H6" s="1239"/>
      <c r="I6" s="1239"/>
      <c r="J6" s="1239"/>
      <c r="K6" s="1239"/>
      <c r="L6" s="1239"/>
      <c r="M6" s="1240">
        <f>SUM(E6:L6)</f>
        <v>0</v>
      </c>
      <c r="N6" s="1241" t="s">
        <v>2752</v>
      </c>
      <c r="O6" s="1242" t="s">
        <v>2753</v>
      </c>
      <c r="P6" s="1243" t="s">
        <v>2719</v>
      </c>
      <c r="Q6" s="1244" t="s">
        <v>2717</v>
      </c>
      <c r="R6" s="1243"/>
      <c r="S6" s="1244" t="s">
        <v>1923</v>
      </c>
      <c r="T6" s="1244" t="s">
        <v>2754</v>
      </c>
      <c r="U6" s="1245">
        <v>1</v>
      </c>
      <c r="V6" s="1246"/>
      <c r="W6" s="1247"/>
      <c r="X6" s="1247"/>
      <c r="Y6" s="1248"/>
      <c r="Z6" s="1247"/>
      <c r="AA6" s="1249"/>
      <c r="AB6" s="1246"/>
      <c r="AC6" s="1247"/>
      <c r="AD6" s="1247"/>
      <c r="AE6" s="1248"/>
      <c r="AF6" s="1247"/>
      <c r="AG6" s="1249"/>
    </row>
    <row r="7" spans="1:33" ht="15.75" hidden="1" customHeight="1" x14ac:dyDescent="0.2">
      <c r="B7" s="1250" t="str">
        <f t="shared" si="1"/>
        <v>PR14AFWWSW_W-A2</v>
      </c>
      <c r="C7" s="1251" t="s">
        <v>2750</v>
      </c>
      <c r="D7" s="1252" t="s">
        <v>2751</v>
      </c>
      <c r="E7" s="1253"/>
      <c r="F7" s="1254"/>
      <c r="G7" s="1254"/>
      <c r="H7" s="1254"/>
      <c r="I7" s="1254"/>
      <c r="J7" s="1254"/>
      <c r="K7" s="1254"/>
      <c r="L7" s="1254"/>
      <c r="M7" s="1255">
        <f t="shared" ref="M7:M70" si="2">SUM(E7:L7)</f>
        <v>0</v>
      </c>
      <c r="N7" s="1256" t="s">
        <v>2755</v>
      </c>
      <c r="O7" s="1257" t="s">
        <v>2756</v>
      </c>
      <c r="P7" s="1258" t="s">
        <v>2721</v>
      </c>
      <c r="Q7" s="1259" t="s">
        <v>2717</v>
      </c>
      <c r="R7" s="1258"/>
      <c r="S7" s="1259" t="s">
        <v>1923</v>
      </c>
      <c r="T7" s="1259" t="s">
        <v>2757</v>
      </c>
      <c r="U7" s="1260">
        <v>1</v>
      </c>
      <c r="V7" s="1261"/>
      <c r="W7" s="1262"/>
      <c r="X7" s="1262"/>
      <c r="Y7" s="1263"/>
      <c r="Z7" s="1262"/>
      <c r="AA7" s="1264"/>
      <c r="AB7" s="1261"/>
      <c r="AC7" s="1262"/>
      <c r="AD7" s="1262"/>
      <c r="AE7" s="1263"/>
      <c r="AF7" s="1262"/>
      <c r="AG7" s="1264"/>
    </row>
    <row r="8" spans="1:33" ht="15.75" hidden="1" customHeight="1" x14ac:dyDescent="0.2">
      <c r="B8" s="1250" t="str">
        <f t="shared" si="1"/>
        <v>PR14AFWWSW_W-A3</v>
      </c>
      <c r="C8" s="1251" t="s">
        <v>2750</v>
      </c>
      <c r="D8" s="1252" t="s">
        <v>2751</v>
      </c>
      <c r="E8" s="1253"/>
      <c r="F8" s="1254"/>
      <c r="G8" s="1254"/>
      <c r="H8" s="1254"/>
      <c r="I8" s="1254"/>
      <c r="J8" s="1254"/>
      <c r="K8" s="1254"/>
      <c r="L8" s="1254"/>
      <c r="M8" s="1255">
        <f t="shared" si="2"/>
        <v>0</v>
      </c>
      <c r="N8" s="1256" t="s">
        <v>2758</v>
      </c>
      <c r="O8" s="1257" t="s">
        <v>2759</v>
      </c>
      <c r="P8" s="1258" t="s">
        <v>2721</v>
      </c>
      <c r="Q8" s="1259" t="s">
        <v>2717</v>
      </c>
      <c r="R8" s="1258"/>
      <c r="S8" s="1259" t="s">
        <v>1923</v>
      </c>
      <c r="T8" s="1259" t="s">
        <v>2754</v>
      </c>
      <c r="U8" s="1260">
        <v>1</v>
      </c>
      <c r="V8" s="1261"/>
      <c r="W8" s="1262"/>
      <c r="X8" s="1262"/>
      <c r="Y8" s="1263"/>
      <c r="Z8" s="1262"/>
      <c r="AA8" s="1264"/>
      <c r="AB8" s="1261"/>
      <c r="AC8" s="1262"/>
      <c r="AD8" s="1262"/>
      <c r="AE8" s="1263"/>
      <c r="AF8" s="1262"/>
      <c r="AG8" s="1264"/>
    </row>
    <row r="9" spans="1:33" ht="15.75" hidden="1" customHeight="1" x14ac:dyDescent="0.2">
      <c r="B9" s="1250" t="str">
        <f t="shared" si="1"/>
        <v>PR14AFWWSW_W-A4</v>
      </c>
      <c r="C9" s="1251" t="s">
        <v>2750</v>
      </c>
      <c r="D9" s="1252" t="s">
        <v>2751</v>
      </c>
      <c r="E9" s="1253"/>
      <c r="F9" s="1254"/>
      <c r="G9" s="1254"/>
      <c r="H9" s="1254"/>
      <c r="I9" s="1254"/>
      <c r="J9" s="1254"/>
      <c r="K9" s="1254"/>
      <c r="L9" s="1254"/>
      <c r="M9" s="1255">
        <f t="shared" si="2"/>
        <v>0</v>
      </c>
      <c r="N9" s="1256" t="s">
        <v>2760</v>
      </c>
      <c r="O9" s="1257" t="s">
        <v>2761</v>
      </c>
      <c r="P9" s="1258" t="s">
        <v>2719</v>
      </c>
      <c r="Q9" s="1259" t="s">
        <v>2717</v>
      </c>
      <c r="R9" s="1258"/>
      <c r="S9" s="1259" t="s">
        <v>1923</v>
      </c>
      <c r="T9" s="1259" t="s">
        <v>2754</v>
      </c>
      <c r="U9" s="1260">
        <v>1</v>
      </c>
      <c r="V9" s="1261"/>
      <c r="W9" s="1262"/>
      <c r="X9" s="1262"/>
      <c r="Y9" s="1263"/>
      <c r="Z9" s="1262"/>
      <c r="AA9" s="1264"/>
      <c r="AB9" s="1261"/>
      <c r="AC9" s="1262"/>
      <c r="AD9" s="1262"/>
      <c r="AE9" s="1263"/>
      <c r="AF9" s="1262"/>
      <c r="AG9" s="1264"/>
    </row>
    <row r="10" spans="1:33" ht="15.75" hidden="1" customHeight="1" x14ac:dyDescent="0.2">
      <c r="B10" s="1250" t="str">
        <f t="shared" si="1"/>
        <v>PR14AFWWSW_W-A5</v>
      </c>
      <c r="C10" s="1251" t="s">
        <v>2750</v>
      </c>
      <c r="D10" s="1252" t="s">
        <v>2751</v>
      </c>
      <c r="E10" s="1253"/>
      <c r="F10" s="1254"/>
      <c r="G10" s="1254"/>
      <c r="H10" s="1254"/>
      <c r="I10" s="1254"/>
      <c r="J10" s="1254"/>
      <c r="K10" s="1254"/>
      <c r="L10" s="1254"/>
      <c r="M10" s="1255">
        <f t="shared" si="2"/>
        <v>0</v>
      </c>
      <c r="N10" s="1256" t="s">
        <v>2762</v>
      </c>
      <c r="O10" s="1257" t="s">
        <v>2763</v>
      </c>
      <c r="P10" s="1258" t="s">
        <v>2720</v>
      </c>
      <c r="Q10" s="1259"/>
      <c r="R10" s="1258"/>
      <c r="S10" s="1259" t="s">
        <v>2764</v>
      </c>
      <c r="T10" s="1259" t="s">
        <v>2764</v>
      </c>
      <c r="U10" s="1260" t="s">
        <v>2764</v>
      </c>
      <c r="V10" s="1261"/>
      <c r="W10" s="1262"/>
      <c r="X10" s="1262"/>
      <c r="Y10" s="1263"/>
      <c r="Z10" s="1262"/>
      <c r="AA10" s="1264"/>
      <c r="AB10" s="1261"/>
      <c r="AC10" s="1262"/>
      <c r="AD10" s="1262"/>
      <c r="AE10" s="1263"/>
      <c r="AF10" s="1262"/>
      <c r="AG10" s="1264"/>
    </row>
    <row r="11" spans="1:33" ht="15.75" hidden="1" customHeight="1" x14ac:dyDescent="0.2">
      <c r="B11" s="1250" t="str">
        <f t="shared" si="1"/>
        <v>PR14AFWWSW_W-B1</v>
      </c>
      <c r="C11" s="1251" t="s">
        <v>2750</v>
      </c>
      <c r="D11" s="1252" t="s">
        <v>2751</v>
      </c>
      <c r="E11" s="1253"/>
      <c r="F11" s="1254"/>
      <c r="G11" s="1254"/>
      <c r="H11" s="1254"/>
      <c r="I11" s="1254"/>
      <c r="J11" s="1254"/>
      <c r="K11" s="1254"/>
      <c r="L11" s="1254"/>
      <c r="M11" s="1255">
        <f t="shared" si="2"/>
        <v>0</v>
      </c>
      <c r="N11" s="1256" t="s">
        <v>2765</v>
      </c>
      <c r="O11" s="1257" t="s">
        <v>2766</v>
      </c>
      <c r="P11" s="1258" t="s">
        <v>2721</v>
      </c>
      <c r="Q11" s="1259" t="s">
        <v>2717</v>
      </c>
      <c r="R11" s="1258"/>
      <c r="S11" s="1259" t="s">
        <v>1880</v>
      </c>
      <c r="T11" s="1259" t="s">
        <v>2767</v>
      </c>
      <c r="U11" s="1260">
        <v>2</v>
      </c>
      <c r="V11" s="1261"/>
      <c r="W11" s="1262"/>
      <c r="X11" s="1262"/>
      <c r="Y11" s="1263"/>
      <c r="Z11" s="1262"/>
      <c r="AA11" s="1264"/>
      <c r="AB11" s="1261"/>
      <c r="AC11" s="1262"/>
      <c r="AD11" s="1262"/>
      <c r="AE11" s="1263"/>
      <c r="AF11" s="1262"/>
      <c r="AG11" s="1264"/>
    </row>
    <row r="12" spans="1:33" ht="15.75" hidden="1" customHeight="1" x14ac:dyDescent="0.2">
      <c r="B12" s="1250" t="str">
        <f t="shared" si="1"/>
        <v>PR14AFWWSW_W-B2</v>
      </c>
      <c r="C12" s="1251" t="s">
        <v>2750</v>
      </c>
      <c r="D12" s="1252" t="s">
        <v>2751</v>
      </c>
      <c r="E12" s="1253"/>
      <c r="F12" s="1254"/>
      <c r="G12" s="1254"/>
      <c r="H12" s="1254"/>
      <c r="I12" s="1254"/>
      <c r="J12" s="1254"/>
      <c r="K12" s="1254"/>
      <c r="L12" s="1254"/>
      <c r="M12" s="1255">
        <f t="shared" si="2"/>
        <v>0</v>
      </c>
      <c r="N12" s="1256" t="s">
        <v>2768</v>
      </c>
      <c r="O12" s="1257" t="s">
        <v>2769</v>
      </c>
      <c r="P12" s="1258" t="s">
        <v>2721</v>
      </c>
      <c r="Q12" s="1259" t="s">
        <v>2717</v>
      </c>
      <c r="R12" s="1258"/>
      <c r="S12" s="1259" t="s">
        <v>1923</v>
      </c>
      <c r="T12" s="1259" t="s">
        <v>2770</v>
      </c>
      <c r="U12" s="1260">
        <v>2</v>
      </c>
      <c r="V12" s="1261"/>
      <c r="W12" s="1262"/>
      <c r="X12" s="1262"/>
      <c r="Y12" s="1263"/>
      <c r="Z12" s="1262"/>
      <c r="AA12" s="1264"/>
      <c r="AB12" s="1261"/>
      <c r="AC12" s="1262"/>
      <c r="AD12" s="1262"/>
      <c r="AE12" s="1263"/>
      <c r="AF12" s="1262"/>
      <c r="AG12" s="1264"/>
    </row>
    <row r="13" spans="1:33" ht="15.75" hidden="1" customHeight="1" x14ac:dyDescent="0.2">
      <c r="B13" s="1250" t="str">
        <f t="shared" si="1"/>
        <v>PR14AFWWSW_W-C1</v>
      </c>
      <c r="C13" s="1251" t="s">
        <v>2750</v>
      </c>
      <c r="D13" s="1252" t="s">
        <v>2751</v>
      </c>
      <c r="E13" s="1253"/>
      <c r="F13" s="1254"/>
      <c r="G13" s="1254"/>
      <c r="H13" s="1254"/>
      <c r="I13" s="1254"/>
      <c r="J13" s="1254"/>
      <c r="K13" s="1254"/>
      <c r="L13" s="1254"/>
      <c r="M13" s="1255">
        <f t="shared" si="2"/>
        <v>0</v>
      </c>
      <c r="N13" s="1256" t="s">
        <v>2771</v>
      </c>
      <c r="O13" s="1257" t="s">
        <v>2772</v>
      </c>
      <c r="P13" s="1258" t="s">
        <v>2719</v>
      </c>
      <c r="Q13" s="1259" t="s">
        <v>2717</v>
      </c>
      <c r="R13" s="1258"/>
      <c r="S13" s="1259" t="s">
        <v>1923</v>
      </c>
      <c r="T13" s="1259" t="s">
        <v>2773</v>
      </c>
      <c r="U13" s="1265">
        <v>0</v>
      </c>
      <c r="V13" s="1261"/>
      <c r="W13" s="1262"/>
      <c r="X13" s="1262"/>
      <c r="Y13" s="1263"/>
      <c r="Z13" s="1262"/>
      <c r="AA13" s="1264"/>
      <c r="AB13" s="1261"/>
      <c r="AC13" s="1262"/>
      <c r="AD13" s="1262"/>
      <c r="AE13" s="1263"/>
      <c r="AF13" s="1262"/>
      <c r="AG13" s="1264"/>
    </row>
    <row r="14" spans="1:33" ht="15.75" hidden="1" customHeight="1" x14ac:dyDescent="0.2">
      <c r="B14" s="1250" t="str">
        <f t="shared" si="1"/>
        <v>PR14AFWWSW_W-C2</v>
      </c>
      <c r="C14" s="1251" t="s">
        <v>2750</v>
      </c>
      <c r="D14" s="1252" t="s">
        <v>2751</v>
      </c>
      <c r="E14" s="1253"/>
      <c r="F14" s="1254"/>
      <c r="G14" s="1254"/>
      <c r="H14" s="1254"/>
      <c r="I14" s="1254"/>
      <c r="J14" s="1254"/>
      <c r="K14" s="1254"/>
      <c r="L14" s="1254"/>
      <c r="M14" s="1255">
        <f t="shared" si="2"/>
        <v>0</v>
      </c>
      <c r="N14" s="1256" t="s">
        <v>2774</v>
      </c>
      <c r="O14" s="1257" t="s">
        <v>2775</v>
      </c>
      <c r="P14" s="1258" t="s">
        <v>2721</v>
      </c>
      <c r="Q14" s="1259" t="s">
        <v>2717</v>
      </c>
      <c r="R14" s="1258"/>
      <c r="S14" s="1259" t="s">
        <v>1923</v>
      </c>
      <c r="T14" s="1259" t="s">
        <v>2776</v>
      </c>
      <c r="U14" s="1265">
        <v>0</v>
      </c>
      <c r="V14" s="1261"/>
      <c r="W14" s="1262"/>
      <c r="X14" s="1262"/>
      <c r="Y14" s="1263"/>
      <c r="Z14" s="1262"/>
      <c r="AA14" s="1264"/>
      <c r="AB14" s="1261"/>
      <c r="AC14" s="1262"/>
      <c r="AD14" s="1262"/>
      <c r="AE14" s="1263"/>
      <c r="AF14" s="1262"/>
      <c r="AG14" s="1264"/>
    </row>
    <row r="15" spans="1:33" ht="15.75" hidden="1" customHeight="1" x14ac:dyDescent="0.2">
      <c r="B15" s="1250" t="str">
        <f t="shared" si="1"/>
        <v>PR14AFWWSW_W-C3</v>
      </c>
      <c r="C15" s="1251" t="s">
        <v>2750</v>
      </c>
      <c r="D15" s="1252" t="s">
        <v>2751</v>
      </c>
      <c r="E15" s="1253"/>
      <c r="F15" s="1254"/>
      <c r="G15" s="1254"/>
      <c r="H15" s="1254"/>
      <c r="I15" s="1254"/>
      <c r="J15" s="1254"/>
      <c r="K15" s="1254"/>
      <c r="L15" s="1254"/>
      <c r="M15" s="1255">
        <f t="shared" si="2"/>
        <v>0</v>
      </c>
      <c r="N15" s="1256" t="s">
        <v>2777</v>
      </c>
      <c r="O15" s="1257" t="s">
        <v>2778</v>
      </c>
      <c r="P15" s="1258" t="s">
        <v>2720</v>
      </c>
      <c r="Q15" s="1259"/>
      <c r="R15" s="1258"/>
      <c r="S15" s="1259" t="s">
        <v>1923</v>
      </c>
      <c r="T15" s="1259" t="s">
        <v>2779</v>
      </c>
      <c r="U15" s="1265">
        <v>0</v>
      </c>
      <c r="V15" s="1261"/>
      <c r="W15" s="1262"/>
      <c r="X15" s="1262"/>
      <c r="Y15" s="1263"/>
      <c r="Z15" s="1262"/>
      <c r="AA15" s="1264"/>
      <c r="AB15" s="1261"/>
      <c r="AC15" s="1262"/>
      <c r="AD15" s="1262"/>
      <c r="AE15" s="1263"/>
      <c r="AF15" s="1262"/>
      <c r="AG15" s="1264"/>
    </row>
    <row r="16" spans="1:33" ht="15.75" hidden="1" customHeight="1" x14ac:dyDescent="0.2">
      <c r="B16" s="1250" t="str">
        <f t="shared" si="1"/>
        <v>PR14AFWWSW_W-C4</v>
      </c>
      <c r="C16" s="1251" t="s">
        <v>2750</v>
      </c>
      <c r="D16" s="1252" t="s">
        <v>2751</v>
      </c>
      <c r="E16" s="1253"/>
      <c r="F16" s="1254"/>
      <c r="G16" s="1254"/>
      <c r="H16" s="1254"/>
      <c r="I16" s="1254"/>
      <c r="J16" s="1254"/>
      <c r="K16" s="1254"/>
      <c r="L16" s="1254"/>
      <c r="M16" s="1255">
        <f t="shared" si="2"/>
        <v>0</v>
      </c>
      <c r="N16" s="1256" t="s">
        <v>2780</v>
      </c>
      <c r="O16" s="1257" t="s">
        <v>2781</v>
      </c>
      <c r="P16" s="1258" t="s">
        <v>2720</v>
      </c>
      <c r="Q16" s="1259"/>
      <c r="R16" s="1258"/>
      <c r="S16" s="1259" t="s">
        <v>1923</v>
      </c>
      <c r="T16" s="1259" t="s">
        <v>2779</v>
      </c>
      <c r="U16" s="1265">
        <v>0</v>
      </c>
      <c r="V16" s="1261"/>
      <c r="W16" s="1262"/>
      <c r="X16" s="1262"/>
      <c r="Y16" s="1263"/>
      <c r="Z16" s="1262"/>
      <c r="AA16" s="1264"/>
      <c r="AB16" s="1261"/>
      <c r="AC16" s="1262"/>
      <c r="AD16" s="1262"/>
      <c r="AE16" s="1263"/>
      <c r="AF16" s="1262"/>
      <c r="AG16" s="1264"/>
    </row>
    <row r="17" spans="2:33" ht="15.75" hidden="1" customHeight="1" x14ac:dyDescent="0.2">
      <c r="B17" s="1250" t="str">
        <f t="shared" si="1"/>
        <v>PR14AFWHHR_R-A1</v>
      </c>
      <c r="C17" s="1251" t="s">
        <v>2750</v>
      </c>
      <c r="D17" s="1252" t="s">
        <v>2782</v>
      </c>
      <c r="E17" s="1253"/>
      <c r="F17" s="1254"/>
      <c r="G17" s="1254"/>
      <c r="H17" s="1254"/>
      <c r="I17" s="1254"/>
      <c r="J17" s="1254"/>
      <c r="K17" s="1254"/>
      <c r="L17" s="1254"/>
      <c r="M17" s="1255">
        <f t="shared" si="2"/>
        <v>0</v>
      </c>
      <c r="N17" s="1256" t="s">
        <v>2783</v>
      </c>
      <c r="O17" s="1257" t="s">
        <v>2784</v>
      </c>
      <c r="P17" s="1258" t="s">
        <v>2719</v>
      </c>
      <c r="Q17" s="1259" t="s">
        <v>2717</v>
      </c>
      <c r="R17" s="1258"/>
      <c r="S17" s="1259" t="s">
        <v>2722</v>
      </c>
      <c r="T17" s="1259" t="s">
        <v>2785</v>
      </c>
      <c r="U17" s="1265">
        <v>0</v>
      </c>
      <c r="V17" s="1261"/>
      <c r="W17" s="1262"/>
      <c r="X17" s="1262"/>
      <c r="Y17" s="1263"/>
      <c r="Z17" s="1262"/>
      <c r="AA17" s="1264"/>
      <c r="AB17" s="1261"/>
      <c r="AC17" s="1262"/>
      <c r="AD17" s="1262"/>
      <c r="AE17" s="1263"/>
      <c r="AF17" s="1262"/>
      <c r="AG17" s="1264"/>
    </row>
    <row r="18" spans="2:33" ht="15.75" hidden="1" customHeight="1" x14ac:dyDescent="0.2">
      <c r="B18" s="1250" t="str">
        <f t="shared" si="1"/>
        <v>PR14AFWHHR_R-A2</v>
      </c>
      <c r="C18" s="1251" t="s">
        <v>2750</v>
      </c>
      <c r="D18" s="1252" t="s">
        <v>2782</v>
      </c>
      <c r="E18" s="1253"/>
      <c r="F18" s="1254"/>
      <c r="G18" s="1254"/>
      <c r="H18" s="1254"/>
      <c r="I18" s="1254"/>
      <c r="J18" s="1254"/>
      <c r="K18" s="1254"/>
      <c r="L18" s="1254"/>
      <c r="M18" s="1255">
        <f t="shared" si="2"/>
        <v>0</v>
      </c>
      <c r="N18" s="1256" t="s">
        <v>2786</v>
      </c>
      <c r="O18" s="1257" t="s">
        <v>2787</v>
      </c>
      <c r="P18" s="1258" t="s">
        <v>2720</v>
      </c>
      <c r="Q18" s="1259"/>
      <c r="R18" s="1258"/>
      <c r="S18" s="1259" t="s">
        <v>2764</v>
      </c>
      <c r="T18" s="1259" t="s">
        <v>2764</v>
      </c>
      <c r="U18" s="1260" t="s">
        <v>2764</v>
      </c>
      <c r="V18" s="1261"/>
      <c r="W18" s="1262"/>
      <c r="X18" s="1262"/>
      <c r="Y18" s="1263"/>
      <c r="Z18" s="1262"/>
      <c r="AA18" s="1264"/>
      <c r="AB18" s="1261"/>
      <c r="AC18" s="1262"/>
      <c r="AD18" s="1262"/>
      <c r="AE18" s="1263"/>
      <c r="AF18" s="1262"/>
      <c r="AG18" s="1264"/>
    </row>
    <row r="19" spans="2:33" ht="15.75" hidden="1" customHeight="1" x14ac:dyDescent="0.2">
      <c r="B19" s="1250" t="str">
        <f t="shared" si="1"/>
        <v>PR14ANHWSW_W-A2</v>
      </c>
      <c r="C19" s="1251" t="s">
        <v>2788</v>
      </c>
      <c r="D19" s="1252" t="s">
        <v>2751</v>
      </c>
      <c r="E19" s="1253"/>
      <c r="F19" s="1254"/>
      <c r="G19" s="1254"/>
      <c r="H19" s="1254"/>
      <c r="I19" s="1254"/>
      <c r="J19" s="1254"/>
      <c r="K19" s="1254"/>
      <c r="L19" s="1254"/>
      <c r="M19" s="1255">
        <f t="shared" si="2"/>
        <v>0</v>
      </c>
      <c r="N19" s="1266" t="s">
        <v>2755</v>
      </c>
      <c r="O19" s="1259" t="s">
        <v>2789</v>
      </c>
      <c r="P19" s="1258" t="s">
        <v>2719</v>
      </c>
      <c r="Q19" s="1259" t="s">
        <v>2717</v>
      </c>
      <c r="R19" s="1258"/>
      <c r="S19" s="1259" t="s">
        <v>2723</v>
      </c>
      <c r="T19" s="1259" t="s">
        <v>2790</v>
      </c>
      <c r="U19" s="1260">
        <v>2</v>
      </c>
      <c r="V19" s="1261"/>
      <c r="W19" s="1262"/>
      <c r="X19" s="1262"/>
      <c r="Y19" s="1263"/>
      <c r="Z19" s="1262"/>
      <c r="AA19" s="1264"/>
      <c r="AB19" s="1261"/>
      <c r="AC19" s="1262"/>
      <c r="AD19" s="1262"/>
      <c r="AE19" s="1263"/>
      <c r="AF19" s="1262"/>
      <c r="AG19" s="1264"/>
    </row>
    <row r="20" spans="2:33" ht="15.75" hidden="1" customHeight="1" x14ac:dyDescent="0.2">
      <c r="B20" s="1250" t="str">
        <f t="shared" si="1"/>
        <v>PR14ANHWSW_W-A3</v>
      </c>
      <c r="C20" s="1251" t="s">
        <v>2788</v>
      </c>
      <c r="D20" s="1252" t="s">
        <v>2751</v>
      </c>
      <c r="E20" s="1253"/>
      <c r="F20" s="1254"/>
      <c r="G20" s="1254"/>
      <c r="H20" s="1254"/>
      <c r="I20" s="1254"/>
      <c r="J20" s="1254"/>
      <c r="K20" s="1254"/>
      <c r="L20" s="1254"/>
      <c r="M20" s="1255">
        <f t="shared" si="2"/>
        <v>0</v>
      </c>
      <c r="N20" s="1266" t="s">
        <v>2758</v>
      </c>
      <c r="O20" s="1259" t="s">
        <v>2791</v>
      </c>
      <c r="P20" s="1258" t="s">
        <v>2719</v>
      </c>
      <c r="Q20" s="1259" t="s">
        <v>2717</v>
      </c>
      <c r="R20" s="1258"/>
      <c r="S20" s="1259" t="s">
        <v>1923</v>
      </c>
      <c r="T20" s="1259" t="s">
        <v>2773</v>
      </c>
      <c r="U20" s="1265">
        <v>0</v>
      </c>
      <c r="V20" s="1267"/>
      <c r="W20" s="1262"/>
      <c r="X20" s="1262"/>
      <c r="Y20" s="1263"/>
      <c r="Z20" s="1262"/>
      <c r="AA20" s="1264"/>
      <c r="AB20" s="1267"/>
      <c r="AC20" s="1262"/>
      <c r="AD20" s="1262"/>
      <c r="AE20" s="1263"/>
      <c r="AF20" s="1262"/>
      <c r="AG20" s="1264"/>
    </row>
    <row r="21" spans="2:33" ht="15.75" hidden="1" customHeight="1" x14ac:dyDescent="0.2">
      <c r="B21" s="1250" t="str">
        <f t="shared" si="1"/>
        <v>PR14ANHWSW_W-A4</v>
      </c>
      <c r="C21" s="1251" t="s">
        <v>2788</v>
      </c>
      <c r="D21" s="1252" t="s">
        <v>2751</v>
      </c>
      <c r="E21" s="1253"/>
      <c r="F21" s="1254"/>
      <c r="G21" s="1254"/>
      <c r="H21" s="1254"/>
      <c r="I21" s="1254"/>
      <c r="J21" s="1254"/>
      <c r="K21" s="1254"/>
      <c r="L21" s="1254"/>
      <c r="M21" s="1255">
        <f t="shared" si="2"/>
        <v>0</v>
      </c>
      <c r="N21" s="1266" t="s">
        <v>2760</v>
      </c>
      <c r="O21" s="1259" t="s">
        <v>2792</v>
      </c>
      <c r="P21" s="1258" t="s">
        <v>2719</v>
      </c>
      <c r="Q21" s="1259" t="s">
        <v>2717</v>
      </c>
      <c r="R21" s="1258"/>
      <c r="S21" s="1259" t="s">
        <v>1923</v>
      </c>
      <c r="T21" s="1259" t="s">
        <v>2770</v>
      </c>
      <c r="U21" s="1260">
        <v>2</v>
      </c>
      <c r="V21" s="1267"/>
      <c r="W21" s="1262"/>
      <c r="X21" s="1262"/>
      <c r="Y21" s="1263"/>
      <c r="Z21" s="1262"/>
      <c r="AA21" s="1264"/>
      <c r="AB21" s="1267"/>
      <c r="AC21" s="1262"/>
      <c r="AD21" s="1262"/>
      <c r="AE21" s="1263"/>
      <c r="AF21" s="1262"/>
      <c r="AG21" s="1264"/>
    </row>
    <row r="22" spans="2:33" ht="15.75" hidden="1" customHeight="1" x14ac:dyDescent="0.2">
      <c r="B22" s="1250" t="str">
        <f t="shared" si="1"/>
        <v>PR14ANHWSW_W-B1</v>
      </c>
      <c r="C22" s="1251" t="s">
        <v>2788</v>
      </c>
      <c r="D22" s="1252" t="s">
        <v>2751</v>
      </c>
      <c r="E22" s="1253"/>
      <c r="F22" s="1254"/>
      <c r="G22" s="1254"/>
      <c r="H22" s="1254"/>
      <c r="I22" s="1254"/>
      <c r="J22" s="1254"/>
      <c r="K22" s="1254"/>
      <c r="L22" s="1254"/>
      <c r="M22" s="1255">
        <f t="shared" si="2"/>
        <v>0</v>
      </c>
      <c r="N22" s="1266" t="s">
        <v>2765</v>
      </c>
      <c r="O22" s="1259" t="s">
        <v>2793</v>
      </c>
      <c r="P22" s="1258" t="s">
        <v>2719</v>
      </c>
      <c r="Q22" s="1259" t="s">
        <v>2717</v>
      </c>
      <c r="R22" s="1258"/>
      <c r="S22" s="1259" t="s">
        <v>1880</v>
      </c>
      <c r="T22" s="1259" t="s">
        <v>2794</v>
      </c>
      <c r="U22" s="1265">
        <v>0</v>
      </c>
      <c r="V22" s="1267"/>
      <c r="W22" s="1262"/>
      <c r="X22" s="1262"/>
      <c r="Y22" s="1263"/>
      <c r="Z22" s="1262"/>
      <c r="AA22" s="1264"/>
      <c r="AB22" s="1267"/>
      <c r="AC22" s="1262"/>
      <c r="AD22" s="1262"/>
      <c r="AE22" s="1263"/>
      <c r="AF22" s="1262"/>
      <c r="AG22" s="1264"/>
    </row>
    <row r="23" spans="2:33" ht="15.75" hidden="1" customHeight="1" x14ac:dyDescent="0.2">
      <c r="B23" s="1250" t="str">
        <f t="shared" si="1"/>
        <v>PR14ANHWSW_W-C1</v>
      </c>
      <c r="C23" s="1251" t="s">
        <v>2788</v>
      </c>
      <c r="D23" s="1252" t="s">
        <v>2751</v>
      </c>
      <c r="E23" s="1253"/>
      <c r="F23" s="1254"/>
      <c r="G23" s="1254"/>
      <c r="H23" s="1254"/>
      <c r="I23" s="1254"/>
      <c r="J23" s="1254"/>
      <c r="K23" s="1254"/>
      <c r="L23" s="1254"/>
      <c r="M23" s="1255">
        <f t="shared" si="2"/>
        <v>0</v>
      </c>
      <c r="N23" s="1266" t="s">
        <v>2771</v>
      </c>
      <c r="O23" s="1259" t="s">
        <v>2795</v>
      </c>
      <c r="P23" s="1258" t="s">
        <v>2721</v>
      </c>
      <c r="Q23" s="1259" t="s">
        <v>2717</v>
      </c>
      <c r="R23" s="1258"/>
      <c r="S23" s="1259" t="s">
        <v>1880</v>
      </c>
      <c r="T23" s="1259" t="s">
        <v>2796</v>
      </c>
      <c r="U23" s="1260">
        <v>1</v>
      </c>
      <c r="V23" s="1267"/>
      <c r="W23" s="1262"/>
      <c r="X23" s="1262"/>
      <c r="Y23" s="1263"/>
      <c r="Z23" s="1262"/>
      <c r="AA23" s="1264"/>
      <c r="AB23" s="1267"/>
      <c r="AC23" s="1262"/>
      <c r="AD23" s="1262"/>
      <c r="AE23" s="1263"/>
      <c r="AF23" s="1262"/>
      <c r="AG23" s="1264"/>
    </row>
    <row r="24" spans="2:33" ht="15.75" hidden="1" customHeight="1" x14ac:dyDescent="0.2">
      <c r="B24" s="1250" t="str">
        <f t="shared" si="1"/>
        <v>PR14ANHWSW_W-C2</v>
      </c>
      <c r="C24" s="1251" t="s">
        <v>2788</v>
      </c>
      <c r="D24" s="1252" t="s">
        <v>2751</v>
      </c>
      <c r="E24" s="1253"/>
      <c r="F24" s="1254"/>
      <c r="G24" s="1254"/>
      <c r="H24" s="1254"/>
      <c r="I24" s="1254"/>
      <c r="J24" s="1254"/>
      <c r="K24" s="1254"/>
      <c r="L24" s="1254"/>
      <c r="M24" s="1255">
        <f t="shared" si="2"/>
        <v>0</v>
      </c>
      <c r="N24" s="1266" t="s">
        <v>2774</v>
      </c>
      <c r="O24" s="1259" t="s">
        <v>2797</v>
      </c>
      <c r="P24" s="1258" t="s">
        <v>2720</v>
      </c>
      <c r="Q24" s="1259"/>
      <c r="R24" s="1258"/>
      <c r="S24" s="1259" t="s">
        <v>1923</v>
      </c>
      <c r="T24" s="1259" t="s">
        <v>2798</v>
      </c>
      <c r="U24" s="1265">
        <v>0</v>
      </c>
      <c r="V24" s="1267"/>
      <c r="W24" s="1262"/>
      <c r="X24" s="1262"/>
      <c r="Y24" s="1263"/>
      <c r="Z24" s="1262"/>
      <c r="AA24" s="1264"/>
      <c r="AB24" s="1267"/>
      <c r="AC24" s="1262"/>
      <c r="AD24" s="1262"/>
      <c r="AE24" s="1263"/>
      <c r="AF24" s="1262"/>
      <c r="AG24" s="1264"/>
    </row>
    <row r="25" spans="2:33" ht="15.75" hidden="1" customHeight="1" x14ac:dyDescent="0.2">
      <c r="B25" s="1250" t="str">
        <f t="shared" si="1"/>
        <v>PR14ANHWSW_W-D1</v>
      </c>
      <c r="C25" s="1251" t="s">
        <v>2788</v>
      </c>
      <c r="D25" s="1252" t="s">
        <v>2751</v>
      </c>
      <c r="E25" s="1253"/>
      <c r="F25" s="1254"/>
      <c r="G25" s="1254"/>
      <c r="H25" s="1254"/>
      <c r="I25" s="1254"/>
      <c r="J25" s="1254"/>
      <c r="K25" s="1254"/>
      <c r="L25" s="1254"/>
      <c r="M25" s="1255">
        <f t="shared" si="2"/>
        <v>0</v>
      </c>
      <c r="N25" s="1266" t="s">
        <v>2799</v>
      </c>
      <c r="O25" s="1259" t="s">
        <v>2800</v>
      </c>
      <c r="P25" s="1258" t="s">
        <v>2720</v>
      </c>
      <c r="Q25" s="1259"/>
      <c r="R25" s="1258"/>
      <c r="S25" s="1259" t="s">
        <v>2722</v>
      </c>
      <c r="T25" s="1259" t="s">
        <v>2801</v>
      </c>
      <c r="U25" s="1265">
        <v>0</v>
      </c>
      <c r="V25" s="1267"/>
      <c r="W25" s="1262"/>
      <c r="X25" s="1262"/>
      <c r="Y25" s="1263"/>
      <c r="Z25" s="1262"/>
      <c r="AA25" s="1264"/>
      <c r="AB25" s="1267"/>
      <c r="AC25" s="1262"/>
      <c r="AD25" s="1262"/>
      <c r="AE25" s="1263"/>
      <c r="AF25" s="1262"/>
      <c r="AG25" s="1264"/>
    </row>
    <row r="26" spans="2:33" ht="15.75" hidden="1" customHeight="1" x14ac:dyDescent="0.2">
      <c r="B26" s="1250" t="str">
        <f t="shared" si="1"/>
        <v>PR14ANHWSW_W-D2</v>
      </c>
      <c r="C26" s="1251" t="s">
        <v>2788</v>
      </c>
      <c r="D26" s="1252" t="s">
        <v>2751</v>
      </c>
      <c r="E26" s="1253"/>
      <c r="F26" s="1254"/>
      <c r="G26" s="1254"/>
      <c r="H26" s="1254"/>
      <c r="I26" s="1254"/>
      <c r="J26" s="1254"/>
      <c r="K26" s="1254"/>
      <c r="L26" s="1254"/>
      <c r="M26" s="1255">
        <f t="shared" si="2"/>
        <v>0</v>
      </c>
      <c r="N26" s="1266" t="s">
        <v>2802</v>
      </c>
      <c r="O26" s="1259" t="s">
        <v>2803</v>
      </c>
      <c r="P26" s="1258" t="s">
        <v>2720</v>
      </c>
      <c r="Q26" s="1259"/>
      <c r="R26" s="1258"/>
      <c r="S26" s="1259" t="s">
        <v>2722</v>
      </c>
      <c r="T26" s="1259" t="s">
        <v>2801</v>
      </c>
      <c r="U26" s="1265">
        <v>0</v>
      </c>
      <c r="V26" s="1267"/>
      <c r="W26" s="1262"/>
      <c r="X26" s="1262"/>
      <c r="Y26" s="1263"/>
      <c r="Z26" s="1262"/>
      <c r="AA26" s="1264"/>
      <c r="AB26" s="1267"/>
      <c r="AC26" s="1262"/>
      <c r="AD26" s="1262"/>
      <c r="AE26" s="1263"/>
      <c r="AF26" s="1262"/>
      <c r="AG26" s="1264"/>
    </row>
    <row r="27" spans="2:33" ht="15.75" hidden="1" customHeight="1" x14ac:dyDescent="0.2">
      <c r="B27" s="1250" t="str">
        <f t="shared" si="1"/>
        <v>PR14ANHWSW_W-D3</v>
      </c>
      <c r="C27" s="1251" t="s">
        <v>2788</v>
      </c>
      <c r="D27" s="1252" t="s">
        <v>2751</v>
      </c>
      <c r="E27" s="1253"/>
      <c r="F27" s="1254"/>
      <c r="G27" s="1254"/>
      <c r="H27" s="1254"/>
      <c r="I27" s="1254"/>
      <c r="J27" s="1254"/>
      <c r="K27" s="1254"/>
      <c r="L27" s="1254"/>
      <c r="M27" s="1255">
        <f t="shared" si="2"/>
        <v>0</v>
      </c>
      <c r="N27" s="1266" t="s">
        <v>2804</v>
      </c>
      <c r="O27" s="1259" t="s">
        <v>2805</v>
      </c>
      <c r="P27" s="1258" t="s">
        <v>2721</v>
      </c>
      <c r="Q27" s="1259" t="s">
        <v>2717</v>
      </c>
      <c r="R27" s="1258"/>
      <c r="S27" s="1259" t="s">
        <v>1923</v>
      </c>
      <c r="T27" s="1259" t="s">
        <v>2806</v>
      </c>
      <c r="U27" s="1265">
        <v>0</v>
      </c>
      <c r="V27" s="1267"/>
      <c r="W27" s="1262"/>
      <c r="X27" s="1262"/>
      <c r="Y27" s="1263"/>
      <c r="Z27" s="1262"/>
      <c r="AA27" s="1264"/>
      <c r="AB27" s="1267"/>
      <c r="AC27" s="1262"/>
      <c r="AD27" s="1262"/>
      <c r="AE27" s="1263"/>
      <c r="AF27" s="1262"/>
      <c r="AG27" s="1264"/>
    </row>
    <row r="28" spans="2:33" ht="15.75" hidden="1" customHeight="1" x14ac:dyDescent="0.2">
      <c r="B28" s="1250" t="str">
        <f t="shared" si="1"/>
        <v>PR14ANHWSW_W-D4</v>
      </c>
      <c r="C28" s="1251" t="s">
        <v>2788</v>
      </c>
      <c r="D28" s="1252" t="s">
        <v>2751</v>
      </c>
      <c r="E28" s="1253"/>
      <c r="F28" s="1254"/>
      <c r="G28" s="1254"/>
      <c r="H28" s="1254"/>
      <c r="I28" s="1254"/>
      <c r="J28" s="1254"/>
      <c r="K28" s="1254"/>
      <c r="L28" s="1254"/>
      <c r="M28" s="1255">
        <f t="shared" si="2"/>
        <v>0</v>
      </c>
      <c r="N28" s="1266" t="s">
        <v>2807</v>
      </c>
      <c r="O28" s="1259" t="s">
        <v>2808</v>
      </c>
      <c r="P28" s="1258" t="s">
        <v>2719</v>
      </c>
      <c r="Q28" s="1259" t="s">
        <v>2717</v>
      </c>
      <c r="R28" s="1258" t="s">
        <v>2690</v>
      </c>
      <c r="S28" s="1259" t="s">
        <v>1923</v>
      </c>
      <c r="T28" s="1259" t="s">
        <v>2754</v>
      </c>
      <c r="U28" s="1265">
        <v>0</v>
      </c>
      <c r="V28" s="1267"/>
      <c r="W28" s="1262"/>
      <c r="X28" s="1262"/>
      <c r="Y28" s="1263"/>
      <c r="Z28" s="1262"/>
      <c r="AA28" s="1264"/>
      <c r="AB28" s="1267"/>
      <c r="AC28" s="1262"/>
      <c r="AD28" s="1262"/>
      <c r="AE28" s="1263"/>
      <c r="AF28" s="1262"/>
      <c r="AG28" s="1264"/>
    </row>
    <row r="29" spans="2:33" ht="15.75" hidden="1" customHeight="1" x14ac:dyDescent="0.2">
      <c r="B29" s="1250" t="str">
        <f t="shared" si="1"/>
        <v>PR14ANHWSW_W-E1</v>
      </c>
      <c r="C29" s="1251" t="s">
        <v>2788</v>
      </c>
      <c r="D29" s="1252" t="s">
        <v>2751</v>
      </c>
      <c r="E29" s="1253"/>
      <c r="F29" s="1254"/>
      <c r="G29" s="1254"/>
      <c r="H29" s="1254"/>
      <c r="I29" s="1254"/>
      <c r="J29" s="1254"/>
      <c r="K29" s="1254"/>
      <c r="L29" s="1254"/>
      <c r="M29" s="1255">
        <f t="shared" si="2"/>
        <v>0</v>
      </c>
      <c r="N29" s="1266" t="s">
        <v>2809</v>
      </c>
      <c r="O29" s="1259" t="s">
        <v>2810</v>
      </c>
      <c r="P29" s="1258" t="s">
        <v>2720</v>
      </c>
      <c r="Q29" s="1259"/>
      <c r="R29" s="1258"/>
      <c r="S29" s="1259" t="s">
        <v>1880</v>
      </c>
      <c r="T29" s="1259" t="s">
        <v>2811</v>
      </c>
      <c r="U29" s="1265">
        <v>0</v>
      </c>
      <c r="V29" s="1267"/>
      <c r="W29" s="1262"/>
      <c r="X29" s="1262"/>
      <c r="Y29" s="1263"/>
      <c r="Z29" s="1262"/>
      <c r="AA29" s="1264"/>
      <c r="AB29" s="1267"/>
      <c r="AC29" s="1262"/>
      <c r="AD29" s="1262"/>
      <c r="AE29" s="1263"/>
      <c r="AF29" s="1262"/>
      <c r="AG29" s="1264"/>
    </row>
    <row r="30" spans="2:33" ht="15.75" hidden="1" customHeight="1" x14ac:dyDescent="0.2">
      <c r="B30" s="1250" t="str">
        <f t="shared" si="1"/>
        <v>PR14ANHWSW_W-E2</v>
      </c>
      <c r="C30" s="1251" t="s">
        <v>2788</v>
      </c>
      <c r="D30" s="1252" t="s">
        <v>2751</v>
      </c>
      <c r="E30" s="1253"/>
      <c r="F30" s="1254"/>
      <c r="G30" s="1254"/>
      <c r="H30" s="1254"/>
      <c r="I30" s="1254"/>
      <c r="J30" s="1254"/>
      <c r="K30" s="1254"/>
      <c r="L30" s="1254"/>
      <c r="M30" s="1255">
        <f t="shared" si="2"/>
        <v>0</v>
      </c>
      <c r="N30" s="1266" t="s">
        <v>2812</v>
      </c>
      <c r="O30" s="1259" t="s">
        <v>2813</v>
      </c>
      <c r="P30" s="1258" t="s">
        <v>2721</v>
      </c>
      <c r="Q30" s="1259" t="s">
        <v>2717</v>
      </c>
      <c r="R30" s="1258"/>
      <c r="S30" s="1259" t="s">
        <v>1923</v>
      </c>
      <c r="T30" s="1259" t="s">
        <v>2814</v>
      </c>
      <c r="U30" s="1265">
        <v>0</v>
      </c>
      <c r="V30" s="1267"/>
      <c r="W30" s="1262"/>
      <c r="X30" s="1262"/>
      <c r="Y30" s="1263"/>
      <c r="Z30" s="1262"/>
      <c r="AA30" s="1264"/>
      <c r="AB30" s="1267"/>
      <c r="AC30" s="1262"/>
      <c r="AD30" s="1262"/>
      <c r="AE30" s="1263"/>
      <c r="AF30" s="1262"/>
      <c r="AG30" s="1264"/>
    </row>
    <row r="31" spans="2:33" ht="15.75" hidden="1" customHeight="1" x14ac:dyDescent="0.2">
      <c r="B31" s="1250" t="str">
        <f t="shared" si="1"/>
        <v>PR14ANHWSW_W-F1</v>
      </c>
      <c r="C31" s="1251" t="s">
        <v>2788</v>
      </c>
      <c r="D31" s="1252" t="s">
        <v>2751</v>
      </c>
      <c r="E31" s="1253"/>
      <c r="F31" s="1254"/>
      <c r="G31" s="1254"/>
      <c r="H31" s="1254"/>
      <c r="I31" s="1254"/>
      <c r="J31" s="1254"/>
      <c r="K31" s="1254"/>
      <c r="L31" s="1254"/>
      <c r="M31" s="1255">
        <f t="shared" si="2"/>
        <v>0</v>
      </c>
      <c r="N31" s="1266" t="s">
        <v>2815</v>
      </c>
      <c r="O31" s="1259" t="s">
        <v>2816</v>
      </c>
      <c r="P31" s="1258" t="s">
        <v>2720</v>
      </c>
      <c r="Q31" s="1259"/>
      <c r="R31" s="1258"/>
      <c r="S31" s="1259" t="s">
        <v>1880</v>
      </c>
      <c r="T31" s="1259" t="s">
        <v>2817</v>
      </c>
      <c r="U31" s="1265">
        <v>0</v>
      </c>
      <c r="V31" s="1267"/>
      <c r="W31" s="1262"/>
      <c r="X31" s="1262"/>
      <c r="Y31" s="1263"/>
      <c r="Z31" s="1262"/>
      <c r="AA31" s="1264"/>
      <c r="AB31" s="1267"/>
      <c r="AC31" s="1262"/>
      <c r="AD31" s="1262"/>
      <c r="AE31" s="1263"/>
      <c r="AF31" s="1262"/>
      <c r="AG31" s="1264"/>
    </row>
    <row r="32" spans="2:33" ht="15.75" hidden="1" customHeight="1" x14ac:dyDescent="0.2">
      <c r="B32" s="1250" t="str">
        <f t="shared" si="1"/>
        <v>PR14ANHWSW_W-F2</v>
      </c>
      <c r="C32" s="1251" t="s">
        <v>2788</v>
      </c>
      <c r="D32" s="1252" t="s">
        <v>2751</v>
      </c>
      <c r="E32" s="1253"/>
      <c r="F32" s="1254"/>
      <c r="G32" s="1254"/>
      <c r="H32" s="1254"/>
      <c r="I32" s="1254"/>
      <c r="J32" s="1254"/>
      <c r="K32" s="1254"/>
      <c r="L32" s="1254"/>
      <c r="M32" s="1255">
        <f t="shared" si="2"/>
        <v>0</v>
      </c>
      <c r="N32" s="1266" t="s">
        <v>2818</v>
      </c>
      <c r="O32" s="1259" t="s">
        <v>2819</v>
      </c>
      <c r="P32" s="1258" t="s">
        <v>2720</v>
      </c>
      <c r="Q32" s="1259"/>
      <c r="R32" s="1258"/>
      <c r="S32" s="1259" t="s">
        <v>1880</v>
      </c>
      <c r="T32" s="1259" t="s">
        <v>2820</v>
      </c>
      <c r="U32" s="1265">
        <v>0</v>
      </c>
      <c r="V32" s="1267"/>
      <c r="W32" s="1262"/>
      <c r="X32" s="1262"/>
      <c r="Y32" s="1263"/>
      <c r="Z32" s="1262"/>
      <c r="AA32" s="1264"/>
      <c r="AB32" s="1267"/>
      <c r="AC32" s="1262"/>
      <c r="AD32" s="1262"/>
      <c r="AE32" s="1263"/>
      <c r="AF32" s="1262"/>
      <c r="AG32" s="1264"/>
    </row>
    <row r="33" spans="2:33" ht="15.75" hidden="1" customHeight="1" x14ac:dyDescent="0.2">
      <c r="B33" s="1250" t="str">
        <f t="shared" si="1"/>
        <v>PR14ANHWSW_W-G1</v>
      </c>
      <c r="C33" s="1251" t="s">
        <v>2788</v>
      </c>
      <c r="D33" s="1252" t="s">
        <v>2751</v>
      </c>
      <c r="E33" s="1253"/>
      <c r="F33" s="1254"/>
      <c r="G33" s="1254"/>
      <c r="H33" s="1254"/>
      <c r="I33" s="1254"/>
      <c r="J33" s="1254"/>
      <c r="K33" s="1254"/>
      <c r="L33" s="1254"/>
      <c r="M33" s="1255">
        <f t="shared" si="2"/>
        <v>0</v>
      </c>
      <c r="N33" s="1266" t="s">
        <v>2821</v>
      </c>
      <c r="O33" s="1259" t="s">
        <v>2822</v>
      </c>
      <c r="P33" s="1258" t="s">
        <v>2720</v>
      </c>
      <c r="Q33" s="1259"/>
      <c r="R33" s="1258"/>
      <c r="S33" s="1259" t="s">
        <v>1880</v>
      </c>
      <c r="T33" s="1259" t="s">
        <v>2823</v>
      </c>
      <c r="U33" s="1260" t="s">
        <v>2824</v>
      </c>
      <c r="V33" s="1267"/>
      <c r="W33" s="1262"/>
      <c r="X33" s="1262"/>
      <c r="Y33" s="1263"/>
      <c r="Z33" s="1262"/>
      <c r="AA33" s="1264"/>
      <c r="AB33" s="1267"/>
      <c r="AC33" s="1262"/>
      <c r="AD33" s="1262"/>
      <c r="AE33" s="1263"/>
      <c r="AF33" s="1262"/>
      <c r="AG33" s="1264"/>
    </row>
    <row r="34" spans="2:33" ht="15.75" hidden="1" customHeight="1" x14ac:dyDescent="0.2">
      <c r="B34" s="1250" t="str">
        <f t="shared" si="1"/>
        <v>PR14ANHWSW_W-H1</v>
      </c>
      <c r="C34" s="1251" t="s">
        <v>2788</v>
      </c>
      <c r="D34" s="1252" t="s">
        <v>2751</v>
      </c>
      <c r="E34" s="1253"/>
      <c r="F34" s="1254"/>
      <c r="G34" s="1254"/>
      <c r="H34" s="1254"/>
      <c r="I34" s="1254"/>
      <c r="J34" s="1254"/>
      <c r="K34" s="1254"/>
      <c r="L34" s="1254"/>
      <c r="M34" s="1255">
        <f t="shared" si="2"/>
        <v>0</v>
      </c>
      <c r="N34" s="1266" t="s">
        <v>2825</v>
      </c>
      <c r="O34" s="1259" t="s">
        <v>2826</v>
      </c>
      <c r="P34" s="1258" t="s">
        <v>2721</v>
      </c>
      <c r="Q34" s="1259" t="s">
        <v>2717</v>
      </c>
      <c r="R34" s="1258"/>
      <c r="S34" s="1259" t="s">
        <v>2827</v>
      </c>
      <c r="T34" s="1259" t="s">
        <v>2828</v>
      </c>
      <c r="U34" s="1260" t="s">
        <v>2824</v>
      </c>
      <c r="V34" s="1267"/>
      <c r="W34" s="1262"/>
      <c r="X34" s="1262"/>
      <c r="Y34" s="1263"/>
      <c r="Z34" s="1262"/>
      <c r="AA34" s="1264"/>
      <c r="AB34" s="1267"/>
      <c r="AC34" s="1262"/>
      <c r="AD34" s="1262"/>
      <c r="AE34" s="1263"/>
      <c r="AF34" s="1262"/>
      <c r="AG34" s="1264"/>
    </row>
    <row r="35" spans="2:33" ht="15.75" hidden="1" customHeight="1" x14ac:dyDescent="0.2">
      <c r="B35" s="1250" t="str">
        <f t="shared" si="1"/>
        <v>PR14ANHWSW_W-H2</v>
      </c>
      <c r="C35" s="1251" t="s">
        <v>2788</v>
      </c>
      <c r="D35" s="1252" t="s">
        <v>2751</v>
      </c>
      <c r="E35" s="1253"/>
      <c r="F35" s="1254"/>
      <c r="G35" s="1254"/>
      <c r="H35" s="1254"/>
      <c r="I35" s="1254"/>
      <c r="J35" s="1254"/>
      <c r="K35" s="1254"/>
      <c r="L35" s="1254"/>
      <c r="M35" s="1255">
        <f t="shared" si="2"/>
        <v>0</v>
      </c>
      <c r="N35" s="1266" t="s">
        <v>2829</v>
      </c>
      <c r="O35" s="1259" t="s">
        <v>2830</v>
      </c>
      <c r="P35" s="1258" t="s">
        <v>2721</v>
      </c>
      <c r="Q35" s="1259" t="s">
        <v>2717</v>
      </c>
      <c r="R35" s="1258"/>
      <c r="S35" s="1259" t="s">
        <v>2827</v>
      </c>
      <c r="T35" s="1259" t="s">
        <v>2828</v>
      </c>
      <c r="U35" s="1260" t="s">
        <v>2824</v>
      </c>
      <c r="V35" s="1267"/>
      <c r="W35" s="1262"/>
      <c r="X35" s="1262"/>
      <c r="Y35" s="1263"/>
      <c r="Z35" s="1262"/>
      <c r="AA35" s="1264"/>
      <c r="AB35" s="1267"/>
      <c r="AC35" s="1262"/>
      <c r="AD35" s="1262"/>
      <c r="AE35" s="1263"/>
      <c r="AF35" s="1262"/>
      <c r="AG35" s="1264"/>
    </row>
    <row r="36" spans="2:33" ht="15.75" hidden="1" customHeight="1" x14ac:dyDescent="0.2">
      <c r="B36" s="1250" t="str">
        <f t="shared" si="1"/>
        <v>PR14ANHWSW_W-I1</v>
      </c>
      <c r="C36" s="1251" t="s">
        <v>2788</v>
      </c>
      <c r="D36" s="1252" t="s">
        <v>2751</v>
      </c>
      <c r="E36" s="1253"/>
      <c r="F36" s="1254"/>
      <c r="G36" s="1254"/>
      <c r="H36" s="1254"/>
      <c r="I36" s="1254"/>
      <c r="J36" s="1254"/>
      <c r="K36" s="1254"/>
      <c r="L36" s="1254"/>
      <c r="M36" s="1255">
        <f t="shared" si="2"/>
        <v>0</v>
      </c>
      <c r="N36" s="1266" t="s">
        <v>2831</v>
      </c>
      <c r="O36" s="1259" t="s">
        <v>2832</v>
      </c>
      <c r="P36" s="1258" t="s">
        <v>2721</v>
      </c>
      <c r="Q36" s="1259" t="s">
        <v>2717</v>
      </c>
      <c r="R36" s="1258"/>
      <c r="S36" s="1259" t="s">
        <v>1880</v>
      </c>
      <c r="T36" s="1259" t="s">
        <v>2767</v>
      </c>
      <c r="U36" s="1260">
        <v>2</v>
      </c>
      <c r="V36" s="1267"/>
      <c r="W36" s="1262"/>
      <c r="X36" s="1262"/>
      <c r="Y36" s="1263"/>
      <c r="Z36" s="1262"/>
      <c r="AA36" s="1264"/>
      <c r="AB36" s="1267"/>
      <c r="AC36" s="1262"/>
      <c r="AD36" s="1262"/>
      <c r="AE36" s="1263"/>
      <c r="AF36" s="1262"/>
      <c r="AG36" s="1264"/>
    </row>
    <row r="37" spans="2:33" ht="15.75" hidden="1" customHeight="1" x14ac:dyDescent="0.2">
      <c r="B37" s="1250" t="str">
        <f t="shared" si="1"/>
        <v>PR14ANHWSWW_S-A2</v>
      </c>
      <c r="C37" s="1251" t="s">
        <v>2788</v>
      </c>
      <c r="D37" s="1252" t="s">
        <v>2833</v>
      </c>
      <c r="E37" s="1253"/>
      <c r="F37" s="1254"/>
      <c r="G37" s="1254"/>
      <c r="H37" s="1254"/>
      <c r="I37" s="1254"/>
      <c r="J37" s="1254"/>
      <c r="K37" s="1254"/>
      <c r="L37" s="1254"/>
      <c r="M37" s="1255">
        <f t="shared" si="2"/>
        <v>0</v>
      </c>
      <c r="N37" s="1266" t="s">
        <v>2834</v>
      </c>
      <c r="O37" s="1259" t="s">
        <v>2835</v>
      </c>
      <c r="P37" s="1258" t="s">
        <v>2719</v>
      </c>
      <c r="Q37" s="1259" t="s">
        <v>2717</v>
      </c>
      <c r="R37" s="1258"/>
      <c r="S37" s="1259" t="s">
        <v>1923</v>
      </c>
      <c r="T37" s="1259" t="s">
        <v>2836</v>
      </c>
      <c r="U37" s="1265">
        <v>0</v>
      </c>
      <c r="V37" s="1267"/>
      <c r="W37" s="1262"/>
      <c r="X37" s="1262"/>
      <c r="Y37" s="1263"/>
      <c r="Z37" s="1262"/>
      <c r="AA37" s="1264"/>
      <c r="AB37" s="1267"/>
      <c r="AC37" s="1262"/>
      <c r="AD37" s="1262"/>
      <c r="AE37" s="1263"/>
      <c r="AF37" s="1262"/>
      <c r="AG37" s="1264"/>
    </row>
    <row r="38" spans="2:33" ht="15.75" hidden="1" customHeight="1" x14ac:dyDescent="0.2">
      <c r="B38" s="1250" t="str">
        <f t="shared" si="1"/>
        <v>PR14ANHWSWW_S-A3</v>
      </c>
      <c r="C38" s="1251" t="s">
        <v>2788</v>
      </c>
      <c r="D38" s="1252" t="s">
        <v>2833</v>
      </c>
      <c r="E38" s="1253"/>
      <c r="F38" s="1254"/>
      <c r="G38" s="1254"/>
      <c r="H38" s="1254"/>
      <c r="I38" s="1254"/>
      <c r="J38" s="1254"/>
      <c r="K38" s="1254"/>
      <c r="L38" s="1254"/>
      <c r="M38" s="1255">
        <f t="shared" si="2"/>
        <v>0</v>
      </c>
      <c r="N38" s="1266" t="s">
        <v>2837</v>
      </c>
      <c r="O38" s="1259" t="s">
        <v>2838</v>
      </c>
      <c r="P38" s="1258" t="s">
        <v>2721</v>
      </c>
      <c r="Q38" s="1259" t="s">
        <v>2717</v>
      </c>
      <c r="R38" s="1258"/>
      <c r="S38" s="1259" t="s">
        <v>1923</v>
      </c>
      <c r="T38" s="1259" t="s">
        <v>2839</v>
      </c>
      <c r="U38" s="1265">
        <v>0</v>
      </c>
      <c r="V38" s="1267"/>
      <c r="W38" s="1262"/>
      <c r="X38" s="1262"/>
      <c r="Y38" s="1263"/>
      <c r="Z38" s="1262"/>
      <c r="AA38" s="1264"/>
      <c r="AB38" s="1267"/>
      <c r="AC38" s="1262"/>
      <c r="AD38" s="1262"/>
      <c r="AE38" s="1263"/>
      <c r="AF38" s="1262"/>
      <c r="AG38" s="1264"/>
    </row>
    <row r="39" spans="2:33" ht="15.75" hidden="1" customHeight="1" x14ac:dyDescent="0.2">
      <c r="B39" s="1250" t="str">
        <f t="shared" si="1"/>
        <v>PR14ANHWSWW_S-A4</v>
      </c>
      <c r="C39" s="1251" t="s">
        <v>2788</v>
      </c>
      <c r="D39" s="1252" t="s">
        <v>2833</v>
      </c>
      <c r="E39" s="1253"/>
      <c r="F39" s="1254"/>
      <c r="G39" s="1254"/>
      <c r="H39" s="1254"/>
      <c r="I39" s="1254"/>
      <c r="J39" s="1254"/>
      <c r="K39" s="1254"/>
      <c r="L39" s="1254"/>
      <c r="M39" s="1255">
        <f t="shared" si="2"/>
        <v>0</v>
      </c>
      <c r="N39" s="1266" t="s">
        <v>2840</v>
      </c>
      <c r="O39" s="1259" t="s">
        <v>2841</v>
      </c>
      <c r="P39" s="1258" t="s">
        <v>2720</v>
      </c>
      <c r="Q39" s="1259"/>
      <c r="R39" s="1258"/>
      <c r="S39" s="1259" t="s">
        <v>1880</v>
      </c>
      <c r="T39" s="1259" t="s">
        <v>2842</v>
      </c>
      <c r="U39" s="1265">
        <v>0</v>
      </c>
      <c r="V39" s="1267"/>
      <c r="W39" s="1262"/>
      <c r="X39" s="1262"/>
      <c r="Y39" s="1263"/>
      <c r="Z39" s="1262"/>
      <c r="AA39" s="1264"/>
      <c r="AB39" s="1267"/>
      <c r="AC39" s="1262"/>
      <c r="AD39" s="1262"/>
      <c r="AE39" s="1263"/>
      <c r="AF39" s="1262"/>
      <c r="AG39" s="1264"/>
    </row>
    <row r="40" spans="2:33" ht="15.75" hidden="1" customHeight="1" x14ac:dyDescent="0.2">
      <c r="B40" s="1250" t="str">
        <f t="shared" si="1"/>
        <v>PR14ANHWSWW_S-B1</v>
      </c>
      <c r="C40" s="1251" t="s">
        <v>2788</v>
      </c>
      <c r="D40" s="1252" t="s">
        <v>2833</v>
      </c>
      <c r="E40" s="1253"/>
      <c r="F40" s="1254"/>
      <c r="G40" s="1254"/>
      <c r="H40" s="1254"/>
      <c r="I40" s="1254"/>
      <c r="J40" s="1254"/>
      <c r="K40" s="1254"/>
      <c r="L40" s="1254"/>
      <c r="M40" s="1255">
        <f t="shared" si="2"/>
        <v>0</v>
      </c>
      <c r="N40" s="1266" t="s">
        <v>2843</v>
      </c>
      <c r="O40" s="1259" t="s">
        <v>2844</v>
      </c>
      <c r="P40" s="1258" t="s">
        <v>2719</v>
      </c>
      <c r="Q40" s="1259" t="s">
        <v>2717</v>
      </c>
      <c r="R40" s="1258"/>
      <c r="S40" s="1259" t="s">
        <v>1880</v>
      </c>
      <c r="T40" s="1259" t="s">
        <v>2794</v>
      </c>
      <c r="U40" s="1265">
        <v>0</v>
      </c>
      <c r="V40" s="1267"/>
      <c r="W40" s="1262"/>
      <c r="X40" s="1262"/>
      <c r="Y40" s="1263"/>
      <c r="Z40" s="1262"/>
      <c r="AA40" s="1264"/>
      <c r="AB40" s="1267"/>
      <c r="AC40" s="1262"/>
      <c r="AD40" s="1262"/>
      <c r="AE40" s="1263"/>
      <c r="AF40" s="1262"/>
      <c r="AG40" s="1264"/>
    </row>
    <row r="41" spans="2:33" ht="15.75" hidden="1" customHeight="1" x14ac:dyDescent="0.2">
      <c r="B41" s="1250" t="str">
        <f t="shared" si="1"/>
        <v>PR14ANHWSWW_S-C1</v>
      </c>
      <c r="C41" s="1251" t="s">
        <v>2788</v>
      </c>
      <c r="D41" s="1252" t="s">
        <v>2833</v>
      </c>
      <c r="E41" s="1253"/>
      <c r="F41" s="1254"/>
      <c r="G41" s="1254"/>
      <c r="H41" s="1254"/>
      <c r="I41" s="1254"/>
      <c r="J41" s="1254"/>
      <c r="K41" s="1254"/>
      <c r="L41" s="1254"/>
      <c r="M41" s="1255">
        <f t="shared" si="2"/>
        <v>0</v>
      </c>
      <c r="N41" s="1266" t="s">
        <v>2845</v>
      </c>
      <c r="O41" s="1259" t="s">
        <v>2846</v>
      </c>
      <c r="P41" s="1258" t="s">
        <v>2719</v>
      </c>
      <c r="Q41" s="1259" t="s">
        <v>2717</v>
      </c>
      <c r="R41" s="1258"/>
      <c r="S41" s="1259" t="s">
        <v>1880</v>
      </c>
      <c r="T41" s="1259" t="s">
        <v>2847</v>
      </c>
      <c r="U41" s="1265">
        <v>0</v>
      </c>
      <c r="V41" s="1267"/>
      <c r="W41" s="1262"/>
      <c r="X41" s="1262"/>
      <c r="Y41" s="1263"/>
      <c r="Z41" s="1262"/>
      <c r="AA41" s="1264"/>
      <c r="AB41" s="1267"/>
      <c r="AC41" s="1262"/>
      <c r="AD41" s="1262"/>
      <c r="AE41" s="1263"/>
      <c r="AF41" s="1262"/>
      <c r="AG41" s="1264"/>
    </row>
    <row r="42" spans="2:33" ht="15.75" hidden="1" customHeight="1" x14ac:dyDescent="0.2">
      <c r="B42" s="1250" t="str">
        <f t="shared" si="1"/>
        <v>PR14ANHWSWW_S-C2</v>
      </c>
      <c r="C42" s="1251" t="s">
        <v>2788</v>
      </c>
      <c r="D42" s="1252" t="s">
        <v>2833</v>
      </c>
      <c r="E42" s="1253"/>
      <c r="F42" s="1254"/>
      <c r="G42" s="1254"/>
      <c r="H42" s="1254"/>
      <c r="I42" s="1254"/>
      <c r="J42" s="1254"/>
      <c r="K42" s="1254"/>
      <c r="L42" s="1254"/>
      <c r="M42" s="1255">
        <f t="shared" si="2"/>
        <v>0</v>
      </c>
      <c r="N42" s="1266" t="s">
        <v>2848</v>
      </c>
      <c r="O42" s="1259" t="s">
        <v>2849</v>
      </c>
      <c r="P42" s="1258" t="s">
        <v>2720</v>
      </c>
      <c r="Q42" s="1259"/>
      <c r="R42" s="1258"/>
      <c r="S42" s="1259" t="s">
        <v>1880</v>
      </c>
      <c r="T42" s="1259" t="s">
        <v>2811</v>
      </c>
      <c r="U42" s="1265">
        <v>0</v>
      </c>
      <c r="V42" s="1267"/>
      <c r="W42" s="1262"/>
      <c r="X42" s="1262"/>
      <c r="Y42" s="1263"/>
      <c r="Z42" s="1262"/>
      <c r="AA42" s="1264"/>
      <c r="AB42" s="1267"/>
      <c r="AC42" s="1262"/>
      <c r="AD42" s="1262"/>
      <c r="AE42" s="1263"/>
      <c r="AF42" s="1262"/>
      <c r="AG42" s="1264"/>
    </row>
    <row r="43" spans="2:33" ht="15.75" hidden="1" customHeight="1" x14ac:dyDescent="0.2">
      <c r="B43" s="1250" t="str">
        <f t="shared" si="1"/>
        <v>PR14ANHWSWW_S-C3</v>
      </c>
      <c r="C43" s="1251" t="s">
        <v>2788</v>
      </c>
      <c r="D43" s="1252" t="s">
        <v>2833</v>
      </c>
      <c r="E43" s="1253"/>
      <c r="F43" s="1254"/>
      <c r="G43" s="1254"/>
      <c r="H43" s="1254"/>
      <c r="I43" s="1254"/>
      <c r="J43" s="1254"/>
      <c r="K43" s="1254"/>
      <c r="L43" s="1254"/>
      <c r="M43" s="1255">
        <f t="shared" si="2"/>
        <v>0</v>
      </c>
      <c r="N43" s="1266" t="s">
        <v>2850</v>
      </c>
      <c r="O43" s="1259" t="s">
        <v>2851</v>
      </c>
      <c r="P43" s="1258" t="s">
        <v>2719</v>
      </c>
      <c r="Q43" s="1259" t="s">
        <v>2717</v>
      </c>
      <c r="R43" s="1258"/>
      <c r="S43" s="1259" t="s">
        <v>1923</v>
      </c>
      <c r="T43" s="1259" t="s">
        <v>2852</v>
      </c>
      <c r="U43" s="1265">
        <v>0</v>
      </c>
      <c r="V43" s="1267"/>
      <c r="W43" s="1262"/>
      <c r="X43" s="1262"/>
      <c r="Y43" s="1263"/>
      <c r="Z43" s="1262"/>
      <c r="AA43" s="1264"/>
      <c r="AB43" s="1267"/>
      <c r="AC43" s="1262"/>
      <c r="AD43" s="1262"/>
      <c r="AE43" s="1263"/>
      <c r="AF43" s="1262"/>
      <c r="AG43" s="1264"/>
    </row>
    <row r="44" spans="2:33" ht="15.75" hidden="1" customHeight="1" x14ac:dyDescent="0.2">
      <c r="B44" s="1250" t="str">
        <f t="shared" si="1"/>
        <v>PR14ANHWSWW_S-C4</v>
      </c>
      <c r="C44" s="1251" t="s">
        <v>2788</v>
      </c>
      <c r="D44" s="1252" t="s">
        <v>2833</v>
      </c>
      <c r="E44" s="1253"/>
      <c r="F44" s="1254"/>
      <c r="G44" s="1254"/>
      <c r="H44" s="1254"/>
      <c r="I44" s="1254"/>
      <c r="J44" s="1254"/>
      <c r="K44" s="1254"/>
      <c r="L44" s="1254"/>
      <c r="M44" s="1255">
        <f t="shared" si="2"/>
        <v>0</v>
      </c>
      <c r="N44" s="1266" t="s">
        <v>2853</v>
      </c>
      <c r="O44" s="1259" t="s">
        <v>2854</v>
      </c>
      <c r="P44" s="1258" t="s">
        <v>2721</v>
      </c>
      <c r="Q44" s="1259" t="s">
        <v>2717</v>
      </c>
      <c r="R44" s="1258"/>
      <c r="S44" s="1259" t="s">
        <v>1923</v>
      </c>
      <c r="T44" s="1259" t="s">
        <v>2814</v>
      </c>
      <c r="U44" s="1265">
        <v>0</v>
      </c>
      <c r="V44" s="1267"/>
      <c r="W44" s="1262"/>
      <c r="X44" s="1262"/>
      <c r="Y44" s="1263"/>
      <c r="Z44" s="1262"/>
      <c r="AA44" s="1264"/>
      <c r="AB44" s="1267"/>
      <c r="AC44" s="1262"/>
      <c r="AD44" s="1262"/>
      <c r="AE44" s="1263"/>
      <c r="AF44" s="1262"/>
      <c r="AG44" s="1264"/>
    </row>
    <row r="45" spans="2:33" ht="15.75" hidden="1" customHeight="1" x14ac:dyDescent="0.2">
      <c r="B45" s="1250" t="str">
        <f t="shared" si="1"/>
        <v>PR14ANHWSWW_S-D1</v>
      </c>
      <c r="C45" s="1251" t="s">
        <v>2788</v>
      </c>
      <c r="D45" s="1252" t="s">
        <v>2833</v>
      </c>
      <c r="E45" s="1253"/>
      <c r="F45" s="1254"/>
      <c r="G45" s="1254"/>
      <c r="H45" s="1254"/>
      <c r="I45" s="1254"/>
      <c r="J45" s="1254"/>
      <c r="K45" s="1254"/>
      <c r="L45" s="1254"/>
      <c r="M45" s="1255">
        <f t="shared" si="2"/>
        <v>0</v>
      </c>
      <c r="N45" s="1266" t="s">
        <v>2855</v>
      </c>
      <c r="O45" s="1259" t="s">
        <v>2856</v>
      </c>
      <c r="P45" s="1258" t="s">
        <v>2720</v>
      </c>
      <c r="Q45" s="1259"/>
      <c r="R45" s="1258"/>
      <c r="S45" s="1259" t="s">
        <v>1880</v>
      </c>
      <c r="T45" s="1259" t="s">
        <v>2817</v>
      </c>
      <c r="U45" s="1265">
        <v>0</v>
      </c>
      <c r="V45" s="1267"/>
      <c r="W45" s="1262"/>
      <c r="X45" s="1262"/>
      <c r="Y45" s="1263"/>
      <c r="Z45" s="1262"/>
      <c r="AA45" s="1264"/>
      <c r="AB45" s="1267"/>
      <c r="AC45" s="1262"/>
      <c r="AD45" s="1262"/>
      <c r="AE45" s="1263"/>
      <c r="AF45" s="1262"/>
      <c r="AG45" s="1264"/>
    </row>
    <row r="46" spans="2:33" ht="15.75" hidden="1" customHeight="1" x14ac:dyDescent="0.2">
      <c r="B46" s="1250" t="str">
        <f t="shared" si="1"/>
        <v>PR14ANHWSWW_S-D2</v>
      </c>
      <c r="C46" s="1251" t="s">
        <v>2788</v>
      </c>
      <c r="D46" s="1252" t="s">
        <v>2833</v>
      </c>
      <c r="E46" s="1253"/>
      <c r="F46" s="1254"/>
      <c r="G46" s="1254"/>
      <c r="H46" s="1254"/>
      <c r="I46" s="1254"/>
      <c r="J46" s="1254"/>
      <c r="K46" s="1254"/>
      <c r="L46" s="1254"/>
      <c r="M46" s="1255">
        <f t="shared" si="2"/>
        <v>0</v>
      </c>
      <c r="N46" s="1266" t="s">
        <v>2857</v>
      </c>
      <c r="O46" s="1259" t="s">
        <v>2858</v>
      </c>
      <c r="P46" s="1258" t="s">
        <v>2720</v>
      </c>
      <c r="Q46" s="1259"/>
      <c r="R46" s="1258"/>
      <c r="S46" s="1259" t="s">
        <v>1880</v>
      </c>
      <c r="T46" s="1259" t="s">
        <v>2820</v>
      </c>
      <c r="U46" s="1265">
        <v>0</v>
      </c>
      <c r="V46" s="1267"/>
      <c r="W46" s="1262"/>
      <c r="X46" s="1262"/>
      <c r="Y46" s="1263"/>
      <c r="Z46" s="1262"/>
      <c r="AA46" s="1264"/>
      <c r="AB46" s="1267"/>
      <c r="AC46" s="1262"/>
      <c r="AD46" s="1262"/>
      <c r="AE46" s="1263"/>
      <c r="AF46" s="1262"/>
      <c r="AG46" s="1264"/>
    </row>
    <row r="47" spans="2:33" ht="15.75" hidden="1" customHeight="1" x14ac:dyDescent="0.2">
      <c r="B47" s="1250" t="str">
        <f t="shared" si="1"/>
        <v>PR14ANHWSWW_S-E1</v>
      </c>
      <c r="C47" s="1251" t="s">
        <v>2788</v>
      </c>
      <c r="D47" s="1252" t="s">
        <v>2833</v>
      </c>
      <c r="E47" s="1253"/>
      <c r="F47" s="1254"/>
      <c r="G47" s="1254"/>
      <c r="H47" s="1254"/>
      <c r="I47" s="1254"/>
      <c r="J47" s="1254"/>
      <c r="K47" s="1254"/>
      <c r="L47" s="1254"/>
      <c r="M47" s="1255">
        <f t="shared" si="2"/>
        <v>0</v>
      </c>
      <c r="N47" s="1266" t="s">
        <v>2859</v>
      </c>
      <c r="O47" s="1259" t="s">
        <v>2860</v>
      </c>
      <c r="P47" s="1258" t="s">
        <v>2720</v>
      </c>
      <c r="Q47" s="1259"/>
      <c r="R47" s="1258"/>
      <c r="S47" s="1259" t="s">
        <v>1880</v>
      </c>
      <c r="T47" s="1259" t="s">
        <v>2823</v>
      </c>
      <c r="U47" s="1260" t="s">
        <v>2824</v>
      </c>
      <c r="V47" s="1267"/>
      <c r="W47" s="1262"/>
      <c r="X47" s="1262"/>
      <c r="Y47" s="1263"/>
      <c r="Z47" s="1262"/>
      <c r="AA47" s="1264"/>
      <c r="AB47" s="1267"/>
      <c r="AC47" s="1262"/>
      <c r="AD47" s="1262"/>
      <c r="AE47" s="1263"/>
      <c r="AF47" s="1262"/>
      <c r="AG47" s="1264"/>
    </row>
    <row r="48" spans="2:33" ht="15.75" hidden="1" customHeight="1" x14ac:dyDescent="0.2">
      <c r="B48" s="1250" t="str">
        <f t="shared" si="1"/>
        <v>PR14ANHWSWW_S-F1</v>
      </c>
      <c r="C48" s="1251" t="s">
        <v>2788</v>
      </c>
      <c r="D48" s="1252" t="s">
        <v>2833</v>
      </c>
      <c r="E48" s="1253"/>
      <c r="F48" s="1254"/>
      <c r="G48" s="1254"/>
      <c r="H48" s="1254"/>
      <c r="I48" s="1254"/>
      <c r="J48" s="1254"/>
      <c r="K48" s="1254"/>
      <c r="L48" s="1254"/>
      <c r="M48" s="1255">
        <f t="shared" si="2"/>
        <v>0</v>
      </c>
      <c r="N48" s="1266" t="s">
        <v>2861</v>
      </c>
      <c r="O48" s="1259" t="s">
        <v>2862</v>
      </c>
      <c r="P48" s="1258" t="s">
        <v>2721</v>
      </c>
      <c r="Q48" s="1259" t="s">
        <v>2717</v>
      </c>
      <c r="R48" s="1258"/>
      <c r="S48" s="1259" t="s">
        <v>2827</v>
      </c>
      <c r="T48" s="1259" t="s">
        <v>2828</v>
      </c>
      <c r="U48" s="1260" t="s">
        <v>2824</v>
      </c>
      <c r="V48" s="1267"/>
      <c r="W48" s="1262"/>
      <c r="X48" s="1262"/>
      <c r="Y48" s="1263"/>
      <c r="Z48" s="1262"/>
      <c r="AA48" s="1264"/>
      <c r="AB48" s="1267"/>
      <c r="AC48" s="1262"/>
      <c r="AD48" s="1262"/>
      <c r="AE48" s="1263"/>
      <c r="AF48" s="1262"/>
      <c r="AG48" s="1264"/>
    </row>
    <row r="49" spans="2:33" ht="15.75" hidden="1" customHeight="1" x14ac:dyDescent="0.2">
      <c r="B49" s="1250" t="str">
        <f t="shared" si="1"/>
        <v>PR14ANHWSWW_S-F2</v>
      </c>
      <c r="C49" s="1251" t="s">
        <v>2788</v>
      </c>
      <c r="D49" s="1252" t="s">
        <v>2833</v>
      </c>
      <c r="E49" s="1253"/>
      <c r="F49" s="1254"/>
      <c r="G49" s="1254"/>
      <c r="H49" s="1254"/>
      <c r="I49" s="1254"/>
      <c r="J49" s="1254"/>
      <c r="K49" s="1254"/>
      <c r="L49" s="1254"/>
      <c r="M49" s="1255">
        <f t="shared" si="2"/>
        <v>0</v>
      </c>
      <c r="N49" s="1266" t="s">
        <v>2863</v>
      </c>
      <c r="O49" s="1259" t="s">
        <v>2864</v>
      </c>
      <c r="P49" s="1258" t="s">
        <v>2721</v>
      </c>
      <c r="Q49" s="1259" t="s">
        <v>2717</v>
      </c>
      <c r="R49" s="1258"/>
      <c r="S49" s="1259" t="s">
        <v>2827</v>
      </c>
      <c r="T49" s="1259" t="s">
        <v>2828</v>
      </c>
      <c r="U49" s="1260" t="s">
        <v>2824</v>
      </c>
      <c r="V49" s="1267"/>
      <c r="W49" s="1262"/>
      <c r="X49" s="1262"/>
      <c r="Y49" s="1263"/>
      <c r="Z49" s="1262"/>
      <c r="AA49" s="1264"/>
      <c r="AB49" s="1267"/>
      <c r="AC49" s="1262"/>
      <c r="AD49" s="1262"/>
      <c r="AE49" s="1263"/>
      <c r="AF49" s="1262"/>
      <c r="AG49" s="1264"/>
    </row>
    <row r="50" spans="2:33" ht="15.75" hidden="1" customHeight="1" x14ac:dyDescent="0.2">
      <c r="B50" s="1250" t="str">
        <f t="shared" si="1"/>
        <v>PR14ANHHHR_R-A1</v>
      </c>
      <c r="C50" s="1251" t="s">
        <v>2788</v>
      </c>
      <c r="D50" s="1252" t="s">
        <v>2782</v>
      </c>
      <c r="E50" s="1253"/>
      <c r="F50" s="1254"/>
      <c r="G50" s="1254"/>
      <c r="H50" s="1254"/>
      <c r="I50" s="1254"/>
      <c r="J50" s="1254"/>
      <c r="K50" s="1254"/>
      <c r="L50" s="1254"/>
      <c r="M50" s="1255">
        <f t="shared" si="2"/>
        <v>0</v>
      </c>
      <c r="N50" s="1266" t="s">
        <v>2783</v>
      </c>
      <c r="O50" s="1259" t="s">
        <v>2865</v>
      </c>
      <c r="P50" s="1258" t="s">
        <v>2720</v>
      </c>
      <c r="Q50" s="1259"/>
      <c r="R50" s="1258"/>
      <c r="S50" s="1259" t="s">
        <v>1912</v>
      </c>
      <c r="T50" s="1259" t="s">
        <v>2866</v>
      </c>
      <c r="U50" s="1260" t="s">
        <v>2824</v>
      </c>
      <c r="V50" s="1268"/>
      <c r="W50" s="1262"/>
      <c r="X50" s="1262"/>
      <c r="Y50" s="1263"/>
      <c r="Z50" s="1262"/>
      <c r="AA50" s="1264"/>
      <c r="AB50" s="1268"/>
      <c r="AC50" s="1262"/>
      <c r="AD50" s="1262"/>
      <c r="AE50" s="1263"/>
      <c r="AF50" s="1262"/>
      <c r="AG50" s="1264"/>
    </row>
    <row r="51" spans="2:33" ht="15.75" hidden="1" customHeight="1" x14ac:dyDescent="0.2">
      <c r="B51" s="1250" t="str">
        <f t="shared" si="1"/>
        <v>PR14ANHHHR_R-A2</v>
      </c>
      <c r="C51" s="1251" t="s">
        <v>2788</v>
      </c>
      <c r="D51" s="1252" t="s">
        <v>2782</v>
      </c>
      <c r="E51" s="1253"/>
      <c r="F51" s="1254"/>
      <c r="G51" s="1254"/>
      <c r="H51" s="1254"/>
      <c r="I51" s="1254"/>
      <c r="J51" s="1254"/>
      <c r="K51" s="1254"/>
      <c r="L51" s="1254"/>
      <c r="M51" s="1255">
        <f t="shared" si="2"/>
        <v>0</v>
      </c>
      <c r="N51" s="1266" t="s">
        <v>2786</v>
      </c>
      <c r="O51" s="1259" t="s">
        <v>2867</v>
      </c>
      <c r="P51" s="1258" t="s">
        <v>2719</v>
      </c>
      <c r="Q51" s="1259" t="s">
        <v>2717</v>
      </c>
      <c r="R51" s="1258"/>
      <c r="S51" s="1259" t="s">
        <v>2722</v>
      </c>
      <c r="T51" s="1259" t="s">
        <v>2785</v>
      </c>
      <c r="U51" s="1265">
        <v>0</v>
      </c>
      <c r="V51" s="1267"/>
      <c r="W51" s="1262"/>
      <c r="X51" s="1262"/>
      <c r="Y51" s="1263"/>
      <c r="Z51" s="1262"/>
      <c r="AA51" s="1264"/>
      <c r="AB51" s="1267"/>
      <c r="AC51" s="1262"/>
      <c r="AD51" s="1262"/>
      <c r="AE51" s="1263"/>
      <c r="AF51" s="1262"/>
      <c r="AG51" s="1264"/>
    </row>
    <row r="52" spans="2:33" ht="15.75" hidden="1" customHeight="1" x14ac:dyDescent="0.2">
      <c r="B52" s="1250" t="str">
        <f t="shared" si="1"/>
        <v>PR14ANHHHR_R-A3</v>
      </c>
      <c r="C52" s="1251" t="s">
        <v>2788</v>
      </c>
      <c r="D52" s="1252" t="s">
        <v>2782</v>
      </c>
      <c r="E52" s="1253"/>
      <c r="F52" s="1254"/>
      <c r="G52" s="1254"/>
      <c r="H52" s="1254"/>
      <c r="I52" s="1254"/>
      <c r="J52" s="1254"/>
      <c r="K52" s="1254"/>
      <c r="L52" s="1254"/>
      <c r="M52" s="1255">
        <f t="shared" si="2"/>
        <v>0</v>
      </c>
      <c r="N52" s="1266" t="s">
        <v>2868</v>
      </c>
      <c r="O52" s="1259" t="s">
        <v>2869</v>
      </c>
      <c r="P52" s="1258" t="s">
        <v>2720</v>
      </c>
      <c r="Q52" s="1259"/>
      <c r="R52" s="1258"/>
      <c r="S52" s="1259" t="s">
        <v>2870</v>
      </c>
      <c r="T52" s="1259" t="s">
        <v>2871</v>
      </c>
      <c r="U52" s="1260" t="s">
        <v>2824</v>
      </c>
      <c r="V52" s="1267"/>
      <c r="W52" s="1262"/>
      <c r="X52" s="1262"/>
      <c r="Y52" s="1263"/>
      <c r="Z52" s="1262"/>
      <c r="AA52" s="1264"/>
      <c r="AB52" s="1267"/>
      <c r="AC52" s="1262"/>
      <c r="AD52" s="1262"/>
      <c r="AE52" s="1263"/>
      <c r="AF52" s="1262"/>
      <c r="AG52" s="1264"/>
    </row>
    <row r="53" spans="2:33" ht="15.75" hidden="1" customHeight="1" x14ac:dyDescent="0.2">
      <c r="B53" s="1250" t="str">
        <f t="shared" si="1"/>
        <v>PR14ANHHHR_R-B1</v>
      </c>
      <c r="C53" s="1251" t="s">
        <v>2788</v>
      </c>
      <c r="D53" s="1252" t="s">
        <v>2782</v>
      </c>
      <c r="E53" s="1253"/>
      <c r="F53" s="1254"/>
      <c r="G53" s="1254"/>
      <c r="H53" s="1254"/>
      <c r="I53" s="1254"/>
      <c r="J53" s="1254"/>
      <c r="K53" s="1254"/>
      <c r="L53" s="1254"/>
      <c r="M53" s="1255">
        <f t="shared" si="2"/>
        <v>0</v>
      </c>
      <c r="N53" s="1266" t="s">
        <v>2872</v>
      </c>
      <c r="O53" s="1259" t="s">
        <v>2873</v>
      </c>
      <c r="P53" s="1258" t="s">
        <v>2719</v>
      </c>
      <c r="Q53" s="1259" t="s">
        <v>2717</v>
      </c>
      <c r="R53" s="1258"/>
      <c r="S53" s="1259" t="s">
        <v>1880</v>
      </c>
      <c r="T53" s="1259" t="s">
        <v>2794</v>
      </c>
      <c r="U53" s="1265">
        <v>0</v>
      </c>
      <c r="V53" s="1267"/>
      <c r="W53" s="1262"/>
      <c r="X53" s="1262"/>
      <c r="Y53" s="1263"/>
      <c r="Z53" s="1262"/>
      <c r="AA53" s="1264"/>
      <c r="AB53" s="1267"/>
      <c r="AC53" s="1262"/>
      <c r="AD53" s="1262"/>
      <c r="AE53" s="1263"/>
      <c r="AF53" s="1262"/>
      <c r="AG53" s="1264"/>
    </row>
    <row r="54" spans="2:33" ht="15.75" hidden="1" customHeight="1" x14ac:dyDescent="0.2">
      <c r="B54" s="1250" t="str">
        <f t="shared" si="1"/>
        <v>PR14ANHHHR_R-B2</v>
      </c>
      <c r="C54" s="1251" t="s">
        <v>2788</v>
      </c>
      <c r="D54" s="1252" t="s">
        <v>2782</v>
      </c>
      <c r="E54" s="1253"/>
      <c r="F54" s="1254"/>
      <c r="G54" s="1254"/>
      <c r="H54" s="1254"/>
      <c r="I54" s="1254"/>
      <c r="J54" s="1254"/>
      <c r="K54" s="1254"/>
      <c r="L54" s="1254"/>
      <c r="M54" s="1255">
        <f t="shared" si="2"/>
        <v>0</v>
      </c>
      <c r="N54" s="1266" t="s">
        <v>2874</v>
      </c>
      <c r="O54" s="1259" t="s">
        <v>2875</v>
      </c>
      <c r="P54" s="1258" t="s">
        <v>2719</v>
      </c>
      <c r="Q54" s="1259" t="s">
        <v>2717</v>
      </c>
      <c r="R54" s="1258"/>
      <c r="S54" s="1259" t="s">
        <v>1880</v>
      </c>
      <c r="T54" s="1259" t="s">
        <v>2794</v>
      </c>
      <c r="U54" s="1265">
        <v>0</v>
      </c>
      <c r="V54" s="1267"/>
      <c r="W54" s="1262"/>
      <c r="X54" s="1262"/>
      <c r="Y54" s="1263"/>
      <c r="Z54" s="1262"/>
      <c r="AA54" s="1264"/>
      <c r="AB54" s="1267"/>
      <c r="AC54" s="1262"/>
      <c r="AD54" s="1262"/>
      <c r="AE54" s="1263"/>
      <c r="AF54" s="1262"/>
      <c r="AG54" s="1264"/>
    </row>
    <row r="55" spans="2:33" ht="15.75" hidden="1" customHeight="1" x14ac:dyDescent="0.2">
      <c r="B55" s="1250" t="str">
        <f t="shared" si="1"/>
        <v>PR14ANHHHR_R-C1</v>
      </c>
      <c r="C55" s="1251" t="s">
        <v>2788</v>
      </c>
      <c r="D55" s="1252" t="s">
        <v>2782</v>
      </c>
      <c r="E55" s="1253"/>
      <c r="F55" s="1254"/>
      <c r="G55" s="1254"/>
      <c r="H55" s="1254"/>
      <c r="I55" s="1254"/>
      <c r="J55" s="1254"/>
      <c r="K55" s="1254"/>
      <c r="L55" s="1254"/>
      <c r="M55" s="1255">
        <f t="shared" si="2"/>
        <v>0</v>
      </c>
      <c r="N55" s="1266" t="s">
        <v>2876</v>
      </c>
      <c r="O55" s="1259" t="s">
        <v>2877</v>
      </c>
      <c r="P55" s="1258" t="s">
        <v>2720</v>
      </c>
      <c r="Q55" s="1259"/>
      <c r="R55" s="1258"/>
      <c r="S55" s="1259" t="s">
        <v>1880</v>
      </c>
      <c r="T55" s="1259" t="s">
        <v>2817</v>
      </c>
      <c r="U55" s="1265">
        <v>0</v>
      </c>
      <c r="V55" s="1267"/>
      <c r="W55" s="1262"/>
      <c r="X55" s="1262"/>
      <c r="Y55" s="1263"/>
      <c r="Z55" s="1262"/>
      <c r="AA55" s="1264"/>
      <c r="AB55" s="1267"/>
      <c r="AC55" s="1262"/>
      <c r="AD55" s="1262"/>
      <c r="AE55" s="1263"/>
      <c r="AF55" s="1262"/>
      <c r="AG55" s="1264"/>
    </row>
    <row r="56" spans="2:33" ht="15.75" hidden="1" customHeight="1" x14ac:dyDescent="0.2">
      <c r="B56" s="1250" t="str">
        <f t="shared" si="1"/>
        <v>PR14ANHHHR_R-C2</v>
      </c>
      <c r="C56" s="1251" t="s">
        <v>2788</v>
      </c>
      <c r="D56" s="1252" t="s">
        <v>2782</v>
      </c>
      <c r="E56" s="1253"/>
      <c r="F56" s="1254"/>
      <c r="G56" s="1254"/>
      <c r="H56" s="1254"/>
      <c r="I56" s="1254"/>
      <c r="J56" s="1254"/>
      <c r="K56" s="1254"/>
      <c r="L56" s="1254"/>
      <c r="M56" s="1255">
        <f t="shared" si="2"/>
        <v>0</v>
      </c>
      <c r="N56" s="1266" t="s">
        <v>2878</v>
      </c>
      <c r="O56" s="1259" t="s">
        <v>2879</v>
      </c>
      <c r="P56" s="1258" t="s">
        <v>2720</v>
      </c>
      <c r="Q56" s="1259"/>
      <c r="R56" s="1258"/>
      <c r="S56" s="1259" t="s">
        <v>1880</v>
      </c>
      <c r="T56" s="1259" t="s">
        <v>2820</v>
      </c>
      <c r="U56" s="1265">
        <v>0</v>
      </c>
      <c r="V56" s="1267"/>
      <c r="W56" s="1262"/>
      <c r="X56" s="1262"/>
      <c r="Y56" s="1263"/>
      <c r="Z56" s="1262"/>
      <c r="AA56" s="1264"/>
      <c r="AB56" s="1267"/>
      <c r="AC56" s="1262"/>
      <c r="AD56" s="1262"/>
      <c r="AE56" s="1263"/>
      <c r="AF56" s="1262"/>
      <c r="AG56" s="1264"/>
    </row>
    <row r="57" spans="2:33" ht="15.75" hidden="1" customHeight="1" x14ac:dyDescent="0.2">
      <c r="B57" s="1250" t="str">
        <f t="shared" si="1"/>
        <v>PR14ANHHHR_R-D1</v>
      </c>
      <c r="C57" s="1251" t="s">
        <v>2788</v>
      </c>
      <c r="D57" s="1252" t="s">
        <v>2782</v>
      </c>
      <c r="E57" s="1253"/>
      <c r="F57" s="1254"/>
      <c r="G57" s="1254"/>
      <c r="H57" s="1254"/>
      <c r="I57" s="1254"/>
      <c r="J57" s="1254"/>
      <c r="K57" s="1254"/>
      <c r="L57" s="1254"/>
      <c r="M57" s="1255">
        <f t="shared" si="2"/>
        <v>0</v>
      </c>
      <c r="N57" s="1266" t="s">
        <v>2880</v>
      </c>
      <c r="O57" s="1259" t="s">
        <v>2881</v>
      </c>
      <c r="P57" s="1258" t="s">
        <v>2720</v>
      </c>
      <c r="Q57" s="1259"/>
      <c r="R57" s="1258"/>
      <c r="S57" s="1259" t="s">
        <v>1880</v>
      </c>
      <c r="T57" s="1259" t="s">
        <v>2823</v>
      </c>
      <c r="U57" s="1260" t="s">
        <v>2824</v>
      </c>
      <c r="V57" s="1267"/>
      <c r="W57" s="1262"/>
      <c r="X57" s="1262"/>
      <c r="Y57" s="1263"/>
      <c r="Z57" s="1262"/>
      <c r="AA57" s="1264"/>
      <c r="AB57" s="1267"/>
      <c r="AC57" s="1262"/>
      <c r="AD57" s="1262"/>
      <c r="AE57" s="1263"/>
      <c r="AF57" s="1262"/>
      <c r="AG57" s="1264"/>
    </row>
    <row r="58" spans="2:33" ht="15.75" hidden="1" customHeight="1" x14ac:dyDescent="0.2">
      <c r="B58" s="1250" t="str">
        <f t="shared" si="1"/>
        <v>PR14BRLWSW_A1</v>
      </c>
      <c r="C58" s="1251" t="s">
        <v>2882</v>
      </c>
      <c r="D58" s="1252" t="s">
        <v>2751</v>
      </c>
      <c r="E58" s="1253"/>
      <c r="F58" s="1254"/>
      <c r="G58" s="1254"/>
      <c r="H58" s="1254"/>
      <c r="I58" s="1254"/>
      <c r="J58" s="1254"/>
      <c r="K58" s="1254"/>
      <c r="L58" s="1254"/>
      <c r="M58" s="1255">
        <f t="shared" si="2"/>
        <v>0</v>
      </c>
      <c r="N58" s="1266" t="s">
        <v>2348</v>
      </c>
      <c r="O58" s="1259" t="s">
        <v>2883</v>
      </c>
      <c r="P58" s="1258" t="s">
        <v>2719</v>
      </c>
      <c r="Q58" s="1259" t="s">
        <v>2717</v>
      </c>
      <c r="R58" s="1258"/>
      <c r="S58" s="1259" t="s">
        <v>2723</v>
      </c>
      <c r="T58" s="1259" t="s">
        <v>2790</v>
      </c>
      <c r="U58" s="1260">
        <v>1</v>
      </c>
      <c r="V58" s="1267"/>
      <c r="W58" s="1262"/>
      <c r="X58" s="1262"/>
      <c r="Y58" s="1263"/>
      <c r="Z58" s="1262"/>
      <c r="AA58" s="1264"/>
      <c r="AB58" s="1267"/>
      <c r="AC58" s="1262"/>
      <c r="AD58" s="1262"/>
      <c r="AE58" s="1263"/>
      <c r="AF58" s="1262"/>
      <c r="AG58" s="1264"/>
    </row>
    <row r="59" spans="2:33" ht="15.75" hidden="1" customHeight="1" x14ac:dyDescent="0.2">
      <c r="B59" s="1250" t="str">
        <f t="shared" si="1"/>
        <v>PR14BRLWSW_A2</v>
      </c>
      <c r="C59" s="1251" t="s">
        <v>2882</v>
      </c>
      <c r="D59" s="1252" t="s">
        <v>2751</v>
      </c>
      <c r="E59" s="1253"/>
      <c r="F59" s="1254"/>
      <c r="G59" s="1254"/>
      <c r="H59" s="1254"/>
      <c r="I59" s="1254"/>
      <c r="J59" s="1254"/>
      <c r="K59" s="1254"/>
      <c r="L59" s="1254"/>
      <c r="M59" s="1255">
        <f t="shared" si="2"/>
        <v>0</v>
      </c>
      <c r="N59" s="1266" t="s">
        <v>2884</v>
      </c>
      <c r="O59" s="1259" t="s">
        <v>2885</v>
      </c>
      <c r="P59" s="1258" t="s">
        <v>2721</v>
      </c>
      <c r="Q59" s="1259" t="s">
        <v>2886</v>
      </c>
      <c r="R59" s="1258"/>
      <c r="S59" s="1259" t="s">
        <v>2827</v>
      </c>
      <c r="T59" s="1259" t="s">
        <v>2887</v>
      </c>
      <c r="U59" s="1260" t="s">
        <v>2824</v>
      </c>
      <c r="V59" s="1267"/>
      <c r="W59" s="1262"/>
      <c r="X59" s="1262"/>
      <c r="Y59" s="1263"/>
      <c r="Z59" s="1262"/>
      <c r="AA59" s="1264"/>
      <c r="AB59" s="1267"/>
      <c r="AC59" s="1262"/>
      <c r="AD59" s="1262"/>
      <c r="AE59" s="1263"/>
      <c r="AF59" s="1262"/>
      <c r="AG59" s="1264"/>
    </row>
    <row r="60" spans="2:33" ht="15.75" hidden="1" customHeight="1" x14ac:dyDescent="0.2">
      <c r="B60" s="1250" t="str">
        <f t="shared" si="1"/>
        <v>PR14BRLWSW_A3</v>
      </c>
      <c r="C60" s="1251" t="s">
        <v>2882</v>
      </c>
      <c r="D60" s="1252" t="s">
        <v>2751</v>
      </c>
      <c r="E60" s="1253"/>
      <c r="F60" s="1254"/>
      <c r="G60" s="1254"/>
      <c r="H60" s="1254"/>
      <c r="I60" s="1254"/>
      <c r="J60" s="1254"/>
      <c r="K60" s="1254"/>
      <c r="L60" s="1254"/>
      <c r="M60" s="1255">
        <f t="shared" si="2"/>
        <v>0</v>
      </c>
      <c r="N60" s="1266" t="s">
        <v>2888</v>
      </c>
      <c r="O60" s="1259" t="s">
        <v>2889</v>
      </c>
      <c r="P60" s="1258" t="s">
        <v>2721</v>
      </c>
      <c r="Q60" s="1259" t="s">
        <v>2886</v>
      </c>
      <c r="R60" s="1258"/>
      <c r="S60" s="1259" t="s">
        <v>2827</v>
      </c>
      <c r="T60" s="1259" t="s">
        <v>2887</v>
      </c>
      <c r="U60" s="1260" t="s">
        <v>2824</v>
      </c>
      <c r="V60" s="1267"/>
      <c r="W60" s="1262"/>
      <c r="X60" s="1262"/>
      <c r="Y60" s="1263"/>
      <c r="Z60" s="1262"/>
      <c r="AA60" s="1264"/>
      <c r="AB60" s="1267"/>
      <c r="AC60" s="1262"/>
      <c r="AD60" s="1262"/>
      <c r="AE60" s="1263"/>
      <c r="AF60" s="1262"/>
      <c r="AG60" s="1264"/>
    </row>
    <row r="61" spans="2:33" ht="15.75" hidden="1" customHeight="1" x14ac:dyDescent="0.2">
      <c r="B61" s="1250" t="str">
        <f t="shared" si="1"/>
        <v>PR14BRLWSW_B1</v>
      </c>
      <c r="C61" s="1251" t="s">
        <v>2882</v>
      </c>
      <c r="D61" s="1252" t="s">
        <v>2751</v>
      </c>
      <c r="E61" s="1253"/>
      <c r="F61" s="1254"/>
      <c r="G61" s="1254"/>
      <c r="H61" s="1254"/>
      <c r="I61" s="1254"/>
      <c r="J61" s="1254"/>
      <c r="K61" s="1254"/>
      <c r="L61" s="1254"/>
      <c r="M61" s="1255">
        <f t="shared" si="2"/>
        <v>0</v>
      </c>
      <c r="N61" s="1266" t="s">
        <v>2373</v>
      </c>
      <c r="O61" s="1259" t="s">
        <v>2890</v>
      </c>
      <c r="P61" s="1258" t="s">
        <v>2719</v>
      </c>
      <c r="Q61" s="1259" t="s">
        <v>2717</v>
      </c>
      <c r="R61" s="1258"/>
      <c r="S61" s="1259" t="s">
        <v>1923</v>
      </c>
      <c r="T61" s="1259" t="s">
        <v>2891</v>
      </c>
      <c r="U61" s="1265">
        <v>0</v>
      </c>
      <c r="V61" s="1267"/>
      <c r="W61" s="1262"/>
      <c r="X61" s="1262"/>
      <c r="Y61" s="1263"/>
      <c r="Z61" s="1262"/>
      <c r="AA61" s="1264"/>
      <c r="AB61" s="1267"/>
      <c r="AC61" s="1262"/>
      <c r="AD61" s="1262"/>
      <c r="AE61" s="1263"/>
      <c r="AF61" s="1262"/>
      <c r="AG61" s="1264"/>
    </row>
    <row r="62" spans="2:33" ht="15.75" hidden="1" customHeight="1" x14ac:dyDescent="0.2">
      <c r="B62" s="1250" t="str">
        <f t="shared" si="1"/>
        <v>PR14BRLWSW_C1</v>
      </c>
      <c r="C62" s="1251" t="s">
        <v>2882</v>
      </c>
      <c r="D62" s="1252" t="s">
        <v>2751</v>
      </c>
      <c r="E62" s="1253"/>
      <c r="F62" s="1254"/>
      <c r="G62" s="1254"/>
      <c r="H62" s="1254"/>
      <c r="I62" s="1254"/>
      <c r="J62" s="1254"/>
      <c r="K62" s="1254"/>
      <c r="L62" s="1254"/>
      <c r="M62" s="1255">
        <f t="shared" si="2"/>
        <v>0</v>
      </c>
      <c r="N62" s="1266" t="s">
        <v>2398</v>
      </c>
      <c r="O62" s="1259" t="s">
        <v>2892</v>
      </c>
      <c r="P62" s="1258" t="s">
        <v>2720</v>
      </c>
      <c r="Q62" s="1259"/>
      <c r="R62" s="1258"/>
      <c r="S62" s="1259" t="s">
        <v>2722</v>
      </c>
      <c r="T62" s="1259" t="s">
        <v>2801</v>
      </c>
      <c r="U62" s="1265">
        <v>0</v>
      </c>
      <c r="V62" s="1267"/>
      <c r="W62" s="1262"/>
      <c r="X62" s="1262"/>
      <c r="Y62" s="1263"/>
      <c r="Z62" s="1262"/>
      <c r="AA62" s="1264"/>
      <c r="AB62" s="1267"/>
      <c r="AC62" s="1262"/>
      <c r="AD62" s="1262"/>
      <c r="AE62" s="1263"/>
      <c r="AF62" s="1262"/>
      <c r="AG62" s="1264"/>
    </row>
    <row r="63" spans="2:33" ht="15.75" hidden="1" customHeight="1" x14ac:dyDescent="0.2">
      <c r="B63" s="1250" t="str">
        <f t="shared" si="1"/>
        <v>PR14BRLWSW_C2</v>
      </c>
      <c r="C63" s="1251" t="s">
        <v>2882</v>
      </c>
      <c r="D63" s="1252" t="s">
        <v>2751</v>
      </c>
      <c r="E63" s="1253"/>
      <c r="F63" s="1254"/>
      <c r="G63" s="1254"/>
      <c r="H63" s="1254"/>
      <c r="I63" s="1254"/>
      <c r="J63" s="1254"/>
      <c r="K63" s="1254"/>
      <c r="L63" s="1254"/>
      <c r="M63" s="1255">
        <f t="shared" si="2"/>
        <v>0</v>
      </c>
      <c r="N63" s="1266" t="s">
        <v>2893</v>
      </c>
      <c r="O63" s="1259" t="s">
        <v>2894</v>
      </c>
      <c r="P63" s="1258" t="s">
        <v>2721</v>
      </c>
      <c r="Q63" s="1259" t="s">
        <v>2717</v>
      </c>
      <c r="R63" s="1258"/>
      <c r="S63" s="1259" t="s">
        <v>1923</v>
      </c>
      <c r="T63" s="1259" t="s">
        <v>2895</v>
      </c>
      <c r="U63" s="1260">
        <v>1</v>
      </c>
      <c r="V63" s="1267"/>
      <c r="W63" s="1262"/>
      <c r="X63" s="1262"/>
      <c r="Y63" s="1263"/>
      <c r="Z63" s="1262"/>
      <c r="AA63" s="1264"/>
      <c r="AB63" s="1267"/>
      <c r="AC63" s="1262"/>
      <c r="AD63" s="1262"/>
      <c r="AE63" s="1263"/>
      <c r="AF63" s="1262"/>
      <c r="AG63" s="1264"/>
    </row>
    <row r="64" spans="2:33" ht="15.75" hidden="1" customHeight="1" x14ac:dyDescent="0.2">
      <c r="B64" s="1250" t="str">
        <f t="shared" si="1"/>
        <v>PR14BRLWSW_D1</v>
      </c>
      <c r="C64" s="1251" t="s">
        <v>2882</v>
      </c>
      <c r="D64" s="1252" t="s">
        <v>2751</v>
      </c>
      <c r="E64" s="1253"/>
      <c r="F64" s="1254"/>
      <c r="G64" s="1254"/>
      <c r="H64" s="1254"/>
      <c r="I64" s="1254"/>
      <c r="J64" s="1254"/>
      <c r="K64" s="1254"/>
      <c r="L64" s="1254"/>
      <c r="M64" s="1255">
        <f t="shared" si="2"/>
        <v>0</v>
      </c>
      <c r="N64" s="1266" t="s">
        <v>2440</v>
      </c>
      <c r="O64" s="1259" t="s">
        <v>2896</v>
      </c>
      <c r="P64" s="1258" t="s">
        <v>2721</v>
      </c>
      <c r="Q64" s="1259" t="s">
        <v>2717</v>
      </c>
      <c r="R64" s="1258"/>
      <c r="S64" s="1259" t="s">
        <v>1880</v>
      </c>
      <c r="T64" s="1259" t="s">
        <v>2767</v>
      </c>
      <c r="U64" s="1260">
        <v>2</v>
      </c>
      <c r="V64" s="1267"/>
      <c r="W64" s="1262"/>
      <c r="X64" s="1262"/>
      <c r="Y64" s="1263"/>
      <c r="Z64" s="1262"/>
      <c r="AA64" s="1264"/>
      <c r="AB64" s="1267"/>
      <c r="AC64" s="1262"/>
      <c r="AD64" s="1262"/>
      <c r="AE64" s="1263"/>
      <c r="AF64" s="1262"/>
      <c r="AG64" s="1264"/>
    </row>
    <row r="65" spans="2:33" ht="15.75" hidden="1" customHeight="1" x14ac:dyDescent="0.2">
      <c r="B65" s="1250" t="str">
        <f t="shared" si="1"/>
        <v>PR14BRLWSW_E1</v>
      </c>
      <c r="C65" s="1251" t="s">
        <v>2882</v>
      </c>
      <c r="D65" s="1252" t="s">
        <v>2751</v>
      </c>
      <c r="E65" s="1253"/>
      <c r="F65" s="1254"/>
      <c r="G65" s="1254"/>
      <c r="H65" s="1254"/>
      <c r="I65" s="1254"/>
      <c r="J65" s="1254"/>
      <c r="K65" s="1254"/>
      <c r="L65" s="1254"/>
      <c r="M65" s="1255">
        <f t="shared" si="2"/>
        <v>0</v>
      </c>
      <c r="N65" s="1266" t="s">
        <v>2482</v>
      </c>
      <c r="O65" s="1259" t="s">
        <v>2897</v>
      </c>
      <c r="P65" s="1258" t="s">
        <v>2719</v>
      </c>
      <c r="Q65" s="1259" t="s">
        <v>2717</v>
      </c>
      <c r="R65" s="1258"/>
      <c r="S65" s="1259" t="s">
        <v>1923</v>
      </c>
      <c r="T65" s="1259" t="s">
        <v>2898</v>
      </c>
      <c r="U65" s="1265">
        <v>0</v>
      </c>
      <c r="V65" s="1267"/>
      <c r="W65" s="1262"/>
      <c r="X65" s="1262"/>
      <c r="Y65" s="1263"/>
      <c r="Z65" s="1262"/>
      <c r="AA65" s="1264"/>
      <c r="AB65" s="1267"/>
      <c r="AC65" s="1262"/>
      <c r="AD65" s="1262"/>
      <c r="AE65" s="1263"/>
      <c r="AF65" s="1262"/>
      <c r="AG65" s="1264"/>
    </row>
    <row r="66" spans="2:33" ht="15.75" hidden="1" customHeight="1" x14ac:dyDescent="0.2">
      <c r="B66" s="1250" t="str">
        <f t="shared" si="1"/>
        <v>PR14BRLWSW_F1</v>
      </c>
      <c r="C66" s="1251" t="s">
        <v>2882</v>
      </c>
      <c r="D66" s="1252" t="s">
        <v>2751</v>
      </c>
      <c r="E66" s="1253"/>
      <c r="F66" s="1254"/>
      <c r="G66" s="1254"/>
      <c r="H66" s="1254"/>
      <c r="I66" s="1254"/>
      <c r="J66" s="1254"/>
      <c r="K66" s="1254"/>
      <c r="L66" s="1254"/>
      <c r="M66" s="1255">
        <f t="shared" si="2"/>
        <v>0</v>
      </c>
      <c r="N66" s="1266" t="s">
        <v>2492</v>
      </c>
      <c r="O66" s="1259" t="s">
        <v>2899</v>
      </c>
      <c r="P66" s="1258" t="s">
        <v>2719</v>
      </c>
      <c r="Q66" s="1259" t="s">
        <v>2717</v>
      </c>
      <c r="R66" s="1258"/>
      <c r="S66" s="1259" t="s">
        <v>1923</v>
      </c>
      <c r="T66" s="1259" t="s">
        <v>2754</v>
      </c>
      <c r="U66" s="1265">
        <v>0</v>
      </c>
      <c r="V66" s="1267"/>
      <c r="W66" s="1262"/>
      <c r="X66" s="1262"/>
      <c r="Y66" s="1263"/>
      <c r="Z66" s="1262"/>
      <c r="AA66" s="1264"/>
      <c r="AB66" s="1267"/>
      <c r="AC66" s="1262"/>
      <c r="AD66" s="1262"/>
      <c r="AE66" s="1263"/>
      <c r="AF66" s="1262"/>
      <c r="AG66" s="1264"/>
    </row>
    <row r="67" spans="2:33" ht="15.75" hidden="1" customHeight="1" x14ac:dyDescent="0.2">
      <c r="B67" s="1250" t="str">
        <f t="shared" si="1"/>
        <v>PR14BRLWSW_G1</v>
      </c>
      <c r="C67" s="1251" t="s">
        <v>2882</v>
      </c>
      <c r="D67" s="1252" t="s">
        <v>2751</v>
      </c>
      <c r="E67" s="1253"/>
      <c r="F67" s="1254"/>
      <c r="G67" s="1254"/>
      <c r="H67" s="1254"/>
      <c r="I67" s="1254"/>
      <c r="J67" s="1254"/>
      <c r="K67" s="1254"/>
      <c r="L67" s="1254"/>
      <c r="M67" s="1255">
        <f t="shared" si="2"/>
        <v>0</v>
      </c>
      <c r="N67" s="1266" t="s">
        <v>2502</v>
      </c>
      <c r="O67" s="1259" t="s">
        <v>2900</v>
      </c>
      <c r="P67" s="1258" t="s">
        <v>2719</v>
      </c>
      <c r="Q67" s="1259" t="s">
        <v>2717</v>
      </c>
      <c r="R67" s="1258"/>
      <c r="S67" s="1259" t="s">
        <v>1880</v>
      </c>
      <c r="T67" s="1259" t="s">
        <v>2901</v>
      </c>
      <c r="U67" s="1260">
        <v>1</v>
      </c>
      <c r="V67" s="1267"/>
      <c r="W67" s="1262"/>
      <c r="X67" s="1262"/>
      <c r="Y67" s="1263"/>
      <c r="Z67" s="1262"/>
      <c r="AA67" s="1264"/>
      <c r="AB67" s="1267"/>
      <c r="AC67" s="1262"/>
      <c r="AD67" s="1262"/>
      <c r="AE67" s="1263"/>
      <c r="AF67" s="1262"/>
      <c r="AG67" s="1264"/>
    </row>
    <row r="68" spans="2:33" ht="15.75" hidden="1" customHeight="1" x14ac:dyDescent="0.2">
      <c r="B68" s="1250" t="str">
        <f t="shared" si="1"/>
        <v>PR14BRLWSW_H1</v>
      </c>
      <c r="C68" s="1251" t="s">
        <v>2882</v>
      </c>
      <c r="D68" s="1252" t="s">
        <v>2751</v>
      </c>
      <c r="E68" s="1253"/>
      <c r="F68" s="1254"/>
      <c r="G68" s="1254"/>
      <c r="H68" s="1254"/>
      <c r="I68" s="1254"/>
      <c r="J68" s="1254"/>
      <c r="K68" s="1254"/>
      <c r="L68" s="1254"/>
      <c r="M68" s="1255">
        <f t="shared" si="2"/>
        <v>0</v>
      </c>
      <c r="N68" s="1266" t="s">
        <v>2507</v>
      </c>
      <c r="O68" s="1259" t="s">
        <v>2902</v>
      </c>
      <c r="P68" s="1258" t="s">
        <v>2720</v>
      </c>
      <c r="Q68" s="1259"/>
      <c r="R68" s="1258"/>
      <c r="S68" s="1259" t="s">
        <v>1923</v>
      </c>
      <c r="T68" s="1259" t="s">
        <v>2903</v>
      </c>
      <c r="U68" s="1265">
        <v>0</v>
      </c>
      <c r="V68" s="1267"/>
      <c r="W68" s="1262"/>
      <c r="X68" s="1262"/>
      <c r="Y68" s="1263"/>
      <c r="Z68" s="1262"/>
      <c r="AA68" s="1264"/>
      <c r="AB68" s="1267"/>
      <c r="AC68" s="1262"/>
      <c r="AD68" s="1262"/>
      <c r="AE68" s="1263"/>
      <c r="AF68" s="1262"/>
      <c r="AG68" s="1264"/>
    </row>
    <row r="69" spans="2:33" ht="15.75" hidden="1" customHeight="1" x14ac:dyDescent="0.2">
      <c r="B69" s="1250" t="str">
        <f t="shared" si="1"/>
        <v>PR14BRLWSW_H2</v>
      </c>
      <c r="C69" s="1251" t="s">
        <v>2882</v>
      </c>
      <c r="D69" s="1252" t="s">
        <v>2751</v>
      </c>
      <c r="E69" s="1253"/>
      <c r="F69" s="1254"/>
      <c r="G69" s="1254"/>
      <c r="H69" s="1254"/>
      <c r="I69" s="1254"/>
      <c r="J69" s="1254"/>
      <c r="K69" s="1254"/>
      <c r="L69" s="1254"/>
      <c r="M69" s="1255">
        <f t="shared" si="2"/>
        <v>0</v>
      </c>
      <c r="N69" s="1266" t="s">
        <v>2904</v>
      </c>
      <c r="O69" s="1259" t="s">
        <v>2905</v>
      </c>
      <c r="P69" s="1258" t="s">
        <v>2720</v>
      </c>
      <c r="Q69" s="1259"/>
      <c r="R69" s="1258"/>
      <c r="S69" s="1259" t="s">
        <v>1912</v>
      </c>
      <c r="T69" s="1259" t="s">
        <v>2906</v>
      </c>
      <c r="U69" s="1260" t="s">
        <v>2824</v>
      </c>
      <c r="V69" s="1267"/>
      <c r="W69" s="1262"/>
      <c r="X69" s="1262"/>
      <c r="Y69" s="1263"/>
      <c r="Z69" s="1262"/>
      <c r="AA69" s="1264"/>
      <c r="AB69" s="1267"/>
      <c r="AC69" s="1262"/>
      <c r="AD69" s="1262"/>
      <c r="AE69" s="1263"/>
      <c r="AF69" s="1262"/>
      <c r="AG69" s="1264"/>
    </row>
    <row r="70" spans="2:33" ht="15.75" hidden="1" customHeight="1" x14ac:dyDescent="0.2">
      <c r="B70" s="1250" t="str">
        <f t="shared" ref="B70:B133" si="3">CONCATENATE("PR14", C70, D70, "_", N70)</f>
        <v>PR14BRLWSW_H3</v>
      </c>
      <c r="C70" s="1251" t="s">
        <v>2882</v>
      </c>
      <c r="D70" s="1252" t="s">
        <v>2751</v>
      </c>
      <c r="E70" s="1253"/>
      <c r="F70" s="1254"/>
      <c r="G70" s="1254"/>
      <c r="H70" s="1254"/>
      <c r="I70" s="1254"/>
      <c r="J70" s="1254"/>
      <c r="K70" s="1254"/>
      <c r="L70" s="1254"/>
      <c r="M70" s="1255">
        <f t="shared" si="2"/>
        <v>0</v>
      </c>
      <c r="N70" s="1266" t="s">
        <v>2907</v>
      </c>
      <c r="O70" s="1259" t="s">
        <v>2908</v>
      </c>
      <c r="P70" s="1258" t="s">
        <v>2720</v>
      </c>
      <c r="Q70" s="1259"/>
      <c r="R70" s="1258"/>
      <c r="S70" s="1259" t="s">
        <v>2764</v>
      </c>
      <c r="T70" s="1259" t="s">
        <v>2909</v>
      </c>
      <c r="U70" s="1260" t="s">
        <v>2764</v>
      </c>
      <c r="V70" s="1267"/>
      <c r="W70" s="1262"/>
      <c r="X70" s="1262"/>
      <c r="Y70" s="1263"/>
      <c r="Z70" s="1262"/>
      <c r="AA70" s="1264"/>
      <c r="AB70" s="1267"/>
      <c r="AC70" s="1262"/>
      <c r="AD70" s="1262"/>
      <c r="AE70" s="1263"/>
      <c r="AF70" s="1262"/>
      <c r="AG70" s="1264"/>
    </row>
    <row r="71" spans="2:33" ht="15.75" hidden="1" customHeight="1" x14ac:dyDescent="0.2">
      <c r="B71" s="1250" t="str">
        <f t="shared" si="3"/>
        <v>PR14BRLWSW_H4</v>
      </c>
      <c r="C71" s="1251" t="s">
        <v>2882</v>
      </c>
      <c r="D71" s="1252" t="s">
        <v>2751</v>
      </c>
      <c r="E71" s="1253"/>
      <c r="F71" s="1254"/>
      <c r="G71" s="1254"/>
      <c r="H71" s="1254"/>
      <c r="I71" s="1254"/>
      <c r="J71" s="1254"/>
      <c r="K71" s="1254"/>
      <c r="L71" s="1254"/>
      <c r="M71" s="1255">
        <f t="shared" ref="M71:M134" si="4">SUM(E71:L71)</f>
        <v>0</v>
      </c>
      <c r="N71" s="1266" t="s">
        <v>2910</v>
      </c>
      <c r="O71" s="1259" t="s">
        <v>2911</v>
      </c>
      <c r="P71" s="1258" t="s">
        <v>2720</v>
      </c>
      <c r="Q71" s="1259"/>
      <c r="R71" s="1258"/>
      <c r="S71" s="1259" t="s">
        <v>1880</v>
      </c>
      <c r="T71" s="1259" t="s">
        <v>2912</v>
      </c>
      <c r="U71" s="1265">
        <v>0</v>
      </c>
      <c r="V71" s="1267"/>
      <c r="W71" s="1262"/>
      <c r="X71" s="1262"/>
      <c r="Y71" s="1263"/>
      <c r="Z71" s="1262"/>
      <c r="AA71" s="1264"/>
      <c r="AB71" s="1267"/>
      <c r="AC71" s="1262"/>
      <c r="AD71" s="1262"/>
      <c r="AE71" s="1263"/>
      <c r="AF71" s="1262"/>
      <c r="AG71" s="1264"/>
    </row>
    <row r="72" spans="2:33" ht="15.75" hidden="1" customHeight="1" x14ac:dyDescent="0.2">
      <c r="B72" s="1250" t="str">
        <f t="shared" si="3"/>
        <v>PR14BRLHHR_G2</v>
      </c>
      <c r="C72" s="1251" t="s">
        <v>2882</v>
      </c>
      <c r="D72" s="1252" t="s">
        <v>2782</v>
      </c>
      <c r="E72" s="1253"/>
      <c r="F72" s="1254"/>
      <c r="G72" s="1254"/>
      <c r="H72" s="1254"/>
      <c r="I72" s="1254"/>
      <c r="J72" s="1254"/>
      <c r="K72" s="1254"/>
      <c r="L72" s="1254"/>
      <c r="M72" s="1255">
        <f t="shared" si="4"/>
        <v>0</v>
      </c>
      <c r="N72" s="1266" t="s">
        <v>2913</v>
      </c>
      <c r="O72" s="1259" t="s">
        <v>2914</v>
      </c>
      <c r="P72" s="1258" t="s">
        <v>2720</v>
      </c>
      <c r="Q72" s="1259"/>
      <c r="R72" s="1258"/>
      <c r="S72" s="1259" t="s">
        <v>1923</v>
      </c>
      <c r="T72" s="1259" t="s">
        <v>2915</v>
      </c>
      <c r="U72" s="1260">
        <v>1</v>
      </c>
      <c r="V72" s="1267"/>
      <c r="W72" s="1262"/>
      <c r="X72" s="1262"/>
      <c r="Y72" s="1263"/>
      <c r="Z72" s="1262"/>
      <c r="AA72" s="1264"/>
      <c r="AB72" s="1267"/>
      <c r="AC72" s="1262"/>
      <c r="AD72" s="1262"/>
      <c r="AE72" s="1263"/>
      <c r="AF72" s="1262"/>
      <c r="AG72" s="1264"/>
    </row>
    <row r="73" spans="2:33" ht="15.75" hidden="1" customHeight="1" x14ac:dyDescent="0.2">
      <c r="B73" s="1250" t="str">
        <f t="shared" si="3"/>
        <v>PR14BRLHHR_I1</v>
      </c>
      <c r="C73" s="1251" t="s">
        <v>2882</v>
      </c>
      <c r="D73" s="1252" t="s">
        <v>2782</v>
      </c>
      <c r="E73" s="1253"/>
      <c r="F73" s="1254"/>
      <c r="G73" s="1254"/>
      <c r="H73" s="1254"/>
      <c r="I73" s="1254"/>
      <c r="J73" s="1254"/>
      <c r="K73" s="1254"/>
      <c r="L73" s="1254"/>
      <c r="M73" s="1255">
        <f t="shared" si="4"/>
        <v>0</v>
      </c>
      <c r="N73" s="1266" t="s">
        <v>2512</v>
      </c>
      <c r="O73" s="1259" t="s">
        <v>2916</v>
      </c>
      <c r="P73" s="1258" t="s">
        <v>2720</v>
      </c>
      <c r="Q73" s="1259"/>
      <c r="R73" s="1258"/>
      <c r="S73" s="1259" t="s">
        <v>1880</v>
      </c>
      <c r="T73" s="1259" t="s">
        <v>2917</v>
      </c>
      <c r="U73" s="1260">
        <v>1</v>
      </c>
      <c r="V73" s="1267"/>
      <c r="W73" s="1262"/>
      <c r="X73" s="1262"/>
      <c r="Y73" s="1263"/>
      <c r="Z73" s="1262"/>
      <c r="AA73" s="1264"/>
      <c r="AB73" s="1267"/>
      <c r="AC73" s="1262"/>
      <c r="AD73" s="1262"/>
      <c r="AE73" s="1263"/>
      <c r="AF73" s="1262"/>
      <c r="AG73" s="1264"/>
    </row>
    <row r="74" spans="2:33" ht="15.75" hidden="1" customHeight="1" x14ac:dyDescent="0.2">
      <c r="B74" s="1250" t="str">
        <f t="shared" si="3"/>
        <v>PR14BRLHHR_J1</v>
      </c>
      <c r="C74" s="1251" t="s">
        <v>2882</v>
      </c>
      <c r="D74" s="1252" t="s">
        <v>2782</v>
      </c>
      <c r="E74" s="1253"/>
      <c r="F74" s="1254"/>
      <c r="G74" s="1254"/>
      <c r="H74" s="1254"/>
      <c r="I74" s="1254"/>
      <c r="J74" s="1254"/>
      <c r="K74" s="1254"/>
      <c r="L74" s="1254"/>
      <c r="M74" s="1255">
        <f t="shared" si="4"/>
        <v>0</v>
      </c>
      <c r="N74" s="1266" t="s">
        <v>2527</v>
      </c>
      <c r="O74" s="1259" t="s">
        <v>2918</v>
      </c>
      <c r="P74" s="1258" t="s">
        <v>2719</v>
      </c>
      <c r="Q74" s="1259" t="s">
        <v>2717</v>
      </c>
      <c r="R74" s="1258"/>
      <c r="S74" s="1259" t="s">
        <v>1912</v>
      </c>
      <c r="T74" s="1259" t="s">
        <v>2919</v>
      </c>
      <c r="U74" s="1260" t="s">
        <v>2824</v>
      </c>
      <c r="V74" s="1267"/>
      <c r="W74" s="1262"/>
      <c r="X74" s="1262"/>
      <c r="Y74" s="1263"/>
      <c r="Z74" s="1262"/>
      <c r="AA74" s="1264"/>
      <c r="AB74" s="1267"/>
      <c r="AC74" s="1262"/>
      <c r="AD74" s="1262"/>
      <c r="AE74" s="1263"/>
      <c r="AF74" s="1262"/>
      <c r="AG74" s="1264"/>
    </row>
    <row r="75" spans="2:33" ht="15.75" hidden="1" customHeight="1" x14ac:dyDescent="0.2">
      <c r="B75" s="1250" t="str">
        <f t="shared" si="3"/>
        <v>PR14BRLHHR_J2</v>
      </c>
      <c r="C75" s="1251" t="s">
        <v>2882</v>
      </c>
      <c r="D75" s="1252" t="s">
        <v>2782</v>
      </c>
      <c r="E75" s="1253"/>
      <c r="F75" s="1254"/>
      <c r="G75" s="1254"/>
      <c r="H75" s="1254"/>
      <c r="I75" s="1254"/>
      <c r="J75" s="1254"/>
      <c r="K75" s="1254"/>
      <c r="L75" s="1254"/>
      <c r="M75" s="1255">
        <f t="shared" si="4"/>
        <v>0</v>
      </c>
      <c r="N75" s="1266" t="s">
        <v>2920</v>
      </c>
      <c r="O75" s="1259" t="s">
        <v>2921</v>
      </c>
      <c r="P75" s="1258" t="s">
        <v>2720</v>
      </c>
      <c r="Q75" s="1259"/>
      <c r="R75" s="1258"/>
      <c r="S75" s="1259" t="s">
        <v>1880</v>
      </c>
      <c r="T75" s="1259" t="s">
        <v>2823</v>
      </c>
      <c r="U75" s="1265">
        <v>0</v>
      </c>
      <c r="V75" s="1267"/>
      <c r="W75" s="1262"/>
      <c r="X75" s="1262"/>
      <c r="Y75" s="1263"/>
      <c r="Z75" s="1262"/>
      <c r="AA75" s="1264"/>
      <c r="AB75" s="1267"/>
      <c r="AC75" s="1262"/>
      <c r="AD75" s="1262"/>
      <c r="AE75" s="1263"/>
      <c r="AF75" s="1262"/>
      <c r="AG75" s="1264"/>
    </row>
    <row r="76" spans="2:33" ht="15.75" hidden="1" customHeight="1" x14ac:dyDescent="0.2">
      <c r="B76" s="1250" t="str">
        <f t="shared" si="3"/>
        <v>PR14BRLHHR_J3</v>
      </c>
      <c r="C76" s="1251" t="s">
        <v>2882</v>
      </c>
      <c r="D76" s="1252" t="s">
        <v>2782</v>
      </c>
      <c r="E76" s="1253"/>
      <c r="F76" s="1254"/>
      <c r="G76" s="1254"/>
      <c r="H76" s="1254"/>
      <c r="I76" s="1254"/>
      <c r="J76" s="1254"/>
      <c r="K76" s="1254"/>
      <c r="L76" s="1254"/>
      <c r="M76" s="1255">
        <f t="shared" si="4"/>
        <v>0</v>
      </c>
      <c r="N76" s="1266" t="s">
        <v>2922</v>
      </c>
      <c r="O76" s="1259" t="s">
        <v>2923</v>
      </c>
      <c r="P76" s="1258" t="s">
        <v>2720</v>
      </c>
      <c r="Q76" s="1259"/>
      <c r="R76" s="1258"/>
      <c r="S76" s="1259" t="s">
        <v>1880</v>
      </c>
      <c r="T76" s="1259" t="s">
        <v>2823</v>
      </c>
      <c r="U76" s="1265">
        <v>0</v>
      </c>
      <c r="V76" s="1267"/>
      <c r="W76" s="1262"/>
      <c r="X76" s="1262"/>
      <c r="Y76" s="1263"/>
      <c r="Z76" s="1262"/>
      <c r="AA76" s="1264"/>
      <c r="AB76" s="1267"/>
      <c r="AC76" s="1262"/>
      <c r="AD76" s="1262"/>
      <c r="AE76" s="1263"/>
      <c r="AF76" s="1262"/>
      <c r="AG76" s="1264"/>
    </row>
    <row r="77" spans="2:33" ht="15.75" hidden="1" customHeight="1" x14ac:dyDescent="0.2">
      <c r="B77" s="1250" t="str">
        <f t="shared" si="3"/>
        <v>PR14BRLHHR_K1</v>
      </c>
      <c r="C77" s="1251" t="s">
        <v>2882</v>
      </c>
      <c r="D77" s="1252" t="s">
        <v>2782</v>
      </c>
      <c r="E77" s="1253"/>
      <c r="F77" s="1254"/>
      <c r="G77" s="1254"/>
      <c r="H77" s="1254"/>
      <c r="I77" s="1254"/>
      <c r="J77" s="1254"/>
      <c r="K77" s="1254"/>
      <c r="L77" s="1254"/>
      <c r="M77" s="1255">
        <f t="shared" si="4"/>
        <v>0</v>
      </c>
      <c r="N77" s="1266" t="s">
        <v>2542</v>
      </c>
      <c r="O77" s="1259" t="s">
        <v>2924</v>
      </c>
      <c r="P77" s="1258" t="s">
        <v>2720</v>
      </c>
      <c r="Q77" s="1259"/>
      <c r="R77" s="1258"/>
      <c r="S77" s="1259" t="s">
        <v>1880</v>
      </c>
      <c r="T77" s="1259" t="s">
        <v>2823</v>
      </c>
      <c r="U77" s="1260">
        <v>1</v>
      </c>
      <c r="V77" s="1267"/>
      <c r="W77" s="1262"/>
      <c r="X77" s="1262"/>
      <c r="Y77" s="1263"/>
      <c r="Z77" s="1262"/>
      <c r="AA77" s="1264"/>
      <c r="AB77" s="1267"/>
      <c r="AC77" s="1262"/>
      <c r="AD77" s="1262"/>
      <c r="AE77" s="1263"/>
      <c r="AF77" s="1262"/>
      <c r="AG77" s="1264"/>
    </row>
    <row r="78" spans="2:33" ht="15.75" hidden="1" customHeight="1" x14ac:dyDescent="0.2">
      <c r="B78" s="1250" t="str">
        <f t="shared" si="3"/>
        <v>PR14BRLHHR_L1</v>
      </c>
      <c r="C78" s="1251" t="s">
        <v>2882</v>
      </c>
      <c r="D78" s="1252" t="s">
        <v>2782</v>
      </c>
      <c r="E78" s="1253"/>
      <c r="F78" s="1254"/>
      <c r="G78" s="1254"/>
      <c r="H78" s="1254"/>
      <c r="I78" s="1254"/>
      <c r="J78" s="1254"/>
      <c r="K78" s="1254"/>
      <c r="L78" s="1254"/>
      <c r="M78" s="1255">
        <f t="shared" si="4"/>
        <v>0</v>
      </c>
      <c r="N78" s="1266" t="s">
        <v>2551</v>
      </c>
      <c r="O78" s="1259" t="s">
        <v>2925</v>
      </c>
      <c r="P78" s="1258" t="s">
        <v>2720</v>
      </c>
      <c r="Q78" s="1259"/>
      <c r="R78" s="1258"/>
      <c r="S78" s="1259" t="s">
        <v>1923</v>
      </c>
      <c r="T78" s="1259" t="s">
        <v>2898</v>
      </c>
      <c r="U78" s="1265">
        <v>0</v>
      </c>
      <c r="V78" s="1267"/>
      <c r="W78" s="1262"/>
      <c r="X78" s="1262"/>
      <c r="Y78" s="1263"/>
      <c r="Z78" s="1262"/>
      <c r="AA78" s="1264"/>
      <c r="AB78" s="1267"/>
      <c r="AC78" s="1262"/>
      <c r="AD78" s="1262"/>
      <c r="AE78" s="1263"/>
      <c r="AF78" s="1262"/>
      <c r="AG78" s="1264"/>
    </row>
    <row r="79" spans="2:33" ht="15.75" hidden="1" customHeight="1" x14ac:dyDescent="0.2">
      <c r="B79" s="1250" t="str">
        <f t="shared" si="3"/>
        <v>PR14DVWWSW_A1</v>
      </c>
      <c r="C79" s="1251" t="s">
        <v>2926</v>
      </c>
      <c r="D79" s="1252" t="s">
        <v>2751</v>
      </c>
      <c r="E79" s="1253"/>
      <c r="F79" s="1254"/>
      <c r="G79" s="1254"/>
      <c r="H79" s="1254"/>
      <c r="I79" s="1254"/>
      <c r="J79" s="1254"/>
      <c r="K79" s="1254"/>
      <c r="L79" s="1254"/>
      <c r="M79" s="1255">
        <f t="shared" si="4"/>
        <v>0</v>
      </c>
      <c r="N79" s="1266" t="s">
        <v>2348</v>
      </c>
      <c r="O79" s="1259" t="s">
        <v>2927</v>
      </c>
      <c r="P79" s="1258" t="s">
        <v>2719</v>
      </c>
      <c r="Q79" s="1259" t="s">
        <v>2717</v>
      </c>
      <c r="R79" s="1258"/>
      <c r="S79" s="1259" t="s">
        <v>1923</v>
      </c>
      <c r="T79" s="1259" t="s">
        <v>2770</v>
      </c>
      <c r="U79" s="1260">
        <v>2</v>
      </c>
      <c r="V79" s="1261"/>
      <c r="W79" s="1262"/>
      <c r="X79" s="1262"/>
      <c r="Y79" s="1263"/>
      <c r="Z79" s="1262"/>
      <c r="AA79" s="1264"/>
      <c r="AB79" s="1261"/>
      <c r="AC79" s="1262"/>
      <c r="AD79" s="1262"/>
      <c r="AE79" s="1263"/>
      <c r="AF79" s="1262"/>
      <c r="AG79" s="1264"/>
    </row>
    <row r="80" spans="2:33" ht="15.75" hidden="1" customHeight="1" x14ac:dyDescent="0.2">
      <c r="B80" s="1250" t="str">
        <f t="shared" si="3"/>
        <v>PR14DVWWSW_A2</v>
      </c>
      <c r="C80" s="1251" t="s">
        <v>2926</v>
      </c>
      <c r="D80" s="1252" t="s">
        <v>2751</v>
      </c>
      <c r="E80" s="1253"/>
      <c r="F80" s="1254"/>
      <c r="G80" s="1254"/>
      <c r="H80" s="1254"/>
      <c r="I80" s="1254"/>
      <c r="J80" s="1254"/>
      <c r="K80" s="1254"/>
      <c r="L80" s="1254"/>
      <c r="M80" s="1255">
        <f t="shared" si="4"/>
        <v>0</v>
      </c>
      <c r="N80" s="1266" t="s">
        <v>2884</v>
      </c>
      <c r="O80" s="1259" t="s">
        <v>2928</v>
      </c>
      <c r="P80" s="1258" t="s">
        <v>2721</v>
      </c>
      <c r="Q80" s="1259" t="s">
        <v>2717</v>
      </c>
      <c r="R80" s="1258"/>
      <c r="S80" s="1259" t="s">
        <v>1880</v>
      </c>
      <c r="T80" s="1259" t="s">
        <v>2767</v>
      </c>
      <c r="U80" s="1260">
        <v>2</v>
      </c>
      <c r="V80" s="1261"/>
      <c r="W80" s="1262"/>
      <c r="X80" s="1262"/>
      <c r="Y80" s="1263"/>
      <c r="Z80" s="1262"/>
      <c r="AA80" s="1264"/>
      <c r="AB80" s="1261"/>
      <c r="AC80" s="1262"/>
      <c r="AD80" s="1262"/>
      <c r="AE80" s="1263"/>
      <c r="AF80" s="1262"/>
      <c r="AG80" s="1264"/>
    </row>
    <row r="81" spans="2:33" ht="15.75" hidden="1" customHeight="1" x14ac:dyDescent="0.2">
      <c r="B81" s="1250" t="str">
        <f t="shared" si="3"/>
        <v>PR14DVWWSW_A3</v>
      </c>
      <c r="C81" s="1251" t="s">
        <v>2926</v>
      </c>
      <c r="D81" s="1252" t="s">
        <v>2751</v>
      </c>
      <c r="E81" s="1253"/>
      <c r="F81" s="1254"/>
      <c r="G81" s="1254"/>
      <c r="H81" s="1254"/>
      <c r="I81" s="1254"/>
      <c r="J81" s="1254"/>
      <c r="K81" s="1254"/>
      <c r="L81" s="1254"/>
      <c r="M81" s="1255">
        <f t="shared" si="4"/>
        <v>0</v>
      </c>
      <c r="N81" s="1266" t="s">
        <v>2888</v>
      </c>
      <c r="O81" s="1259" t="s">
        <v>2929</v>
      </c>
      <c r="P81" s="1258" t="s">
        <v>2721</v>
      </c>
      <c r="Q81" s="1259" t="s">
        <v>2886</v>
      </c>
      <c r="R81" s="1258"/>
      <c r="S81" s="1259" t="s">
        <v>1912</v>
      </c>
      <c r="T81" s="1259" t="s">
        <v>2930</v>
      </c>
      <c r="U81" s="1260" t="s">
        <v>2824</v>
      </c>
      <c r="V81" s="1261"/>
      <c r="W81" s="1262"/>
      <c r="X81" s="1262"/>
      <c r="Y81" s="1263"/>
      <c r="Z81" s="1262"/>
      <c r="AA81" s="1264"/>
      <c r="AB81" s="1261"/>
      <c r="AC81" s="1262"/>
      <c r="AD81" s="1262"/>
      <c r="AE81" s="1263"/>
      <c r="AF81" s="1262"/>
      <c r="AG81" s="1264"/>
    </row>
    <row r="82" spans="2:33" ht="15.75" hidden="1" customHeight="1" x14ac:dyDescent="0.2">
      <c r="B82" s="1250" t="str">
        <f t="shared" si="3"/>
        <v>PR14DVWWSW_A4</v>
      </c>
      <c r="C82" s="1251" t="s">
        <v>2926</v>
      </c>
      <c r="D82" s="1252" t="s">
        <v>2751</v>
      </c>
      <c r="E82" s="1253"/>
      <c r="F82" s="1254"/>
      <c r="G82" s="1254"/>
      <c r="H82" s="1254"/>
      <c r="I82" s="1254"/>
      <c r="J82" s="1254"/>
      <c r="K82" s="1254"/>
      <c r="L82" s="1254"/>
      <c r="M82" s="1255">
        <f t="shared" si="4"/>
        <v>0</v>
      </c>
      <c r="N82" s="1266" t="s">
        <v>2931</v>
      </c>
      <c r="O82" s="1259" t="s">
        <v>2932</v>
      </c>
      <c r="P82" s="1258" t="s">
        <v>2721</v>
      </c>
      <c r="Q82" s="1259" t="s">
        <v>2886</v>
      </c>
      <c r="R82" s="1258"/>
      <c r="S82" s="1259" t="s">
        <v>1912</v>
      </c>
      <c r="T82" s="1259" t="s">
        <v>2933</v>
      </c>
      <c r="U82" s="1260" t="s">
        <v>2824</v>
      </c>
      <c r="V82" s="1261"/>
      <c r="W82" s="1262"/>
      <c r="X82" s="1262"/>
      <c r="Y82" s="1263"/>
      <c r="Z82" s="1262"/>
      <c r="AA82" s="1264"/>
      <c r="AB82" s="1261"/>
      <c r="AC82" s="1262"/>
      <c r="AD82" s="1262"/>
      <c r="AE82" s="1263"/>
      <c r="AF82" s="1262"/>
      <c r="AG82" s="1264"/>
    </row>
    <row r="83" spans="2:33" ht="15.75" hidden="1" customHeight="1" x14ac:dyDescent="0.2">
      <c r="B83" s="1250" t="str">
        <f t="shared" si="3"/>
        <v>PR14DVWWSW_B1</v>
      </c>
      <c r="C83" s="1251" t="s">
        <v>2926</v>
      </c>
      <c r="D83" s="1252" t="s">
        <v>2751</v>
      </c>
      <c r="E83" s="1253"/>
      <c r="F83" s="1254"/>
      <c r="G83" s="1254"/>
      <c r="H83" s="1254"/>
      <c r="I83" s="1254"/>
      <c r="J83" s="1254"/>
      <c r="K83" s="1254"/>
      <c r="L83" s="1254"/>
      <c r="M83" s="1255">
        <f t="shared" si="4"/>
        <v>0</v>
      </c>
      <c r="N83" s="1266" t="s">
        <v>2373</v>
      </c>
      <c r="O83" s="1259" t="s">
        <v>2934</v>
      </c>
      <c r="P83" s="1258" t="s">
        <v>2719</v>
      </c>
      <c r="Q83" s="1259" t="s">
        <v>2717</v>
      </c>
      <c r="R83" s="1258"/>
      <c r="S83" s="1259" t="s">
        <v>2723</v>
      </c>
      <c r="T83" s="1259" t="s">
        <v>2935</v>
      </c>
      <c r="U83" s="1260">
        <v>2</v>
      </c>
      <c r="V83" s="1261"/>
      <c r="W83" s="1262"/>
      <c r="X83" s="1262"/>
      <c r="Y83" s="1263"/>
      <c r="Z83" s="1262"/>
      <c r="AA83" s="1264"/>
      <c r="AB83" s="1261"/>
      <c r="AC83" s="1262"/>
      <c r="AD83" s="1262"/>
      <c r="AE83" s="1263"/>
      <c r="AF83" s="1262"/>
      <c r="AG83" s="1264"/>
    </row>
    <row r="84" spans="2:33" ht="15.75" hidden="1" customHeight="1" x14ac:dyDescent="0.2">
      <c r="B84" s="1250" t="str">
        <f t="shared" si="3"/>
        <v>PR14DVWWSW_B2</v>
      </c>
      <c r="C84" s="1251" t="s">
        <v>2926</v>
      </c>
      <c r="D84" s="1252" t="s">
        <v>2751</v>
      </c>
      <c r="E84" s="1253"/>
      <c r="F84" s="1254"/>
      <c r="G84" s="1254"/>
      <c r="H84" s="1254"/>
      <c r="I84" s="1254"/>
      <c r="J84" s="1254"/>
      <c r="K84" s="1254"/>
      <c r="L84" s="1254"/>
      <c r="M84" s="1255">
        <f t="shared" si="4"/>
        <v>0</v>
      </c>
      <c r="N84" s="1266" t="s">
        <v>2936</v>
      </c>
      <c r="O84" s="1259" t="s">
        <v>2937</v>
      </c>
      <c r="P84" s="1258" t="s">
        <v>2719</v>
      </c>
      <c r="Q84" s="1259" t="s">
        <v>2717</v>
      </c>
      <c r="R84" s="1258"/>
      <c r="S84" s="1259" t="s">
        <v>1923</v>
      </c>
      <c r="T84" s="1259" t="s">
        <v>2938</v>
      </c>
      <c r="U84" s="1260">
        <v>1</v>
      </c>
      <c r="V84" s="1261"/>
      <c r="W84" s="1262"/>
      <c r="X84" s="1262"/>
      <c r="Y84" s="1263"/>
      <c r="Z84" s="1262"/>
      <c r="AA84" s="1264"/>
      <c r="AB84" s="1261"/>
      <c r="AC84" s="1262"/>
      <c r="AD84" s="1262"/>
      <c r="AE84" s="1263"/>
      <c r="AF84" s="1262"/>
      <c r="AG84" s="1264"/>
    </row>
    <row r="85" spans="2:33" ht="15.75" hidden="1" customHeight="1" x14ac:dyDescent="0.2">
      <c r="B85" s="1250" t="str">
        <f t="shared" si="3"/>
        <v>PR14DVWWSW_B3</v>
      </c>
      <c r="C85" s="1251" t="s">
        <v>2926</v>
      </c>
      <c r="D85" s="1252" t="s">
        <v>2751</v>
      </c>
      <c r="E85" s="1253"/>
      <c r="F85" s="1254"/>
      <c r="G85" s="1254"/>
      <c r="H85" s="1254"/>
      <c r="I85" s="1254"/>
      <c r="J85" s="1254"/>
      <c r="K85" s="1254"/>
      <c r="L85" s="1254"/>
      <c r="M85" s="1255">
        <f t="shared" si="4"/>
        <v>0</v>
      </c>
      <c r="N85" s="1266" t="s">
        <v>2939</v>
      </c>
      <c r="O85" s="1259" t="s">
        <v>2940</v>
      </c>
      <c r="P85" s="1258" t="s">
        <v>2720</v>
      </c>
      <c r="Q85" s="1259"/>
      <c r="R85" s="1258"/>
      <c r="S85" s="1259" t="s">
        <v>2722</v>
      </c>
      <c r="T85" s="1259" t="s">
        <v>2801</v>
      </c>
      <c r="U85" s="1265">
        <v>0</v>
      </c>
      <c r="V85" s="1261"/>
      <c r="W85" s="1262"/>
      <c r="X85" s="1262"/>
      <c r="Y85" s="1263"/>
      <c r="Z85" s="1262"/>
      <c r="AA85" s="1264"/>
      <c r="AB85" s="1261"/>
      <c r="AC85" s="1262"/>
      <c r="AD85" s="1262"/>
      <c r="AE85" s="1263"/>
      <c r="AF85" s="1262"/>
      <c r="AG85" s="1264"/>
    </row>
    <row r="86" spans="2:33" ht="15.75" hidden="1" customHeight="1" x14ac:dyDescent="0.2">
      <c r="B86" s="1250" t="str">
        <f t="shared" si="3"/>
        <v>PR14DVWWSW_B4</v>
      </c>
      <c r="C86" s="1251" t="s">
        <v>2926</v>
      </c>
      <c r="D86" s="1252" t="s">
        <v>2751</v>
      </c>
      <c r="E86" s="1253"/>
      <c r="F86" s="1254"/>
      <c r="G86" s="1254"/>
      <c r="H86" s="1254"/>
      <c r="I86" s="1254"/>
      <c r="J86" s="1254"/>
      <c r="K86" s="1254"/>
      <c r="L86" s="1254"/>
      <c r="M86" s="1255">
        <f t="shared" si="4"/>
        <v>0</v>
      </c>
      <c r="N86" s="1266" t="s">
        <v>2941</v>
      </c>
      <c r="O86" s="1259" t="s">
        <v>2942</v>
      </c>
      <c r="P86" s="1258" t="s">
        <v>2719</v>
      </c>
      <c r="Q86" s="1259" t="s">
        <v>2717</v>
      </c>
      <c r="R86" s="1258"/>
      <c r="S86" s="1259" t="s">
        <v>1923</v>
      </c>
      <c r="T86" s="1259" t="s">
        <v>2776</v>
      </c>
      <c r="U86" s="1265">
        <v>0</v>
      </c>
      <c r="V86" s="1261"/>
      <c r="W86" s="1262"/>
      <c r="X86" s="1262"/>
      <c r="Y86" s="1263"/>
      <c r="Z86" s="1262"/>
      <c r="AA86" s="1264"/>
      <c r="AB86" s="1261"/>
      <c r="AC86" s="1262"/>
      <c r="AD86" s="1262"/>
      <c r="AE86" s="1263"/>
      <c r="AF86" s="1262"/>
      <c r="AG86" s="1264"/>
    </row>
    <row r="87" spans="2:33" ht="15.75" hidden="1" customHeight="1" x14ac:dyDescent="0.2">
      <c r="B87" s="1250" t="str">
        <f t="shared" si="3"/>
        <v>PR14DVWWSW_C1</v>
      </c>
      <c r="C87" s="1251" t="s">
        <v>2926</v>
      </c>
      <c r="D87" s="1252" t="s">
        <v>2751</v>
      </c>
      <c r="E87" s="1253"/>
      <c r="F87" s="1254"/>
      <c r="G87" s="1254"/>
      <c r="H87" s="1254"/>
      <c r="I87" s="1254"/>
      <c r="J87" s="1254"/>
      <c r="K87" s="1254"/>
      <c r="L87" s="1254"/>
      <c r="M87" s="1255">
        <f t="shared" si="4"/>
        <v>0</v>
      </c>
      <c r="N87" s="1266" t="s">
        <v>2398</v>
      </c>
      <c r="O87" s="1259" t="s">
        <v>2943</v>
      </c>
      <c r="P87" s="1258" t="s">
        <v>2720</v>
      </c>
      <c r="Q87" s="1259"/>
      <c r="R87" s="1258"/>
      <c r="S87" s="1259" t="s">
        <v>1923</v>
      </c>
      <c r="T87" s="1259" t="s">
        <v>2944</v>
      </c>
      <c r="U87" s="1265">
        <v>0</v>
      </c>
      <c r="V87" s="1261"/>
      <c r="W87" s="1262"/>
      <c r="X87" s="1262"/>
      <c r="Y87" s="1263"/>
      <c r="Z87" s="1262"/>
      <c r="AA87" s="1264"/>
      <c r="AB87" s="1261"/>
      <c r="AC87" s="1262"/>
      <c r="AD87" s="1262"/>
      <c r="AE87" s="1263"/>
      <c r="AF87" s="1262"/>
      <c r="AG87" s="1264"/>
    </row>
    <row r="88" spans="2:33" ht="15.75" hidden="1" customHeight="1" x14ac:dyDescent="0.2">
      <c r="B88" s="1250" t="str">
        <f t="shared" si="3"/>
        <v>PR14DVWWSW_D1</v>
      </c>
      <c r="C88" s="1251" t="s">
        <v>2926</v>
      </c>
      <c r="D88" s="1252" t="s">
        <v>2751</v>
      </c>
      <c r="E88" s="1253"/>
      <c r="F88" s="1254"/>
      <c r="G88" s="1254"/>
      <c r="H88" s="1254"/>
      <c r="I88" s="1254"/>
      <c r="J88" s="1254"/>
      <c r="K88" s="1254"/>
      <c r="L88" s="1254"/>
      <c r="M88" s="1255">
        <f t="shared" si="4"/>
        <v>0</v>
      </c>
      <c r="N88" s="1266" t="s">
        <v>2440</v>
      </c>
      <c r="O88" s="1259" t="s">
        <v>2945</v>
      </c>
      <c r="P88" s="1258" t="s">
        <v>2720</v>
      </c>
      <c r="Q88" s="1259"/>
      <c r="R88" s="1258"/>
      <c r="S88" s="1259" t="s">
        <v>1880</v>
      </c>
      <c r="T88" s="1259" t="s">
        <v>2823</v>
      </c>
      <c r="U88" s="1260" t="s">
        <v>2824</v>
      </c>
      <c r="V88" s="1261"/>
      <c r="W88" s="1262"/>
      <c r="X88" s="1262"/>
      <c r="Y88" s="1263"/>
      <c r="Z88" s="1262"/>
      <c r="AA88" s="1264"/>
      <c r="AB88" s="1261"/>
      <c r="AC88" s="1262"/>
      <c r="AD88" s="1262"/>
      <c r="AE88" s="1263"/>
      <c r="AF88" s="1262"/>
      <c r="AG88" s="1264"/>
    </row>
    <row r="89" spans="2:33" ht="15.75" hidden="1" customHeight="1" x14ac:dyDescent="0.2">
      <c r="B89" s="1250" t="str">
        <f t="shared" si="3"/>
        <v>PR14DVWNHHR_F1</v>
      </c>
      <c r="C89" s="1251" t="s">
        <v>2926</v>
      </c>
      <c r="D89" s="1252" t="s">
        <v>2946</v>
      </c>
      <c r="E89" s="1253"/>
      <c r="F89" s="1254"/>
      <c r="G89" s="1254"/>
      <c r="H89" s="1254"/>
      <c r="I89" s="1254"/>
      <c r="J89" s="1254"/>
      <c r="K89" s="1254"/>
      <c r="L89" s="1254"/>
      <c r="M89" s="1255">
        <f t="shared" si="4"/>
        <v>0</v>
      </c>
      <c r="N89" s="1266" t="s">
        <v>2492</v>
      </c>
      <c r="O89" s="1259" t="s">
        <v>2947</v>
      </c>
      <c r="P89" s="1258" t="s">
        <v>2719</v>
      </c>
      <c r="Q89" s="1259" t="s">
        <v>2717</v>
      </c>
      <c r="R89" s="1258"/>
      <c r="S89" s="1259" t="s">
        <v>2722</v>
      </c>
      <c r="T89" s="1259" t="s">
        <v>2785</v>
      </c>
      <c r="U89" s="1260">
        <v>1</v>
      </c>
      <c r="V89" s="1261"/>
      <c r="W89" s="1262"/>
      <c r="X89" s="1262"/>
      <c r="Y89" s="1263"/>
      <c r="Z89" s="1262"/>
      <c r="AA89" s="1264"/>
      <c r="AB89" s="1261"/>
      <c r="AC89" s="1262"/>
      <c r="AD89" s="1262"/>
      <c r="AE89" s="1263"/>
      <c r="AF89" s="1262"/>
      <c r="AG89" s="1264"/>
    </row>
    <row r="90" spans="2:33" ht="15.75" hidden="1" customHeight="1" x14ac:dyDescent="0.2">
      <c r="B90" s="1250" t="str">
        <f t="shared" si="3"/>
        <v>PR14DVWHHR_E1</v>
      </c>
      <c r="C90" s="1251" t="s">
        <v>2926</v>
      </c>
      <c r="D90" s="1252" t="s">
        <v>2782</v>
      </c>
      <c r="E90" s="1253"/>
      <c r="F90" s="1254"/>
      <c r="G90" s="1254"/>
      <c r="H90" s="1254"/>
      <c r="I90" s="1254"/>
      <c r="J90" s="1254"/>
      <c r="K90" s="1254"/>
      <c r="L90" s="1254"/>
      <c r="M90" s="1255">
        <f t="shared" si="4"/>
        <v>0</v>
      </c>
      <c r="N90" s="1266" t="s">
        <v>2482</v>
      </c>
      <c r="O90" s="1259" t="s">
        <v>2948</v>
      </c>
      <c r="P90" s="1258" t="s">
        <v>2720</v>
      </c>
      <c r="Q90" s="1259"/>
      <c r="R90" s="1258"/>
      <c r="S90" s="1259" t="s">
        <v>1923</v>
      </c>
      <c r="T90" s="1259" t="s">
        <v>2949</v>
      </c>
      <c r="U90" s="1260">
        <v>2</v>
      </c>
      <c r="V90" s="1261"/>
      <c r="W90" s="1262"/>
      <c r="X90" s="1262"/>
      <c r="Y90" s="1263"/>
      <c r="Z90" s="1262"/>
      <c r="AA90" s="1264"/>
      <c r="AB90" s="1261"/>
      <c r="AC90" s="1262"/>
      <c r="AD90" s="1262"/>
      <c r="AE90" s="1263"/>
      <c r="AF90" s="1262"/>
      <c r="AG90" s="1264"/>
    </row>
    <row r="91" spans="2:33" ht="15.75" hidden="1" customHeight="1" x14ac:dyDescent="0.2">
      <c r="B91" s="1250" t="str">
        <f t="shared" si="3"/>
        <v>PR14DVWHHR_E2</v>
      </c>
      <c r="C91" s="1251" t="s">
        <v>2926</v>
      </c>
      <c r="D91" s="1252" t="s">
        <v>2782</v>
      </c>
      <c r="E91" s="1253"/>
      <c r="F91" s="1254"/>
      <c r="G91" s="1254"/>
      <c r="H91" s="1254"/>
      <c r="I91" s="1254"/>
      <c r="J91" s="1254"/>
      <c r="K91" s="1254"/>
      <c r="L91" s="1254"/>
      <c r="M91" s="1255">
        <f t="shared" si="4"/>
        <v>0</v>
      </c>
      <c r="N91" s="1266" t="s">
        <v>2950</v>
      </c>
      <c r="O91" s="1259" t="s">
        <v>2951</v>
      </c>
      <c r="P91" s="1258" t="s">
        <v>2719</v>
      </c>
      <c r="Q91" s="1259" t="s">
        <v>2717</v>
      </c>
      <c r="R91" s="1258"/>
      <c r="S91" s="1259" t="s">
        <v>2722</v>
      </c>
      <c r="T91" s="1259" t="s">
        <v>2785</v>
      </c>
      <c r="U91" s="1260">
        <v>1</v>
      </c>
      <c r="V91" s="1261"/>
      <c r="W91" s="1262"/>
      <c r="X91" s="1262"/>
      <c r="Y91" s="1263"/>
      <c r="Z91" s="1262"/>
      <c r="AA91" s="1264"/>
      <c r="AB91" s="1261"/>
      <c r="AC91" s="1262"/>
      <c r="AD91" s="1262"/>
      <c r="AE91" s="1263"/>
      <c r="AF91" s="1262"/>
      <c r="AG91" s="1264"/>
    </row>
    <row r="92" spans="2:33" ht="15.75" hidden="1" customHeight="1" x14ac:dyDescent="0.2">
      <c r="B92" s="1250" t="str">
        <f t="shared" si="3"/>
        <v>PR14NESWSW_W-A1</v>
      </c>
      <c r="C92" s="1251" t="s">
        <v>2952</v>
      </c>
      <c r="D92" s="1252" t="s">
        <v>2751</v>
      </c>
      <c r="E92" s="1253"/>
      <c r="F92" s="1254"/>
      <c r="G92" s="1254"/>
      <c r="H92" s="1254"/>
      <c r="I92" s="1254"/>
      <c r="J92" s="1254"/>
      <c r="K92" s="1254"/>
      <c r="L92" s="1254"/>
      <c r="M92" s="1255">
        <f t="shared" si="4"/>
        <v>0</v>
      </c>
      <c r="N92" s="1266" t="s">
        <v>2752</v>
      </c>
      <c r="O92" s="1259" t="s">
        <v>2953</v>
      </c>
      <c r="P92" s="1258" t="s">
        <v>2720</v>
      </c>
      <c r="Q92" s="1259"/>
      <c r="R92" s="1258"/>
      <c r="S92" s="1259" t="s">
        <v>2954</v>
      </c>
      <c r="T92" s="1259" t="s">
        <v>2955</v>
      </c>
      <c r="U92" s="1260" t="s">
        <v>2824</v>
      </c>
      <c r="V92" s="1261"/>
      <c r="W92" s="1262"/>
      <c r="X92" s="1262"/>
      <c r="Y92" s="1263"/>
      <c r="Z92" s="1262"/>
      <c r="AA92" s="1264"/>
      <c r="AB92" s="1261"/>
      <c r="AC92" s="1262"/>
      <c r="AD92" s="1262"/>
      <c r="AE92" s="1263"/>
      <c r="AF92" s="1262"/>
      <c r="AG92" s="1264"/>
    </row>
    <row r="93" spans="2:33" ht="15.75" hidden="1" customHeight="1" x14ac:dyDescent="0.2">
      <c r="B93" s="1250" t="str">
        <f t="shared" si="3"/>
        <v>PR14NESWSW_W-B1</v>
      </c>
      <c r="C93" s="1251" t="s">
        <v>2952</v>
      </c>
      <c r="D93" s="1252" t="s">
        <v>2751</v>
      </c>
      <c r="E93" s="1253"/>
      <c r="F93" s="1254"/>
      <c r="G93" s="1254"/>
      <c r="H93" s="1254"/>
      <c r="I93" s="1254"/>
      <c r="J93" s="1254"/>
      <c r="K93" s="1254"/>
      <c r="L93" s="1254"/>
      <c r="M93" s="1255">
        <f t="shared" si="4"/>
        <v>0</v>
      </c>
      <c r="N93" s="1266" t="s">
        <v>2765</v>
      </c>
      <c r="O93" s="1259" t="s">
        <v>2956</v>
      </c>
      <c r="P93" s="1258" t="s">
        <v>2719</v>
      </c>
      <c r="Q93" s="1259" t="s">
        <v>2886</v>
      </c>
      <c r="R93" s="1258"/>
      <c r="S93" s="1259" t="s">
        <v>1923</v>
      </c>
      <c r="T93" s="1259" t="s">
        <v>2957</v>
      </c>
      <c r="U93" s="1265">
        <v>0</v>
      </c>
      <c r="V93" s="1261"/>
      <c r="W93" s="1262"/>
      <c r="X93" s="1262"/>
      <c r="Y93" s="1263"/>
      <c r="Z93" s="1262"/>
      <c r="AA93" s="1264"/>
      <c r="AB93" s="1261"/>
      <c r="AC93" s="1262"/>
      <c r="AD93" s="1262"/>
      <c r="AE93" s="1263"/>
      <c r="AF93" s="1262"/>
      <c r="AG93" s="1264"/>
    </row>
    <row r="94" spans="2:33" ht="15.75" hidden="1" customHeight="1" x14ac:dyDescent="0.2">
      <c r="B94" s="1250" t="str">
        <f t="shared" si="3"/>
        <v>PR14NESWSW_W-B2</v>
      </c>
      <c r="C94" s="1251" t="s">
        <v>2952</v>
      </c>
      <c r="D94" s="1252" t="s">
        <v>2751</v>
      </c>
      <c r="E94" s="1253"/>
      <c r="F94" s="1254"/>
      <c r="G94" s="1254"/>
      <c r="H94" s="1254"/>
      <c r="I94" s="1254"/>
      <c r="J94" s="1254"/>
      <c r="K94" s="1254"/>
      <c r="L94" s="1254"/>
      <c r="M94" s="1255">
        <f t="shared" si="4"/>
        <v>0</v>
      </c>
      <c r="N94" s="1266" t="s">
        <v>2768</v>
      </c>
      <c r="O94" s="1259" t="s">
        <v>2958</v>
      </c>
      <c r="P94" s="1258" t="s">
        <v>2721</v>
      </c>
      <c r="Q94" s="1259" t="s">
        <v>2886</v>
      </c>
      <c r="R94" s="1258"/>
      <c r="S94" s="1259" t="s">
        <v>1880</v>
      </c>
      <c r="T94" s="1259" t="s">
        <v>2767</v>
      </c>
      <c r="U94" s="1260">
        <v>3</v>
      </c>
      <c r="V94" s="1261"/>
      <c r="W94" s="1262"/>
      <c r="X94" s="1262"/>
      <c r="Y94" s="1263"/>
      <c r="Z94" s="1262"/>
      <c r="AA94" s="1264"/>
      <c r="AB94" s="1261"/>
      <c r="AC94" s="1262"/>
      <c r="AD94" s="1262"/>
      <c r="AE94" s="1263"/>
      <c r="AF94" s="1262"/>
      <c r="AG94" s="1264"/>
    </row>
    <row r="95" spans="2:33" ht="15.75" hidden="1" customHeight="1" x14ac:dyDescent="0.2">
      <c r="B95" s="1250" t="str">
        <f t="shared" si="3"/>
        <v>PR14NESWSW_W-B3</v>
      </c>
      <c r="C95" s="1251" t="s">
        <v>2952</v>
      </c>
      <c r="D95" s="1252" t="s">
        <v>2751</v>
      </c>
      <c r="E95" s="1253"/>
      <c r="F95" s="1254"/>
      <c r="G95" s="1254"/>
      <c r="H95" s="1254"/>
      <c r="I95" s="1254"/>
      <c r="J95" s="1254"/>
      <c r="K95" s="1254"/>
      <c r="L95" s="1254"/>
      <c r="M95" s="1255">
        <f t="shared" si="4"/>
        <v>0</v>
      </c>
      <c r="N95" s="1266" t="s">
        <v>2959</v>
      </c>
      <c r="O95" s="1259" t="s">
        <v>2960</v>
      </c>
      <c r="P95" s="1258" t="s">
        <v>2719</v>
      </c>
      <c r="Q95" s="1259" t="s">
        <v>2886</v>
      </c>
      <c r="R95" s="1258"/>
      <c r="S95" s="1259" t="s">
        <v>1923</v>
      </c>
      <c r="T95" s="1259" t="s">
        <v>2957</v>
      </c>
      <c r="U95" s="1265">
        <v>0</v>
      </c>
      <c r="V95" s="1261"/>
      <c r="W95" s="1262"/>
      <c r="X95" s="1262"/>
      <c r="Y95" s="1263"/>
      <c r="Z95" s="1262"/>
      <c r="AA95" s="1264"/>
      <c r="AB95" s="1261"/>
      <c r="AC95" s="1262"/>
      <c r="AD95" s="1262"/>
      <c r="AE95" s="1263"/>
      <c r="AF95" s="1262"/>
      <c r="AG95" s="1264"/>
    </row>
    <row r="96" spans="2:33" ht="15.75" hidden="1" customHeight="1" x14ac:dyDescent="0.2">
      <c r="B96" s="1250" t="str">
        <f t="shared" si="3"/>
        <v>PR14NESWSW_W-C1</v>
      </c>
      <c r="C96" s="1251" t="s">
        <v>2952</v>
      </c>
      <c r="D96" s="1252" t="s">
        <v>2751</v>
      </c>
      <c r="E96" s="1253"/>
      <c r="F96" s="1254"/>
      <c r="G96" s="1254"/>
      <c r="H96" s="1254"/>
      <c r="I96" s="1254"/>
      <c r="J96" s="1254"/>
      <c r="K96" s="1254"/>
      <c r="L96" s="1254"/>
      <c r="M96" s="1255">
        <f t="shared" si="4"/>
        <v>0</v>
      </c>
      <c r="N96" s="1266" t="s">
        <v>2771</v>
      </c>
      <c r="O96" s="1259" t="s">
        <v>2961</v>
      </c>
      <c r="P96" s="1258" t="s">
        <v>2719</v>
      </c>
      <c r="Q96" s="1259" t="s">
        <v>2886</v>
      </c>
      <c r="R96" s="1258"/>
      <c r="S96" s="1259" t="s">
        <v>2723</v>
      </c>
      <c r="T96" s="1259" t="s">
        <v>2962</v>
      </c>
      <c r="U96" s="1260" t="s">
        <v>2963</v>
      </c>
      <c r="V96" s="1261"/>
      <c r="W96" s="1262"/>
      <c r="X96" s="1262"/>
      <c r="Y96" s="1263"/>
      <c r="Z96" s="1262"/>
      <c r="AA96" s="1264"/>
      <c r="AB96" s="1261"/>
      <c r="AC96" s="1262"/>
      <c r="AD96" s="1262"/>
      <c r="AE96" s="1263"/>
      <c r="AF96" s="1262"/>
      <c r="AG96" s="1264"/>
    </row>
    <row r="97" spans="2:33" ht="15.75" hidden="1" customHeight="1" x14ac:dyDescent="0.2">
      <c r="B97" s="1250" t="str">
        <f t="shared" si="3"/>
        <v>PR14NESWSW_W-C2</v>
      </c>
      <c r="C97" s="1251" t="s">
        <v>2952</v>
      </c>
      <c r="D97" s="1252" t="s">
        <v>2751</v>
      </c>
      <c r="E97" s="1253"/>
      <c r="F97" s="1254"/>
      <c r="G97" s="1254"/>
      <c r="H97" s="1254"/>
      <c r="I97" s="1254"/>
      <c r="J97" s="1254"/>
      <c r="K97" s="1254"/>
      <c r="L97" s="1254"/>
      <c r="M97" s="1255">
        <f t="shared" si="4"/>
        <v>0</v>
      </c>
      <c r="N97" s="1266" t="s">
        <v>2774</v>
      </c>
      <c r="O97" s="1259" t="s">
        <v>2964</v>
      </c>
      <c r="P97" s="1258" t="s">
        <v>2719</v>
      </c>
      <c r="Q97" s="1259" t="s">
        <v>2886</v>
      </c>
      <c r="R97" s="1258"/>
      <c r="S97" s="1259" t="s">
        <v>1923</v>
      </c>
      <c r="T97" s="1259" t="s">
        <v>2773</v>
      </c>
      <c r="U97" s="1265">
        <v>0</v>
      </c>
      <c r="V97" s="1261"/>
      <c r="W97" s="1262"/>
      <c r="X97" s="1262"/>
      <c r="Y97" s="1263"/>
      <c r="Z97" s="1262"/>
      <c r="AA97" s="1264"/>
      <c r="AB97" s="1261"/>
      <c r="AC97" s="1262"/>
      <c r="AD97" s="1262"/>
      <c r="AE97" s="1263"/>
      <c r="AF97" s="1262"/>
      <c r="AG97" s="1264"/>
    </row>
    <row r="98" spans="2:33" ht="15.75" hidden="1" customHeight="1" x14ac:dyDescent="0.2">
      <c r="B98" s="1250" t="str">
        <f t="shared" si="3"/>
        <v>PR14NESWSW_W-C3</v>
      </c>
      <c r="C98" s="1251" t="s">
        <v>2952</v>
      </c>
      <c r="D98" s="1252" t="s">
        <v>2751</v>
      </c>
      <c r="E98" s="1253"/>
      <c r="F98" s="1254"/>
      <c r="G98" s="1254"/>
      <c r="H98" s="1254"/>
      <c r="I98" s="1254"/>
      <c r="J98" s="1254"/>
      <c r="K98" s="1254"/>
      <c r="L98" s="1254"/>
      <c r="M98" s="1255">
        <f t="shared" si="4"/>
        <v>0</v>
      </c>
      <c r="N98" s="1266" t="s">
        <v>2777</v>
      </c>
      <c r="O98" s="1259" t="s">
        <v>2965</v>
      </c>
      <c r="P98" s="1258" t="s">
        <v>2721</v>
      </c>
      <c r="Q98" s="1259" t="s">
        <v>2886</v>
      </c>
      <c r="R98" s="1258"/>
      <c r="S98" s="1259" t="s">
        <v>1923</v>
      </c>
      <c r="T98" s="1259" t="s">
        <v>2776</v>
      </c>
      <c r="U98" s="1265">
        <v>0</v>
      </c>
      <c r="V98" s="1261"/>
      <c r="W98" s="1262"/>
      <c r="X98" s="1262"/>
      <c r="Y98" s="1263"/>
      <c r="Z98" s="1262"/>
      <c r="AA98" s="1264"/>
      <c r="AB98" s="1261"/>
      <c r="AC98" s="1262"/>
      <c r="AD98" s="1262"/>
      <c r="AE98" s="1263"/>
      <c r="AF98" s="1262"/>
      <c r="AG98" s="1264"/>
    </row>
    <row r="99" spans="2:33" ht="15.75" hidden="1" customHeight="1" x14ac:dyDescent="0.2">
      <c r="B99" s="1250" t="str">
        <f t="shared" si="3"/>
        <v>PR14NESWSW_W-C4</v>
      </c>
      <c r="C99" s="1251" t="s">
        <v>2952</v>
      </c>
      <c r="D99" s="1252" t="s">
        <v>2751</v>
      </c>
      <c r="E99" s="1253"/>
      <c r="F99" s="1254"/>
      <c r="G99" s="1254"/>
      <c r="H99" s="1254"/>
      <c r="I99" s="1254"/>
      <c r="J99" s="1254"/>
      <c r="K99" s="1254"/>
      <c r="L99" s="1254"/>
      <c r="M99" s="1255">
        <f t="shared" si="4"/>
        <v>0</v>
      </c>
      <c r="N99" s="1266" t="s">
        <v>2780</v>
      </c>
      <c r="O99" s="1259" t="s">
        <v>2966</v>
      </c>
      <c r="P99" s="1258" t="s">
        <v>2719</v>
      </c>
      <c r="Q99" s="1259" t="s">
        <v>2886</v>
      </c>
      <c r="R99" s="1258"/>
      <c r="S99" s="1259" t="s">
        <v>1923</v>
      </c>
      <c r="T99" s="1259" t="s">
        <v>2754</v>
      </c>
      <c r="U99" s="1265">
        <v>2</v>
      </c>
      <c r="V99" s="1261"/>
      <c r="W99" s="1262"/>
      <c r="X99" s="1262"/>
      <c r="Y99" s="1263"/>
      <c r="Z99" s="1262"/>
      <c r="AA99" s="1264"/>
      <c r="AB99" s="1261"/>
      <c r="AC99" s="1262"/>
      <c r="AD99" s="1262"/>
      <c r="AE99" s="1263"/>
      <c r="AF99" s="1262"/>
      <c r="AG99" s="1264"/>
    </row>
    <row r="100" spans="2:33" ht="15.75" hidden="1" customHeight="1" x14ac:dyDescent="0.2">
      <c r="B100" s="1250" t="str">
        <f t="shared" si="3"/>
        <v>PR14NESWSW_W-C5</v>
      </c>
      <c r="C100" s="1251" t="s">
        <v>2952</v>
      </c>
      <c r="D100" s="1252" t="s">
        <v>2751</v>
      </c>
      <c r="E100" s="1253"/>
      <c r="F100" s="1254"/>
      <c r="G100" s="1254"/>
      <c r="H100" s="1254"/>
      <c r="I100" s="1254"/>
      <c r="J100" s="1254"/>
      <c r="K100" s="1254"/>
      <c r="L100" s="1254"/>
      <c r="M100" s="1255">
        <f t="shared" si="4"/>
        <v>0</v>
      </c>
      <c r="N100" s="1266" t="s">
        <v>2967</v>
      </c>
      <c r="O100" s="1259" t="s">
        <v>2968</v>
      </c>
      <c r="P100" s="1258" t="s">
        <v>2719</v>
      </c>
      <c r="Q100" s="1259" t="s">
        <v>2886</v>
      </c>
      <c r="R100" s="1258"/>
      <c r="S100" s="1259" t="s">
        <v>1923</v>
      </c>
      <c r="T100" s="1259" t="s">
        <v>2754</v>
      </c>
      <c r="U100" s="1265">
        <v>2</v>
      </c>
      <c r="V100" s="1261"/>
      <c r="W100" s="1262"/>
      <c r="X100" s="1262"/>
      <c r="Y100" s="1263"/>
      <c r="Z100" s="1262"/>
      <c r="AA100" s="1264"/>
      <c r="AB100" s="1261"/>
      <c r="AC100" s="1262"/>
      <c r="AD100" s="1262"/>
      <c r="AE100" s="1263"/>
      <c r="AF100" s="1262"/>
      <c r="AG100" s="1264"/>
    </row>
    <row r="101" spans="2:33" ht="15.75" hidden="1" customHeight="1" x14ac:dyDescent="0.2">
      <c r="B101" s="1250" t="str">
        <f t="shared" si="3"/>
        <v>PR14NESWSW_W-D1</v>
      </c>
      <c r="C101" s="1251" t="s">
        <v>2952</v>
      </c>
      <c r="D101" s="1252" t="s">
        <v>2751</v>
      </c>
      <c r="E101" s="1253"/>
      <c r="F101" s="1254"/>
      <c r="G101" s="1254"/>
      <c r="H101" s="1254"/>
      <c r="I101" s="1254"/>
      <c r="J101" s="1254"/>
      <c r="K101" s="1254"/>
      <c r="L101" s="1254"/>
      <c r="M101" s="1255">
        <f t="shared" si="4"/>
        <v>0</v>
      </c>
      <c r="N101" s="1266" t="s">
        <v>2799</v>
      </c>
      <c r="O101" s="1259" t="s">
        <v>2969</v>
      </c>
      <c r="P101" s="1258" t="s">
        <v>2720</v>
      </c>
      <c r="Q101" s="1259"/>
      <c r="R101" s="1258"/>
      <c r="S101" s="1259" t="s">
        <v>2722</v>
      </c>
      <c r="T101" s="1259" t="s">
        <v>2970</v>
      </c>
      <c r="U101" s="1260">
        <v>1</v>
      </c>
      <c r="V101" s="1261"/>
      <c r="W101" s="1262"/>
      <c r="X101" s="1262"/>
      <c r="Y101" s="1263"/>
      <c r="Z101" s="1262"/>
      <c r="AA101" s="1264"/>
      <c r="AB101" s="1261"/>
      <c r="AC101" s="1262"/>
      <c r="AD101" s="1262"/>
      <c r="AE101" s="1263"/>
      <c r="AF101" s="1262"/>
      <c r="AG101" s="1264"/>
    </row>
    <row r="102" spans="2:33" ht="15.75" hidden="1" customHeight="1" x14ac:dyDescent="0.2">
      <c r="B102" s="1250" t="str">
        <f t="shared" si="3"/>
        <v>PR14NESWSW_W-D2</v>
      </c>
      <c r="C102" s="1251" t="s">
        <v>2952</v>
      </c>
      <c r="D102" s="1252" t="s">
        <v>2751</v>
      </c>
      <c r="E102" s="1253"/>
      <c r="F102" s="1254"/>
      <c r="G102" s="1254"/>
      <c r="H102" s="1254"/>
      <c r="I102" s="1254"/>
      <c r="J102" s="1254"/>
      <c r="K102" s="1254"/>
      <c r="L102" s="1254"/>
      <c r="M102" s="1255">
        <f t="shared" si="4"/>
        <v>0</v>
      </c>
      <c r="N102" s="1266" t="s">
        <v>2802</v>
      </c>
      <c r="O102" s="1259" t="s">
        <v>2971</v>
      </c>
      <c r="P102" s="1258" t="s">
        <v>2719</v>
      </c>
      <c r="Q102" s="1259" t="s">
        <v>2717</v>
      </c>
      <c r="R102" s="1258"/>
      <c r="S102" s="1259" t="s">
        <v>2722</v>
      </c>
      <c r="T102" s="1259" t="s">
        <v>2785</v>
      </c>
      <c r="U102" s="1260">
        <v>1</v>
      </c>
      <c r="V102" s="1261"/>
      <c r="W102" s="1262"/>
      <c r="X102" s="1262"/>
      <c r="Y102" s="1263"/>
      <c r="Z102" s="1262"/>
      <c r="AA102" s="1264"/>
      <c r="AB102" s="1261"/>
      <c r="AC102" s="1262"/>
      <c r="AD102" s="1262"/>
      <c r="AE102" s="1263"/>
      <c r="AF102" s="1262"/>
      <c r="AG102" s="1264"/>
    </row>
    <row r="103" spans="2:33" ht="15.75" hidden="1" customHeight="1" x14ac:dyDescent="0.2">
      <c r="B103" s="1250" t="str">
        <f t="shared" si="3"/>
        <v>PR14NESWSW_W-D3</v>
      </c>
      <c r="C103" s="1251" t="s">
        <v>2952</v>
      </c>
      <c r="D103" s="1252" t="s">
        <v>2751</v>
      </c>
      <c r="E103" s="1253"/>
      <c r="F103" s="1254"/>
      <c r="G103" s="1254"/>
      <c r="H103" s="1254"/>
      <c r="I103" s="1254"/>
      <c r="J103" s="1254"/>
      <c r="K103" s="1254"/>
      <c r="L103" s="1254"/>
      <c r="M103" s="1255">
        <f t="shared" si="4"/>
        <v>0</v>
      </c>
      <c r="N103" s="1266" t="s">
        <v>2804</v>
      </c>
      <c r="O103" s="1259" t="s">
        <v>2972</v>
      </c>
      <c r="P103" s="1258" t="s">
        <v>2720</v>
      </c>
      <c r="Q103" s="1259"/>
      <c r="R103" s="1258"/>
      <c r="S103" s="1259" t="s">
        <v>1880</v>
      </c>
      <c r="T103" s="1259" t="s">
        <v>2823</v>
      </c>
      <c r="U103" s="1265">
        <v>0</v>
      </c>
      <c r="V103" s="1261"/>
      <c r="W103" s="1262"/>
      <c r="X103" s="1262"/>
      <c r="Y103" s="1263"/>
      <c r="Z103" s="1262"/>
      <c r="AA103" s="1264"/>
      <c r="AB103" s="1261"/>
      <c r="AC103" s="1262"/>
      <c r="AD103" s="1262"/>
      <c r="AE103" s="1263"/>
      <c r="AF103" s="1262"/>
      <c r="AG103" s="1264"/>
    </row>
    <row r="104" spans="2:33" ht="15.75" hidden="1" customHeight="1" x14ac:dyDescent="0.2">
      <c r="B104" s="1250" t="str">
        <f t="shared" si="3"/>
        <v>PR14NESWSW_W-E1</v>
      </c>
      <c r="C104" s="1251" t="s">
        <v>2952</v>
      </c>
      <c r="D104" s="1252" t="s">
        <v>2751</v>
      </c>
      <c r="E104" s="1253"/>
      <c r="F104" s="1254"/>
      <c r="G104" s="1254"/>
      <c r="H104" s="1254"/>
      <c r="I104" s="1254"/>
      <c r="J104" s="1254"/>
      <c r="K104" s="1254"/>
      <c r="L104" s="1254"/>
      <c r="M104" s="1255">
        <f t="shared" si="4"/>
        <v>0</v>
      </c>
      <c r="N104" s="1266" t="s">
        <v>2809</v>
      </c>
      <c r="O104" s="1259" t="s">
        <v>2973</v>
      </c>
      <c r="P104" s="1258" t="s">
        <v>2720</v>
      </c>
      <c r="Q104" s="1259"/>
      <c r="R104" s="1258"/>
      <c r="S104" s="1259" t="s">
        <v>1880</v>
      </c>
      <c r="T104" s="1259" t="s">
        <v>2823</v>
      </c>
      <c r="U104" s="1260" t="s">
        <v>2764</v>
      </c>
      <c r="V104" s="1261"/>
      <c r="W104" s="1262"/>
      <c r="X104" s="1262"/>
      <c r="Y104" s="1263"/>
      <c r="Z104" s="1262"/>
      <c r="AA104" s="1264"/>
      <c r="AB104" s="1261"/>
      <c r="AC104" s="1262"/>
      <c r="AD104" s="1262"/>
      <c r="AE104" s="1263"/>
      <c r="AF104" s="1262"/>
      <c r="AG104" s="1264"/>
    </row>
    <row r="105" spans="2:33" ht="15.75" hidden="1" customHeight="1" x14ac:dyDescent="0.2">
      <c r="B105" s="1250" t="str">
        <f t="shared" si="3"/>
        <v>PR14NESWSW_W-F1</v>
      </c>
      <c r="C105" s="1251" t="s">
        <v>2952</v>
      </c>
      <c r="D105" s="1252" t="s">
        <v>2751</v>
      </c>
      <c r="E105" s="1253"/>
      <c r="F105" s="1254"/>
      <c r="G105" s="1254"/>
      <c r="H105" s="1254"/>
      <c r="I105" s="1254"/>
      <c r="J105" s="1254"/>
      <c r="K105" s="1254"/>
      <c r="L105" s="1254"/>
      <c r="M105" s="1255">
        <f t="shared" si="4"/>
        <v>0</v>
      </c>
      <c r="N105" s="1266" t="s">
        <v>2815</v>
      </c>
      <c r="O105" s="1259" t="s">
        <v>2974</v>
      </c>
      <c r="P105" s="1258" t="s">
        <v>2720</v>
      </c>
      <c r="Q105" s="1259"/>
      <c r="R105" s="1258"/>
      <c r="S105" s="1259" t="s">
        <v>1923</v>
      </c>
      <c r="T105" s="1259" t="s">
        <v>2975</v>
      </c>
      <c r="U105" s="1265">
        <v>0</v>
      </c>
      <c r="V105" s="1261"/>
      <c r="W105" s="1262"/>
      <c r="X105" s="1262"/>
      <c r="Y105" s="1263"/>
      <c r="Z105" s="1262"/>
      <c r="AA105" s="1264"/>
      <c r="AB105" s="1261"/>
      <c r="AC105" s="1262"/>
      <c r="AD105" s="1262"/>
      <c r="AE105" s="1263"/>
      <c r="AF105" s="1262"/>
      <c r="AG105" s="1264"/>
    </row>
    <row r="106" spans="2:33" ht="15.75" hidden="1" customHeight="1" x14ac:dyDescent="0.2">
      <c r="B106" s="1250" t="str">
        <f t="shared" si="3"/>
        <v>PR14NESWSW_W-F2</v>
      </c>
      <c r="C106" s="1251" t="s">
        <v>2952</v>
      </c>
      <c r="D106" s="1252" t="s">
        <v>2751</v>
      </c>
      <c r="E106" s="1253"/>
      <c r="F106" s="1254"/>
      <c r="G106" s="1254"/>
      <c r="H106" s="1254"/>
      <c r="I106" s="1254"/>
      <c r="J106" s="1254"/>
      <c r="K106" s="1254"/>
      <c r="L106" s="1254"/>
      <c r="M106" s="1255">
        <f t="shared" si="4"/>
        <v>0</v>
      </c>
      <c r="N106" s="1266" t="s">
        <v>2818</v>
      </c>
      <c r="O106" s="1259" t="s">
        <v>2976</v>
      </c>
      <c r="P106" s="1258" t="s">
        <v>2720</v>
      </c>
      <c r="Q106" s="1259"/>
      <c r="R106" s="1258"/>
      <c r="S106" s="1259" t="s">
        <v>1912</v>
      </c>
      <c r="T106" s="1259" t="s">
        <v>2977</v>
      </c>
      <c r="U106" s="1260" t="s">
        <v>2824</v>
      </c>
      <c r="V106" s="1261"/>
      <c r="W106" s="1262"/>
      <c r="X106" s="1262"/>
      <c r="Y106" s="1263"/>
      <c r="Z106" s="1262"/>
      <c r="AA106" s="1264"/>
      <c r="AB106" s="1261"/>
      <c r="AC106" s="1262"/>
      <c r="AD106" s="1262"/>
      <c r="AE106" s="1263"/>
      <c r="AF106" s="1262"/>
      <c r="AG106" s="1264"/>
    </row>
    <row r="107" spans="2:33" ht="15.75" hidden="1" customHeight="1" x14ac:dyDescent="0.2">
      <c r="B107" s="1250" t="str">
        <f t="shared" si="3"/>
        <v>PR14NESWSWW_S-A1</v>
      </c>
      <c r="C107" s="1251" t="s">
        <v>2952</v>
      </c>
      <c r="D107" s="1252" t="s">
        <v>2833</v>
      </c>
      <c r="E107" s="1253"/>
      <c r="F107" s="1254"/>
      <c r="G107" s="1254"/>
      <c r="H107" s="1254"/>
      <c r="I107" s="1254"/>
      <c r="J107" s="1254"/>
      <c r="K107" s="1254"/>
      <c r="L107" s="1254"/>
      <c r="M107" s="1255">
        <f t="shared" si="4"/>
        <v>0</v>
      </c>
      <c r="N107" s="1266" t="s">
        <v>2978</v>
      </c>
      <c r="O107" s="1259" t="s">
        <v>2979</v>
      </c>
      <c r="P107" s="1258" t="s">
        <v>2720</v>
      </c>
      <c r="Q107" s="1259"/>
      <c r="R107" s="1258"/>
      <c r="S107" s="1259" t="s">
        <v>2954</v>
      </c>
      <c r="T107" s="1259" t="s">
        <v>2955</v>
      </c>
      <c r="U107" s="1260" t="s">
        <v>2824</v>
      </c>
      <c r="V107" s="1261"/>
      <c r="W107" s="1262"/>
      <c r="X107" s="1262"/>
      <c r="Y107" s="1263"/>
      <c r="Z107" s="1262"/>
      <c r="AA107" s="1264"/>
      <c r="AB107" s="1261"/>
      <c r="AC107" s="1262"/>
      <c r="AD107" s="1262"/>
      <c r="AE107" s="1263"/>
      <c r="AF107" s="1262"/>
      <c r="AG107" s="1264"/>
    </row>
    <row r="108" spans="2:33" ht="15.75" hidden="1" customHeight="1" x14ac:dyDescent="0.2">
      <c r="B108" s="1250" t="str">
        <f t="shared" si="3"/>
        <v>PR14NESWSWW_S-B1</v>
      </c>
      <c r="C108" s="1251" t="s">
        <v>2952</v>
      </c>
      <c r="D108" s="1252" t="s">
        <v>2833</v>
      </c>
      <c r="E108" s="1253"/>
      <c r="F108" s="1254"/>
      <c r="G108" s="1254"/>
      <c r="H108" s="1254"/>
      <c r="I108" s="1254"/>
      <c r="J108" s="1254"/>
      <c r="K108" s="1254"/>
      <c r="L108" s="1254"/>
      <c r="M108" s="1255">
        <f t="shared" si="4"/>
        <v>0</v>
      </c>
      <c r="N108" s="1266" t="s">
        <v>2843</v>
      </c>
      <c r="O108" s="1259" t="s">
        <v>2980</v>
      </c>
      <c r="P108" s="1258" t="s">
        <v>2719</v>
      </c>
      <c r="Q108" s="1259" t="s">
        <v>2886</v>
      </c>
      <c r="R108" s="1258"/>
      <c r="S108" s="1259" t="s">
        <v>1923</v>
      </c>
      <c r="T108" s="1259" t="s">
        <v>2981</v>
      </c>
      <c r="U108" s="1265">
        <v>0</v>
      </c>
      <c r="V108" s="1261"/>
      <c r="W108" s="1262"/>
      <c r="X108" s="1262"/>
      <c r="Y108" s="1263"/>
      <c r="Z108" s="1262"/>
      <c r="AA108" s="1264"/>
      <c r="AB108" s="1261"/>
      <c r="AC108" s="1262"/>
      <c r="AD108" s="1262"/>
      <c r="AE108" s="1263"/>
      <c r="AF108" s="1262"/>
      <c r="AG108" s="1264"/>
    </row>
    <row r="109" spans="2:33" ht="15.75" hidden="1" customHeight="1" x14ac:dyDescent="0.2">
      <c r="B109" s="1250" t="str">
        <f t="shared" si="3"/>
        <v>PR14NESWSWW_S-B2</v>
      </c>
      <c r="C109" s="1251" t="s">
        <v>2952</v>
      </c>
      <c r="D109" s="1252" t="s">
        <v>2833</v>
      </c>
      <c r="E109" s="1253"/>
      <c r="F109" s="1254"/>
      <c r="G109" s="1254"/>
      <c r="H109" s="1254"/>
      <c r="I109" s="1254"/>
      <c r="J109" s="1254"/>
      <c r="K109" s="1254"/>
      <c r="L109" s="1254"/>
      <c r="M109" s="1255">
        <f t="shared" si="4"/>
        <v>0</v>
      </c>
      <c r="N109" s="1266" t="s">
        <v>2982</v>
      </c>
      <c r="O109" s="1259" t="s">
        <v>2983</v>
      </c>
      <c r="P109" s="1258" t="s">
        <v>2719</v>
      </c>
      <c r="Q109" s="1259" t="s">
        <v>2886</v>
      </c>
      <c r="R109" s="1258"/>
      <c r="S109" s="1259" t="s">
        <v>1923</v>
      </c>
      <c r="T109" s="1259" t="s">
        <v>2984</v>
      </c>
      <c r="U109" s="1265">
        <v>0</v>
      </c>
      <c r="V109" s="1261"/>
      <c r="W109" s="1262"/>
      <c r="X109" s="1262"/>
      <c r="Y109" s="1263"/>
      <c r="Z109" s="1262"/>
      <c r="AA109" s="1264"/>
      <c r="AB109" s="1261"/>
      <c r="AC109" s="1262"/>
      <c r="AD109" s="1262"/>
      <c r="AE109" s="1263"/>
      <c r="AF109" s="1262"/>
      <c r="AG109" s="1264"/>
    </row>
    <row r="110" spans="2:33" ht="15.75" hidden="1" customHeight="1" x14ac:dyDescent="0.2">
      <c r="B110" s="1250" t="str">
        <f t="shared" si="3"/>
        <v>PR14NESWSWW_S-B3</v>
      </c>
      <c r="C110" s="1251" t="s">
        <v>2952</v>
      </c>
      <c r="D110" s="1252" t="s">
        <v>2833</v>
      </c>
      <c r="E110" s="1253"/>
      <c r="F110" s="1254"/>
      <c r="G110" s="1254"/>
      <c r="H110" s="1254"/>
      <c r="I110" s="1254"/>
      <c r="J110" s="1254"/>
      <c r="K110" s="1254"/>
      <c r="L110" s="1254"/>
      <c r="M110" s="1255">
        <f t="shared" si="4"/>
        <v>0</v>
      </c>
      <c r="N110" s="1266" t="s">
        <v>2985</v>
      </c>
      <c r="O110" s="1259" t="s">
        <v>2986</v>
      </c>
      <c r="P110" s="1258" t="s">
        <v>2719</v>
      </c>
      <c r="Q110" s="1259" t="s">
        <v>2886</v>
      </c>
      <c r="R110" s="1258"/>
      <c r="S110" s="1259" t="s">
        <v>1923</v>
      </c>
      <c r="T110" s="1259" t="s">
        <v>2981</v>
      </c>
      <c r="U110" s="1265">
        <v>0</v>
      </c>
      <c r="V110" s="1261"/>
      <c r="W110" s="1262"/>
      <c r="X110" s="1262"/>
      <c r="Y110" s="1263"/>
      <c r="Z110" s="1262"/>
      <c r="AA110" s="1264"/>
      <c r="AB110" s="1261"/>
      <c r="AC110" s="1262"/>
      <c r="AD110" s="1262"/>
      <c r="AE110" s="1263"/>
      <c r="AF110" s="1262"/>
      <c r="AG110" s="1264"/>
    </row>
    <row r="111" spans="2:33" ht="15.75" hidden="1" customHeight="1" x14ac:dyDescent="0.2">
      <c r="B111" s="1250" t="str">
        <f t="shared" si="3"/>
        <v>PR14NESWSWW_S-B4</v>
      </c>
      <c r="C111" s="1251" t="s">
        <v>2952</v>
      </c>
      <c r="D111" s="1252" t="s">
        <v>2833</v>
      </c>
      <c r="E111" s="1253"/>
      <c r="F111" s="1254"/>
      <c r="G111" s="1254"/>
      <c r="H111" s="1254"/>
      <c r="I111" s="1254"/>
      <c r="J111" s="1254"/>
      <c r="K111" s="1254"/>
      <c r="L111" s="1254"/>
      <c r="M111" s="1255">
        <f t="shared" si="4"/>
        <v>0</v>
      </c>
      <c r="N111" s="1266" t="s">
        <v>2987</v>
      </c>
      <c r="O111" s="1259" t="s">
        <v>2988</v>
      </c>
      <c r="P111" s="1258" t="s">
        <v>2721</v>
      </c>
      <c r="Q111" s="1259" t="s">
        <v>2886</v>
      </c>
      <c r="R111" s="1258"/>
      <c r="S111" s="1259" t="s">
        <v>1923</v>
      </c>
      <c r="T111" s="1259" t="s">
        <v>2989</v>
      </c>
      <c r="U111" s="1265">
        <v>0</v>
      </c>
      <c r="V111" s="1261"/>
      <c r="W111" s="1262"/>
      <c r="X111" s="1262"/>
      <c r="Y111" s="1263"/>
      <c r="Z111" s="1262"/>
      <c r="AA111" s="1264"/>
      <c r="AB111" s="1261"/>
      <c r="AC111" s="1262"/>
      <c r="AD111" s="1262"/>
      <c r="AE111" s="1263"/>
      <c r="AF111" s="1262"/>
      <c r="AG111" s="1264"/>
    </row>
    <row r="112" spans="2:33" ht="15.75" hidden="1" customHeight="1" x14ac:dyDescent="0.2">
      <c r="B112" s="1250" t="str">
        <f t="shared" si="3"/>
        <v>PR14NESWSWW_S-B5</v>
      </c>
      <c r="C112" s="1251" t="s">
        <v>2952</v>
      </c>
      <c r="D112" s="1252" t="s">
        <v>2833</v>
      </c>
      <c r="E112" s="1253"/>
      <c r="F112" s="1254"/>
      <c r="G112" s="1254"/>
      <c r="H112" s="1254"/>
      <c r="I112" s="1254"/>
      <c r="J112" s="1254"/>
      <c r="K112" s="1254"/>
      <c r="L112" s="1254"/>
      <c r="M112" s="1255">
        <f t="shared" si="4"/>
        <v>0</v>
      </c>
      <c r="N112" s="1266" t="s">
        <v>2990</v>
      </c>
      <c r="O112" s="1259" t="s">
        <v>2991</v>
      </c>
      <c r="P112" s="1258" t="s">
        <v>2719</v>
      </c>
      <c r="Q112" s="1259" t="s">
        <v>2886</v>
      </c>
      <c r="R112" s="1258"/>
      <c r="S112" s="1259" t="s">
        <v>1923</v>
      </c>
      <c r="T112" s="1259" t="s">
        <v>2981</v>
      </c>
      <c r="U112" s="1265">
        <v>0</v>
      </c>
      <c r="V112" s="1261"/>
      <c r="W112" s="1262"/>
      <c r="X112" s="1262"/>
      <c r="Y112" s="1263"/>
      <c r="Z112" s="1262"/>
      <c r="AA112" s="1264"/>
      <c r="AB112" s="1261"/>
      <c r="AC112" s="1262"/>
      <c r="AD112" s="1262"/>
      <c r="AE112" s="1263"/>
      <c r="AF112" s="1262"/>
      <c r="AG112" s="1264"/>
    </row>
    <row r="113" spans="2:33" ht="15.75" hidden="1" customHeight="1" x14ac:dyDescent="0.2">
      <c r="B113" s="1250" t="str">
        <f t="shared" si="3"/>
        <v>PR14NESWSWW_S-B6</v>
      </c>
      <c r="C113" s="1251" t="s">
        <v>2952</v>
      </c>
      <c r="D113" s="1252" t="s">
        <v>2833</v>
      </c>
      <c r="E113" s="1253"/>
      <c r="F113" s="1254"/>
      <c r="G113" s="1254"/>
      <c r="H113" s="1254"/>
      <c r="I113" s="1254"/>
      <c r="J113" s="1254"/>
      <c r="K113" s="1254"/>
      <c r="L113" s="1254"/>
      <c r="M113" s="1255">
        <f t="shared" si="4"/>
        <v>0</v>
      </c>
      <c r="N113" s="1266" t="s">
        <v>2992</v>
      </c>
      <c r="O113" s="1259" t="s">
        <v>2993</v>
      </c>
      <c r="P113" s="1258" t="s">
        <v>2719</v>
      </c>
      <c r="Q113" s="1259" t="s">
        <v>2886</v>
      </c>
      <c r="R113" s="1258"/>
      <c r="S113" s="1259" t="s">
        <v>1923</v>
      </c>
      <c r="T113" s="1259" t="s">
        <v>2981</v>
      </c>
      <c r="U113" s="1265">
        <v>0</v>
      </c>
      <c r="V113" s="1261"/>
      <c r="W113" s="1262"/>
      <c r="X113" s="1262"/>
      <c r="Y113" s="1263"/>
      <c r="Z113" s="1262"/>
      <c r="AA113" s="1264"/>
      <c r="AB113" s="1261"/>
      <c r="AC113" s="1262"/>
      <c r="AD113" s="1262"/>
      <c r="AE113" s="1263"/>
      <c r="AF113" s="1262"/>
      <c r="AG113" s="1264"/>
    </row>
    <row r="114" spans="2:33" ht="15.75" hidden="1" customHeight="1" x14ac:dyDescent="0.2">
      <c r="B114" s="1250" t="str">
        <f t="shared" si="3"/>
        <v>PR14NESWSWW_S-B7</v>
      </c>
      <c r="C114" s="1251" t="s">
        <v>2952</v>
      </c>
      <c r="D114" s="1252" t="s">
        <v>2833</v>
      </c>
      <c r="E114" s="1253"/>
      <c r="F114" s="1254"/>
      <c r="G114" s="1254"/>
      <c r="H114" s="1254"/>
      <c r="I114" s="1254"/>
      <c r="J114" s="1254"/>
      <c r="K114" s="1254"/>
      <c r="L114" s="1254"/>
      <c r="M114" s="1255">
        <f t="shared" si="4"/>
        <v>0</v>
      </c>
      <c r="N114" s="1266" t="s">
        <v>2994</v>
      </c>
      <c r="O114" s="1259" t="s">
        <v>2995</v>
      </c>
      <c r="P114" s="1258" t="s">
        <v>2720</v>
      </c>
      <c r="Q114" s="1259"/>
      <c r="R114" s="1258"/>
      <c r="S114" s="1259" t="s">
        <v>1923</v>
      </c>
      <c r="T114" s="1259" t="s">
        <v>2996</v>
      </c>
      <c r="U114" s="1265">
        <v>0</v>
      </c>
      <c r="V114" s="1261"/>
      <c r="W114" s="1262"/>
      <c r="X114" s="1262"/>
      <c r="Y114" s="1263"/>
      <c r="Z114" s="1262"/>
      <c r="AA114" s="1264"/>
      <c r="AB114" s="1261"/>
      <c r="AC114" s="1262"/>
      <c r="AD114" s="1262"/>
      <c r="AE114" s="1263"/>
      <c r="AF114" s="1262"/>
      <c r="AG114" s="1264"/>
    </row>
    <row r="115" spans="2:33" ht="15.75" hidden="1" customHeight="1" x14ac:dyDescent="0.2">
      <c r="B115" s="1250" t="str">
        <f t="shared" si="3"/>
        <v>PR14NESWSWW_S-C1</v>
      </c>
      <c r="C115" s="1251" t="s">
        <v>2952</v>
      </c>
      <c r="D115" s="1252" t="s">
        <v>2833</v>
      </c>
      <c r="E115" s="1253"/>
      <c r="F115" s="1254"/>
      <c r="G115" s="1254"/>
      <c r="H115" s="1254"/>
      <c r="I115" s="1254"/>
      <c r="J115" s="1254"/>
      <c r="K115" s="1254"/>
      <c r="L115" s="1254"/>
      <c r="M115" s="1255">
        <f t="shared" si="4"/>
        <v>0</v>
      </c>
      <c r="N115" s="1266" t="s">
        <v>2845</v>
      </c>
      <c r="O115" s="1259" t="s">
        <v>2997</v>
      </c>
      <c r="P115" s="1258" t="s">
        <v>2721</v>
      </c>
      <c r="Q115" s="1259" t="s">
        <v>2886</v>
      </c>
      <c r="R115" s="1258"/>
      <c r="S115" s="1259" t="s">
        <v>1923</v>
      </c>
      <c r="T115" s="1259" t="s">
        <v>2998</v>
      </c>
      <c r="U115" s="1265">
        <v>0</v>
      </c>
      <c r="V115" s="1261"/>
      <c r="W115" s="1262"/>
      <c r="X115" s="1262"/>
      <c r="Y115" s="1263"/>
      <c r="Z115" s="1262"/>
      <c r="AA115" s="1264"/>
      <c r="AB115" s="1261"/>
      <c r="AC115" s="1262"/>
      <c r="AD115" s="1262"/>
      <c r="AE115" s="1263"/>
      <c r="AF115" s="1262"/>
      <c r="AG115" s="1264"/>
    </row>
    <row r="116" spans="2:33" ht="15.75" hidden="1" customHeight="1" x14ac:dyDescent="0.2">
      <c r="B116" s="1250" t="str">
        <f t="shared" si="3"/>
        <v>PR14NESWSWW_S-C2</v>
      </c>
      <c r="C116" s="1251" t="s">
        <v>2952</v>
      </c>
      <c r="D116" s="1252" t="s">
        <v>2833</v>
      </c>
      <c r="E116" s="1253"/>
      <c r="F116" s="1254"/>
      <c r="G116" s="1254"/>
      <c r="H116" s="1254"/>
      <c r="I116" s="1254"/>
      <c r="J116" s="1254"/>
      <c r="K116" s="1254"/>
      <c r="L116" s="1254"/>
      <c r="M116" s="1255">
        <f t="shared" si="4"/>
        <v>0</v>
      </c>
      <c r="N116" s="1266" t="s">
        <v>2848</v>
      </c>
      <c r="O116" s="1259" t="s">
        <v>2999</v>
      </c>
      <c r="P116" s="1258" t="s">
        <v>2719</v>
      </c>
      <c r="Q116" s="1259" t="s">
        <v>2886</v>
      </c>
      <c r="R116" s="1258"/>
      <c r="S116" s="1259" t="s">
        <v>1923</v>
      </c>
      <c r="T116" s="1259" t="s">
        <v>2852</v>
      </c>
      <c r="U116" s="1265">
        <v>0</v>
      </c>
      <c r="V116" s="1261"/>
      <c r="W116" s="1262"/>
      <c r="X116" s="1262"/>
      <c r="Y116" s="1263"/>
      <c r="Z116" s="1262"/>
      <c r="AA116" s="1264"/>
      <c r="AB116" s="1261"/>
      <c r="AC116" s="1262"/>
      <c r="AD116" s="1262"/>
      <c r="AE116" s="1263"/>
      <c r="AF116" s="1262"/>
      <c r="AG116" s="1264"/>
    </row>
    <row r="117" spans="2:33" ht="15.75" hidden="1" customHeight="1" x14ac:dyDescent="0.2">
      <c r="B117" s="1250" t="str">
        <f t="shared" si="3"/>
        <v>PR14NESWSWW_S-C3</v>
      </c>
      <c r="C117" s="1251" t="s">
        <v>2952</v>
      </c>
      <c r="D117" s="1252" t="s">
        <v>2833</v>
      </c>
      <c r="E117" s="1253"/>
      <c r="F117" s="1254"/>
      <c r="G117" s="1254"/>
      <c r="H117" s="1254"/>
      <c r="I117" s="1254"/>
      <c r="J117" s="1254"/>
      <c r="K117" s="1254"/>
      <c r="L117" s="1254"/>
      <c r="M117" s="1255">
        <f t="shared" si="4"/>
        <v>0</v>
      </c>
      <c r="N117" s="1266" t="s">
        <v>2850</v>
      </c>
      <c r="O117" s="1259" t="s">
        <v>3000</v>
      </c>
      <c r="P117" s="1258" t="s">
        <v>2721</v>
      </c>
      <c r="Q117" s="1259" t="s">
        <v>2886</v>
      </c>
      <c r="R117" s="1258"/>
      <c r="S117" s="1259" t="s">
        <v>1923</v>
      </c>
      <c r="T117" s="1259" t="s">
        <v>3001</v>
      </c>
      <c r="U117" s="1265">
        <v>0</v>
      </c>
      <c r="V117" s="1261"/>
      <c r="W117" s="1262"/>
      <c r="X117" s="1262"/>
      <c r="Y117" s="1263"/>
      <c r="Z117" s="1262"/>
      <c r="AA117" s="1264"/>
      <c r="AB117" s="1261"/>
      <c r="AC117" s="1262"/>
      <c r="AD117" s="1262"/>
      <c r="AE117" s="1263"/>
      <c r="AF117" s="1262"/>
      <c r="AG117" s="1264"/>
    </row>
    <row r="118" spans="2:33" ht="15.75" hidden="1" customHeight="1" x14ac:dyDescent="0.2">
      <c r="B118" s="1250" t="str">
        <f t="shared" si="3"/>
        <v>PR14NESWSWW_S-C4</v>
      </c>
      <c r="C118" s="1251" t="s">
        <v>2952</v>
      </c>
      <c r="D118" s="1252" t="s">
        <v>2833</v>
      </c>
      <c r="E118" s="1253"/>
      <c r="F118" s="1254"/>
      <c r="G118" s="1254"/>
      <c r="H118" s="1254"/>
      <c r="I118" s="1254"/>
      <c r="J118" s="1254"/>
      <c r="K118" s="1254"/>
      <c r="L118" s="1254"/>
      <c r="M118" s="1255">
        <f t="shared" si="4"/>
        <v>0</v>
      </c>
      <c r="N118" s="1266" t="s">
        <v>2853</v>
      </c>
      <c r="O118" s="1259" t="s">
        <v>3002</v>
      </c>
      <c r="P118" s="1258" t="s">
        <v>2721</v>
      </c>
      <c r="Q118" s="1259" t="s">
        <v>2886</v>
      </c>
      <c r="R118" s="1258"/>
      <c r="S118" s="1259" t="s">
        <v>1912</v>
      </c>
      <c r="T118" s="1259" t="s">
        <v>3003</v>
      </c>
      <c r="U118" s="1260" t="s">
        <v>2824</v>
      </c>
      <c r="V118" s="1261"/>
      <c r="W118" s="1262"/>
      <c r="X118" s="1262"/>
      <c r="Y118" s="1263"/>
      <c r="Z118" s="1262"/>
      <c r="AA118" s="1264"/>
      <c r="AB118" s="1261"/>
      <c r="AC118" s="1262"/>
      <c r="AD118" s="1262"/>
      <c r="AE118" s="1263"/>
      <c r="AF118" s="1262"/>
      <c r="AG118" s="1264"/>
    </row>
    <row r="119" spans="2:33" ht="15.75" hidden="1" customHeight="1" x14ac:dyDescent="0.2">
      <c r="B119" s="1250" t="str">
        <f t="shared" si="3"/>
        <v>PR14NESWSWW_S-D1</v>
      </c>
      <c r="C119" s="1251" t="s">
        <v>2952</v>
      </c>
      <c r="D119" s="1252" t="s">
        <v>2833</v>
      </c>
      <c r="E119" s="1253"/>
      <c r="F119" s="1254"/>
      <c r="G119" s="1254"/>
      <c r="H119" s="1254"/>
      <c r="I119" s="1254"/>
      <c r="J119" s="1254"/>
      <c r="K119" s="1254"/>
      <c r="L119" s="1254"/>
      <c r="M119" s="1255">
        <f t="shared" si="4"/>
        <v>0</v>
      </c>
      <c r="N119" s="1266" t="s">
        <v>2855</v>
      </c>
      <c r="O119" s="1259" t="s">
        <v>3004</v>
      </c>
      <c r="P119" s="1258" t="s">
        <v>2720</v>
      </c>
      <c r="Q119" s="1259"/>
      <c r="R119" s="1258"/>
      <c r="S119" s="1259" t="s">
        <v>2722</v>
      </c>
      <c r="T119" s="1259" t="s">
        <v>3005</v>
      </c>
      <c r="U119" s="1260">
        <v>1</v>
      </c>
      <c r="V119" s="1261"/>
      <c r="W119" s="1262"/>
      <c r="X119" s="1262"/>
      <c r="Y119" s="1263"/>
      <c r="Z119" s="1262"/>
      <c r="AA119" s="1264"/>
      <c r="AB119" s="1261"/>
      <c r="AC119" s="1262"/>
      <c r="AD119" s="1262"/>
      <c r="AE119" s="1263"/>
      <c r="AF119" s="1262"/>
      <c r="AG119" s="1264"/>
    </row>
    <row r="120" spans="2:33" ht="15.75" hidden="1" customHeight="1" x14ac:dyDescent="0.2">
      <c r="B120" s="1250" t="str">
        <f t="shared" si="3"/>
        <v>PR14NESWSWW_S-D2</v>
      </c>
      <c r="C120" s="1251" t="s">
        <v>2952</v>
      </c>
      <c r="D120" s="1252" t="s">
        <v>2833</v>
      </c>
      <c r="E120" s="1253"/>
      <c r="F120" s="1254"/>
      <c r="G120" s="1254"/>
      <c r="H120" s="1254"/>
      <c r="I120" s="1254"/>
      <c r="J120" s="1254"/>
      <c r="K120" s="1254"/>
      <c r="L120" s="1254"/>
      <c r="M120" s="1255">
        <f t="shared" si="4"/>
        <v>0</v>
      </c>
      <c r="N120" s="1266" t="s">
        <v>2857</v>
      </c>
      <c r="O120" s="1259" t="s">
        <v>3006</v>
      </c>
      <c r="P120" s="1258" t="s">
        <v>2719</v>
      </c>
      <c r="Q120" s="1259" t="s">
        <v>2717</v>
      </c>
      <c r="R120" s="1258"/>
      <c r="S120" s="1259" t="s">
        <v>2722</v>
      </c>
      <c r="T120" s="1259" t="s">
        <v>2785</v>
      </c>
      <c r="U120" s="1260">
        <v>1</v>
      </c>
      <c r="V120" s="1261"/>
      <c r="W120" s="1262"/>
      <c r="X120" s="1262"/>
      <c r="Y120" s="1263"/>
      <c r="Z120" s="1262"/>
      <c r="AA120" s="1264"/>
      <c r="AB120" s="1261"/>
      <c r="AC120" s="1262"/>
      <c r="AD120" s="1262"/>
      <c r="AE120" s="1263"/>
      <c r="AF120" s="1262"/>
      <c r="AG120" s="1264"/>
    </row>
    <row r="121" spans="2:33" ht="15.75" hidden="1" customHeight="1" x14ac:dyDescent="0.2">
      <c r="B121" s="1250" t="str">
        <f t="shared" si="3"/>
        <v>PR14NESWSWW_S-D3</v>
      </c>
      <c r="C121" s="1251" t="s">
        <v>2952</v>
      </c>
      <c r="D121" s="1252" t="s">
        <v>2833</v>
      </c>
      <c r="E121" s="1253"/>
      <c r="F121" s="1254"/>
      <c r="G121" s="1254"/>
      <c r="H121" s="1254"/>
      <c r="I121" s="1254"/>
      <c r="J121" s="1254"/>
      <c r="K121" s="1254"/>
      <c r="L121" s="1254"/>
      <c r="M121" s="1255">
        <f t="shared" si="4"/>
        <v>0</v>
      </c>
      <c r="N121" s="1266" t="s">
        <v>3007</v>
      </c>
      <c r="O121" s="1259" t="s">
        <v>3008</v>
      </c>
      <c r="P121" s="1258" t="s">
        <v>2720</v>
      </c>
      <c r="Q121" s="1259"/>
      <c r="R121" s="1258"/>
      <c r="S121" s="1259" t="s">
        <v>1880</v>
      </c>
      <c r="T121" s="1259" t="s">
        <v>2823</v>
      </c>
      <c r="U121" s="1265">
        <v>0</v>
      </c>
      <c r="V121" s="1261"/>
      <c r="W121" s="1262"/>
      <c r="X121" s="1262"/>
      <c r="Y121" s="1263"/>
      <c r="Z121" s="1262"/>
      <c r="AA121" s="1264"/>
      <c r="AB121" s="1261"/>
      <c r="AC121" s="1262"/>
      <c r="AD121" s="1262"/>
      <c r="AE121" s="1263"/>
      <c r="AF121" s="1262"/>
      <c r="AG121" s="1264"/>
    </row>
    <row r="122" spans="2:33" ht="15.75" hidden="1" customHeight="1" x14ac:dyDescent="0.2">
      <c r="B122" s="1250" t="str">
        <f t="shared" si="3"/>
        <v>PR14NESWSWW_S-E1</v>
      </c>
      <c r="C122" s="1251" t="s">
        <v>2952</v>
      </c>
      <c r="D122" s="1252" t="s">
        <v>2833</v>
      </c>
      <c r="E122" s="1253"/>
      <c r="F122" s="1254"/>
      <c r="G122" s="1254"/>
      <c r="H122" s="1254"/>
      <c r="I122" s="1254"/>
      <c r="J122" s="1254"/>
      <c r="K122" s="1254"/>
      <c r="L122" s="1254"/>
      <c r="M122" s="1255">
        <f t="shared" si="4"/>
        <v>0</v>
      </c>
      <c r="N122" s="1266" t="s">
        <v>2859</v>
      </c>
      <c r="O122" s="1259" t="s">
        <v>3009</v>
      </c>
      <c r="P122" s="1258" t="s">
        <v>2720</v>
      </c>
      <c r="Q122" s="1259"/>
      <c r="R122" s="1258"/>
      <c r="S122" s="1259" t="s">
        <v>1880</v>
      </c>
      <c r="T122" s="1259" t="s">
        <v>2823</v>
      </c>
      <c r="U122" s="1260" t="s">
        <v>2764</v>
      </c>
      <c r="V122" s="1261"/>
      <c r="W122" s="1262"/>
      <c r="X122" s="1262"/>
      <c r="Y122" s="1263"/>
      <c r="Z122" s="1262"/>
      <c r="AA122" s="1264"/>
      <c r="AB122" s="1261"/>
      <c r="AC122" s="1262"/>
      <c r="AD122" s="1262"/>
      <c r="AE122" s="1263"/>
      <c r="AF122" s="1262"/>
      <c r="AG122" s="1264"/>
    </row>
    <row r="123" spans="2:33" ht="15.75" hidden="1" customHeight="1" x14ac:dyDescent="0.2">
      <c r="B123" s="1250" t="str">
        <f t="shared" si="3"/>
        <v>PR14NESWSWW_S-F1</v>
      </c>
      <c r="C123" s="1251" t="s">
        <v>2952</v>
      </c>
      <c r="D123" s="1252" t="s">
        <v>2833</v>
      </c>
      <c r="E123" s="1253"/>
      <c r="F123" s="1254"/>
      <c r="G123" s="1254"/>
      <c r="H123" s="1254"/>
      <c r="I123" s="1254"/>
      <c r="J123" s="1254"/>
      <c r="K123" s="1254"/>
      <c r="L123" s="1254"/>
      <c r="M123" s="1255">
        <f t="shared" si="4"/>
        <v>0</v>
      </c>
      <c r="N123" s="1266" t="s">
        <v>2861</v>
      </c>
      <c r="O123" s="1259" t="s">
        <v>3010</v>
      </c>
      <c r="P123" s="1258" t="s">
        <v>2720</v>
      </c>
      <c r="Q123" s="1259"/>
      <c r="R123" s="1258"/>
      <c r="S123" s="1259" t="s">
        <v>1923</v>
      </c>
      <c r="T123" s="1259" t="s">
        <v>2975</v>
      </c>
      <c r="U123" s="1265">
        <v>0</v>
      </c>
      <c r="V123" s="1261"/>
      <c r="W123" s="1262"/>
      <c r="X123" s="1262"/>
      <c r="Y123" s="1263"/>
      <c r="Z123" s="1262"/>
      <c r="AA123" s="1264"/>
      <c r="AB123" s="1261"/>
      <c r="AC123" s="1262"/>
      <c r="AD123" s="1262"/>
      <c r="AE123" s="1263"/>
      <c r="AF123" s="1262"/>
      <c r="AG123" s="1264"/>
    </row>
    <row r="124" spans="2:33" ht="15.75" hidden="1" customHeight="1" x14ac:dyDescent="0.2">
      <c r="B124" s="1250" t="str">
        <f t="shared" si="3"/>
        <v>PR14NESWSWW_S-F2</v>
      </c>
      <c r="C124" s="1251" t="s">
        <v>2952</v>
      </c>
      <c r="D124" s="1252" t="s">
        <v>2833</v>
      </c>
      <c r="E124" s="1253"/>
      <c r="F124" s="1254"/>
      <c r="G124" s="1254"/>
      <c r="H124" s="1254"/>
      <c r="I124" s="1254"/>
      <c r="J124" s="1254"/>
      <c r="K124" s="1254"/>
      <c r="L124" s="1254"/>
      <c r="M124" s="1255">
        <f t="shared" si="4"/>
        <v>0</v>
      </c>
      <c r="N124" s="1266" t="s">
        <v>2863</v>
      </c>
      <c r="O124" s="1259" t="s">
        <v>3011</v>
      </c>
      <c r="P124" s="1258" t="s">
        <v>2720</v>
      </c>
      <c r="Q124" s="1259"/>
      <c r="R124" s="1258"/>
      <c r="S124" s="1259" t="s">
        <v>1912</v>
      </c>
      <c r="T124" s="1259" t="s">
        <v>2977</v>
      </c>
      <c r="U124" s="1260" t="s">
        <v>2824</v>
      </c>
      <c r="V124" s="1261"/>
      <c r="W124" s="1262"/>
      <c r="X124" s="1262"/>
      <c r="Y124" s="1263"/>
      <c r="Z124" s="1262"/>
      <c r="AA124" s="1264"/>
      <c r="AB124" s="1261"/>
      <c r="AC124" s="1262"/>
      <c r="AD124" s="1262"/>
      <c r="AE124" s="1263"/>
      <c r="AF124" s="1262"/>
      <c r="AG124" s="1264"/>
    </row>
    <row r="125" spans="2:33" ht="15.75" hidden="1" customHeight="1" x14ac:dyDescent="0.2">
      <c r="B125" s="1250" t="str">
        <f t="shared" si="3"/>
        <v>PR14NESHHR_R-B1</v>
      </c>
      <c r="C125" s="1251" t="s">
        <v>2952</v>
      </c>
      <c r="D125" s="1252" t="s">
        <v>2782</v>
      </c>
      <c r="E125" s="1253"/>
      <c r="F125" s="1254"/>
      <c r="G125" s="1254"/>
      <c r="H125" s="1254"/>
      <c r="I125" s="1254"/>
      <c r="J125" s="1254"/>
      <c r="K125" s="1254"/>
      <c r="L125" s="1254"/>
      <c r="M125" s="1255">
        <f t="shared" si="4"/>
        <v>0</v>
      </c>
      <c r="N125" s="1266" t="s">
        <v>2872</v>
      </c>
      <c r="O125" s="1259" t="s">
        <v>3012</v>
      </c>
      <c r="P125" s="1258" t="s">
        <v>2720</v>
      </c>
      <c r="Q125" s="1259"/>
      <c r="R125" s="1258"/>
      <c r="S125" s="1259" t="s">
        <v>2722</v>
      </c>
      <c r="T125" s="1259" t="s">
        <v>3005</v>
      </c>
      <c r="U125" s="1260">
        <v>1</v>
      </c>
      <c r="V125" s="1261"/>
      <c r="W125" s="1262"/>
      <c r="X125" s="1262"/>
      <c r="Y125" s="1263"/>
      <c r="Z125" s="1262"/>
      <c r="AA125" s="1264"/>
      <c r="AB125" s="1261"/>
      <c r="AC125" s="1262"/>
      <c r="AD125" s="1262"/>
      <c r="AE125" s="1263"/>
      <c r="AF125" s="1262"/>
      <c r="AG125" s="1264"/>
    </row>
    <row r="126" spans="2:33" ht="15.75" hidden="1" customHeight="1" x14ac:dyDescent="0.2">
      <c r="B126" s="1250" t="str">
        <f t="shared" si="3"/>
        <v>PR14NESHHR_R-B2</v>
      </c>
      <c r="C126" s="1251" t="s">
        <v>2952</v>
      </c>
      <c r="D126" s="1252" t="s">
        <v>2782</v>
      </c>
      <c r="E126" s="1253"/>
      <c r="F126" s="1254"/>
      <c r="G126" s="1254"/>
      <c r="H126" s="1254"/>
      <c r="I126" s="1254"/>
      <c r="J126" s="1254"/>
      <c r="K126" s="1254"/>
      <c r="L126" s="1254"/>
      <c r="M126" s="1255">
        <f t="shared" si="4"/>
        <v>0</v>
      </c>
      <c r="N126" s="1266" t="s">
        <v>2874</v>
      </c>
      <c r="O126" s="1259" t="s">
        <v>3013</v>
      </c>
      <c r="P126" s="1258" t="s">
        <v>2719</v>
      </c>
      <c r="Q126" s="1259" t="s">
        <v>2717</v>
      </c>
      <c r="R126" s="1258"/>
      <c r="S126" s="1259" t="s">
        <v>2722</v>
      </c>
      <c r="T126" s="1259" t="s">
        <v>2785</v>
      </c>
      <c r="U126" s="1260">
        <v>1</v>
      </c>
      <c r="V126" s="1261"/>
      <c r="W126" s="1262"/>
      <c r="X126" s="1262"/>
      <c r="Y126" s="1263"/>
      <c r="Z126" s="1262"/>
      <c r="AA126" s="1264"/>
      <c r="AB126" s="1261"/>
      <c r="AC126" s="1262"/>
      <c r="AD126" s="1262"/>
      <c r="AE126" s="1263"/>
      <c r="AF126" s="1262"/>
      <c r="AG126" s="1264"/>
    </row>
    <row r="127" spans="2:33" ht="15.75" hidden="1" customHeight="1" x14ac:dyDescent="0.2">
      <c r="B127" s="1250" t="str">
        <f t="shared" si="3"/>
        <v>PR14NESHHR_R-B3</v>
      </c>
      <c r="C127" s="1251" t="s">
        <v>2952</v>
      </c>
      <c r="D127" s="1252" t="s">
        <v>2782</v>
      </c>
      <c r="E127" s="1253"/>
      <c r="F127" s="1254"/>
      <c r="G127" s="1254"/>
      <c r="H127" s="1254"/>
      <c r="I127" s="1254"/>
      <c r="J127" s="1254"/>
      <c r="K127" s="1254"/>
      <c r="L127" s="1254"/>
      <c r="M127" s="1255">
        <f t="shared" si="4"/>
        <v>0</v>
      </c>
      <c r="N127" s="1266" t="s">
        <v>3014</v>
      </c>
      <c r="O127" s="1259" t="s">
        <v>3015</v>
      </c>
      <c r="P127" s="1258" t="s">
        <v>2720</v>
      </c>
      <c r="Q127" s="1259"/>
      <c r="R127" s="1258"/>
      <c r="S127" s="1259" t="s">
        <v>1880</v>
      </c>
      <c r="T127" s="1259" t="s">
        <v>2823</v>
      </c>
      <c r="U127" s="1265">
        <v>0</v>
      </c>
      <c r="V127" s="1261"/>
      <c r="W127" s="1262"/>
      <c r="X127" s="1262"/>
      <c r="Y127" s="1263"/>
      <c r="Z127" s="1262"/>
      <c r="AA127" s="1264"/>
      <c r="AB127" s="1261"/>
      <c r="AC127" s="1262"/>
      <c r="AD127" s="1262"/>
      <c r="AE127" s="1263"/>
      <c r="AF127" s="1262"/>
      <c r="AG127" s="1264"/>
    </row>
    <row r="128" spans="2:33" ht="15.75" hidden="1" customHeight="1" x14ac:dyDescent="0.2">
      <c r="B128" s="1250" t="str">
        <f t="shared" si="3"/>
        <v>PR14NESHHR_R-C1</v>
      </c>
      <c r="C128" s="1251" t="s">
        <v>2952</v>
      </c>
      <c r="D128" s="1252" t="s">
        <v>2782</v>
      </c>
      <c r="E128" s="1253"/>
      <c r="F128" s="1254"/>
      <c r="G128" s="1254"/>
      <c r="H128" s="1254"/>
      <c r="I128" s="1254"/>
      <c r="J128" s="1254"/>
      <c r="K128" s="1254"/>
      <c r="L128" s="1254"/>
      <c r="M128" s="1255">
        <f t="shared" si="4"/>
        <v>0</v>
      </c>
      <c r="N128" s="1266" t="s">
        <v>2876</v>
      </c>
      <c r="O128" s="1259" t="s">
        <v>3016</v>
      </c>
      <c r="P128" s="1258" t="s">
        <v>2720</v>
      </c>
      <c r="Q128" s="1259"/>
      <c r="R128" s="1258"/>
      <c r="S128" s="1259" t="s">
        <v>2722</v>
      </c>
      <c r="T128" s="1259" t="s">
        <v>3005</v>
      </c>
      <c r="U128" s="1260">
        <v>1</v>
      </c>
      <c r="V128" s="1261"/>
      <c r="W128" s="1262"/>
      <c r="X128" s="1262"/>
      <c r="Y128" s="1263"/>
      <c r="Z128" s="1262"/>
      <c r="AA128" s="1264"/>
      <c r="AB128" s="1261"/>
      <c r="AC128" s="1262"/>
      <c r="AD128" s="1262"/>
      <c r="AE128" s="1263"/>
      <c r="AF128" s="1262"/>
      <c r="AG128" s="1264"/>
    </row>
    <row r="129" spans="2:33" ht="15.75" hidden="1" customHeight="1" x14ac:dyDescent="0.2">
      <c r="B129" s="1250" t="str">
        <f t="shared" si="3"/>
        <v>PR14NESHHR_R-C2</v>
      </c>
      <c r="C129" s="1251" t="s">
        <v>2952</v>
      </c>
      <c r="D129" s="1252" t="s">
        <v>2782</v>
      </c>
      <c r="E129" s="1253"/>
      <c r="F129" s="1254"/>
      <c r="G129" s="1254"/>
      <c r="H129" s="1254"/>
      <c r="I129" s="1254"/>
      <c r="J129" s="1254"/>
      <c r="K129" s="1254"/>
      <c r="L129" s="1254"/>
      <c r="M129" s="1255">
        <f t="shared" si="4"/>
        <v>0</v>
      </c>
      <c r="N129" s="1266" t="s">
        <v>2878</v>
      </c>
      <c r="O129" s="1259" t="s">
        <v>3017</v>
      </c>
      <c r="P129" s="1258" t="s">
        <v>2720</v>
      </c>
      <c r="Q129" s="1259"/>
      <c r="R129" s="1258"/>
      <c r="S129" s="1259" t="s">
        <v>1880</v>
      </c>
      <c r="T129" s="1259" t="s">
        <v>2823</v>
      </c>
      <c r="U129" s="1265">
        <v>0</v>
      </c>
      <c r="V129" s="1261"/>
      <c r="W129" s="1262"/>
      <c r="X129" s="1262"/>
      <c r="Y129" s="1263"/>
      <c r="Z129" s="1262"/>
      <c r="AA129" s="1264"/>
      <c r="AB129" s="1261"/>
      <c r="AC129" s="1262"/>
      <c r="AD129" s="1262"/>
      <c r="AE129" s="1263"/>
      <c r="AF129" s="1262"/>
      <c r="AG129" s="1264"/>
    </row>
    <row r="130" spans="2:33" ht="15.75" hidden="1" customHeight="1" x14ac:dyDescent="0.2">
      <c r="B130" s="1250" t="str">
        <f t="shared" si="3"/>
        <v>PR14NESHHR_R-C3</v>
      </c>
      <c r="C130" s="1251" t="s">
        <v>2952</v>
      </c>
      <c r="D130" s="1252" t="s">
        <v>2782</v>
      </c>
      <c r="E130" s="1253"/>
      <c r="F130" s="1254"/>
      <c r="G130" s="1254"/>
      <c r="H130" s="1254"/>
      <c r="I130" s="1254"/>
      <c r="J130" s="1254"/>
      <c r="K130" s="1254"/>
      <c r="L130" s="1254"/>
      <c r="M130" s="1255">
        <f t="shared" si="4"/>
        <v>0</v>
      </c>
      <c r="N130" s="1266" t="s">
        <v>3018</v>
      </c>
      <c r="O130" s="1259" t="s">
        <v>3019</v>
      </c>
      <c r="P130" s="1258" t="s">
        <v>2720</v>
      </c>
      <c r="Q130" s="1259"/>
      <c r="R130" s="1258"/>
      <c r="S130" s="1259" t="s">
        <v>1880</v>
      </c>
      <c r="T130" s="1259" t="s">
        <v>2823</v>
      </c>
      <c r="U130" s="1265">
        <v>0</v>
      </c>
      <c r="V130" s="1261"/>
      <c r="W130" s="1262"/>
      <c r="X130" s="1262"/>
      <c r="Y130" s="1263"/>
      <c r="Z130" s="1262"/>
      <c r="AA130" s="1264"/>
      <c r="AB130" s="1261"/>
      <c r="AC130" s="1262"/>
      <c r="AD130" s="1262"/>
      <c r="AE130" s="1263"/>
      <c r="AF130" s="1262"/>
      <c r="AG130" s="1264"/>
    </row>
    <row r="131" spans="2:33" ht="15.75" hidden="1" customHeight="1" x14ac:dyDescent="0.2">
      <c r="B131" s="1250" t="str">
        <f t="shared" si="3"/>
        <v>PR14NESHHR_R-C4</v>
      </c>
      <c r="C131" s="1251" t="s">
        <v>2952</v>
      </c>
      <c r="D131" s="1252" t="s">
        <v>2782</v>
      </c>
      <c r="E131" s="1253"/>
      <c r="F131" s="1254"/>
      <c r="G131" s="1254"/>
      <c r="H131" s="1254"/>
      <c r="I131" s="1254"/>
      <c r="J131" s="1254"/>
      <c r="K131" s="1254"/>
      <c r="L131" s="1254"/>
      <c r="M131" s="1255">
        <f t="shared" si="4"/>
        <v>0</v>
      </c>
      <c r="N131" s="1266" t="s">
        <v>3020</v>
      </c>
      <c r="O131" s="1259" t="s">
        <v>3021</v>
      </c>
      <c r="P131" s="1258" t="s">
        <v>2720</v>
      </c>
      <c r="Q131" s="1259"/>
      <c r="R131" s="1258"/>
      <c r="S131" s="1259" t="s">
        <v>1880</v>
      </c>
      <c r="T131" s="1259" t="s">
        <v>2823</v>
      </c>
      <c r="U131" s="1265">
        <v>0</v>
      </c>
      <c r="V131" s="1261"/>
      <c r="W131" s="1262"/>
      <c r="X131" s="1262"/>
      <c r="Y131" s="1263"/>
      <c r="Z131" s="1262"/>
      <c r="AA131" s="1264"/>
      <c r="AB131" s="1261"/>
      <c r="AC131" s="1262"/>
      <c r="AD131" s="1262"/>
      <c r="AE131" s="1263"/>
      <c r="AF131" s="1262"/>
      <c r="AG131" s="1264"/>
    </row>
    <row r="132" spans="2:33" ht="15.75" hidden="1" customHeight="1" x14ac:dyDescent="0.2">
      <c r="B132" s="1250" t="str">
        <f t="shared" si="3"/>
        <v>PR14NESHHR_R-D1</v>
      </c>
      <c r="C132" s="1251" t="s">
        <v>2952</v>
      </c>
      <c r="D132" s="1252" t="s">
        <v>2782</v>
      </c>
      <c r="E132" s="1253"/>
      <c r="F132" s="1254"/>
      <c r="G132" s="1254"/>
      <c r="H132" s="1254"/>
      <c r="I132" s="1254"/>
      <c r="J132" s="1254"/>
      <c r="K132" s="1254"/>
      <c r="L132" s="1254"/>
      <c r="M132" s="1255">
        <f t="shared" si="4"/>
        <v>0</v>
      </c>
      <c r="N132" s="1266" t="s">
        <v>2880</v>
      </c>
      <c r="O132" s="1259" t="s">
        <v>3022</v>
      </c>
      <c r="P132" s="1258" t="s">
        <v>2720</v>
      </c>
      <c r="Q132" s="1259"/>
      <c r="R132" s="1258"/>
      <c r="S132" s="1259" t="s">
        <v>1880</v>
      </c>
      <c r="T132" s="1259" t="s">
        <v>2823</v>
      </c>
      <c r="U132" s="1260" t="s">
        <v>2764</v>
      </c>
      <c r="V132" s="1261"/>
      <c r="W132" s="1262"/>
      <c r="X132" s="1262"/>
      <c r="Y132" s="1263"/>
      <c r="Z132" s="1262"/>
      <c r="AA132" s="1264"/>
      <c r="AB132" s="1261"/>
      <c r="AC132" s="1262"/>
      <c r="AD132" s="1262"/>
      <c r="AE132" s="1263"/>
      <c r="AF132" s="1262"/>
      <c r="AG132" s="1264"/>
    </row>
    <row r="133" spans="2:33" ht="15.75" hidden="1" customHeight="1" x14ac:dyDescent="0.2">
      <c r="B133" s="1250" t="str">
        <f t="shared" si="3"/>
        <v>PR14NESHHR_R-E1</v>
      </c>
      <c r="C133" s="1251" t="s">
        <v>2952</v>
      </c>
      <c r="D133" s="1252" t="s">
        <v>2782</v>
      </c>
      <c r="E133" s="1253"/>
      <c r="F133" s="1254"/>
      <c r="G133" s="1254"/>
      <c r="H133" s="1254"/>
      <c r="I133" s="1254"/>
      <c r="J133" s="1254"/>
      <c r="K133" s="1254"/>
      <c r="L133" s="1254"/>
      <c r="M133" s="1255">
        <f t="shared" si="4"/>
        <v>0</v>
      </c>
      <c r="N133" s="1266" t="s">
        <v>3023</v>
      </c>
      <c r="O133" s="1259" t="s">
        <v>3024</v>
      </c>
      <c r="P133" s="1258" t="s">
        <v>2720</v>
      </c>
      <c r="Q133" s="1259"/>
      <c r="R133" s="1258"/>
      <c r="S133" s="1259" t="s">
        <v>1923</v>
      </c>
      <c r="T133" s="1259" t="s">
        <v>2975</v>
      </c>
      <c r="U133" s="1265">
        <v>0</v>
      </c>
      <c r="V133" s="1261"/>
      <c r="W133" s="1262"/>
      <c r="X133" s="1262"/>
      <c r="Y133" s="1263"/>
      <c r="Z133" s="1262"/>
      <c r="AA133" s="1264"/>
      <c r="AB133" s="1261"/>
      <c r="AC133" s="1262"/>
      <c r="AD133" s="1262"/>
      <c r="AE133" s="1263"/>
      <c r="AF133" s="1262"/>
      <c r="AG133" s="1264"/>
    </row>
    <row r="134" spans="2:33" ht="15.75" hidden="1" customHeight="1" x14ac:dyDescent="0.2">
      <c r="B134" s="1250" t="str">
        <f t="shared" ref="B134:B197" si="5">CONCATENATE("PR14", C134, D134, "_", N134)</f>
        <v>PR14NESHHR_R-E2</v>
      </c>
      <c r="C134" s="1251" t="s">
        <v>2952</v>
      </c>
      <c r="D134" s="1252" t="s">
        <v>2782</v>
      </c>
      <c r="E134" s="1253"/>
      <c r="F134" s="1254"/>
      <c r="G134" s="1254"/>
      <c r="H134" s="1254"/>
      <c r="I134" s="1254"/>
      <c r="J134" s="1254"/>
      <c r="K134" s="1254"/>
      <c r="L134" s="1254"/>
      <c r="M134" s="1255">
        <f t="shared" si="4"/>
        <v>0</v>
      </c>
      <c r="N134" s="1266" t="s">
        <v>3025</v>
      </c>
      <c r="O134" s="1259" t="s">
        <v>3026</v>
      </c>
      <c r="P134" s="1258" t="s">
        <v>2720</v>
      </c>
      <c r="Q134" s="1259"/>
      <c r="R134" s="1258"/>
      <c r="S134" s="1259" t="s">
        <v>1912</v>
      </c>
      <c r="T134" s="1259" t="s">
        <v>2977</v>
      </c>
      <c r="U134" s="1260" t="s">
        <v>2824</v>
      </c>
      <c r="V134" s="1261"/>
      <c r="W134" s="1262"/>
      <c r="X134" s="1262"/>
      <c r="Y134" s="1263"/>
      <c r="Z134" s="1262"/>
      <c r="AA134" s="1264"/>
      <c r="AB134" s="1261"/>
      <c r="AC134" s="1262"/>
      <c r="AD134" s="1262"/>
      <c r="AE134" s="1263"/>
      <c r="AF134" s="1262"/>
      <c r="AG134" s="1264"/>
    </row>
    <row r="135" spans="2:33" ht="15.75" hidden="1" customHeight="1" x14ac:dyDescent="0.2">
      <c r="B135" s="1250" t="str">
        <f t="shared" si="5"/>
        <v>PR14NESHHR_R-F1</v>
      </c>
      <c r="C135" s="1251" t="s">
        <v>2952</v>
      </c>
      <c r="D135" s="1252" t="s">
        <v>2782</v>
      </c>
      <c r="E135" s="1253"/>
      <c r="F135" s="1254"/>
      <c r="G135" s="1254"/>
      <c r="H135" s="1254"/>
      <c r="I135" s="1254"/>
      <c r="J135" s="1254"/>
      <c r="K135" s="1254"/>
      <c r="L135" s="1254"/>
      <c r="M135" s="1255">
        <f t="shared" ref="M135:M198" si="6">SUM(E135:L135)</f>
        <v>0</v>
      </c>
      <c r="N135" s="1266" t="s">
        <v>3027</v>
      </c>
      <c r="O135" s="1259" t="s">
        <v>3028</v>
      </c>
      <c r="P135" s="1258" t="s">
        <v>2721</v>
      </c>
      <c r="Q135" s="1259" t="s">
        <v>2717</v>
      </c>
      <c r="R135" s="1258"/>
      <c r="S135" s="1259" t="s">
        <v>41</v>
      </c>
      <c r="T135" s="1259" t="s">
        <v>3029</v>
      </c>
      <c r="U135" s="1260">
        <v>3</v>
      </c>
      <c r="V135" s="1261"/>
      <c r="W135" s="1262"/>
      <c r="X135" s="1262"/>
      <c r="Y135" s="1263"/>
      <c r="Z135" s="1262"/>
      <c r="AA135" s="1264"/>
      <c r="AB135" s="1261"/>
      <c r="AC135" s="1262"/>
      <c r="AD135" s="1262"/>
      <c r="AE135" s="1263"/>
      <c r="AF135" s="1262"/>
      <c r="AG135" s="1264"/>
    </row>
    <row r="136" spans="2:33" ht="15.75" hidden="1" customHeight="1" x14ac:dyDescent="0.2">
      <c r="B136" s="1250" t="str">
        <f t="shared" si="5"/>
        <v>PR14PRTWSW_A1</v>
      </c>
      <c r="C136" s="1251" t="s">
        <v>3030</v>
      </c>
      <c r="D136" s="1252" t="s">
        <v>2751</v>
      </c>
      <c r="E136" s="1253"/>
      <c r="F136" s="1254"/>
      <c r="G136" s="1254"/>
      <c r="H136" s="1254"/>
      <c r="I136" s="1254"/>
      <c r="J136" s="1254"/>
      <c r="K136" s="1254"/>
      <c r="L136" s="1254"/>
      <c r="M136" s="1255">
        <f t="shared" si="6"/>
        <v>0</v>
      </c>
      <c r="N136" s="1266" t="s">
        <v>2348</v>
      </c>
      <c r="O136" s="1259" t="s">
        <v>3031</v>
      </c>
      <c r="P136" s="1258" t="s">
        <v>2719</v>
      </c>
      <c r="Q136" s="1259" t="s">
        <v>2717</v>
      </c>
      <c r="R136" s="1258"/>
      <c r="S136" s="1259" t="s">
        <v>1923</v>
      </c>
      <c r="T136" s="1259" t="s">
        <v>2776</v>
      </c>
      <c r="U136" s="1265">
        <v>0</v>
      </c>
      <c r="V136" s="1261"/>
      <c r="W136" s="1262"/>
      <c r="X136" s="1262"/>
      <c r="Y136" s="1263"/>
      <c r="Z136" s="1262"/>
      <c r="AA136" s="1264"/>
      <c r="AB136" s="1261"/>
      <c r="AC136" s="1262"/>
      <c r="AD136" s="1262"/>
      <c r="AE136" s="1263"/>
      <c r="AF136" s="1262"/>
      <c r="AG136" s="1264"/>
    </row>
    <row r="137" spans="2:33" ht="15.75" hidden="1" customHeight="1" x14ac:dyDescent="0.2">
      <c r="B137" s="1250" t="str">
        <f t="shared" si="5"/>
        <v>PR14PRTWSW_A2</v>
      </c>
      <c r="C137" s="1251" t="s">
        <v>3030</v>
      </c>
      <c r="D137" s="1252" t="s">
        <v>2751</v>
      </c>
      <c r="E137" s="1253"/>
      <c r="F137" s="1254"/>
      <c r="G137" s="1254"/>
      <c r="H137" s="1254"/>
      <c r="I137" s="1254"/>
      <c r="J137" s="1254"/>
      <c r="K137" s="1254"/>
      <c r="L137" s="1254"/>
      <c r="M137" s="1255">
        <f t="shared" si="6"/>
        <v>0</v>
      </c>
      <c r="N137" s="1266" t="s">
        <v>2884</v>
      </c>
      <c r="O137" s="1259" t="s">
        <v>3032</v>
      </c>
      <c r="P137" s="1258" t="s">
        <v>2721</v>
      </c>
      <c r="Q137" s="1259" t="s">
        <v>2717</v>
      </c>
      <c r="R137" s="1258"/>
      <c r="S137" s="1259" t="s">
        <v>1880</v>
      </c>
      <c r="T137" s="1259" t="s">
        <v>2767</v>
      </c>
      <c r="U137" s="1260">
        <v>2</v>
      </c>
      <c r="V137" s="1261"/>
      <c r="W137" s="1262"/>
      <c r="X137" s="1262"/>
      <c r="Y137" s="1263"/>
      <c r="Z137" s="1262"/>
      <c r="AA137" s="1264"/>
      <c r="AB137" s="1261"/>
      <c r="AC137" s="1262"/>
      <c r="AD137" s="1262"/>
      <c r="AE137" s="1263"/>
      <c r="AF137" s="1262"/>
      <c r="AG137" s="1264"/>
    </row>
    <row r="138" spans="2:33" ht="15.75" hidden="1" customHeight="1" x14ac:dyDescent="0.2">
      <c r="B138" s="1250" t="str">
        <f t="shared" si="5"/>
        <v>PR14PRTWSW_A3</v>
      </c>
      <c r="C138" s="1251" t="s">
        <v>3030</v>
      </c>
      <c r="D138" s="1252" t="s">
        <v>2751</v>
      </c>
      <c r="E138" s="1253"/>
      <c r="F138" s="1254"/>
      <c r="G138" s="1254"/>
      <c r="H138" s="1254"/>
      <c r="I138" s="1254"/>
      <c r="J138" s="1254"/>
      <c r="K138" s="1254"/>
      <c r="L138" s="1254"/>
      <c r="M138" s="1255">
        <f t="shared" si="6"/>
        <v>0</v>
      </c>
      <c r="N138" s="1266" t="s">
        <v>2888</v>
      </c>
      <c r="O138" s="1259" t="s">
        <v>3033</v>
      </c>
      <c r="P138" s="1258" t="s">
        <v>2719</v>
      </c>
      <c r="Q138" s="1259" t="s">
        <v>2717</v>
      </c>
      <c r="R138" s="1258"/>
      <c r="S138" s="1259" t="s">
        <v>1923</v>
      </c>
      <c r="T138" s="1259" t="s">
        <v>3034</v>
      </c>
      <c r="U138" s="1260">
        <v>3</v>
      </c>
      <c r="V138" s="1261"/>
      <c r="W138" s="1262"/>
      <c r="X138" s="1262"/>
      <c r="Y138" s="1263"/>
      <c r="Z138" s="1262"/>
      <c r="AA138" s="1264"/>
      <c r="AB138" s="1261"/>
      <c r="AC138" s="1262"/>
      <c r="AD138" s="1262"/>
      <c r="AE138" s="1263"/>
      <c r="AF138" s="1262"/>
      <c r="AG138" s="1264"/>
    </row>
    <row r="139" spans="2:33" ht="15.75" hidden="1" customHeight="1" x14ac:dyDescent="0.2">
      <c r="B139" s="1250" t="str">
        <f t="shared" si="5"/>
        <v>PR14PRTWSW_A4</v>
      </c>
      <c r="C139" s="1251" t="s">
        <v>3030</v>
      </c>
      <c r="D139" s="1252" t="s">
        <v>2751</v>
      </c>
      <c r="E139" s="1253"/>
      <c r="F139" s="1254"/>
      <c r="G139" s="1254"/>
      <c r="H139" s="1254"/>
      <c r="I139" s="1254"/>
      <c r="J139" s="1254"/>
      <c r="K139" s="1254"/>
      <c r="L139" s="1254"/>
      <c r="M139" s="1255">
        <f t="shared" si="6"/>
        <v>0</v>
      </c>
      <c r="N139" s="1266" t="s">
        <v>2931</v>
      </c>
      <c r="O139" s="1259" t="s">
        <v>3035</v>
      </c>
      <c r="P139" s="1258" t="s">
        <v>2720</v>
      </c>
      <c r="Q139" s="1259"/>
      <c r="R139" s="1258"/>
      <c r="S139" s="1259" t="s">
        <v>1923</v>
      </c>
      <c r="T139" s="1259" t="s">
        <v>3036</v>
      </c>
      <c r="U139" s="1265">
        <v>0</v>
      </c>
      <c r="V139" s="1261"/>
      <c r="W139" s="1262"/>
      <c r="X139" s="1262"/>
      <c r="Y139" s="1263"/>
      <c r="Z139" s="1262"/>
      <c r="AA139" s="1264"/>
      <c r="AB139" s="1261"/>
      <c r="AC139" s="1262"/>
      <c r="AD139" s="1262"/>
      <c r="AE139" s="1263"/>
      <c r="AF139" s="1262"/>
      <c r="AG139" s="1264"/>
    </row>
    <row r="140" spans="2:33" ht="15.75" hidden="1" customHeight="1" x14ac:dyDescent="0.2">
      <c r="B140" s="1250" t="str">
        <f t="shared" si="5"/>
        <v>PR14PRTWSW_B1</v>
      </c>
      <c r="C140" s="1251" t="s">
        <v>3030</v>
      </c>
      <c r="D140" s="1252" t="s">
        <v>2751</v>
      </c>
      <c r="E140" s="1253"/>
      <c r="F140" s="1254"/>
      <c r="G140" s="1254"/>
      <c r="H140" s="1254"/>
      <c r="I140" s="1254"/>
      <c r="J140" s="1254"/>
      <c r="K140" s="1254"/>
      <c r="L140" s="1254"/>
      <c r="M140" s="1255">
        <f t="shared" si="6"/>
        <v>0</v>
      </c>
      <c r="N140" s="1266" t="s">
        <v>2373</v>
      </c>
      <c r="O140" s="1259" t="s">
        <v>3037</v>
      </c>
      <c r="P140" s="1258" t="s">
        <v>2719</v>
      </c>
      <c r="Q140" s="1259" t="s">
        <v>2717</v>
      </c>
      <c r="R140" s="1258"/>
      <c r="S140" s="1259" t="s">
        <v>1923</v>
      </c>
      <c r="T140" s="1259" t="s">
        <v>2754</v>
      </c>
      <c r="U140" s="1260">
        <v>2</v>
      </c>
      <c r="V140" s="1261"/>
      <c r="W140" s="1262"/>
      <c r="X140" s="1262"/>
      <c r="Y140" s="1263"/>
      <c r="Z140" s="1262"/>
      <c r="AA140" s="1264"/>
      <c r="AB140" s="1261"/>
      <c r="AC140" s="1262"/>
      <c r="AD140" s="1262"/>
      <c r="AE140" s="1263"/>
      <c r="AF140" s="1262"/>
      <c r="AG140" s="1264"/>
    </row>
    <row r="141" spans="2:33" ht="15.75" hidden="1" customHeight="1" x14ac:dyDescent="0.2">
      <c r="B141" s="1250" t="str">
        <f t="shared" si="5"/>
        <v>PR14PRTWSW_C1</v>
      </c>
      <c r="C141" s="1251" t="s">
        <v>3030</v>
      </c>
      <c r="D141" s="1252" t="s">
        <v>2751</v>
      </c>
      <c r="E141" s="1253"/>
      <c r="F141" s="1254"/>
      <c r="G141" s="1254"/>
      <c r="H141" s="1254"/>
      <c r="I141" s="1254"/>
      <c r="J141" s="1254"/>
      <c r="K141" s="1254"/>
      <c r="L141" s="1254"/>
      <c r="M141" s="1255">
        <f t="shared" si="6"/>
        <v>0</v>
      </c>
      <c r="N141" s="1266" t="s">
        <v>2398</v>
      </c>
      <c r="O141" s="1259" t="s">
        <v>3038</v>
      </c>
      <c r="P141" s="1258" t="s">
        <v>2719</v>
      </c>
      <c r="Q141" s="1259" t="s">
        <v>2717</v>
      </c>
      <c r="R141" s="1258"/>
      <c r="S141" s="1259" t="s">
        <v>2723</v>
      </c>
      <c r="T141" s="1259" t="s">
        <v>2962</v>
      </c>
      <c r="U141" s="1260" t="s">
        <v>2963</v>
      </c>
      <c r="V141" s="1261"/>
      <c r="W141" s="1262"/>
      <c r="X141" s="1262"/>
      <c r="Y141" s="1263"/>
      <c r="Z141" s="1262"/>
      <c r="AA141" s="1264"/>
      <c r="AB141" s="1261"/>
      <c r="AC141" s="1262"/>
      <c r="AD141" s="1262"/>
      <c r="AE141" s="1263"/>
      <c r="AF141" s="1262"/>
      <c r="AG141" s="1264"/>
    </row>
    <row r="142" spans="2:33" ht="15.75" hidden="1" customHeight="1" x14ac:dyDescent="0.2">
      <c r="B142" s="1250" t="str">
        <f t="shared" si="5"/>
        <v>PR14PRTWSW_D1</v>
      </c>
      <c r="C142" s="1251" t="s">
        <v>3030</v>
      </c>
      <c r="D142" s="1252" t="s">
        <v>2751</v>
      </c>
      <c r="E142" s="1253"/>
      <c r="F142" s="1254"/>
      <c r="G142" s="1254"/>
      <c r="H142" s="1254"/>
      <c r="I142" s="1254"/>
      <c r="J142" s="1254"/>
      <c r="K142" s="1254"/>
      <c r="L142" s="1254"/>
      <c r="M142" s="1255">
        <f t="shared" si="6"/>
        <v>0</v>
      </c>
      <c r="N142" s="1266" t="s">
        <v>2440</v>
      </c>
      <c r="O142" s="1259" t="s">
        <v>3039</v>
      </c>
      <c r="P142" s="1258" t="s">
        <v>2721</v>
      </c>
      <c r="Q142" s="1259" t="s">
        <v>2717</v>
      </c>
      <c r="R142" s="1258"/>
      <c r="S142" s="1259" t="s">
        <v>1880</v>
      </c>
      <c r="T142" s="1259" t="s">
        <v>3040</v>
      </c>
      <c r="U142" s="1265">
        <v>0</v>
      </c>
      <c r="V142" s="1261"/>
      <c r="W142" s="1262"/>
      <c r="X142" s="1262"/>
      <c r="Y142" s="1263"/>
      <c r="Z142" s="1262"/>
      <c r="AA142" s="1264"/>
      <c r="AB142" s="1261"/>
      <c r="AC142" s="1262"/>
      <c r="AD142" s="1262"/>
      <c r="AE142" s="1263"/>
      <c r="AF142" s="1262"/>
      <c r="AG142" s="1264"/>
    </row>
    <row r="143" spans="2:33" ht="15.75" hidden="1" customHeight="1" x14ac:dyDescent="0.2">
      <c r="B143" s="1250" t="str">
        <f t="shared" si="5"/>
        <v>PR14PRTWSW_D2</v>
      </c>
      <c r="C143" s="1251" t="s">
        <v>3030</v>
      </c>
      <c r="D143" s="1252" t="s">
        <v>2751</v>
      </c>
      <c r="E143" s="1253"/>
      <c r="F143" s="1254"/>
      <c r="G143" s="1254"/>
      <c r="H143" s="1254"/>
      <c r="I143" s="1254"/>
      <c r="J143" s="1254"/>
      <c r="K143" s="1254"/>
      <c r="L143" s="1254"/>
      <c r="M143" s="1255">
        <f t="shared" si="6"/>
        <v>0</v>
      </c>
      <c r="N143" s="1266" t="s">
        <v>3041</v>
      </c>
      <c r="O143" s="1259" t="s">
        <v>3042</v>
      </c>
      <c r="P143" s="1258" t="s">
        <v>2719</v>
      </c>
      <c r="Q143" s="1259" t="s">
        <v>2717</v>
      </c>
      <c r="R143" s="1258"/>
      <c r="S143" s="1259" t="s">
        <v>1912</v>
      </c>
      <c r="T143" s="1259" t="s">
        <v>3043</v>
      </c>
      <c r="U143" s="1260" t="s">
        <v>2824</v>
      </c>
      <c r="V143" s="1261"/>
      <c r="W143" s="1262"/>
      <c r="X143" s="1262"/>
      <c r="Y143" s="1263"/>
      <c r="Z143" s="1262"/>
      <c r="AA143" s="1264"/>
      <c r="AB143" s="1261"/>
      <c r="AC143" s="1262"/>
      <c r="AD143" s="1262"/>
      <c r="AE143" s="1263"/>
      <c r="AF143" s="1262"/>
      <c r="AG143" s="1264"/>
    </row>
    <row r="144" spans="2:33" ht="15.75" hidden="1" customHeight="1" x14ac:dyDescent="0.2">
      <c r="B144" s="1250" t="str">
        <f t="shared" si="5"/>
        <v>PR14PRTWSW_D3</v>
      </c>
      <c r="C144" s="1251" t="s">
        <v>3030</v>
      </c>
      <c r="D144" s="1252" t="s">
        <v>2751</v>
      </c>
      <c r="E144" s="1253"/>
      <c r="F144" s="1254"/>
      <c r="G144" s="1254"/>
      <c r="H144" s="1254"/>
      <c r="I144" s="1254"/>
      <c r="J144" s="1254"/>
      <c r="K144" s="1254"/>
      <c r="L144" s="1254"/>
      <c r="M144" s="1255">
        <f t="shared" si="6"/>
        <v>0</v>
      </c>
      <c r="N144" s="1266" t="s">
        <v>3044</v>
      </c>
      <c r="O144" s="1259" t="s">
        <v>3045</v>
      </c>
      <c r="P144" s="1258" t="s">
        <v>2720</v>
      </c>
      <c r="Q144" s="1259"/>
      <c r="R144" s="1258"/>
      <c r="S144" s="1259" t="s">
        <v>1880</v>
      </c>
      <c r="T144" s="1259" t="s">
        <v>3046</v>
      </c>
      <c r="U144" s="1265">
        <v>0</v>
      </c>
      <c r="V144" s="1261"/>
      <c r="W144" s="1262"/>
      <c r="X144" s="1262"/>
      <c r="Y144" s="1263"/>
      <c r="Z144" s="1262"/>
      <c r="AA144" s="1264"/>
      <c r="AB144" s="1261"/>
      <c r="AC144" s="1262"/>
      <c r="AD144" s="1262"/>
      <c r="AE144" s="1263"/>
      <c r="AF144" s="1262"/>
      <c r="AG144" s="1264"/>
    </row>
    <row r="145" spans="2:33" ht="15.75" hidden="1" customHeight="1" x14ac:dyDescent="0.2">
      <c r="B145" s="1250" t="str">
        <f t="shared" si="5"/>
        <v>PR14PRTWSW_E1</v>
      </c>
      <c r="C145" s="1251" t="s">
        <v>3030</v>
      </c>
      <c r="D145" s="1252" t="s">
        <v>2751</v>
      </c>
      <c r="E145" s="1253"/>
      <c r="F145" s="1254"/>
      <c r="G145" s="1254"/>
      <c r="H145" s="1254"/>
      <c r="I145" s="1254"/>
      <c r="J145" s="1254"/>
      <c r="K145" s="1254"/>
      <c r="L145" s="1254"/>
      <c r="M145" s="1255">
        <f t="shared" si="6"/>
        <v>0</v>
      </c>
      <c r="N145" s="1266" t="s">
        <v>2482</v>
      </c>
      <c r="O145" s="1259" t="s">
        <v>3047</v>
      </c>
      <c r="P145" s="1258" t="s">
        <v>2720</v>
      </c>
      <c r="Q145" s="1259"/>
      <c r="R145" s="1258"/>
      <c r="S145" s="1259" t="s">
        <v>1912</v>
      </c>
      <c r="T145" s="1259" t="s">
        <v>3048</v>
      </c>
      <c r="U145" s="1260" t="s">
        <v>2824</v>
      </c>
      <c r="V145" s="1261"/>
      <c r="W145" s="1262"/>
      <c r="X145" s="1262"/>
      <c r="Y145" s="1263"/>
      <c r="Z145" s="1262"/>
      <c r="AA145" s="1264"/>
      <c r="AB145" s="1261"/>
      <c r="AC145" s="1262"/>
      <c r="AD145" s="1262"/>
      <c r="AE145" s="1263"/>
      <c r="AF145" s="1262"/>
      <c r="AG145" s="1264"/>
    </row>
    <row r="146" spans="2:33" ht="15.75" hidden="1" customHeight="1" x14ac:dyDescent="0.2">
      <c r="B146" s="1250" t="str">
        <f t="shared" si="5"/>
        <v>PR14PRTHHR_A1</v>
      </c>
      <c r="C146" s="1251" t="s">
        <v>3030</v>
      </c>
      <c r="D146" s="1252" t="s">
        <v>2782</v>
      </c>
      <c r="E146" s="1253"/>
      <c r="F146" s="1254"/>
      <c r="G146" s="1254"/>
      <c r="H146" s="1254"/>
      <c r="I146" s="1254"/>
      <c r="J146" s="1254"/>
      <c r="K146" s="1254"/>
      <c r="L146" s="1254"/>
      <c r="M146" s="1255">
        <f t="shared" si="6"/>
        <v>0</v>
      </c>
      <c r="N146" s="1266" t="s">
        <v>2348</v>
      </c>
      <c r="O146" s="1259" t="s">
        <v>3049</v>
      </c>
      <c r="P146" s="1258" t="s">
        <v>2719</v>
      </c>
      <c r="Q146" s="1259" t="s">
        <v>2717</v>
      </c>
      <c r="R146" s="1258"/>
      <c r="S146" s="1259" t="s">
        <v>1912</v>
      </c>
      <c r="T146" s="1259" t="s">
        <v>2919</v>
      </c>
      <c r="U146" s="1260" t="s">
        <v>2824</v>
      </c>
      <c r="V146" s="1261"/>
      <c r="W146" s="1262"/>
      <c r="X146" s="1262"/>
      <c r="Y146" s="1263"/>
      <c r="Z146" s="1262"/>
      <c r="AA146" s="1264"/>
      <c r="AB146" s="1261"/>
      <c r="AC146" s="1262"/>
      <c r="AD146" s="1262"/>
      <c r="AE146" s="1263"/>
      <c r="AF146" s="1262"/>
      <c r="AG146" s="1264"/>
    </row>
    <row r="147" spans="2:33" ht="15.75" hidden="1" customHeight="1" x14ac:dyDescent="0.2">
      <c r="B147" s="1250" t="str">
        <f t="shared" si="5"/>
        <v>PR14PRTHHR_B1</v>
      </c>
      <c r="C147" s="1251" t="s">
        <v>3030</v>
      </c>
      <c r="D147" s="1252" t="s">
        <v>2782</v>
      </c>
      <c r="E147" s="1253"/>
      <c r="F147" s="1254"/>
      <c r="G147" s="1254"/>
      <c r="H147" s="1254"/>
      <c r="I147" s="1254"/>
      <c r="J147" s="1254"/>
      <c r="K147" s="1254"/>
      <c r="L147" s="1254"/>
      <c r="M147" s="1255">
        <f t="shared" si="6"/>
        <v>0</v>
      </c>
      <c r="N147" s="1266" t="s">
        <v>2373</v>
      </c>
      <c r="O147" s="1259" t="s">
        <v>3050</v>
      </c>
      <c r="P147" s="1258" t="s">
        <v>2721</v>
      </c>
      <c r="Q147" s="1259" t="s">
        <v>2717</v>
      </c>
      <c r="R147" s="1258"/>
      <c r="S147" s="1259" t="s">
        <v>1923</v>
      </c>
      <c r="T147" s="1259" t="s">
        <v>2915</v>
      </c>
      <c r="U147" s="1260">
        <v>2</v>
      </c>
      <c r="V147" s="1261"/>
      <c r="W147" s="1262"/>
      <c r="X147" s="1262"/>
      <c r="Y147" s="1263"/>
      <c r="Z147" s="1262"/>
      <c r="AA147" s="1264"/>
      <c r="AB147" s="1261"/>
      <c r="AC147" s="1262"/>
      <c r="AD147" s="1262"/>
      <c r="AE147" s="1263"/>
      <c r="AF147" s="1262"/>
      <c r="AG147" s="1264"/>
    </row>
    <row r="148" spans="2:33" ht="15.75" hidden="1" customHeight="1" x14ac:dyDescent="0.2">
      <c r="B148" s="1250" t="str">
        <f t="shared" si="5"/>
        <v>PR14PRTHHR_C1</v>
      </c>
      <c r="C148" s="1251" t="s">
        <v>3030</v>
      </c>
      <c r="D148" s="1252" t="s">
        <v>2782</v>
      </c>
      <c r="E148" s="1253"/>
      <c r="F148" s="1254"/>
      <c r="G148" s="1254"/>
      <c r="H148" s="1254"/>
      <c r="I148" s="1254"/>
      <c r="J148" s="1254"/>
      <c r="K148" s="1254"/>
      <c r="L148" s="1254"/>
      <c r="M148" s="1255">
        <f t="shared" si="6"/>
        <v>0</v>
      </c>
      <c r="N148" s="1266" t="s">
        <v>2398</v>
      </c>
      <c r="O148" s="1259" t="s">
        <v>3051</v>
      </c>
      <c r="P148" s="1258" t="s">
        <v>2720</v>
      </c>
      <c r="Q148" s="1259"/>
      <c r="R148" s="1258"/>
      <c r="S148" s="1259" t="s">
        <v>1880</v>
      </c>
      <c r="T148" s="1259" t="s">
        <v>3052</v>
      </c>
      <c r="U148" s="1265">
        <v>0</v>
      </c>
      <c r="V148" s="1261"/>
      <c r="W148" s="1262"/>
      <c r="X148" s="1262"/>
      <c r="Y148" s="1263"/>
      <c r="Z148" s="1262"/>
      <c r="AA148" s="1264"/>
      <c r="AB148" s="1261"/>
      <c r="AC148" s="1262"/>
      <c r="AD148" s="1262"/>
      <c r="AE148" s="1263"/>
      <c r="AF148" s="1262"/>
      <c r="AG148" s="1264"/>
    </row>
    <row r="149" spans="2:33" ht="15.75" hidden="1" customHeight="1" x14ac:dyDescent="0.2">
      <c r="B149" s="1250" t="str">
        <f t="shared" si="5"/>
        <v>PR14SBWWSW_A1</v>
      </c>
      <c r="C149" s="1251" t="s">
        <v>3053</v>
      </c>
      <c r="D149" s="1252" t="s">
        <v>2751</v>
      </c>
      <c r="E149" s="1253"/>
      <c r="F149" s="1254"/>
      <c r="G149" s="1254"/>
      <c r="H149" s="1254"/>
      <c r="I149" s="1254"/>
      <c r="J149" s="1254"/>
      <c r="K149" s="1254"/>
      <c r="L149" s="1254"/>
      <c r="M149" s="1255">
        <f t="shared" si="6"/>
        <v>0</v>
      </c>
      <c r="N149" s="1266" t="s">
        <v>2348</v>
      </c>
      <c r="O149" s="1259" t="s">
        <v>3054</v>
      </c>
      <c r="P149" s="1258" t="s">
        <v>2721</v>
      </c>
      <c r="Q149" s="1259" t="s">
        <v>2717</v>
      </c>
      <c r="R149" s="1258"/>
      <c r="S149" s="1259" t="s">
        <v>1923</v>
      </c>
      <c r="T149" s="1259" t="s">
        <v>2770</v>
      </c>
      <c r="U149" s="1260">
        <v>2</v>
      </c>
      <c r="V149" s="1261"/>
      <c r="W149" s="1262"/>
      <c r="X149" s="1262"/>
      <c r="Y149" s="1263"/>
      <c r="Z149" s="1262"/>
      <c r="AA149" s="1264"/>
      <c r="AB149" s="1261"/>
      <c r="AC149" s="1262"/>
      <c r="AD149" s="1262"/>
      <c r="AE149" s="1263"/>
      <c r="AF149" s="1262"/>
      <c r="AG149" s="1264"/>
    </row>
    <row r="150" spans="2:33" ht="15.75" hidden="1" customHeight="1" x14ac:dyDescent="0.2">
      <c r="B150" s="1250" t="str">
        <f t="shared" si="5"/>
        <v>PR14SBWWSW_A2</v>
      </c>
      <c r="C150" s="1251" t="s">
        <v>3053</v>
      </c>
      <c r="D150" s="1252" t="s">
        <v>2751</v>
      </c>
      <c r="E150" s="1253"/>
      <c r="F150" s="1254"/>
      <c r="G150" s="1254"/>
      <c r="H150" s="1254"/>
      <c r="I150" s="1254"/>
      <c r="J150" s="1254"/>
      <c r="K150" s="1254"/>
      <c r="L150" s="1254"/>
      <c r="M150" s="1255">
        <f t="shared" si="6"/>
        <v>0</v>
      </c>
      <c r="N150" s="1266" t="s">
        <v>2884</v>
      </c>
      <c r="O150" s="1259" t="s">
        <v>3055</v>
      </c>
      <c r="P150" s="1258" t="s">
        <v>2721</v>
      </c>
      <c r="Q150" s="1259" t="s">
        <v>2717</v>
      </c>
      <c r="R150" s="1258"/>
      <c r="S150" s="1259" t="s">
        <v>1880</v>
      </c>
      <c r="T150" s="1259" t="s">
        <v>2767</v>
      </c>
      <c r="U150" s="1260">
        <v>2</v>
      </c>
      <c r="V150" s="1261"/>
      <c r="W150" s="1262"/>
      <c r="X150" s="1262"/>
      <c r="Y150" s="1263"/>
      <c r="Z150" s="1262"/>
      <c r="AA150" s="1264"/>
      <c r="AB150" s="1261"/>
      <c r="AC150" s="1262"/>
      <c r="AD150" s="1262"/>
      <c r="AE150" s="1263"/>
      <c r="AF150" s="1262"/>
      <c r="AG150" s="1264"/>
    </row>
    <row r="151" spans="2:33" ht="15.75" hidden="1" customHeight="1" x14ac:dyDescent="0.2">
      <c r="B151" s="1250" t="str">
        <f t="shared" si="5"/>
        <v>PR14SBWWSW_B1</v>
      </c>
      <c r="C151" s="1251" t="s">
        <v>3053</v>
      </c>
      <c r="D151" s="1252" t="s">
        <v>2751</v>
      </c>
      <c r="E151" s="1253"/>
      <c r="F151" s="1254"/>
      <c r="G151" s="1254"/>
      <c r="H151" s="1254"/>
      <c r="I151" s="1254"/>
      <c r="J151" s="1254"/>
      <c r="K151" s="1254"/>
      <c r="L151" s="1254"/>
      <c r="M151" s="1255">
        <f t="shared" si="6"/>
        <v>0</v>
      </c>
      <c r="N151" s="1266" t="s">
        <v>2373</v>
      </c>
      <c r="O151" s="1259" t="s">
        <v>3056</v>
      </c>
      <c r="P151" s="1258" t="s">
        <v>2719</v>
      </c>
      <c r="Q151" s="1259" t="s">
        <v>2717</v>
      </c>
      <c r="R151" s="1258"/>
      <c r="S151" s="1259" t="s">
        <v>1923</v>
      </c>
      <c r="T151" s="1259" t="s">
        <v>2754</v>
      </c>
      <c r="U151" s="1260">
        <v>2</v>
      </c>
      <c r="V151" s="1261"/>
      <c r="W151" s="1262"/>
      <c r="X151" s="1262"/>
      <c r="Y151" s="1263"/>
      <c r="Z151" s="1262"/>
      <c r="AA151" s="1264"/>
      <c r="AB151" s="1261"/>
      <c r="AC151" s="1262"/>
      <c r="AD151" s="1262"/>
      <c r="AE151" s="1263"/>
      <c r="AF151" s="1262"/>
      <c r="AG151" s="1264"/>
    </row>
    <row r="152" spans="2:33" ht="15.75" hidden="1" customHeight="1" x14ac:dyDescent="0.2">
      <c r="B152" s="1250" t="str">
        <f t="shared" si="5"/>
        <v>PR14SBWWSW_B2</v>
      </c>
      <c r="C152" s="1251" t="s">
        <v>3053</v>
      </c>
      <c r="D152" s="1252" t="s">
        <v>2751</v>
      </c>
      <c r="E152" s="1253"/>
      <c r="F152" s="1254"/>
      <c r="G152" s="1254"/>
      <c r="H152" s="1254"/>
      <c r="I152" s="1254"/>
      <c r="J152" s="1254"/>
      <c r="K152" s="1254"/>
      <c r="L152" s="1254"/>
      <c r="M152" s="1255">
        <f t="shared" si="6"/>
        <v>0</v>
      </c>
      <c r="N152" s="1266" t="s">
        <v>2936</v>
      </c>
      <c r="O152" s="1259" t="s">
        <v>3057</v>
      </c>
      <c r="P152" s="1258" t="s">
        <v>2719</v>
      </c>
      <c r="Q152" s="1259" t="s">
        <v>2717</v>
      </c>
      <c r="R152" s="1258"/>
      <c r="S152" s="1259" t="s">
        <v>1923</v>
      </c>
      <c r="T152" s="1259" t="s">
        <v>3058</v>
      </c>
      <c r="U152" s="1260">
        <v>1</v>
      </c>
      <c r="V152" s="1261"/>
      <c r="W152" s="1262"/>
      <c r="X152" s="1262"/>
      <c r="Y152" s="1263"/>
      <c r="Z152" s="1262"/>
      <c r="AA152" s="1264"/>
      <c r="AB152" s="1261"/>
      <c r="AC152" s="1262"/>
      <c r="AD152" s="1262"/>
      <c r="AE152" s="1263"/>
      <c r="AF152" s="1262"/>
      <c r="AG152" s="1264"/>
    </row>
    <row r="153" spans="2:33" ht="15.75" hidden="1" customHeight="1" x14ac:dyDescent="0.2">
      <c r="B153" s="1250" t="str">
        <f t="shared" si="5"/>
        <v>PR14SBWWSW_B3</v>
      </c>
      <c r="C153" s="1251" t="s">
        <v>3053</v>
      </c>
      <c r="D153" s="1252" t="s">
        <v>2751</v>
      </c>
      <c r="E153" s="1253"/>
      <c r="F153" s="1254"/>
      <c r="G153" s="1254"/>
      <c r="H153" s="1254"/>
      <c r="I153" s="1254"/>
      <c r="J153" s="1254"/>
      <c r="K153" s="1254"/>
      <c r="L153" s="1254"/>
      <c r="M153" s="1255">
        <f t="shared" si="6"/>
        <v>0</v>
      </c>
      <c r="N153" s="1266" t="s">
        <v>2939</v>
      </c>
      <c r="O153" s="1259" t="s">
        <v>3059</v>
      </c>
      <c r="P153" s="1258" t="s">
        <v>2721</v>
      </c>
      <c r="Q153" s="1259" t="s">
        <v>2717</v>
      </c>
      <c r="R153" s="1258"/>
      <c r="S153" s="1259" t="s">
        <v>2723</v>
      </c>
      <c r="T153" s="1259" t="s">
        <v>2790</v>
      </c>
      <c r="U153" s="1260">
        <v>1</v>
      </c>
      <c r="V153" s="1261"/>
      <c r="W153" s="1262"/>
      <c r="X153" s="1262"/>
      <c r="Y153" s="1263"/>
      <c r="Z153" s="1262"/>
      <c r="AA153" s="1264"/>
      <c r="AB153" s="1261"/>
      <c r="AC153" s="1262"/>
      <c r="AD153" s="1262"/>
      <c r="AE153" s="1263"/>
      <c r="AF153" s="1262"/>
      <c r="AG153" s="1264"/>
    </row>
    <row r="154" spans="2:33" ht="15.75" hidden="1" customHeight="1" x14ac:dyDescent="0.2">
      <c r="B154" s="1250" t="str">
        <f t="shared" si="5"/>
        <v>PR14SBWWSW_B4</v>
      </c>
      <c r="C154" s="1251" t="s">
        <v>3053</v>
      </c>
      <c r="D154" s="1252" t="s">
        <v>2751</v>
      </c>
      <c r="E154" s="1253"/>
      <c r="F154" s="1254"/>
      <c r="G154" s="1254"/>
      <c r="H154" s="1254"/>
      <c r="I154" s="1254"/>
      <c r="J154" s="1254"/>
      <c r="K154" s="1254"/>
      <c r="L154" s="1254"/>
      <c r="M154" s="1255">
        <f t="shared" si="6"/>
        <v>0</v>
      </c>
      <c r="N154" s="1266" t="s">
        <v>2941</v>
      </c>
      <c r="O154" s="1259" t="s">
        <v>3060</v>
      </c>
      <c r="P154" s="1258" t="s">
        <v>2721</v>
      </c>
      <c r="Q154" s="1259" t="s">
        <v>2717</v>
      </c>
      <c r="R154" s="1258"/>
      <c r="S154" s="1259" t="s">
        <v>2827</v>
      </c>
      <c r="T154" s="1259" t="s">
        <v>2887</v>
      </c>
      <c r="U154" s="1260" t="s">
        <v>2824</v>
      </c>
      <c r="V154" s="1261"/>
      <c r="W154" s="1262"/>
      <c r="X154" s="1262"/>
      <c r="Y154" s="1263"/>
      <c r="Z154" s="1262"/>
      <c r="AA154" s="1264"/>
      <c r="AB154" s="1261"/>
      <c r="AC154" s="1262"/>
      <c r="AD154" s="1262"/>
      <c r="AE154" s="1263"/>
      <c r="AF154" s="1262"/>
      <c r="AG154" s="1264"/>
    </row>
    <row r="155" spans="2:33" ht="15.75" hidden="1" customHeight="1" x14ac:dyDescent="0.2">
      <c r="B155" s="1250" t="str">
        <f t="shared" si="5"/>
        <v>PR14SBWWSW_B5</v>
      </c>
      <c r="C155" s="1251" t="s">
        <v>3053</v>
      </c>
      <c r="D155" s="1252" t="s">
        <v>2751</v>
      </c>
      <c r="E155" s="1253"/>
      <c r="F155" s="1254"/>
      <c r="G155" s="1254"/>
      <c r="H155" s="1254"/>
      <c r="I155" s="1254"/>
      <c r="J155" s="1254"/>
      <c r="K155" s="1254"/>
      <c r="L155" s="1254"/>
      <c r="M155" s="1255">
        <f t="shared" si="6"/>
        <v>0</v>
      </c>
      <c r="N155" s="1266" t="s">
        <v>3061</v>
      </c>
      <c r="O155" s="1259" t="s">
        <v>3062</v>
      </c>
      <c r="P155" s="1258" t="s">
        <v>2721</v>
      </c>
      <c r="Q155" s="1259" t="s">
        <v>2717</v>
      </c>
      <c r="R155" s="1258"/>
      <c r="S155" s="1259" t="s">
        <v>1923</v>
      </c>
      <c r="T155" s="1259" t="s">
        <v>3063</v>
      </c>
      <c r="U155" s="1265">
        <v>0</v>
      </c>
      <c r="V155" s="1261"/>
      <c r="W155" s="1262"/>
      <c r="X155" s="1262"/>
      <c r="Y155" s="1263"/>
      <c r="Z155" s="1262"/>
      <c r="AA155" s="1264"/>
      <c r="AB155" s="1261"/>
      <c r="AC155" s="1262"/>
      <c r="AD155" s="1262"/>
      <c r="AE155" s="1263"/>
      <c r="AF155" s="1262"/>
      <c r="AG155" s="1264"/>
    </row>
    <row r="156" spans="2:33" ht="15.75" hidden="1" customHeight="1" x14ac:dyDescent="0.2">
      <c r="B156" s="1250" t="str">
        <f t="shared" si="5"/>
        <v>PR14SBWWSW_B6</v>
      </c>
      <c r="C156" s="1251" t="s">
        <v>3053</v>
      </c>
      <c r="D156" s="1252" t="s">
        <v>2751</v>
      </c>
      <c r="E156" s="1253"/>
      <c r="F156" s="1254"/>
      <c r="G156" s="1254"/>
      <c r="H156" s="1254"/>
      <c r="I156" s="1254"/>
      <c r="J156" s="1254"/>
      <c r="K156" s="1254"/>
      <c r="L156" s="1254"/>
      <c r="M156" s="1255">
        <f t="shared" si="6"/>
        <v>0</v>
      </c>
      <c r="N156" s="1266" t="s">
        <v>3064</v>
      </c>
      <c r="O156" s="1259" t="s">
        <v>3065</v>
      </c>
      <c r="P156" s="1258" t="s">
        <v>2720</v>
      </c>
      <c r="Q156" s="1259"/>
      <c r="R156" s="1258"/>
      <c r="S156" s="1259" t="s">
        <v>1923</v>
      </c>
      <c r="T156" s="1259" t="s">
        <v>2915</v>
      </c>
      <c r="U156" s="1260">
        <v>1</v>
      </c>
      <c r="V156" s="1261"/>
      <c r="W156" s="1262"/>
      <c r="X156" s="1262"/>
      <c r="Y156" s="1263"/>
      <c r="Z156" s="1262"/>
      <c r="AA156" s="1264"/>
      <c r="AB156" s="1261"/>
      <c r="AC156" s="1262"/>
      <c r="AD156" s="1262"/>
      <c r="AE156" s="1263"/>
      <c r="AF156" s="1262"/>
      <c r="AG156" s="1264"/>
    </row>
    <row r="157" spans="2:33" ht="15.75" hidden="1" customHeight="1" x14ac:dyDescent="0.2">
      <c r="B157" s="1250" t="str">
        <f t="shared" si="5"/>
        <v>PR14SBWWSW_C1</v>
      </c>
      <c r="C157" s="1251" t="s">
        <v>3053</v>
      </c>
      <c r="D157" s="1252" t="s">
        <v>2751</v>
      </c>
      <c r="E157" s="1253"/>
      <c r="F157" s="1254"/>
      <c r="G157" s="1254"/>
      <c r="H157" s="1254"/>
      <c r="I157" s="1254"/>
      <c r="J157" s="1254"/>
      <c r="K157" s="1254"/>
      <c r="L157" s="1254"/>
      <c r="M157" s="1255">
        <f t="shared" si="6"/>
        <v>0</v>
      </c>
      <c r="N157" s="1266" t="s">
        <v>2398</v>
      </c>
      <c r="O157" s="1259" t="s">
        <v>3066</v>
      </c>
      <c r="P157" s="1258" t="s">
        <v>2721</v>
      </c>
      <c r="Q157" s="1259" t="s">
        <v>2717</v>
      </c>
      <c r="R157" s="1258"/>
      <c r="S157" s="1259" t="s">
        <v>1880</v>
      </c>
      <c r="T157" s="1259" t="s">
        <v>3067</v>
      </c>
      <c r="U157" s="1260">
        <v>1</v>
      </c>
      <c r="V157" s="1261"/>
      <c r="W157" s="1262"/>
      <c r="X157" s="1262"/>
      <c r="Y157" s="1263"/>
      <c r="Z157" s="1262"/>
      <c r="AA157" s="1264"/>
      <c r="AB157" s="1261"/>
      <c r="AC157" s="1262"/>
      <c r="AD157" s="1262"/>
      <c r="AE157" s="1263"/>
      <c r="AF157" s="1262"/>
      <c r="AG157" s="1264"/>
    </row>
    <row r="158" spans="2:33" ht="15.75" hidden="1" customHeight="1" x14ac:dyDescent="0.2">
      <c r="B158" s="1250" t="str">
        <f t="shared" si="5"/>
        <v>PR14SBWWSW_D1</v>
      </c>
      <c r="C158" s="1251" t="s">
        <v>3053</v>
      </c>
      <c r="D158" s="1252" t="s">
        <v>2751</v>
      </c>
      <c r="E158" s="1253"/>
      <c r="F158" s="1254"/>
      <c r="G158" s="1254"/>
      <c r="H158" s="1254"/>
      <c r="I158" s="1254"/>
      <c r="J158" s="1254"/>
      <c r="K158" s="1254"/>
      <c r="L158" s="1254"/>
      <c r="M158" s="1255">
        <f t="shared" si="6"/>
        <v>0</v>
      </c>
      <c r="N158" s="1266" t="s">
        <v>2440</v>
      </c>
      <c r="O158" s="1259" t="s">
        <v>3068</v>
      </c>
      <c r="P158" s="1258" t="s">
        <v>2720</v>
      </c>
      <c r="Q158" s="1259"/>
      <c r="R158" s="1258"/>
      <c r="S158" s="1259" t="s">
        <v>1923</v>
      </c>
      <c r="T158" s="1259" t="s">
        <v>3069</v>
      </c>
      <c r="U158" s="1265">
        <v>2</v>
      </c>
      <c r="V158" s="1261"/>
      <c r="W158" s="1262"/>
      <c r="X158" s="1262"/>
      <c r="Y158" s="1263"/>
      <c r="Z158" s="1262"/>
      <c r="AA158" s="1264"/>
      <c r="AB158" s="1261"/>
      <c r="AC158" s="1262"/>
      <c r="AD158" s="1262"/>
      <c r="AE158" s="1263"/>
      <c r="AF158" s="1262"/>
      <c r="AG158" s="1264"/>
    </row>
    <row r="159" spans="2:33" ht="15.75" hidden="1" customHeight="1" x14ac:dyDescent="0.2">
      <c r="B159" s="1250" t="str">
        <f t="shared" si="5"/>
        <v>PR14SBWWSW_D2</v>
      </c>
      <c r="C159" s="1251" t="s">
        <v>3053</v>
      </c>
      <c r="D159" s="1252" t="s">
        <v>2751</v>
      </c>
      <c r="E159" s="1253"/>
      <c r="F159" s="1254"/>
      <c r="G159" s="1254"/>
      <c r="H159" s="1254"/>
      <c r="I159" s="1254"/>
      <c r="J159" s="1254"/>
      <c r="K159" s="1254"/>
      <c r="L159" s="1254"/>
      <c r="M159" s="1255">
        <f t="shared" si="6"/>
        <v>0</v>
      </c>
      <c r="N159" s="1266" t="s">
        <v>3041</v>
      </c>
      <c r="O159" s="1259" t="s">
        <v>3070</v>
      </c>
      <c r="P159" s="1258" t="s">
        <v>2720</v>
      </c>
      <c r="Q159" s="1259"/>
      <c r="R159" s="1258"/>
      <c r="S159" s="1259" t="s">
        <v>1912</v>
      </c>
      <c r="T159" s="1259" t="s">
        <v>3071</v>
      </c>
      <c r="U159" s="1260" t="s">
        <v>2824</v>
      </c>
      <c r="V159" s="1261"/>
      <c r="W159" s="1262"/>
      <c r="X159" s="1262"/>
      <c r="Y159" s="1263"/>
      <c r="Z159" s="1262"/>
      <c r="AA159" s="1264"/>
      <c r="AB159" s="1261"/>
      <c r="AC159" s="1262"/>
      <c r="AD159" s="1262"/>
      <c r="AE159" s="1263"/>
      <c r="AF159" s="1262"/>
      <c r="AG159" s="1264"/>
    </row>
    <row r="160" spans="2:33" ht="15.75" hidden="1" customHeight="1" x14ac:dyDescent="0.2">
      <c r="B160" s="1250" t="str">
        <f t="shared" si="5"/>
        <v>PR14SBWWSW_E1</v>
      </c>
      <c r="C160" s="1251" t="s">
        <v>3053</v>
      </c>
      <c r="D160" s="1252" t="s">
        <v>2751</v>
      </c>
      <c r="E160" s="1253"/>
      <c r="F160" s="1254"/>
      <c r="G160" s="1254"/>
      <c r="H160" s="1254"/>
      <c r="I160" s="1254"/>
      <c r="J160" s="1254"/>
      <c r="K160" s="1254"/>
      <c r="L160" s="1254"/>
      <c r="M160" s="1255">
        <f t="shared" si="6"/>
        <v>0</v>
      </c>
      <c r="N160" s="1266" t="s">
        <v>2482</v>
      </c>
      <c r="O160" s="1259" t="s">
        <v>3072</v>
      </c>
      <c r="P160" s="1258" t="s">
        <v>2720</v>
      </c>
      <c r="Q160" s="1259"/>
      <c r="R160" s="1258"/>
      <c r="S160" s="1259" t="s">
        <v>1923</v>
      </c>
      <c r="T160" s="1259" t="s">
        <v>3073</v>
      </c>
      <c r="U160" s="1265">
        <v>0</v>
      </c>
      <c r="V160" s="1261"/>
      <c r="W160" s="1262"/>
      <c r="X160" s="1262"/>
      <c r="Y160" s="1263"/>
      <c r="Z160" s="1262"/>
      <c r="AA160" s="1264"/>
      <c r="AB160" s="1261"/>
      <c r="AC160" s="1262"/>
      <c r="AD160" s="1262"/>
      <c r="AE160" s="1263"/>
      <c r="AF160" s="1262"/>
      <c r="AG160" s="1264"/>
    </row>
    <row r="161" spans="2:33" ht="15.75" hidden="1" customHeight="1" x14ac:dyDescent="0.2">
      <c r="B161" s="1250" t="str">
        <f t="shared" si="5"/>
        <v>PR14SBWHHR_A1</v>
      </c>
      <c r="C161" s="1251" t="s">
        <v>3053</v>
      </c>
      <c r="D161" s="1252" t="s">
        <v>2782</v>
      </c>
      <c r="E161" s="1253"/>
      <c r="F161" s="1254"/>
      <c r="G161" s="1254"/>
      <c r="H161" s="1254"/>
      <c r="I161" s="1254"/>
      <c r="J161" s="1254"/>
      <c r="K161" s="1254"/>
      <c r="L161" s="1254"/>
      <c r="M161" s="1255">
        <f t="shared" si="6"/>
        <v>0</v>
      </c>
      <c r="N161" s="1266" t="s">
        <v>2348</v>
      </c>
      <c r="O161" s="1259" t="s">
        <v>3049</v>
      </c>
      <c r="P161" s="1258" t="s">
        <v>2719</v>
      </c>
      <c r="Q161" s="1259" t="s">
        <v>2717</v>
      </c>
      <c r="R161" s="1258"/>
      <c r="S161" s="1259" t="s">
        <v>2722</v>
      </c>
      <c r="T161" s="1259" t="s">
        <v>3074</v>
      </c>
      <c r="U161" s="1260">
        <v>1</v>
      </c>
      <c r="V161" s="1261"/>
      <c r="W161" s="1262"/>
      <c r="X161" s="1262"/>
      <c r="Y161" s="1263"/>
      <c r="Z161" s="1262"/>
      <c r="AA161" s="1264"/>
      <c r="AB161" s="1261"/>
      <c r="AC161" s="1262"/>
      <c r="AD161" s="1262"/>
      <c r="AE161" s="1263"/>
      <c r="AF161" s="1262"/>
      <c r="AG161" s="1264"/>
    </row>
    <row r="162" spans="2:33" ht="15.75" hidden="1" customHeight="1" x14ac:dyDescent="0.2">
      <c r="B162" s="1250" t="str">
        <f t="shared" si="5"/>
        <v>PR14SBWHHR_A2</v>
      </c>
      <c r="C162" s="1251" t="s">
        <v>3053</v>
      </c>
      <c r="D162" s="1252" t="s">
        <v>2782</v>
      </c>
      <c r="E162" s="1253"/>
      <c r="F162" s="1254"/>
      <c r="G162" s="1254"/>
      <c r="H162" s="1254"/>
      <c r="I162" s="1254"/>
      <c r="J162" s="1254"/>
      <c r="K162" s="1254"/>
      <c r="L162" s="1254"/>
      <c r="M162" s="1255">
        <f t="shared" si="6"/>
        <v>0</v>
      </c>
      <c r="N162" s="1266" t="s">
        <v>2884</v>
      </c>
      <c r="O162" s="1259" t="s">
        <v>3075</v>
      </c>
      <c r="P162" s="1258" t="s">
        <v>2721</v>
      </c>
      <c r="Q162" s="1259" t="s">
        <v>2717</v>
      </c>
      <c r="R162" s="1258"/>
      <c r="S162" s="1259" t="s">
        <v>41</v>
      </c>
      <c r="T162" s="1259" t="s">
        <v>3029</v>
      </c>
      <c r="U162" s="1260">
        <v>2</v>
      </c>
      <c r="V162" s="1261"/>
      <c r="W162" s="1262"/>
      <c r="X162" s="1262"/>
      <c r="Y162" s="1263"/>
      <c r="Z162" s="1262"/>
      <c r="AA162" s="1264"/>
      <c r="AB162" s="1261"/>
      <c r="AC162" s="1262"/>
      <c r="AD162" s="1262"/>
      <c r="AE162" s="1263"/>
      <c r="AF162" s="1262"/>
      <c r="AG162" s="1264"/>
    </row>
    <row r="163" spans="2:33" ht="15.75" hidden="1" customHeight="1" x14ac:dyDescent="0.2">
      <c r="B163" s="1250" t="str">
        <f t="shared" si="5"/>
        <v>PR14SBWHHR_B1</v>
      </c>
      <c r="C163" s="1251" t="s">
        <v>3053</v>
      </c>
      <c r="D163" s="1252" t="s">
        <v>2782</v>
      </c>
      <c r="E163" s="1253"/>
      <c r="F163" s="1254"/>
      <c r="G163" s="1254"/>
      <c r="H163" s="1254"/>
      <c r="I163" s="1254"/>
      <c r="J163" s="1254"/>
      <c r="K163" s="1254"/>
      <c r="L163" s="1254"/>
      <c r="M163" s="1255">
        <f t="shared" si="6"/>
        <v>0</v>
      </c>
      <c r="N163" s="1266" t="s">
        <v>2373</v>
      </c>
      <c r="O163" s="1259" t="s">
        <v>3076</v>
      </c>
      <c r="P163" s="1258" t="s">
        <v>2720</v>
      </c>
      <c r="Q163" s="1259"/>
      <c r="R163" s="1258"/>
      <c r="S163" s="1259" t="s">
        <v>1880</v>
      </c>
      <c r="T163" s="1259" t="s">
        <v>3077</v>
      </c>
      <c r="U163" s="1260">
        <v>2</v>
      </c>
      <c r="V163" s="1261"/>
      <c r="W163" s="1262"/>
      <c r="X163" s="1262"/>
      <c r="Y163" s="1263"/>
      <c r="Z163" s="1262"/>
      <c r="AA163" s="1264"/>
      <c r="AB163" s="1261"/>
      <c r="AC163" s="1262"/>
      <c r="AD163" s="1262"/>
      <c r="AE163" s="1263"/>
      <c r="AF163" s="1262"/>
      <c r="AG163" s="1264"/>
    </row>
    <row r="164" spans="2:33" ht="15.75" hidden="1" customHeight="1" x14ac:dyDescent="0.2">
      <c r="B164" s="1250" t="str">
        <f t="shared" si="5"/>
        <v>PR14SESWSW_A1</v>
      </c>
      <c r="C164" s="1251" t="s">
        <v>3078</v>
      </c>
      <c r="D164" s="1252" t="s">
        <v>2751</v>
      </c>
      <c r="E164" s="1253"/>
      <c r="F164" s="1254"/>
      <c r="G164" s="1254"/>
      <c r="H164" s="1254"/>
      <c r="I164" s="1254"/>
      <c r="J164" s="1254"/>
      <c r="K164" s="1254"/>
      <c r="L164" s="1254"/>
      <c r="M164" s="1255">
        <f t="shared" si="6"/>
        <v>0</v>
      </c>
      <c r="N164" s="1266" t="s">
        <v>2348</v>
      </c>
      <c r="O164" s="1259" t="s">
        <v>3079</v>
      </c>
      <c r="P164" s="1258" t="s">
        <v>2721</v>
      </c>
      <c r="Q164" s="1259" t="s">
        <v>2717</v>
      </c>
      <c r="R164" s="1258"/>
      <c r="S164" s="1259" t="s">
        <v>2722</v>
      </c>
      <c r="T164" s="1259" t="s">
        <v>2801</v>
      </c>
      <c r="U164" s="1265">
        <v>0</v>
      </c>
      <c r="V164" s="1261"/>
      <c r="W164" s="1262"/>
      <c r="X164" s="1262"/>
      <c r="Y164" s="1263"/>
      <c r="Z164" s="1262"/>
      <c r="AA164" s="1264"/>
      <c r="AB164" s="1261"/>
      <c r="AC164" s="1262"/>
      <c r="AD164" s="1262"/>
      <c r="AE164" s="1263"/>
      <c r="AF164" s="1262"/>
      <c r="AG164" s="1264"/>
    </row>
    <row r="165" spans="2:33" ht="15.75" hidden="1" customHeight="1" x14ac:dyDescent="0.2">
      <c r="B165" s="1250" t="str">
        <f t="shared" si="5"/>
        <v>PR14SESWSW_A2</v>
      </c>
      <c r="C165" s="1251" t="s">
        <v>3078</v>
      </c>
      <c r="D165" s="1252" t="s">
        <v>2751</v>
      </c>
      <c r="E165" s="1253"/>
      <c r="F165" s="1254"/>
      <c r="G165" s="1254"/>
      <c r="H165" s="1254"/>
      <c r="I165" s="1254"/>
      <c r="J165" s="1254"/>
      <c r="K165" s="1254"/>
      <c r="L165" s="1254"/>
      <c r="M165" s="1255">
        <f t="shared" si="6"/>
        <v>0</v>
      </c>
      <c r="N165" s="1266" t="s">
        <v>2884</v>
      </c>
      <c r="O165" s="1259" t="s">
        <v>3080</v>
      </c>
      <c r="P165" s="1258" t="s">
        <v>2720</v>
      </c>
      <c r="Q165" s="1259"/>
      <c r="R165" s="1258"/>
      <c r="S165" s="1259" t="s">
        <v>2722</v>
      </c>
      <c r="T165" s="1259" t="s">
        <v>2801</v>
      </c>
      <c r="U165" s="1265">
        <v>0</v>
      </c>
      <c r="V165" s="1261"/>
      <c r="W165" s="1262"/>
      <c r="X165" s="1262"/>
      <c r="Y165" s="1263"/>
      <c r="Z165" s="1262"/>
      <c r="AA165" s="1264"/>
      <c r="AB165" s="1261"/>
      <c r="AC165" s="1262"/>
      <c r="AD165" s="1262"/>
      <c r="AE165" s="1263"/>
      <c r="AF165" s="1262"/>
      <c r="AG165" s="1264"/>
    </row>
    <row r="166" spans="2:33" ht="15.75" hidden="1" customHeight="1" x14ac:dyDescent="0.2">
      <c r="B166" s="1250" t="str">
        <f t="shared" si="5"/>
        <v>PR14SESWSW_A3</v>
      </c>
      <c r="C166" s="1251" t="s">
        <v>3078</v>
      </c>
      <c r="D166" s="1252" t="s">
        <v>2751</v>
      </c>
      <c r="E166" s="1253"/>
      <c r="F166" s="1254"/>
      <c r="G166" s="1254"/>
      <c r="H166" s="1254"/>
      <c r="I166" s="1254"/>
      <c r="J166" s="1254"/>
      <c r="K166" s="1254"/>
      <c r="L166" s="1254"/>
      <c r="M166" s="1255">
        <f t="shared" si="6"/>
        <v>0</v>
      </c>
      <c r="N166" s="1266" t="s">
        <v>2888</v>
      </c>
      <c r="O166" s="1259" t="s">
        <v>3081</v>
      </c>
      <c r="P166" s="1258" t="s">
        <v>2719</v>
      </c>
      <c r="Q166" s="1259" t="s">
        <v>2717</v>
      </c>
      <c r="R166" s="1258"/>
      <c r="S166" s="1259" t="s">
        <v>2723</v>
      </c>
      <c r="T166" s="1259" t="s">
        <v>2935</v>
      </c>
      <c r="U166" s="1260">
        <v>2</v>
      </c>
      <c r="V166" s="1261"/>
      <c r="W166" s="1262"/>
      <c r="X166" s="1262"/>
      <c r="Y166" s="1263"/>
      <c r="Z166" s="1262"/>
      <c r="AA166" s="1264"/>
      <c r="AB166" s="1261"/>
      <c r="AC166" s="1262"/>
      <c r="AD166" s="1262"/>
      <c r="AE166" s="1263"/>
      <c r="AF166" s="1262"/>
      <c r="AG166" s="1264"/>
    </row>
    <row r="167" spans="2:33" ht="15.75" hidden="1" customHeight="1" x14ac:dyDescent="0.2">
      <c r="B167" s="1250" t="str">
        <f t="shared" si="5"/>
        <v>PR14SESWSW_A4</v>
      </c>
      <c r="C167" s="1251" t="s">
        <v>3078</v>
      </c>
      <c r="D167" s="1252" t="s">
        <v>2751</v>
      </c>
      <c r="E167" s="1253"/>
      <c r="F167" s="1254"/>
      <c r="G167" s="1254"/>
      <c r="H167" s="1254"/>
      <c r="I167" s="1254"/>
      <c r="J167" s="1254"/>
      <c r="K167" s="1254"/>
      <c r="L167" s="1254"/>
      <c r="M167" s="1255">
        <f t="shared" si="6"/>
        <v>0</v>
      </c>
      <c r="N167" s="1266" t="s">
        <v>2931</v>
      </c>
      <c r="O167" s="1259" t="s">
        <v>3082</v>
      </c>
      <c r="P167" s="1258" t="s">
        <v>2721</v>
      </c>
      <c r="Q167" s="1259" t="s">
        <v>2717</v>
      </c>
      <c r="R167" s="1258"/>
      <c r="S167" s="1259" t="s">
        <v>1923</v>
      </c>
      <c r="T167" s="1259" t="s">
        <v>2776</v>
      </c>
      <c r="U167" s="1265">
        <v>0</v>
      </c>
      <c r="V167" s="1261"/>
      <c r="W167" s="1262"/>
      <c r="X167" s="1262"/>
      <c r="Y167" s="1263"/>
      <c r="Z167" s="1262"/>
      <c r="AA167" s="1264"/>
      <c r="AB167" s="1261"/>
      <c r="AC167" s="1262"/>
      <c r="AD167" s="1262"/>
      <c r="AE167" s="1263"/>
      <c r="AF167" s="1262"/>
      <c r="AG167" s="1264"/>
    </row>
    <row r="168" spans="2:33" ht="15.75" hidden="1" customHeight="1" x14ac:dyDescent="0.2">
      <c r="B168" s="1250" t="str">
        <f t="shared" si="5"/>
        <v>PR14SESWSW_A5</v>
      </c>
      <c r="C168" s="1251" t="s">
        <v>3078</v>
      </c>
      <c r="D168" s="1252" t="s">
        <v>2751</v>
      </c>
      <c r="E168" s="1253"/>
      <c r="F168" s="1254"/>
      <c r="G168" s="1254"/>
      <c r="H168" s="1254"/>
      <c r="I168" s="1254"/>
      <c r="J168" s="1254"/>
      <c r="K168" s="1254"/>
      <c r="L168" s="1254"/>
      <c r="M168" s="1255">
        <f t="shared" si="6"/>
        <v>0</v>
      </c>
      <c r="N168" s="1266" t="s">
        <v>3083</v>
      </c>
      <c r="O168" s="1259" t="s">
        <v>3084</v>
      </c>
      <c r="P168" s="1258" t="s">
        <v>2721</v>
      </c>
      <c r="Q168" s="1259" t="s">
        <v>2717</v>
      </c>
      <c r="R168" s="1258"/>
      <c r="S168" s="1259" t="s">
        <v>1880</v>
      </c>
      <c r="T168" s="1259" t="s">
        <v>2767</v>
      </c>
      <c r="U168" s="1260">
        <v>2</v>
      </c>
      <c r="V168" s="1261"/>
      <c r="W168" s="1262"/>
      <c r="X168" s="1262"/>
      <c r="Y168" s="1263"/>
      <c r="Z168" s="1262"/>
      <c r="AA168" s="1264"/>
      <c r="AB168" s="1261"/>
      <c r="AC168" s="1262"/>
      <c r="AD168" s="1262"/>
      <c r="AE168" s="1263"/>
      <c r="AF168" s="1262"/>
      <c r="AG168" s="1264"/>
    </row>
    <row r="169" spans="2:33" ht="15.75" hidden="1" customHeight="1" x14ac:dyDescent="0.2">
      <c r="B169" s="1250" t="str">
        <f t="shared" si="5"/>
        <v>PR14SESWSW_A6</v>
      </c>
      <c r="C169" s="1251" t="s">
        <v>3078</v>
      </c>
      <c r="D169" s="1252" t="s">
        <v>2751</v>
      </c>
      <c r="E169" s="1253"/>
      <c r="F169" s="1254"/>
      <c r="G169" s="1254"/>
      <c r="H169" s="1254"/>
      <c r="I169" s="1254"/>
      <c r="J169" s="1254"/>
      <c r="K169" s="1254"/>
      <c r="L169" s="1254"/>
      <c r="M169" s="1255">
        <f t="shared" si="6"/>
        <v>0</v>
      </c>
      <c r="N169" s="1266" t="s">
        <v>3085</v>
      </c>
      <c r="O169" s="1259" t="s">
        <v>3086</v>
      </c>
      <c r="P169" s="1258" t="s">
        <v>2719</v>
      </c>
      <c r="Q169" s="1259" t="s">
        <v>2717</v>
      </c>
      <c r="R169" s="1258"/>
      <c r="S169" s="1259" t="s">
        <v>1923</v>
      </c>
      <c r="T169" s="1259" t="s">
        <v>2898</v>
      </c>
      <c r="U169" s="1265">
        <v>0</v>
      </c>
      <c r="V169" s="1261"/>
      <c r="W169" s="1262"/>
      <c r="X169" s="1262"/>
      <c r="Y169" s="1263"/>
      <c r="Z169" s="1262"/>
      <c r="AA169" s="1264"/>
      <c r="AB169" s="1261"/>
      <c r="AC169" s="1262"/>
      <c r="AD169" s="1262"/>
      <c r="AE169" s="1263"/>
      <c r="AF169" s="1262"/>
      <c r="AG169" s="1264"/>
    </row>
    <row r="170" spans="2:33" ht="15.75" hidden="1" customHeight="1" x14ac:dyDescent="0.2">
      <c r="B170" s="1250" t="str">
        <f t="shared" si="5"/>
        <v>PR14SESWSW_A7</v>
      </c>
      <c r="C170" s="1251" t="s">
        <v>3078</v>
      </c>
      <c r="D170" s="1252" t="s">
        <v>2751</v>
      </c>
      <c r="E170" s="1253"/>
      <c r="F170" s="1254"/>
      <c r="G170" s="1254"/>
      <c r="H170" s="1254"/>
      <c r="I170" s="1254"/>
      <c r="J170" s="1254"/>
      <c r="K170" s="1254"/>
      <c r="L170" s="1254"/>
      <c r="M170" s="1255">
        <f t="shared" si="6"/>
        <v>0</v>
      </c>
      <c r="N170" s="1266" t="s">
        <v>3087</v>
      </c>
      <c r="O170" s="1259" t="s">
        <v>3088</v>
      </c>
      <c r="P170" s="1258" t="s">
        <v>2721</v>
      </c>
      <c r="Q170" s="1259" t="s">
        <v>2717</v>
      </c>
      <c r="R170" s="1258"/>
      <c r="S170" s="1259" t="s">
        <v>1912</v>
      </c>
      <c r="T170" s="1259" t="s">
        <v>3089</v>
      </c>
      <c r="U170" s="1260" t="s">
        <v>2824</v>
      </c>
      <c r="V170" s="1261"/>
      <c r="W170" s="1262"/>
      <c r="X170" s="1262"/>
      <c r="Y170" s="1263"/>
      <c r="Z170" s="1262"/>
      <c r="AA170" s="1264"/>
      <c r="AB170" s="1261"/>
      <c r="AC170" s="1262"/>
      <c r="AD170" s="1262"/>
      <c r="AE170" s="1263"/>
      <c r="AF170" s="1262"/>
      <c r="AG170" s="1264"/>
    </row>
    <row r="171" spans="2:33" ht="15.75" hidden="1" customHeight="1" x14ac:dyDescent="0.2">
      <c r="B171" s="1250" t="str">
        <f t="shared" si="5"/>
        <v>PR14SESWSW_C1</v>
      </c>
      <c r="C171" s="1251" t="s">
        <v>3078</v>
      </c>
      <c r="D171" s="1252" t="s">
        <v>2751</v>
      </c>
      <c r="E171" s="1253"/>
      <c r="F171" s="1254"/>
      <c r="G171" s="1254"/>
      <c r="H171" s="1254"/>
      <c r="I171" s="1254"/>
      <c r="J171" s="1254"/>
      <c r="K171" s="1254"/>
      <c r="L171" s="1254"/>
      <c r="M171" s="1255">
        <f t="shared" si="6"/>
        <v>0</v>
      </c>
      <c r="N171" s="1266" t="s">
        <v>2398</v>
      </c>
      <c r="O171" s="1259" t="s">
        <v>3090</v>
      </c>
      <c r="P171" s="1258" t="s">
        <v>2720</v>
      </c>
      <c r="Q171" s="1259"/>
      <c r="R171" s="1258"/>
      <c r="S171" s="1259" t="s">
        <v>1923</v>
      </c>
      <c r="T171" s="1259" t="s">
        <v>3091</v>
      </c>
      <c r="U171" s="1265">
        <v>0</v>
      </c>
      <c r="V171" s="1261"/>
      <c r="W171" s="1262"/>
      <c r="X171" s="1262"/>
      <c r="Y171" s="1263"/>
      <c r="Z171" s="1262"/>
      <c r="AA171" s="1264"/>
      <c r="AB171" s="1261"/>
      <c r="AC171" s="1262"/>
      <c r="AD171" s="1262"/>
      <c r="AE171" s="1263"/>
      <c r="AF171" s="1262"/>
      <c r="AG171" s="1264"/>
    </row>
    <row r="172" spans="2:33" ht="15.75" hidden="1" customHeight="1" x14ac:dyDescent="0.2">
      <c r="B172" s="1250" t="str">
        <f t="shared" si="5"/>
        <v>PR14SESWSW_C2</v>
      </c>
      <c r="C172" s="1251" t="s">
        <v>3078</v>
      </c>
      <c r="D172" s="1252" t="s">
        <v>2751</v>
      </c>
      <c r="E172" s="1253"/>
      <c r="F172" s="1254"/>
      <c r="G172" s="1254"/>
      <c r="H172" s="1254"/>
      <c r="I172" s="1254"/>
      <c r="J172" s="1254"/>
      <c r="K172" s="1254"/>
      <c r="L172" s="1254"/>
      <c r="M172" s="1255">
        <f t="shared" si="6"/>
        <v>0</v>
      </c>
      <c r="N172" s="1266" t="s">
        <v>2893</v>
      </c>
      <c r="O172" s="1259" t="s">
        <v>3092</v>
      </c>
      <c r="P172" s="1258" t="s">
        <v>2719</v>
      </c>
      <c r="Q172" s="1259" t="s">
        <v>2717</v>
      </c>
      <c r="R172" s="1258"/>
      <c r="S172" s="1259" t="s">
        <v>1880</v>
      </c>
      <c r="T172" s="1259" t="s">
        <v>3093</v>
      </c>
      <c r="U172" s="1265">
        <v>0</v>
      </c>
      <c r="V172" s="1261"/>
      <c r="W172" s="1262"/>
      <c r="X172" s="1262"/>
      <c r="Y172" s="1263"/>
      <c r="Z172" s="1262"/>
      <c r="AA172" s="1264"/>
      <c r="AB172" s="1261"/>
      <c r="AC172" s="1262"/>
      <c r="AD172" s="1262"/>
      <c r="AE172" s="1263"/>
      <c r="AF172" s="1262"/>
      <c r="AG172" s="1264"/>
    </row>
    <row r="173" spans="2:33" ht="15.75" hidden="1" customHeight="1" x14ac:dyDescent="0.2">
      <c r="B173" s="1250" t="str">
        <f t="shared" si="5"/>
        <v>PR14SESWSW_E1</v>
      </c>
      <c r="C173" s="1251" t="s">
        <v>3078</v>
      </c>
      <c r="D173" s="1252" t="s">
        <v>2751</v>
      </c>
      <c r="E173" s="1253"/>
      <c r="F173" s="1254"/>
      <c r="G173" s="1254"/>
      <c r="H173" s="1254"/>
      <c r="I173" s="1254"/>
      <c r="J173" s="1254"/>
      <c r="K173" s="1254"/>
      <c r="L173" s="1254"/>
      <c r="M173" s="1255">
        <f t="shared" si="6"/>
        <v>0</v>
      </c>
      <c r="N173" s="1266" t="s">
        <v>2482</v>
      </c>
      <c r="O173" s="1259" t="s">
        <v>3094</v>
      </c>
      <c r="P173" s="1258" t="s">
        <v>2719</v>
      </c>
      <c r="Q173" s="1259" t="s">
        <v>2717</v>
      </c>
      <c r="R173" s="1258"/>
      <c r="S173" s="1259" t="s">
        <v>1923</v>
      </c>
      <c r="T173" s="1259" t="s">
        <v>2754</v>
      </c>
      <c r="U173" s="1260">
        <v>2</v>
      </c>
      <c r="V173" s="1261"/>
      <c r="W173" s="1262"/>
      <c r="X173" s="1262"/>
      <c r="Y173" s="1263"/>
      <c r="Z173" s="1262"/>
      <c r="AA173" s="1264"/>
      <c r="AB173" s="1261"/>
      <c r="AC173" s="1262"/>
      <c r="AD173" s="1262"/>
      <c r="AE173" s="1263"/>
      <c r="AF173" s="1262"/>
      <c r="AG173" s="1264"/>
    </row>
    <row r="174" spans="2:33" ht="15.75" hidden="1" customHeight="1" x14ac:dyDescent="0.2">
      <c r="B174" s="1250" t="str">
        <f t="shared" si="5"/>
        <v>PR14SESWSW_E2</v>
      </c>
      <c r="C174" s="1251" t="s">
        <v>3078</v>
      </c>
      <c r="D174" s="1252" t="s">
        <v>2751</v>
      </c>
      <c r="E174" s="1253"/>
      <c r="F174" s="1254"/>
      <c r="G174" s="1254"/>
      <c r="H174" s="1254"/>
      <c r="I174" s="1254"/>
      <c r="J174" s="1254"/>
      <c r="K174" s="1254"/>
      <c r="L174" s="1254"/>
      <c r="M174" s="1255">
        <f t="shared" si="6"/>
        <v>0</v>
      </c>
      <c r="N174" s="1266" t="s">
        <v>2950</v>
      </c>
      <c r="O174" s="1259" t="s">
        <v>3095</v>
      </c>
      <c r="P174" s="1258" t="s">
        <v>2721</v>
      </c>
      <c r="Q174" s="1259" t="s">
        <v>2717</v>
      </c>
      <c r="R174" s="1258"/>
      <c r="S174" s="1259" t="s">
        <v>1923</v>
      </c>
      <c r="T174" s="1259" t="s">
        <v>2915</v>
      </c>
      <c r="U174" s="1260">
        <v>1</v>
      </c>
      <c r="V174" s="1261"/>
      <c r="W174" s="1262"/>
      <c r="X174" s="1262"/>
      <c r="Y174" s="1263"/>
      <c r="Z174" s="1262"/>
      <c r="AA174" s="1264"/>
      <c r="AB174" s="1261"/>
      <c r="AC174" s="1262"/>
      <c r="AD174" s="1262"/>
      <c r="AE174" s="1263"/>
      <c r="AF174" s="1262"/>
      <c r="AG174" s="1264"/>
    </row>
    <row r="175" spans="2:33" ht="15.75" hidden="1" customHeight="1" x14ac:dyDescent="0.2">
      <c r="B175" s="1250" t="str">
        <f t="shared" si="5"/>
        <v>PR14SESWSW_E3</v>
      </c>
      <c r="C175" s="1251" t="s">
        <v>3078</v>
      </c>
      <c r="D175" s="1252" t="s">
        <v>2751</v>
      </c>
      <c r="E175" s="1253"/>
      <c r="F175" s="1254"/>
      <c r="G175" s="1254"/>
      <c r="H175" s="1254"/>
      <c r="I175" s="1254"/>
      <c r="J175" s="1254"/>
      <c r="K175" s="1254"/>
      <c r="L175" s="1254"/>
      <c r="M175" s="1255">
        <f t="shared" si="6"/>
        <v>0</v>
      </c>
      <c r="N175" s="1266" t="s">
        <v>3096</v>
      </c>
      <c r="O175" s="1259" t="s">
        <v>3097</v>
      </c>
      <c r="P175" s="1258" t="s">
        <v>2720</v>
      </c>
      <c r="Q175" s="1259"/>
      <c r="R175" s="1258"/>
      <c r="S175" s="1259" t="s">
        <v>1923</v>
      </c>
      <c r="T175" s="1259" t="s">
        <v>3098</v>
      </c>
      <c r="U175" s="1265">
        <v>0</v>
      </c>
      <c r="V175" s="1261"/>
      <c r="W175" s="1262"/>
      <c r="X175" s="1262"/>
      <c r="Y175" s="1263"/>
      <c r="Z175" s="1262"/>
      <c r="AA175" s="1264"/>
      <c r="AB175" s="1261"/>
      <c r="AC175" s="1262"/>
      <c r="AD175" s="1262"/>
      <c r="AE175" s="1263"/>
      <c r="AF175" s="1262"/>
      <c r="AG175" s="1264"/>
    </row>
    <row r="176" spans="2:33" ht="15.75" hidden="1" customHeight="1" x14ac:dyDescent="0.2">
      <c r="B176" s="1250" t="str">
        <f t="shared" si="5"/>
        <v>PR14SESWSW_E4</v>
      </c>
      <c r="C176" s="1251" t="s">
        <v>3078</v>
      </c>
      <c r="D176" s="1252" t="s">
        <v>2751</v>
      </c>
      <c r="E176" s="1253"/>
      <c r="F176" s="1254"/>
      <c r="G176" s="1254"/>
      <c r="H176" s="1254"/>
      <c r="I176" s="1254"/>
      <c r="J176" s="1254"/>
      <c r="K176" s="1254"/>
      <c r="L176" s="1254"/>
      <c r="M176" s="1255">
        <f t="shared" si="6"/>
        <v>0</v>
      </c>
      <c r="N176" s="1266" t="s">
        <v>3099</v>
      </c>
      <c r="O176" s="1259" t="s">
        <v>3100</v>
      </c>
      <c r="P176" s="1258" t="s">
        <v>2720</v>
      </c>
      <c r="Q176" s="1259"/>
      <c r="R176" s="1258"/>
      <c r="S176" s="1259" t="s">
        <v>1923</v>
      </c>
      <c r="T176" s="1259" t="s">
        <v>3101</v>
      </c>
      <c r="U176" s="1265">
        <v>0</v>
      </c>
      <c r="V176" s="1261"/>
      <c r="W176" s="1262"/>
      <c r="X176" s="1262"/>
      <c r="Y176" s="1263"/>
      <c r="Z176" s="1262"/>
      <c r="AA176" s="1264"/>
      <c r="AB176" s="1261"/>
      <c r="AC176" s="1262"/>
      <c r="AD176" s="1262"/>
      <c r="AE176" s="1263"/>
      <c r="AF176" s="1262"/>
      <c r="AG176" s="1264"/>
    </row>
    <row r="177" spans="2:33" ht="15.75" hidden="1" customHeight="1" x14ac:dyDescent="0.2">
      <c r="B177" s="1250" t="str">
        <f t="shared" si="5"/>
        <v>PR14SESWSW_E5</v>
      </c>
      <c r="C177" s="1251" t="s">
        <v>3078</v>
      </c>
      <c r="D177" s="1252" t="s">
        <v>2751</v>
      </c>
      <c r="E177" s="1253"/>
      <c r="F177" s="1254"/>
      <c r="G177" s="1254"/>
      <c r="H177" s="1254"/>
      <c r="I177" s="1254"/>
      <c r="J177" s="1254"/>
      <c r="K177" s="1254"/>
      <c r="L177" s="1254"/>
      <c r="M177" s="1255">
        <f t="shared" si="6"/>
        <v>0</v>
      </c>
      <c r="N177" s="1266" t="s">
        <v>3102</v>
      </c>
      <c r="O177" s="1259" t="s">
        <v>3103</v>
      </c>
      <c r="P177" s="1258" t="s">
        <v>2720</v>
      </c>
      <c r="Q177" s="1259"/>
      <c r="R177" s="1258"/>
      <c r="S177" s="1259" t="s">
        <v>1923</v>
      </c>
      <c r="T177" s="1259" t="s">
        <v>3104</v>
      </c>
      <c r="U177" s="1260">
        <v>1</v>
      </c>
      <c r="V177" s="1261"/>
      <c r="W177" s="1262"/>
      <c r="X177" s="1262"/>
      <c r="Y177" s="1263"/>
      <c r="Z177" s="1262"/>
      <c r="AA177" s="1264"/>
      <c r="AB177" s="1261"/>
      <c r="AC177" s="1262"/>
      <c r="AD177" s="1262"/>
      <c r="AE177" s="1263"/>
      <c r="AF177" s="1262"/>
      <c r="AG177" s="1264"/>
    </row>
    <row r="178" spans="2:33" ht="15.75" hidden="1" customHeight="1" x14ac:dyDescent="0.2">
      <c r="B178" s="1250" t="str">
        <f t="shared" si="5"/>
        <v>PR14SESWSW_E6</v>
      </c>
      <c r="C178" s="1251" t="s">
        <v>3078</v>
      </c>
      <c r="D178" s="1252" t="s">
        <v>2751</v>
      </c>
      <c r="E178" s="1253"/>
      <c r="F178" s="1254"/>
      <c r="G178" s="1254"/>
      <c r="H178" s="1254"/>
      <c r="I178" s="1254"/>
      <c r="J178" s="1254"/>
      <c r="K178" s="1254"/>
      <c r="L178" s="1254"/>
      <c r="M178" s="1255">
        <f t="shared" si="6"/>
        <v>0</v>
      </c>
      <c r="N178" s="1266" t="s">
        <v>3105</v>
      </c>
      <c r="O178" s="1259" t="s">
        <v>3106</v>
      </c>
      <c r="P178" s="1258" t="s">
        <v>2720</v>
      </c>
      <c r="Q178" s="1259"/>
      <c r="R178" s="1258"/>
      <c r="S178" s="1259" t="s">
        <v>1923</v>
      </c>
      <c r="T178" s="1259" t="s">
        <v>3107</v>
      </c>
      <c r="U178" s="1265">
        <v>0</v>
      </c>
      <c r="V178" s="1261"/>
      <c r="W178" s="1262"/>
      <c r="X178" s="1262"/>
      <c r="Y178" s="1263"/>
      <c r="Z178" s="1262"/>
      <c r="AA178" s="1264"/>
      <c r="AB178" s="1261"/>
      <c r="AC178" s="1262"/>
      <c r="AD178" s="1262"/>
      <c r="AE178" s="1263"/>
      <c r="AF178" s="1262"/>
      <c r="AG178" s="1264"/>
    </row>
    <row r="179" spans="2:33" ht="15.75" hidden="1" customHeight="1" x14ac:dyDescent="0.2">
      <c r="B179" s="1250" t="str">
        <f t="shared" si="5"/>
        <v>PR14SESHHR_B1</v>
      </c>
      <c r="C179" s="1251" t="s">
        <v>3078</v>
      </c>
      <c r="D179" s="1252" t="s">
        <v>2782</v>
      </c>
      <c r="E179" s="1253"/>
      <c r="F179" s="1254"/>
      <c r="G179" s="1254"/>
      <c r="H179" s="1254"/>
      <c r="I179" s="1254"/>
      <c r="J179" s="1254"/>
      <c r="K179" s="1254"/>
      <c r="L179" s="1254"/>
      <c r="M179" s="1255">
        <f t="shared" si="6"/>
        <v>0</v>
      </c>
      <c r="N179" s="1266" t="s">
        <v>2373</v>
      </c>
      <c r="O179" s="1259" t="s">
        <v>3108</v>
      </c>
      <c r="P179" s="1258" t="s">
        <v>2720</v>
      </c>
      <c r="Q179" s="1259"/>
      <c r="R179" s="1258"/>
      <c r="S179" s="1259" t="s">
        <v>1923</v>
      </c>
      <c r="T179" s="1259" t="s">
        <v>3109</v>
      </c>
      <c r="U179" s="1265">
        <v>0</v>
      </c>
      <c r="V179" s="1261"/>
      <c r="W179" s="1262"/>
      <c r="X179" s="1262"/>
      <c r="Y179" s="1263"/>
      <c r="Z179" s="1262"/>
      <c r="AA179" s="1264"/>
      <c r="AB179" s="1261"/>
      <c r="AC179" s="1262"/>
      <c r="AD179" s="1262"/>
      <c r="AE179" s="1263"/>
      <c r="AF179" s="1262"/>
      <c r="AG179" s="1264"/>
    </row>
    <row r="180" spans="2:33" ht="15.75" hidden="1" customHeight="1" x14ac:dyDescent="0.2">
      <c r="B180" s="1250" t="str">
        <f t="shared" si="5"/>
        <v>PR14SESHHR_B2</v>
      </c>
      <c r="C180" s="1251" t="s">
        <v>3078</v>
      </c>
      <c r="D180" s="1252" t="s">
        <v>2782</v>
      </c>
      <c r="E180" s="1253"/>
      <c r="F180" s="1254"/>
      <c r="G180" s="1254"/>
      <c r="H180" s="1254"/>
      <c r="I180" s="1254"/>
      <c r="J180" s="1254"/>
      <c r="K180" s="1254"/>
      <c r="L180" s="1254"/>
      <c r="M180" s="1255">
        <f t="shared" si="6"/>
        <v>0</v>
      </c>
      <c r="N180" s="1266" t="s">
        <v>2936</v>
      </c>
      <c r="O180" s="1259" t="s">
        <v>3110</v>
      </c>
      <c r="P180" s="1258" t="s">
        <v>2720</v>
      </c>
      <c r="Q180" s="1259"/>
      <c r="R180" s="1258"/>
      <c r="S180" s="1259" t="s">
        <v>1880</v>
      </c>
      <c r="T180" s="1259" t="s">
        <v>3111</v>
      </c>
      <c r="U180" s="1260">
        <v>2</v>
      </c>
      <c r="V180" s="1261"/>
      <c r="W180" s="1262"/>
      <c r="X180" s="1262"/>
      <c r="Y180" s="1263"/>
      <c r="Z180" s="1262"/>
      <c r="AA180" s="1264"/>
      <c r="AB180" s="1261"/>
      <c r="AC180" s="1262"/>
      <c r="AD180" s="1262"/>
      <c r="AE180" s="1263"/>
      <c r="AF180" s="1262"/>
      <c r="AG180" s="1264"/>
    </row>
    <row r="181" spans="2:33" ht="15.75" hidden="1" customHeight="1" x14ac:dyDescent="0.2">
      <c r="B181" s="1250" t="str">
        <f t="shared" si="5"/>
        <v>PR14SESHHR_B3</v>
      </c>
      <c r="C181" s="1251" t="s">
        <v>3078</v>
      </c>
      <c r="D181" s="1252" t="s">
        <v>2782</v>
      </c>
      <c r="E181" s="1253"/>
      <c r="F181" s="1254"/>
      <c r="G181" s="1254"/>
      <c r="H181" s="1254"/>
      <c r="I181" s="1254"/>
      <c r="J181" s="1254"/>
      <c r="K181" s="1254"/>
      <c r="L181" s="1254"/>
      <c r="M181" s="1255">
        <f t="shared" si="6"/>
        <v>0</v>
      </c>
      <c r="N181" s="1266" t="s">
        <v>2939</v>
      </c>
      <c r="O181" s="1259" t="s">
        <v>3112</v>
      </c>
      <c r="P181" s="1258" t="s">
        <v>2720</v>
      </c>
      <c r="Q181" s="1259"/>
      <c r="R181" s="1258"/>
      <c r="S181" s="1259" t="s">
        <v>1880</v>
      </c>
      <c r="T181" s="1259" t="s">
        <v>2823</v>
      </c>
      <c r="U181" s="1265">
        <v>0</v>
      </c>
      <c r="V181" s="1261"/>
      <c r="W181" s="1262"/>
      <c r="X181" s="1262"/>
      <c r="Y181" s="1263"/>
      <c r="Z181" s="1262"/>
      <c r="AA181" s="1264"/>
      <c r="AB181" s="1261"/>
      <c r="AC181" s="1262"/>
      <c r="AD181" s="1262"/>
      <c r="AE181" s="1263"/>
      <c r="AF181" s="1262"/>
      <c r="AG181" s="1264"/>
    </row>
    <row r="182" spans="2:33" ht="15.75" hidden="1" customHeight="1" x14ac:dyDescent="0.2">
      <c r="B182" s="1250" t="str">
        <f t="shared" si="5"/>
        <v>PR14SESHHR_D1</v>
      </c>
      <c r="C182" s="1251" t="s">
        <v>3078</v>
      </c>
      <c r="D182" s="1252" t="s">
        <v>2782</v>
      </c>
      <c r="E182" s="1253"/>
      <c r="F182" s="1254"/>
      <c r="G182" s="1254"/>
      <c r="H182" s="1254"/>
      <c r="I182" s="1254"/>
      <c r="J182" s="1254"/>
      <c r="K182" s="1254"/>
      <c r="L182" s="1254"/>
      <c r="M182" s="1255">
        <f t="shared" si="6"/>
        <v>0</v>
      </c>
      <c r="N182" s="1266" t="s">
        <v>2440</v>
      </c>
      <c r="O182" s="1259" t="s">
        <v>3113</v>
      </c>
      <c r="P182" s="1258" t="s">
        <v>2720</v>
      </c>
      <c r="Q182" s="1259"/>
      <c r="R182" s="1258"/>
      <c r="S182" s="1259" t="s">
        <v>1880</v>
      </c>
      <c r="T182" s="1259" t="s">
        <v>2823</v>
      </c>
      <c r="U182" s="1260">
        <v>1</v>
      </c>
      <c r="V182" s="1261"/>
      <c r="W182" s="1262"/>
      <c r="X182" s="1262"/>
      <c r="Y182" s="1263"/>
      <c r="Z182" s="1262"/>
      <c r="AA182" s="1264"/>
      <c r="AB182" s="1261"/>
      <c r="AC182" s="1262"/>
      <c r="AD182" s="1262"/>
      <c r="AE182" s="1263"/>
      <c r="AF182" s="1262"/>
      <c r="AG182" s="1264"/>
    </row>
    <row r="183" spans="2:33" ht="15.75" hidden="1" customHeight="1" x14ac:dyDescent="0.2">
      <c r="B183" s="1250" t="str">
        <f t="shared" si="5"/>
        <v>PR14SESHHR_D2</v>
      </c>
      <c r="C183" s="1251" t="s">
        <v>3078</v>
      </c>
      <c r="D183" s="1252" t="s">
        <v>2782</v>
      </c>
      <c r="E183" s="1253"/>
      <c r="F183" s="1254"/>
      <c r="G183" s="1254"/>
      <c r="H183" s="1254"/>
      <c r="I183" s="1254"/>
      <c r="J183" s="1254"/>
      <c r="K183" s="1254"/>
      <c r="L183" s="1254"/>
      <c r="M183" s="1255">
        <f t="shared" si="6"/>
        <v>0</v>
      </c>
      <c r="N183" s="1266" t="s">
        <v>3041</v>
      </c>
      <c r="O183" s="1259" t="s">
        <v>3114</v>
      </c>
      <c r="P183" s="1258" t="s">
        <v>2719</v>
      </c>
      <c r="Q183" s="1259" t="s">
        <v>2717</v>
      </c>
      <c r="R183" s="1258"/>
      <c r="S183" s="1259" t="s">
        <v>2722</v>
      </c>
      <c r="T183" s="1259" t="s">
        <v>2785</v>
      </c>
      <c r="U183" s="1260">
        <v>1</v>
      </c>
      <c r="V183" s="1261"/>
      <c r="W183" s="1262"/>
      <c r="X183" s="1262"/>
      <c r="Y183" s="1263"/>
      <c r="Z183" s="1262"/>
      <c r="AA183" s="1264"/>
      <c r="AB183" s="1261"/>
      <c r="AC183" s="1262"/>
      <c r="AD183" s="1262"/>
      <c r="AE183" s="1263"/>
      <c r="AF183" s="1262"/>
      <c r="AG183" s="1264"/>
    </row>
    <row r="184" spans="2:33" ht="15.75" hidden="1" customHeight="1" x14ac:dyDescent="0.2">
      <c r="B184" s="1250" t="str">
        <f t="shared" si="5"/>
        <v>PR14SESHHR_D3</v>
      </c>
      <c r="C184" s="1251" t="s">
        <v>3078</v>
      </c>
      <c r="D184" s="1252" t="s">
        <v>2782</v>
      </c>
      <c r="E184" s="1253"/>
      <c r="F184" s="1254"/>
      <c r="G184" s="1254"/>
      <c r="H184" s="1254"/>
      <c r="I184" s="1254"/>
      <c r="J184" s="1254"/>
      <c r="K184" s="1254"/>
      <c r="L184" s="1254"/>
      <c r="M184" s="1255">
        <f t="shared" si="6"/>
        <v>0</v>
      </c>
      <c r="N184" s="1266" t="s">
        <v>3044</v>
      </c>
      <c r="O184" s="1259" t="s">
        <v>3115</v>
      </c>
      <c r="P184" s="1258" t="s">
        <v>2720</v>
      </c>
      <c r="Q184" s="1259"/>
      <c r="R184" s="1258"/>
      <c r="S184" s="1259" t="s">
        <v>1923</v>
      </c>
      <c r="T184" s="1259" t="s">
        <v>3116</v>
      </c>
      <c r="U184" s="1260">
        <v>1</v>
      </c>
      <c r="V184" s="1261"/>
      <c r="W184" s="1262"/>
      <c r="X184" s="1262"/>
      <c r="Y184" s="1263"/>
      <c r="Z184" s="1262"/>
      <c r="AA184" s="1264"/>
      <c r="AB184" s="1261"/>
      <c r="AC184" s="1262"/>
      <c r="AD184" s="1262"/>
      <c r="AE184" s="1263"/>
      <c r="AF184" s="1262"/>
      <c r="AG184" s="1264"/>
    </row>
    <row r="185" spans="2:33" ht="15.75" hidden="1" customHeight="1" x14ac:dyDescent="0.2">
      <c r="B185" s="1250" t="str">
        <f t="shared" si="5"/>
        <v>PR14SEWWSW_A1</v>
      </c>
      <c r="C185" s="1251" t="s">
        <v>3117</v>
      </c>
      <c r="D185" s="1252" t="s">
        <v>2751</v>
      </c>
      <c r="E185" s="1253"/>
      <c r="F185" s="1254"/>
      <c r="G185" s="1254"/>
      <c r="H185" s="1254"/>
      <c r="I185" s="1254"/>
      <c r="J185" s="1254"/>
      <c r="K185" s="1254"/>
      <c r="L185" s="1254"/>
      <c r="M185" s="1255">
        <f t="shared" si="6"/>
        <v>0</v>
      </c>
      <c r="N185" s="1266" t="s">
        <v>2348</v>
      </c>
      <c r="O185" s="1259" t="s">
        <v>3118</v>
      </c>
      <c r="P185" s="1258" t="s">
        <v>2719</v>
      </c>
      <c r="Q185" s="1259" t="s">
        <v>2717</v>
      </c>
      <c r="R185" s="1258"/>
      <c r="S185" s="1259" t="s">
        <v>2722</v>
      </c>
      <c r="T185" s="1259" t="s">
        <v>3119</v>
      </c>
      <c r="U185" s="1260">
        <v>1</v>
      </c>
      <c r="V185" s="1261"/>
      <c r="W185" s="1262"/>
      <c r="X185" s="1262"/>
      <c r="Y185" s="1263"/>
      <c r="Z185" s="1262"/>
      <c r="AA185" s="1264"/>
      <c r="AB185" s="1261"/>
      <c r="AC185" s="1262"/>
      <c r="AD185" s="1262"/>
      <c r="AE185" s="1263"/>
      <c r="AF185" s="1262"/>
      <c r="AG185" s="1264"/>
    </row>
    <row r="186" spans="2:33" ht="15.75" hidden="1" customHeight="1" x14ac:dyDescent="0.2">
      <c r="B186" s="1250" t="str">
        <f t="shared" si="5"/>
        <v>PR14SEWWSW_B1</v>
      </c>
      <c r="C186" s="1251" t="s">
        <v>3117</v>
      </c>
      <c r="D186" s="1252" t="s">
        <v>2751</v>
      </c>
      <c r="E186" s="1253"/>
      <c r="F186" s="1254"/>
      <c r="G186" s="1254"/>
      <c r="H186" s="1254"/>
      <c r="I186" s="1254"/>
      <c r="J186" s="1254"/>
      <c r="K186" s="1254"/>
      <c r="L186" s="1254"/>
      <c r="M186" s="1255">
        <f t="shared" si="6"/>
        <v>0</v>
      </c>
      <c r="N186" s="1266" t="s">
        <v>2373</v>
      </c>
      <c r="O186" s="1259" t="s">
        <v>3120</v>
      </c>
      <c r="P186" s="1258" t="s">
        <v>2719</v>
      </c>
      <c r="Q186" s="1259" t="s">
        <v>2717</v>
      </c>
      <c r="R186" s="1258"/>
      <c r="S186" s="1259" t="s">
        <v>2722</v>
      </c>
      <c r="T186" s="1259" t="s">
        <v>3119</v>
      </c>
      <c r="U186" s="1260">
        <v>1</v>
      </c>
      <c r="V186" s="1261"/>
      <c r="W186" s="1262"/>
      <c r="X186" s="1262"/>
      <c r="Y186" s="1263"/>
      <c r="Z186" s="1262"/>
      <c r="AA186" s="1264"/>
      <c r="AB186" s="1261"/>
      <c r="AC186" s="1262"/>
      <c r="AD186" s="1262"/>
      <c r="AE186" s="1263"/>
      <c r="AF186" s="1262"/>
      <c r="AG186" s="1264"/>
    </row>
    <row r="187" spans="2:33" ht="15.75" hidden="1" customHeight="1" x14ac:dyDescent="0.2">
      <c r="B187" s="1250" t="str">
        <f t="shared" si="5"/>
        <v>PR14SEWWSW_C1</v>
      </c>
      <c r="C187" s="1251" t="s">
        <v>3117</v>
      </c>
      <c r="D187" s="1252" t="s">
        <v>2751</v>
      </c>
      <c r="E187" s="1253"/>
      <c r="F187" s="1254"/>
      <c r="G187" s="1254"/>
      <c r="H187" s="1254"/>
      <c r="I187" s="1254"/>
      <c r="J187" s="1254"/>
      <c r="K187" s="1254"/>
      <c r="L187" s="1254"/>
      <c r="M187" s="1255">
        <f t="shared" si="6"/>
        <v>0</v>
      </c>
      <c r="N187" s="1266" t="s">
        <v>2398</v>
      </c>
      <c r="O187" s="1259" t="s">
        <v>3121</v>
      </c>
      <c r="P187" s="1258" t="s">
        <v>2719</v>
      </c>
      <c r="Q187" s="1259" t="s">
        <v>2717</v>
      </c>
      <c r="R187" s="1258"/>
      <c r="S187" s="1259" t="s">
        <v>2722</v>
      </c>
      <c r="T187" s="1259" t="s">
        <v>3119</v>
      </c>
      <c r="U187" s="1260">
        <v>1</v>
      </c>
      <c r="V187" s="1261"/>
      <c r="W187" s="1262"/>
      <c r="X187" s="1262"/>
      <c r="Y187" s="1263"/>
      <c r="Z187" s="1262"/>
      <c r="AA187" s="1264"/>
      <c r="AB187" s="1261"/>
      <c r="AC187" s="1262"/>
      <c r="AD187" s="1262"/>
      <c r="AE187" s="1263"/>
      <c r="AF187" s="1262"/>
      <c r="AG187" s="1264"/>
    </row>
    <row r="188" spans="2:33" ht="15.75" hidden="1" customHeight="1" x14ac:dyDescent="0.2">
      <c r="B188" s="1250" t="str">
        <f t="shared" si="5"/>
        <v>PR14SEWWSW_C2</v>
      </c>
      <c r="C188" s="1251" t="s">
        <v>3117</v>
      </c>
      <c r="D188" s="1252" t="s">
        <v>2751</v>
      </c>
      <c r="E188" s="1253"/>
      <c r="F188" s="1254"/>
      <c r="G188" s="1254"/>
      <c r="H188" s="1254"/>
      <c r="I188" s="1254"/>
      <c r="J188" s="1254"/>
      <c r="K188" s="1254"/>
      <c r="L188" s="1254"/>
      <c r="M188" s="1255">
        <f t="shared" si="6"/>
        <v>0</v>
      </c>
      <c r="N188" s="1266" t="s">
        <v>2893</v>
      </c>
      <c r="O188" s="1259" t="s">
        <v>3122</v>
      </c>
      <c r="P188" s="1258" t="s">
        <v>2719</v>
      </c>
      <c r="Q188" s="1259" t="s">
        <v>2717</v>
      </c>
      <c r="R188" s="1258"/>
      <c r="S188" s="1259" t="s">
        <v>1923</v>
      </c>
      <c r="T188" s="1259" t="s">
        <v>2754</v>
      </c>
      <c r="U188" s="1260">
        <v>1</v>
      </c>
      <c r="V188" s="1261"/>
      <c r="W188" s="1262"/>
      <c r="X188" s="1262"/>
      <c r="Y188" s="1263"/>
      <c r="Z188" s="1262"/>
      <c r="AA188" s="1264"/>
      <c r="AB188" s="1261"/>
      <c r="AC188" s="1262"/>
      <c r="AD188" s="1262"/>
      <c r="AE188" s="1263"/>
      <c r="AF188" s="1262"/>
      <c r="AG188" s="1264"/>
    </row>
    <row r="189" spans="2:33" ht="15.75" hidden="1" customHeight="1" x14ac:dyDescent="0.2">
      <c r="B189" s="1250" t="str">
        <f t="shared" si="5"/>
        <v>PR14SEWWSW_D1</v>
      </c>
      <c r="C189" s="1251" t="s">
        <v>3117</v>
      </c>
      <c r="D189" s="1252" t="s">
        <v>2751</v>
      </c>
      <c r="E189" s="1253"/>
      <c r="F189" s="1254"/>
      <c r="G189" s="1254"/>
      <c r="H189" s="1254"/>
      <c r="I189" s="1254"/>
      <c r="J189" s="1254"/>
      <c r="K189" s="1254"/>
      <c r="L189" s="1254"/>
      <c r="M189" s="1255">
        <f t="shared" si="6"/>
        <v>0</v>
      </c>
      <c r="N189" s="1266" t="s">
        <v>2440</v>
      </c>
      <c r="O189" s="1259" t="s">
        <v>3123</v>
      </c>
      <c r="P189" s="1258" t="s">
        <v>2719</v>
      </c>
      <c r="Q189" s="1259" t="s">
        <v>2717</v>
      </c>
      <c r="R189" s="1258"/>
      <c r="S189" s="1259" t="s">
        <v>2722</v>
      </c>
      <c r="T189" s="1259" t="s">
        <v>3119</v>
      </c>
      <c r="U189" s="1260">
        <v>1</v>
      </c>
      <c r="V189" s="1261"/>
      <c r="W189" s="1262"/>
      <c r="X189" s="1262"/>
      <c r="Y189" s="1263"/>
      <c r="Z189" s="1262"/>
      <c r="AA189" s="1264"/>
      <c r="AB189" s="1261"/>
      <c r="AC189" s="1262"/>
      <c r="AD189" s="1262"/>
      <c r="AE189" s="1263"/>
      <c r="AF189" s="1262"/>
      <c r="AG189" s="1264"/>
    </row>
    <row r="190" spans="2:33" ht="15.75" hidden="1" customHeight="1" x14ac:dyDescent="0.2">
      <c r="B190" s="1250" t="str">
        <f t="shared" si="5"/>
        <v>PR14SEWWSW_D2</v>
      </c>
      <c r="C190" s="1251" t="s">
        <v>3117</v>
      </c>
      <c r="D190" s="1252" t="s">
        <v>2751</v>
      </c>
      <c r="E190" s="1253"/>
      <c r="F190" s="1254"/>
      <c r="G190" s="1254"/>
      <c r="H190" s="1254"/>
      <c r="I190" s="1254"/>
      <c r="J190" s="1254"/>
      <c r="K190" s="1254"/>
      <c r="L190" s="1254"/>
      <c r="M190" s="1255">
        <f t="shared" si="6"/>
        <v>0</v>
      </c>
      <c r="N190" s="1266" t="s">
        <v>3041</v>
      </c>
      <c r="O190" s="1259" t="s">
        <v>3124</v>
      </c>
      <c r="P190" s="1258" t="s">
        <v>2719</v>
      </c>
      <c r="Q190" s="1259" t="s">
        <v>2717</v>
      </c>
      <c r="R190" s="1258"/>
      <c r="S190" s="1259" t="s">
        <v>2722</v>
      </c>
      <c r="T190" s="1259" t="s">
        <v>2785</v>
      </c>
      <c r="U190" s="1260">
        <v>1</v>
      </c>
      <c r="V190" s="1261"/>
      <c r="W190" s="1262"/>
      <c r="X190" s="1262"/>
      <c r="Y190" s="1263"/>
      <c r="Z190" s="1262"/>
      <c r="AA190" s="1264"/>
      <c r="AB190" s="1261"/>
      <c r="AC190" s="1262"/>
      <c r="AD190" s="1262"/>
      <c r="AE190" s="1263"/>
      <c r="AF190" s="1262"/>
      <c r="AG190" s="1264"/>
    </row>
    <row r="191" spans="2:33" ht="15.75" hidden="1" customHeight="1" x14ac:dyDescent="0.2">
      <c r="B191" s="1250" t="str">
        <f t="shared" si="5"/>
        <v>PR14SEWWSW_E1</v>
      </c>
      <c r="C191" s="1251" t="s">
        <v>3117</v>
      </c>
      <c r="D191" s="1252" t="s">
        <v>2751</v>
      </c>
      <c r="E191" s="1253"/>
      <c r="F191" s="1254"/>
      <c r="G191" s="1254"/>
      <c r="H191" s="1254"/>
      <c r="I191" s="1254"/>
      <c r="J191" s="1254"/>
      <c r="K191" s="1254"/>
      <c r="L191" s="1254"/>
      <c r="M191" s="1255">
        <f t="shared" si="6"/>
        <v>0</v>
      </c>
      <c r="N191" s="1266" t="s">
        <v>2482</v>
      </c>
      <c r="O191" s="1259" t="s">
        <v>3125</v>
      </c>
      <c r="P191" s="1258" t="s">
        <v>2720</v>
      </c>
      <c r="Q191" s="1259"/>
      <c r="R191" s="1258"/>
      <c r="S191" s="1259" t="s">
        <v>1880</v>
      </c>
      <c r="T191" s="1259" t="s">
        <v>2823</v>
      </c>
      <c r="U191" s="1265">
        <v>0</v>
      </c>
      <c r="V191" s="1261"/>
      <c r="W191" s="1262"/>
      <c r="X191" s="1262"/>
      <c r="Y191" s="1263"/>
      <c r="Z191" s="1262"/>
      <c r="AA191" s="1264"/>
      <c r="AB191" s="1261"/>
      <c r="AC191" s="1262"/>
      <c r="AD191" s="1262"/>
      <c r="AE191" s="1263"/>
      <c r="AF191" s="1262"/>
      <c r="AG191" s="1264"/>
    </row>
    <row r="192" spans="2:33" ht="15.75" hidden="1" customHeight="1" x14ac:dyDescent="0.2">
      <c r="B192" s="1250" t="str">
        <f t="shared" si="5"/>
        <v>PR14SEWWSW_F1</v>
      </c>
      <c r="C192" s="1251" t="s">
        <v>3117</v>
      </c>
      <c r="D192" s="1252" t="s">
        <v>2751</v>
      </c>
      <c r="E192" s="1253"/>
      <c r="F192" s="1254"/>
      <c r="G192" s="1254"/>
      <c r="H192" s="1254"/>
      <c r="I192" s="1254"/>
      <c r="J192" s="1254"/>
      <c r="K192" s="1254"/>
      <c r="L192" s="1254"/>
      <c r="M192" s="1255">
        <f t="shared" si="6"/>
        <v>0</v>
      </c>
      <c r="N192" s="1266" t="s">
        <v>2492</v>
      </c>
      <c r="O192" s="1259" t="s">
        <v>3126</v>
      </c>
      <c r="P192" s="1258" t="s">
        <v>2719</v>
      </c>
      <c r="Q192" s="1259" t="s">
        <v>2717</v>
      </c>
      <c r="R192" s="1258"/>
      <c r="S192" s="1259" t="s">
        <v>2722</v>
      </c>
      <c r="T192" s="1259" t="s">
        <v>3119</v>
      </c>
      <c r="U192" s="1260">
        <v>1</v>
      </c>
      <c r="V192" s="1261"/>
      <c r="W192" s="1262"/>
      <c r="X192" s="1262"/>
      <c r="Y192" s="1263"/>
      <c r="Z192" s="1262"/>
      <c r="AA192" s="1264"/>
      <c r="AB192" s="1261"/>
      <c r="AC192" s="1262"/>
      <c r="AD192" s="1262"/>
      <c r="AE192" s="1263"/>
      <c r="AF192" s="1262"/>
      <c r="AG192" s="1264"/>
    </row>
    <row r="193" spans="2:33" ht="15.75" hidden="1" customHeight="1" x14ac:dyDescent="0.2">
      <c r="B193" s="1250" t="str">
        <f t="shared" si="5"/>
        <v>PR14SEWWSW_F2</v>
      </c>
      <c r="C193" s="1251" t="s">
        <v>3117</v>
      </c>
      <c r="D193" s="1252" t="s">
        <v>2751</v>
      </c>
      <c r="E193" s="1253"/>
      <c r="F193" s="1254"/>
      <c r="G193" s="1254"/>
      <c r="H193" s="1254"/>
      <c r="I193" s="1254"/>
      <c r="J193" s="1254"/>
      <c r="K193" s="1254"/>
      <c r="L193" s="1254"/>
      <c r="M193" s="1255">
        <f t="shared" si="6"/>
        <v>0</v>
      </c>
      <c r="N193" s="1266" t="s">
        <v>3127</v>
      </c>
      <c r="O193" s="1259" t="s">
        <v>3128</v>
      </c>
      <c r="P193" s="1258" t="s">
        <v>2719</v>
      </c>
      <c r="Q193" s="1259" t="s">
        <v>2886</v>
      </c>
      <c r="R193" s="1258"/>
      <c r="S193" s="1259" t="s">
        <v>1923</v>
      </c>
      <c r="T193" s="1259" t="s">
        <v>3129</v>
      </c>
      <c r="U193" s="1260">
        <v>0</v>
      </c>
      <c r="V193" s="1261"/>
      <c r="W193" s="1262"/>
      <c r="X193" s="1262"/>
      <c r="Y193" s="1263"/>
      <c r="Z193" s="1262"/>
      <c r="AA193" s="1264"/>
      <c r="AB193" s="1261"/>
      <c r="AC193" s="1262"/>
      <c r="AD193" s="1262"/>
      <c r="AE193" s="1263"/>
      <c r="AF193" s="1262"/>
      <c r="AG193" s="1264"/>
    </row>
    <row r="194" spans="2:33" ht="15.75" hidden="1" customHeight="1" x14ac:dyDescent="0.2">
      <c r="B194" s="1250" t="str">
        <f t="shared" si="5"/>
        <v>PR14SEWWSW_G1</v>
      </c>
      <c r="C194" s="1251" t="s">
        <v>3117</v>
      </c>
      <c r="D194" s="1252" t="s">
        <v>2751</v>
      </c>
      <c r="E194" s="1253"/>
      <c r="F194" s="1254"/>
      <c r="G194" s="1254"/>
      <c r="H194" s="1254"/>
      <c r="I194" s="1254"/>
      <c r="J194" s="1254"/>
      <c r="K194" s="1254"/>
      <c r="L194" s="1254"/>
      <c r="M194" s="1255">
        <f t="shared" si="6"/>
        <v>0</v>
      </c>
      <c r="N194" s="1266" t="s">
        <v>2502</v>
      </c>
      <c r="O194" s="1259" t="s">
        <v>3130</v>
      </c>
      <c r="P194" s="1258" t="s">
        <v>2719</v>
      </c>
      <c r="Q194" s="1259" t="s">
        <v>2717</v>
      </c>
      <c r="R194" s="1258"/>
      <c r="S194" s="1259" t="s">
        <v>2722</v>
      </c>
      <c r="T194" s="1259" t="s">
        <v>3119</v>
      </c>
      <c r="U194" s="1260">
        <v>1</v>
      </c>
      <c r="V194" s="1261"/>
      <c r="W194" s="1262"/>
      <c r="X194" s="1262"/>
      <c r="Y194" s="1263"/>
      <c r="Z194" s="1262"/>
      <c r="AA194" s="1264"/>
      <c r="AB194" s="1261"/>
      <c r="AC194" s="1262"/>
      <c r="AD194" s="1262"/>
      <c r="AE194" s="1263"/>
      <c r="AF194" s="1262"/>
      <c r="AG194" s="1264"/>
    </row>
    <row r="195" spans="2:33" ht="15.75" hidden="1" customHeight="1" x14ac:dyDescent="0.2">
      <c r="B195" s="1250" t="str">
        <f t="shared" si="5"/>
        <v>PR14SEWWSW_G2</v>
      </c>
      <c r="C195" s="1251" t="s">
        <v>3117</v>
      </c>
      <c r="D195" s="1252" t="s">
        <v>2751</v>
      </c>
      <c r="E195" s="1253"/>
      <c r="F195" s="1254"/>
      <c r="G195" s="1254"/>
      <c r="H195" s="1254"/>
      <c r="I195" s="1254"/>
      <c r="J195" s="1254"/>
      <c r="K195" s="1254"/>
      <c r="L195" s="1254"/>
      <c r="M195" s="1255">
        <f t="shared" si="6"/>
        <v>0</v>
      </c>
      <c r="N195" s="1266" t="s">
        <v>2913</v>
      </c>
      <c r="O195" s="1259" t="s">
        <v>3131</v>
      </c>
      <c r="P195" s="1258" t="s">
        <v>2719</v>
      </c>
      <c r="Q195" s="1259" t="s">
        <v>2717</v>
      </c>
      <c r="R195" s="1258"/>
      <c r="S195" s="1259" t="s">
        <v>2723</v>
      </c>
      <c r="T195" s="1259" t="s">
        <v>2790</v>
      </c>
      <c r="U195" s="1260">
        <v>1</v>
      </c>
      <c r="V195" s="1261"/>
      <c r="W195" s="1262"/>
      <c r="X195" s="1262"/>
      <c r="Y195" s="1263"/>
      <c r="Z195" s="1262"/>
      <c r="AA195" s="1264"/>
      <c r="AB195" s="1261"/>
      <c r="AC195" s="1262"/>
      <c r="AD195" s="1262"/>
      <c r="AE195" s="1263"/>
      <c r="AF195" s="1262"/>
      <c r="AG195" s="1264"/>
    </row>
    <row r="196" spans="2:33" ht="15.75" hidden="1" customHeight="1" x14ac:dyDescent="0.2">
      <c r="B196" s="1250" t="str">
        <f t="shared" si="5"/>
        <v>PR14SEWWSW_H1</v>
      </c>
      <c r="C196" s="1251" t="s">
        <v>3117</v>
      </c>
      <c r="D196" s="1252" t="s">
        <v>2751</v>
      </c>
      <c r="E196" s="1253"/>
      <c r="F196" s="1254"/>
      <c r="G196" s="1254"/>
      <c r="H196" s="1254"/>
      <c r="I196" s="1254"/>
      <c r="J196" s="1254"/>
      <c r="K196" s="1254"/>
      <c r="L196" s="1254"/>
      <c r="M196" s="1255">
        <f t="shared" si="6"/>
        <v>0</v>
      </c>
      <c r="N196" s="1266" t="s">
        <v>2507</v>
      </c>
      <c r="O196" s="1259" t="s">
        <v>3132</v>
      </c>
      <c r="P196" s="1258" t="s">
        <v>2719</v>
      </c>
      <c r="Q196" s="1259" t="s">
        <v>2717</v>
      </c>
      <c r="R196" s="1258"/>
      <c r="S196" s="1259" t="s">
        <v>2722</v>
      </c>
      <c r="T196" s="1259" t="s">
        <v>3119</v>
      </c>
      <c r="U196" s="1260">
        <v>1</v>
      </c>
      <c r="V196" s="1261"/>
      <c r="W196" s="1262"/>
      <c r="X196" s="1262"/>
      <c r="Y196" s="1263"/>
      <c r="Z196" s="1262"/>
      <c r="AA196" s="1264"/>
      <c r="AB196" s="1261"/>
      <c r="AC196" s="1262"/>
      <c r="AD196" s="1262"/>
      <c r="AE196" s="1263"/>
      <c r="AF196" s="1262"/>
      <c r="AG196" s="1264"/>
    </row>
    <row r="197" spans="2:33" ht="15.75" hidden="1" customHeight="1" x14ac:dyDescent="0.2">
      <c r="B197" s="1250" t="str">
        <f t="shared" si="5"/>
        <v>PR14SEWWSW_H2</v>
      </c>
      <c r="C197" s="1251" t="s">
        <v>3117</v>
      </c>
      <c r="D197" s="1252" t="s">
        <v>2751</v>
      </c>
      <c r="E197" s="1253"/>
      <c r="F197" s="1254"/>
      <c r="G197" s="1254"/>
      <c r="H197" s="1254"/>
      <c r="I197" s="1254"/>
      <c r="J197" s="1254"/>
      <c r="K197" s="1254"/>
      <c r="L197" s="1254"/>
      <c r="M197" s="1255">
        <f t="shared" si="6"/>
        <v>0</v>
      </c>
      <c r="N197" s="1266" t="s">
        <v>2904</v>
      </c>
      <c r="O197" s="1259" t="s">
        <v>3133</v>
      </c>
      <c r="P197" s="1258" t="s">
        <v>2721</v>
      </c>
      <c r="Q197" s="1259" t="s">
        <v>2717</v>
      </c>
      <c r="R197" s="1258"/>
      <c r="S197" s="1259" t="s">
        <v>1923</v>
      </c>
      <c r="T197" s="1259" t="s">
        <v>2754</v>
      </c>
      <c r="U197" s="1260">
        <v>0</v>
      </c>
      <c r="V197" s="1261"/>
      <c r="W197" s="1262"/>
      <c r="X197" s="1262"/>
      <c r="Y197" s="1263"/>
      <c r="Z197" s="1262"/>
      <c r="AA197" s="1264"/>
      <c r="AB197" s="1261"/>
      <c r="AC197" s="1262"/>
      <c r="AD197" s="1262"/>
      <c r="AE197" s="1263"/>
      <c r="AF197" s="1262"/>
      <c r="AG197" s="1264"/>
    </row>
    <row r="198" spans="2:33" ht="15.75" hidden="1" customHeight="1" x14ac:dyDescent="0.2">
      <c r="B198" s="1250" t="str">
        <f t="shared" ref="B198:B261" si="7">CONCATENATE("PR14", C198, D198, "_", N198)</f>
        <v>PR14SEWWSW_I1</v>
      </c>
      <c r="C198" s="1251" t="s">
        <v>3117</v>
      </c>
      <c r="D198" s="1252" t="s">
        <v>2751</v>
      </c>
      <c r="E198" s="1253"/>
      <c r="F198" s="1254"/>
      <c r="G198" s="1254"/>
      <c r="H198" s="1254"/>
      <c r="I198" s="1254"/>
      <c r="J198" s="1254"/>
      <c r="K198" s="1254"/>
      <c r="L198" s="1254"/>
      <c r="M198" s="1255">
        <f t="shared" si="6"/>
        <v>0</v>
      </c>
      <c r="N198" s="1266" t="s">
        <v>2512</v>
      </c>
      <c r="O198" s="1259" t="s">
        <v>3134</v>
      </c>
      <c r="P198" s="1258" t="s">
        <v>2721</v>
      </c>
      <c r="Q198" s="1259" t="s">
        <v>2717</v>
      </c>
      <c r="R198" s="1258"/>
      <c r="S198" s="1259" t="s">
        <v>1880</v>
      </c>
      <c r="T198" s="1259" t="s">
        <v>2767</v>
      </c>
      <c r="U198" s="1260">
        <v>2</v>
      </c>
      <c r="V198" s="1261"/>
      <c r="W198" s="1262"/>
      <c r="X198" s="1262"/>
      <c r="Y198" s="1263"/>
      <c r="Z198" s="1262"/>
      <c r="AA198" s="1264"/>
      <c r="AB198" s="1261"/>
      <c r="AC198" s="1262"/>
      <c r="AD198" s="1262"/>
      <c r="AE198" s="1263"/>
      <c r="AF198" s="1262"/>
      <c r="AG198" s="1264"/>
    </row>
    <row r="199" spans="2:33" ht="15.75" hidden="1" customHeight="1" x14ac:dyDescent="0.2">
      <c r="B199" s="1250" t="str">
        <f t="shared" si="7"/>
        <v>PR14SEWWSW_J1</v>
      </c>
      <c r="C199" s="1251" t="s">
        <v>3117</v>
      </c>
      <c r="D199" s="1252" t="s">
        <v>2751</v>
      </c>
      <c r="E199" s="1253"/>
      <c r="F199" s="1254"/>
      <c r="G199" s="1254"/>
      <c r="H199" s="1254"/>
      <c r="I199" s="1254"/>
      <c r="J199" s="1254"/>
      <c r="K199" s="1254"/>
      <c r="L199" s="1254"/>
      <c r="M199" s="1255">
        <f t="shared" ref="M199:M262" si="8">SUM(E199:L199)</f>
        <v>0</v>
      </c>
      <c r="N199" s="1266" t="s">
        <v>2527</v>
      </c>
      <c r="O199" s="1259" t="s">
        <v>3135</v>
      </c>
      <c r="P199" s="1258" t="s">
        <v>2720</v>
      </c>
      <c r="Q199" s="1259"/>
      <c r="R199" s="1258"/>
      <c r="S199" s="1259" t="s">
        <v>1923</v>
      </c>
      <c r="T199" s="1259" t="s">
        <v>3136</v>
      </c>
      <c r="U199" s="1260">
        <v>0</v>
      </c>
      <c r="V199" s="1261"/>
      <c r="W199" s="1262"/>
      <c r="X199" s="1262"/>
      <c r="Y199" s="1263"/>
      <c r="Z199" s="1262"/>
      <c r="AA199" s="1264"/>
      <c r="AB199" s="1261"/>
      <c r="AC199" s="1262"/>
      <c r="AD199" s="1262"/>
      <c r="AE199" s="1263"/>
      <c r="AF199" s="1262"/>
      <c r="AG199" s="1264"/>
    </row>
    <row r="200" spans="2:33" ht="15.75" hidden="1" customHeight="1" x14ac:dyDescent="0.2">
      <c r="B200" s="1250" t="str">
        <f t="shared" si="7"/>
        <v>PR14SEWWSW_J2</v>
      </c>
      <c r="C200" s="1251" t="s">
        <v>3117</v>
      </c>
      <c r="D200" s="1252" t="s">
        <v>2751</v>
      </c>
      <c r="E200" s="1253"/>
      <c r="F200" s="1254"/>
      <c r="G200" s="1254"/>
      <c r="H200" s="1254"/>
      <c r="I200" s="1254"/>
      <c r="J200" s="1254"/>
      <c r="K200" s="1254"/>
      <c r="L200" s="1254"/>
      <c r="M200" s="1255">
        <f t="shared" si="8"/>
        <v>0</v>
      </c>
      <c r="N200" s="1266" t="s">
        <v>2920</v>
      </c>
      <c r="O200" s="1259" t="s">
        <v>3137</v>
      </c>
      <c r="P200" s="1258" t="s">
        <v>2720</v>
      </c>
      <c r="Q200" s="1259"/>
      <c r="R200" s="1258"/>
      <c r="S200" s="1259" t="s">
        <v>1923</v>
      </c>
      <c r="T200" s="1259" t="s">
        <v>3138</v>
      </c>
      <c r="U200" s="1260">
        <v>0</v>
      </c>
      <c r="V200" s="1261"/>
      <c r="W200" s="1262"/>
      <c r="X200" s="1262"/>
      <c r="Y200" s="1263"/>
      <c r="Z200" s="1262"/>
      <c r="AA200" s="1264"/>
      <c r="AB200" s="1261"/>
      <c r="AC200" s="1262"/>
      <c r="AD200" s="1262"/>
      <c r="AE200" s="1263"/>
      <c r="AF200" s="1262"/>
      <c r="AG200" s="1264"/>
    </row>
    <row r="201" spans="2:33" ht="15.75" hidden="1" customHeight="1" x14ac:dyDescent="0.2">
      <c r="B201" s="1250" t="str">
        <f t="shared" si="7"/>
        <v>PR14SEWWSW_K1</v>
      </c>
      <c r="C201" s="1251" t="s">
        <v>3117</v>
      </c>
      <c r="D201" s="1252" t="s">
        <v>2751</v>
      </c>
      <c r="E201" s="1253"/>
      <c r="F201" s="1254"/>
      <c r="G201" s="1254"/>
      <c r="H201" s="1254"/>
      <c r="I201" s="1254"/>
      <c r="J201" s="1254"/>
      <c r="K201" s="1254"/>
      <c r="L201" s="1254"/>
      <c r="M201" s="1255">
        <f t="shared" si="8"/>
        <v>0</v>
      </c>
      <c r="N201" s="1266" t="s">
        <v>2542</v>
      </c>
      <c r="O201" s="1259" t="s">
        <v>3139</v>
      </c>
      <c r="P201" s="1258" t="s">
        <v>2720</v>
      </c>
      <c r="Q201" s="1259"/>
      <c r="R201" s="1258"/>
      <c r="S201" s="1259" t="s">
        <v>1923</v>
      </c>
      <c r="T201" s="1259" t="s">
        <v>3140</v>
      </c>
      <c r="U201" s="1260">
        <v>0</v>
      </c>
      <c r="V201" s="1261"/>
      <c r="W201" s="1262"/>
      <c r="X201" s="1262"/>
      <c r="Y201" s="1263"/>
      <c r="Z201" s="1262"/>
      <c r="AA201" s="1264"/>
      <c r="AB201" s="1261"/>
      <c r="AC201" s="1262"/>
      <c r="AD201" s="1262"/>
      <c r="AE201" s="1263"/>
      <c r="AF201" s="1262"/>
      <c r="AG201" s="1264"/>
    </row>
    <row r="202" spans="2:33" ht="15.75" hidden="1" customHeight="1" x14ac:dyDescent="0.2">
      <c r="B202" s="1250" t="str">
        <f t="shared" si="7"/>
        <v>PR14SEWWSW_L1</v>
      </c>
      <c r="C202" s="1251" t="s">
        <v>3117</v>
      </c>
      <c r="D202" s="1252" t="s">
        <v>2751</v>
      </c>
      <c r="E202" s="1253"/>
      <c r="F202" s="1254"/>
      <c r="G202" s="1254"/>
      <c r="H202" s="1254"/>
      <c r="I202" s="1254"/>
      <c r="J202" s="1254"/>
      <c r="K202" s="1254"/>
      <c r="L202" s="1254"/>
      <c r="M202" s="1255">
        <f t="shared" si="8"/>
        <v>0</v>
      </c>
      <c r="N202" s="1266" t="s">
        <v>2551</v>
      </c>
      <c r="O202" s="1259" t="s">
        <v>3141</v>
      </c>
      <c r="P202" s="1258" t="s">
        <v>2720</v>
      </c>
      <c r="Q202" s="1259"/>
      <c r="R202" s="1258"/>
      <c r="S202" s="1259" t="s">
        <v>1923</v>
      </c>
      <c r="T202" s="1259" t="s">
        <v>3142</v>
      </c>
      <c r="U202" s="1260">
        <v>0</v>
      </c>
      <c r="V202" s="1261"/>
      <c r="W202" s="1262"/>
      <c r="X202" s="1262"/>
      <c r="Y202" s="1263"/>
      <c r="Z202" s="1262"/>
      <c r="AA202" s="1264"/>
      <c r="AB202" s="1261"/>
      <c r="AC202" s="1262"/>
      <c r="AD202" s="1262"/>
      <c r="AE202" s="1263"/>
      <c r="AF202" s="1262"/>
      <c r="AG202" s="1264"/>
    </row>
    <row r="203" spans="2:33" ht="15.75" hidden="1" customHeight="1" x14ac:dyDescent="0.2">
      <c r="B203" s="1250" t="str">
        <f t="shared" si="7"/>
        <v>PR14SEWWSW_M1</v>
      </c>
      <c r="C203" s="1251" t="s">
        <v>3117</v>
      </c>
      <c r="D203" s="1252" t="s">
        <v>2751</v>
      </c>
      <c r="E203" s="1253"/>
      <c r="F203" s="1254"/>
      <c r="G203" s="1254"/>
      <c r="H203" s="1254"/>
      <c r="I203" s="1254"/>
      <c r="J203" s="1254"/>
      <c r="K203" s="1254"/>
      <c r="L203" s="1254"/>
      <c r="M203" s="1255">
        <f t="shared" si="8"/>
        <v>0</v>
      </c>
      <c r="N203" s="1266" t="s">
        <v>2560</v>
      </c>
      <c r="O203" s="1259" t="s">
        <v>3143</v>
      </c>
      <c r="P203" s="1258" t="s">
        <v>2720</v>
      </c>
      <c r="Q203" s="1259"/>
      <c r="R203" s="1258"/>
      <c r="S203" s="1259" t="s">
        <v>1923</v>
      </c>
      <c r="T203" s="1259" t="s">
        <v>3144</v>
      </c>
      <c r="U203" s="1265">
        <v>0</v>
      </c>
      <c r="V203" s="1261"/>
      <c r="W203" s="1262"/>
      <c r="X203" s="1262"/>
      <c r="Y203" s="1263"/>
      <c r="Z203" s="1262"/>
      <c r="AA203" s="1264"/>
      <c r="AB203" s="1261"/>
      <c r="AC203" s="1262"/>
      <c r="AD203" s="1262"/>
      <c r="AE203" s="1263"/>
      <c r="AF203" s="1262"/>
      <c r="AG203" s="1264"/>
    </row>
    <row r="204" spans="2:33" ht="15.75" hidden="1" customHeight="1" x14ac:dyDescent="0.2">
      <c r="B204" s="1250" t="str">
        <f t="shared" si="7"/>
        <v>PR14SEWWSW_N1</v>
      </c>
      <c r="C204" s="1251" t="s">
        <v>3117</v>
      </c>
      <c r="D204" s="1252" t="s">
        <v>2751</v>
      </c>
      <c r="E204" s="1253"/>
      <c r="F204" s="1254"/>
      <c r="G204" s="1254"/>
      <c r="H204" s="1254"/>
      <c r="I204" s="1254"/>
      <c r="J204" s="1254"/>
      <c r="K204" s="1254"/>
      <c r="L204" s="1254"/>
      <c r="M204" s="1255">
        <f t="shared" si="8"/>
        <v>0</v>
      </c>
      <c r="N204" s="1266" t="s">
        <v>2573</v>
      </c>
      <c r="O204" s="1259" t="s">
        <v>3145</v>
      </c>
      <c r="P204" s="1258" t="s">
        <v>2719</v>
      </c>
      <c r="Q204" s="1259" t="s">
        <v>2886</v>
      </c>
      <c r="R204" s="1258"/>
      <c r="S204" s="1259" t="s">
        <v>1923</v>
      </c>
      <c r="T204" s="1259" t="s">
        <v>2770</v>
      </c>
      <c r="U204" s="1260">
        <v>2</v>
      </c>
      <c r="V204" s="1261"/>
      <c r="W204" s="1262"/>
      <c r="X204" s="1262"/>
      <c r="Y204" s="1263"/>
      <c r="Z204" s="1262"/>
      <c r="AA204" s="1264"/>
      <c r="AB204" s="1261"/>
      <c r="AC204" s="1262"/>
      <c r="AD204" s="1262"/>
      <c r="AE204" s="1263"/>
      <c r="AF204" s="1262"/>
      <c r="AG204" s="1264"/>
    </row>
    <row r="205" spans="2:33" ht="15.75" hidden="1" customHeight="1" x14ac:dyDescent="0.2">
      <c r="B205" s="1250" t="str">
        <f t="shared" si="7"/>
        <v>PR14SEWWSW_N2</v>
      </c>
      <c r="C205" s="1251" t="s">
        <v>3117</v>
      </c>
      <c r="D205" s="1252" t="s">
        <v>2751</v>
      </c>
      <c r="E205" s="1253"/>
      <c r="F205" s="1254"/>
      <c r="G205" s="1254"/>
      <c r="H205" s="1254"/>
      <c r="I205" s="1254"/>
      <c r="J205" s="1254"/>
      <c r="K205" s="1254"/>
      <c r="L205" s="1254"/>
      <c r="M205" s="1255">
        <f t="shared" si="8"/>
        <v>0</v>
      </c>
      <c r="N205" s="1266" t="s">
        <v>3146</v>
      </c>
      <c r="O205" s="1259" t="s">
        <v>3147</v>
      </c>
      <c r="P205" s="1258" t="s">
        <v>2721</v>
      </c>
      <c r="Q205" s="1259" t="s">
        <v>2886</v>
      </c>
      <c r="R205" s="1258"/>
      <c r="S205" s="1259" t="s">
        <v>2827</v>
      </c>
      <c r="T205" s="1259" t="s">
        <v>2887</v>
      </c>
      <c r="U205" s="1260" t="s">
        <v>2824</v>
      </c>
      <c r="V205" s="1261"/>
      <c r="W205" s="1262"/>
      <c r="X205" s="1262"/>
      <c r="Y205" s="1263"/>
      <c r="Z205" s="1262"/>
      <c r="AA205" s="1264"/>
      <c r="AB205" s="1261"/>
      <c r="AC205" s="1262"/>
      <c r="AD205" s="1262"/>
      <c r="AE205" s="1263"/>
      <c r="AF205" s="1262"/>
      <c r="AG205" s="1264"/>
    </row>
    <row r="206" spans="2:33" ht="15.75" hidden="1" customHeight="1" x14ac:dyDescent="0.2">
      <c r="B206" s="1250" t="str">
        <f t="shared" si="7"/>
        <v>PR14SEWWSW_N3</v>
      </c>
      <c r="C206" s="1251" t="s">
        <v>3117</v>
      </c>
      <c r="D206" s="1252" t="s">
        <v>2751</v>
      </c>
      <c r="E206" s="1253"/>
      <c r="F206" s="1254"/>
      <c r="G206" s="1254"/>
      <c r="H206" s="1254"/>
      <c r="I206" s="1254"/>
      <c r="J206" s="1254"/>
      <c r="K206" s="1254"/>
      <c r="L206" s="1254"/>
      <c r="M206" s="1255">
        <f t="shared" si="8"/>
        <v>0</v>
      </c>
      <c r="N206" s="1266" t="s">
        <v>3148</v>
      </c>
      <c r="O206" s="1259" t="s">
        <v>3149</v>
      </c>
      <c r="P206" s="1258" t="s">
        <v>2720</v>
      </c>
      <c r="Q206" s="1259"/>
      <c r="R206" s="1258"/>
      <c r="S206" s="1259" t="s">
        <v>1923</v>
      </c>
      <c r="T206" s="1259" t="s">
        <v>3150</v>
      </c>
      <c r="U206" s="1265">
        <v>0</v>
      </c>
      <c r="V206" s="1261"/>
      <c r="W206" s="1262"/>
      <c r="X206" s="1262"/>
      <c r="Y206" s="1263"/>
      <c r="Z206" s="1262"/>
      <c r="AA206" s="1264"/>
      <c r="AB206" s="1261"/>
      <c r="AC206" s="1262"/>
      <c r="AD206" s="1262"/>
      <c r="AE206" s="1263"/>
      <c r="AF206" s="1262"/>
      <c r="AG206" s="1264"/>
    </row>
    <row r="207" spans="2:33" ht="15.75" hidden="1" customHeight="1" x14ac:dyDescent="0.2">
      <c r="B207" s="1250" t="str">
        <f t="shared" si="7"/>
        <v>PR14SEWWSW_N4</v>
      </c>
      <c r="C207" s="1251" t="s">
        <v>3117</v>
      </c>
      <c r="D207" s="1252" t="s">
        <v>2751</v>
      </c>
      <c r="E207" s="1253"/>
      <c r="F207" s="1254"/>
      <c r="G207" s="1254"/>
      <c r="H207" s="1254"/>
      <c r="I207" s="1254"/>
      <c r="J207" s="1254"/>
      <c r="K207" s="1254"/>
      <c r="L207" s="1254"/>
      <c r="M207" s="1255">
        <f t="shared" si="8"/>
        <v>0</v>
      </c>
      <c r="N207" s="1266" t="s">
        <v>3151</v>
      </c>
      <c r="O207" s="1259" t="s">
        <v>3152</v>
      </c>
      <c r="P207" s="1258" t="s">
        <v>2721</v>
      </c>
      <c r="Q207" s="1259" t="s">
        <v>2886</v>
      </c>
      <c r="R207" s="1258"/>
      <c r="S207" s="1259" t="s">
        <v>1923</v>
      </c>
      <c r="T207" s="1259" t="s">
        <v>2776</v>
      </c>
      <c r="U207" s="1265">
        <v>0</v>
      </c>
      <c r="V207" s="1261"/>
      <c r="W207" s="1262"/>
      <c r="X207" s="1262"/>
      <c r="Y207" s="1263"/>
      <c r="Z207" s="1262"/>
      <c r="AA207" s="1264"/>
      <c r="AB207" s="1261"/>
      <c r="AC207" s="1262"/>
      <c r="AD207" s="1262"/>
      <c r="AE207" s="1263"/>
      <c r="AF207" s="1262"/>
      <c r="AG207" s="1264"/>
    </row>
    <row r="208" spans="2:33" ht="15.75" hidden="1" customHeight="1" x14ac:dyDescent="0.2">
      <c r="B208" s="1250" t="str">
        <f t="shared" si="7"/>
        <v>PR14SEWWSW_O1</v>
      </c>
      <c r="C208" s="1251" t="s">
        <v>3117</v>
      </c>
      <c r="D208" s="1252" t="s">
        <v>2751</v>
      </c>
      <c r="E208" s="1253"/>
      <c r="F208" s="1254"/>
      <c r="G208" s="1254"/>
      <c r="H208" s="1254"/>
      <c r="I208" s="1254"/>
      <c r="J208" s="1254"/>
      <c r="K208" s="1254"/>
      <c r="L208" s="1254"/>
      <c r="M208" s="1255">
        <f t="shared" si="8"/>
        <v>0</v>
      </c>
      <c r="N208" s="1266" t="s">
        <v>3153</v>
      </c>
      <c r="O208" s="1259" t="s">
        <v>3154</v>
      </c>
      <c r="P208" s="1258" t="s">
        <v>2720</v>
      </c>
      <c r="Q208" s="1259"/>
      <c r="R208" s="1258"/>
      <c r="S208" s="1259" t="s">
        <v>1923</v>
      </c>
      <c r="T208" s="1259" t="s">
        <v>3155</v>
      </c>
      <c r="U208" s="1260">
        <v>1</v>
      </c>
      <c r="V208" s="1261"/>
      <c r="W208" s="1262"/>
      <c r="X208" s="1262"/>
      <c r="Y208" s="1263"/>
      <c r="Z208" s="1262"/>
      <c r="AA208" s="1264"/>
      <c r="AB208" s="1261"/>
      <c r="AC208" s="1262"/>
      <c r="AD208" s="1262"/>
      <c r="AE208" s="1263"/>
      <c r="AF208" s="1262"/>
      <c r="AG208" s="1264"/>
    </row>
    <row r="209" spans="2:33" ht="15.75" hidden="1" customHeight="1" x14ac:dyDescent="0.2">
      <c r="B209" s="1250" t="str">
        <f t="shared" si="7"/>
        <v>PR14SEWWSW_O2</v>
      </c>
      <c r="C209" s="1251" t="s">
        <v>3117</v>
      </c>
      <c r="D209" s="1252" t="s">
        <v>2751</v>
      </c>
      <c r="E209" s="1253"/>
      <c r="F209" s="1254"/>
      <c r="G209" s="1254"/>
      <c r="H209" s="1254"/>
      <c r="I209" s="1254"/>
      <c r="J209" s="1254"/>
      <c r="K209" s="1254"/>
      <c r="L209" s="1254"/>
      <c r="M209" s="1255">
        <f t="shared" si="8"/>
        <v>0</v>
      </c>
      <c r="N209" s="1266" t="s">
        <v>3156</v>
      </c>
      <c r="O209" s="1259" t="s">
        <v>3157</v>
      </c>
      <c r="P209" s="1258" t="s">
        <v>2720</v>
      </c>
      <c r="Q209" s="1259"/>
      <c r="R209" s="1258"/>
      <c r="S209" s="1259" t="s">
        <v>2764</v>
      </c>
      <c r="T209" s="1259" t="s">
        <v>3158</v>
      </c>
      <c r="U209" s="1260" t="s">
        <v>2764</v>
      </c>
      <c r="V209" s="1261"/>
      <c r="W209" s="1262"/>
      <c r="X209" s="1262"/>
      <c r="Y209" s="1263"/>
      <c r="Z209" s="1262"/>
      <c r="AA209" s="1264"/>
      <c r="AB209" s="1261"/>
      <c r="AC209" s="1262"/>
      <c r="AD209" s="1262"/>
      <c r="AE209" s="1263"/>
      <c r="AF209" s="1262"/>
      <c r="AG209" s="1264"/>
    </row>
    <row r="210" spans="2:33" ht="15.75" hidden="1" customHeight="1" x14ac:dyDescent="0.2">
      <c r="B210" s="1250" t="str">
        <f t="shared" si="7"/>
        <v>PR14SEWHHR_A1</v>
      </c>
      <c r="C210" s="1251" t="s">
        <v>3117</v>
      </c>
      <c r="D210" s="1252" t="s">
        <v>2782</v>
      </c>
      <c r="E210" s="1253"/>
      <c r="F210" s="1254"/>
      <c r="G210" s="1254"/>
      <c r="H210" s="1254"/>
      <c r="I210" s="1254"/>
      <c r="J210" s="1254"/>
      <c r="K210" s="1254"/>
      <c r="L210" s="1254"/>
      <c r="M210" s="1255">
        <f t="shared" si="8"/>
        <v>0</v>
      </c>
      <c r="N210" s="1266" t="s">
        <v>2348</v>
      </c>
      <c r="O210" s="1259" t="s">
        <v>3118</v>
      </c>
      <c r="P210" s="1258" t="s">
        <v>2719</v>
      </c>
      <c r="Q210" s="1259" t="s">
        <v>2717</v>
      </c>
      <c r="R210" s="1258"/>
      <c r="S210" s="1259" t="s">
        <v>2722</v>
      </c>
      <c r="T210" s="1259" t="s">
        <v>3119</v>
      </c>
      <c r="U210" s="1260">
        <v>1</v>
      </c>
      <c r="V210" s="1261"/>
      <c r="W210" s="1262"/>
      <c r="X210" s="1262"/>
      <c r="Y210" s="1263"/>
      <c r="Z210" s="1262"/>
      <c r="AA210" s="1264"/>
      <c r="AB210" s="1261"/>
      <c r="AC210" s="1262"/>
      <c r="AD210" s="1262"/>
      <c r="AE210" s="1263"/>
      <c r="AF210" s="1262"/>
      <c r="AG210" s="1264"/>
    </row>
    <row r="211" spans="2:33" ht="15.75" hidden="1" customHeight="1" x14ac:dyDescent="0.2">
      <c r="B211" s="1250" t="str">
        <f t="shared" si="7"/>
        <v>PR14SEWHHR_B1</v>
      </c>
      <c r="C211" s="1251" t="s">
        <v>3117</v>
      </c>
      <c r="D211" s="1252" t="s">
        <v>2782</v>
      </c>
      <c r="E211" s="1253"/>
      <c r="F211" s="1254"/>
      <c r="G211" s="1254"/>
      <c r="H211" s="1254"/>
      <c r="I211" s="1254"/>
      <c r="J211" s="1254"/>
      <c r="K211" s="1254"/>
      <c r="L211" s="1254"/>
      <c r="M211" s="1255">
        <f t="shared" si="8"/>
        <v>0</v>
      </c>
      <c r="N211" s="1266" t="s">
        <v>2373</v>
      </c>
      <c r="O211" s="1259" t="s">
        <v>3120</v>
      </c>
      <c r="P211" s="1258" t="s">
        <v>2719</v>
      </c>
      <c r="Q211" s="1259" t="s">
        <v>2717</v>
      </c>
      <c r="R211" s="1258"/>
      <c r="S211" s="1259" t="s">
        <v>2722</v>
      </c>
      <c r="T211" s="1259" t="s">
        <v>3119</v>
      </c>
      <c r="U211" s="1260">
        <v>1</v>
      </c>
      <c r="V211" s="1261"/>
      <c r="W211" s="1262"/>
      <c r="X211" s="1262"/>
      <c r="Y211" s="1263"/>
      <c r="Z211" s="1262"/>
      <c r="AA211" s="1264"/>
      <c r="AB211" s="1261"/>
      <c r="AC211" s="1262"/>
      <c r="AD211" s="1262"/>
      <c r="AE211" s="1263"/>
      <c r="AF211" s="1262"/>
      <c r="AG211" s="1264"/>
    </row>
    <row r="212" spans="2:33" ht="15.75" hidden="1" customHeight="1" x14ac:dyDescent="0.2">
      <c r="B212" s="1250" t="str">
        <f t="shared" si="7"/>
        <v>PR14SEWHHR_C1</v>
      </c>
      <c r="C212" s="1251" t="s">
        <v>3117</v>
      </c>
      <c r="D212" s="1252" t="s">
        <v>2782</v>
      </c>
      <c r="E212" s="1253"/>
      <c r="F212" s="1254"/>
      <c r="G212" s="1254"/>
      <c r="H212" s="1254"/>
      <c r="I212" s="1254"/>
      <c r="J212" s="1254"/>
      <c r="K212" s="1254"/>
      <c r="L212" s="1254"/>
      <c r="M212" s="1255">
        <f t="shared" si="8"/>
        <v>0</v>
      </c>
      <c r="N212" s="1266" t="s">
        <v>2398</v>
      </c>
      <c r="O212" s="1259" t="s">
        <v>3121</v>
      </c>
      <c r="P212" s="1258" t="s">
        <v>2719</v>
      </c>
      <c r="Q212" s="1259" t="s">
        <v>2717</v>
      </c>
      <c r="R212" s="1258"/>
      <c r="S212" s="1259" t="s">
        <v>2722</v>
      </c>
      <c r="T212" s="1259" t="s">
        <v>3119</v>
      </c>
      <c r="U212" s="1260">
        <v>1</v>
      </c>
      <c r="V212" s="1261"/>
      <c r="W212" s="1262"/>
      <c r="X212" s="1262"/>
      <c r="Y212" s="1263"/>
      <c r="Z212" s="1262"/>
      <c r="AA212" s="1264"/>
      <c r="AB212" s="1261"/>
      <c r="AC212" s="1262"/>
      <c r="AD212" s="1262"/>
      <c r="AE212" s="1263"/>
      <c r="AF212" s="1262"/>
      <c r="AG212" s="1264"/>
    </row>
    <row r="213" spans="2:33" ht="15.75" hidden="1" customHeight="1" x14ac:dyDescent="0.2">
      <c r="B213" s="1250" t="str">
        <f t="shared" si="7"/>
        <v>PR14SEWHHR_D1</v>
      </c>
      <c r="C213" s="1251" t="s">
        <v>3117</v>
      </c>
      <c r="D213" s="1252" t="s">
        <v>2782</v>
      </c>
      <c r="E213" s="1253"/>
      <c r="F213" s="1254"/>
      <c r="G213" s="1254"/>
      <c r="H213" s="1254"/>
      <c r="I213" s="1254"/>
      <c r="J213" s="1254"/>
      <c r="K213" s="1254"/>
      <c r="L213" s="1254"/>
      <c r="M213" s="1255">
        <f t="shared" si="8"/>
        <v>0</v>
      </c>
      <c r="N213" s="1266" t="s">
        <v>2440</v>
      </c>
      <c r="O213" s="1259" t="s">
        <v>3123</v>
      </c>
      <c r="P213" s="1258" t="s">
        <v>2719</v>
      </c>
      <c r="Q213" s="1259" t="s">
        <v>2717</v>
      </c>
      <c r="R213" s="1258"/>
      <c r="S213" s="1259" t="s">
        <v>2722</v>
      </c>
      <c r="T213" s="1259" t="s">
        <v>3119</v>
      </c>
      <c r="U213" s="1260">
        <v>1</v>
      </c>
      <c r="V213" s="1261"/>
      <c r="W213" s="1262"/>
      <c r="X213" s="1262"/>
      <c r="Y213" s="1263"/>
      <c r="Z213" s="1262"/>
      <c r="AA213" s="1264"/>
      <c r="AB213" s="1261"/>
      <c r="AC213" s="1262"/>
      <c r="AD213" s="1262"/>
      <c r="AE213" s="1263"/>
      <c r="AF213" s="1262"/>
      <c r="AG213" s="1264"/>
    </row>
    <row r="214" spans="2:33" ht="15.75" hidden="1" customHeight="1" x14ac:dyDescent="0.2">
      <c r="B214" s="1250" t="str">
        <f t="shared" si="7"/>
        <v>PR14SEWHHR_D2</v>
      </c>
      <c r="C214" s="1251" t="s">
        <v>3117</v>
      </c>
      <c r="D214" s="1252" t="s">
        <v>2782</v>
      </c>
      <c r="E214" s="1253"/>
      <c r="F214" s="1254"/>
      <c r="G214" s="1254"/>
      <c r="H214" s="1254"/>
      <c r="I214" s="1254"/>
      <c r="J214" s="1254"/>
      <c r="K214" s="1254"/>
      <c r="L214" s="1254"/>
      <c r="M214" s="1255">
        <f t="shared" si="8"/>
        <v>0</v>
      </c>
      <c r="N214" s="1266" t="s">
        <v>3041</v>
      </c>
      <c r="O214" s="1259" t="s">
        <v>3124</v>
      </c>
      <c r="P214" s="1258" t="s">
        <v>2719</v>
      </c>
      <c r="Q214" s="1259" t="s">
        <v>2717</v>
      </c>
      <c r="R214" s="1258"/>
      <c r="S214" s="1259" t="s">
        <v>2722</v>
      </c>
      <c r="T214" s="1259" t="s">
        <v>2785</v>
      </c>
      <c r="U214" s="1260">
        <v>1</v>
      </c>
      <c r="V214" s="1261"/>
      <c r="W214" s="1262"/>
      <c r="X214" s="1262"/>
      <c r="Y214" s="1263"/>
      <c r="Z214" s="1262"/>
      <c r="AA214" s="1264"/>
      <c r="AB214" s="1261"/>
      <c r="AC214" s="1262"/>
      <c r="AD214" s="1262"/>
      <c r="AE214" s="1263"/>
      <c r="AF214" s="1262"/>
      <c r="AG214" s="1264"/>
    </row>
    <row r="215" spans="2:33" ht="15.75" hidden="1" customHeight="1" x14ac:dyDescent="0.2">
      <c r="B215" s="1250" t="str">
        <f t="shared" si="7"/>
        <v>PR14SEWHHR_E1</v>
      </c>
      <c r="C215" s="1251" t="s">
        <v>3117</v>
      </c>
      <c r="D215" s="1252" t="s">
        <v>2782</v>
      </c>
      <c r="E215" s="1253"/>
      <c r="F215" s="1254"/>
      <c r="G215" s="1254"/>
      <c r="H215" s="1254"/>
      <c r="I215" s="1254"/>
      <c r="J215" s="1254"/>
      <c r="K215" s="1254"/>
      <c r="L215" s="1254"/>
      <c r="M215" s="1255">
        <f t="shared" si="8"/>
        <v>0</v>
      </c>
      <c r="N215" s="1266" t="s">
        <v>2482</v>
      </c>
      <c r="O215" s="1259" t="s">
        <v>3125</v>
      </c>
      <c r="P215" s="1258" t="s">
        <v>2720</v>
      </c>
      <c r="Q215" s="1259"/>
      <c r="R215" s="1258"/>
      <c r="S215" s="1259" t="s">
        <v>1880</v>
      </c>
      <c r="T215" s="1259" t="s">
        <v>2823</v>
      </c>
      <c r="U215" s="1265">
        <v>0</v>
      </c>
      <c r="V215" s="1261"/>
      <c r="W215" s="1262"/>
      <c r="X215" s="1262"/>
      <c r="Y215" s="1263"/>
      <c r="Z215" s="1262"/>
      <c r="AA215" s="1264"/>
      <c r="AB215" s="1261"/>
      <c r="AC215" s="1262"/>
      <c r="AD215" s="1262"/>
      <c r="AE215" s="1263"/>
      <c r="AF215" s="1262"/>
      <c r="AG215" s="1264"/>
    </row>
    <row r="216" spans="2:33" ht="15.75" hidden="1" customHeight="1" x14ac:dyDescent="0.2">
      <c r="B216" s="1250" t="str">
        <f t="shared" si="7"/>
        <v>PR14SEWHHR_F1</v>
      </c>
      <c r="C216" s="1251" t="s">
        <v>3117</v>
      </c>
      <c r="D216" s="1252" t="s">
        <v>2782</v>
      </c>
      <c r="E216" s="1253"/>
      <c r="F216" s="1254"/>
      <c r="G216" s="1254"/>
      <c r="H216" s="1254"/>
      <c r="I216" s="1254"/>
      <c r="J216" s="1254"/>
      <c r="K216" s="1254"/>
      <c r="L216" s="1254"/>
      <c r="M216" s="1255">
        <f t="shared" si="8"/>
        <v>0</v>
      </c>
      <c r="N216" s="1266" t="s">
        <v>2492</v>
      </c>
      <c r="O216" s="1259" t="s">
        <v>3126</v>
      </c>
      <c r="P216" s="1258" t="s">
        <v>2719</v>
      </c>
      <c r="Q216" s="1259" t="s">
        <v>2717</v>
      </c>
      <c r="R216" s="1258"/>
      <c r="S216" s="1259" t="s">
        <v>2722</v>
      </c>
      <c r="T216" s="1259" t="s">
        <v>3119</v>
      </c>
      <c r="U216" s="1260">
        <v>1</v>
      </c>
      <c r="V216" s="1261"/>
      <c r="W216" s="1262"/>
      <c r="X216" s="1262"/>
      <c r="Y216" s="1263"/>
      <c r="Z216" s="1262"/>
      <c r="AA216" s="1264"/>
      <c r="AB216" s="1261"/>
      <c r="AC216" s="1262"/>
      <c r="AD216" s="1262"/>
      <c r="AE216" s="1263"/>
      <c r="AF216" s="1262"/>
      <c r="AG216" s="1264"/>
    </row>
    <row r="217" spans="2:33" ht="15.75" hidden="1" customHeight="1" x14ac:dyDescent="0.2">
      <c r="B217" s="1250" t="str">
        <f t="shared" si="7"/>
        <v>PR14SEWHHR_G1</v>
      </c>
      <c r="C217" s="1251" t="s">
        <v>3117</v>
      </c>
      <c r="D217" s="1252" t="s">
        <v>2782</v>
      </c>
      <c r="E217" s="1253"/>
      <c r="F217" s="1254"/>
      <c r="G217" s="1254"/>
      <c r="H217" s="1254"/>
      <c r="I217" s="1254"/>
      <c r="J217" s="1254"/>
      <c r="K217" s="1254"/>
      <c r="L217" s="1254"/>
      <c r="M217" s="1255">
        <f t="shared" si="8"/>
        <v>0</v>
      </c>
      <c r="N217" s="1266" t="s">
        <v>2502</v>
      </c>
      <c r="O217" s="1259" t="s">
        <v>3130</v>
      </c>
      <c r="P217" s="1258" t="s">
        <v>2719</v>
      </c>
      <c r="Q217" s="1259" t="s">
        <v>2717</v>
      </c>
      <c r="R217" s="1258"/>
      <c r="S217" s="1259" t="s">
        <v>2722</v>
      </c>
      <c r="T217" s="1259" t="s">
        <v>3119</v>
      </c>
      <c r="U217" s="1260">
        <v>1</v>
      </c>
      <c r="V217" s="1261"/>
      <c r="W217" s="1262"/>
      <c r="X217" s="1262"/>
      <c r="Y217" s="1263"/>
      <c r="Z217" s="1262"/>
      <c r="AA217" s="1264"/>
      <c r="AB217" s="1261"/>
      <c r="AC217" s="1262"/>
      <c r="AD217" s="1262"/>
      <c r="AE217" s="1263"/>
      <c r="AF217" s="1262"/>
      <c r="AG217" s="1264"/>
    </row>
    <row r="218" spans="2:33" ht="15.75" hidden="1" customHeight="1" x14ac:dyDescent="0.2">
      <c r="B218" s="1250" t="str">
        <f t="shared" si="7"/>
        <v>PR14SEWHHR_H1</v>
      </c>
      <c r="C218" s="1251" t="s">
        <v>3117</v>
      </c>
      <c r="D218" s="1252" t="s">
        <v>2782</v>
      </c>
      <c r="E218" s="1253"/>
      <c r="F218" s="1254"/>
      <c r="G218" s="1254"/>
      <c r="H218" s="1254"/>
      <c r="I218" s="1254"/>
      <c r="J218" s="1254"/>
      <c r="K218" s="1254"/>
      <c r="L218" s="1254"/>
      <c r="M218" s="1255">
        <f t="shared" si="8"/>
        <v>0</v>
      </c>
      <c r="N218" s="1266" t="s">
        <v>2507</v>
      </c>
      <c r="O218" s="1259" t="s">
        <v>3132</v>
      </c>
      <c r="P218" s="1258" t="s">
        <v>2719</v>
      </c>
      <c r="Q218" s="1259" t="s">
        <v>2717</v>
      </c>
      <c r="R218" s="1258"/>
      <c r="S218" s="1259" t="s">
        <v>2722</v>
      </c>
      <c r="T218" s="1259" t="s">
        <v>3119</v>
      </c>
      <c r="U218" s="1260">
        <v>1</v>
      </c>
      <c r="V218" s="1261"/>
      <c r="W218" s="1262"/>
      <c r="X218" s="1262"/>
      <c r="Y218" s="1263"/>
      <c r="Z218" s="1262"/>
      <c r="AA218" s="1264"/>
      <c r="AB218" s="1261"/>
      <c r="AC218" s="1262"/>
      <c r="AD218" s="1262"/>
      <c r="AE218" s="1263"/>
      <c r="AF218" s="1262"/>
      <c r="AG218" s="1264"/>
    </row>
    <row r="219" spans="2:33" ht="15.75" hidden="1" customHeight="1" x14ac:dyDescent="0.2">
      <c r="B219" s="1250" t="str">
        <f t="shared" si="7"/>
        <v>PR14SRNWSW_1</v>
      </c>
      <c r="C219" s="1251" t="s">
        <v>3159</v>
      </c>
      <c r="D219" s="1252" t="s">
        <v>2751</v>
      </c>
      <c r="E219" s="1253"/>
      <c r="F219" s="1254"/>
      <c r="G219" s="1254"/>
      <c r="H219" s="1254"/>
      <c r="I219" s="1254"/>
      <c r="J219" s="1254"/>
      <c r="K219" s="1254"/>
      <c r="L219" s="1254"/>
      <c r="M219" s="1255">
        <f t="shared" si="8"/>
        <v>0</v>
      </c>
      <c r="N219" s="1266">
        <v>1</v>
      </c>
      <c r="O219" s="1259" t="s">
        <v>3160</v>
      </c>
      <c r="P219" s="1258" t="s">
        <v>2721</v>
      </c>
      <c r="Q219" s="1259" t="s">
        <v>2886</v>
      </c>
      <c r="R219" s="1258"/>
      <c r="S219" s="1259" t="s">
        <v>2827</v>
      </c>
      <c r="T219" s="1259" t="s">
        <v>2887</v>
      </c>
      <c r="U219" s="1260" t="s">
        <v>2824</v>
      </c>
      <c r="V219" s="1261"/>
      <c r="W219" s="1262"/>
      <c r="X219" s="1262"/>
      <c r="Y219" s="1263"/>
      <c r="Z219" s="1262"/>
      <c r="AA219" s="1264"/>
      <c r="AB219" s="1261"/>
      <c r="AC219" s="1262"/>
      <c r="AD219" s="1262"/>
      <c r="AE219" s="1263"/>
      <c r="AF219" s="1262"/>
      <c r="AG219" s="1264"/>
    </row>
    <row r="220" spans="2:33" ht="15.75" hidden="1" customHeight="1" x14ac:dyDescent="0.2">
      <c r="B220" s="1250" t="str">
        <f t="shared" si="7"/>
        <v>PR14SRNWSW_2</v>
      </c>
      <c r="C220" s="1251" t="s">
        <v>3159</v>
      </c>
      <c r="D220" s="1252" t="s">
        <v>2751</v>
      </c>
      <c r="E220" s="1253"/>
      <c r="F220" s="1254"/>
      <c r="G220" s="1254"/>
      <c r="H220" s="1254"/>
      <c r="I220" s="1254"/>
      <c r="J220" s="1254"/>
      <c r="K220" s="1254"/>
      <c r="L220" s="1254"/>
      <c r="M220" s="1255">
        <f t="shared" si="8"/>
        <v>0</v>
      </c>
      <c r="N220" s="1266">
        <v>2</v>
      </c>
      <c r="O220" s="1259" t="s">
        <v>3161</v>
      </c>
      <c r="P220" s="1258" t="s">
        <v>2721</v>
      </c>
      <c r="Q220" s="1259" t="s">
        <v>2717</v>
      </c>
      <c r="R220" s="1258"/>
      <c r="S220" s="1259" t="s">
        <v>1923</v>
      </c>
      <c r="T220" s="1259" t="s">
        <v>3162</v>
      </c>
      <c r="U220" s="1265">
        <v>0</v>
      </c>
      <c r="V220" s="1261"/>
      <c r="W220" s="1262"/>
      <c r="X220" s="1262"/>
      <c r="Y220" s="1263"/>
      <c r="Z220" s="1262"/>
      <c r="AA220" s="1264"/>
      <c r="AB220" s="1261"/>
      <c r="AC220" s="1262"/>
      <c r="AD220" s="1262"/>
      <c r="AE220" s="1263"/>
      <c r="AF220" s="1262"/>
      <c r="AG220" s="1264"/>
    </row>
    <row r="221" spans="2:33" ht="15.75" hidden="1" customHeight="1" x14ac:dyDescent="0.2">
      <c r="B221" s="1250" t="str">
        <f t="shared" si="7"/>
        <v>PR14SRNWSW_3</v>
      </c>
      <c r="C221" s="1251" t="s">
        <v>3159</v>
      </c>
      <c r="D221" s="1252" t="s">
        <v>2751</v>
      </c>
      <c r="E221" s="1253"/>
      <c r="F221" s="1254"/>
      <c r="G221" s="1254"/>
      <c r="H221" s="1254"/>
      <c r="I221" s="1254"/>
      <c r="J221" s="1254"/>
      <c r="K221" s="1254"/>
      <c r="L221" s="1254"/>
      <c r="M221" s="1255">
        <f t="shared" si="8"/>
        <v>0</v>
      </c>
      <c r="N221" s="1266">
        <v>3</v>
      </c>
      <c r="O221" s="1259" t="s">
        <v>3163</v>
      </c>
      <c r="P221" s="1258" t="s">
        <v>2719</v>
      </c>
      <c r="Q221" s="1259" t="s">
        <v>2717</v>
      </c>
      <c r="R221" s="1258"/>
      <c r="S221" s="1259" t="s">
        <v>1923</v>
      </c>
      <c r="T221" s="1259" t="s">
        <v>2754</v>
      </c>
      <c r="U221" s="1260">
        <v>1</v>
      </c>
      <c r="V221" s="1261"/>
      <c r="W221" s="1262"/>
      <c r="X221" s="1262"/>
      <c r="Y221" s="1263"/>
      <c r="Z221" s="1262"/>
      <c r="AA221" s="1264"/>
      <c r="AB221" s="1261"/>
      <c r="AC221" s="1262"/>
      <c r="AD221" s="1262"/>
      <c r="AE221" s="1263"/>
      <c r="AF221" s="1262"/>
      <c r="AG221" s="1264"/>
    </row>
    <row r="222" spans="2:33" ht="15.75" hidden="1" customHeight="1" x14ac:dyDescent="0.2">
      <c r="B222" s="1250" t="str">
        <f t="shared" si="7"/>
        <v>PR14SRNWSW_4</v>
      </c>
      <c r="C222" s="1251" t="s">
        <v>3159</v>
      </c>
      <c r="D222" s="1252" t="s">
        <v>2751</v>
      </c>
      <c r="E222" s="1253"/>
      <c r="F222" s="1254"/>
      <c r="G222" s="1254"/>
      <c r="H222" s="1254"/>
      <c r="I222" s="1254"/>
      <c r="J222" s="1254"/>
      <c r="K222" s="1254"/>
      <c r="L222" s="1254"/>
      <c r="M222" s="1255">
        <f t="shared" si="8"/>
        <v>0</v>
      </c>
      <c r="N222" s="1266">
        <v>4</v>
      </c>
      <c r="O222" s="1259" t="s">
        <v>3164</v>
      </c>
      <c r="P222" s="1258" t="s">
        <v>2721</v>
      </c>
      <c r="Q222" s="1259" t="s">
        <v>2717</v>
      </c>
      <c r="R222" s="1258"/>
      <c r="S222" s="1259" t="s">
        <v>2723</v>
      </c>
      <c r="T222" s="1259" t="s">
        <v>2790</v>
      </c>
      <c r="U222" s="1265">
        <v>0</v>
      </c>
      <c r="V222" s="1261"/>
      <c r="W222" s="1262"/>
      <c r="X222" s="1262"/>
      <c r="Y222" s="1263"/>
      <c r="Z222" s="1262"/>
      <c r="AA222" s="1264"/>
      <c r="AB222" s="1261"/>
      <c r="AC222" s="1262"/>
      <c r="AD222" s="1262"/>
      <c r="AE222" s="1263"/>
      <c r="AF222" s="1262"/>
      <c r="AG222" s="1264"/>
    </row>
    <row r="223" spans="2:33" ht="15.75" hidden="1" customHeight="1" x14ac:dyDescent="0.2">
      <c r="B223" s="1250" t="str">
        <f t="shared" si="7"/>
        <v>PR14SRNWSW_5</v>
      </c>
      <c r="C223" s="1251" t="s">
        <v>3159</v>
      </c>
      <c r="D223" s="1252" t="s">
        <v>2751</v>
      </c>
      <c r="E223" s="1253"/>
      <c r="F223" s="1254"/>
      <c r="G223" s="1254"/>
      <c r="H223" s="1254"/>
      <c r="I223" s="1254"/>
      <c r="J223" s="1254"/>
      <c r="K223" s="1254"/>
      <c r="L223" s="1254"/>
      <c r="M223" s="1255">
        <f t="shared" si="8"/>
        <v>0</v>
      </c>
      <c r="N223" s="1266">
        <v>5</v>
      </c>
      <c r="O223" s="1259" t="s">
        <v>3165</v>
      </c>
      <c r="P223" s="1258" t="s">
        <v>2721</v>
      </c>
      <c r="Q223" s="1259" t="s">
        <v>2717</v>
      </c>
      <c r="R223" s="1258"/>
      <c r="S223" s="1259" t="s">
        <v>1880</v>
      </c>
      <c r="T223" s="1259" t="s">
        <v>2767</v>
      </c>
      <c r="U223" s="1260">
        <v>2</v>
      </c>
      <c r="V223" s="1261"/>
      <c r="W223" s="1262"/>
      <c r="X223" s="1262"/>
      <c r="Y223" s="1263"/>
      <c r="Z223" s="1262"/>
      <c r="AA223" s="1264"/>
      <c r="AB223" s="1261"/>
      <c r="AC223" s="1262"/>
      <c r="AD223" s="1262"/>
      <c r="AE223" s="1263"/>
      <c r="AF223" s="1262"/>
      <c r="AG223" s="1264"/>
    </row>
    <row r="224" spans="2:33" ht="15.75" hidden="1" customHeight="1" x14ac:dyDescent="0.2">
      <c r="B224" s="1250" t="str">
        <f t="shared" si="7"/>
        <v>PR14SRNWSW_5a</v>
      </c>
      <c r="C224" s="1251" t="s">
        <v>3159</v>
      </c>
      <c r="D224" s="1252" t="s">
        <v>2751</v>
      </c>
      <c r="E224" s="1253"/>
      <c r="F224" s="1254"/>
      <c r="G224" s="1254"/>
      <c r="H224" s="1254"/>
      <c r="I224" s="1254"/>
      <c r="J224" s="1254"/>
      <c r="K224" s="1254"/>
      <c r="L224" s="1254"/>
      <c r="M224" s="1255">
        <f t="shared" si="8"/>
        <v>0</v>
      </c>
      <c r="N224" s="1266" t="s">
        <v>3166</v>
      </c>
      <c r="O224" s="1259" t="s">
        <v>3167</v>
      </c>
      <c r="P224" s="1258" t="s">
        <v>2721</v>
      </c>
      <c r="Q224" s="1259" t="s">
        <v>2717</v>
      </c>
      <c r="R224" s="1258"/>
      <c r="S224" s="1259" t="s">
        <v>1923</v>
      </c>
      <c r="T224" s="1259" t="s">
        <v>2770</v>
      </c>
      <c r="U224" s="1260">
        <v>2</v>
      </c>
      <c r="V224" s="1261"/>
      <c r="W224" s="1262"/>
      <c r="X224" s="1262"/>
      <c r="Y224" s="1263"/>
      <c r="Z224" s="1262"/>
      <c r="AA224" s="1264"/>
      <c r="AB224" s="1261"/>
      <c r="AC224" s="1262"/>
      <c r="AD224" s="1262"/>
      <c r="AE224" s="1263"/>
      <c r="AF224" s="1262"/>
      <c r="AG224" s="1264"/>
    </row>
    <row r="225" spans="2:33" ht="15.75" hidden="1" customHeight="1" x14ac:dyDescent="0.2">
      <c r="B225" s="1250" t="str">
        <f t="shared" si="7"/>
        <v>PR14SRNWSW_6</v>
      </c>
      <c r="C225" s="1251" t="s">
        <v>3159</v>
      </c>
      <c r="D225" s="1252" t="s">
        <v>2751</v>
      </c>
      <c r="E225" s="1253"/>
      <c r="F225" s="1254"/>
      <c r="G225" s="1254"/>
      <c r="H225" s="1254"/>
      <c r="I225" s="1254"/>
      <c r="J225" s="1254"/>
      <c r="K225" s="1254"/>
      <c r="L225" s="1254"/>
      <c r="M225" s="1255">
        <f t="shared" si="8"/>
        <v>0</v>
      </c>
      <c r="N225" s="1266">
        <v>6</v>
      </c>
      <c r="O225" s="1259" t="s">
        <v>3168</v>
      </c>
      <c r="P225" s="1258" t="s">
        <v>2721</v>
      </c>
      <c r="Q225" s="1259" t="s">
        <v>2717</v>
      </c>
      <c r="R225" s="1258"/>
      <c r="S225" s="1259" t="s">
        <v>1923</v>
      </c>
      <c r="T225" s="1259" t="s">
        <v>3129</v>
      </c>
      <c r="U225" s="1265">
        <v>0</v>
      </c>
      <c r="V225" s="1261"/>
      <c r="W225" s="1262"/>
      <c r="X225" s="1262"/>
      <c r="Y225" s="1263"/>
      <c r="Z225" s="1262"/>
      <c r="AA225" s="1264"/>
      <c r="AB225" s="1261"/>
      <c r="AC225" s="1262"/>
      <c r="AD225" s="1262"/>
      <c r="AE225" s="1263"/>
      <c r="AF225" s="1262"/>
      <c r="AG225" s="1264"/>
    </row>
    <row r="226" spans="2:33" ht="15.75" hidden="1" customHeight="1" x14ac:dyDescent="0.2">
      <c r="B226" s="1250" t="str">
        <f t="shared" si="7"/>
        <v>PR14SRNWSW_7</v>
      </c>
      <c r="C226" s="1251" t="s">
        <v>3159</v>
      </c>
      <c r="D226" s="1252" t="s">
        <v>2751</v>
      </c>
      <c r="E226" s="1253"/>
      <c r="F226" s="1254"/>
      <c r="G226" s="1254"/>
      <c r="H226" s="1254"/>
      <c r="I226" s="1254"/>
      <c r="J226" s="1254"/>
      <c r="K226" s="1254"/>
      <c r="L226" s="1254"/>
      <c r="M226" s="1255">
        <f t="shared" si="8"/>
        <v>0</v>
      </c>
      <c r="N226" s="1266">
        <v>7</v>
      </c>
      <c r="O226" s="1259" t="s">
        <v>3169</v>
      </c>
      <c r="P226" s="1258" t="s">
        <v>2720</v>
      </c>
      <c r="Q226" s="1259"/>
      <c r="R226" s="1258"/>
      <c r="S226" s="1259" t="s">
        <v>1923</v>
      </c>
      <c r="T226" s="1259" t="s">
        <v>2754</v>
      </c>
      <c r="U226" s="1260">
        <v>2</v>
      </c>
      <c r="V226" s="1261"/>
      <c r="W226" s="1262"/>
      <c r="X226" s="1262"/>
      <c r="Y226" s="1263"/>
      <c r="Z226" s="1262"/>
      <c r="AA226" s="1264"/>
      <c r="AB226" s="1261"/>
      <c r="AC226" s="1262"/>
      <c r="AD226" s="1262"/>
      <c r="AE226" s="1263"/>
      <c r="AF226" s="1262"/>
      <c r="AG226" s="1264"/>
    </row>
    <row r="227" spans="2:33" ht="15.75" hidden="1" customHeight="1" x14ac:dyDescent="0.2">
      <c r="B227" s="1250" t="str">
        <f t="shared" si="7"/>
        <v>PR14SRNWSW_8</v>
      </c>
      <c r="C227" s="1251" t="s">
        <v>3159</v>
      </c>
      <c r="D227" s="1252" t="s">
        <v>2751</v>
      </c>
      <c r="E227" s="1253"/>
      <c r="F227" s="1254"/>
      <c r="G227" s="1254"/>
      <c r="H227" s="1254"/>
      <c r="I227" s="1254"/>
      <c r="J227" s="1254"/>
      <c r="K227" s="1254"/>
      <c r="L227" s="1254"/>
      <c r="M227" s="1255">
        <f t="shared" si="8"/>
        <v>0</v>
      </c>
      <c r="N227" s="1266">
        <v>8</v>
      </c>
      <c r="O227" s="1259" t="s">
        <v>3170</v>
      </c>
      <c r="P227" s="1258" t="s">
        <v>2719</v>
      </c>
      <c r="Q227" s="1259" t="s">
        <v>2717</v>
      </c>
      <c r="R227" s="1258"/>
      <c r="S227" s="1259" t="s">
        <v>1923</v>
      </c>
      <c r="T227" s="1259" t="s">
        <v>2915</v>
      </c>
      <c r="U227" s="1260">
        <v>1</v>
      </c>
      <c r="V227" s="1261"/>
      <c r="W227" s="1262"/>
      <c r="X227" s="1262"/>
      <c r="Y227" s="1263"/>
      <c r="Z227" s="1262"/>
      <c r="AA227" s="1264"/>
      <c r="AB227" s="1261"/>
      <c r="AC227" s="1262"/>
      <c r="AD227" s="1262"/>
      <c r="AE227" s="1263"/>
      <c r="AF227" s="1262"/>
      <c r="AG227" s="1264"/>
    </row>
    <row r="228" spans="2:33" ht="15.75" hidden="1" customHeight="1" x14ac:dyDescent="0.2">
      <c r="B228" s="1250" t="str">
        <f t="shared" si="7"/>
        <v>PR14SRNWSWW_1</v>
      </c>
      <c r="C228" s="1251" t="s">
        <v>3159</v>
      </c>
      <c r="D228" s="1252" t="s">
        <v>2833</v>
      </c>
      <c r="E228" s="1253"/>
      <c r="F228" s="1254"/>
      <c r="G228" s="1254"/>
      <c r="H228" s="1254"/>
      <c r="I228" s="1254"/>
      <c r="J228" s="1254"/>
      <c r="K228" s="1254"/>
      <c r="L228" s="1254"/>
      <c r="M228" s="1255">
        <f t="shared" si="8"/>
        <v>0</v>
      </c>
      <c r="N228" s="1266">
        <v>1</v>
      </c>
      <c r="O228" s="1259" t="s">
        <v>3171</v>
      </c>
      <c r="P228" s="1258" t="s">
        <v>2721</v>
      </c>
      <c r="Q228" s="1259" t="s">
        <v>2886</v>
      </c>
      <c r="R228" s="1258"/>
      <c r="S228" s="1259" t="s">
        <v>2827</v>
      </c>
      <c r="T228" s="1259" t="s">
        <v>2887</v>
      </c>
      <c r="U228" s="1260" t="s">
        <v>2824</v>
      </c>
      <c r="V228" s="1261"/>
      <c r="W228" s="1262"/>
      <c r="X228" s="1262"/>
      <c r="Y228" s="1263"/>
      <c r="Z228" s="1262"/>
      <c r="AA228" s="1264"/>
      <c r="AB228" s="1261"/>
      <c r="AC228" s="1262"/>
      <c r="AD228" s="1262"/>
      <c r="AE228" s="1263"/>
      <c r="AF228" s="1262"/>
      <c r="AG228" s="1264"/>
    </row>
    <row r="229" spans="2:33" ht="15.75" hidden="1" customHeight="1" x14ac:dyDescent="0.2">
      <c r="B229" s="1250" t="str">
        <f t="shared" si="7"/>
        <v>PR14SRNWSWW_1a</v>
      </c>
      <c r="C229" s="1251" t="s">
        <v>3159</v>
      </c>
      <c r="D229" s="1252" t="s">
        <v>2833</v>
      </c>
      <c r="E229" s="1253"/>
      <c r="F229" s="1254"/>
      <c r="G229" s="1254"/>
      <c r="H229" s="1254"/>
      <c r="I229" s="1254"/>
      <c r="J229" s="1254"/>
      <c r="K229" s="1254"/>
      <c r="L229" s="1254"/>
      <c r="M229" s="1255">
        <f t="shared" si="8"/>
        <v>0</v>
      </c>
      <c r="N229" s="1266" t="s">
        <v>3172</v>
      </c>
      <c r="O229" s="1259" t="s">
        <v>3173</v>
      </c>
      <c r="P229" s="1258" t="s">
        <v>2721</v>
      </c>
      <c r="Q229" s="1259" t="s">
        <v>2886</v>
      </c>
      <c r="R229" s="1258"/>
      <c r="S229" s="1259" t="s">
        <v>1923</v>
      </c>
      <c r="T229" s="1259" t="s">
        <v>2852</v>
      </c>
      <c r="U229" s="1265">
        <v>0</v>
      </c>
      <c r="V229" s="1261"/>
      <c r="W229" s="1262"/>
      <c r="X229" s="1262"/>
      <c r="Y229" s="1263"/>
      <c r="Z229" s="1262"/>
      <c r="AA229" s="1264"/>
      <c r="AB229" s="1261"/>
      <c r="AC229" s="1262"/>
      <c r="AD229" s="1262"/>
      <c r="AE229" s="1263"/>
      <c r="AF229" s="1262"/>
      <c r="AG229" s="1264"/>
    </row>
    <row r="230" spans="2:33" ht="15.75" hidden="1" customHeight="1" x14ac:dyDescent="0.2">
      <c r="B230" s="1250" t="str">
        <f t="shared" si="7"/>
        <v>PR14SRNWSWW_2</v>
      </c>
      <c r="C230" s="1251" t="s">
        <v>3159</v>
      </c>
      <c r="D230" s="1252" t="s">
        <v>2833</v>
      </c>
      <c r="E230" s="1253"/>
      <c r="F230" s="1254"/>
      <c r="G230" s="1254"/>
      <c r="H230" s="1254"/>
      <c r="I230" s="1254"/>
      <c r="J230" s="1254"/>
      <c r="K230" s="1254"/>
      <c r="L230" s="1254"/>
      <c r="M230" s="1255">
        <f t="shared" si="8"/>
        <v>0</v>
      </c>
      <c r="N230" s="1266">
        <v>2</v>
      </c>
      <c r="O230" s="1259" t="s">
        <v>3174</v>
      </c>
      <c r="P230" s="1258" t="s">
        <v>2719</v>
      </c>
      <c r="Q230" s="1259" t="s">
        <v>2717</v>
      </c>
      <c r="R230" s="1258"/>
      <c r="S230" s="1259" t="s">
        <v>1923</v>
      </c>
      <c r="T230" s="1259" t="s">
        <v>3175</v>
      </c>
      <c r="U230" s="1265">
        <v>0</v>
      </c>
      <c r="V230" s="1261"/>
      <c r="W230" s="1262"/>
      <c r="X230" s="1262"/>
      <c r="Y230" s="1263"/>
      <c r="Z230" s="1262"/>
      <c r="AA230" s="1264"/>
      <c r="AB230" s="1261"/>
      <c r="AC230" s="1262"/>
      <c r="AD230" s="1262"/>
      <c r="AE230" s="1263"/>
      <c r="AF230" s="1262"/>
      <c r="AG230" s="1264"/>
    </row>
    <row r="231" spans="2:33" ht="15.75" hidden="1" customHeight="1" x14ac:dyDescent="0.2">
      <c r="B231" s="1250" t="str">
        <f t="shared" si="7"/>
        <v>PR14SRNWSWW_3</v>
      </c>
      <c r="C231" s="1251" t="s">
        <v>3159</v>
      </c>
      <c r="D231" s="1252" t="s">
        <v>2833</v>
      </c>
      <c r="E231" s="1253"/>
      <c r="F231" s="1254"/>
      <c r="G231" s="1254"/>
      <c r="H231" s="1254"/>
      <c r="I231" s="1254"/>
      <c r="J231" s="1254"/>
      <c r="K231" s="1254"/>
      <c r="L231" s="1254"/>
      <c r="M231" s="1255">
        <f t="shared" si="8"/>
        <v>0</v>
      </c>
      <c r="N231" s="1266">
        <v>3</v>
      </c>
      <c r="O231" s="1259" t="s">
        <v>3176</v>
      </c>
      <c r="P231" s="1258" t="s">
        <v>2720</v>
      </c>
      <c r="Q231" s="1259"/>
      <c r="R231" s="1258"/>
      <c r="S231" s="1259" t="s">
        <v>1923</v>
      </c>
      <c r="T231" s="1259" t="s">
        <v>3177</v>
      </c>
      <c r="U231" s="1265">
        <v>0</v>
      </c>
      <c r="V231" s="1261"/>
      <c r="W231" s="1262"/>
      <c r="X231" s="1262"/>
      <c r="Y231" s="1263"/>
      <c r="Z231" s="1262"/>
      <c r="AA231" s="1264"/>
      <c r="AB231" s="1261"/>
      <c r="AC231" s="1262"/>
      <c r="AD231" s="1262"/>
      <c r="AE231" s="1263"/>
      <c r="AF231" s="1262"/>
      <c r="AG231" s="1264"/>
    </row>
    <row r="232" spans="2:33" ht="15.75" hidden="1" customHeight="1" x14ac:dyDescent="0.2">
      <c r="B232" s="1250" t="str">
        <f t="shared" si="7"/>
        <v>PR14SRNWSWW_4</v>
      </c>
      <c r="C232" s="1251" t="s">
        <v>3159</v>
      </c>
      <c r="D232" s="1252" t="s">
        <v>2833</v>
      </c>
      <c r="E232" s="1253"/>
      <c r="F232" s="1254"/>
      <c r="G232" s="1254"/>
      <c r="H232" s="1254"/>
      <c r="I232" s="1254"/>
      <c r="J232" s="1254"/>
      <c r="K232" s="1254"/>
      <c r="L232" s="1254"/>
      <c r="M232" s="1255">
        <f t="shared" si="8"/>
        <v>0</v>
      </c>
      <c r="N232" s="1266">
        <v>4</v>
      </c>
      <c r="O232" s="1259" t="s">
        <v>3178</v>
      </c>
      <c r="P232" s="1258" t="s">
        <v>2721</v>
      </c>
      <c r="Q232" s="1259" t="s">
        <v>2717</v>
      </c>
      <c r="R232" s="1258"/>
      <c r="S232" s="1259" t="s">
        <v>1923</v>
      </c>
      <c r="T232" s="1259" t="s">
        <v>3179</v>
      </c>
      <c r="U232" s="1260">
        <v>2</v>
      </c>
      <c r="V232" s="1261"/>
      <c r="W232" s="1262"/>
      <c r="X232" s="1262"/>
      <c r="Y232" s="1263"/>
      <c r="Z232" s="1262"/>
      <c r="AA232" s="1264"/>
      <c r="AB232" s="1261"/>
      <c r="AC232" s="1262"/>
      <c r="AD232" s="1262"/>
      <c r="AE232" s="1263"/>
      <c r="AF232" s="1262"/>
      <c r="AG232" s="1264"/>
    </row>
    <row r="233" spans="2:33" ht="15.75" hidden="1" customHeight="1" x14ac:dyDescent="0.2">
      <c r="B233" s="1250" t="str">
        <f t="shared" si="7"/>
        <v>PR14SRNWSWW_5</v>
      </c>
      <c r="C233" s="1251" t="s">
        <v>3159</v>
      </c>
      <c r="D233" s="1252" t="s">
        <v>2833</v>
      </c>
      <c r="E233" s="1253"/>
      <c r="F233" s="1254"/>
      <c r="G233" s="1254"/>
      <c r="H233" s="1254"/>
      <c r="I233" s="1254"/>
      <c r="J233" s="1254"/>
      <c r="K233" s="1254"/>
      <c r="L233" s="1254"/>
      <c r="M233" s="1255">
        <f t="shared" si="8"/>
        <v>0</v>
      </c>
      <c r="N233" s="1266">
        <v>5</v>
      </c>
      <c r="O233" s="1259" t="s">
        <v>3180</v>
      </c>
      <c r="P233" s="1258" t="s">
        <v>2721</v>
      </c>
      <c r="Q233" s="1259" t="s">
        <v>2717</v>
      </c>
      <c r="R233" s="1258"/>
      <c r="S233" s="1259" t="s">
        <v>1923</v>
      </c>
      <c r="T233" s="1259" t="s">
        <v>3181</v>
      </c>
      <c r="U233" s="1265">
        <v>0</v>
      </c>
      <c r="V233" s="1261"/>
      <c r="W233" s="1262"/>
      <c r="X233" s="1262"/>
      <c r="Y233" s="1263"/>
      <c r="Z233" s="1262"/>
      <c r="AA233" s="1264"/>
      <c r="AB233" s="1261"/>
      <c r="AC233" s="1262"/>
      <c r="AD233" s="1262"/>
      <c r="AE233" s="1263"/>
      <c r="AF233" s="1262"/>
      <c r="AG233" s="1264"/>
    </row>
    <row r="234" spans="2:33" ht="15.75" hidden="1" customHeight="1" x14ac:dyDescent="0.2">
      <c r="B234" s="1250" t="str">
        <f t="shared" si="7"/>
        <v>PR14SRNWSWW_6</v>
      </c>
      <c r="C234" s="1251" t="s">
        <v>3159</v>
      </c>
      <c r="D234" s="1252" t="s">
        <v>2833</v>
      </c>
      <c r="E234" s="1253"/>
      <c r="F234" s="1254"/>
      <c r="G234" s="1254"/>
      <c r="H234" s="1254"/>
      <c r="I234" s="1254"/>
      <c r="J234" s="1254"/>
      <c r="K234" s="1254"/>
      <c r="L234" s="1254"/>
      <c r="M234" s="1255">
        <f t="shared" si="8"/>
        <v>0</v>
      </c>
      <c r="N234" s="1266">
        <v>6</v>
      </c>
      <c r="O234" s="1259" t="s">
        <v>3182</v>
      </c>
      <c r="P234" s="1258" t="s">
        <v>2721</v>
      </c>
      <c r="Q234" s="1259" t="s">
        <v>2717</v>
      </c>
      <c r="R234" s="1258"/>
      <c r="S234" s="1259" t="s">
        <v>1880</v>
      </c>
      <c r="T234" s="1259" t="s">
        <v>3183</v>
      </c>
      <c r="U234" s="1260">
        <v>1</v>
      </c>
      <c r="V234" s="1261"/>
      <c r="W234" s="1262"/>
      <c r="X234" s="1262"/>
      <c r="Y234" s="1263"/>
      <c r="Z234" s="1262"/>
      <c r="AA234" s="1264"/>
      <c r="AB234" s="1261"/>
      <c r="AC234" s="1262"/>
      <c r="AD234" s="1262"/>
      <c r="AE234" s="1263"/>
      <c r="AF234" s="1262"/>
      <c r="AG234" s="1264"/>
    </row>
    <row r="235" spans="2:33" ht="15.75" hidden="1" customHeight="1" x14ac:dyDescent="0.2">
      <c r="B235" s="1250" t="str">
        <f t="shared" si="7"/>
        <v>PR14SRNWSWW_7</v>
      </c>
      <c r="C235" s="1251" t="s">
        <v>3159</v>
      </c>
      <c r="D235" s="1252" t="s">
        <v>2833</v>
      </c>
      <c r="E235" s="1253"/>
      <c r="F235" s="1254"/>
      <c r="G235" s="1254"/>
      <c r="H235" s="1254"/>
      <c r="I235" s="1254"/>
      <c r="J235" s="1254"/>
      <c r="K235" s="1254"/>
      <c r="L235" s="1254"/>
      <c r="M235" s="1255">
        <f t="shared" si="8"/>
        <v>0</v>
      </c>
      <c r="N235" s="1266">
        <v>7</v>
      </c>
      <c r="O235" s="1259" t="s">
        <v>3184</v>
      </c>
      <c r="P235" s="1258" t="s">
        <v>2720</v>
      </c>
      <c r="Q235" s="1259"/>
      <c r="R235" s="1258"/>
      <c r="S235" s="1259" t="s">
        <v>1880</v>
      </c>
      <c r="T235" s="1259" t="s">
        <v>3185</v>
      </c>
      <c r="U235" s="1260">
        <v>1</v>
      </c>
      <c r="V235" s="1261"/>
      <c r="W235" s="1262"/>
      <c r="X235" s="1262"/>
      <c r="Y235" s="1263"/>
      <c r="Z235" s="1262"/>
      <c r="AA235" s="1264"/>
      <c r="AB235" s="1261"/>
      <c r="AC235" s="1262"/>
      <c r="AD235" s="1262"/>
      <c r="AE235" s="1263"/>
      <c r="AF235" s="1262"/>
      <c r="AG235" s="1264"/>
    </row>
    <row r="236" spans="2:33" ht="15.75" hidden="1" customHeight="1" x14ac:dyDescent="0.2">
      <c r="B236" s="1250" t="str">
        <f t="shared" si="7"/>
        <v>PR14SRNWSWW_8</v>
      </c>
      <c r="C236" s="1251" t="s">
        <v>3159</v>
      </c>
      <c r="D236" s="1252" t="s">
        <v>2833</v>
      </c>
      <c r="E236" s="1253"/>
      <c r="F236" s="1254"/>
      <c r="G236" s="1254"/>
      <c r="H236" s="1254"/>
      <c r="I236" s="1254"/>
      <c r="J236" s="1254"/>
      <c r="K236" s="1254"/>
      <c r="L236" s="1254"/>
      <c r="M236" s="1255">
        <f t="shared" si="8"/>
        <v>0</v>
      </c>
      <c r="N236" s="1266">
        <v>8</v>
      </c>
      <c r="O236" s="1259" t="s">
        <v>3186</v>
      </c>
      <c r="P236" s="1258" t="s">
        <v>2719</v>
      </c>
      <c r="Q236" s="1259" t="s">
        <v>2717</v>
      </c>
      <c r="R236" s="1258"/>
      <c r="S236" s="1259" t="s">
        <v>1923</v>
      </c>
      <c r="T236" s="1259" t="s">
        <v>3187</v>
      </c>
      <c r="U236" s="1265">
        <v>0</v>
      </c>
      <c r="V236" s="1261"/>
      <c r="W236" s="1262"/>
      <c r="X236" s="1262"/>
      <c r="Y236" s="1263"/>
      <c r="Z236" s="1262"/>
      <c r="AA236" s="1264"/>
      <c r="AB236" s="1261"/>
      <c r="AC236" s="1262"/>
      <c r="AD236" s="1262"/>
      <c r="AE236" s="1263"/>
      <c r="AF236" s="1262"/>
      <c r="AG236" s="1264"/>
    </row>
    <row r="237" spans="2:33" ht="15.75" hidden="1" customHeight="1" x14ac:dyDescent="0.2">
      <c r="B237" s="1250" t="str">
        <f t="shared" si="7"/>
        <v>PR14SRNWSWW_9</v>
      </c>
      <c r="C237" s="1251" t="s">
        <v>3159</v>
      </c>
      <c r="D237" s="1252" t="s">
        <v>2833</v>
      </c>
      <c r="E237" s="1253"/>
      <c r="F237" s="1254"/>
      <c r="G237" s="1254"/>
      <c r="H237" s="1254"/>
      <c r="I237" s="1254"/>
      <c r="J237" s="1254"/>
      <c r="K237" s="1254"/>
      <c r="L237" s="1254"/>
      <c r="M237" s="1255">
        <f t="shared" si="8"/>
        <v>0</v>
      </c>
      <c r="N237" s="1266">
        <v>9</v>
      </c>
      <c r="O237" s="1259" t="s">
        <v>3188</v>
      </c>
      <c r="P237" s="1258" t="s">
        <v>2719</v>
      </c>
      <c r="Q237" s="1259" t="s">
        <v>2717</v>
      </c>
      <c r="R237" s="1258"/>
      <c r="S237" s="1259" t="s">
        <v>1923</v>
      </c>
      <c r="T237" s="1259" t="s">
        <v>3187</v>
      </c>
      <c r="U237" s="1265">
        <v>0</v>
      </c>
      <c r="V237" s="1261"/>
      <c r="W237" s="1262"/>
      <c r="X237" s="1262"/>
      <c r="Y237" s="1263"/>
      <c r="Z237" s="1262"/>
      <c r="AA237" s="1264"/>
      <c r="AB237" s="1261"/>
      <c r="AC237" s="1262"/>
      <c r="AD237" s="1262"/>
      <c r="AE237" s="1263"/>
      <c r="AF237" s="1262"/>
      <c r="AG237" s="1264"/>
    </row>
    <row r="238" spans="2:33" ht="15.75" hidden="1" customHeight="1" x14ac:dyDescent="0.2">
      <c r="B238" s="1250" t="str">
        <f t="shared" si="7"/>
        <v>PR14SRNWSWW_10</v>
      </c>
      <c r="C238" s="1251" t="s">
        <v>3159</v>
      </c>
      <c r="D238" s="1252" t="s">
        <v>2833</v>
      </c>
      <c r="E238" s="1253"/>
      <c r="F238" s="1254"/>
      <c r="G238" s="1254"/>
      <c r="H238" s="1254"/>
      <c r="I238" s="1254"/>
      <c r="J238" s="1254"/>
      <c r="K238" s="1254"/>
      <c r="L238" s="1254"/>
      <c r="M238" s="1255">
        <f t="shared" si="8"/>
        <v>0</v>
      </c>
      <c r="N238" s="1266">
        <v>10</v>
      </c>
      <c r="O238" s="1259" t="s">
        <v>3189</v>
      </c>
      <c r="P238" s="1258" t="s">
        <v>2721</v>
      </c>
      <c r="Q238" s="1259" t="s">
        <v>2886</v>
      </c>
      <c r="R238" s="1258"/>
      <c r="S238" s="1259" t="s">
        <v>41</v>
      </c>
      <c r="T238" s="1259" t="s">
        <v>3190</v>
      </c>
      <c r="U238" s="1260">
        <v>1</v>
      </c>
      <c r="V238" s="1261"/>
      <c r="W238" s="1262"/>
      <c r="X238" s="1262"/>
      <c r="Y238" s="1263"/>
      <c r="Z238" s="1262"/>
      <c r="AA238" s="1264"/>
      <c r="AB238" s="1261"/>
      <c r="AC238" s="1262"/>
      <c r="AD238" s="1262"/>
      <c r="AE238" s="1263"/>
      <c r="AF238" s="1262"/>
      <c r="AG238" s="1264"/>
    </row>
    <row r="239" spans="2:33" ht="15.75" hidden="1" customHeight="1" x14ac:dyDescent="0.2">
      <c r="B239" s="1250" t="str">
        <f t="shared" si="7"/>
        <v>PR14SRNWSWW_11</v>
      </c>
      <c r="C239" s="1251" t="s">
        <v>3159</v>
      </c>
      <c r="D239" s="1252" t="s">
        <v>2833</v>
      </c>
      <c r="E239" s="1253"/>
      <c r="F239" s="1254"/>
      <c r="G239" s="1254"/>
      <c r="H239" s="1254"/>
      <c r="I239" s="1254"/>
      <c r="J239" s="1254"/>
      <c r="K239" s="1254"/>
      <c r="L239" s="1254"/>
      <c r="M239" s="1255">
        <f t="shared" si="8"/>
        <v>0</v>
      </c>
      <c r="N239" s="1266">
        <v>11</v>
      </c>
      <c r="O239" s="1259" t="s">
        <v>3191</v>
      </c>
      <c r="P239" s="1258" t="s">
        <v>2720</v>
      </c>
      <c r="Q239" s="1259"/>
      <c r="R239" s="1258"/>
      <c r="S239" s="1259" t="s">
        <v>1923</v>
      </c>
      <c r="T239" s="1259" t="s">
        <v>3192</v>
      </c>
      <c r="U239" s="1265">
        <v>0</v>
      </c>
      <c r="V239" s="1261"/>
      <c r="W239" s="1262"/>
      <c r="X239" s="1262"/>
      <c r="Y239" s="1263"/>
      <c r="Z239" s="1262"/>
      <c r="AA239" s="1264"/>
      <c r="AB239" s="1261"/>
      <c r="AC239" s="1262"/>
      <c r="AD239" s="1262"/>
      <c r="AE239" s="1263"/>
      <c r="AF239" s="1262"/>
      <c r="AG239" s="1264"/>
    </row>
    <row r="240" spans="2:33" ht="15.75" hidden="1" customHeight="1" x14ac:dyDescent="0.2">
      <c r="B240" s="1250" t="str">
        <f t="shared" si="7"/>
        <v>PR14SRNWSWW_12</v>
      </c>
      <c r="C240" s="1251" t="s">
        <v>3159</v>
      </c>
      <c r="D240" s="1252" t="s">
        <v>2833</v>
      </c>
      <c r="E240" s="1253"/>
      <c r="F240" s="1254"/>
      <c r="G240" s="1254"/>
      <c r="H240" s="1254"/>
      <c r="I240" s="1254"/>
      <c r="J240" s="1254"/>
      <c r="K240" s="1254"/>
      <c r="L240" s="1254"/>
      <c r="M240" s="1255">
        <f t="shared" si="8"/>
        <v>0</v>
      </c>
      <c r="N240" s="1266">
        <v>12</v>
      </c>
      <c r="O240" s="1259" t="s">
        <v>3193</v>
      </c>
      <c r="P240" s="1258" t="s">
        <v>2720</v>
      </c>
      <c r="Q240" s="1259"/>
      <c r="R240" s="1258"/>
      <c r="S240" s="1259" t="s">
        <v>1880</v>
      </c>
      <c r="T240" s="1259" t="s">
        <v>3194</v>
      </c>
      <c r="U240" s="1265">
        <v>0</v>
      </c>
      <c r="V240" s="1261"/>
      <c r="W240" s="1262"/>
      <c r="X240" s="1262"/>
      <c r="Y240" s="1263"/>
      <c r="Z240" s="1262"/>
      <c r="AA240" s="1264"/>
      <c r="AB240" s="1261"/>
      <c r="AC240" s="1262"/>
      <c r="AD240" s="1262"/>
      <c r="AE240" s="1263"/>
      <c r="AF240" s="1262"/>
      <c r="AG240" s="1264"/>
    </row>
    <row r="241" spans="2:33" ht="15.75" hidden="1" customHeight="1" x14ac:dyDescent="0.2">
      <c r="B241" s="1250" t="str">
        <f t="shared" si="7"/>
        <v>PR14SRNWSWW_13</v>
      </c>
      <c r="C241" s="1251" t="s">
        <v>3159</v>
      </c>
      <c r="D241" s="1252" t="s">
        <v>2833</v>
      </c>
      <c r="E241" s="1253"/>
      <c r="F241" s="1254"/>
      <c r="G241" s="1254"/>
      <c r="H241" s="1254"/>
      <c r="I241" s="1254"/>
      <c r="J241" s="1254"/>
      <c r="K241" s="1254"/>
      <c r="L241" s="1254"/>
      <c r="M241" s="1255">
        <f t="shared" si="8"/>
        <v>0</v>
      </c>
      <c r="N241" s="1266">
        <v>13</v>
      </c>
      <c r="O241" s="1259" t="s">
        <v>3195</v>
      </c>
      <c r="P241" s="1258" t="s">
        <v>2721</v>
      </c>
      <c r="Q241" s="1259" t="s">
        <v>2886</v>
      </c>
      <c r="R241" s="1258"/>
      <c r="S241" s="1259" t="s">
        <v>1912</v>
      </c>
      <c r="T241" s="1259" t="s">
        <v>3196</v>
      </c>
      <c r="U241" s="1260" t="s">
        <v>2824</v>
      </c>
      <c r="V241" s="1261"/>
      <c r="W241" s="1262"/>
      <c r="X241" s="1262"/>
      <c r="Y241" s="1263"/>
      <c r="Z241" s="1262"/>
      <c r="AA241" s="1264"/>
      <c r="AB241" s="1261"/>
      <c r="AC241" s="1262"/>
      <c r="AD241" s="1262"/>
      <c r="AE241" s="1263"/>
      <c r="AF241" s="1262"/>
      <c r="AG241" s="1264"/>
    </row>
    <row r="242" spans="2:33" ht="15.75" hidden="1" customHeight="1" x14ac:dyDescent="0.2">
      <c r="B242" s="1250" t="str">
        <f t="shared" si="7"/>
        <v>PR14SRNWSWW_14</v>
      </c>
      <c r="C242" s="1251" t="s">
        <v>3159</v>
      </c>
      <c r="D242" s="1252" t="s">
        <v>2833</v>
      </c>
      <c r="E242" s="1253"/>
      <c r="F242" s="1254"/>
      <c r="G242" s="1254"/>
      <c r="H242" s="1254"/>
      <c r="I242" s="1254"/>
      <c r="J242" s="1254"/>
      <c r="K242" s="1254"/>
      <c r="L242" s="1254"/>
      <c r="M242" s="1255">
        <f t="shared" si="8"/>
        <v>0</v>
      </c>
      <c r="N242" s="1266">
        <v>14</v>
      </c>
      <c r="O242" s="1259" t="s">
        <v>3197</v>
      </c>
      <c r="P242" s="1258" t="s">
        <v>2721</v>
      </c>
      <c r="Q242" s="1259" t="s">
        <v>2886</v>
      </c>
      <c r="R242" s="1258"/>
      <c r="S242" s="1259" t="s">
        <v>1912</v>
      </c>
      <c r="T242" s="1259" t="s">
        <v>3196</v>
      </c>
      <c r="U242" s="1260" t="s">
        <v>2824</v>
      </c>
      <c r="V242" s="1261"/>
      <c r="W242" s="1262"/>
      <c r="X242" s="1262"/>
      <c r="Y242" s="1263"/>
      <c r="Z242" s="1262"/>
      <c r="AA242" s="1264"/>
      <c r="AB242" s="1261"/>
      <c r="AC242" s="1262"/>
      <c r="AD242" s="1262"/>
      <c r="AE242" s="1263"/>
      <c r="AF242" s="1262"/>
      <c r="AG242" s="1264"/>
    </row>
    <row r="243" spans="2:33" ht="15.75" hidden="1" customHeight="1" x14ac:dyDescent="0.2">
      <c r="B243" s="1250" t="str">
        <f t="shared" si="7"/>
        <v>PR14SRNWSWW_15</v>
      </c>
      <c r="C243" s="1251" t="s">
        <v>3159</v>
      </c>
      <c r="D243" s="1252" t="s">
        <v>2833</v>
      </c>
      <c r="E243" s="1253"/>
      <c r="F243" s="1254"/>
      <c r="G243" s="1254"/>
      <c r="H243" s="1254"/>
      <c r="I243" s="1254"/>
      <c r="J243" s="1254"/>
      <c r="K243" s="1254"/>
      <c r="L243" s="1254"/>
      <c r="M243" s="1255">
        <f t="shared" si="8"/>
        <v>0</v>
      </c>
      <c r="N243" s="1266">
        <v>15</v>
      </c>
      <c r="O243" s="1259" t="s">
        <v>3198</v>
      </c>
      <c r="P243" s="1258" t="s">
        <v>2721</v>
      </c>
      <c r="Q243" s="1259" t="s">
        <v>2886</v>
      </c>
      <c r="R243" s="1258"/>
      <c r="S243" s="1259" t="s">
        <v>1923</v>
      </c>
      <c r="T243" s="1259" t="s">
        <v>3199</v>
      </c>
      <c r="U243" s="1265">
        <v>0</v>
      </c>
      <c r="V243" s="1261"/>
      <c r="W243" s="1262"/>
      <c r="X243" s="1262"/>
      <c r="Y243" s="1263"/>
      <c r="Z243" s="1262"/>
      <c r="AA243" s="1264"/>
      <c r="AB243" s="1261"/>
      <c r="AC243" s="1262"/>
      <c r="AD243" s="1262"/>
      <c r="AE243" s="1263"/>
      <c r="AF243" s="1262"/>
      <c r="AG243" s="1264"/>
    </row>
    <row r="244" spans="2:33" ht="15.75" hidden="1" customHeight="1" x14ac:dyDescent="0.2">
      <c r="B244" s="1250" t="str">
        <f t="shared" si="7"/>
        <v>PR14SRNHHR_1</v>
      </c>
      <c r="C244" s="1251" t="s">
        <v>3159</v>
      </c>
      <c r="D244" s="1252" t="s">
        <v>2782</v>
      </c>
      <c r="E244" s="1253"/>
      <c r="F244" s="1254"/>
      <c r="G244" s="1254"/>
      <c r="H244" s="1254"/>
      <c r="I244" s="1254"/>
      <c r="J244" s="1254"/>
      <c r="K244" s="1254"/>
      <c r="L244" s="1254"/>
      <c r="M244" s="1255">
        <f t="shared" si="8"/>
        <v>0</v>
      </c>
      <c r="N244" s="1266">
        <v>1</v>
      </c>
      <c r="O244" s="1259" t="s">
        <v>3200</v>
      </c>
      <c r="P244" s="1258" t="s">
        <v>2720</v>
      </c>
      <c r="Q244" s="1259"/>
      <c r="R244" s="1258"/>
      <c r="S244" s="1259" t="s">
        <v>1880</v>
      </c>
      <c r="T244" s="1259" t="s">
        <v>3201</v>
      </c>
      <c r="U244" s="1265">
        <v>0</v>
      </c>
      <c r="V244" s="1261"/>
      <c r="W244" s="1262"/>
      <c r="X244" s="1262"/>
      <c r="Y244" s="1263"/>
      <c r="Z244" s="1262"/>
      <c r="AA244" s="1264"/>
      <c r="AB244" s="1261"/>
      <c r="AC244" s="1262"/>
      <c r="AD244" s="1262"/>
      <c r="AE244" s="1263"/>
      <c r="AF244" s="1262"/>
      <c r="AG244" s="1264"/>
    </row>
    <row r="245" spans="2:33" ht="15.75" hidden="1" customHeight="1" x14ac:dyDescent="0.2">
      <c r="B245" s="1250" t="str">
        <f t="shared" si="7"/>
        <v>PR14SRNHHR_2</v>
      </c>
      <c r="C245" s="1251" t="s">
        <v>3159</v>
      </c>
      <c r="D245" s="1252" t="s">
        <v>2782</v>
      </c>
      <c r="E245" s="1253"/>
      <c r="F245" s="1254"/>
      <c r="G245" s="1254"/>
      <c r="H245" s="1254"/>
      <c r="I245" s="1254"/>
      <c r="J245" s="1254"/>
      <c r="K245" s="1254"/>
      <c r="L245" s="1254"/>
      <c r="M245" s="1255">
        <f t="shared" si="8"/>
        <v>0</v>
      </c>
      <c r="N245" s="1266">
        <v>2</v>
      </c>
      <c r="O245" s="1259" t="s">
        <v>3202</v>
      </c>
      <c r="P245" s="1258" t="s">
        <v>2720</v>
      </c>
      <c r="Q245" s="1259"/>
      <c r="R245" s="1258"/>
      <c r="S245" s="1259" t="s">
        <v>1880</v>
      </c>
      <c r="T245" s="1259" t="s">
        <v>3203</v>
      </c>
      <c r="U245" s="1260" t="s">
        <v>2718</v>
      </c>
      <c r="V245" s="1261"/>
      <c r="W245" s="1262"/>
      <c r="X245" s="1262"/>
      <c r="Y245" s="1263"/>
      <c r="Z245" s="1262"/>
      <c r="AA245" s="1264"/>
      <c r="AB245" s="1261"/>
      <c r="AC245" s="1262"/>
      <c r="AD245" s="1262"/>
      <c r="AE245" s="1263"/>
      <c r="AF245" s="1262"/>
      <c r="AG245" s="1264"/>
    </row>
    <row r="246" spans="2:33" ht="15.75" hidden="1" customHeight="1" x14ac:dyDescent="0.2">
      <c r="B246" s="1250" t="str">
        <f t="shared" si="7"/>
        <v>PR14SRNHHR_3</v>
      </c>
      <c r="C246" s="1251" t="s">
        <v>3159</v>
      </c>
      <c r="D246" s="1252" t="s">
        <v>2782</v>
      </c>
      <c r="E246" s="1253"/>
      <c r="F246" s="1254"/>
      <c r="G246" s="1254"/>
      <c r="H246" s="1254"/>
      <c r="I246" s="1254"/>
      <c r="J246" s="1254"/>
      <c r="K246" s="1254"/>
      <c r="L246" s="1254"/>
      <c r="M246" s="1255">
        <f t="shared" si="8"/>
        <v>0</v>
      </c>
      <c r="N246" s="1266">
        <v>3</v>
      </c>
      <c r="O246" s="1259" t="s">
        <v>3204</v>
      </c>
      <c r="P246" s="1258" t="s">
        <v>2720</v>
      </c>
      <c r="Q246" s="1259"/>
      <c r="R246" s="1258"/>
      <c r="S246" s="1259" t="s">
        <v>1880</v>
      </c>
      <c r="T246" s="1259" t="s">
        <v>3205</v>
      </c>
      <c r="U246" s="1260" t="s">
        <v>2718</v>
      </c>
      <c r="V246" s="1261"/>
      <c r="W246" s="1262"/>
      <c r="X246" s="1262"/>
      <c r="Y246" s="1263"/>
      <c r="Z246" s="1262"/>
      <c r="AA246" s="1264"/>
      <c r="AB246" s="1261"/>
      <c r="AC246" s="1262"/>
      <c r="AD246" s="1262"/>
      <c r="AE246" s="1263"/>
      <c r="AF246" s="1262"/>
      <c r="AG246" s="1264"/>
    </row>
    <row r="247" spans="2:33" ht="15.75" hidden="1" customHeight="1" x14ac:dyDescent="0.2">
      <c r="B247" s="1250" t="str">
        <f t="shared" si="7"/>
        <v>PR14SRNHHR_4</v>
      </c>
      <c r="C247" s="1251" t="s">
        <v>3159</v>
      </c>
      <c r="D247" s="1252" t="s">
        <v>2782</v>
      </c>
      <c r="E247" s="1253"/>
      <c r="F247" s="1254"/>
      <c r="G247" s="1254"/>
      <c r="H247" s="1254"/>
      <c r="I247" s="1254"/>
      <c r="J247" s="1254"/>
      <c r="K247" s="1254"/>
      <c r="L247" s="1254"/>
      <c r="M247" s="1255">
        <f t="shared" si="8"/>
        <v>0</v>
      </c>
      <c r="N247" s="1266">
        <v>4</v>
      </c>
      <c r="O247" s="1259" t="s">
        <v>3206</v>
      </c>
      <c r="P247" s="1258" t="s">
        <v>2720</v>
      </c>
      <c r="Q247" s="1259"/>
      <c r="R247" s="1258"/>
      <c r="S247" s="1259" t="s">
        <v>1880</v>
      </c>
      <c r="T247" s="1259" t="s">
        <v>3207</v>
      </c>
      <c r="U247" s="1260" t="s">
        <v>2718</v>
      </c>
      <c r="V247" s="1261"/>
      <c r="W247" s="1262"/>
      <c r="X247" s="1262"/>
      <c r="Y247" s="1263"/>
      <c r="Z247" s="1262"/>
      <c r="AA247" s="1264"/>
      <c r="AB247" s="1261"/>
      <c r="AC247" s="1262"/>
      <c r="AD247" s="1262"/>
      <c r="AE247" s="1263"/>
      <c r="AF247" s="1262"/>
      <c r="AG247" s="1264"/>
    </row>
    <row r="248" spans="2:33" ht="15.75" hidden="1" customHeight="1" x14ac:dyDescent="0.2">
      <c r="B248" s="1250" t="str">
        <f t="shared" si="7"/>
        <v>PR14SRNHHR_5</v>
      </c>
      <c r="C248" s="1251" t="s">
        <v>3159</v>
      </c>
      <c r="D248" s="1252" t="s">
        <v>2782</v>
      </c>
      <c r="E248" s="1253"/>
      <c r="F248" s="1254"/>
      <c r="G248" s="1254"/>
      <c r="H248" s="1254"/>
      <c r="I248" s="1254"/>
      <c r="J248" s="1254"/>
      <c r="K248" s="1254"/>
      <c r="L248" s="1254"/>
      <c r="M248" s="1255">
        <f t="shared" si="8"/>
        <v>0</v>
      </c>
      <c r="N248" s="1266">
        <v>5</v>
      </c>
      <c r="O248" s="1259" t="s">
        <v>3208</v>
      </c>
      <c r="P248" s="1258" t="s">
        <v>2720</v>
      </c>
      <c r="Q248" s="1259"/>
      <c r="R248" s="1258"/>
      <c r="S248" s="1259" t="s">
        <v>1923</v>
      </c>
      <c r="T248" s="1259" t="s">
        <v>3209</v>
      </c>
      <c r="U248" s="1265">
        <v>0</v>
      </c>
      <c r="V248" s="1261"/>
      <c r="W248" s="1262"/>
      <c r="X248" s="1262"/>
      <c r="Y248" s="1263"/>
      <c r="Z248" s="1262"/>
      <c r="AA248" s="1264"/>
      <c r="AB248" s="1261"/>
      <c r="AC248" s="1262"/>
      <c r="AD248" s="1262"/>
      <c r="AE248" s="1263"/>
      <c r="AF248" s="1262"/>
      <c r="AG248" s="1264"/>
    </row>
    <row r="249" spans="2:33" ht="15.75" hidden="1" customHeight="1" x14ac:dyDescent="0.2">
      <c r="B249" s="1250" t="str">
        <f t="shared" si="7"/>
        <v>PR14SRNHHR_6</v>
      </c>
      <c r="C249" s="1251" t="s">
        <v>3159</v>
      </c>
      <c r="D249" s="1252" t="s">
        <v>2782</v>
      </c>
      <c r="E249" s="1253"/>
      <c r="F249" s="1254"/>
      <c r="G249" s="1254"/>
      <c r="H249" s="1254"/>
      <c r="I249" s="1254"/>
      <c r="J249" s="1254"/>
      <c r="K249" s="1254"/>
      <c r="L249" s="1254"/>
      <c r="M249" s="1255">
        <f t="shared" si="8"/>
        <v>0</v>
      </c>
      <c r="N249" s="1266">
        <v>6</v>
      </c>
      <c r="O249" s="1259" t="s">
        <v>3210</v>
      </c>
      <c r="P249" s="1258" t="s">
        <v>2720</v>
      </c>
      <c r="Q249" s="1259"/>
      <c r="R249" s="1258"/>
      <c r="S249" s="1259" t="s">
        <v>1923</v>
      </c>
      <c r="T249" s="1259" t="s">
        <v>3211</v>
      </c>
      <c r="U249" s="1265">
        <v>0</v>
      </c>
      <c r="V249" s="1261"/>
      <c r="W249" s="1262"/>
      <c r="X249" s="1262"/>
      <c r="Y249" s="1263"/>
      <c r="Z249" s="1262"/>
      <c r="AA249" s="1264"/>
      <c r="AB249" s="1261"/>
      <c r="AC249" s="1262"/>
      <c r="AD249" s="1262"/>
      <c r="AE249" s="1263"/>
      <c r="AF249" s="1262"/>
      <c r="AG249" s="1264"/>
    </row>
    <row r="250" spans="2:33" ht="15.75" hidden="1" customHeight="1" x14ac:dyDescent="0.2">
      <c r="B250" s="1250" t="str">
        <f t="shared" si="7"/>
        <v>PR14SRNHHR_7</v>
      </c>
      <c r="C250" s="1251" t="s">
        <v>3159</v>
      </c>
      <c r="D250" s="1252" t="s">
        <v>2782</v>
      </c>
      <c r="E250" s="1253"/>
      <c r="F250" s="1254"/>
      <c r="G250" s="1254"/>
      <c r="H250" s="1254"/>
      <c r="I250" s="1254"/>
      <c r="J250" s="1254"/>
      <c r="K250" s="1254"/>
      <c r="L250" s="1254"/>
      <c r="M250" s="1255">
        <f t="shared" si="8"/>
        <v>0</v>
      </c>
      <c r="N250" s="1266">
        <v>7</v>
      </c>
      <c r="O250" s="1259" t="s">
        <v>3212</v>
      </c>
      <c r="P250" s="1258" t="s">
        <v>2720</v>
      </c>
      <c r="Q250" s="1259"/>
      <c r="R250" s="1258"/>
      <c r="S250" s="1259" t="s">
        <v>1880</v>
      </c>
      <c r="T250" s="1259" t="s">
        <v>3213</v>
      </c>
      <c r="U250" s="1265">
        <v>0</v>
      </c>
      <c r="V250" s="1261"/>
      <c r="W250" s="1262"/>
      <c r="X250" s="1262"/>
      <c r="Y250" s="1263"/>
      <c r="Z250" s="1262"/>
      <c r="AA250" s="1264"/>
      <c r="AB250" s="1261"/>
      <c r="AC250" s="1262"/>
      <c r="AD250" s="1262"/>
      <c r="AE250" s="1263"/>
      <c r="AF250" s="1262"/>
      <c r="AG250" s="1264"/>
    </row>
    <row r="251" spans="2:33" ht="15.75" hidden="1" customHeight="1" x14ac:dyDescent="0.2">
      <c r="B251" s="1250" t="str">
        <f t="shared" si="7"/>
        <v>PR14SRNHHR_8</v>
      </c>
      <c r="C251" s="1251" t="s">
        <v>3159</v>
      </c>
      <c r="D251" s="1252" t="s">
        <v>2782</v>
      </c>
      <c r="E251" s="1253"/>
      <c r="F251" s="1254"/>
      <c r="G251" s="1254"/>
      <c r="H251" s="1254"/>
      <c r="I251" s="1254"/>
      <c r="J251" s="1254"/>
      <c r="K251" s="1254"/>
      <c r="L251" s="1254"/>
      <c r="M251" s="1255">
        <f t="shared" si="8"/>
        <v>0</v>
      </c>
      <c r="N251" s="1266">
        <v>8</v>
      </c>
      <c r="O251" s="1259" t="s">
        <v>3214</v>
      </c>
      <c r="P251" s="1258" t="s">
        <v>2719</v>
      </c>
      <c r="Q251" s="1259" t="s">
        <v>2717</v>
      </c>
      <c r="R251" s="1258"/>
      <c r="S251" s="1259" t="s">
        <v>2722</v>
      </c>
      <c r="T251" s="1259" t="s">
        <v>2785</v>
      </c>
      <c r="U251" s="1265">
        <v>0</v>
      </c>
      <c r="V251" s="1261"/>
      <c r="W251" s="1262"/>
      <c r="X251" s="1262"/>
      <c r="Y251" s="1263"/>
      <c r="Z251" s="1262"/>
      <c r="AA251" s="1264"/>
      <c r="AB251" s="1261"/>
      <c r="AC251" s="1262"/>
      <c r="AD251" s="1262"/>
      <c r="AE251" s="1263"/>
      <c r="AF251" s="1262"/>
      <c r="AG251" s="1264"/>
    </row>
    <row r="252" spans="2:33" ht="15.75" hidden="1" customHeight="1" x14ac:dyDescent="0.2">
      <c r="B252" s="1250" t="str">
        <f t="shared" si="7"/>
        <v>PR14SSCWSW_1.1</v>
      </c>
      <c r="C252" s="1251" t="s">
        <v>3215</v>
      </c>
      <c r="D252" s="1252" t="s">
        <v>2751</v>
      </c>
      <c r="E252" s="1253"/>
      <c r="F252" s="1254"/>
      <c r="G252" s="1254"/>
      <c r="H252" s="1254"/>
      <c r="I252" s="1254"/>
      <c r="J252" s="1254"/>
      <c r="K252" s="1254"/>
      <c r="L252" s="1254"/>
      <c r="M252" s="1255">
        <f t="shared" si="8"/>
        <v>0</v>
      </c>
      <c r="N252" s="1266">
        <v>1.1000000000000001</v>
      </c>
      <c r="O252" s="1259" t="s">
        <v>3216</v>
      </c>
      <c r="P252" s="1258" t="s">
        <v>2721</v>
      </c>
      <c r="Q252" s="1259" t="s">
        <v>2717</v>
      </c>
      <c r="R252" s="1258"/>
      <c r="S252" s="1259" t="s">
        <v>1880</v>
      </c>
      <c r="T252" s="1259" t="s">
        <v>2767</v>
      </c>
      <c r="U252" s="1260">
        <v>3</v>
      </c>
      <c r="V252" s="1261"/>
      <c r="W252" s="1262"/>
      <c r="X252" s="1262"/>
      <c r="Y252" s="1263"/>
      <c r="Z252" s="1262"/>
      <c r="AA252" s="1264"/>
      <c r="AB252" s="1261"/>
      <c r="AC252" s="1262"/>
      <c r="AD252" s="1262"/>
      <c r="AE252" s="1263"/>
      <c r="AF252" s="1262"/>
      <c r="AG252" s="1264"/>
    </row>
    <row r="253" spans="2:33" ht="15.75" hidden="1" customHeight="1" x14ac:dyDescent="0.2">
      <c r="B253" s="1250" t="str">
        <f t="shared" si="7"/>
        <v>PR14SSCWSW_1.2</v>
      </c>
      <c r="C253" s="1251" t="s">
        <v>3215</v>
      </c>
      <c r="D253" s="1252" t="s">
        <v>2751</v>
      </c>
      <c r="E253" s="1253"/>
      <c r="F253" s="1254"/>
      <c r="G253" s="1254"/>
      <c r="H253" s="1254"/>
      <c r="I253" s="1254"/>
      <c r="J253" s="1254"/>
      <c r="K253" s="1254"/>
      <c r="L253" s="1254"/>
      <c r="M253" s="1255">
        <f t="shared" si="8"/>
        <v>0</v>
      </c>
      <c r="N253" s="1266">
        <v>1.2</v>
      </c>
      <c r="O253" s="1259" t="s">
        <v>3217</v>
      </c>
      <c r="P253" s="1258" t="s">
        <v>2719</v>
      </c>
      <c r="Q253" s="1259" t="s">
        <v>2717</v>
      </c>
      <c r="R253" s="1258"/>
      <c r="S253" s="1259" t="s">
        <v>1923</v>
      </c>
      <c r="T253" s="1259" t="s">
        <v>3218</v>
      </c>
      <c r="U253" s="1260">
        <v>2</v>
      </c>
      <c r="V253" s="1261"/>
      <c r="W253" s="1262"/>
      <c r="X253" s="1262"/>
      <c r="Y253" s="1263"/>
      <c r="Z253" s="1262"/>
      <c r="AA253" s="1264"/>
      <c r="AB253" s="1261"/>
      <c r="AC253" s="1262"/>
      <c r="AD253" s="1262"/>
      <c r="AE253" s="1263"/>
      <c r="AF253" s="1262"/>
      <c r="AG253" s="1264"/>
    </row>
    <row r="254" spans="2:33" ht="15.75" hidden="1" customHeight="1" x14ac:dyDescent="0.2">
      <c r="B254" s="1250" t="str">
        <f t="shared" si="7"/>
        <v>PR14SSCWSW_2.1</v>
      </c>
      <c r="C254" s="1251" t="s">
        <v>3215</v>
      </c>
      <c r="D254" s="1252" t="s">
        <v>2751</v>
      </c>
      <c r="E254" s="1253"/>
      <c r="F254" s="1254"/>
      <c r="G254" s="1254"/>
      <c r="H254" s="1254"/>
      <c r="I254" s="1254"/>
      <c r="J254" s="1254"/>
      <c r="K254" s="1254"/>
      <c r="L254" s="1254"/>
      <c r="M254" s="1255">
        <f t="shared" si="8"/>
        <v>0</v>
      </c>
      <c r="N254" s="1266">
        <v>2.1</v>
      </c>
      <c r="O254" s="1259" t="s">
        <v>3219</v>
      </c>
      <c r="P254" s="1258" t="s">
        <v>2719</v>
      </c>
      <c r="Q254" s="1259" t="s">
        <v>2717</v>
      </c>
      <c r="R254" s="1258"/>
      <c r="S254" s="1259" t="s">
        <v>2723</v>
      </c>
      <c r="T254" s="1259" t="s">
        <v>2790</v>
      </c>
      <c r="U254" s="1260">
        <v>1</v>
      </c>
      <c r="V254" s="1261"/>
      <c r="W254" s="1262"/>
      <c r="X254" s="1262"/>
      <c r="Y254" s="1263"/>
      <c r="Z254" s="1262"/>
      <c r="AA254" s="1264"/>
      <c r="AB254" s="1261"/>
      <c r="AC254" s="1262"/>
      <c r="AD254" s="1262"/>
      <c r="AE254" s="1263"/>
      <c r="AF254" s="1262"/>
      <c r="AG254" s="1264"/>
    </row>
    <row r="255" spans="2:33" ht="15.75" hidden="1" customHeight="1" x14ac:dyDescent="0.2">
      <c r="B255" s="1250" t="str">
        <f t="shared" si="7"/>
        <v>PR14SSCWSW_2.2</v>
      </c>
      <c r="C255" s="1251" t="s">
        <v>3215</v>
      </c>
      <c r="D255" s="1252" t="s">
        <v>2751</v>
      </c>
      <c r="E255" s="1253"/>
      <c r="F255" s="1254"/>
      <c r="G255" s="1254"/>
      <c r="H255" s="1254"/>
      <c r="I255" s="1254"/>
      <c r="J255" s="1254"/>
      <c r="K255" s="1254"/>
      <c r="L255" s="1254"/>
      <c r="M255" s="1255">
        <f t="shared" si="8"/>
        <v>0</v>
      </c>
      <c r="N255" s="1266">
        <v>2.2000000000000002</v>
      </c>
      <c r="O255" s="1259" t="s">
        <v>3220</v>
      </c>
      <c r="P255" s="1258" t="s">
        <v>2721</v>
      </c>
      <c r="Q255" s="1259" t="s">
        <v>2717</v>
      </c>
      <c r="R255" s="1258"/>
      <c r="S255" s="1259" t="s">
        <v>2827</v>
      </c>
      <c r="T255" s="1259" t="s">
        <v>2887</v>
      </c>
      <c r="U255" s="1260" t="s">
        <v>2824</v>
      </c>
      <c r="V255" s="1261"/>
      <c r="W255" s="1262"/>
      <c r="X255" s="1262"/>
      <c r="Y255" s="1263"/>
      <c r="Z255" s="1262"/>
      <c r="AA255" s="1264"/>
      <c r="AB255" s="1261"/>
      <c r="AC255" s="1262"/>
      <c r="AD255" s="1262"/>
      <c r="AE255" s="1263"/>
      <c r="AF255" s="1262"/>
      <c r="AG255" s="1264"/>
    </row>
    <row r="256" spans="2:33" ht="15.75" hidden="1" customHeight="1" x14ac:dyDescent="0.2">
      <c r="B256" s="1250" t="str">
        <f t="shared" si="7"/>
        <v>PR14SSCWSW_2.3</v>
      </c>
      <c r="C256" s="1251" t="s">
        <v>3215</v>
      </c>
      <c r="D256" s="1252" t="s">
        <v>2751</v>
      </c>
      <c r="E256" s="1253"/>
      <c r="F256" s="1254"/>
      <c r="G256" s="1254"/>
      <c r="H256" s="1254"/>
      <c r="I256" s="1254"/>
      <c r="J256" s="1254"/>
      <c r="K256" s="1254"/>
      <c r="L256" s="1254"/>
      <c r="M256" s="1255">
        <f t="shared" si="8"/>
        <v>0</v>
      </c>
      <c r="N256" s="1266">
        <v>2.2999999999999998</v>
      </c>
      <c r="O256" s="1259" t="s">
        <v>3221</v>
      </c>
      <c r="P256" s="1258" t="s">
        <v>2721</v>
      </c>
      <c r="Q256" s="1259" t="s">
        <v>2717</v>
      </c>
      <c r="R256" s="1258"/>
      <c r="S256" s="1259" t="s">
        <v>2827</v>
      </c>
      <c r="T256" s="1259" t="s">
        <v>2887</v>
      </c>
      <c r="U256" s="1260" t="s">
        <v>2824</v>
      </c>
      <c r="V256" s="1261"/>
      <c r="W256" s="1262"/>
      <c r="X256" s="1262"/>
      <c r="Y256" s="1263"/>
      <c r="Z256" s="1262"/>
      <c r="AA256" s="1264"/>
      <c r="AB256" s="1261"/>
      <c r="AC256" s="1262"/>
      <c r="AD256" s="1262"/>
      <c r="AE256" s="1263"/>
      <c r="AF256" s="1262"/>
      <c r="AG256" s="1264"/>
    </row>
    <row r="257" spans="2:33" ht="15.75" hidden="1" customHeight="1" x14ac:dyDescent="0.2">
      <c r="B257" s="1250" t="str">
        <f t="shared" si="7"/>
        <v>PR14SSCWSW_4.1</v>
      </c>
      <c r="C257" s="1251" t="s">
        <v>3215</v>
      </c>
      <c r="D257" s="1252" t="s">
        <v>2751</v>
      </c>
      <c r="E257" s="1253"/>
      <c r="F257" s="1254"/>
      <c r="G257" s="1254"/>
      <c r="H257" s="1254"/>
      <c r="I257" s="1254"/>
      <c r="J257" s="1254"/>
      <c r="K257" s="1254"/>
      <c r="L257" s="1254"/>
      <c r="M257" s="1255">
        <f t="shared" si="8"/>
        <v>0</v>
      </c>
      <c r="N257" s="1266">
        <v>4.0999999999999996</v>
      </c>
      <c r="O257" s="1259" t="s">
        <v>3222</v>
      </c>
      <c r="P257" s="1258" t="s">
        <v>2719</v>
      </c>
      <c r="Q257" s="1259" t="s">
        <v>2717</v>
      </c>
      <c r="R257" s="1258"/>
      <c r="S257" s="1259" t="s">
        <v>1923</v>
      </c>
      <c r="T257" s="1259" t="s">
        <v>2754</v>
      </c>
      <c r="U257" s="1260">
        <v>1</v>
      </c>
      <c r="V257" s="1261"/>
      <c r="W257" s="1262"/>
      <c r="X257" s="1262"/>
      <c r="Y257" s="1263"/>
      <c r="Z257" s="1262"/>
      <c r="AA257" s="1264"/>
      <c r="AB257" s="1261"/>
      <c r="AC257" s="1262"/>
      <c r="AD257" s="1262"/>
      <c r="AE257" s="1263"/>
      <c r="AF257" s="1262"/>
      <c r="AG257" s="1264"/>
    </row>
    <row r="258" spans="2:33" ht="15.75" hidden="1" customHeight="1" x14ac:dyDescent="0.2">
      <c r="B258" s="1250" t="str">
        <f t="shared" si="7"/>
        <v>PR14SSCWSW_4.2</v>
      </c>
      <c r="C258" s="1251" t="s">
        <v>3215</v>
      </c>
      <c r="D258" s="1252" t="s">
        <v>2751</v>
      </c>
      <c r="E258" s="1253"/>
      <c r="F258" s="1254"/>
      <c r="G258" s="1254"/>
      <c r="H258" s="1254"/>
      <c r="I258" s="1254"/>
      <c r="J258" s="1254"/>
      <c r="K258" s="1254"/>
      <c r="L258" s="1254"/>
      <c r="M258" s="1255">
        <f t="shared" si="8"/>
        <v>0</v>
      </c>
      <c r="N258" s="1266">
        <v>4.2</v>
      </c>
      <c r="O258" s="1259" t="s">
        <v>3223</v>
      </c>
      <c r="P258" s="1258" t="s">
        <v>2719</v>
      </c>
      <c r="Q258" s="1259" t="s">
        <v>2717</v>
      </c>
      <c r="R258" s="1258"/>
      <c r="S258" s="1259" t="s">
        <v>1923</v>
      </c>
      <c r="T258" s="1259" t="s">
        <v>2754</v>
      </c>
      <c r="U258" s="1260">
        <v>1</v>
      </c>
      <c r="V258" s="1261"/>
      <c r="W258" s="1262"/>
      <c r="X258" s="1262"/>
      <c r="Y258" s="1263"/>
      <c r="Z258" s="1262"/>
      <c r="AA258" s="1264"/>
      <c r="AB258" s="1261"/>
      <c r="AC258" s="1262"/>
      <c r="AD258" s="1262"/>
      <c r="AE258" s="1263"/>
      <c r="AF258" s="1262"/>
      <c r="AG258" s="1264"/>
    </row>
    <row r="259" spans="2:33" ht="15.75" hidden="1" customHeight="1" x14ac:dyDescent="0.2">
      <c r="B259" s="1250" t="str">
        <f t="shared" si="7"/>
        <v>PR14SSCWSW_4.3</v>
      </c>
      <c r="C259" s="1251" t="s">
        <v>3215</v>
      </c>
      <c r="D259" s="1252" t="s">
        <v>2751</v>
      </c>
      <c r="E259" s="1253"/>
      <c r="F259" s="1254"/>
      <c r="G259" s="1254"/>
      <c r="H259" s="1254"/>
      <c r="I259" s="1254"/>
      <c r="J259" s="1254"/>
      <c r="K259" s="1254"/>
      <c r="L259" s="1254"/>
      <c r="M259" s="1255">
        <f t="shared" si="8"/>
        <v>0</v>
      </c>
      <c r="N259" s="1266">
        <v>4.3</v>
      </c>
      <c r="O259" s="1259" t="s">
        <v>3224</v>
      </c>
      <c r="P259" s="1258" t="s">
        <v>2720</v>
      </c>
      <c r="Q259" s="1259"/>
      <c r="R259" s="1258"/>
      <c r="S259" s="1259" t="s">
        <v>1923</v>
      </c>
      <c r="T259" s="1259" t="s">
        <v>2915</v>
      </c>
      <c r="U259" s="1260">
        <v>2</v>
      </c>
      <c r="V259" s="1261"/>
      <c r="W259" s="1262"/>
      <c r="X259" s="1262"/>
      <c r="Y259" s="1263"/>
      <c r="Z259" s="1262"/>
      <c r="AA259" s="1264"/>
      <c r="AB259" s="1261"/>
      <c r="AC259" s="1262"/>
      <c r="AD259" s="1262"/>
      <c r="AE259" s="1263"/>
      <c r="AF259" s="1262"/>
      <c r="AG259" s="1264"/>
    </row>
    <row r="260" spans="2:33" ht="15.75" hidden="1" customHeight="1" x14ac:dyDescent="0.2">
      <c r="B260" s="1250" t="str">
        <f t="shared" si="7"/>
        <v>PR14SSCWSW_4.4</v>
      </c>
      <c r="C260" s="1251" t="s">
        <v>3215</v>
      </c>
      <c r="D260" s="1252" t="s">
        <v>2751</v>
      </c>
      <c r="E260" s="1253"/>
      <c r="F260" s="1254"/>
      <c r="G260" s="1254"/>
      <c r="H260" s="1254"/>
      <c r="I260" s="1254"/>
      <c r="J260" s="1254"/>
      <c r="K260" s="1254"/>
      <c r="L260" s="1254"/>
      <c r="M260" s="1255">
        <f t="shared" si="8"/>
        <v>0</v>
      </c>
      <c r="N260" s="1266">
        <v>4.4000000000000004</v>
      </c>
      <c r="O260" s="1259" t="s">
        <v>3225</v>
      </c>
      <c r="P260" s="1258" t="s">
        <v>2720</v>
      </c>
      <c r="Q260" s="1259"/>
      <c r="R260" s="1258"/>
      <c r="S260" s="1259" t="s">
        <v>1923</v>
      </c>
      <c r="T260" s="1259" t="s">
        <v>3226</v>
      </c>
      <c r="U260" s="1265">
        <v>0</v>
      </c>
      <c r="V260" s="1261"/>
      <c r="W260" s="1262"/>
      <c r="X260" s="1262"/>
      <c r="Y260" s="1263"/>
      <c r="Z260" s="1262"/>
      <c r="AA260" s="1264"/>
      <c r="AB260" s="1261"/>
      <c r="AC260" s="1262"/>
      <c r="AD260" s="1262"/>
      <c r="AE260" s="1263"/>
      <c r="AF260" s="1262"/>
      <c r="AG260" s="1264"/>
    </row>
    <row r="261" spans="2:33" ht="15.75" hidden="1" customHeight="1" x14ac:dyDescent="0.2">
      <c r="B261" s="1250" t="str">
        <f t="shared" si="7"/>
        <v>PR14SSCWSW_4.5</v>
      </c>
      <c r="C261" s="1251" t="s">
        <v>3215</v>
      </c>
      <c r="D261" s="1252" t="s">
        <v>2751</v>
      </c>
      <c r="E261" s="1253"/>
      <c r="F261" s="1254"/>
      <c r="G261" s="1254"/>
      <c r="H261" s="1254"/>
      <c r="I261" s="1254"/>
      <c r="J261" s="1254"/>
      <c r="K261" s="1254"/>
      <c r="L261" s="1254"/>
      <c r="M261" s="1255">
        <f t="shared" si="8"/>
        <v>0</v>
      </c>
      <c r="N261" s="1266">
        <v>4.5</v>
      </c>
      <c r="O261" s="1259" t="s">
        <v>3227</v>
      </c>
      <c r="P261" s="1258" t="s">
        <v>2720</v>
      </c>
      <c r="Q261" s="1259"/>
      <c r="R261" s="1258"/>
      <c r="S261" s="1259" t="s">
        <v>1923</v>
      </c>
      <c r="T261" s="1259" t="s">
        <v>3228</v>
      </c>
      <c r="U261" s="1265">
        <v>0</v>
      </c>
      <c r="V261" s="1261"/>
      <c r="W261" s="1262"/>
      <c r="X261" s="1262"/>
      <c r="Y261" s="1263"/>
      <c r="Z261" s="1262"/>
      <c r="AA261" s="1264"/>
      <c r="AB261" s="1261"/>
      <c r="AC261" s="1262"/>
      <c r="AD261" s="1262"/>
      <c r="AE261" s="1263"/>
      <c r="AF261" s="1262"/>
      <c r="AG261" s="1264"/>
    </row>
    <row r="262" spans="2:33" ht="15.75" hidden="1" customHeight="1" x14ac:dyDescent="0.2">
      <c r="B262" s="1250" t="str">
        <f t="shared" ref="B262:B325" si="9">CONCATENATE("PR14", C262, D262, "_", N262)</f>
        <v>PR14SSCWSW_5.1</v>
      </c>
      <c r="C262" s="1251" t="s">
        <v>3215</v>
      </c>
      <c r="D262" s="1252" t="s">
        <v>2751</v>
      </c>
      <c r="E262" s="1253"/>
      <c r="F262" s="1254"/>
      <c r="G262" s="1254"/>
      <c r="H262" s="1254"/>
      <c r="I262" s="1254"/>
      <c r="J262" s="1254"/>
      <c r="K262" s="1254"/>
      <c r="L262" s="1254"/>
      <c r="M262" s="1255">
        <f t="shared" si="8"/>
        <v>0</v>
      </c>
      <c r="N262" s="1266">
        <v>5.0999999999999996</v>
      </c>
      <c r="O262" s="1259" t="s">
        <v>3229</v>
      </c>
      <c r="P262" s="1258" t="s">
        <v>2720</v>
      </c>
      <c r="Q262" s="1259"/>
      <c r="R262" s="1258"/>
      <c r="S262" s="1259" t="s">
        <v>1880</v>
      </c>
      <c r="T262" s="1259" t="s">
        <v>3230</v>
      </c>
      <c r="U262" s="1265">
        <v>0</v>
      </c>
      <c r="V262" s="1261"/>
      <c r="W262" s="1262"/>
      <c r="X262" s="1262"/>
      <c r="Y262" s="1263"/>
      <c r="Z262" s="1262"/>
      <c r="AA262" s="1264"/>
      <c r="AB262" s="1261"/>
      <c r="AC262" s="1262"/>
      <c r="AD262" s="1262"/>
      <c r="AE262" s="1263"/>
      <c r="AF262" s="1262"/>
      <c r="AG262" s="1264"/>
    </row>
    <row r="263" spans="2:33" ht="15.75" hidden="1" customHeight="1" x14ac:dyDescent="0.2">
      <c r="B263" s="1250" t="str">
        <f t="shared" si="9"/>
        <v>PR14SSCWSW_5.2</v>
      </c>
      <c r="C263" s="1251" t="s">
        <v>3215</v>
      </c>
      <c r="D263" s="1252" t="s">
        <v>2751</v>
      </c>
      <c r="E263" s="1253"/>
      <c r="F263" s="1254"/>
      <c r="G263" s="1254"/>
      <c r="H263" s="1254"/>
      <c r="I263" s="1254"/>
      <c r="J263" s="1254"/>
      <c r="K263" s="1254"/>
      <c r="L263" s="1254"/>
      <c r="M263" s="1255">
        <f t="shared" ref="M263:M326" si="10">SUM(E263:L263)</f>
        <v>0</v>
      </c>
      <c r="N263" s="1266">
        <v>5.2</v>
      </c>
      <c r="O263" s="1259" t="s">
        <v>3231</v>
      </c>
      <c r="P263" s="1258" t="s">
        <v>2720</v>
      </c>
      <c r="Q263" s="1259"/>
      <c r="R263" s="1258"/>
      <c r="S263" s="1259" t="s">
        <v>1923</v>
      </c>
      <c r="T263" s="1259" t="s">
        <v>3232</v>
      </c>
      <c r="U263" s="1265">
        <v>0</v>
      </c>
      <c r="V263" s="1261"/>
      <c r="W263" s="1262"/>
      <c r="X263" s="1262"/>
      <c r="Y263" s="1263"/>
      <c r="Z263" s="1262"/>
      <c r="AA263" s="1264"/>
      <c r="AB263" s="1261"/>
      <c r="AC263" s="1262"/>
      <c r="AD263" s="1262"/>
      <c r="AE263" s="1263"/>
      <c r="AF263" s="1262"/>
      <c r="AG263" s="1264"/>
    </row>
    <row r="264" spans="2:33" ht="15.75" hidden="1" customHeight="1" x14ac:dyDescent="0.2">
      <c r="B264" s="1250" t="str">
        <f t="shared" si="9"/>
        <v>PR14SSCHHR_3.1</v>
      </c>
      <c r="C264" s="1251" t="s">
        <v>3215</v>
      </c>
      <c r="D264" s="1252" t="s">
        <v>2782</v>
      </c>
      <c r="E264" s="1253"/>
      <c r="F264" s="1254"/>
      <c r="G264" s="1254"/>
      <c r="H264" s="1254"/>
      <c r="I264" s="1254"/>
      <c r="J264" s="1254"/>
      <c r="K264" s="1254"/>
      <c r="L264" s="1254"/>
      <c r="M264" s="1255">
        <f t="shared" si="10"/>
        <v>0</v>
      </c>
      <c r="N264" s="1266">
        <v>3.1</v>
      </c>
      <c r="O264" s="1259" t="s">
        <v>3233</v>
      </c>
      <c r="P264" s="1258" t="s">
        <v>2719</v>
      </c>
      <c r="Q264" s="1259" t="s">
        <v>2717</v>
      </c>
      <c r="R264" s="1258"/>
      <c r="S264" s="1259" t="s">
        <v>2722</v>
      </c>
      <c r="T264" s="1259" t="s">
        <v>2785</v>
      </c>
      <c r="U264" s="1260">
        <v>1</v>
      </c>
      <c r="V264" s="1261"/>
      <c r="W264" s="1262"/>
      <c r="X264" s="1262"/>
      <c r="Y264" s="1263"/>
      <c r="Z264" s="1262"/>
      <c r="AA264" s="1264"/>
      <c r="AB264" s="1261"/>
      <c r="AC264" s="1262"/>
      <c r="AD264" s="1262"/>
      <c r="AE264" s="1263"/>
      <c r="AF264" s="1262"/>
      <c r="AG264" s="1264"/>
    </row>
    <row r="265" spans="2:33" ht="15.75" hidden="1" customHeight="1" x14ac:dyDescent="0.2">
      <c r="B265" s="1250" t="str">
        <f t="shared" si="9"/>
        <v>PR14SSCHHR_3.2</v>
      </c>
      <c r="C265" s="1251" t="s">
        <v>3215</v>
      </c>
      <c r="D265" s="1252" t="s">
        <v>2782</v>
      </c>
      <c r="E265" s="1253"/>
      <c r="F265" s="1254"/>
      <c r="G265" s="1254"/>
      <c r="H265" s="1254"/>
      <c r="I265" s="1254"/>
      <c r="J265" s="1254"/>
      <c r="K265" s="1254"/>
      <c r="L265" s="1254"/>
      <c r="M265" s="1255">
        <f t="shared" si="10"/>
        <v>0</v>
      </c>
      <c r="N265" s="1266">
        <v>3.2</v>
      </c>
      <c r="O265" s="1259" t="s">
        <v>3234</v>
      </c>
      <c r="P265" s="1258" t="s">
        <v>2720</v>
      </c>
      <c r="Q265" s="1259"/>
      <c r="R265" s="1258"/>
      <c r="S265" s="1259" t="s">
        <v>1880</v>
      </c>
      <c r="T265" s="1259" t="s">
        <v>2823</v>
      </c>
      <c r="U265" s="1265">
        <v>0</v>
      </c>
      <c r="V265" s="1261"/>
      <c r="W265" s="1262"/>
      <c r="X265" s="1262"/>
      <c r="Y265" s="1263"/>
      <c r="Z265" s="1262"/>
      <c r="AA265" s="1264"/>
      <c r="AB265" s="1261"/>
      <c r="AC265" s="1262"/>
      <c r="AD265" s="1262"/>
      <c r="AE265" s="1263"/>
      <c r="AF265" s="1262"/>
      <c r="AG265" s="1264"/>
    </row>
    <row r="266" spans="2:33" ht="15.75" hidden="1" customHeight="1" x14ac:dyDescent="0.2">
      <c r="B266" s="1250" t="str">
        <f t="shared" si="9"/>
        <v>PR14SSCHHR_3.3</v>
      </c>
      <c r="C266" s="1251" t="s">
        <v>3215</v>
      </c>
      <c r="D266" s="1252" t="s">
        <v>2782</v>
      </c>
      <c r="E266" s="1253"/>
      <c r="F266" s="1254"/>
      <c r="G266" s="1254"/>
      <c r="H266" s="1254"/>
      <c r="I266" s="1254"/>
      <c r="J266" s="1254"/>
      <c r="K266" s="1254"/>
      <c r="L266" s="1254"/>
      <c r="M266" s="1255">
        <f t="shared" si="10"/>
        <v>0</v>
      </c>
      <c r="N266" s="1266">
        <v>3.3</v>
      </c>
      <c r="O266" s="1259" t="s">
        <v>3235</v>
      </c>
      <c r="P266" s="1258" t="s">
        <v>2720</v>
      </c>
      <c r="Q266" s="1259"/>
      <c r="R266" s="1258"/>
      <c r="S266" s="1259" t="s">
        <v>1923</v>
      </c>
      <c r="T266" s="1259" t="s">
        <v>3236</v>
      </c>
      <c r="U266" s="1265">
        <v>0</v>
      </c>
      <c r="V266" s="1261"/>
      <c r="W266" s="1262"/>
      <c r="X266" s="1262"/>
      <c r="Y266" s="1263"/>
      <c r="Z266" s="1262"/>
      <c r="AA266" s="1264"/>
      <c r="AB266" s="1261"/>
      <c r="AC266" s="1262"/>
      <c r="AD266" s="1262"/>
      <c r="AE266" s="1263"/>
      <c r="AF266" s="1262"/>
      <c r="AG266" s="1264"/>
    </row>
    <row r="267" spans="2:33" ht="15.75" hidden="1" customHeight="1" x14ac:dyDescent="0.2">
      <c r="B267" s="1250" t="str">
        <f t="shared" si="9"/>
        <v>PR14SVTWSW_W-A1</v>
      </c>
      <c r="C267" s="1251" t="s">
        <v>3237</v>
      </c>
      <c r="D267" s="1252" t="s">
        <v>2751</v>
      </c>
      <c r="E267" s="1253"/>
      <c r="F267" s="1254"/>
      <c r="G267" s="1254"/>
      <c r="H267" s="1254"/>
      <c r="I267" s="1254"/>
      <c r="J267" s="1254"/>
      <c r="K267" s="1254"/>
      <c r="L267" s="1254"/>
      <c r="M267" s="1255">
        <f t="shared" si="10"/>
        <v>0</v>
      </c>
      <c r="N267" s="1266" t="s">
        <v>2752</v>
      </c>
      <c r="O267" s="1259" t="s">
        <v>3238</v>
      </c>
      <c r="P267" s="1258" t="s">
        <v>2719</v>
      </c>
      <c r="Q267" s="1259" t="s">
        <v>2717</v>
      </c>
      <c r="R267" s="1258" t="s">
        <v>2690</v>
      </c>
      <c r="S267" s="1259" t="s">
        <v>1923</v>
      </c>
      <c r="T267" s="1259" t="s">
        <v>3239</v>
      </c>
      <c r="U267" s="1265">
        <v>0</v>
      </c>
      <c r="V267" s="1261"/>
      <c r="W267" s="1262"/>
      <c r="X267" s="1262"/>
      <c r="Y267" s="1263"/>
      <c r="Z267" s="1262"/>
      <c r="AA267" s="1264"/>
      <c r="AB267" s="1261"/>
      <c r="AC267" s="1262"/>
      <c r="AD267" s="1262"/>
      <c r="AE267" s="1263"/>
      <c r="AF267" s="1262"/>
      <c r="AG267" s="1264"/>
    </row>
    <row r="268" spans="2:33" ht="15.75" hidden="1" customHeight="1" x14ac:dyDescent="0.2">
      <c r="B268" s="1250" t="str">
        <f t="shared" si="9"/>
        <v>PR14SVTWSW_W-A2</v>
      </c>
      <c r="C268" s="1251" t="s">
        <v>3237</v>
      </c>
      <c r="D268" s="1252" t="s">
        <v>2751</v>
      </c>
      <c r="E268" s="1253"/>
      <c r="F268" s="1254"/>
      <c r="G268" s="1254"/>
      <c r="H268" s="1254"/>
      <c r="I268" s="1254"/>
      <c r="J268" s="1254"/>
      <c r="K268" s="1254"/>
      <c r="L268" s="1254"/>
      <c r="M268" s="1255">
        <f t="shared" si="10"/>
        <v>0</v>
      </c>
      <c r="N268" s="1266" t="s">
        <v>2755</v>
      </c>
      <c r="O268" s="1259" t="s">
        <v>3240</v>
      </c>
      <c r="P268" s="1258" t="s">
        <v>2721</v>
      </c>
      <c r="Q268" s="1259" t="s">
        <v>2717</v>
      </c>
      <c r="R268" s="1258" t="s">
        <v>2690</v>
      </c>
      <c r="S268" s="1259" t="s">
        <v>1880</v>
      </c>
      <c r="T268" s="1259" t="s">
        <v>2767</v>
      </c>
      <c r="U268" s="1260">
        <v>3</v>
      </c>
      <c r="V268" s="1261"/>
      <c r="W268" s="1262"/>
      <c r="X268" s="1262"/>
      <c r="Y268" s="1263"/>
      <c r="Z268" s="1262"/>
      <c r="AA268" s="1264"/>
      <c r="AB268" s="1261"/>
      <c r="AC268" s="1262"/>
      <c r="AD268" s="1262"/>
      <c r="AE268" s="1263"/>
      <c r="AF268" s="1262"/>
      <c r="AG268" s="1264"/>
    </row>
    <row r="269" spans="2:33" ht="15.75" hidden="1" customHeight="1" x14ac:dyDescent="0.2">
      <c r="B269" s="1250" t="str">
        <f t="shared" si="9"/>
        <v>PR14SVTWSW_W-A3</v>
      </c>
      <c r="C269" s="1251" t="s">
        <v>3237</v>
      </c>
      <c r="D269" s="1252" t="s">
        <v>2751</v>
      </c>
      <c r="E269" s="1253"/>
      <c r="F269" s="1254"/>
      <c r="G269" s="1254"/>
      <c r="H269" s="1254"/>
      <c r="I269" s="1254"/>
      <c r="J269" s="1254"/>
      <c r="K269" s="1254"/>
      <c r="L269" s="1254"/>
      <c r="M269" s="1255">
        <f t="shared" si="10"/>
        <v>0</v>
      </c>
      <c r="N269" s="1266" t="s">
        <v>2758</v>
      </c>
      <c r="O269" s="1259" t="s">
        <v>3241</v>
      </c>
      <c r="P269" s="1258" t="s">
        <v>2721</v>
      </c>
      <c r="Q269" s="1259" t="s">
        <v>2886</v>
      </c>
      <c r="R269" s="1258"/>
      <c r="S269" s="1259" t="s">
        <v>1923</v>
      </c>
      <c r="T269" s="1259" t="s">
        <v>3242</v>
      </c>
      <c r="U269" s="1265">
        <v>0</v>
      </c>
      <c r="V269" s="1261"/>
      <c r="W269" s="1262"/>
      <c r="X269" s="1262"/>
      <c r="Y269" s="1263"/>
      <c r="Z269" s="1262"/>
      <c r="AA269" s="1264"/>
      <c r="AB269" s="1261"/>
      <c r="AC269" s="1262"/>
      <c r="AD269" s="1262"/>
      <c r="AE269" s="1263"/>
      <c r="AF269" s="1262"/>
      <c r="AG269" s="1264"/>
    </row>
    <row r="270" spans="2:33" ht="15.75" hidden="1" customHeight="1" x14ac:dyDescent="0.2">
      <c r="B270" s="1250" t="str">
        <f t="shared" si="9"/>
        <v>PR14SVTWSW_W-A4</v>
      </c>
      <c r="C270" s="1251" t="s">
        <v>3237</v>
      </c>
      <c r="D270" s="1252" t="s">
        <v>2751</v>
      </c>
      <c r="E270" s="1253"/>
      <c r="F270" s="1254"/>
      <c r="G270" s="1254"/>
      <c r="H270" s="1254"/>
      <c r="I270" s="1254"/>
      <c r="J270" s="1254"/>
      <c r="K270" s="1254"/>
      <c r="L270" s="1254"/>
      <c r="M270" s="1255">
        <f t="shared" si="10"/>
        <v>0</v>
      </c>
      <c r="N270" s="1266" t="s">
        <v>2760</v>
      </c>
      <c r="O270" s="1259" t="s">
        <v>3243</v>
      </c>
      <c r="P270" s="1258" t="s">
        <v>2719</v>
      </c>
      <c r="Q270" s="1259" t="s">
        <v>2717</v>
      </c>
      <c r="R270" s="1258" t="s">
        <v>2690</v>
      </c>
      <c r="S270" s="1259" t="s">
        <v>1923</v>
      </c>
      <c r="T270" s="1259" t="s">
        <v>3244</v>
      </c>
      <c r="U270" s="1265">
        <v>0</v>
      </c>
      <c r="V270" s="1261"/>
      <c r="W270" s="1262"/>
      <c r="X270" s="1262"/>
      <c r="Y270" s="1263"/>
      <c r="Z270" s="1262"/>
      <c r="AA270" s="1264"/>
      <c r="AB270" s="1261"/>
      <c r="AC270" s="1262"/>
      <c r="AD270" s="1262"/>
      <c r="AE270" s="1263"/>
      <c r="AF270" s="1262"/>
      <c r="AG270" s="1264"/>
    </row>
    <row r="271" spans="2:33" ht="15.75" hidden="1" customHeight="1" x14ac:dyDescent="0.2">
      <c r="B271" s="1250" t="str">
        <f t="shared" si="9"/>
        <v>PR14SVTWSW_W-B1</v>
      </c>
      <c r="C271" s="1251" t="s">
        <v>3237</v>
      </c>
      <c r="D271" s="1252" t="s">
        <v>2751</v>
      </c>
      <c r="E271" s="1253"/>
      <c r="F271" s="1254"/>
      <c r="G271" s="1254"/>
      <c r="H271" s="1254"/>
      <c r="I271" s="1254"/>
      <c r="J271" s="1254"/>
      <c r="K271" s="1254"/>
      <c r="L271" s="1254"/>
      <c r="M271" s="1255">
        <f t="shared" si="10"/>
        <v>0</v>
      </c>
      <c r="N271" s="1266" t="s">
        <v>2765</v>
      </c>
      <c r="O271" s="1259" t="s">
        <v>3245</v>
      </c>
      <c r="P271" s="1258" t="s">
        <v>2720</v>
      </c>
      <c r="Q271" s="1259"/>
      <c r="R271" s="1258"/>
      <c r="S271" s="1259" t="s">
        <v>1923</v>
      </c>
      <c r="T271" s="1259" t="s">
        <v>2757</v>
      </c>
      <c r="U271" s="1265">
        <v>0</v>
      </c>
      <c r="V271" s="1261"/>
      <c r="W271" s="1262"/>
      <c r="X271" s="1262"/>
      <c r="Y271" s="1263"/>
      <c r="Z271" s="1262"/>
      <c r="AA271" s="1264"/>
      <c r="AB271" s="1261"/>
      <c r="AC271" s="1262"/>
      <c r="AD271" s="1262"/>
      <c r="AE271" s="1263"/>
      <c r="AF271" s="1262"/>
      <c r="AG271" s="1264"/>
    </row>
    <row r="272" spans="2:33" ht="15.75" hidden="1" customHeight="1" x14ac:dyDescent="0.2">
      <c r="B272" s="1250" t="str">
        <f t="shared" si="9"/>
        <v>PR14SVTWSW_W-B2</v>
      </c>
      <c r="C272" s="1251" t="s">
        <v>3237</v>
      </c>
      <c r="D272" s="1252" t="s">
        <v>2751</v>
      </c>
      <c r="E272" s="1253"/>
      <c r="F272" s="1254"/>
      <c r="G272" s="1254"/>
      <c r="H272" s="1254"/>
      <c r="I272" s="1254"/>
      <c r="J272" s="1254"/>
      <c r="K272" s="1254"/>
      <c r="L272" s="1254"/>
      <c r="M272" s="1255">
        <f t="shared" si="10"/>
        <v>0</v>
      </c>
      <c r="N272" s="1266" t="s">
        <v>2768</v>
      </c>
      <c r="O272" s="1259" t="s">
        <v>3246</v>
      </c>
      <c r="P272" s="1258" t="s">
        <v>2719</v>
      </c>
      <c r="Q272" s="1259" t="s">
        <v>2717</v>
      </c>
      <c r="R272" s="1258" t="s">
        <v>2690</v>
      </c>
      <c r="S272" s="1259" t="s">
        <v>1923</v>
      </c>
      <c r="T272" s="1259" t="s">
        <v>2754</v>
      </c>
      <c r="U272" s="1265">
        <v>0</v>
      </c>
      <c r="V272" s="1261"/>
      <c r="W272" s="1262"/>
      <c r="X272" s="1262"/>
      <c r="Y272" s="1263"/>
      <c r="Z272" s="1262"/>
      <c r="AA272" s="1264"/>
      <c r="AB272" s="1261"/>
      <c r="AC272" s="1262"/>
      <c r="AD272" s="1262"/>
      <c r="AE272" s="1263"/>
      <c r="AF272" s="1262"/>
      <c r="AG272" s="1264"/>
    </row>
    <row r="273" spans="2:33" ht="15.75" hidden="1" customHeight="1" x14ac:dyDescent="0.2">
      <c r="B273" s="1250" t="str">
        <f t="shared" si="9"/>
        <v>PR14SVTWSW_W-B3</v>
      </c>
      <c r="C273" s="1251" t="s">
        <v>3237</v>
      </c>
      <c r="D273" s="1252" t="s">
        <v>2751</v>
      </c>
      <c r="E273" s="1253"/>
      <c r="F273" s="1254"/>
      <c r="G273" s="1254"/>
      <c r="H273" s="1254"/>
      <c r="I273" s="1254"/>
      <c r="J273" s="1254"/>
      <c r="K273" s="1254"/>
      <c r="L273" s="1254"/>
      <c r="M273" s="1255">
        <f t="shared" si="10"/>
        <v>0</v>
      </c>
      <c r="N273" s="1266" t="s">
        <v>2959</v>
      </c>
      <c r="O273" s="1259" t="s">
        <v>3247</v>
      </c>
      <c r="P273" s="1258" t="s">
        <v>2719</v>
      </c>
      <c r="Q273" s="1259" t="s">
        <v>2717</v>
      </c>
      <c r="R273" s="1258" t="s">
        <v>2690</v>
      </c>
      <c r="S273" s="1259" t="s">
        <v>1880</v>
      </c>
      <c r="T273" s="1259" t="s">
        <v>3248</v>
      </c>
      <c r="U273" s="1265">
        <v>0</v>
      </c>
      <c r="V273" s="1261"/>
      <c r="W273" s="1262"/>
      <c r="X273" s="1262"/>
      <c r="Y273" s="1263"/>
      <c r="Z273" s="1262"/>
      <c r="AA273" s="1264"/>
      <c r="AB273" s="1261"/>
      <c r="AC273" s="1262"/>
      <c r="AD273" s="1262"/>
      <c r="AE273" s="1263"/>
      <c r="AF273" s="1262"/>
      <c r="AG273" s="1264"/>
    </row>
    <row r="274" spans="2:33" ht="15.75" hidden="1" customHeight="1" x14ac:dyDescent="0.2">
      <c r="B274" s="1250" t="str">
        <f t="shared" si="9"/>
        <v>PR14SVTWSW_W-B4</v>
      </c>
      <c r="C274" s="1251" t="s">
        <v>3237</v>
      </c>
      <c r="D274" s="1252" t="s">
        <v>2751</v>
      </c>
      <c r="E274" s="1253"/>
      <c r="F274" s="1254"/>
      <c r="G274" s="1254"/>
      <c r="H274" s="1254"/>
      <c r="I274" s="1254"/>
      <c r="J274" s="1254"/>
      <c r="K274" s="1254"/>
      <c r="L274" s="1254"/>
      <c r="M274" s="1255">
        <f t="shared" si="10"/>
        <v>0</v>
      </c>
      <c r="N274" s="1266" t="s">
        <v>3249</v>
      </c>
      <c r="O274" s="1259" t="s">
        <v>3250</v>
      </c>
      <c r="P274" s="1258" t="s">
        <v>2719</v>
      </c>
      <c r="Q274" s="1259" t="s">
        <v>2717</v>
      </c>
      <c r="R274" s="1258" t="s">
        <v>2690</v>
      </c>
      <c r="S274" s="1259" t="s">
        <v>2723</v>
      </c>
      <c r="T274" s="1259" t="s">
        <v>2790</v>
      </c>
      <c r="U274" s="1260">
        <v>2</v>
      </c>
      <c r="V274" s="1261"/>
      <c r="W274" s="1262"/>
      <c r="X274" s="1262"/>
      <c r="Y274" s="1263"/>
      <c r="Z274" s="1262"/>
      <c r="AA274" s="1264"/>
      <c r="AB274" s="1261"/>
      <c r="AC274" s="1262"/>
      <c r="AD274" s="1262"/>
      <c r="AE274" s="1263"/>
      <c r="AF274" s="1262"/>
      <c r="AG274" s="1264"/>
    </row>
    <row r="275" spans="2:33" ht="15.75" hidden="1" customHeight="1" x14ac:dyDescent="0.2">
      <c r="B275" s="1250" t="str">
        <f t="shared" si="9"/>
        <v>PR14SVTWSW_W-B5</v>
      </c>
      <c r="C275" s="1251" t="s">
        <v>3237</v>
      </c>
      <c r="D275" s="1252" t="s">
        <v>2751</v>
      </c>
      <c r="E275" s="1253"/>
      <c r="F275" s="1254"/>
      <c r="G275" s="1254"/>
      <c r="H275" s="1254"/>
      <c r="I275" s="1254"/>
      <c r="J275" s="1254"/>
      <c r="K275" s="1254"/>
      <c r="L275" s="1254"/>
      <c r="M275" s="1255">
        <f t="shared" si="10"/>
        <v>0</v>
      </c>
      <c r="N275" s="1266" t="s">
        <v>3251</v>
      </c>
      <c r="O275" s="1259" t="s">
        <v>3252</v>
      </c>
      <c r="P275" s="1258" t="s">
        <v>2719</v>
      </c>
      <c r="Q275" s="1259" t="s">
        <v>2717</v>
      </c>
      <c r="R275" s="1258"/>
      <c r="S275" s="1259" t="s">
        <v>1880</v>
      </c>
      <c r="T275" s="1259" t="s">
        <v>3253</v>
      </c>
      <c r="U275" s="1260">
        <v>1</v>
      </c>
      <c r="V275" s="1261"/>
      <c r="W275" s="1262"/>
      <c r="X275" s="1262"/>
      <c r="Y275" s="1263"/>
      <c r="Z275" s="1262"/>
      <c r="AA275" s="1264"/>
      <c r="AB275" s="1261"/>
      <c r="AC275" s="1262"/>
      <c r="AD275" s="1262"/>
      <c r="AE275" s="1263"/>
      <c r="AF275" s="1262"/>
      <c r="AG275" s="1264"/>
    </row>
    <row r="276" spans="2:33" ht="15.75" hidden="1" customHeight="1" x14ac:dyDescent="0.2">
      <c r="B276" s="1250" t="str">
        <f t="shared" si="9"/>
        <v>PR14SVTWSW_W-B6</v>
      </c>
      <c r="C276" s="1251" t="s">
        <v>3237</v>
      </c>
      <c r="D276" s="1252" t="s">
        <v>2751</v>
      </c>
      <c r="E276" s="1253"/>
      <c r="F276" s="1254"/>
      <c r="G276" s="1254"/>
      <c r="H276" s="1254"/>
      <c r="I276" s="1254"/>
      <c r="J276" s="1254"/>
      <c r="K276" s="1254"/>
      <c r="L276" s="1254"/>
      <c r="M276" s="1255">
        <f t="shared" si="10"/>
        <v>0</v>
      </c>
      <c r="N276" s="1266" t="s">
        <v>3254</v>
      </c>
      <c r="O276" s="1259" t="s">
        <v>3255</v>
      </c>
      <c r="P276" s="1258" t="s">
        <v>2721</v>
      </c>
      <c r="Q276" s="1259" t="s">
        <v>2886</v>
      </c>
      <c r="R276" s="1258"/>
      <c r="S276" s="1259" t="s">
        <v>1923</v>
      </c>
      <c r="T276" s="1259" t="s">
        <v>2776</v>
      </c>
      <c r="U276" s="1265">
        <v>0</v>
      </c>
      <c r="V276" s="1261"/>
      <c r="W276" s="1262"/>
      <c r="X276" s="1262"/>
      <c r="Y276" s="1263"/>
      <c r="Z276" s="1262"/>
      <c r="AA276" s="1264"/>
      <c r="AB276" s="1261"/>
      <c r="AC276" s="1262"/>
      <c r="AD276" s="1262"/>
      <c r="AE276" s="1263"/>
      <c r="AF276" s="1262"/>
      <c r="AG276" s="1264"/>
    </row>
    <row r="277" spans="2:33" ht="15.75" hidden="1" customHeight="1" x14ac:dyDescent="0.2">
      <c r="B277" s="1250" t="str">
        <f t="shared" si="9"/>
        <v>PR14SVTWSW_W-B7</v>
      </c>
      <c r="C277" s="1251" t="s">
        <v>3237</v>
      </c>
      <c r="D277" s="1252" t="s">
        <v>2751</v>
      </c>
      <c r="E277" s="1253"/>
      <c r="F277" s="1254"/>
      <c r="G277" s="1254"/>
      <c r="H277" s="1254"/>
      <c r="I277" s="1254"/>
      <c r="J277" s="1254"/>
      <c r="K277" s="1254"/>
      <c r="L277" s="1254"/>
      <c r="M277" s="1255">
        <f t="shared" si="10"/>
        <v>0</v>
      </c>
      <c r="N277" s="1266" t="s">
        <v>3256</v>
      </c>
      <c r="O277" s="1259" t="s">
        <v>3257</v>
      </c>
      <c r="P277" s="1258" t="s">
        <v>2719</v>
      </c>
      <c r="Q277" s="1259" t="s">
        <v>2717</v>
      </c>
      <c r="R277" s="1258" t="s">
        <v>2690</v>
      </c>
      <c r="S277" s="1259" t="s">
        <v>1923</v>
      </c>
      <c r="T277" s="1259" t="s">
        <v>3258</v>
      </c>
      <c r="U277" s="1265">
        <v>0</v>
      </c>
      <c r="V277" s="1261"/>
      <c r="W277" s="1262"/>
      <c r="X277" s="1262"/>
      <c r="Y277" s="1263"/>
      <c r="Z277" s="1262"/>
      <c r="AA277" s="1264"/>
      <c r="AB277" s="1261"/>
      <c r="AC277" s="1262"/>
      <c r="AD277" s="1262"/>
      <c r="AE277" s="1263"/>
      <c r="AF277" s="1262"/>
      <c r="AG277" s="1264"/>
    </row>
    <row r="278" spans="2:33" ht="15.75" hidden="1" customHeight="1" x14ac:dyDescent="0.2">
      <c r="B278" s="1250" t="str">
        <f t="shared" si="9"/>
        <v>PR14SVTWSW_W-B8</v>
      </c>
      <c r="C278" s="1251" t="s">
        <v>3237</v>
      </c>
      <c r="D278" s="1252" t="s">
        <v>2751</v>
      </c>
      <c r="E278" s="1253"/>
      <c r="F278" s="1254"/>
      <c r="G278" s="1254"/>
      <c r="H278" s="1254"/>
      <c r="I278" s="1254"/>
      <c r="J278" s="1254"/>
      <c r="K278" s="1254"/>
      <c r="L278" s="1254"/>
      <c r="M278" s="1255">
        <f t="shared" si="10"/>
        <v>0</v>
      </c>
      <c r="N278" s="1266" t="s">
        <v>3259</v>
      </c>
      <c r="O278" s="1259" t="s">
        <v>3260</v>
      </c>
      <c r="P278" s="1258" t="s">
        <v>2719</v>
      </c>
      <c r="Q278" s="1259" t="s">
        <v>2717</v>
      </c>
      <c r="R278" s="1258" t="s">
        <v>2690</v>
      </c>
      <c r="S278" s="1259" t="s">
        <v>1923</v>
      </c>
      <c r="T278" s="1259" t="s">
        <v>3261</v>
      </c>
      <c r="U278" s="1265">
        <v>0</v>
      </c>
      <c r="V278" s="1261"/>
      <c r="W278" s="1262"/>
      <c r="X278" s="1262"/>
      <c r="Y278" s="1263"/>
      <c r="Z278" s="1262"/>
      <c r="AA278" s="1264"/>
      <c r="AB278" s="1261"/>
      <c r="AC278" s="1262"/>
      <c r="AD278" s="1262"/>
      <c r="AE278" s="1263"/>
      <c r="AF278" s="1262"/>
      <c r="AG278" s="1264"/>
    </row>
    <row r="279" spans="2:33" ht="15.75" hidden="1" customHeight="1" x14ac:dyDescent="0.2">
      <c r="B279" s="1250" t="str">
        <f t="shared" si="9"/>
        <v>PR14SVTWSW_W-B9</v>
      </c>
      <c r="C279" s="1251" t="s">
        <v>3237</v>
      </c>
      <c r="D279" s="1252" t="s">
        <v>2751</v>
      </c>
      <c r="E279" s="1253"/>
      <c r="F279" s="1254"/>
      <c r="G279" s="1254"/>
      <c r="H279" s="1254"/>
      <c r="I279" s="1254"/>
      <c r="J279" s="1254"/>
      <c r="K279" s="1254"/>
      <c r="L279" s="1254"/>
      <c r="M279" s="1255">
        <f t="shared" si="10"/>
        <v>0</v>
      </c>
      <c r="N279" s="1266" t="s">
        <v>3262</v>
      </c>
      <c r="O279" s="1259" t="s">
        <v>3263</v>
      </c>
      <c r="P279" s="1258" t="s">
        <v>2721</v>
      </c>
      <c r="Q279" s="1259" t="s">
        <v>2717</v>
      </c>
      <c r="R279" s="1258"/>
      <c r="S279" s="1259" t="s">
        <v>1912</v>
      </c>
      <c r="T279" s="1259" t="s">
        <v>3264</v>
      </c>
      <c r="U279" s="1260" t="s">
        <v>2824</v>
      </c>
      <c r="V279" s="1261"/>
      <c r="W279" s="1262"/>
      <c r="X279" s="1262"/>
      <c r="Y279" s="1263"/>
      <c r="Z279" s="1262"/>
      <c r="AA279" s="1264"/>
      <c r="AB279" s="1261"/>
      <c r="AC279" s="1262"/>
      <c r="AD279" s="1262"/>
      <c r="AE279" s="1263"/>
      <c r="AF279" s="1262"/>
      <c r="AG279" s="1264"/>
    </row>
    <row r="280" spans="2:33" ht="15.75" hidden="1" customHeight="1" x14ac:dyDescent="0.2">
      <c r="B280" s="1250" t="str">
        <f t="shared" si="9"/>
        <v>PR14SVTWSW_W-B10</v>
      </c>
      <c r="C280" s="1251" t="s">
        <v>3237</v>
      </c>
      <c r="D280" s="1252" t="s">
        <v>2751</v>
      </c>
      <c r="E280" s="1253"/>
      <c r="F280" s="1254"/>
      <c r="G280" s="1254"/>
      <c r="H280" s="1254"/>
      <c r="I280" s="1254"/>
      <c r="J280" s="1254"/>
      <c r="K280" s="1254"/>
      <c r="L280" s="1254"/>
      <c r="M280" s="1255">
        <f t="shared" si="10"/>
        <v>0</v>
      </c>
      <c r="N280" s="1266" t="s">
        <v>3265</v>
      </c>
      <c r="O280" s="1259" t="s">
        <v>3266</v>
      </c>
      <c r="P280" s="1258" t="s">
        <v>2721</v>
      </c>
      <c r="Q280" s="1259" t="s">
        <v>2886</v>
      </c>
      <c r="R280" s="1258"/>
      <c r="S280" s="1259" t="s">
        <v>1912</v>
      </c>
      <c r="T280" s="1259" t="s">
        <v>3264</v>
      </c>
      <c r="U280" s="1260" t="s">
        <v>2824</v>
      </c>
      <c r="V280" s="1261"/>
      <c r="W280" s="1262"/>
      <c r="X280" s="1262"/>
      <c r="Y280" s="1263"/>
      <c r="Z280" s="1262"/>
      <c r="AA280" s="1264"/>
      <c r="AB280" s="1261"/>
      <c r="AC280" s="1262"/>
      <c r="AD280" s="1262"/>
      <c r="AE280" s="1263"/>
      <c r="AF280" s="1262"/>
      <c r="AG280" s="1264"/>
    </row>
    <row r="281" spans="2:33" ht="15.75" hidden="1" customHeight="1" x14ac:dyDescent="0.2">
      <c r="B281" s="1250" t="str">
        <f t="shared" si="9"/>
        <v>PR14SVTWSW_W-B11</v>
      </c>
      <c r="C281" s="1251" t="s">
        <v>3237</v>
      </c>
      <c r="D281" s="1252" t="s">
        <v>2751</v>
      </c>
      <c r="E281" s="1253"/>
      <c r="F281" s="1254"/>
      <c r="G281" s="1254"/>
      <c r="H281" s="1254"/>
      <c r="I281" s="1254"/>
      <c r="J281" s="1254"/>
      <c r="K281" s="1254"/>
      <c r="L281" s="1254"/>
      <c r="M281" s="1255">
        <f t="shared" si="10"/>
        <v>0</v>
      </c>
      <c r="N281" s="1266" t="s">
        <v>3267</v>
      </c>
      <c r="O281" s="1259" t="s">
        <v>3268</v>
      </c>
      <c r="P281" s="1258" t="s">
        <v>2721</v>
      </c>
      <c r="Q281" s="1259" t="s">
        <v>2717</v>
      </c>
      <c r="R281" s="1258"/>
      <c r="S281" s="1259" t="s">
        <v>1912</v>
      </c>
      <c r="T281" s="1259" t="s">
        <v>3264</v>
      </c>
      <c r="U281" s="1260" t="s">
        <v>2824</v>
      </c>
      <c r="V281" s="1261"/>
      <c r="W281" s="1262"/>
      <c r="X281" s="1262"/>
      <c r="Y281" s="1263"/>
      <c r="Z281" s="1262"/>
      <c r="AA281" s="1264"/>
      <c r="AB281" s="1261"/>
      <c r="AC281" s="1262"/>
      <c r="AD281" s="1262"/>
      <c r="AE281" s="1263"/>
      <c r="AF281" s="1262"/>
      <c r="AG281" s="1264"/>
    </row>
    <row r="282" spans="2:33" ht="15.75" hidden="1" customHeight="1" x14ac:dyDescent="0.2">
      <c r="B282" s="1250" t="str">
        <f t="shared" si="9"/>
        <v>PR14SVTWSW_W-B12</v>
      </c>
      <c r="C282" s="1251" t="s">
        <v>3237</v>
      </c>
      <c r="D282" s="1252" t="s">
        <v>2751</v>
      </c>
      <c r="E282" s="1253"/>
      <c r="F282" s="1254"/>
      <c r="G282" s="1254"/>
      <c r="H282" s="1254"/>
      <c r="I282" s="1254"/>
      <c r="J282" s="1254"/>
      <c r="K282" s="1254"/>
      <c r="L282" s="1254"/>
      <c r="M282" s="1255">
        <f t="shared" si="10"/>
        <v>0</v>
      </c>
      <c r="N282" s="1266" t="s">
        <v>3269</v>
      </c>
      <c r="O282" s="1259" t="s">
        <v>3270</v>
      </c>
      <c r="P282" s="1258" t="s">
        <v>2721</v>
      </c>
      <c r="Q282" s="1259" t="s">
        <v>2886</v>
      </c>
      <c r="R282" s="1258"/>
      <c r="S282" s="1259" t="s">
        <v>1912</v>
      </c>
      <c r="T282" s="1259" t="s">
        <v>3264</v>
      </c>
      <c r="U282" s="1260" t="s">
        <v>2824</v>
      </c>
      <c r="V282" s="1261"/>
      <c r="W282" s="1262"/>
      <c r="X282" s="1262"/>
      <c r="Y282" s="1263"/>
      <c r="Z282" s="1262"/>
      <c r="AA282" s="1264"/>
      <c r="AB282" s="1261"/>
      <c r="AC282" s="1262"/>
      <c r="AD282" s="1262"/>
      <c r="AE282" s="1263"/>
      <c r="AF282" s="1262"/>
      <c r="AG282" s="1264"/>
    </row>
    <row r="283" spans="2:33" ht="15.75" hidden="1" customHeight="1" x14ac:dyDescent="0.2">
      <c r="B283" s="1250" t="str">
        <f t="shared" si="9"/>
        <v>PR14SVTWSW_W-B13</v>
      </c>
      <c r="C283" s="1251" t="s">
        <v>3237</v>
      </c>
      <c r="D283" s="1252" t="s">
        <v>2751</v>
      </c>
      <c r="E283" s="1253"/>
      <c r="F283" s="1254"/>
      <c r="G283" s="1254"/>
      <c r="H283" s="1254"/>
      <c r="I283" s="1254"/>
      <c r="J283" s="1254"/>
      <c r="K283" s="1254"/>
      <c r="L283" s="1254"/>
      <c r="M283" s="1255">
        <f t="shared" si="10"/>
        <v>0</v>
      </c>
      <c r="N283" s="1266" t="s">
        <v>3271</v>
      </c>
      <c r="O283" s="1259" t="s">
        <v>3272</v>
      </c>
      <c r="P283" s="1258" t="s">
        <v>2721</v>
      </c>
      <c r="Q283" s="1259" t="s">
        <v>2717</v>
      </c>
      <c r="R283" s="1258"/>
      <c r="S283" s="1259" t="s">
        <v>1912</v>
      </c>
      <c r="T283" s="1259" t="s">
        <v>3196</v>
      </c>
      <c r="U283" s="1260" t="s">
        <v>2824</v>
      </c>
      <c r="V283" s="1261"/>
      <c r="W283" s="1262"/>
      <c r="X283" s="1262"/>
      <c r="Y283" s="1263"/>
      <c r="Z283" s="1262"/>
      <c r="AA283" s="1264"/>
      <c r="AB283" s="1261"/>
      <c r="AC283" s="1262"/>
      <c r="AD283" s="1262"/>
      <c r="AE283" s="1263"/>
      <c r="AF283" s="1262"/>
      <c r="AG283" s="1264"/>
    </row>
    <row r="284" spans="2:33" ht="15.75" hidden="1" customHeight="1" x14ac:dyDescent="0.2">
      <c r="B284" s="1250" t="str">
        <f t="shared" si="9"/>
        <v>PR14SVTWSW_W-B14</v>
      </c>
      <c r="C284" s="1251" t="s">
        <v>3237</v>
      </c>
      <c r="D284" s="1252" t="s">
        <v>2751</v>
      </c>
      <c r="E284" s="1253"/>
      <c r="F284" s="1254"/>
      <c r="G284" s="1254"/>
      <c r="H284" s="1254"/>
      <c r="I284" s="1254"/>
      <c r="J284" s="1254"/>
      <c r="K284" s="1254"/>
      <c r="L284" s="1254"/>
      <c r="M284" s="1255">
        <f t="shared" si="10"/>
        <v>0</v>
      </c>
      <c r="N284" s="1266" t="s">
        <v>3273</v>
      </c>
      <c r="O284" s="1259" t="s">
        <v>3274</v>
      </c>
      <c r="P284" s="1258" t="s">
        <v>2721</v>
      </c>
      <c r="Q284" s="1259" t="s">
        <v>2886</v>
      </c>
      <c r="R284" s="1258"/>
      <c r="S284" s="1259" t="s">
        <v>1912</v>
      </c>
      <c r="T284" s="1259" t="s">
        <v>3196</v>
      </c>
      <c r="U284" s="1260" t="s">
        <v>2824</v>
      </c>
      <c r="V284" s="1261"/>
      <c r="W284" s="1262"/>
      <c r="X284" s="1262"/>
      <c r="Y284" s="1263"/>
      <c r="Z284" s="1262"/>
      <c r="AA284" s="1264"/>
      <c r="AB284" s="1261"/>
      <c r="AC284" s="1262"/>
      <c r="AD284" s="1262"/>
      <c r="AE284" s="1263"/>
      <c r="AF284" s="1262"/>
      <c r="AG284" s="1264"/>
    </row>
    <row r="285" spans="2:33" ht="15.75" hidden="1" customHeight="1" x14ac:dyDescent="0.2">
      <c r="B285" s="1250" t="str">
        <f t="shared" si="9"/>
        <v>PR14SVTWSW_W-C1</v>
      </c>
      <c r="C285" s="1251" t="s">
        <v>3237</v>
      </c>
      <c r="D285" s="1252" t="s">
        <v>2751</v>
      </c>
      <c r="E285" s="1253"/>
      <c r="F285" s="1254"/>
      <c r="G285" s="1254"/>
      <c r="H285" s="1254"/>
      <c r="I285" s="1254"/>
      <c r="J285" s="1254"/>
      <c r="K285" s="1254"/>
      <c r="L285" s="1254"/>
      <c r="M285" s="1255">
        <f t="shared" si="10"/>
        <v>0</v>
      </c>
      <c r="N285" s="1266" t="s">
        <v>2771</v>
      </c>
      <c r="O285" s="1259" t="s">
        <v>3275</v>
      </c>
      <c r="P285" s="1258" t="s">
        <v>2719</v>
      </c>
      <c r="Q285" s="1259" t="s">
        <v>2717</v>
      </c>
      <c r="R285" s="1258" t="s">
        <v>2690</v>
      </c>
      <c r="S285" s="1259" t="s">
        <v>1880</v>
      </c>
      <c r="T285" s="1259" t="s">
        <v>2823</v>
      </c>
      <c r="U285" s="1265">
        <v>0</v>
      </c>
      <c r="V285" s="1261"/>
      <c r="W285" s="1262"/>
      <c r="X285" s="1262"/>
      <c r="Y285" s="1263"/>
      <c r="Z285" s="1262"/>
      <c r="AA285" s="1264"/>
      <c r="AB285" s="1261"/>
      <c r="AC285" s="1262"/>
      <c r="AD285" s="1262"/>
      <c r="AE285" s="1263"/>
      <c r="AF285" s="1262"/>
      <c r="AG285" s="1264"/>
    </row>
    <row r="286" spans="2:33" ht="15.75" hidden="1" customHeight="1" x14ac:dyDescent="0.2">
      <c r="B286" s="1250" t="str">
        <f t="shared" si="9"/>
        <v>PR14SVTWSW_W-D1</v>
      </c>
      <c r="C286" s="1251" t="s">
        <v>3237</v>
      </c>
      <c r="D286" s="1252" t="s">
        <v>2751</v>
      </c>
      <c r="E286" s="1253"/>
      <c r="F286" s="1254"/>
      <c r="G286" s="1254"/>
      <c r="H286" s="1254"/>
      <c r="I286" s="1254"/>
      <c r="J286" s="1254"/>
      <c r="K286" s="1254"/>
      <c r="L286" s="1254"/>
      <c r="M286" s="1255">
        <f t="shared" si="10"/>
        <v>0</v>
      </c>
      <c r="N286" s="1266" t="s">
        <v>2799</v>
      </c>
      <c r="O286" s="1259" t="s">
        <v>3276</v>
      </c>
      <c r="P286" s="1258" t="s">
        <v>2719</v>
      </c>
      <c r="Q286" s="1259" t="s">
        <v>2717</v>
      </c>
      <c r="R286" s="1258"/>
      <c r="S286" s="1259" t="s">
        <v>1923</v>
      </c>
      <c r="T286" s="1259" t="s">
        <v>3277</v>
      </c>
      <c r="U286" s="1265">
        <v>0</v>
      </c>
      <c r="V286" s="1261"/>
      <c r="W286" s="1262"/>
      <c r="X286" s="1262"/>
      <c r="Y286" s="1263"/>
      <c r="Z286" s="1262"/>
      <c r="AA286" s="1264"/>
      <c r="AB286" s="1261"/>
      <c r="AC286" s="1262"/>
      <c r="AD286" s="1262"/>
      <c r="AE286" s="1263"/>
      <c r="AF286" s="1262"/>
      <c r="AG286" s="1264"/>
    </row>
    <row r="287" spans="2:33" ht="15.75" hidden="1" customHeight="1" x14ac:dyDescent="0.2">
      <c r="B287" s="1250" t="str">
        <f t="shared" si="9"/>
        <v>PR14SVTWSW_W-D2</v>
      </c>
      <c r="C287" s="1251" t="s">
        <v>3237</v>
      </c>
      <c r="D287" s="1252" t="s">
        <v>2751</v>
      </c>
      <c r="E287" s="1253"/>
      <c r="F287" s="1254"/>
      <c r="G287" s="1254"/>
      <c r="H287" s="1254"/>
      <c r="I287" s="1254"/>
      <c r="J287" s="1254"/>
      <c r="K287" s="1254"/>
      <c r="L287" s="1254"/>
      <c r="M287" s="1255">
        <f t="shared" si="10"/>
        <v>0</v>
      </c>
      <c r="N287" s="1266" t="s">
        <v>2802</v>
      </c>
      <c r="O287" s="1259" t="s">
        <v>3278</v>
      </c>
      <c r="P287" s="1258" t="s">
        <v>2720</v>
      </c>
      <c r="Q287" s="1259"/>
      <c r="R287" s="1258"/>
      <c r="S287" s="1259" t="s">
        <v>1880</v>
      </c>
      <c r="T287" s="1259" t="s">
        <v>3279</v>
      </c>
      <c r="U287" s="1265">
        <v>0</v>
      </c>
      <c r="V287" s="1261"/>
      <c r="W287" s="1262"/>
      <c r="X287" s="1262"/>
      <c r="Y287" s="1263"/>
      <c r="Z287" s="1262"/>
      <c r="AA287" s="1264"/>
      <c r="AB287" s="1261"/>
      <c r="AC287" s="1262"/>
      <c r="AD287" s="1262"/>
      <c r="AE287" s="1263"/>
      <c r="AF287" s="1262"/>
      <c r="AG287" s="1264"/>
    </row>
    <row r="288" spans="2:33" ht="15.75" hidden="1" customHeight="1" x14ac:dyDescent="0.2">
      <c r="B288" s="1250" t="str">
        <f t="shared" si="9"/>
        <v>PR14SVTWSW_W-D3</v>
      </c>
      <c r="C288" s="1251" t="s">
        <v>3237</v>
      </c>
      <c r="D288" s="1252" t="s">
        <v>2751</v>
      </c>
      <c r="E288" s="1253"/>
      <c r="F288" s="1254"/>
      <c r="G288" s="1254"/>
      <c r="H288" s="1254"/>
      <c r="I288" s="1254"/>
      <c r="J288" s="1254"/>
      <c r="K288" s="1254"/>
      <c r="L288" s="1254"/>
      <c r="M288" s="1255">
        <f t="shared" si="10"/>
        <v>0</v>
      </c>
      <c r="N288" s="1266" t="s">
        <v>2804</v>
      </c>
      <c r="O288" s="1259" t="s">
        <v>3280</v>
      </c>
      <c r="P288" s="1258" t="s">
        <v>2720</v>
      </c>
      <c r="Q288" s="1259"/>
      <c r="R288" s="1258"/>
      <c r="S288" s="1259" t="s">
        <v>1923</v>
      </c>
      <c r="T288" s="1259" t="s">
        <v>3281</v>
      </c>
      <c r="U288" s="1265">
        <v>0</v>
      </c>
      <c r="V288" s="1261"/>
      <c r="W288" s="1262"/>
      <c r="X288" s="1262"/>
      <c r="Y288" s="1263"/>
      <c r="Z288" s="1262"/>
      <c r="AA288" s="1264"/>
      <c r="AB288" s="1261"/>
      <c r="AC288" s="1262"/>
      <c r="AD288" s="1262"/>
      <c r="AE288" s="1263"/>
      <c r="AF288" s="1262"/>
      <c r="AG288" s="1264"/>
    </row>
    <row r="289" spans="2:33" ht="15.75" hidden="1" customHeight="1" x14ac:dyDescent="0.2">
      <c r="B289" s="1250" t="str">
        <f t="shared" si="9"/>
        <v>PR14SVTWSW_W-D4</v>
      </c>
      <c r="C289" s="1251" t="s">
        <v>3237</v>
      </c>
      <c r="D289" s="1252" t="s">
        <v>2751</v>
      </c>
      <c r="E289" s="1253"/>
      <c r="F289" s="1254"/>
      <c r="G289" s="1254"/>
      <c r="H289" s="1254"/>
      <c r="I289" s="1254"/>
      <c r="J289" s="1254"/>
      <c r="K289" s="1254"/>
      <c r="L289" s="1254"/>
      <c r="M289" s="1255">
        <f t="shared" si="10"/>
        <v>0</v>
      </c>
      <c r="N289" s="1266" t="s">
        <v>2807</v>
      </c>
      <c r="O289" s="1259" t="s">
        <v>3282</v>
      </c>
      <c r="P289" s="1258" t="s">
        <v>2720</v>
      </c>
      <c r="Q289" s="1259"/>
      <c r="R289" s="1258"/>
      <c r="S289" s="1259" t="s">
        <v>1923</v>
      </c>
      <c r="T289" s="1259" t="s">
        <v>3283</v>
      </c>
      <c r="U289" s="1265">
        <v>0</v>
      </c>
      <c r="V289" s="1261"/>
      <c r="W289" s="1262"/>
      <c r="X289" s="1262"/>
      <c r="Y289" s="1263"/>
      <c r="Z289" s="1262"/>
      <c r="AA289" s="1264"/>
      <c r="AB289" s="1261"/>
      <c r="AC289" s="1262"/>
      <c r="AD289" s="1262"/>
      <c r="AE289" s="1263"/>
      <c r="AF289" s="1262"/>
      <c r="AG289" s="1264"/>
    </row>
    <row r="290" spans="2:33" ht="15.75" hidden="1" customHeight="1" x14ac:dyDescent="0.2">
      <c r="B290" s="1250" t="str">
        <f t="shared" si="9"/>
        <v>PR14SVTWSW_W-E1</v>
      </c>
      <c r="C290" s="1251" t="s">
        <v>3237</v>
      </c>
      <c r="D290" s="1252" t="s">
        <v>2751</v>
      </c>
      <c r="E290" s="1253"/>
      <c r="F290" s="1254"/>
      <c r="G290" s="1254"/>
      <c r="H290" s="1254"/>
      <c r="I290" s="1254"/>
      <c r="J290" s="1254"/>
      <c r="K290" s="1254"/>
      <c r="L290" s="1254"/>
      <c r="M290" s="1255">
        <f t="shared" si="10"/>
        <v>0</v>
      </c>
      <c r="N290" s="1266" t="s">
        <v>2809</v>
      </c>
      <c r="O290" s="1259" t="s">
        <v>3284</v>
      </c>
      <c r="P290" s="1258" t="s">
        <v>2719</v>
      </c>
      <c r="Q290" s="1259" t="s">
        <v>2717</v>
      </c>
      <c r="R290" s="1258" t="s">
        <v>2690</v>
      </c>
      <c r="S290" s="1259" t="s">
        <v>1923</v>
      </c>
      <c r="T290" s="1259" t="s">
        <v>2975</v>
      </c>
      <c r="U290" s="1265">
        <v>3</v>
      </c>
      <c r="V290" s="1261"/>
      <c r="W290" s="1262"/>
      <c r="X290" s="1262"/>
      <c r="Y290" s="1263"/>
      <c r="Z290" s="1262"/>
      <c r="AA290" s="1264"/>
      <c r="AB290" s="1261"/>
      <c r="AC290" s="1262"/>
      <c r="AD290" s="1262"/>
      <c r="AE290" s="1263"/>
      <c r="AF290" s="1262"/>
      <c r="AG290" s="1264"/>
    </row>
    <row r="291" spans="2:33" ht="15.75" hidden="1" customHeight="1" x14ac:dyDescent="0.2">
      <c r="B291" s="1250" t="str">
        <f t="shared" si="9"/>
        <v>PR14SVTWSW_W-F1</v>
      </c>
      <c r="C291" s="1251" t="s">
        <v>3237</v>
      </c>
      <c r="D291" s="1252" t="s">
        <v>2751</v>
      </c>
      <c r="E291" s="1253"/>
      <c r="F291" s="1254"/>
      <c r="G291" s="1254"/>
      <c r="H291" s="1254"/>
      <c r="I291" s="1254"/>
      <c r="J291" s="1254"/>
      <c r="K291" s="1254"/>
      <c r="L291" s="1254"/>
      <c r="M291" s="1255">
        <f t="shared" si="10"/>
        <v>0</v>
      </c>
      <c r="N291" s="1266" t="s">
        <v>2815</v>
      </c>
      <c r="O291" s="1259" t="s">
        <v>3285</v>
      </c>
      <c r="P291" s="1258" t="s">
        <v>2720</v>
      </c>
      <c r="Q291" s="1259"/>
      <c r="R291" s="1258"/>
      <c r="S291" s="1259" t="s">
        <v>1923</v>
      </c>
      <c r="T291" s="1259" t="s">
        <v>3286</v>
      </c>
      <c r="U291" s="1265">
        <v>0</v>
      </c>
      <c r="V291" s="1261"/>
      <c r="W291" s="1262"/>
      <c r="X291" s="1262"/>
      <c r="Y291" s="1263"/>
      <c r="Z291" s="1262"/>
      <c r="AA291" s="1264"/>
      <c r="AB291" s="1261"/>
      <c r="AC291" s="1262"/>
      <c r="AD291" s="1262"/>
      <c r="AE291" s="1263"/>
      <c r="AF291" s="1262"/>
      <c r="AG291" s="1264"/>
    </row>
    <row r="292" spans="2:33" ht="15.75" hidden="1" customHeight="1" x14ac:dyDescent="0.2">
      <c r="B292" s="1250" t="str">
        <f t="shared" si="9"/>
        <v>PR14SVTWSWW_S-A1</v>
      </c>
      <c r="C292" s="1251" t="s">
        <v>3237</v>
      </c>
      <c r="D292" s="1252" t="s">
        <v>2833</v>
      </c>
      <c r="E292" s="1253"/>
      <c r="F292" s="1254"/>
      <c r="G292" s="1254"/>
      <c r="H292" s="1254"/>
      <c r="I292" s="1254"/>
      <c r="J292" s="1254"/>
      <c r="K292" s="1254"/>
      <c r="L292" s="1254"/>
      <c r="M292" s="1255">
        <f t="shared" si="10"/>
        <v>0</v>
      </c>
      <c r="N292" s="1266" t="s">
        <v>2978</v>
      </c>
      <c r="O292" s="1259" t="s">
        <v>3287</v>
      </c>
      <c r="P292" s="1258" t="s">
        <v>2719</v>
      </c>
      <c r="Q292" s="1259" t="s">
        <v>2717</v>
      </c>
      <c r="R292" s="1258" t="s">
        <v>2690</v>
      </c>
      <c r="S292" s="1259" t="s">
        <v>1923</v>
      </c>
      <c r="T292" s="1259" t="s">
        <v>3175</v>
      </c>
      <c r="U292" s="1265">
        <v>0</v>
      </c>
      <c r="V292" s="1261"/>
      <c r="W292" s="1262"/>
      <c r="X292" s="1262"/>
      <c r="Y292" s="1263"/>
      <c r="Z292" s="1262"/>
      <c r="AA292" s="1264"/>
      <c r="AB292" s="1261"/>
      <c r="AC292" s="1262"/>
      <c r="AD292" s="1262"/>
      <c r="AE292" s="1263"/>
      <c r="AF292" s="1262"/>
      <c r="AG292" s="1264"/>
    </row>
    <row r="293" spans="2:33" ht="15.75" hidden="1" customHeight="1" x14ac:dyDescent="0.2">
      <c r="B293" s="1250" t="str">
        <f t="shared" si="9"/>
        <v>PR14SVTWSWW_S-A2</v>
      </c>
      <c r="C293" s="1251" t="s">
        <v>3237</v>
      </c>
      <c r="D293" s="1252" t="s">
        <v>2833</v>
      </c>
      <c r="E293" s="1253"/>
      <c r="F293" s="1254"/>
      <c r="G293" s="1254"/>
      <c r="H293" s="1254"/>
      <c r="I293" s="1254"/>
      <c r="J293" s="1254"/>
      <c r="K293" s="1254"/>
      <c r="L293" s="1254"/>
      <c r="M293" s="1255">
        <f t="shared" si="10"/>
        <v>0</v>
      </c>
      <c r="N293" s="1266" t="s">
        <v>2834</v>
      </c>
      <c r="O293" s="1259" t="s">
        <v>3288</v>
      </c>
      <c r="P293" s="1258" t="s">
        <v>2719</v>
      </c>
      <c r="Q293" s="1259" t="s">
        <v>2717</v>
      </c>
      <c r="R293" s="1258" t="s">
        <v>2690</v>
      </c>
      <c r="S293" s="1259" t="s">
        <v>1923</v>
      </c>
      <c r="T293" s="1259" t="s">
        <v>3177</v>
      </c>
      <c r="U293" s="1265">
        <v>0</v>
      </c>
      <c r="V293" s="1261"/>
      <c r="W293" s="1262"/>
      <c r="X293" s="1262"/>
      <c r="Y293" s="1263"/>
      <c r="Z293" s="1262"/>
      <c r="AA293" s="1264"/>
      <c r="AB293" s="1261"/>
      <c r="AC293" s="1262"/>
      <c r="AD293" s="1262"/>
      <c r="AE293" s="1263"/>
      <c r="AF293" s="1262"/>
      <c r="AG293" s="1264"/>
    </row>
    <row r="294" spans="2:33" ht="15.75" hidden="1" customHeight="1" x14ac:dyDescent="0.2">
      <c r="B294" s="1250" t="str">
        <f t="shared" si="9"/>
        <v>PR14SVTWSWW_S-A3</v>
      </c>
      <c r="C294" s="1251" t="s">
        <v>3237</v>
      </c>
      <c r="D294" s="1252" t="s">
        <v>2833</v>
      </c>
      <c r="E294" s="1253"/>
      <c r="F294" s="1254"/>
      <c r="G294" s="1254"/>
      <c r="H294" s="1254"/>
      <c r="I294" s="1254"/>
      <c r="J294" s="1254"/>
      <c r="K294" s="1254"/>
      <c r="L294" s="1254"/>
      <c r="M294" s="1255">
        <f t="shared" si="10"/>
        <v>0</v>
      </c>
      <c r="N294" s="1266" t="s">
        <v>2837</v>
      </c>
      <c r="O294" s="1259" t="s">
        <v>3289</v>
      </c>
      <c r="P294" s="1258" t="s">
        <v>2719</v>
      </c>
      <c r="Q294" s="1259" t="s">
        <v>2717</v>
      </c>
      <c r="R294" s="1258"/>
      <c r="S294" s="1259" t="s">
        <v>1923</v>
      </c>
      <c r="T294" s="1259" t="s">
        <v>3290</v>
      </c>
      <c r="U294" s="1265">
        <v>0</v>
      </c>
      <c r="V294" s="1261"/>
      <c r="W294" s="1262"/>
      <c r="X294" s="1262"/>
      <c r="Y294" s="1263"/>
      <c r="Z294" s="1262"/>
      <c r="AA294" s="1264"/>
      <c r="AB294" s="1261"/>
      <c r="AC294" s="1262"/>
      <c r="AD294" s="1262"/>
      <c r="AE294" s="1263"/>
      <c r="AF294" s="1262"/>
      <c r="AG294" s="1264"/>
    </row>
    <row r="295" spans="2:33" ht="15.75" hidden="1" customHeight="1" x14ac:dyDescent="0.2">
      <c r="B295" s="1250" t="str">
        <f t="shared" si="9"/>
        <v>PR14SVTWSWW_S-A4</v>
      </c>
      <c r="C295" s="1251" t="s">
        <v>3237</v>
      </c>
      <c r="D295" s="1252" t="s">
        <v>2833</v>
      </c>
      <c r="E295" s="1253"/>
      <c r="F295" s="1254"/>
      <c r="G295" s="1254"/>
      <c r="H295" s="1254"/>
      <c r="I295" s="1254"/>
      <c r="J295" s="1254"/>
      <c r="K295" s="1254"/>
      <c r="L295" s="1254"/>
      <c r="M295" s="1255">
        <f t="shared" si="10"/>
        <v>0</v>
      </c>
      <c r="N295" s="1266" t="s">
        <v>2840</v>
      </c>
      <c r="O295" s="1259" t="s">
        <v>3291</v>
      </c>
      <c r="P295" s="1258" t="s">
        <v>2721</v>
      </c>
      <c r="Q295" s="1259" t="s">
        <v>2886</v>
      </c>
      <c r="R295" s="1258"/>
      <c r="S295" s="1259" t="s">
        <v>1923</v>
      </c>
      <c r="T295" s="1259" t="s">
        <v>3292</v>
      </c>
      <c r="U295" s="1265">
        <v>0</v>
      </c>
      <c r="V295" s="1261"/>
      <c r="W295" s="1262"/>
      <c r="X295" s="1262"/>
      <c r="Y295" s="1263"/>
      <c r="Z295" s="1262"/>
      <c r="AA295" s="1264"/>
      <c r="AB295" s="1261"/>
      <c r="AC295" s="1262"/>
      <c r="AD295" s="1262"/>
      <c r="AE295" s="1263"/>
      <c r="AF295" s="1262"/>
      <c r="AG295" s="1264"/>
    </row>
    <row r="296" spans="2:33" ht="15.75" hidden="1" customHeight="1" x14ac:dyDescent="0.2">
      <c r="B296" s="1250" t="str">
        <f t="shared" si="9"/>
        <v>PR14SVTWSWW_S-A5</v>
      </c>
      <c r="C296" s="1251" t="s">
        <v>3237</v>
      </c>
      <c r="D296" s="1252" t="s">
        <v>2833</v>
      </c>
      <c r="E296" s="1253"/>
      <c r="F296" s="1254"/>
      <c r="G296" s="1254"/>
      <c r="H296" s="1254"/>
      <c r="I296" s="1254"/>
      <c r="J296" s="1254"/>
      <c r="K296" s="1254"/>
      <c r="L296" s="1254"/>
      <c r="M296" s="1255">
        <f t="shared" si="10"/>
        <v>0</v>
      </c>
      <c r="N296" s="1266" t="s">
        <v>3293</v>
      </c>
      <c r="O296" s="1259" t="s">
        <v>3294</v>
      </c>
      <c r="P296" s="1258" t="s">
        <v>2720</v>
      </c>
      <c r="Q296" s="1259"/>
      <c r="R296" s="1258"/>
      <c r="S296" s="1259" t="s">
        <v>1923</v>
      </c>
      <c r="T296" s="1259" t="s">
        <v>3295</v>
      </c>
      <c r="U296" s="1265">
        <v>0</v>
      </c>
      <c r="V296" s="1261"/>
      <c r="W296" s="1262"/>
      <c r="X296" s="1262"/>
      <c r="Y296" s="1263"/>
      <c r="Z296" s="1262"/>
      <c r="AA296" s="1264"/>
      <c r="AB296" s="1261"/>
      <c r="AC296" s="1262"/>
      <c r="AD296" s="1262"/>
      <c r="AE296" s="1263"/>
      <c r="AF296" s="1262"/>
      <c r="AG296" s="1264"/>
    </row>
    <row r="297" spans="2:33" ht="15.75" hidden="1" customHeight="1" x14ac:dyDescent="0.2">
      <c r="B297" s="1250" t="str">
        <f t="shared" si="9"/>
        <v>PR14SVTWSWW_S-B1</v>
      </c>
      <c r="C297" s="1251" t="s">
        <v>3237</v>
      </c>
      <c r="D297" s="1252" t="s">
        <v>2833</v>
      </c>
      <c r="E297" s="1253"/>
      <c r="F297" s="1254"/>
      <c r="G297" s="1254"/>
      <c r="H297" s="1254"/>
      <c r="I297" s="1254"/>
      <c r="J297" s="1254"/>
      <c r="K297" s="1254"/>
      <c r="L297" s="1254"/>
      <c r="M297" s="1255">
        <f t="shared" si="10"/>
        <v>0</v>
      </c>
      <c r="N297" s="1266" t="s">
        <v>2843</v>
      </c>
      <c r="O297" s="1259" t="s">
        <v>3296</v>
      </c>
      <c r="P297" s="1258" t="s">
        <v>2719</v>
      </c>
      <c r="Q297" s="1259" t="s">
        <v>2717</v>
      </c>
      <c r="R297" s="1258" t="s">
        <v>2690</v>
      </c>
      <c r="S297" s="1259" t="s">
        <v>1880</v>
      </c>
      <c r="T297" s="1259" t="s">
        <v>2823</v>
      </c>
      <c r="U297" s="1265">
        <v>0</v>
      </c>
      <c r="V297" s="1261"/>
      <c r="W297" s="1262"/>
      <c r="X297" s="1262"/>
      <c r="Y297" s="1263"/>
      <c r="Z297" s="1262"/>
      <c r="AA297" s="1264"/>
      <c r="AB297" s="1261"/>
      <c r="AC297" s="1262"/>
      <c r="AD297" s="1262"/>
      <c r="AE297" s="1263"/>
      <c r="AF297" s="1262"/>
      <c r="AG297" s="1264"/>
    </row>
    <row r="298" spans="2:33" ht="15.75" hidden="1" customHeight="1" x14ac:dyDescent="0.2">
      <c r="B298" s="1250" t="str">
        <f t="shared" si="9"/>
        <v>PR14SVTWSWW_S-C1</v>
      </c>
      <c r="C298" s="1251" t="s">
        <v>3237</v>
      </c>
      <c r="D298" s="1252" t="s">
        <v>2833</v>
      </c>
      <c r="E298" s="1253"/>
      <c r="F298" s="1254"/>
      <c r="G298" s="1254"/>
      <c r="H298" s="1254"/>
      <c r="I298" s="1254"/>
      <c r="J298" s="1254"/>
      <c r="K298" s="1254"/>
      <c r="L298" s="1254"/>
      <c r="M298" s="1255">
        <f t="shared" si="10"/>
        <v>0</v>
      </c>
      <c r="N298" s="1266" t="s">
        <v>2845</v>
      </c>
      <c r="O298" s="1259" t="s">
        <v>3297</v>
      </c>
      <c r="P298" s="1258" t="s">
        <v>2719</v>
      </c>
      <c r="Q298" s="1259" t="s">
        <v>2717</v>
      </c>
      <c r="R298" s="1258"/>
      <c r="S298" s="1259" t="s">
        <v>1923</v>
      </c>
      <c r="T298" s="1259" t="s">
        <v>3298</v>
      </c>
      <c r="U298" s="1265">
        <v>0</v>
      </c>
      <c r="V298" s="1261"/>
      <c r="W298" s="1262"/>
      <c r="X298" s="1262"/>
      <c r="Y298" s="1263"/>
      <c r="Z298" s="1262"/>
      <c r="AA298" s="1264"/>
      <c r="AB298" s="1261"/>
      <c r="AC298" s="1262"/>
      <c r="AD298" s="1262"/>
      <c r="AE298" s="1263"/>
      <c r="AF298" s="1262"/>
      <c r="AG298" s="1264"/>
    </row>
    <row r="299" spans="2:33" ht="15.75" hidden="1" customHeight="1" x14ac:dyDescent="0.2">
      <c r="B299" s="1250" t="str">
        <f t="shared" si="9"/>
        <v>PR14SVTWSWW_S-C2</v>
      </c>
      <c r="C299" s="1251" t="s">
        <v>3237</v>
      </c>
      <c r="D299" s="1252" t="s">
        <v>2833</v>
      </c>
      <c r="E299" s="1253"/>
      <c r="F299" s="1254"/>
      <c r="G299" s="1254"/>
      <c r="H299" s="1254"/>
      <c r="I299" s="1254"/>
      <c r="J299" s="1254"/>
      <c r="K299" s="1254"/>
      <c r="L299" s="1254"/>
      <c r="M299" s="1255">
        <f t="shared" si="10"/>
        <v>0</v>
      </c>
      <c r="N299" s="1266" t="s">
        <v>2848</v>
      </c>
      <c r="O299" s="1259" t="s">
        <v>3299</v>
      </c>
      <c r="P299" s="1258" t="s">
        <v>2719</v>
      </c>
      <c r="Q299" s="1259" t="s">
        <v>2717</v>
      </c>
      <c r="R299" s="1258" t="s">
        <v>2690</v>
      </c>
      <c r="S299" s="1259" t="s">
        <v>1923</v>
      </c>
      <c r="T299" s="1259" t="s">
        <v>2852</v>
      </c>
      <c r="U299" s="1265">
        <v>0</v>
      </c>
      <c r="V299" s="1261"/>
      <c r="W299" s="1262"/>
      <c r="X299" s="1262"/>
      <c r="Y299" s="1263"/>
      <c r="Z299" s="1262"/>
      <c r="AA299" s="1264"/>
      <c r="AB299" s="1261"/>
      <c r="AC299" s="1262"/>
      <c r="AD299" s="1262"/>
      <c r="AE299" s="1263"/>
      <c r="AF299" s="1262"/>
      <c r="AG299" s="1264"/>
    </row>
    <row r="300" spans="2:33" ht="15.75" hidden="1" customHeight="1" x14ac:dyDescent="0.2">
      <c r="B300" s="1250" t="str">
        <f t="shared" si="9"/>
        <v>PR14SVTWSWW_S-C3</v>
      </c>
      <c r="C300" s="1251" t="s">
        <v>3237</v>
      </c>
      <c r="D300" s="1252" t="s">
        <v>2833</v>
      </c>
      <c r="E300" s="1253"/>
      <c r="F300" s="1254"/>
      <c r="G300" s="1254"/>
      <c r="H300" s="1254"/>
      <c r="I300" s="1254"/>
      <c r="J300" s="1254"/>
      <c r="K300" s="1254"/>
      <c r="L300" s="1254"/>
      <c r="M300" s="1255">
        <f t="shared" si="10"/>
        <v>0</v>
      </c>
      <c r="N300" s="1266" t="s">
        <v>2850</v>
      </c>
      <c r="O300" s="1259" t="s">
        <v>3300</v>
      </c>
      <c r="P300" s="1258" t="s">
        <v>2721</v>
      </c>
      <c r="Q300" s="1259" t="s">
        <v>2886</v>
      </c>
      <c r="R300" s="1258"/>
      <c r="S300" s="1259" t="s">
        <v>1880</v>
      </c>
      <c r="T300" s="1259" t="s">
        <v>3183</v>
      </c>
      <c r="U300" s="1260">
        <v>2</v>
      </c>
      <c r="V300" s="1261"/>
      <c r="W300" s="1262"/>
      <c r="X300" s="1262"/>
      <c r="Y300" s="1263"/>
      <c r="Z300" s="1262"/>
      <c r="AA300" s="1264"/>
      <c r="AB300" s="1261"/>
      <c r="AC300" s="1262"/>
      <c r="AD300" s="1262"/>
      <c r="AE300" s="1263"/>
      <c r="AF300" s="1262"/>
      <c r="AG300" s="1264"/>
    </row>
    <row r="301" spans="2:33" ht="15.75" hidden="1" customHeight="1" x14ac:dyDescent="0.2">
      <c r="B301" s="1250" t="str">
        <f t="shared" si="9"/>
        <v>PR14SVTWSWW_S-C4</v>
      </c>
      <c r="C301" s="1251" t="s">
        <v>3237</v>
      </c>
      <c r="D301" s="1252" t="s">
        <v>2833</v>
      </c>
      <c r="E301" s="1253"/>
      <c r="F301" s="1254"/>
      <c r="G301" s="1254"/>
      <c r="H301" s="1254"/>
      <c r="I301" s="1254"/>
      <c r="J301" s="1254"/>
      <c r="K301" s="1254"/>
      <c r="L301" s="1254"/>
      <c r="M301" s="1255">
        <f t="shared" si="10"/>
        <v>0</v>
      </c>
      <c r="N301" s="1266" t="s">
        <v>2853</v>
      </c>
      <c r="O301" s="1259" t="s">
        <v>3301</v>
      </c>
      <c r="P301" s="1258" t="s">
        <v>2719</v>
      </c>
      <c r="Q301" s="1259" t="s">
        <v>2717</v>
      </c>
      <c r="R301" s="1258"/>
      <c r="S301" s="1259" t="s">
        <v>1923</v>
      </c>
      <c r="T301" s="1259" t="s">
        <v>3281</v>
      </c>
      <c r="U301" s="1265">
        <v>0</v>
      </c>
      <c r="V301" s="1261"/>
      <c r="W301" s="1262"/>
      <c r="X301" s="1262"/>
      <c r="Y301" s="1263"/>
      <c r="Z301" s="1262"/>
      <c r="AA301" s="1264"/>
      <c r="AB301" s="1261"/>
      <c r="AC301" s="1262"/>
      <c r="AD301" s="1262"/>
      <c r="AE301" s="1263"/>
      <c r="AF301" s="1262"/>
      <c r="AG301" s="1264"/>
    </row>
    <row r="302" spans="2:33" ht="15.75" hidden="1" customHeight="1" x14ac:dyDescent="0.2">
      <c r="B302" s="1250" t="str">
        <f t="shared" si="9"/>
        <v>PR14SVTWSWW_S-C5</v>
      </c>
      <c r="C302" s="1251" t="s">
        <v>3237</v>
      </c>
      <c r="D302" s="1252" t="s">
        <v>2833</v>
      </c>
      <c r="E302" s="1253"/>
      <c r="F302" s="1254"/>
      <c r="G302" s="1254"/>
      <c r="H302" s="1254"/>
      <c r="I302" s="1254"/>
      <c r="J302" s="1254"/>
      <c r="K302" s="1254"/>
      <c r="L302" s="1254"/>
      <c r="M302" s="1255">
        <f t="shared" si="10"/>
        <v>0</v>
      </c>
      <c r="N302" s="1266" t="s">
        <v>3302</v>
      </c>
      <c r="O302" s="1259" t="s">
        <v>3303</v>
      </c>
      <c r="P302" s="1258" t="s">
        <v>2716</v>
      </c>
      <c r="Q302" s="1259" t="s">
        <v>2717</v>
      </c>
      <c r="R302" s="1258"/>
      <c r="S302" s="1259" t="s">
        <v>1923</v>
      </c>
      <c r="T302" s="1259" t="s">
        <v>3304</v>
      </c>
      <c r="U302" s="1265">
        <v>0</v>
      </c>
      <c r="V302" s="1261"/>
      <c r="W302" s="1262"/>
      <c r="X302" s="1262"/>
      <c r="Y302" s="1263"/>
      <c r="Z302" s="1262"/>
      <c r="AA302" s="1264"/>
      <c r="AB302" s="1261"/>
      <c r="AC302" s="1262"/>
      <c r="AD302" s="1262"/>
      <c r="AE302" s="1263"/>
      <c r="AF302" s="1262"/>
      <c r="AG302" s="1264"/>
    </row>
    <row r="303" spans="2:33" ht="15.75" hidden="1" customHeight="1" x14ac:dyDescent="0.2">
      <c r="B303" s="1250" t="str">
        <f t="shared" si="9"/>
        <v>PR14SVTWSWW_S-C6</v>
      </c>
      <c r="C303" s="1251" t="s">
        <v>3237</v>
      </c>
      <c r="D303" s="1252" t="s">
        <v>2833</v>
      </c>
      <c r="E303" s="1253"/>
      <c r="F303" s="1254"/>
      <c r="G303" s="1254"/>
      <c r="H303" s="1254"/>
      <c r="I303" s="1254"/>
      <c r="J303" s="1254"/>
      <c r="K303" s="1254"/>
      <c r="L303" s="1254"/>
      <c r="M303" s="1255">
        <f t="shared" si="10"/>
        <v>0</v>
      </c>
      <c r="N303" s="1266" t="s">
        <v>3305</v>
      </c>
      <c r="O303" s="1259" t="s">
        <v>3306</v>
      </c>
      <c r="P303" s="1258" t="s">
        <v>2720</v>
      </c>
      <c r="Q303" s="1259"/>
      <c r="R303" s="1258"/>
      <c r="S303" s="1259" t="s">
        <v>1923</v>
      </c>
      <c r="T303" s="1259" t="s">
        <v>3192</v>
      </c>
      <c r="U303" s="1265">
        <v>0</v>
      </c>
      <c r="V303" s="1261"/>
      <c r="W303" s="1262"/>
      <c r="X303" s="1262"/>
      <c r="Y303" s="1263"/>
      <c r="Z303" s="1262"/>
      <c r="AA303" s="1264"/>
      <c r="AB303" s="1261"/>
      <c r="AC303" s="1262"/>
      <c r="AD303" s="1262"/>
      <c r="AE303" s="1263"/>
      <c r="AF303" s="1262"/>
      <c r="AG303" s="1264"/>
    </row>
    <row r="304" spans="2:33" ht="15.75" hidden="1" customHeight="1" x14ac:dyDescent="0.2">
      <c r="B304" s="1250" t="str">
        <f t="shared" si="9"/>
        <v>PR14SVTWSWW_S-C7</v>
      </c>
      <c r="C304" s="1251" t="s">
        <v>3237</v>
      </c>
      <c r="D304" s="1252" t="s">
        <v>2833</v>
      </c>
      <c r="E304" s="1253"/>
      <c r="F304" s="1254"/>
      <c r="G304" s="1254"/>
      <c r="H304" s="1254"/>
      <c r="I304" s="1254"/>
      <c r="J304" s="1254"/>
      <c r="K304" s="1254"/>
      <c r="L304" s="1254"/>
      <c r="M304" s="1255">
        <f t="shared" si="10"/>
        <v>0</v>
      </c>
      <c r="N304" s="1266" t="s">
        <v>3307</v>
      </c>
      <c r="O304" s="1259" t="s">
        <v>3308</v>
      </c>
      <c r="P304" s="1258" t="s">
        <v>2719</v>
      </c>
      <c r="Q304" s="1259" t="s">
        <v>2717</v>
      </c>
      <c r="R304" s="1258"/>
      <c r="S304" s="1259" t="s">
        <v>1923</v>
      </c>
      <c r="T304" s="1259" t="s">
        <v>3309</v>
      </c>
      <c r="U304" s="1265">
        <v>0</v>
      </c>
      <c r="V304" s="1269"/>
      <c r="W304" s="1262"/>
      <c r="X304" s="1262"/>
      <c r="Y304" s="1263"/>
      <c r="Z304" s="1262"/>
      <c r="AA304" s="1264"/>
      <c r="AB304" s="1269"/>
      <c r="AC304" s="1262"/>
      <c r="AD304" s="1262"/>
      <c r="AE304" s="1263"/>
      <c r="AF304" s="1262"/>
      <c r="AG304" s="1264"/>
    </row>
    <row r="305" spans="2:33" ht="15.75" hidden="1" customHeight="1" x14ac:dyDescent="0.2">
      <c r="B305" s="1250" t="str">
        <f t="shared" si="9"/>
        <v>PR14SVTWSWW_S-C8</v>
      </c>
      <c r="C305" s="1251" t="s">
        <v>3237</v>
      </c>
      <c r="D305" s="1252" t="s">
        <v>2833</v>
      </c>
      <c r="E305" s="1253"/>
      <c r="F305" s="1254"/>
      <c r="G305" s="1254"/>
      <c r="H305" s="1254"/>
      <c r="I305" s="1254"/>
      <c r="J305" s="1254"/>
      <c r="K305" s="1254"/>
      <c r="L305" s="1254"/>
      <c r="M305" s="1255">
        <f t="shared" si="10"/>
        <v>0</v>
      </c>
      <c r="N305" s="1266" t="s">
        <v>3310</v>
      </c>
      <c r="O305" s="1259" t="s">
        <v>3311</v>
      </c>
      <c r="P305" s="1258" t="s">
        <v>2720</v>
      </c>
      <c r="Q305" s="1259"/>
      <c r="R305" s="1258"/>
      <c r="S305" s="1259" t="s">
        <v>1923</v>
      </c>
      <c r="T305" s="1259" t="s">
        <v>3312</v>
      </c>
      <c r="U305" s="1265">
        <v>0</v>
      </c>
      <c r="V305" s="1261"/>
      <c r="W305" s="1262"/>
      <c r="X305" s="1262"/>
      <c r="Y305" s="1263"/>
      <c r="Z305" s="1262"/>
      <c r="AA305" s="1264"/>
      <c r="AB305" s="1261"/>
      <c r="AC305" s="1262"/>
      <c r="AD305" s="1262"/>
      <c r="AE305" s="1263"/>
      <c r="AF305" s="1262"/>
      <c r="AG305" s="1264"/>
    </row>
    <row r="306" spans="2:33" ht="15.75" hidden="1" customHeight="1" x14ac:dyDescent="0.2">
      <c r="B306" s="1250" t="str">
        <f t="shared" si="9"/>
        <v>PR14SVTWSWW_S-D1</v>
      </c>
      <c r="C306" s="1251" t="s">
        <v>3237</v>
      </c>
      <c r="D306" s="1252" t="s">
        <v>2833</v>
      </c>
      <c r="E306" s="1253"/>
      <c r="F306" s="1254"/>
      <c r="G306" s="1254"/>
      <c r="H306" s="1254"/>
      <c r="I306" s="1254"/>
      <c r="J306" s="1254"/>
      <c r="K306" s="1254"/>
      <c r="L306" s="1254"/>
      <c r="M306" s="1255">
        <f t="shared" si="10"/>
        <v>0</v>
      </c>
      <c r="N306" s="1266" t="s">
        <v>2855</v>
      </c>
      <c r="O306" s="1259" t="s">
        <v>3313</v>
      </c>
      <c r="P306" s="1258" t="s">
        <v>2719</v>
      </c>
      <c r="Q306" s="1259" t="s">
        <v>2717</v>
      </c>
      <c r="R306" s="1258" t="s">
        <v>2690</v>
      </c>
      <c r="S306" s="1259" t="s">
        <v>1923</v>
      </c>
      <c r="T306" s="1259" t="s">
        <v>2975</v>
      </c>
      <c r="U306" s="1265">
        <v>3</v>
      </c>
      <c r="V306" s="1261"/>
      <c r="W306" s="1262"/>
      <c r="X306" s="1262"/>
      <c r="Y306" s="1263"/>
      <c r="Z306" s="1262"/>
      <c r="AA306" s="1264"/>
      <c r="AB306" s="1261"/>
      <c r="AC306" s="1262"/>
      <c r="AD306" s="1262"/>
      <c r="AE306" s="1263"/>
      <c r="AF306" s="1262"/>
      <c r="AG306" s="1264"/>
    </row>
    <row r="307" spans="2:33" ht="15.75" hidden="1" customHeight="1" x14ac:dyDescent="0.2">
      <c r="B307" s="1250" t="str">
        <f t="shared" si="9"/>
        <v>PR14SVTWSWW_S-E1</v>
      </c>
      <c r="C307" s="1251" t="s">
        <v>3237</v>
      </c>
      <c r="D307" s="1252" t="s">
        <v>2833</v>
      </c>
      <c r="E307" s="1253"/>
      <c r="F307" s="1254"/>
      <c r="G307" s="1254"/>
      <c r="H307" s="1254"/>
      <c r="I307" s="1254"/>
      <c r="J307" s="1254"/>
      <c r="K307" s="1254"/>
      <c r="L307" s="1254"/>
      <c r="M307" s="1255">
        <f t="shared" si="10"/>
        <v>0</v>
      </c>
      <c r="N307" s="1266" t="s">
        <v>2859</v>
      </c>
      <c r="O307" s="1259" t="s">
        <v>3314</v>
      </c>
      <c r="P307" s="1258" t="s">
        <v>2720</v>
      </c>
      <c r="Q307" s="1259"/>
      <c r="R307" s="1258"/>
      <c r="S307" s="1259" t="s">
        <v>1923</v>
      </c>
      <c r="T307" s="1259" t="s">
        <v>3286</v>
      </c>
      <c r="U307" s="1265">
        <v>0</v>
      </c>
      <c r="V307" s="1261"/>
      <c r="W307" s="1262"/>
      <c r="X307" s="1262"/>
      <c r="Y307" s="1263"/>
      <c r="Z307" s="1262"/>
      <c r="AA307" s="1264"/>
      <c r="AB307" s="1261"/>
      <c r="AC307" s="1262"/>
      <c r="AD307" s="1262"/>
      <c r="AE307" s="1263"/>
      <c r="AF307" s="1262"/>
      <c r="AG307" s="1264"/>
    </row>
    <row r="308" spans="2:33" ht="15.75" hidden="1" customHeight="1" x14ac:dyDescent="0.2">
      <c r="B308" s="1250" t="str">
        <f t="shared" si="9"/>
        <v>PR14SVTHHR_R-A1</v>
      </c>
      <c r="C308" s="1251" t="s">
        <v>3237</v>
      </c>
      <c r="D308" s="1252" t="s">
        <v>2782</v>
      </c>
      <c r="E308" s="1253"/>
      <c r="F308" s="1254"/>
      <c r="G308" s="1254"/>
      <c r="H308" s="1254"/>
      <c r="I308" s="1254"/>
      <c r="J308" s="1254"/>
      <c r="K308" s="1254"/>
      <c r="L308" s="1254"/>
      <c r="M308" s="1255">
        <f t="shared" si="10"/>
        <v>0</v>
      </c>
      <c r="N308" s="1266" t="s">
        <v>2783</v>
      </c>
      <c r="O308" s="1259" t="s">
        <v>3315</v>
      </c>
      <c r="P308" s="1258" t="s">
        <v>2720</v>
      </c>
      <c r="Q308" s="1259"/>
      <c r="R308" s="1258"/>
      <c r="S308" s="1259" t="s">
        <v>1912</v>
      </c>
      <c r="T308" s="1259" t="s">
        <v>3316</v>
      </c>
      <c r="U308" s="1260" t="s">
        <v>2824</v>
      </c>
      <c r="V308" s="1261"/>
      <c r="W308" s="1262"/>
      <c r="X308" s="1262"/>
      <c r="Y308" s="1263"/>
      <c r="Z308" s="1262"/>
      <c r="AA308" s="1264"/>
      <c r="AB308" s="1261"/>
      <c r="AC308" s="1262"/>
      <c r="AD308" s="1262"/>
      <c r="AE308" s="1263"/>
      <c r="AF308" s="1262"/>
      <c r="AG308" s="1264"/>
    </row>
    <row r="309" spans="2:33" ht="15.75" hidden="1" customHeight="1" x14ac:dyDescent="0.2">
      <c r="B309" s="1250" t="str">
        <f t="shared" si="9"/>
        <v>PR14SVTHHR_R-A2</v>
      </c>
      <c r="C309" s="1251" t="s">
        <v>3237</v>
      </c>
      <c r="D309" s="1252" t="s">
        <v>2782</v>
      </c>
      <c r="E309" s="1253"/>
      <c r="F309" s="1254"/>
      <c r="G309" s="1254"/>
      <c r="H309" s="1254"/>
      <c r="I309" s="1254"/>
      <c r="J309" s="1254"/>
      <c r="K309" s="1254"/>
      <c r="L309" s="1254"/>
      <c r="M309" s="1255">
        <f t="shared" si="10"/>
        <v>0</v>
      </c>
      <c r="N309" s="1266" t="s">
        <v>2786</v>
      </c>
      <c r="O309" s="1259" t="s">
        <v>3317</v>
      </c>
      <c r="P309" s="1258" t="s">
        <v>2719</v>
      </c>
      <c r="Q309" s="1259" t="s">
        <v>2717</v>
      </c>
      <c r="R309" s="1258"/>
      <c r="S309" s="1259" t="s">
        <v>1912</v>
      </c>
      <c r="T309" s="1259" t="s">
        <v>2919</v>
      </c>
      <c r="U309" s="1260" t="s">
        <v>2824</v>
      </c>
      <c r="V309" s="1261"/>
      <c r="W309" s="1262"/>
      <c r="X309" s="1262"/>
      <c r="Y309" s="1263"/>
      <c r="Z309" s="1262"/>
      <c r="AA309" s="1264"/>
      <c r="AB309" s="1261"/>
      <c r="AC309" s="1262"/>
      <c r="AD309" s="1262"/>
      <c r="AE309" s="1263"/>
      <c r="AF309" s="1262"/>
      <c r="AG309" s="1264"/>
    </row>
    <row r="310" spans="2:33" ht="15.75" hidden="1" customHeight="1" x14ac:dyDescent="0.2">
      <c r="B310" s="1250" t="str">
        <f t="shared" si="9"/>
        <v>PR14SVTHHR_R-B1</v>
      </c>
      <c r="C310" s="1251" t="s">
        <v>3237</v>
      </c>
      <c r="D310" s="1252" t="s">
        <v>2782</v>
      </c>
      <c r="E310" s="1253"/>
      <c r="F310" s="1254"/>
      <c r="G310" s="1254"/>
      <c r="H310" s="1254"/>
      <c r="I310" s="1254"/>
      <c r="J310" s="1254"/>
      <c r="K310" s="1254"/>
      <c r="L310" s="1254"/>
      <c r="M310" s="1255">
        <f t="shared" si="10"/>
        <v>0</v>
      </c>
      <c r="N310" s="1266" t="s">
        <v>2872</v>
      </c>
      <c r="O310" s="1259" t="s">
        <v>3318</v>
      </c>
      <c r="P310" s="1258" t="s">
        <v>2720</v>
      </c>
      <c r="Q310" s="1259"/>
      <c r="R310" s="1258"/>
      <c r="S310" s="1259" t="s">
        <v>1923</v>
      </c>
      <c r="T310" s="1259" t="s">
        <v>3232</v>
      </c>
      <c r="U310" s="1265">
        <v>0</v>
      </c>
      <c r="V310" s="1261"/>
      <c r="W310" s="1262"/>
      <c r="X310" s="1262"/>
      <c r="Y310" s="1263"/>
      <c r="Z310" s="1262"/>
      <c r="AA310" s="1264"/>
      <c r="AB310" s="1261"/>
      <c r="AC310" s="1262"/>
      <c r="AD310" s="1262"/>
      <c r="AE310" s="1263"/>
      <c r="AF310" s="1262"/>
      <c r="AG310" s="1264"/>
    </row>
    <row r="311" spans="2:33" ht="15.75" hidden="1" customHeight="1" x14ac:dyDescent="0.2">
      <c r="B311" s="1250" t="str">
        <f t="shared" si="9"/>
        <v>PR14SVTHHR_R-B2</v>
      </c>
      <c r="C311" s="1251" t="s">
        <v>3237</v>
      </c>
      <c r="D311" s="1252" t="s">
        <v>2782</v>
      </c>
      <c r="E311" s="1253"/>
      <c r="F311" s="1254"/>
      <c r="G311" s="1254"/>
      <c r="H311" s="1254"/>
      <c r="I311" s="1254"/>
      <c r="J311" s="1254"/>
      <c r="K311" s="1254"/>
      <c r="L311" s="1254"/>
      <c r="M311" s="1255">
        <f t="shared" si="10"/>
        <v>0</v>
      </c>
      <c r="N311" s="1266" t="s">
        <v>2874</v>
      </c>
      <c r="O311" s="1259" t="s">
        <v>3319</v>
      </c>
      <c r="P311" s="1258" t="s">
        <v>2720</v>
      </c>
      <c r="Q311" s="1259"/>
      <c r="R311" s="1258"/>
      <c r="S311" s="1259" t="s">
        <v>1880</v>
      </c>
      <c r="T311" s="1259" t="s">
        <v>3320</v>
      </c>
      <c r="U311" s="1260">
        <v>2</v>
      </c>
      <c r="V311" s="1261"/>
      <c r="W311" s="1262"/>
      <c r="X311" s="1262"/>
      <c r="Y311" s="1263"/>
      <c r="Z311" s="1262"/>
      <c r="AA311" s="1264"/>
      <c r="AB311" s="1261"/>
      <c r="AC311" s="1262"/>
      <c r="AD311" s="1262"/>
      <c r="AE311" s="1263"/>
      <c r="AF311" s="1262"/>
      <c r="AG311" s="1264"/>
    </row>
    <row r="312" spans="2:33" ht="15.75" hidden="1" customHeight="1" x14ac:dyDescent="0.2">
      <c r="B312" s="1250" t="str">
        <f t="shared" si="9"/>
        <v>PR14SWTWSW_W-A1</v>
      </c>
      <c r="C312" s="1251" t="s">
        <v>3321</v>
      </c>
      <c r="D312" s="1252" t="s">
        <v>2751</v>
      </c>
      <c r="E312" s="1253"/>
      <c r="F312" s="1254"/>
      <c r="G312" s="1254"/>
      <c r="H312" s="1254"/>
      <c r="I312" s="1254"/>
      <c r="J312" s="1254"/>
      <c r="K312" s="1254"/>
      <c r="L312" s="1254"/>
      <c r="M312" s="1255">
        <f t="shared" si="10"/>
        <v>0</v>
      </c>
      <c r="N312" s="1256" t="s">
        <v>2752</v>
      </c>
      <c r="O312" s="1257" t="s">
        <v>3322</v>
      </c>
      <c r="P312" s="1258" t="s">
        <v>2721</v>
      </c>
      <c r="Q312" s="1259" t="s">
        <v>2717</v>
      </c>
      <c r="R312" s="1258" t="s">
        <v>2690</v>
      </c>
      <c r="S312" s="1259" t="s">
        <v>1880</v>
      </c>
      <c r="T312" s="1259" t="s">
        <v>2767</v>
      </c>
      <c r="U312" s="1260">
        <v>2</v>
      </c>
      <c r="V312" s="1261"/>
      <c r="W312" s="1262"/>
      <c r="X312" s="1262"/>
      <c r="Y312" s="1263"/>
      <c r="Z312" s="1262"/>
      <c r="AA312" s="1264"/>
      <c r="AB312" s="1261"/>
      <c r="AC312" s="1262"/>
      <c r="AD312" s="1262"/>
      <c r="AE312" s="1263"/>
      <c r="AF312" s="1262"/>
      <c r="AG312" s="1264"/>
    </row>
    <row r="313" spans="2:33" ht="15.75" hidden="1" customHeight="1" x14ac:dyDescent="0.2">
      <c r="B313" s="1250" t="str">
        <f t="shared" si="9"/>
        <v>PR14SWTWSW_W-A2</v>
      </c>
      <c r="C313" s="1251" t="s">
        <v>3321</v>
      </c>
      <c r="D313" s="1252" t="s">
        <v>2751</v>
      </c>
      <c r="E313" s="1253"/>
      <c r="F313" s="1254"/>
      <c r="G313" s="1254"/>
      <c r="H313" s="1254"/>
      <c r="I313" s="1254"/>
      <c r="J313" s="1254"/>
      <c r="K313" s="1254"/>
      <c r="L313" s="1254"/>
      <c r="M313" s="1255">
        <f t="shared" si="10"/>
        <v>0</v>
      </c>
      <c r="N313" s="1256" t="s">
        <v>2755</v>
      </c>
      <c r="O313" s="1257" t="s">
        <v>3323</v>
      </c>
      <c r="P313" s="1258" t="s">
        <v>2719</v>
      </c>
      <c r="Q313" s="1259" t="s">
        <v>2717</v>
      </c>
      <c r="R313" s="1258" t="s">
        <v>2690</v>
      </c>
      <c r="S313" s="1259" t="s">
        <v>1923</v>
      </c>
      <c r="T313" s="1259" t="s">
        <v>3218</v>
      </c>
      <c r="U313" s="1260">
        <v>2</v>
      </c>
      <c r="V313" s="1261"/>
      <c r="W313" s="1262"/>
      <c r="X313" s="1262"/>
      <c r="Y313" s="1263"/>
      <c r="Z313" s="1262"/>
      <c r="AA313" s="1264"/>
      <c r="AB313" s="1261"/>
      <c r="AC313" s="1262"/>
      <c r="AD313" s="1262"/>
      <c r="AE313" s="1263"/>
      <c r="AF313" s="1262"/>
      <c r="AG313" s="1264"/>
    </row>
    <row r="314" spans="2:33" ht="15.75" hidden="1" customHeight="1" x14ac:dyDescent="0.2">
      <c r="B314" s="1250" t="str">
        <f t="shared" si="9"/>
        <v>PR14SWTWSW_W-A3</v>
      </c>
      <c r="C314" s="1251" t="s">
        <v>3321</v>
      </c>
      <c r="D314" s="1252" t="s">
        <v>2751</v>
      </c>
      <c r="E314" s="1253"/>
      <c r="F314" s="1254"/>
      <c r="G314" s="1254"/>
      <c r="H314" s="1254"/>
      <c r="I314" s="1254"/>
      <c r="J314" s="1254"/>
      <c r="K314" s="1254"/>
      <c r="L314" s="1254"/>
      <c r="M314" s="1255">
        <f t="shared" si="10"/>
        <v>0</v>
      </c>
      <c r="N314" s="1256" t="s">
        <v>2758</v>
      </c>
      <c r="O314" s="1257" t="s">
        <v>3324</v>
      </c>
      <c r="P314" s="1258" t="s">
        <v>2721</v>
      </c>
      <c r="Q314" s="1259" t="s">
        <v>2886</v>
      </c>
      <c r="R314" s="1258"/>
      <c r="S314" s="1259" t="s">
        <v>2827</v>
      </c>
      <c r="T314" s="1259" t="s">
        <v>2887</v>
      </c>
      <c r="U314" s="1260" t="s">
        <v>2824</v>
      </c>
      <c r="V314" s="1270"/>
      <c r="W314" s="1262"/>
      <c r="X314" s="1262"/>
      <c r="Y314" s="1263"/>
      <c r="Z314" s="1262"/>
      <c r="AA314" s="1264"/>
      <c r="AB314" s="1270"/>
      <c r="AC314" s="1262"/>
      <c r="AD314" s="1262"/>
      <c r="AE314" s="1263"/>
      <c r="AF314" s="1262"/>
      <c r="AG314" s="1264"/>
    </row>
    <row r="315" spans="2:33" ht="15.75" hidden="1" customHeight="1" x14ac:dyDescent="0.2">
      <c r="B315" s="1250" t="str">
        <f t="shared" si="9"/>
        <v>PR14SWTWSW_W-A4</v>
      </c>
      <c r="C315" s="1251" t="s">
        <v>3321</v>
      </c>
      <c r="D315" s="1252" t="s">
        <v>2751</v>
      </c>
      <c r="E315" s="1253"/>
      <c r="F315" s="1254"/>
      <c r="G315" s="1254"/>
      <c r="H315" s="1254"/>
      <c r="I315" s="1254"/>
      <c r="J315" s="1254"/>
      <c r="K315" s="1254"/>
      <c r="L315" s="1254"/>
      <c r="M315" s="1255">
        <f t="shared" si="10"/>
        <v>0</v>
      </c>
      <c r="N315" s="1256" t="s">
        <v>2760</v>
      </c>
      <c r="O315" s="1257" t="s">
        <v>3325</v>
      </c>
      <c r="P315" s="1258" t="s">
        <v>2721</v>
      </c>
      <c r="Q315" s="1259" t="s">
        <v>2886</v>
      </c>
      <c r="R315" s="1258"/>
      <c r="S315" s="1259" t="s">
        <v>2827</v>
      </c>
      <c r="T315" s="1259" t="s">
        <v>2887</v>
      </c>
      <c r="U315" s="1260" t="s">
        <v>2824</v>
      </c>
      <c r="V315" s="1270"/>
      <c r="W315" s="1262"/>
      <c r="X315" s="1262"/>
      <c r="Y315" s="1263"/>
      <c r="Z315" s="1262"/>
      <c r="AA315" s="1264"/>
      <c r="AB315" s="1270"/>
      <c r="AC315" s="1262"/>
      <c r="AD315" s="1262"/>
      <c r="AE315" s="1263"/>
      <c r="AF315" s="1262"/>
      <c r="AG315" s="1264"/>
    </row>
    <row r="316" spans="2:33" ht="15.75" hidden="1" customHeight="1" x14ac:dyDescent="0.2">
      <c r="B316" s="1250" t="str">
        <f t="shared" si="9"/>
        <v>PR14SWTWSW_W-A5</v>
      </c>
      <c r="C316" s="1251" t="s">
        <v>3321</v>
      </c>
      <c r="D316" s="1252" t="s">
        <v>2751</v>
      </c>
      <c r="E316" s="1253"/>
      <c r="F316" s="1254"/>
      <c r="G316" s="1254"/>
      <c r="H316" s="1254"/>
      <c r="I316" s="1254"/>
      <c r="J316" s="1254"/>
      <c r="K316" s="1254"/>
      <c r="L316" s="1254"/>
      <c r="M316" s="1255">
        <f t="shared" si="10"/>
        <v>0</v>
      </c>
      <c r="N316" s="1256" t="s">
        <v>2762</v>
      </c>
      <c r="O316" s="1257" t="s">
        <v>3326</v>
      </c>
      <c r="P316" s="1258" t="s">
        <v>2719</v>
      </c>
      <c r="Q316" s="1259" t="s">
        <v>2886</v>
      </c>
      <c r="R316" s="1258"/>
      <c r="S316" s="1259" t="s">
        <v>2723</v>
      </c>
      <c r="T316" s="1259" t="s">
        <v>2935</v>
      </c>
      <c r="U316" s="1260">
        <v>3</v>
      </c>
      <c r="V316" s="1261"/>
      <c r="W316" s="1262"/>
      <c r="X316" s="1262"/>
      <c r="Y316" s="1263"/>
      <c r="Z316" s="1262"/>
      <c r="AA316" s="1264"/>
      <c r="AB316" s="1261"/>
      <c r="AC316" s="1262"/>
      <c r="AD316" s="1262"/>
      <c r="AE316" s="1263"/>
      <c r="AF316" s="1262"/>
      <c r="AG316" s="1264"/>
    </row>
    <row r="317" spans="2:33" ht="15.75" hidden="1" customHeight="1" x14ac:dyDescent="0.2">
      <c r="B317" s="1250" t="str">
        <f t="shared" si="9"/>
        <v>PR14SWTWSW_W-B1</v>
      </c>
      <c r="C317" s="1251" t="s">
        <v>3321</v>
      </c>
      <c r="D317" s="1252" t="s">
        <v>2751</v>
      </c>
      <c r="E317" s="1253"/>
      <c r="F317" s="1254"/>
      <c r="G317" s="1254"/>
      <c r="H317" s="1254"/>
      <c r="I317" s="1254"/>
      <c r="J317" s="1254"/>
      <c r="K317" s="1254"/>
      <c r="L317" s="1254"/>
      <c r="M317" s="1255">
        <f t="shared" si="10"/>
        <v>0</v>
      </c>
      <c r="N317" s="1256" t="s">
        <v>2765</v>
      </c>
      <c r="O317" s="1257" t="s">
        <v>3327</v>
      </c>
      <c r="P317" s="1258" t="s">
        <v>2719</v>
      </c>
      <c r="Q317" s="1259" t="s">
        <v>2717</v>
      </c>
      <c r="R317" s="1258" t="s">
        <v>2690</v>
      </c>
      <c r="S317" s="1259" t="s">
        <v>1923</v>
      </c>
      <c r="T317" s="1259" t="s">
        <v>3328</v>
      </c>
      <c r="U317" s="1265">
        <v>0</v>
      </c>
      <c r="V317" s="1261"/>
      <c r="W317" s="1262"/>
      <c r="X317" s="1262"/>
      <c r="Y317" s="1263"/>
      <c r="Z317" s="1262"/>
      <c r="AA317" s="1264"/>
      <c r="AB317" s="1261"/>
      <c r="AC317" s="1262"/>
      <c r="AD317" s="1262"/>
      <c r="AE317" s="1263"/>
      <c r="AF317" s="1262"/>
      <c r="AG317" s="1264"/>
    </row>
    <row r="318" spans="2:33" ht="15.75" hidden="1" customHeight="1" x14ac:dyDescent="0.2">
      <c r="B318" s="1250" t="str">
        <f t="shared" si="9"/>
        <v>PR14SWTWSW_W-B2</v>
      </c>
      <c r="C318" s="1251" t="s">
        <v>3321</v>
      </c>
      <c r="D318" s="1252" t="s">
        <v>2751</v>
      </c>
      <c r="E318" s="1253"/>
      <c r="F318" s="1254"/>
      <c r="G318" s="1254"/>
      <c r="H318" s="1254"/>
      <c r="I318" s="1254"/>
      <c r="J318" s="1254"/>
      <c r="K318" s="1254"/>
      <c r="L318" s="1254"/>
      <c r="M318" s="1255">
        <f t="shared" si="10"/>
        <v>0</v>
      </c>
      <c r="N318" s="1256" t="s">
        <v>2768</v>
      </c>
      <c r="O318" s="1257" t="s">
        <v>3329</v>
      </c>
      <c r="P318" s="1258" t="s">
        <v>2720</v>
      </c>
      <c r="Q318" s="1259"/>
      <c r="R318" s="1258"/>
      <c r="S318" s="1259" t="s">
        <v>1912</v>
      </c>
      <c r="T318" s="1259" t="s">
        <v>3330</v>
      </c>
      <c r="U318" s="1260" t="s">
        <v>2824</v>
      </c>
      <c r="V318" s="1261"/>
      <c r="W318" s="1262"/>
      <c r="X318" s="1262"/>
      <c r="Y318" s="1263"/>
      <c r="Z318" s="1262"/>
      <c r="AA318" s="1264"/>
      <c r="AB318" s="1261"/>
      <c r="AC318" s="1262"/>
      <c r="AD318" s="1262"/>
      <c r="AE318" s="1263"/>
      <c r="AF318" s="1262"/>
      <c r="AG318" s="1264"/>
    </row>
    <row r="319" spans="2:33" ht="15.75" hidden="1" customHeight="1" x14ac:dyDescent="0.2">
      <c r="B319" s="1250" t="str">
        <f t="shared" si="9"/>
        <v>PR14SWTWSW_W-B3</v>
      </c>
      <c r="C319" s="1251" t="s">
        <v>3321</v>
      </c>
      <c r="D319" s="1252" t="s">
        <v>2751</v>
      </c>
      <c r="E319" s="1253"/>
      <c r="F319" s="1254"/>
      <c r="G319" s="1254"/>
      <c r="H319" s="1254"/>
      <c r="I319" s="1254"/>
      <c r="J319" s="1254"/>
      <c r="K319" s="1254"/>
      <c r="L319" s="1254"/>
      <c r="M319" s="1255">
        <f t="shared" si="10"/>
        <v>0</v>
      </c>
      <c r="N319" s="1256" t="s">
        <v>2959</v>
      </c>
      <c r="O319" s="1257" t="s">
        <v>3331</v>
      </c>
      <c r="P319" s="1258" t="s">
        <v>2719</v>
      </c>
      <c r="Q319" s="1259" t="s">
        <v>2717</v>
      </c>
      <c r="R319" s="1258" t="s">
        <v>2690</v>
      </c>
      <c r="S319" s="1259" t="s">
        <v>1923</v>
      </c>
      <c r="T319" s="1259" t="s">
        <v>2754</v>
      </c>
      <c r="U319" s="1265">
        <v>0</v>
      </c>
      <c r="V319" s="1261"/>
      <c r="W319" s="1262"/>
      <c r="X319" s="1262"/>
      <c r="Y319" s="1263"/>
      <c r="Z319" s="1262"/>
      <c r="AA319" s="1264"/>
      <c r="AB319" s="1261"/>
      <c r="AC319" s="1262"/>
      <c r="AD319" s="1262"/>
      <c r="AE319" s="1263"/>
      <c r="AF319" s="1262"/>
      <c r="AG319" s="1264"/>
    </row>
    <row r="320" spans="2:33" ht="15.75" hidden="1" customHeight="1" x14ac:dyDescent="0.2">
      <c r="B320" s="1250" t="str">
        <f t="shared" si="9"/>
        <v>PR14SWTWSW_W-B4</v>
      </c>
      <c r="C320" s="1251" t="s">
        <v>3321</v>
      </c>
      <c r="D320" s="1252" t="s">
        <v>2751</v>
      </c>
      <c r="E320" s="1253"/>
      <c r="F320" s="1254"/>
      <c r="G320" s="1254"/>
      <c r="H320" s="1254"/>
      <c r="I320" s="1254"/>
      <c r="J320" s="1254"/>
      <c r="K320" s="1254"/>
      <c r="L320" s="1254"/>
      <c r="M320" s="1255">
        <f t="shared" si="10"/>
        <v>0</v>
      </c>
      <c r="N320" s="1256" t="s">
        <v>3249</v>
      </c>
      <c r="O320" s="1257" t="s">
        <v>3332</v>
      </c>
      <c r="P320" s="1258" t="s">
        <v>2720</v>
      </c>
      <c r="Q320" s="1259"/>
      <c r="R320" s="1258"/>
      <c r="S320" s="1259" t="s">
        <v>1923</v>
      </c>
      <c r="T320" s="1259" t="s">
        <v>3333</v>
      </c>
      <c r="U320" s="1265">
        <v>0</v>
      </c>
      <c r="V320" s="1261"/>
      <c r="W320" s="1262"/>
      <c r="X320" s="1262"/>
      <c r="Y320" s="1263"/>
      <c r="Z320" s="1262"/>
      <c r="AA320" s="1264"/>
      <c r="AB320" s="1261"/>
      <c r="AC320" s="1262"/>
      <c r="AD320" s="1262"/>
      <c r="AE320" s="1263"/>
      <c r="AF320" s="1262"/>
      <c r="AG320" s="1264"/>
    </row>
    <row r="321" spans="2:33" ht="15.75" hidden="1" customHeight="1" x14ac:dyDescent="0.2">
      <c r="B321" s="1250" t="str">
        <f t="shared" si="9"/>
        <v>PR14SWTWSW_W-B5</v>
      </c>
      <c r="C321" s="1251" t="s">
        <v>3321</v>
      </c>
      <c r="D321" s="1252" t="s">
        <v>2751</v>
      </c>
      <c r="E321" s="1253"/>
      <c r="F321" s="1254"/>
      <c r="G321" s="1254"/>
      <c r="H321" s="1254"/>
      <c r="I321" s="1254"/>
      <c r="J321" s="1254"/>
      <c r="K321" s="1254"/>
      <c r="L321" s="1254"/>
      <c r="M321" s="1255">
        <f t="shared" si="10"/>
        <v>0</v>
      </c>
      <c r="N321" s="1256" t="s">
        <v>3251</v>
      </c>
      <c r="O321" s="1257" t="s">
        <v>3334</v>
      </c>
      <c r="P321" s="1258" t="s">
        <v>2720</v>
      </c>
      <c r="Q321" s="1259"/>
      <c r="R321" s="1258"/>
      <c r="S321" s="1259" t="s">
        <v>2722</v>
      </c>
      <c r="T321" s="1259" t="s">
        <v>2801</v>
      </c>
      <c r="U321" s="1265">
        <v>0</v>
      </c>
      <c r="V321" s="1261"/>
      <c r="W321" s="1262"/>
      <c r="X321" s="1262"/>
      <c r="Y321" s="1263"/>
      <c r="Z321" s="1262"/>
      <c r="AA321" s="1264"/>
      <c r="AB321" s="1261"/>
      <c r="AC321" s="1262"/>
      <c r="AD321" s="1262"/>
      <c r="AE321" s="1263"/>
      <c r="AF321" s="1262"/>
      <c r="AG321" s="1264"/>
    </row>
    <row r="322" spans="2:33" ht="15.75" hidden="1" customHeight="1" x14ac:dyDescent="0.2">
      <c r="B322" s="1250" t="str">
        <f t="shared" si="9"/>
        <v>PR14SWTWSW_W-C1</v>
      </c>
      <c r="C322" s="1251" t="s">
        <v>3321</v>
      </c>
      <c r="D322" s="1252" t="s">
        <v>2751</v>
      </c>
      <c r="E322" s="1253"/>
      <c r="F322" s="1254"/>
      <c r="G322" s="1254"/>
      <c r="H322" s="1254"/>
      <c r="I322" s="1254"/>
      <c r="J322" s="1254"/>
      <c r="K322" s="1254"/>
      <c r="L322" s="1254"/>
      <c r="M322" s="1255">
        <f t="shared" si="10"/>
        <v>0</v>
      </c>
      <c r="N322" s="1256" t="s">
        <v>2771</v>
      </c>
      <c r="O322" s="1257" t="s">
        <v>3335</v>
      </c>
      <c r="P322" s="1258" t="s">
        <v>2719</v>
      </c>
      <c r="Q322" s="1259" t="s">
        <v>2886</v>
      </c>
      <c r="R322" s="1258"/>
      <c r="S322" s="1259" t="s">
        <v>1923</v>
      </c>
      <c r="T322" s="1259" t="s">
        <v>3336</v>
      </c>
      <c r="U322" s="1265">
        <v>0</v>
      </c>
      <c r="V322" s="1261"/>
      <c r="W322" s="1262"/>
      <c r="X322" s="1262"/>
      <c r="Y322" s="1263"/>
      <c r="Z322" s="1262"/>
      <c r="AA322" s="1264"/>
      <c r="AB322" s="1261"/>
      <c r="AC322" s="1262"/>
      <c r="AD322" s="1262"/>
      <c r="AE322" s="1263"/>
      <c r="AF322" s="1262"/>
      <c r="AG322" s="1264"/>
    </row>
    <row r="323" spans="2:33" ht="15.75" hidden="1" customHeight="1" x14ac:dyDescent="0.2">
      <c r="B323" s="1250" t="str">
        <f t="shared" si="9"/>
        <v>PR14SWTWSW_W-D1</v>
      </c>
      <c r="C323" s="1251" t="s">
        <v>3321</v>
      </c>
      <c r="D323" s="1252" t="s">
        <v>2751</v>
      </c>
      <c r="E323" s="1253"/>
      <c r="F323" s="1254"/>
      <c r="G323" s="1254"/>
      <c r="H323" s="1254"/>
      <c r="I323" s="1254"/>
      <c r="J323" s="1254"/>
      <c r="K323" s="1254"/>
      <c r="L323" s="1254"/>
      <c r="M323" s="1255">
        <f t="shared" si="10"/>
        <v>0</v>
      </c>
      <c r="N323" s="1256" t="s">
        <v>2799</v>
      </c>
      <c r="O323" s="1257" t="s">
        <v>3337</v>
      </c>
      <c r="P323" s="1258" t="s">
        <v>2719</v>
      </c>
      <c r="Q323" s="1259" t="s">
        <v>2717</v>
      </c>
      <c r="R323" s="1258" t="s">
        <v>2690</v>
      </c>
      <c r="S323" s="1259" t="s">
        <v>1880</v>
      </c>
      <c r="T323" s="1259" t="s">
        <v>3201</v>
      </c>
      <c r="U323" s="1260">
        <v>1</v>
      </c>
      <c r="V323" s="1261"/>
      <c r="W323" s="1262"/>
      <c r="X323" s="1262"/>
      <c r="Y323" s="1263"/>
      <c r="Z323" s="1262"/>
      <c r="AA323" s="1264"/>
      <c r="AB323" s="1261"/>
      <c r="AC323" s="1262"/>
      <c r="AD323" s="1262"/>
      <c r="AE323" s="1263"/>
      <c r="AF323" s="1262"/>
      <c r="AG323" s="1264"/>
    </row>
    <row r="324" spans="2:33" ht="15.75" hidden="1" customHeight="1" x14ac:dyDescent="0.2">
      <c r="B324" s="1250" t="str">
        <f t="shared" si="9"/>
        <v>PR14SWTWSW_W-E1</v>
      </c>
      <c r="C324" s="1251" t="s">
        <v>3321</v>
      </c>
      <c r="D324" s="1252" t="s">
        <v>2751</v>
      </c>
      <c r="E324" s="1253"/>
      <c r="F324" s="1254"/>
      <c r="G324" s="1254"/>
      <c r="H324" s="1254"/>
      <c r="I324" s="1254"/>
      <c r="J324" s="1254"/>
      <c r="K324" s="1254"/>
      <c r="L324" s="1254"/>
      <c r="M324" s="1255">
        <f t="shared" si="10"/>
        <v>0</v>
      </c>
      <c r="N324" s="1256" t="s">
        <v>2809</v>
      </c>
      <c r="O324" s="1257" t="s">
        <v>3338</v>
      </c>
      <c r="P324" s="1258" t="s">
        <v>2720</v>
      </c>
      <c r="Q324" s="1259"/>
      <c r="R324" s="1258"/>
      <c r="S324" s="1259" t="s">
        <v>1923</v>
      </c>
      <c r="T324" s="1259" t="s">
        <v>3339</v>
      </c>
      <c r="U324" s="1265">
        <v>0</v>
      </c>
      <c r="V324" s="1261"/>
      <c r="W324" s="1262"/>
      <c r="X324" s="1262"/>
      <c r="Y324" s="1263"/>
      <c r="Z324" s="1262"/>
      <c r="AA324" s="1264"/>
      <c r="AB324" s="1261"/>
      <c r="AC324" s="1262"/>
      <c r="AD324" s="1262"/>
      <c r="AE324" s="1263"/>
      <c r="AF324" s="1262"/>
      <c r="AG324" s="1264"/>
    </row>
    <row r="325" spans="2:33" ht="15.75" hidden="1" customHeight="1" x14ac:dyDescent="0.2">
      <c r="B325" s="1250" t="str">
        <f t="shared" si="9"/>
        <v>PR14SWTWSW_W-E2</v>
      </c>
      <c r="C325" s="1251" t="s">
        <v>3321</v>
      </c>
      <c r="D325" s="1252" t="s">
        <v>2751</v>
      </c>
      <c r="E325" s="1253"/>
      <c r="F325" s="1254"/>
      <c r="G325" s="1254"/>
      <c r="H325" s="1254"/>
      <c r="I325" s="1254"/>
      <c r="J325" s="1254"/>
      <c r="K325" s="1254"/>
      <c r="L325" s="1254"/>
      <c r="M325" s="1255">
        <f t="shared" si="10"/>
        <v>0</v>
      </c>
      <c r="N325" s="1256" t="s">
        <v>2812</v>
      </c>
      <c r="O325" s="1257" t="s">
        <v>3340</v>
      </c>
      <c r="P325" s="1258" t="s">
        <v>2721</v>
      </c>
      <c r="Q325" s="1259" t="s">
        <v>2886</v>
      </c>
      <c r="R325" s="1258"/>
      <c r="S325" s="1259" t="s">
        <v>2827</v>
      </c>
      <c r="T325" s="1259" t="s">
        <v>3341</v>
      </c>
      <c r="U325" s="1260" t="s">
        <v>2824</v>
      </c>
      <c r="V325" s="1261"/>
      <c r="W325" s="1262"/>
      <c r="X325" s="1262"/>
      <c r="Y325" s="1263"/>
      <c r="Z325" s="1262"/>
      <c r="AA325" s="1264"/>
      <c r="AB325" s="1261"/>
      <c r="AC325" s="1262"/>
      <c r="AD325" s="1262"/>
      <c r="AE325" s="1263"/>
      <c r="AF325" s="1262"/>
      <c r="AG325" s="1264"/>
    </row>
    <row r="326" spans="2:33" ht="15.75" hidden="1" customHeight="1" x14ac:dyDescent="0.2">
      <c r="B326" s="1250" t="str">
        <f t="shared" ref="B326:B389" si="11">CONCATENATE("PR14", C326, D326, "_", N326)</f>
        <v>PR14SWTWSW_W-E3a</v>
      </c>
      <c r="C326" s="1251" t="s">
        <v>3321</v>
      </c>
      <c r="D326" s="1252" t="s">
        <v>2751</v>
      </c>
      <c r="E326" s="1253"/>
      <c r="F326" s="1254"/>
      <c r="G326" s="1254"/>
      <c r="H326" s="1254"/>
      <c r="I326" s="1254"/>
      <c r="J326" s="1254"/>
      <c r="K326" s="1254"/>
      <c r="L326" s="1254"/>
      <c r="M326" s="1255">
        <f t="shared" si="10"/>
        <v>0</v>
      </c>
      <c r="N326" s="1256" t="s">
        <v>3342</v>
      </c>
      <c r="O326" s="1257" t="s">
        <v>3343</v>
      </c>
      <c r="P326" s="1258" t="s">
        <v>2720</v>
      </c>
      <c r="Q326" s="1259"/>
      <c r="R326" s="1258"/>
      <c r="S326" s="1259" t="s">
        <v>1923</v>
      </c>
      <c r="T326" s="1259" t="s">
        <v>3344</v>
      </c>
      <c r="U326" s="1265">
        <v>0</v>
      </c>
      <c r="V326" s="1261"/>
      <c r="W326" s="1262"/>
      <c r="X326" s="1262"/>
      <c r="Y326" s="1263"/>
      <c r="Z326" s="1262"/>
      <c r="AA326" s="1264"/>
      <c r="AB326" s="1261"/>
      <c r="AC326" s="1262"/>
      <c r="AD326" s="1262"/>
      <c r="AE326" s="1263"/>
      <c r="AF326" s="1262"/>
      <c r="AG326" s="1264"/>
    </row>
    <row r="327" spans="2:33" ht="15.75" hidden="1" customHeight="1" x14ac:dyDescent="0.2">
      <c r="B327" s="1250" t="str">
        <f t="shared" si="11"/>
        <v>PR14SWTWSW_W-E3b</v>
      </c>
      <c r="C327" s="1251" t="s">
        <v>3321</v>
      </c>
      <c r="D327" s="1252" t="s">
        <v>2751</v>
      </c>
      <c r="E327" s="1253"/>
      <c r="F327" s="1254"/>
      <c r="G327" s="1254"/>
      <c r="H327" s="1254"/>
      <c r="I327" s="1254"/>
      <c r="J327" s="1254"/>
      <c r="K327" s="1254"/>
      <c r="L327" s="1254"/>
      <c r="M327" s="1255">
        <f t="shared" ref="M327:M390" si="12">SUM(E327:L327)</f>
        <v>0</v>
      </c>
      <c r="N327" s="1256" t="s">
        <v>3345</v>
      </c>
      <c r="O327" s="1257" t="s">
        <v>3346</v>
      </c>
      <c r="P327" s="1258" t="s">
        <v>2720</v>
      </c>
      <c r="Q327" s="1259"/>
      <c r="R327" s="1258"/>
      <c r="S327" s="1259" t="s">
        <v>1923</v>
      </c>
      <c r="T327" s="1259" t="s">
        <v>3347</v>
      </c>
      <c r="U327" s="1265">
        <v>0</v>
      </c>
      <c r="V327" s="1261"/>
      <c r="W327" s="1262"/>
      <c r="X327" s="1262"/>
      <c r="Y327" s="1263"/>
      <c r="Z327" s="1262"/>
      <c r="AA327" s="1264"/>
      <c r="AB327" s="1261"/>
      <c r="AC327" s="1262"/>
      <c r="AD327" s="1262"/>
      <c r="AE327" s="1263"/>
      <c r="AF327" s="1262"/>
      <c r="AG327" s="1264"/>
    </row>
    <row r="328" spans="2:33" ht="15.75" hidden="1" customHeight="1" x14ac:dyDescent="0.2">
      <c r="B328" s="1250" t="str">
        <f t="shared" si="11"/>
        <v>PR14SWTWSW_W-E4</v>
      </c>
      <c r="C328" s="1251" t="s">
        <v>3321</v>
      </c>
      <c r="D328" s="1252" t="s">
        <v>2751</v>
      </c>
      <c r="E328" s="1253"/>
      <c r="F328" s="1254"/>
      <c r="G328" s="1254"/>
      <c r="H328" s="1254"/>
      <c r="I328" s="1254"/>
      <c r="J328" s="1254"/>
      <c r="K328" s="1254"/>
      <c r="L328" s="1254"/>
      <c r="M328" s="1255">
        <f t="shared" si="12"/>
        <v>0</v>
      </c>
      <c r="N328" s="1256" t="s">
        <v>3348</v>
      </c>
      <c r="O328" s="1257" t="s">
        <v>3349</v>
      </c>
      <c r="P328" s="1258" t="s">
        <v>2721</v>
      </c>
      <c r="Q328" s="1259" t="s">
        <v>2717</v>
      </c>
      <c r="R328" s="1258" t="s">
        <v>2690</v>
      </c>
      <c r="S328" s="1259" t="s">
        <v>1923</v>
      </c>
      <c r="T328" s="1259" t="s">
        <v>3192</v>
      </c>
      <c r="U328" s="1265">
        <v>0</v>
      </c>
      <c r="V328" s="1261"/>
      <c r="W328" s="1262"/>
      <c r="X328" s="1262"/>
      <c r="Y328" s="1263"/>
      <c r="Z328" s="1262"/>
      <c r="AA328" s="1264"/>
      <c r="AB328" s="1261"/>
      <c r="AC328" s="1262"/>
      <c r="AD328" s="1262"/>
      <c r="AE328" s="1263"/>
      <c r="AF328" s="1262"/>
      <c r="AG328" s="1264"/>
    </row>
    <row r="329" spans="2:33" ht="15.75" hidden="1" customHeight="1" x14ac:dyDescent="0.2">
      <c r="B329" s="1250" t="str">
        <f t="shared" si="11"/>
        <v>PR14SWTWSW_W-E5</v>
      </c>
      <c r="C329" s="1251" t="s">
        <v>3321</v>
      </c>
      <c r="D329" s="1252" t="s">
        <v>2751</v>
      </c>
      <c r="E329" s="1253"/>
      <c r="F329" s="1254"/>
      <c r="G329" s="1254"/>
      <c r="H329" s="1254"/>
      <c r="I329" s="1254"/>
      <c r="J329" s="1254"/>
      <c r="K329" s="1254"/>
      <c r="L329" s="1254"/>
      <c r="M329" s="1255">
        <f t="shared" si="12"/>
        <v>0</v>
      </c>
      <c r="N329" s="1256" t="s">
        <v>3350</v>
      </c>
      <c r="O329" s="1257" t="s">
        <v>3351</v>
      </c>
      <c r="P329" s="1258" t="s">
        <v>2721</v>
      </c>
      <c r="Q329" s="1259" t="s">
        <v>2717</v>
      </c>
      <c r="R329" s="1258" t="s">
        <v>2690</v>
      </c>
      <c r="S329" s="1259" t="s">
        <v>1923</v>
      </c>
      <c r="T329" s="1259" t="s">
        <v>3352</v>
      </c>
      <c r="U329" s="1265">
        <v>0</v>
      </c>
      <c r="V329" s="1261"/>
      <c r="W329" s="1262"/>
      <c r="X329" s="1262"/>
      <c r="Y329" s="1263"/>
      <c r="Z329" s="1262"/>
      <c r="AA329" s="1264"/>
      <c r="AB329" s="1261"/>
      <c r="AC329" s="1262"/>
      <c r="AD329" s="1262"/>
      <c r="AE329" s="1263"/>
      <c r="AF329" s="1262"/>
      <c r="AG329" s="1264"/>
    </row>
    <row r="330" spans="2:33" ht="15.75" hidden="1" customHeight="1" x14ac:dyDescent="0.2">
      <c r="B330" s="1250" t="str">
        <f t="shared" si="11"/>
        <v>PR14SWTWSW_W-E6</v>
      </c>
      <c r="C330" s="1251" t="s">
        <v>3321</v>
      </c>
      <c r="D330" s="1252" t="s">
        <v>2751</v>
      </c>
      <c r="E330" s="1253"/>
      <c r="F330" s="1254"/>
      <c r="G330" s="1254"/>
      <c r="H330" s="1254"/>
      <c r="I330" s="1254"/>
      <c r="J330" s="1254"/>
      <c r="K330" s="1254"/>
      <c r="L330" s="1254"/>
      <c r="M330" s="1255">
        <f t="shared" si="12"/>
        <v>0</v>
      </c>
      <c r="N330" s="1256" t="s">
        <v>3353</v>
      </c>
      <c r="O330" s="1257" t="s">
        <v>3354</v>
      </c>
      <c r="P330" s="1258" t="s">
        <v>2720</v>
      </c>
      <c r="Q330" s="1259"/>
      <c r="R330" s="1258"/>
      <c r="S330" s="1259" t="s">
        <v>1923</v>
      </c>
      <c r="T330" s="1259" t="s">
        <v>2975</v>
      </c>
      <c r="U330" s="1260">
        <v>1</v>
      </c>
      <c r="V330" s="1261"/>
      <c r="W330" s="1262"/>
      <c r="X330" s="1262"/>
      <c r="Y330" s="1263"/>
      <c r="Z330" s="1262"/>
      <c r="AA330" s="1264"/>
      <c r="AB330" s="1261"/>
      <c r="AC330" s="1262"/>
      <c r="AD330" s="1262"/>
      <c r="AE330" s="1263"/>
      <c r="AF330" s="1262"/>
      <c r="AG330" s="1264"/>
    </row>
    <row r="331" spans="2:33" ht="15.75" hidden="1" customHeight="1" x14ac:dyDescent="0.2">
      <c r="B331" s="1250" t="str">
        <f t="shared" si="11"/>
        <v>PR14SWTWSW_W-E7</v>
      </c>
      <c r="C331" s="1251" t="s">
        <v>3321</v>
      </c>
      <c r="D331" s="1252" t="s">
        <v>2751</v>
      </c>
      <c r="E331" s="1253"/>
      <c r="F331" s="1254"/>
      <c r="G331" s="1254"/>
      <c r="H331" s="1254"/>
      <c r="I331" s="1254"/>
      <c r="J331" s="1254"/>
      <c r="K331" s="1254"/>
      <c r="L331" s="1254"/>
      <c r="M331" s="1255">
        <f t="shared" si="12"/>
        <v>0</v>
      </c>
      <c r="N331" s="1256" t="s">
        <v>3355</v>
      </c>
      <c r="O331" s="1257" t="s">
        <v>3356</v>
      </c>
      <c r="P331" s="1258" t="s">
        <v>2720</v>
      </c>
      <c r="Q331" s="1259"/>
      <c r="R331" s="1258"/>
      <c r="S331" s="1259" t="s">
        <v>1880</v>
      </c>
      <c r="T331" s="1259" t="s">
        <v>3185</v>
      </c>
      <c r="U331" s="1260">
        <v>2</v>
      </c>
      <c r="V331" s="1261"/>
      <c r="W331" s="1262"/>
      <c r="X331" s="1262"/>
      <c r="Y331" s="1263"/>
      <c r="Z331" s="1262"/>
      <c r="AA331" s="1264"/>
      <c r="AB331" s="1261"/>
      <c r="AC331" s="1262"/>
      <c r="AD331" s="1262"/>
      <c r="AE331" s="1263"/>
      <c r="AF331" s="1262"/>
      <c r="AG331" s="1264"/>
    </row>
    <row r="332" spans="2:33" ht="15.75" hidden="1" customHeight="1" x14ac:dyDescent="0.2">
      <c r="B332" s="1250" t="str">
        <f t="shared" si="11"/>
        <v>PR14SWTWSW_W-F1</v>
      </c>
      <c r="C332" s="1251" t="s">
        <v>3321</v>
      </c>
      <c r="D332" s="1252" t="s">
        <v>2751</v>
      </c>
      <c r="E332" s="1253"/>
      <c r="F332" s="1254"/>
      <c r="G332" s="1254"/>
      <c r="H332" s="1254"/>
      <c r="I332" s="1254"/>
      <c r="J332" s="1254"/>
      <c r="K332" s="1254"/>
      <c r="L332" s="1254"/>
      <c r="M332" s="1255">
        <f t="shared" si="12"/>
        <v>0</v>
      </c>
      <c r="N332" s="1256" t="s">
        <v>2815</v>
      </c>
      <c r="O332" s="1257" t="s">
        <v>3357</v>
      </c>
      <c r="P332" s="1258" t="s">
        <v>2721</v>
      </c>
      <c r="Q332" s="1259" t="s">
        <v>2886</v>
      </c>
      <c r="R332" s="1258"/>
      <c r="S332" s="1259" t="s">
        <v>1880</v>
      </c>
      <c r="T332" s="1259" t="s">
        <v>3358</v>
      </c>
      <c r="U332" s="1260">
        <v>1</v>
      </c>
      <c r="V332" s="1261"/>
      <c r="W332" s="1262"/>
      <c r="X332" s="1262"/>
      <c r="Y332" s="1263"/>
      <c r="Z332" s="1262"/>
      <c r="AA332" s="1264"/>
      <c r="AB332" s="1261"/>
      <c r="AC332" s="1262"/>
      <c r="AD332" s="1262"/>
      <c r="AE332" s="1263"/>
      <c r="AF332" s="1262"/>
      <c r="AG332" s="1264"/>
    </row>
    <row r="333" spans="2:33" ht="15.75" hidden="1" customHeight="1" x14ac:dyDescent="0.2">
      <c r="B333" s="1250" t="str">
        <f t="shared" si="11"/>
        <v>PR14SWTWSWW_S-A1</v>
      </c>
      <c r="C333" s="1251" t="s">
        <v>3321</v>
      </c>
      <c r="D333" s="1252" t="s">
        <v>2833</v>
      </c>
      <c r="E333" s="1253"/>
      <c r="F333" s="1254"/>
      <c r="G333" s="1254"/>
      <c r="H333" s="1254"/>
      <c r="I333" s="1254"/>
      <c r="J333" s="1254"/>
      <c r="K333" s="1254"/>
      <c r="L333" s="1254"/>
      <c r="M333" s="1255">
        <f t="shared" si="12"/>
        <v>0</v>
      </c>
      <c r="N333" s="1256" t="s">
        <v>2978</v>
      </c>
      <c r="O333" s="1257" t="s">
        <v>3359</v>
      </c>
      <c r="P333" s="1258" t="s">
        <v>2719</v>
      </c>
      <c r="Q333" s="1259" t="s">
        <v>2886</v>
      </c>
      <c r="R333" s="1258"/>
      <c r="S333" s="1259" t="s">
        <v>1923</v>
      </c>
      <c r="T333" s="1259" t="s">
        <v>3175</v>
      </c>
      <c r="U333" s="1265">
        <v>0</v>
      </c>
      <c r="V333" s="1261"/>
      <c r="W333" s="1262"/>
      <c r="X333" s="1262"/>
      <c r="Y333" s="1263"/>
      <c r="Z333" s="1262"/>
      <c r="AA333" s="1264"/>
      <c r="AB333" s="1261"/>
      <c r="AC333" s="1262"/>
      <c r="AD333" s="1262"/>
      <c r="AE333" s="1263"/>
      <c r="AF333" s="1262"/>
      <c r="AG333" s="1264"/>
    </row>
    <row r="334" spans="2:33" ht="15.75" hidden="1" customHeight="1" x14ac:dyDescent="0.2">
      <c r="B334" s="1250" t="str">
        <f t="shared" si="11"/>
        <v>PR14SWTWSWW_S-A2</v>
      </c>
      <c r="C334" s="1251" t="s">
        <v>3321</v>
      </c>
      <c r="D334" s="1252" t="s">
        <v>2833</v>
      </c>
      <c r="E334" s="1253"/>
      <c r="F334" s="1254"/>
      <c r="G334" s="1254"/>
      <c r="H334" s="1254"/>
      <c r="I334" s="1254"/>
      <c r="J334" s="1254"/>
      <c r="K334" s="1254"/>
      <c r="L334" s="1254"/>
      <c r="M334" s="1255">
        <f t="shared" si="12"/>
        <v>0</v>
      </c>
      <c r="N334" s="1256" t="s">
        <v>2834</v>
      </c>
      <c r="O334" s="1257" t="s">
        <v>3360</v>
      </c>
      <c r="P334" s="1258" t="s">
        <v>2719</v>
      </c>
      <c r="Q334" s="1259" t="s">
        <v>2886</v>
      </c>
      <c r="R334" s="1258"/>
      <c r="S334" s="1259" t="s">
        <v>1923</v>
      </c>
      <c r="T334" s="1259" t="s">
        <v>3177</v>
      </c>
      <c r="U334" s="1265">
        <v>0</v>
      </c>
      <c r="V334" s="1261"/>
      <c r="W334" s="1262"/>
      <c r="X334" s="1262"/>
      <c r="Y334" s="1263"/>
      <c r="Z334" s="1262"/>
      <c r="AA334" s="1264"/>
      <c r="AB334" s="1261"/>
      <c r="AC334" s="1262"/>
      <c r="AD334" s="1262"/>
      <c r="AE334" s="1263"/>
      <c r="AF334" s="1262"/>
      <c r="AG334" s="1264"/>
    </row>
    <row r="335" spans="2:33" ht="15.75" hidden="1" customHeight="1" x14ac:dyDescent="0.2">
      <c r="B335" s="1250" t="str">
        <f t="shared" si="11"/>
        <v>PR14SWTWSWW_S-A3</v>
      </c>
      <c r="C335" s="1251" t="s">
        <v>3321</v>
      </c>
      <c r="D335" s="1252" t="s">
        <v>2833</v>
      </c>
      <c r="E335" s="1253"/>
      <c r="F335" s="1254"/>
      <c r="G335" s="1254"/>
      <c r="H335" s="1254"/>
      <c r="I335" s="1254"/>
      <c r="J335" s="1254"/>
      <c r="K335" s="1254"/>
      <c r="L335" s="1254"/>
      <c r="M335" s="1255">
        <f t="shared" si="12"/>
        <v>0</v>
      </c>
      <c r="N335" s="1256" t="s">
        <v>2837</v>
      </c>
      <c r="O335" s="1257" t="s">
        <v>3361</v>
      </c>
      <c r="P335" s="1258" t="s">
        <v>2719</v>
      </c>
      <c r="Q335" s="1259" t="s">
        <v>2886</v>
      </c>
      <c r="R335" s="1258"/>
      <c r="S335" s="1259" t="s">
        <v>1923</v>
      </c>
      <c r="T335" s="1259" t="s">
        <v>3362</v>
      </c>
      <c r="U335" s="1265">
        <v>0</v>
      </c>
      <c r="V335" s="1261"/>
      <c r="W335" s="1262"/>
      <c r="X335" s="1262"/>
      <c r="Y335" s="1263"/>
      <c r="Z335" s="1262"/>
      <c r="AA335" s="1264"/>
      <c r="AB335" s="1261"/>
      <c r="AC335" s="1262"/>
      <c r="AD335" s="1262"/>
      <c r="AE335" s="1263"/>
      <c r="AF335" s="1262"/>
      <c r="AG335" s="1264"/>
    </row>
    <row r="336" spans="2:33" ht="15.75" hidden="1" customHeight="1" x14ac:dyDescent="0.2">
      <c r="B336" s="1250" t="str">
        <f t="shared" si="11"/>
        <v>PR14SWTWSWW_S-A4</v>
      </c>
      <c r="C336" s="1251" t="s">
        <v>3321</v>
      </c>
      <c r="D336" s="1252" t="s">
        <v>2833</v>
      </c>
      <c r="E336" s="1253"/>
      <c r="F336" s="1254"/>
      <c r="G336" s="1254"/>
      <c r="H336" s="1254"/>
      <c r="I336" s="1254"/>
      <c r="J336" s="1254"/>
      <c r="K336" s="1254"/>
      <c r="L336" s="1254"/>
      <c r="M336" s="1255">
        <f t="shared" si="12"/>
        <v>0</v>
      </c>
      <c r="N336" s="1256" t="s">
        <v>2840</v>
      </c>
      <c r="O336" s="1257" t="s">
        <v>3363</v>
      </c>
      <c r="P336" s="1258" t="s">
        <v>2721</v>
      </c>
      <c r="Q336" s="1259" t="s">
        <v>2886</v>
      </c>
      <c r="R336" s="1258"/>
      <c r="S336" s="1259" t="s">
        <v>2827</v>
      </c>
      <c r="T336" s="1259" t="s">
        <v>2887</v>
      </c>
      <c r="U336" s="1260" t="s">
        <v>2824</v>
      </c>
      <c r="V336" s="1270"/>
      <c r="W336" s="1262"/>
      <c r="X336" s="1262"/>
      <c r="Y336" s="1263"/>
      <c r="Z336" s="1262"/>
      <c r="AA336" s="1264"/>
      <c r="AB336" s="1270"/>
      <c r="AC336" s="1262"/>
      <c r="AD336" s="1262"/>
      <c r="AE336" s="1263"/>
      <c r="AF336" s="1262"/>
      <c r="AG336" s="1264"/>
    </row>
    <row r="337" spans="2:33" ht="15.75" hidden="1" customHeight="1" x14ac:dyDescent="0.2">
      <c r="B337" s="1250" t="str">
        <f t="shared" si="11"/>
        <v>PR14SWTWSWW_S-A5</v>
      </c>
      <c r="C337" s="1251" t="s">
        <v>3321</v>
      </c>
      <c r="D337" s="1252" t="s">
        <v>2833</v>
      </c>
      <c r="E337" s="1253"/>
      <c r="F337" s="1254"/>
      <c r="G337" s="1254"/>
      <c r="H337" s="1254"/>
      <c r="I337" s="1254"/>
      <c r="J337" s="1254"/>
      <c r="K337" s="1254"/>
      <c r="L337" s="1254"/>
      <c r="M337" s="1255">
        <f t="shared" si="12"/>
        <v>0</v>
      </c>
      <c r="N337" s="1256" t="s">
        <v>3293</v>
      </c>
      <c r="O337" s="1257" t="s">
        <v>3364</v>
      </c>
      <c r="P337" s="1258" t="s">
        <v>2721</v>
      </c>
      <c r="Q337" s="1259" t="s">
        <v>2886</v>
      </c>
      <c r="R337" s="1258"/>
      <c r="S337" s="1259" t="s">
        <v>2827</v>
      </c>
      <c r="T337" s="1259" t="s">
        <v>2887</v>
      </c>
      <c r="U337" s="1260" t="s">
        <v>2824</v>
      </c>
      <c r="V337" s="1270"/>
      <c r="W337" s="1262"/>
      <c r="X337" s="1262"/>
      <c r="Y337" s="1263"/>
      <c r="Z337" s="1262"/>
      <c r="AA337" s="1264"/>
      <c r="AB337" s="1270"/>
      <c r="AC337" s="1262"/>
      <c r="AD337" s="1262"/>
      <c r="AE337" s="1263"/>
      <c r="AF337" s="1262"/>
      <c r="AG337" s="1264"/>
    </row>
    <row r="338" spans="2:33" ht="15.75" hidden="1" customHeight="1" x14ac:dyDescent="0.2">
      <c r="B338" s="1250" t="str">
        <f t="shared" si="11"/>
        <v>PR14SWTWSWW_S-A6</v>
      </c>
      <c r="C338" s="1251" t="s">
        <v>3321</v>
      </c>
      <c r="D338" s="1252" t="s">
        <v>2833</v>
      </c>
      <c r="E338" s="1253"/>
      <c r="F338" s="1254"/>
      <c r="G338" s="1254"/>
      <c r="H338" s="1254"/>
      <c r="I338" s="1254"/>
      <c r="J338" s="1254"/>
      <c r="K338" s="1254"/>
      <c r="L338" s="1254"/>
      <c r="M338" s="1255">
        <f t="shared" si="12"/>
        <v>0</v>
      </c>
      <c r="N338" s="1256" t="s">
        <v>3365</v>
      </c>
      <c r="O338" s="1257" t="s">
        <v>3366</v>
      </c>
      <c r="P338" s="1258" t="s">
        <v>2720</v>
      </c>
      <c r="Q338" s="1259"/>
      <c r="R338" s="1258"/>
      <c r="S338" s="1259" t="s">
        <v>1880</v>
      </c>
      <c r="T338" s="1259" t="s">
        <v>3367</v>
      </c>
      <c r="U338" s="1260" t="s">
        <v>2824</v>
      </c>
      <c r="V338" s="1261"/>
      <c r="W338" s="1262"/>
      <c r="X338" s="1262"/>
      <c r="Y338" s="1263"/>
      <c r="Z338" s="1262"/>
      <c r="AA338" s="1264"/>
      <c r="AB338" s="1261"/>
      <c r="AC338" s="1262"/>
      <c r="AD338" s="1262"/>
      <c r="AE338" s="1263"/>
      <c r="AF338" s="1262"/>
      <c r="AG338" s="1264"/>
    </row>
    <row r="339" spans="2:33" ht="15.75" hidden="1" customHeight="1" x14ac:dyDescent="0.2">
      <c r="B339" s="1250" t="str">
        <f t="shared" si="11"/>
        <v>PR14SWTWSWW_S-B1</v>
      </c>
      <c r="C339" s="1251" t="s">
        <v>3321</v>
      </c>
      <c r="D339" s="1252" t="s">
        <v>2833</v>
      </c>
      <c r="E339" s="1253"/>
      <c r="F339" s="1254"/>
      <c r="G339" s="1254"/>
      <c r="H339" s="1254"/>
      <c r="I339" s="1254"/>
      <c r="J339" s="1254"/>
      <c r="K339" s="1254"/>
      <c r="L339" s="1254"/>
      <c r="M339" s="1255">
        <f t="shared" si="12"/>
        <v>0</v>
      </c>
      <c r="N339" s="1256" t="s">
        <v>2843</v>
      </c>
      <c r="O339" s="1257" t="s">
        <v>3368</v>
      </c>
      <c r="P339" s="1258" t="s">
        <v>2719</v>
      </c>
      <c r="Q339" s="1259" t="s">
        <v>2717</v>
      </c>
      <c r="R339" s="1258" t="s">
        <v>2690</v>
      </c>
      <c r="S339" s="1259" t="s">
        <v>1880</v>
      </c>
      <c r="T339" s="1259" t="s">
        <v>3201</v>
      </c>
      <c r="U339" s="1260">
        <v>1</v>
      </c>
      <c r="V339" s="1261"/>
      <c r="W339" s="1262"/>
      <c r="X339" s="1262"/>
      <c r="Y339" s="1263"/>
      <c r="Z339" s="1262"/>
      <c r="AA339" s="1264"/>
      <c r="AB339" s="1261"/>
      <c r="AC339" s="1262"/>
      <c r="AD339" s="1262"/>
      <c r="AE339" s="1263"/>
      <c r="AF339" s="1262"/>
      <c r="AG339" s="1264"/>
    </row>
    <row r="340" spans="2:33" ht="15.75" hidden="1" customHeight="1" x14ac:dyDescent="0.2">
      <c r="B340" s="1250" t="str">
        <f t="shared" si="11"/>
        <v>PR14SWTWSWW_S-C1</v>
      </c>
      <c r="C340" s="1251" t="s">
        <v>3321</v>
      </c>
      <c r="D340" s="1252" t="s">
        <v>2833</v>
      </c>
      <c r="E340" s="1253"/>
      <c r="F340" s="1254"/>
      <c r="G340" s="1254"/>
      <c r="H340" s="1254"/>
      <c r="I340" s="1254"/>
      <c r="J340" s="1254"/>
      <c r="K340" s="1254"/>
      <c r="L340" s="1254"/>
      <c r="M340" s="1255">
        <f t="shared" si="12"/>
        <v>0</v>
      </c>
      <c r="N340" s="1256" t="s">
        <v>2845</v>
      </c>
      <c r="O340" s="1257" t="s">
        <v>3369</v>
      </c>
      <c r="P340" s="1258" t="s">
        <v>2721</v>
      </c>
      <c r="Q340" s="1259" t="s">
        <v>2717</v>
      </c>
      <c r="R340" s="1258"/>
      <c r="S340" s="1259" t="s">
        <v>1880</v>
      </c>
      <c r="T340" s="1259" t="s">
        <v>3370</v>
      </c>
      <c r="U340" s="1260">
        <v>1</v>
      </c>
      <c r="V340" s="1261"/>
      <c r="W340" s="1262"/>
      <c r="X340" s="1262"/>
      <c r="Y340" s="1263"/>
      <c r="Z340" s="1262"/>
      <c r="AA340" s="1264"/>
      <c r="AB340" s="1261"/>
      <c r="AC340" s="1262"/>
      <c r="AD340" s="1262"/>
      <c r="AE340" s="1263"/>
      <c r="AF340" s="1262"/>
      <c r="AG340" s="1264"/>
    </row>
    <row r="341" spans="2:33" ht="15.75" hidden="1" customHeight="1" x14ac:dyDescent="0.2">
      <c r="B341" s="1250" t="str">
        <f t="shared" si="11"/>
        <v>PR14SWTWSWW_S-C2</v>
      </c>
      <c r="C341" s="1251" t="s">
        <v>3321</v>
      </c>
      <c r="D341" s="1252" t="s">
        <v>2833</v>
      </c>
      <c r="E341" s="1253"/>
      <c r="F341" s="1254"/>
      <c r="G341" s="1254"/>
      <c r="H341" s="1254"/>
      <c r="I341" s="1254"/>
      <c r="J341" s="1254"/>
      <c r="K341" s="1254"/>
      <c r="L341" s="1254"/>
      <c r="M341" s="1255">
        <f t="shared" si="12"/>
        <v>0</v>
      </c>
      <c r="N341" s="1256" t="s">
        <v>2848</v>
      </c>
      <c r="O341" s="1257" t="s">
        <v>3371</v>
      </c>
      <c r="P341" s="1258" t="s">
        <v>2720</v>
      </c>
      <c r="Q341" s="1259"/>
      <c r="R341" s="1258"/>
      <c r="S341" s="1259" t="s">
        <v>1880</v>
      </c>
      <c r="T341" s="1259" t="s">
        <v>3372</v>
      </c>
      <c r="U341" s="1260">
        <v>1</v>
      </c>
      <c r="V341" s="1261"/>
      <c r="W341" s="1262"/>
      <c r="X341" s="1262"/>
      <c r="Y341" s="1263"/>
      <c r="Z341" s="1262"/>
      <c r="AA341" s="1264"/>
      <c r="AB341" s="1261"/>
      <c r="AC341" s="1262"/>
      <c r="AD341" s="1262"/>
      <c r="AE341" s="1263"/>
      <c r="AF341" s="1262"/>
      <c r="AG341" s="1264"/>
    </row>
    <row r="342" spans="2:33" ht="15.75" hidden="1" customHeight="1" x14ac:dyDescent="0.2">
      <c r="B342" s="1250" t="str">
        <f t="shared" si="11"/>
        <v>PR14SWTWSWW_S-C3</v>
      </c>
      <c r="C342" s="1251" t="s">
        <v>3321</v>
      </c>
      <c r="D342" s="1252" t="s">
        <v>2833</v>
      </c>
      <c r="E342" s="1253"/>
      <c r="F342" s="1254"/>
      <c r="G342" s="1254"/>
      <c r="H342" s="1254"/>
      <c r="I342" s="1254"/>
      <c r="J342" s="1254"/>
      <c r="K342" s="1254"/>
      <c r="L342" s="1254"/>
      <c r="M342" s="1255">
        <f t="shared" si="12"/>
        <v>0</v>
      </c>
      <c r="N342" s="1256" t="s">
        <v>2850</v>
      </c>
      <c r="O342" s="1257" t="s">
        <v>3373</v>
      </c>
      <c r="P342" s="1258" t="s">
        <v>2721</v>
      </c>
      <c r="Q342" s="1259" t="s">
        <v>2717</v>
      </c>
      <c r="R342" s="1258" t="s">
        <v>2690</v>
      </c>
      <c r="S342" s="1259" t="s">
        <v>1880</v>
      </c>
      <c r="T342" s="1259" t="s">
        <v>3374</v>
      </c>
      <c r="U342" s="1260">
        <v>1</v>
      </c>
      <c r="V342" s="1261"/>
      <c r="W342" s="1262"/>
      <c r="X342" s="1262"/>
      <c r="Y342" s="1263"/>
      <c r="Z342" s="1262"/>
      <c r="AA342" s="1264"/>
      <c r="AB342" s="1261"/>
      <c r="AC342" s="1262"/>
      <c r="AD342" s="1262"/>
      <c r="AE342" s="1263"/>
      <c r="AF342" s="1262"/>
      <c r="AG342" s="1264"/>
    </row>
    <row r="343" spans="2:33" ht="15.75" hidden="1" customHeight="1" x14ac:dyDescent="0.2">
      <c r="B343" s="1250" t="str">
        <f t="shared" si="11"/>
        <v>PR14SWTWSWW_S-C4</v>
      </c>
      <c r="C343" s="1251" t="s">
        <v>3321</v>
      </c>
      <c r="D343" s="1252" t="s">
        <v>2833</v>
      </c>
      <c r="E343" s="1253"/>
      <c r="F343" s="1254"/>
      <c r="G343" s="1254"/>
      <c r="H343" s="1254"/>
      <c r="I343" s="1254"/>
      <c r="J343" s="1254"/>
      <c r="K343" s="1254"/>
      <c r="L343" s="1254"/>
      <c r="M343" s="1255">
        <f t="shared" si="12"/>
        <v>0</v>
      </c>
      <c r="N343" s="1256" t="s">
        <v>2853</v>
      </c>
      <c r="O343" s="1257" t="s">
        <v>3375</v>
      </c>
      <c r="P343" s="1258" t="s">
        <v>2721</v>
      </c>
      <c r="Q343" s="1259" t="s">
        <v>2717</v>
      </c>
      <c r="R343" s="1258" t="s">
        <v>2690</v>
      </c>
      <c r="S343" s="1259" t="s">
        <v>1923</v>
      </c>
      <c r="T343" s="1259" t="s">
        <v>3192</v>
      </c>
      <c r="U343" s="1265">
        <v>0</v>
      </c>
      <c r="V343" s="1261"/>
      <c r="W343" s="1262"/>
      <c r="X343" s="1262"/>
      <c r="Y343" s="1263"/>
      <c r="Z343" s="1262"/>
      <c r="AA343" s="1264"/>
      <c r="AB343" s="1261"/>
      <c r="AC343" s="1262"/>
      <c r="AD343" s="1262"/>
      <c r="AE343" s="1263"/>
      <c r="AF343" s="1262"/>
      <c r="AG343" s="1264"/>
    </row>
    <row r="344" spans="2:33" ht="15.75" hidden="1" customHeight="1" x14ac:dyDescent="0.2">
      <c r="B344" s="1250" t="str">
        <f t="shared" si="11"/>
        <v>PR14SWTWSWW_S-C5</v>
      </c>
      <c r="C344" s="1251" t="s">
        <v>3321</v>
      </c>
      <c r="D344" s="1252" t="s">
        <v>2833</v>
      </c>
      <c r="E344" s="1253"/>
      <c r="F344" s="1254"/>
      <c r="G344" s="1254"/>
      <c r="H344" s="1254"/>
      <c r="I344" s="1254"/>
      <c r="J344" s="1254"/>
      <c r="K344" s="1254"/>
      <c r="L344" s="1254"/>
      <c r="M344" s="1255">
        <f t="shared" si="12"/>
        <v>0</v>
      </c>
      <c r="N344" s="1256" t="s">
        <v>3302</v>
      </c>
      <c r="O344" s="1257" t="s">
        <v>3376</v>
      </c>
      <c r="P344" s="1258" t="s">
        <v>2721</v>
      </c>
      <c r="Q344" s="1259" t="s">
        <v>2717</v>
      </c>
      <c r="R344" s="1258" t="s">
        <v>2690</v>
      </c>
      <c r="S344" s="1259" t="s">
        <v>1923</v>
      </c>
      <c r="T344" s="1259" t="s">
        <v>3352</v>
      </c>
      <c r="U344" s="1265">
        <v>0</v>
      </c>
      <c r="V344" s="1261"/>
      <c r="W344" s="1262"/>
      <c r="X344" s="1262"/>
      <c r="Y344" s="1263"/>
      <c r="Z344" s="1262"/>
      <c r="AA344" s="1264"/>
      <c r="AB344" s="1261"/>
      <c r="AC344" s="1262"/>
      <c r="AD344" s="1262"/>
      <c r="AE344" s="1263"/>
      <c r="AF344" s="1262"/>
      <c r="AG344" s="1264"/>
    </row>
    <row r="345" spans="2:33" ht="15.75" hidden="1" customHeight="1" x14ac:dyDescent="0.2">
      <c r="B345" s="1250" t="str">
        <f t="shared" si="11"/>
        <v>PR14SWTWSWW_S-C6</v>
      </c>
      <c r="C345" s="1251" t="s">
        <v>3321</v>
      </c>
      <c r="D345" s="1252" t="s">
        <v>2833</v>
      </c>
      <c r="E345" s="1253"/>
      <c r="F345" s="1254"/>
      <c r="G345" s="1254"/>
      <c r="H345" s="1254"/>
      <c r="I345" s="1254"/>
      <c r="J345" s="1254"/>
      <c r="K345" s="1254"/>
      <c r="L345" s="1254"/>
      <c r="M345" s="1255">
        <f t="shared" si="12"/>
        <v>0</v>
      </c>
      <c r="N345" s="1256" t="s">
        <v>3305</v>
      </c>
      <c r="O345" s="1257" t="s">
        <v>3377</v>
      </c>
      <c r="P345" s="1258" t="s">
        <v>2720</v>
      </c>
      <c r="Q345" s="1259"/>
      <c r="R345" s="1258"/>
      <c r="S345" s="1259" t="s">
        <v>1923</v>
      </c>
      <c r="T345" s="1259" t="s">
        <v>2975</v>
      </c>
      <c r="U345" s="1260">
        <v>1</v>
      </c>
      <c r="V345" s="1261"/>
      <c r="W345" s="1262"/>
      <c r="X345" s="1262"/>
      <c r="Y345" s="1263"/>
      <c r="Z345" s="1262"/>
      <c r="AA345" s="1264"/>
      <c r="AB345" s="1261"/>
      <c r="AC345" s="1262"/>
      <c r="AD345" s="1262"/>
      <c r="AE345" s="1263"/>
      <c r="AF345" s="1262"/>
      <c r="AG345" s="1264"/>
    </row>
    <row r="346" spans="2:33" ht="15.75" hidden="1" customHeight="1" x14ac:dyDescent="0.2">
      <c r="B346" s="1250" t="str">
        <f t="shared" si="11"/>
        <v>PR14SWTWSWW_S-C7</v>
      </c>
      <c r="C346" s="1251" t="s">
        <v>3321</v>
      </c>
      <c r="D346" s="1252" t="s">
        <v>2833</v>
      </c>
      <c r="E346" s="1253"/>
      <c r="F346" s="1254"/>
      <c r="G346" s="1254"/>
      <c r="H346" s="1254"/>
      <c r="I346" s="1254"/>
      <c r="J346" s="1254"/>
      <c r="K346" s="1254"/>
      <c r="L346" s="1254"/>
      <c r="M346" s="1255">
        <f t="shared" si="12"/>
        <v>0</v>
      </c>
      <c r="N346" s="1256" t="s">
        <v>3307</v>
      </c>
      <c r="O346" s="1257" t="s">
        <v>3378</v>
      </c>
      <c r="P346" s="1258" t="s">
        <v>2720</v>
      </c>
      <c r="Q346" s="1259"/>
      <c r="R346" s="1258"/>
      <c r="S346" s="1259" t="s">
        <v>1880</v>
      </c>
      <c r="T346" s="1259" t="s">
        <v>3185</v>
      </c>
      <c r="U346" s="1260">
        <v>2</v>
      </c>
      <c r="V346" s="1261"/>
      <c r="W346" s="1262"/>
      <c r="X346" s="1262"/>
      <c r="Y346" s="1263"/>
      <c r="Z346" s="1262"/>
      <c r="AA346" s="1264"/>
      <c r="AB346" s="1261"/>
      <c r="AC346" s="1262"/>
      <c r="AD346" s="1262"/>
      <c r="AE346" s="1263"/>
      <c r="AF346" s="1262"/>
      <c r="AG346" s="1264"/>
    </row>
    <row r="347" spans="2:33" ht="15.75" hidden="1" customHeight="1" x14ac:dyDescent="0.2">
      <c r="B347" s="1250" t="str">
        <f t="shared" si="11"/>
        <v>PR14SWTWSWW_S-D1</v>
      </c>
      <c r="C347" s="1251" t="s">
        <v>3321</v>
      </c>
      <c r="D347" s="1252" t="s">
        <v>2833</v>
      </c>
      <c r="E347" s="1253"/>
      <c r="F347" s="1254"/>
      <c r="G347" s="1254"/>
      <c r="H347" s="1254"/>
      <c r="I347" s="1254"/>
      <c r="J347" s="1254"/>
      <c r="K347" s="1254"/>
      <c r="L347" s="1254"/>
      <c r="M347" s="1255">
        <f t="shared" si="12"/>
        <v>0</v>
      </c>
      <c r="N347" s="1256" t="s">
        <v>2855</v>
      </c>
      <c r="O347" s="1257" t="s">
        <v>3379</v>
      </c>
      <c r="P347" s="1258" t="s">
        <v>2719</v>
      </c>
      <c r="Q347" s="1259" t="s">
        <v>2886</v>
      </c>
      <c r="R347" s="1258"/>
      <c r="S347" s="1259" t="s">
        <v>1923</v>
      </c>
      <c r="T347" s="1259" t="s">
        <v>3380</v>
      </c>
      <c r="U347" s="1265">
        <v>0</v>
      </c>
      <c r="V347" s="1261"/>
      <c r="W347" s="1262"/>
      <c r="X347" s="1262"/>
      <c r="Y347" s="1263"/>
      <c r="Z347" s="1262"/>
      <c r="AA347" s="1264"/>
      <c r="AB347" s="1261"/>
      <c r="AC347" s="1262"/>
      <c r="AD347" s="1262"/>
      <c r="AE347" s="1263"/>
      <c r="AF347" s="1262"/>
      <c r="AG347" s="1264"/>
    </row>
    <row r="348" spans="2:33" ht="15.75" hidden="1" customHeight="1" x14ac:dyDescent="0.2">
      <c r="B348" s="1250" t="str">
        <f t="shared" si="11"/>
        <v>PR14SWTWSWW_S-D2</v>
      </c>
      <c r="C348" s="1251" t="s">
        <v>3321</v>
      </c>
      <c r="D348" s="1252" t="s">
        <v>2833</v>
      </c>
      <c r="E348" s="1253"/>
      <c r="F348" s="1254"/>
      <c r="G348" s="1254"/>
      <c r="H348" s="1254"/>
      <c r="I348" s="1254"/>
      <c r="J348" s="1254"/>
      <c r="K348" s="1254"/>
      <c r="L348" s="1254"/>
      <c r="M348" s="1255">
        <f t="shared" si="12"/>
        <v>0</v>
      </c>
      <c r="N348" s="1256" t="s">
        <v>2857</v>
      </c>
      <c r="O348" s="1257" t="s">
        <v>3381</v>
      </c>
      <c r="P348" s="1258" t="s">
        <v>2720</v>
      </c>
      <c r="Q348" s="1259"/>
      <c r="R348" s="1258"/>
      <c r="S348" s="1259" t="s">
        <v>1923</v>
      </c>
      <c r="T348" s="1259" t="s">
        <v>3382</v>
      </c>
      <c r="U348" s="1265">
        <v>0</v>
      </c>
      <c r="V348" s="1269"/>
      <c r="W348" s="1262"/>
      <c r="X348" s="1262"/>
      <c r="Y348" s="1263"/>
      <c r="Z348" s="1262"/>
      <c r="AA348" s="1264"/>
      <c r="AB348" s="1269"/>
      <c r="AC348" s="1262"/>
      <c r="AD348" s="1262"/>
      <c r="AE348" s="1263"/>
      <c r="AF348" s="1262"/>
      <c r="AG348" s="1264"/>
    </row>
    <row r="349" spans="2:33" ht="15.75" hidden="1" customHeight="1" x14ac:dyDescent="0.2">
      <c r="B349" s="1250" t="str">
        <f t="shared" si="11"/>
        <v>PR14SWTWSWW_S-D3</v>
      </c>
      <c r="C349" s="1251" t="s">
        <v>3321</v>
      </c>
      <c r="D349" s="1252" t="s">
        <v>2833</v>
      </c>
      <c r="E349" s="1253"/>
      <c r="F349" s="1254"/>
      <c r="G349" s="1254"/>
      <c r="H349" s="1254"/>
      <c r="I349" s="1254"/>
      <c r="J349" s="1254"/>
      <c r="K349" s="1254"/>
      <c r="L349" s="1254"/>
      <c r="M349" s="1255">
        <f t="shared" si="12"/>
        <v>0</v>
      </c>
      <c r="N349" s="1256" t="s">
        <v>3007</v>
      </c>
      <c r="O349" s="1257" t="s">
        <v>3383</v>
      </c>
      <c r="P349" s="1258" t="s">
        <v>2720</v>
      </c>
      <c r="Q349" s="1259"/>
      <c r="R349" s="1258"/>
      <c r="S349" s="1259" t="s">
        <v>1923</v>
      </c>
      <c r="T349" s="1259" t="s">
        <v>3384</v>
      </c>
      <c r="U349" s="1265">
        <v>0</v>
      </c>
      <c r="V349" s="1261"/>
      <c r="W349" s="1262"/>
      <c r="X349" s="1262"/>
      <c r="Y349" s="1263"/>
      <c r="Z349" s="1262"/>
      <c r="AA349" s="1264"/>
      <c r="AB349" s="1261"/>
      <c r="AC349" s="1262"/>
      <c r="AD349" s="1262"/>
      <c r="AE349" s="1263"/>
      <c r="AF349" s="1262"/>
      <c r="AG349" s="1264"/>
    </row>
    <row r="350" spans="2:33" ht="15.75" hidden="1" customHeight="1" x14ac:dyDescent="0.2">
      <c r="B350" s="1250" t="str">
        <f t="shared" si="11"/>
        <v>PR14SWTHHR_R-A1</v>
      </c>
      <c r="C350" s="1251" t="s">
        <v>3321</v>
      </c>
      <c r="D350" s="1252" t="s">
        <v>2782</v>
      </c>
      <c r="E350" s="1253"/>
      <c r="F350" s="1254"/>
      <c r="G350" s="1254"/>
      <c r="H350" s="1254"/>
      <c r="I350" s="1254"/>
      <c r="J350" s="1254"/>
      <c r="K350" s="1254"/>
      <c r="L350" s="1254"/>
      <c r="M350" s="1255">
        <f t="shared" si="12"/>
        <v>0</v>
      </c>
      <c r="N350" s="1256" t="s">
        <v>2783</v>
      </c>
      <c r="O350" s="1257" t="s">
        <v>3385</v>
      </c>
      <c r="P350" s="1258" t="s">
        <v>2720</v>
      </c>
      <c r="Q350" s="1259"/>
      <c r="R350" s="1258"/>
      <c r="S350" s="1259" t="s">
        <v>1880</v>
      </c>
      <c r="T350" s="1259" t="s">
        <v>2823</v>
      </c>
      <c r="U350" s="1260">
        <v>1</v>
      </c>
      <c r="V350" s="1261"/>
      <c r="W350" s="1262"/>
      <c r="X350" s="1262"/>
      <c r="Y350" s="1263"/>
      <c r="Z350" s="1262"/>
      <c r="AA350" s="1264"/>
      <c r="AB350" s="1261"/>
      <c r="AC350" s="1262"/>
      <c r="AD350" s="1262"/>
      <c r="AE350" s="1263"/>
      <c r="AF350" s="1262"/>
      <c r="AG350" s="1264"/>
    </row>
    <row r="351" spans="2:33" ht="15.75" hidden="1" customHeight="1" x14ac:dyDescent="0.2">
      <c r="B351" s="1250" t="str">
        <f t="shared" si="11"/>
        <v>PR14SWTHHR_R-A2</v>
      </c>
      <c r="C351" s="1251" t="s">
        <v>3321</v>
      </c>
      <c r="D351" s="1252" t="s">
        <v>2782</v>
      </c>
      <c r="E351" s="1253"/>
      <c r="F351" s="1254"/>
      <c r="G351" s="1254"/>
      <c r="H351" s="1254"/>
      <c r="I351" s="1254"/>
      <c r="J351" s="1254"/>
      <c r="K351" s="1254"/>
      <c r="L351" s="1254"/>
      <c r="M351" s="1255">
        <f t="shared" si="12"/>
        <v>0</v>
      </c>
      <c r="N351" s="1256" t="s">
        <v>2786</v>
      </c>
      <c r="O351" s="1257" t="s">
        <v>2867</v>
      </c>
      <c r="P351" s="1258" t="s">
        <v>2719</v>
      </c>
      <c r="Q351" s="1259" t="s">
        <v>2717</v>
      </c>
      <c r="R351" s="1258"/>
      <c r="S351" s="1259" t="s">
        <v>2722</v>
      </c>
      <c r="T351" s="1259" t="s">
        <v>2785</v>
      </c>
      <c r="U351" s="1260">
        <v>1</v>
      </c>
      <c r="V351" s="1261"/>
      <c r="W351" s="1262"/>
      <c r="X351" s="1262"/>
      <c r="Y351" s="1263"/>
      <c r="Z351" s="1262"/>
      <c r="AA351" s="1264"/>
      <c r="AB351" s="1261"/>
      <c r="AC351" s="1262"/>
      <c r="AD351" s="1262"/>
      <c r="AE351" s="1263"/>
      <c r="AF351" s="1262"/>
      <c r="AG351" s="1264"/>
    </row>
    <row r="352" spans="2:33" ht="15.75" hidden="1" customHeight="1" x14ac:dyDescent="0.2">
      <c r="B352" s="1250" t="str">
        <f t="shared" si="11"/>
        <v>PR14SWTHHR_R-A3</v>
      </c>
      <c r="C352" s="1251" t="s">
        <v>3321</v>
      </c>
      <c r="D352" s="1252" t="s">
        <v>2782</v>
      </c>
      <c r="E352" s="1253"/>
      <c r="F352" s="1254"/>
      <c r="G352" s="1254"/>
      <c r="H352" s="1254"/>
      <c r="I352" s="1254"/>
      <c r="J352" s="1254"/>
      <c r="K352" s="1254"/>
      <c r="L352" s="1254"/>
      <c r="M352" s="1255">
        <f t="shared" si="12"/>
        <v>0</v>
      </c>
      <c r="N352" s="1256" t="s">
        <v>2868</v>
      </c>
      <c r="O352" s="1257" t="s">
        <v>3386</v>
      </c>
      <c r="P352" s="1258" t="s">
        <v>2720</v>
      </c>
      <c r="Q352" s="1259"/>
      <c r="R352" s="1258"/>
      <c r="S352" s="1259" t="s">
        <v>1880</v>
      </c>
      <c r="T352" s="1259" t="s">
        <v>2823</v>
      </c>
      <c r="U352" s="1260">
        <v>1</v>
      </c>
      <c r="V352" s="1261"/>
      <c r="W352" s="1262"/>
      <c r="X352" s="1262"/>
      <c r="Y352" s="1263"/>
      <c r="Z352" s="1262"/>
      <c r="AA352" s="1264"/>
      <c r="AB352" s="1261"/>
      <c r="AC352" s="1262"/>
      <c r="AD352" s="1262"/>
      <c r="AE352" s="1263"/>
      <c r="AF352" s="1262"/>
      <c r="AG352" s="1264"/>
    </row>
    <row r="353" spans="1:33" ht="15.75" hidden="1" customHeight="1" x14ac:dyDescent="0.2">
      <c r="B353" s="1250" t="str">
        <f t="shared" si="11"/>
        <v>PR14SWTHHR_R-B1</v>
      </c>
      <c r="C353" s="1251" t="s">
        <v>3321</v>
      </c>
      <c r="D353" s="1252" t="s">
        <v>2782</v>
      </c>
      <c r="E353" s="1253"/>
      <c r="F353" s="1254"/>
      <c r="G353" s="1254"/>
      <c r="H353" s="1254"/>
      <c r="I353" s="1254"/>
      <c r="J353" s="1254"/>
      <c r="K353" s="1254"/>
      <c r="L353" s="1254"/>
      <c r="M353" s="1255">
        <f t="shared" si="12"/>
        <v>0</v>
      </c>
      <c r="N353" s="1256" t="s">
        <v>2872</v>
      </c>
      <c r="O353" s="1257" t="s">
        <v>3387</v>
      </c>
      <c r="P353" s="1258" t="s">
        <v>2720</v>
      </c>
      <c r="Q353" s="1259"/>
      <c r="R353" s="1258"/>
      <c r="S353" s="1259" t="s">
        <v>1923</v>
      </c>
      <c r="T353" s="1259" t="s">
        <v>3388</v>
      </c>
      <c r="U353" s="1265">
        <v>0</v>
      </c>
      <c r="V353" s="1261"/>
      <c r="W353" s="1262"/>
      <c r="X353" s="1262"/>
      <c r="Y353" s="1263"/>
      <c r="Z353" s="1262"/>
      <c r="AA353" s="1264"/>
      <c r="AB353" s="1261"/>
      <c r="AC353" s="1262"/>
      <c r="AD353" s="1262"/>
      <c r="AE353" s="1263"/>
      <c r="AF353" s="1262"/>
      <c r="AG353" s="1264"/>
    </row>
    <row r="354" spans="1:33" ht="15.75" hidden="1" customHeight="1" x14ac:dyDescent="0.2">
      <c r="B354" s="1250" t="str">
        <f t="shared" si="11"/>
        <v>PR14TMSWSW_WA1</v>
      </c>
      <c r="C354" s="1251" t="s">
        <v>3389</v>
      </c>
      <c r="D354" s="1252" t="s">
        <v>2751</v>
      </c>
      <c r="E354" s="1253"/>
      <c r="F354" s="1254"/>
      <c r="G354" s="1254"/>
      <c r="H354" s="1254"/>
      <c r="I354" s="1254"/>
      <c r="J354" s="1254"/>
      <c r="K354" s="1254"/>
      <c r="L354" s="1254"/>
      <c r="M354" s="1255">
        <f t="shared" si="12"/>
        <v>0</v>
      </c>
      <c r="N354" s="1266" t="s">
        <v>3390</v>
      </c>
      <c r="O354" s="1259" t="s">
        <v>3391</v>
      </c>
      <c r="P354" s="1258" t="s">
        <v>2720</v>
      </c>
      <c r="Q354" s="1259"/>
      <c r="R354" s="1258"/>
      <c r="S354" s="1259" t="s">
        <v>1880</v>
      </c>
      <c r="T354" s="1259" t="s">
        <v>3392</v>
      </c>
      <c r="U354" s="1265">
        <v>0</v>
      </c>
      <c r="V354" s="1261"/>
      <c r="W354" s="1262"/>
      <c r="X354" s="1262"/>
      <c r="Y354" s="1263"/>
      <c r="Z354" s="1262"/>
      <c r="AA354" s="1264"/>
      <c r="AB354" s="1261"/>
      <c r="AC354" s="1262"/>
      <c r="AD354" s="1262"/>
      <c r="AE354" s="1263"/>
      <c r="AF354" s="1262"/>
      <c r="AG354" s="1264"/>
    </row>
    <row r="355" spans="1:33" ht="15.75" hidden="1" customHeight="1" x14ac:dyDescent="0.2">
      <c r="B355" s="1250" t="str">
        <f t="shared" si="11"/>
        <v>PR14TMSWSW_WA2</v>
      </c>
      <c r="C355" s="1251" t="s">
        <v>3389</v>
      </c>
      <c r="D355" s="1252" t="s">
        <v>2751</v>
      </c>
      <c r="E355" s="1253"/>
      <c r="F355" s="1254"/>
      <c r="G355" s="1254"/>
      <c r="H355" s="1254"/>
      <c r="I355" s="1254"/>
      <c r="J355" s="1254"/>
      <c r="K355" s="1254"/>
      <c r="L355" s="1254"/>
      <c r="M355" s="1255">
        <f t="shared" si="12"/>
        <v>0</v>
      </c>
      <c r="N355" s="1266" t="s">
        <v>3393</v>
      </c>
      <c r="O355" s="1259" t="s">
        <v>3394</v>
      </c>
      <c r="P355" s="1258" t="s">
        <v>2720</v>
      </c>
      <c r="Q355" s="1259"/>
      <c r="R355" s="1258"/>
      <c r="S355" s="1259" t="s">
        <v>1923</v>
      </c>
      <c r="T355" s="1259" t="s">
        <v>3395</v>
      </c>
      <c r="U355" s="1260">
        <v>2</v>
      </c>
      <c r="V355" s="1261"/>
      <c r="W355" s="1262"/>
      <c r="X355" s="1262"/>
      <c r="Y355" s="1263"/>
      <c r="Z355" s="1262"/>
      <c r="AA355" s="1264"/>
      <c r="AB355" s="1261"/>
      <c r="AC355" s="1262"/>
      <c r="AD355" s="1262"/>
      <c r="AE355" s="1263"/>
      <c r="AF355" s="1262"/>
      <c r="AG355" s="1264"/>
    </row>
    <row r="356" spans="1:33" ht="15.75" hidden="1" customHeight="1" x14ac:dyDescent="0.2">
      <c r="B356" s="1250" t="str">
        <f t="shared" si="11"/>
        <v>PR14TMSWSW_WA3</v>
      </c>
      <c r="C356" s="1251" t="s">
        <v>3389</v>
      </c>
      <c r="D356" s="1252" t="s">
        <v>2751</v>
      </c>
      <c r="E356" s="1253"/>
      <c r="F356" s="1254"/>
      <c r="G356" s="1254"/>
      <c r="H356" s="1254"/>
      <c r="I356" s="1254"/>
      <c r="J356" s="1254"/>
      <c r="K356" s="1254"/>
      <c r="L356" s="1254"/>
      <c r="M356" s="1255">
        <f t="shared" si="12"/>
        <v>0</v>
      </c>
      <c r="N356" s="1266" t="s">
        <v>3396</v>
      </c>
      <c r="O356" s="1259" t="s">
        <v>3397</v>
      </c>
      <c r="P356" s="1258" t="s">
        <v>2720</v>
      </c>
      <c r="Q356" s="1259"/>
      <c r="R356" s="1258"/>
      <c r="S356" s="1259" t="s">
        <v>2722</v>
      </c>
      <c r="T356" s="1259" t="s">
        <v>3398</v>
      </c>
      <c r="U356" s="1260">
        <v>2</v>
      </c>
      <c r="V356" s="1261"/>
      <c r="W356" s="1262"/>
      <c r="X356" s="1262"/>
      <c r="Y356" s="1263"/>
      <c r="Z356" s="1262"/>
      <c r="AA356" s="1264"/>
      <c r="AB356" s="1261"/>
      <c r="AC356" s="1262"/>
      <c r="AD356" s="1262"/>
      <c r="AE356" s="1263"/>
      <c r="AF356" s="1262"/>
      <c r="AG356" s="1264"/>
    </row>
    <row r="357" spans="1:33" ht="15.75" hidden="1" customHeight="1" x14ac:dyDescent="0.2">
      <c r="B357" s="1250" t="str">
        <f t="shared" si="11"/>
        <v>PR14TMSWSW_WA4</v>
      </c>
      <c r="C357" s="1251" t="s">
        <v>3389</v>
      </c>
      <c r="D357" s="1252" t="s">
        <v>2751</v>
      </c>
      <c r="E357" s="1253"/>
      <c r="F357" s="1254"/>
      <c r="G357" s="1254"/>
      <c r="H357" s="1254"/>
      <c r="I357" s="1254"/>
      <c r="J357" s="1254"/>
      <c r="K357" s="1254"/>
      <c r="L357" s="1254"/>
      <c r="M357" s="1255">
        <f t="shared" si="12"/>
        <v>0</v>
      </c>
      <c r="N357" s="1266" t="s">
        <v>3399</v>
      </c>
      <c r="O357" s="1259" t="s">
        <v>3400</v>
      </c>
      <c r="P357" s="1258" t="s">
        <v>2721</v>
      </c>
      <c r="Q357" s="1259" t="s">
        <v>2717</v>
      </c>
      <c r="R357" s="1258"/>
      <c r="S357" s="1259" t="s">
        <v>1923</v>
      </c>
      <c r="T357" s="1259" t="s">
        <v>3401</v>
      </c>
      <c r="U357" s="1260">
        <v>2</v>
      </c>
      <c r="V357" s="1261"/>
      <c r="W357" s="1262"/>
      <c r="X357" s="1262"/>
      <c r="Y357" s="1263"/>
      <c r="Z357" s="1262"/>
      <c r="AA357" s="1264"/>
      <c r="AB357" s="1261"/>
      <c r="AC357" s="1262"/>
      <c r="AD357" s="1262"/>
      <c r="AE357" s="1263"/>
      <c r="AF357" s="1262"/>
      <c r="AG357" s="1264"/>
    </row>
    <row r="358" spans="1:33" ht="15.75" hidden="1" customHeight="1" x14ac:dyDescent="0.2">
      <c r="B358" s="1250" t="str">
        <f t="shared" si="11"/>
        <v>PR14TMSWSW_WA5</v>
      </c>
      <c r="C358" s="1251" t="s">
        <v>3389</v>
      </c>
      <c r="D358" s="1252" t="s">
        <v>2751</v>
      </c>
      <c r="E358" s="1253"/>
      <c r="F358" s="1254"/>
      <c r="G358" s="1254"/>
      <c r="H358" s="1254"/>
      <c r="I358" s="1254"/>
      <c r="J358" s="1254"/>
      <c r="K358" s="1254"/>
      <c r="L358" s="1254"/>
      <c r="M358" s="1255">
        <f t="shared" si="12"/>
        <v>0</v>
      </c>
      <c r="N358" s="1266" t="s">
        <v>3402</v>
      </c>
      <c r="O358" s="1259" t="s">
        <v>3403</v>
      </c>
      <c r="P358" s="1258" t="s">
        <v>2720</v>
      </c>
      <c r="Q358" s="1259"/>
      <c r="R358" s="1258"/>
      <c r="S358" s="1259" t="s">
        <v>1923</v>
      </c>
      <c r="T358" s="1259" t="s">
        <v>3404</v>
      </c>
      <c r="U358" s="1265">
        <v>0</v>
      </c>
      <c r="V358" s="1261"/>
      <c r="W358" s="1262"/>
      <c r="X358" s="1262"/>
      <c r="Y358" s="1263"/>
      <c r="Z358" s="1262"/>
      <c r="AA358" s="1264"/>
      <c r="AB358" s="1261"/>
      <c r="AC358" s="1262"/>
      <c r="AD358" s="1262"/>
      <c r="AE358" s="1263"/>
      <c r="AF358" s="1262"/>
      <c r="AG358" s="1264"/>
    </row>
    <row r="359" spans="1:33" s="1272" customFormat="1" ht="15.75" hidden="1" customHeight="1" x14ac:dyDescent="0.2">
      <c r="A359" s="1271"/>
      <c r="B359" s="1250" t="str">
        <f t="shared" si="11"/>
        <v>PR14TMSWSW_WB1</v>
      </c>
      <c r="C359" s="1251" t="s">
        <v>3389</v>
      </c>
      <c r="D359" s="1252" t="s">
        <v>2751</v>
      </c>
      <c r="E359" s="1253"/>
      <c r="F359" s="1254"/>
      <c r="G359" s="1254"/>
      <c r="H359" s="1254"/>
      <c r="I359" s="1254"/>
      <c r="J359" s="1254"/>
      <c r="K359" s="1254"/>
      <c r="L359" s="1254"/>
      <c r="M359" s="1255">
        <f t="shared" si="12"/>
        <v>0</v>
      </c>
      <c r="N359" s="1266" t="s">
        <v>3405</v>
      </c>
      <c r="O359" s="1259" t="s">
        <v>3406</v>
      </c>
      <c r="P359" s="1258" t="s">
        <v>2721</v>
      </c>
      <c r="Q359" s="1259" t="s">
        <v>2717</v>
      </c>
      <c r="R359" s="1258"/>
      <c r="S359" s="1259" t="s">
        <v>2827</v>
      </c>
      <c r="T359" s="1259" t="s">
        <v>2887</v>
      </c>
      <c r="U359" s="1260" t="s">
        <v>2824</v>
      </c>
      <c r="V359" s="1261"/>
      <c r="W359" s="1262"/>
      <c r="X359" s="1262"/>
      <c r="Y359" s="1263"/>
      <c r="Z359" s="1262"/>
      <c r="AA359" s="1264"/>
      <c r="AB359" s="1261"/>
      <c r="AC359" s="1262"/>
      <c r="AD359" s="1262"/>
      <c r="AE359" s="1263"/>
      <c r="AF359" s="1262"/>
      <c r="AG359" s="1264"/>
    </row>
    <row r="360" spans="1:33" ht="15.75" hidden="1" customHeight="1" x14ac:dyDescent="0.2">
      <c r="B360" s="1250" t="str">
        <f t="shared" si="11"/>
        <v>PR14TMSWSW_WB2</v>
      </c>
      <c r="C360" s="1251" t="s">
        <v>3389</v>
      </c>
      <c r="D360" s="1252" t="s">
        <v>2751</v>
      </c>
      <c r="E360" s="1253"/>
      <c r="F360" s="1254"/>
      <c r="G360" s="1254"/>
      <c r="H360" s="1254"/>
      <c r="I360" s="1254"/>
      <c r="J360" s="1254"/>
      <c r="K360" s="1254"/>
      <c r="L360" s="1254"/>
      <c r="M360" s="1255">
        <f t="shared" si="12"/>
        <v>0</v>
      </c>
      <c r="N360" s="1266" t="s">
        <v>3407</v>
      </c>
      <c r="O360" s="1259" t="s">
        <v>3408</v>
      </c>
      <c r="P360" s="1258" t="s">
        <v>2721</v>
      </c>
      <c r="Q360" s="1259" t="s">
        <v>2717</v>
      </c>
      <c r="R360" s="1258"/>
      <c r="S360" s="1259" t="s">
        <v>2827</v>
      </c>
      <c r="T360" s="1259" t="s">
        <v>2887</v>
      </c>
      <c r="U360" s="1260" t="s">
        <v>2824</v>
      </c>
      <c r="V360" s="1261"/>
      <c r="W360" s="1262"/>
      <c r="X360" s="1262"/>
      <c r="Y360" s="1263"/>
      <c r="Z360" s="1262"/>
      <c r="AA360" s="1264"/>
      <c r="AB360" s="1261"/>
      <c r="AC360" s="1262"/>
      <c r="AD360" s="1262"/>
      <c r="AE360" s="1263"/>
      <c r="AF360" s="1262"/>
      <c r="AG360" s="1264"/>
    </row>
    <row r="361" spans="1:33" ht="15.75" hidden="1" customHeight="1" x14ac:dyDescent="0.2">
      <c r="B361" s="1250" t="str">
        <f t="shared" si="11"/>
        <v>PR14TMSWSW_WB3</v>
      </c>
      <c r="C361" s="1251" t="s">
        <v>3389</v>
      </c>
      <c r="D361" s="1252" t="s">
        <v>2751</v>
      </c>
      <c r="E361" s="1253"/>
      <c r="F361" s="1254"/>
      <c r="G361" s="1254"/>
      <c r="H361" s="1254"/>
      <c r="I361" s="1254"/>
      <c r="J361" s="1254"/>
      <c r="K361" s="1254"/>
      <c r="L361" s="1254"/>
      <c r="M361" s="1255">
        <f t="shared" si="12"/>
        <v>0</v>
      </c>
      <c r="N361" s="1266" t="s">
        <v>3409</v>
      </c>
      <c r="O361" s="1259" t="s">
        <v>3410</v>
      </c>
      <c r="P361" s="1258" t="s">
        <v>2721</v>
      </c>
      <c r="Q361" s="1259" t="s">
        <v>2717</v>
      </c>
      <c r="R361" s="1258"/>
      <c r="S361" s="1259" t="s">
        <v>1880</v>
      </c>
      <c r="T361" s="1259" t="s">
        <v>2767</v>
      </c>
      <c r="U361" s="1260">
        <v>2</v>
      </c>
      <c r="V361" s="1261"/>
      <c r="W361" s="1262"/>
      <c r="X361" s="1262"/>
      <c r="Y361" s="1263"/>
      <c r="Z361" s="1262"/>
      <c r="AA361" s="1264"/>
      <c r="AB361" s="1261"/>
      <c r="AC361" s="1262"/>
      <c r="AD361" s="1262"/>
      <c r="AE361" s="1263"/>
      <c r="AF361" s="1262"/>
      <c r="AG361" s="1264"/>
    </row>
    <row r="362" spans="1:33" ht="15.75" hidden="1" customHeight="1" x14ac:dyDescent="0.2">
      <c r="B362" s="1250" t="str">
        <f t="shared" si="11"/>
        <v>PR14TMSWSW_WB4</v>
      </c>
      <c r="C362" s="1251" t="s">
        <v>3389</v>
      </c>
      <c r="D362" s="1252" t="s">
        <v>2751</v>
      </c>
      <c r="E362" s="1253"/>
      <c r="F362" s="1254"/>
      <c r="G362" s="1254"/>
      <c r="H362" s="1254"/>
      <c r="I362" s="1254"/>
      <c r="J362" s="1254"/>
      <c r="K362" s="1254"/>
      <c r="L362" s="1254"/>
      <c r="M362" s="1255">
        <f t="shared" si="12"/>
        <v>0</v>
      </c>
      <c r="N362" s="1266" t="s">
        <v>3411</v>
      </c>
      <c r="O362" s="1259" t="s">
        <v>3412</v>
      </c>
      <c r="P362" s="1258" t="s">
        <v>2720</v>
      </c>
      <c r="Q362" s="1259"/>
      <c r="R362" s="1258"/>
      <c r="S362" s="1259" t="s">
        <v>1923</v>
      </c>
      <c r="T362" s="1259" t="s">
        <v>3413</v>
      </c>
      <c r="U362" s="1265">
        <v>0</v>
      </c>
      <c r="V362" s="1261"/>
      <c r="W362" s="1262"/>
      <c r="X362" s="1262"/>
      <c r="Y362" s="1263"/>
      <c r="Z362" s="1262"/>
      <c r="AA362" s="1264"/>
      <c r="AB362" s="1261"/>
      <c r="AC362" s="1262"/>
      <c r="AD362" s="1262"/>
      <c r="AE362" s="1263"/>
      <c r="AF362" s="1262"/>
      <c r="AG362" s="1264"/>
    </row>
    <row r="363" spans="1:33" s="1272" customFormat="1" ht="15.75" hidden="1" customHeight="1" x14ac:dyDescent="0.2">
      <c r="A363" s="1271"/>
      <c r="B363" s="1250" t="str">
        <f t="shared" si="11"/>
        <v>PR14TMSWSW_WB5</v>
      </c>
      <c r="C363" s="1251" t="s">
        <v>3389</v>
      </c>
      <c r="D363" s="1252" t="s">
        <v>2751</v>
      </c>
      <c r="E363" s="1253"/>
      <c r="F363" s="1254"/>
      <c r="G363" s="1254"/>
      <c r="H363" s="1254"/>
      <c r="I363" s="1254"/>
      <c r="J363" s="1254"/>
      <c r="K363" s="1254"/>
      <c r="L363" s="1254"/>
      <c r="M363" s="1255">
        <f t="shared" si="12"/>
        <v>0</v>
      </c>
      <c r="N363" s="1266" t="s">
        <v>3414</v>
      </c>
      <c r="O363" s="1259" t="s">
        <v>3415</v>
      </c>
      <c r="P363" s="1258" t="s">
        <v>2719</v>
      </c>
      <c r="Q363" s="1259" t="s">
        <v>2717</v>
      </c>
      <c r="R363" s="1258"/>
      <c r="S363" s="1259" t="s">
        <v>2723</v>
      </c>
      <c r="T363" s="1259" t="s">
        <v>3416</v>
      </c>
      <c r="U363" s="1260">
        <v>2</v>
      </c>
      <c r="V363" s="1261"/>
      <c r="W363" s="1262"/>
      <c r="X363" s="1262"/>
      <c r="Y363" s="1263"/>
      <c r="Z363" s="1262"/>
      <c r="AA363" s="1264"/>
      <c r="AB363" s="1261"/>
      <c r="AC363" s="1262"/>
      <c r="AD363" s="1262"/>
      <c r="AE363" s="1263"/>
      <c r="AF363" s="1262"/>
      <c r="AG363" s="1264"/>
    </row>
    <row r="364" spans="1:33" ht="15.75" hidden="1" customHeight="1" x14ac:dyDescent="0.2">
      <c r="B364" s="1250" t="str">
        <f t="shared" si="11"/>
        <v>PR14TMSWSW_WB6</v>
      </c>
      <c r="C364" s="1251" t="s">
        <v>3389</v>
      </c>
      <c r="D364" s="1252" t="s">
        <v>2751</v>
      </c>
      <c r="E364" s="1253"/>
      <c r="F364" s="1254"/>
      <c r="G364" s="1254"/>
      <c r="H364" s="1254"/>
      <c r="I364" s="1254"/>
      <c r="J364" s="1254"/>
      <c r="K364" s="1254"/>
      <c r="L364" s="1254"/>
      <c r="M364" s="1255">
        <f t="shared" si="12"/>
        <v>0</v>
      </c>
      <c r="N364" s="1266" t="s">
        <v>3417</v>
      </c>
      <c r="O364" s="1259" t="s">
        <v>3418</v>
      </c>
      <c r="P364" s="1258" t="s">
        <v>2721</v>
      </c>
      <c r="Q364" s="1259" t="s">
        <v>2717</v>
      </c>
      <c r="R364" s="1258"/>
      <c r="S364" s="1259" t="s">
        <v>2722</v>
      </c>
      <c r="T364" s="1259" t="s">
        <v>2801</v>
      </c>
      <c r="U364" s="1265">
        <v>0</v>
      </c>
      <c r="V364" s="1261"/>
      <c r="W364" s="1262"/>
      <c r="X364" s="1262"/>
      <c r="Y364" s="1263"/>
      <c r="Z364" s="1262"/>
      <c r="AA364" s="1264"/>
      <c r="AB364" s="1261"/>
      <c r="AC364" s="1262"/>
      <c r="AD364" s="1262"/>
      <c r="AE364" s="1263"/>
      <c r="AF364" s="1262"/>
      <c r="AG364" s="1264"/>
    </row>
    <row r="365" spans="1:33" ht="15.75" hidden="1" customHeight="1" x14ac:dyDescent="0.2">
      <c r="B365" s="1250" t="str">
        <f t="shared" si="11"/>
        <v>PR14TMSWSW_WB7</v>
      </c>
      <c r="C365" s="1251" t="s">
        <v>3389</v>
      </c>
      <c r="D365" s="1252" t="s">
        <v>2751</v>
      </c>
      <c r="E365" s="1253"/>
      <c r="F365" s="1254"/>
      <c r="G365" s="1254"/>
      <c r="H365" s="1254"/>
      <c r="I365" s="1254"/>
      <c r="J365" s="1254"/>
      <c r="K365" s="1254"/>
      <c r="L365" s="1254"/>
      <c r="M365" s="1255">
        <f t="shared" si="12"/>
        <v>0</v>
      </c>
      <c r="N365" s="1266" t="s">
        <v>3419</v>
      </c>
      <c r="O365" s="1259" t="s">
        <v>3420</v>
      </c>
      <c r="P365" s="1258" t="s">
        <v>2721</v>
      </c>
      <c r="Q365" s="1259" t="s">
        <v>2717</v>
      </c>
      <c r="R365" s="1258"/>
      <c r="S365" s="1259" t="s">
        <v>1880</v>
      </c>
      <c r="T365" s="1259" t="s">
        <v>3421</v>
      </c>
      <c r="U365" s="1265">
        <v>0</v>
      </c>
      <c r="V365" s="1261"/>
      <c r="W365" s="1262"/>
      <c r="X365" s="1262"/>
      <c r="Y365" s="1263"/>
      <c r="Z365" s="1262"/>
      <c r="AA365" s="1264"/>
      <c r="AB365" s="1261"/>
      <c r="AC365" s="1262"/>
      <c r="AD365" s="1262"/>
      <c r="AE365" s="1263"/>
      <c r="AF365" s="1262"/>
      <c r="AG365" s="1264"/>
    </row>
    <row r="366" spans="1:33" ht="15.75" hidden="1" customHeight="1" x14ac:dyDescent="0.2">
      <c r="B366" s="1250" t="str">
        <f t="shared" si="11"/>
        <v>PR14TMSWSW_WB8</v>
      </c>
      <c r="C366" s="1251" t="s">
        <v>3389</v>
      </c>
      <c r="D366" s="1252" t="s">
        <v>2751</v>
      </c>
      <c r="E366" s="1253"/>
      <c r="F366" s="1254"/>
      <c r="G366" s="1254"/>
      <c r="H366" s="1254"/>
      <c r="I366" s="1254"/>
      <c r="J366" s="1254"/>
      <c r="K366" s="1254"/>
      <c r="L366" s="1254"/>
      <c r="M366" s="1255">
        <f t="shared" si="12"/>
        <v>0</v>
      </c>
      <c r="N366" s="1266" t="s">
        <v>3422</v>
      </c>
      <c r="O366" s="1259" t="s">
        <v>3423</v>
      </c>
      <c r="P366" s="1258" t="s">
        <v>2719</v>
      </c>
      <c r="Q366" s="1259" t="s">
        <v>2717</v>
      </c>
      <c r="R366" s="1258"/>
      <c r="S366" s="1259" t="s">
        <v>1923</v>
      </c>
      <c r="T366" s="1259" t="s">
        <v>3424</v>
      </c>
      <c r="U366" s="1265">
        <v>0</v>
      </c>
      <c r="V366" s="1261"/>
      <c r="W366" s="1262"/>
      <c r="X366" s="1262"/>
      <c r="Y366" s="1263"/>
      <c r="Z366" s="1262"/>
      <c r="AA366" s="1264"/>
      <c r="AB366" s="1261"/>
      <c r="AC366" s="1262"/>
      <c r="AD366" s="1262"/>
      <c r="AE366" s="1263"/>
      <c r="AF366" s="1262"/>
      <c r="AG366" s="1264"/>
    </row>
    <row r="367" spans="1:33" ht="15.75" hidden="1" customHeight="1" x14ac:dyDescent="0.2">
      <c r="B367" s="1250" t="str">
        <f t="shared" si="11"/>
        <v>PR14TMSWSW_WC1</v>
      </c>
      <c r="C367" s="1251" t="s">
        <v>3389</v>
      </c>
      <c r="D367" s="1252" t="s">
        <v>2751</v>
      </c>
      <c r="E367" s="1253"/>
      <c r="F367" s="1254"/>
      <c r="G367" s="1254"/>
      <c r="H367" s="1254"/>
      <c r="I367" s="1254"/>
      <c r="J367" s="1254"/>
      <c r="K367" s="1254"/>
      <c r="L367" s="1254"/>
      <c r="M367" s="1255">
        <f t="shared" si="12"/>
        <v>0</v>
      </c>
      <c r="N367" s="1266" t="s">
        <v>3425</v>
      </c>
      <c r="O367" s="1259" t="s">
        <v>3426</v>
      </c>
      <c r="P367" s="1258" t="s">
        <v>2720</v>
      </c>
      <c r="Q367" s="1259"/>
      <c r="R367" s="1258"/>
      <c r="S367" s="1259" t="s">
        <v>1923</v>
      </c>
      <c r="T367" s="1259" t="s">
        <v>2975</v>
      </c>
      <c r="U367" s="1260">
        <v>1</v>
      </c>
      <c r="V367" s="1261"/>
      <c r="W367" s="1262"/>
      <c r="X367" s="1262"/>
      <c r="Y367" s="1263"/>
      <c r="Z367" s="1262"/>
      <c r="AA367" s="1264"/>
      <c r="AB367" s="1261"/>
      <c r="AC367" s="1262"/>
      <c r="AD367" s="1262"/>
      <c r="AE367" s="1263"/>
      <c r="AF367" s="1262"/>
      <c r="AG367" s="1264"/>
    </row>
    <row r="368" spans="1:33" ht="15.75" hidden="1" customHeight="1" x14ac:dyDescent="0.2">
      <c r="B368" s="1250" t="str">
        <f t="shared" si="11"/>
        <v>PR14TMSWSW_WC2</v>
      </c>
      <c r="C368" s="1251" t="s">
        <v>3389</v>
      </c>
      <c r="D368" s="1252" t="s">
        <v>2751</v>
      </c>
      <c r="E368" s="1253"/>
      <c r="F368" s="1254"/>
      <c r="G368" s="1254"/>
      <c r="H368" s="1254"/>
      <c r="I368" s="1254"/>
      <c r="J368" s="1254"/>
      <c r="K368" s="1254"/>
      <c r="L368" s="1254"/>
      <c r="M368" s="1255">
        <f t="shared" si="12"/>
        <v>0</v>
      </c>
      <c r="N368" s="1266" t="s">
        <v>3427</v>
      </c>
      <c r="O368" s="1259" t="s">
        <v>3428</v>
      </c>
      <c r="P368" s="1258" t="s">
        <v>2719</v>
      </c>
      <c r="Q368" s="1259" t="s">
        <v>2717</v>
      </c>
      <c r="R368" s="1258"/>
      <c r="S368" s="1259" t="s">
        <v>1923</v>
      </c>
      <c r="T368" s="1259" t="s">
        <v>3429</v>
      </c>
      <c r="U368" s="1265">
        <v>0</v>
      </c>
      <c r="V368" s="1261"/>
      <c r="W368" s="1262"/>
      <c r="X368" s="1262"/>
      <c r="Y368" s="1263"/>
      <c r="Z368" s="1262"/>
      <c r="AA368" s="1264"/>
      <c r="AB368" s="1261"/>
      <c r="AC368" s="1262"/>
      <c r="AD368" s="1262"/>
      <c r="AE368" s="1263"/>
      <c r="AF368" s="1262"/>
      <c r="AG368" s="1264"/>
    </row>
    <row r="369" spans="1:33" ht="15.75" hidden="1" customHeight="1" x14ac:dyDescent="0.2">
      <c r="B369" s="1250" t="str">
        <f t="shared" si="11"/>
        <v>PR14TMSWSW_WC3</v>
      </c>
      <c r="C369" s="1251" t="s">
        <v>3389</v>
      </c>
      <c r="D369" s="1252" t="s">
        <v>2751</v>
      </c>
      <c r="E369" s="1253"/>
      <c r="F369" s="1254"/>
      <c r="G369" s="1254"/>
      <c r="H369" s="1254"/>
      <c r="I369" s="1254"/>
      <c r="J369" s="1254"/>
      <c r="K369" s="1254"/>
      <c r="L369" s="1254"/>
      <c r="M369" s="1255">
        <f t="shared" si="12"/>
        <v>0</v>
      </c>
      <c r="N369" s="1266" t="s">
        <v>3430</v>
      </c>
      <c r="O369" s="1259" t="s">
        <v>3431</v>
      </c>
      <c r="P369" s="1258" t="s">
        <v>2720</v>
      </c>
      <c r="Q369" s="1259"/>
      <c r="R369" s="1258"/>
      <c r="S369" s="1259" t="s">
        <v>2722</v>
      </c>
      <c r="T369" s="1259" t="s">
        <v>3432</v>
      </c>
      <c r="U369" s="1260">
        <v>1</v>
      </c>
      <c r="V369" s="1261"/>
      <c r="W369" s="1262"/>
      <c r="X369" s="1262"/>
      <c r="Y369" s="1263"/>
      <c r="Z369" s="1262"/>
      <c r="AA369" s="1264"/>
      <c r="AB369" s="1261"/>
      <c r="AC369" s="1262"/>
      <c r="AD369" s="1262"/>
      <c r="AE369" s="1263"/>
      <c r="AF369" s="1262"/>
      <c r="AG369" s="1264"/>
    </row>
    <row r="370" spans="1:33" ht="15.75" hidden="1" customHeight="1" x14ac:dyDescent="0.2">
      <c r="B370" s="1250" t="str">
        <f t="shared" si="11"/>
        <v>PR14TMSWSW_WC4</v>
      </c>
      <c r="C370" s="1251" t="s">
        <v>3389</v>
      </c>
      <c r="D370" s="1252" t="s">
        <v>2751</v>
      </c>
      <c r="E370" s="1253"/>
      <c r="F370" s="1254"/>
      <c r="G370" s="1254"/>
      <c r="H370" s="1254"/>
      <c r="I370" s="1254"/>
      <c r="J370" s="1254"/>
      <c r="K370" s="1254"/>
      <c r="L370" s="1254"/>
      <c r="M370" s="1255">
        <f t="shared" si="12"/>
        <v>0</v>
      </c>
      <c r="N370" s="1266" t="s">
        <v>3433</v>
      </c>
      <c r="O370" s="1259" t="s">
        <v>3434</v>
      </c>
      <c r="P370" s="1258" t="s">
        <v>2720</v>
      </c>
      <c r="Q370" s="1259"/>
      <c r="R370" s="1258"/>
      <c r="S370" s="1259" t="s">
        <v>1923</v>
      </c>
      <c r="T370" s="1259" t="s">
        <v>3435</v>
      </c>
      <c r="U370" s="1265">
        <v>0</v>
      </c>
      <c r="V370" s="1261"/>
      <c r="W370" s="1262"/>
      <c r="X370" s="1262"/>
      <c r="Y370" s="1263"/>
      <c r="Z370" s="1262"/>
      <c r="AA370" s="1264"/>
      <c r="AB370" s="1261"/>
      <c r="AC370" s="1262"/>
      <c r="AD370" s="1262"/>
      <c r="AE370" s="1263"/>
      <c r="AF370" s="1262"/>
      <c r="AG370" s="1264"/>
    </row>
    <row r="371" spans="1:33" ht="15.75" hidden="1" customHeight="1" x14ac:dyDescent="0.2">
      <c r="B371" s="1250" t="str">
        <f t="shared" si="11"/>
        <v>PR14TMSWSW_WC5</v>
      </c>
      <c r="C371" s="1251" t="s">
        <v>3389</v>
      </c>
      <c r="D371" s="1252" t="s">
        <v>2751</v>
      </c>
      <c r="E371" s="1253"/>
      <c r="F371" s="1254"/>
      <c r="G371" s="1254"/>
      <c r="H371" s="1254"/>
      <c r="I371" s="1254"/>
      <c r="J371" s="1254"/>
      <c r="K371" s="1254"/>
      <c r="L371" s="1254"/>
      <c r="M371" s="1255">
        <f t="shared" si="12"/>
        <v>0</v>
      </c>
      <c r="N371" s="1266" t="s">
        <v>3436</v>
      </c>
      <c r="O371" s="1259" t="s">
        <v>3437</v>
      </c>
      <c r="P371" s="1258" t="s">
        <v>2721</v>
      </c>
      <c r="Q371" s="1259" t="s">
        <v>2886</v>
      </c>
      <c r="R371" s="1258"/>
      <c r="S371" s="1259" t="s">
        <v>1880</v>
      </c>
      <c r="T371" s="1259" t="s">
        <v>3438</v>
      </c>
      <c r="U371" s="1265">
        <v>0</v>
      </c>
      <c r="V371" s="1261"/>
      <c r="W371" s="1262"/>
      <c r="X371" s="1262"/>
      <c r="Y371" s="1263"/>
      <c r="Z371" s="1262"/>
      <c r="AA371" s="1264"/>
      <c r="AB371" s="1261"/>
      <c r="AC371" s="1262"/>
      <c r="AD371" s="1262"/>
      <c r="AE371" s="1263"/>
      <c r="AF371" s="1262"/>
      <c r="AG371" s="1264"/>
    </row>
    <row r="372" spans="1:33" ht="15.75" hidden="1" customHeight="1" x14ac:dyDescent="0.2">
      <c r="B372" s="1250" t="str">
        <f t="shared" si="11"/>
        <v>PR14TMSWSW_WD1</v>
      </c>
      <c r="C372" s="1251" t="s">
        <v>3389</v>
      </c>
      <c r="D372" s="1252" t="s">
        <v>2751</v>
      </c>
      <c r="E372" s="1253"/>
      <c r="F372" s="1254"/>
      <c r="G372" s="1254"/>
      <c r="H372" s="1254"/>
      <c r="I372" s="1254"/>
      <c r="J372" s="1254"/>
      <c r="K372" s="1254"/>
      <c r="L372" s="1254"/>
      <c r="M372" s="1255">
        <f t="shared" si="12"/>
        <v>0</v>
      </c>
      <c r="N372" s="1266" t="s">
        <v>3439</v>
      </c>
      <c r="O372" s="1259" t="s">
        <v>3440</v>
      </c>
      <c r="P372" s="1258" t="s">
        <v>2720</v>
      </c>
      <c r="Q372" s="1259"/>
      <c r="R372" s="1258"/>
      <c r="S372" s="1259" t="s">
        <v>1923</v>
      </c>
      <c r="T372" s="1259" t="s">
        <v>3441</v>
      </c>
      <c r="U372" s="1265">
        <v>0</v>
      </c>
      <c r="V372" s="1261"/>
      <c r="W372" s="1262"/>
      <c r="X372" s="1262"/>
      <c r="Y372" s="1263"/>
      <c r="Z372" s="1262"/>
      <c r="AA372" s="1264"/>
      <c r="AB372" s="1261"/>
      <c r="AC372" s="1262"/>
      <c r="AD372" s="1262"/>
      <c r="AE372" s="1263"/>
      <c r="AF372" s="1262"/>
      <c r="AG372" s="1264"/>
    </row>
    <row r="373" spans="1:33" ht="15.75" hidden="1" customHeight="1" x14ac:dyDescent="0.2">
      <c r="B373" s="1250" t="str">
        <f t="shared" si="11"/>
        <v>PR14TMSWSWW_SA1</v>
      </c>
      <c r="C373" s="1251" t="s">
        <v>3389</v>
      </c>
      <c r="D373" s="1252" t="s">
        <v>2833</v>
      </c>
      <c r="E373" s="1253"/>
      <c r="F373" s="1254"/>
      <c r="G373" s="1254"/>
      <c r="H373" s="1254"/>
      <c r="I373" s="1254"/>
      <c r="J373" s="1254"/>
      <c r="K373" s="1254"/>
      <c r="L373" s="1254"/>
      <c r="M373" s="1255">
        <f t="shared" si="12"/>
        <v>0</v>
      </c>
      <c r="N373" s="1266" t="s">
        <v>3442</v>
      </c>
      <c r="O373" s="1259" t="s">
        <v>3443</v>
      </c>
      <c r="P373" s="1258" t="s">
        <v>2720</v>
      </c>
      <c r="Q373" s="1259"/>
      <c r="R373" s="1258"/>
      <c r="S373" s="1259" t="s">
        <v>1880</v>
      </c>
      <c r="T373" s="1259" t="s">
        <v>3392</v>
      </c>
      <c r="U373" s="1265">
        <v>0</v>
      </c>
      <c r="V373" s="1261"/>
      <c r="W373" s="1262"/>
      <c r="X373" s="1262"/>
      <c r="Y373" s="1263"/>
      <c r="Z373" s="1262"/>
      <c r="AA373" s="1264"/>
      <c r="AB373" s="1261"/>
      <c r="AC373" s="1262"/>
      <c r="AD373" s="1262"/>
      <c r="AE373" s="1263"/>
      <c r="AF373" s="1262"/>
      <c r="AG373" s="1264"/>
    </row>
    <row r="374" spans="1:33" ht="15.75" hidden="1" customHeight="1" x14ac:dyDescent="0.2">
      <c r="B374" s="1250" t="str">
        <f t="shared" si="11"/>
        <v>PR14TMSWSWW_SA2</v>
      </c>
      <c r="C374" s="1251" t="s">
        <v>3389</v>
      </c>
      <c r="D374" s="1252" t="s">
        <v>2833</v>
      </c>
      <c r="E374" s="1253"/>
      <c r="F374" s="1254"/>
      <c r="G374" s="1254"/>
      <c r="H374" s="1254"/>
      <c r="I374" s="1254"/>
      <c r="J374" s="1254"/>
      <c r="K374" s="1254"/>
      <c r="L374" s="1254"/>
      <c r="M374" s="1255">
        <f t="shared" si="12"/>
        <v>0</v>
      </c>
      <c r="N374" s="1266" t="s">
        <v>3444</v>
      </c>
      <c r="O374" s="1259" t="s">
        <v>3445</v>
      </c>
      <c r="P374" s="1258" t="s">
        <v>2720</v>
      </c>
      <c r="Q374" s="1259"/>
      <c r="R374" s="1258"/>
      <c r="S374" s="1259" t="s">
        <v>1923</v>
      </c>
      <c r="T374" s="1259" t="s">
        <v>3395</v>
      </c>
      <c r="U374" s="1260">
        <v>2</v>
      </c>
      <c r="V374" s="1261"/>
      <c r="W374" s="1262"/>
      <c r="X374" s="1262"/>
      <c r="Y374" s="1263"/>
      <c r="Z374" s="1262"/>
      <c r="AA374" s="1264"/>
      <c r="AB374" s="1261"/>
      <c r="AC374" s="1262"/>
      <c r="AD374" s="1262"/>
      <c r="AE374" s="1263"/>
      <c r="AF374" s="1262"/>
      <c r="AG374" s="1264"/>
    </row>
    <row r="375" spans="1:33" ht="15.75" hidden="1" customHeight="1" x14ac:dyDescent="0.2">
      <c r="B375" s="1250" t="str">
        <f t="shared" si="11"/>
        <v>PR14TMSWSWW_SA3</v>
      </c>
      <c r="C375" s="1251" t="s">
        <v>3389</v>
      </c>
      <c r="D375" s="1252" t="s">
        <v>2833</v>
      </c>
      <c r="E375" s="1253"/>
      <c r="F375" s="1254"/>
      <c r="G375" s="1254"/>
      <c r="H375" s="1254"/>
      <c r="I375" s="1254"/>
      <c r="J375" s="1254"/>
      <c r="K375" s="1254"/>
      <c r="L375" s="1254"/>
      <c r="M375" s="1255">
        <f t="shared" si="12"/>
        <v>0</v>
      </c>
      <c r="N375" s="1266" t="s">
        <v>3446</v>
      </c>
      <c r="O375" s="1259" t="s">
        <v>3447</v>
      </c>
      <c r="P375" s="1258" t="s">
        <v>2720</v>
      </c>
      <c r="Q375" s="1259"/>
      <c r="R375" s="1258"/>
      <c r="S375" s="1259" t="s">
        <v>2722</v>
      </c>
      <c r="T375" s="1259" t="s">
        <v>3398</v>
      </c>
      <c r="U375" s="1260">
        <v>2</v>
      </c>
      <c r="V375" s="1261"/>
      <c r="W375" s="1262"/>
      <c r="X375" s="1262"/>
      <c r="Y375" s="1263"/>
      <c r="Z375" s="1262"/>
      <c r="AA375" s="1264"/>
      <c r="AB375" s="1261"/>
      <c r="AC375" s="1262"/>
      <c r="AD375" s="1262"/>
      <c r="AE375" s="1263"/>
      <c r="AF375" s="1262"/>
      <c r="AG375" s="1264"/>
    </row>
    <row r="376" spans="1:33" ht="15.75" hidden="1" customHeight="1" x14ac:dyDescent="0.2">
      <c r="B376" s="1250" t="str">
        <f t="shared" si="11"/>
        <v>PR14TMSWSWW_SB1</v>
      </c>
      <c r="C376" s="1251" t="s">
        <v>3389</v>
      </c>
      <c r="D376" s="1252" t="s">
        <v>2833</v>
      </c>
      <c r="E376" s="1253"/>
      <c r="F376" s="1254"/>
      <c r="G376" s="1254"/>
      <c r="H376" s="1254"/>
      <c r="I376" s="1254"/>
      <c r="J376" s="1254"/>
      <c r="K376" s="1254"/>
      <c r="L376" s="1254"/>
      <c r="M376" s="1255">
        <f t="shared" si="12"/>
        <v>0</v>
      </c>
      <c r="N376" s="1266" t="s">
        <v>3448</v>
      </c>
      <c r="O376" s="1259" t="s">
        <v>3449</v>
      </c>
      <c r="P376" s="1258" t="s">
        <v>2721</v>
      </c>
      <c r="Q376" s="1259" t="s">
        <v>2717</v>
      </c>
      <c r="R376" s="1258"/>
      <c r="S376" s="1259" t="s">
        <v>2827</v>
      </c>
      <c r="T376" s="1259" t="s">
        <v>2887</v>
      </c>
      <c r="U376" s="1260" t="s">
        <v>2824</v>
      </c>
      <c r="V376" s="1261"/>
      <c r="W376" s="1262"/>
      <c r="X376" s="1262"/>
      <c r="Y376" s="1263"/>
      <c r="Z376" s="1262"/>
      <c r="AA376" s="1264"/>
      <c r="AB376" s="1261"/>
      <c r="AC376" s="1262"/>
      <c r="AD376" s="1262"/>
      <c r="AE376" s="1263"/>
      <c r="AF376" s="1262"/>
      <c r="AG376" s="1264"/>
    </row>
    <row r="377" spans="1:33" ht="15.75" hidden="1" customHeight="1" x14ac:dyDescent="0.2">
      <c r="B377" s="1250" t="str">
        <f t="shared" si="11"/>
        <v>PR14TMSWSWW_SB2</v>
      </c>
      <c r="C377" s="1251" t="s">
        <v>3389</v>
      </c>
      <c r="D377" s="1252" t="s">
        <v>2833</v>
      </c>
      <c r="E377" s="1253"/>
      <c r="F377" s="1254"/>
      <c r="G377" s="1254"/>
      <c r="H377" s="1254"/>
      <c r="I377" s="1254"/>
      <c r="J377" s="1254"/>
      <c r="K377" s="1254"/>
      <c r="L377" s="1254"/>
      <c r="M377" s="1255">
        <f t="shared" si="12"/>
        <v>0</v>
      </c>
      <c r="N377" s="1266" t="s">
        <v>3450</v>
      </c>
      <c r="O377" s="1259" t="s">
        <v>3451</v>
      </c>
      <c r="P377" s="1258" t="s">
        <v>2721</v>
      </c>
      <c r="Q377" s="1259" t="s">
        <v>2717</v>
      </c>
      <c r="R377" s="1258"/>
      <c r="S377" s="1259" t="s">
        <v>2827</v>
      </c>
      <c r="T377" s="1259" t="s">
        <v>2887</v>
      </c>
      <c r="U377" s="1260" t="s">
        <v>2824</v>
      </c>
      <c r="V377" s="1261"/>
      <c r="W377" s="1262"/>
      <c r="X377" s="1262"/>
      <c r="Y377" s="1263"/>
      <c r="Z377" s="1262"/>
      <c r="AA377" s="1264"/>
      <c r="AB377" s="1261"/>
      <c r="AC377" s="1262"/>
      <c r="AD377" s="1262"/>
      <c r="AE377" s="1263"/>
      <c r="AF377" s="1262"/>
      <c r="AG377" s="1264"/>
    </row>
    <row r="378" spans="1:33" ht="15.75" hidden="1" customHeight="1" x14ac:dyDescent="0.2">
      <c r="B378" s="1250" t="str">
        <f t="shared" si="11"/>
        <v>PR14TMSWSWW_SB3</v>
      </c>
      <c r="C378" s="1251" t="s">
        <v>3389</v>
      </c>
      <c r="D378" s="1252" t="s">
        <v>2833</v>
      </c>
      <c r="E378" s="1253"/>
      <c r="F378" s="1254"/>
      <c r="G378" s="1254"/>
      <c r="H378" s="1254"/>
      <c r="I378" s="1254"/>
      <c r="J378" s="1254"/>
      <c r="K378" s="1254"/>
      <c r="L378" s="1254"/>
      <c r="M378" s="1255">
        <f t="shared" si="12"/>
        <v>0</v>
      </c>
      <c r="N378" s="1266" t="s">
        <v>3452</v>
      </c>
      <c r="O378" s="1259" t="s">
        <v>3453</v>
      </c>
      <c r="P378" s="1258" t="s">
        <v>2719</v>
      </c>
      <c r="Q378" s="1259" t="s">
        <v>2886</v>
      </c>
      <c r="R378" s="1258"/>
      <c r="S378" s="1259" t="s">
        <v>1923</v>
      </c>
      <c r="T378" s="1259" t="s">
        <v>3454</v>
      </c>
      <c r="U378" s="1265">
        <v>0</v>
      </c>
      <c r="V378" s="1261"/>
      <c r="W378" s="1262"/>
      <c r="X378" s="1262"/>
      <c r="Y378" s="1263"/>
      <c r="Z378" s="1262"/>
      <c r="AA378" s="1264"/>
      <c r="AB378" s="1261"/>
      <c r="AC378" s="1262"/>
      <c r="AD378" s="1262"/>
      <c r="AE378" s="1263"/>
      <c r="AF378" s="1262"/>
      <c r="AG378" s="1264"/>
    </row>
    <row r="379" spans="1:33" s="1272" customFormat="1" ht="15.75" hidden="1" customHeight="1" x14ac:dyDescent="0.2">
      <c r="A379" s="1271"/>
      <c r="B379" s="1250" t="str">
        <f t="shared" si="11"/>
        <v>PR14TMSWSWW_SB4</v>
      </c>
      <c r="C379" s="1251" t="s">
        <v>3389</v>
      </c>
      <c r="D379" s="1252" t="s">
        <v>2833</v>
      </c>
      <c r="E379" s="1253"/>
      <c r="F379" s="1254"/>
      <c r="G379" s="1254"/>
      <c r="H379" s="1254"/>
      <c r="I379" s="1254"/>
      <c r="J379" s="1254"/>
      <c r="K379" s="1254"/>
      <c r="L379" s="1254"/>
      <c r="M379" s="1255">
        <f t="shared" si="12"/>
        <v>0</v>
      </c>
      <c r="N379" s="1266" t="s">
        <v>3455</v>
      </c>
      <c r="O379" s="1259" t="s">
        <v>3456</v>
      </c>
      <c r="P379" s="1258" t="s">
        <v>2719</v>
      </c>
      <c r="Q379" s="1259" t="s">
        <v>2717</v>
      </c>
      <c r="R379" s="1258"/>
      <c r="S379" s="1259" t="s">
        <v>1923</v>
      </c>
      <c r="T379" s="1259" t="s">
        <v>3457</v>
      </c>
      <c r="U379" s="1265">
        <v>0</v>
      </c>
      <c r="V379" s="1261"/>
      <c r="W379" s="1262"/>
      <c r="X379" s="1262"/>
      <c r="Y379" s="1263"/>
      <c r="Z379" s="1262"/>
      <c r="AA379" s="1264"/>
      <c r="AB379" s="1261"/>
      <c r="AC379" s="1262"/>
      <c r="AD379" s="1262"/>
      <c r="AE379" s="1263"/>
      <c r="AF379" s="1262"/>
      <c r="AG379" s="1264"/>
    </row>
    <row r="380" spans="1:33" ht="15.75" hidden="1" customHeight="1" x14ac:dyDescent="0.2">
      <c r="B380" s="1250" t="str">
        <f t="shared" si="11"/>
        <v>PR14TMSWSWW_SB5</v>
      </c>
      <c r="C380" s="1251" t="s">
        <v>3389</v>
      </c>
      <c r="D380" s="1252" t="s">
        <v>2833</v>
      </c>
      <c r="E380" s="1253"/>
      <c r="F380" s="1254"/>
      <c r="G380" s="1254"/>
      <c r="H380" s="1254"/>
      <c r="I380" s="1254"/>
      <c r="J380" s="1254"/>
      <c r="K380" s="1254"/>
      <c r="L380" s="1254"/>
      <c r="M380" s="1255">
        <f t="shared" si="12"/>
        <v>0</v>
      </c>
      <c r="N380" s="1266" t="s">
        <v>3458</v>
      </c>
      <c r="O380" s="1259" t="s">
        <v>3459</v>
      </c>
      <c r="P380" s="1258" t="s">
        <v>2719</v>
      </c>
      <c r="Q380" s="1259" t="s">
        <v>2717</v>
      </c>
      <c r="R380" s="1258"/>
      <c r="S380" s="1259" t="s">
        <v>1923</v>
      </c>
      <c r="T380" s="1259" t="s">
        <v>3460</v>
      </c>
      <c r="U380" s="1265">
        <v>0</v>
      </c>
      <c r="V380" s="1261"/>
      <c r="W380" s="1262"/>
      <c r="X380" s="1262"/>
      <c r="Y380" s="1263"/>
      <c r="Z380" s="1262"/>
      <c r="AA380" s="1264"/>
      <c r="AB380" s="1261"/>
      <c r="AC380" s="1262"/>
      <c r="AD380" s="1262"/>
      <c r="AE380" s="1263"/>
      <c r="AF380" s="1262"/>
      <c r="AG380" s="1264"/>
    </row>
    <row r="381" spans="1:33" ht="15.75" hidden="1" customHeight="1" x14ac:dyDescent="0.2">
      <c r="B381" s="1250" t="str">
        <f t="shared" si="11"/>
        <v>PR14TMSWSWW_SB6</v>
      </c>
      <c r="C381" s="1251" t="s">
        <v>3389</v>
      </c>
      <c r="D381" s="1252" t="s">
        <v>2833</v>
      </c>
      <c r="E381" s="1253"/>
      <c r="F381" s="1254"/>
      <c r="G381" s="1254"/>
      <c r="H381" s="1254"/>
      <c r="I381" s="1254"/>
      <c r="J381" s="1254"/>
      <c r="K381" s="1254"/>
      <c r="L381" s="1254"/>
      <c r="M381" s="1255">
        <f t="shared" si="12"/>
        <v>0</v>
      </c>
      <c r="N381" s="1266" t="s">
        <v>3461</v>
      </c>
      <c r="O381" s="1259" t="s">
        <v>3462</v>
      </c>
      <c r="P381" s="1258" t="s">
        <v>2721</v>
      </c>
      <c r="Q381" s="1259" t="s">
        <v>2717</v>
      </c>
      <c r="R381" s="1258"/>
      <c r="S381" s="1259" t="s">
        <v>1880</v>
      </c>
      <c r="T381" s="1259" t="s">
        <v>3421</v>
      </c>
      <c r="U381" s="1265">
        <v>0</v>
      </c>
      <c r="V381" s="1261"/>
      <c r="W381" s="1262"/>
      <c r="X381" s="1262"/>
      <c r="Y381" s="1263"/>
      <c r="Z381" s="1262"/>
      <c r="AA381" s="1264"/>
      <c r="AB381" s="1261"/>
      <c r="AC381" s="1262"/>
      <c r="AD381" s="1262"/>
      <c r="AE381" s="1263"/>
      <c r="AF381" s="1262"/>
      <c r="AG381" s="1264"/>
    </row>
    <row r="382" spans="1:33" ht="15.75" hidden="1" customHeight="1" x14ac:dyDescent="0.2">
      <c r="B382" s="1250" t="str">
        <f t="shared" si="11"/>
        <v>PR14TMSWSWW_SB7</v>
      </c>
      <c r="C382" s="1251" t="s">
        <v>3389</v>
      </c>
      <c r="D382" s="1252" t="s">
        <v>2833</v>
      </c>
      <c r="E382" s="1253"/>
      <c r="F382" s="1254"/>
      <c r="G382" s="1254"/>
      <c r="H382" s="1254"/>
      <c r="I382" s="1254"/>
      <c r="J382" s="1254"/>
      <c r="K382" s="1254"/>
      <c r="L382" s="1254"/>
      <c r="M382" s="1255">
        <f t="shared" si="12"/>
        <v>0</v>
      </c>
      <c r="N382" s="1266" t="s">
        <v>3463</v>
      </c>
      <c r="O382" s="1259" t="s">
        <v>3464</v>
      </c>
      <c r="P382" s="1258" t="s">
        <v>2721</v>
      </c>
      <c r="Q382" s="1259" t="s">
        <v>2717</v>
      </c>
      <c r="R382" s="1258"/>
      <c r="S382" s="1259" t="s">
        <v>1923</v>
      </c>
      <c r="T382" s="1259" t="s">
        <v>3465</v>
      </c>
      <c r="U382" s="1265">
        <v>0</v>
      </c>
      <c r="V382" s="1261"/>
      <c r="W382" s="1262"/>
      <c r="X382" s="1262"/>
      <c r="Y382" s="1263"/>
      <c r="Z382" s="1262"/>
      <c r="AA382" s="1264"/>
      <c r="AB382" s="1261"/>
      <c r="AC382" s="1262"/>
      <c r="AD382" s="1262"/>
      <c r="AE382" s="1263"/>
      <c r="AF382" s="1262"/>
      <c r="AG382" s="1264"/>
    </row>
    <row r="383" spans="1:33" ht="15.75" hidden="1" customHeight="1" x14ac:dyDescent="0.2">
      <c r="B383" s="1250" t="str">
        <f t="shared" si="11"/>
        <v>PR14TMSWSWW_SB8</v>
      </c>
      <c r="C383" s="1251" t="s">
        <v>3389</v>
      </c>
      <c r="D383" s="1252" t="s">
        <v>2833</v>
      </c>
      <c r="E383" s="1253"/>
      <c r="F383" s="1254"/>
      <c r="G383" s="1254"/>
      <c r="H383" s="1254"/>
      <c r="I383" s="1254"/>
      <c r="J383" s="1254"/>
      <c r="K383" s="1254"/>
      <c r="L383" s="1254"/>
      <c r="M383" s="1255">
        <f t="shared" si="12"/>
        <v>0</v>
      </c>
      <c r="N383" s="1266" t="s">
        <v>3466</v>
      </c>
      <c r="O383" s="1259" t="s">
        <v>3467</v>
      </c>
      <c r="P383" s="1258" t="s">
        <v>2721</v>
      </c>
      <c r="Q383" s="1259" t="s">
        <v>2717</v>
      </c>
      <c r="R383" s="1258"/>
      <c r="S383" s="1259" t="s">
        <v>1912</v>
      </c>
      <c r="T383" s="1259" t="s">
        <v>3196</v>
      </c>
      <c r="U383" s="1260" t="s">
        <v>2824</v>
      </c>
      <c r="V383" s="1261"/>
      <c r="W383" s="1262"/>
      <c r="X383" s="1262"/>
      <c r="Y383" s="1263"/>
      <c r="Z383" s="1262"/>
      <c r="AA383" s="1264"/>
      <c r="AB383" s="1261"/>
      <c r="AC383" s="1262"/>
      <c r="AD383" s="1262"/>
      <c r="AE383" s="1263"/>
      <c r="AF383" s="1262"/>
      <c r="AG383" s="1264"/>
    </row>
    <row r="384" spans="1:33" ht="15.75" hidden="1" customHeight="1" x14ac:dyDescent="0.2">
      <c r="B384" s="1250" t="str">
        <f t="shared" si="11"/>
        <v>PR14TMSWSWW_SB9</v>
      </c>
      <c r="C384" s="1251" t="s">
        <v>3389</v>
      </c>
      <c r="D384" s="1252" t="s">
        <v>2833</v>
      </c>
      <c r="E384" s="1253"/>
      <c r="F384" s="1254"/>
      <c r="G384" s="1254"/>
      <c r="H384" s="1254"/>
      <c r="I384" s="1254"/>
      <c r="J384" s="1254"/>
      <c r="K384" s="1254"/>
      <c r="L384" s="1254"/>
      <c r="M384" s="1255">
        <f t="shared" si="12"/>
        <v>0</v>
      </c>
      <c r="N384" s="1266" t="s">
        <v>3468</v>
      </c>
      <c r="O384" s="1259" t="s">
        <v>3469</v>
      </c>
      <c r="P384" s="1258" t="s">
        <v>2721</v>
      </c>
      <c r="Q384" s="1259" t="s">
        <v>2717</v>
      </c>
      <c r="R384" s="1258"/>
      <c r="S384" s="1259" t="s">
        <v>1912</v>
      </c>
      <c r="T384" s="1259" t="s">
        <v>3196</v>
      </c>
      <c r="U384" s="1260" t="s">
        <v>2824</v>
      </c>
      <c r="V384" s="1261"/>
      <c r="W384" s="1262"/>
      <c r="X384" s="1262"/>
      <c r="Y384" s="1263"/>
      <c r="Z384" s="1262"/>
      <c r="AA384" s="1264"/>
      <c r="AB384" s="1261"/>
      <c r="AC384" s="1262"/>
      <c r="AD384" s="1262"/>
      <c r="AE384" s="1263"/>
      <c r="AF384" s="1262"/>
      <c r="AG384" s="1264"/>
    </row>
    <row r="385" spans="2:33" ht="15.75" hidden="1" customHeight="1" x14ac:dyDescent="0.2">
      <c r="B385" s="1250" t="str">
        <f t="shared" si="11"/>
        <v>PR14TMSWSWW_SC1</v>
      </c>
      <c r="C385" s="1251" t="s">
        <v>3389</v>
      </c>
      <c r="D385" s="1252" t="s">
        <v>2833</v>
      </c>
      <c r="E385" s="1253"/>
      <c r="F385" s="1254"/>
      <c r="G385" s="1254"/>
      <c r="H385" s="1254"/>
      <c r="I385" s="1254"/>
      <c r="J385" s="1254"/>
      <c r="K385" s="1254"/>
      <c r="L385" s="1254"/>
      <c r="M385" s="1255">
        <f t="shared" si="12"/>
        <v>0</v>
      </c>
      <c r="N385" s="1266" t="s">
        <v>3470</v>
      </c>
      <c r="O385" s="1259" t="s">
        <v>3471</v>
      </c>
      <c r="P385" s="1258" t="s">
        <v>2720</v>
      </c>
      <c r="Q385" s="1259"/>
      <c r="R385" s="1258"/>
      <c r="S385" s="1259" t="s">
        <v>1923</v>
      </c>
      <c r="T385" s="1259" t="s">
        <v>2975</v>
      </c>
      <c r="U385" s="1260">
        <v>1</v>
      </c>
      <c r="V385" s="1261"/>
      <c r="W385" s="1262"/>
      <c r="X385" s="1262"/>
      <c r="Y385" s="1263"/>
      <c r="Z385" s="1262"/>
      <c r="AA385" s="1264"/>
      <c r="AB385" s="1261"/>
      <c r="AC385" s="1262"/>
      <c r="AD385" s="1262"/>
      <c r="AE385" s="1263"/>
      <c r="AF385" s="1262"/>
      <c r="AG385" s="1264"/>
    </row>
    <row r="386" spans="2:33" ht="15.75" hidden="1" customHeight="1" x14ac:dyDescent="0.2">
      <c r="B386" s="1250" t="str">
        <f t="shared" si="11"/>
        <v>PR14TMSWSWW_SC2</v>
      </c>
      <c r="C386" s="1251" t="s">
        <v>3389</v>
      </c>
      <c r="D386" s="1252" t="s">
        <v>2833</v>
      </c>
      <c r="E386" s="1253"/>
      <c r="F386" s="1254"/>
      <c r="G386" s="1254"/>
      <c r="H386" s="1254"/>
      <c r="I386" s="1254"/>
      <c r="J386" s="1254"/>
      <c r="K386" s="1254"/>
      <c r="L386" s="1254"/>
      <c r="M386" s="1255">
        <f t="shared" si="12"/>
        <v>0</v>
      </c>
      <c r="N386" s="1266" t="s">
        <v>3472</v>
      </c>
      <c r="O386" s="1259" t="s">
        <v>3473</v>
      </c>
      <c r="P386" s="1258" t="s">
        <v>2719</v>
      </c>
      <c r="Q386" s="1259" t="s">
        <v>2717</v>
      </c>
      <c r="R386" s="1258"/>
      <c r="S386" s="1259" t="s">
        <v>1923</v>
      </c>
      <c r="T386" s="1259" t="s">
        <v>3104</v>
      </c>
      <c r="U386" s="1265">
        <v>0</v>
      </c>
      <c r="V386" s="1261"/>
      <c r="W386" s="1262"/>
      <c r="X386" s="1262"/>
      <c r="Y386" s="1263"/>
      <c r="Z386" s="1262"/>
      <c r="AA386" s="1264"/>
      <c r="AB386" s="1261"/>
      <c r="AC386" s="1262"/>
      <c r="AD386" s="1262"/>
      <c r="AE386" s="1263"/>
      <c r="AF386" s="1262"/>
      <c r="AG386" s="1264"/>
    </row>
    <row r="387" spans="2:33" ht="15.75" hidden="1" customHeight="1" x14ac:dyDescent="0.2">
      <c r="B387" s="1250" t="str">
        <f t="shared" si="11"/>
        <v>PR14TMSWSWW_SC3</v>
      </c>
      <c r="C387" s="1251" t="s">
        <v>3389</v>
      </c>
      <c r="D387" s="1252" t="s">
        <v>2833</v>
      </c>
      <c r="E387" s="1253"/>
      <c r="F387" s="1254"/>
      <c r="G387" s="1254"/>
      <c r="H387" s="1254"/>
      <c r="I387" s="1254"/>
      <c r="J387" s="1254"/>
      <c r="K387" s="1254"/>
      <c r="L387" s="1254"/>
      <c r="M387" s="1255">
        <f t="shared" si="12"/>
        <v>0</v>
      </c>
      <c r="N387" s="1266" t="s">
        <v>3474</v>
      </c>
      <c r="O387" s="1259" t="s">
        <v>3475</v>
      </c>
      <c r="P387" s="1258" t="s">
        <v>2721</v>
      </c>
      <c r="Q387" s="1259" t="s">
        <v>2717</v>
      </c>
      <c r="R387" s="1258"/>
      <c r="S387" s="1259" t="s">
        <v>1880</v>
      </c>
      <c r="T387" s="1259" t="s">
        <v>3476</v>
      </c>
      <c r="U387" s="1260">
        <v>2</v>
      </c>
      <c r="V387" s="1261"/>
      <c r="W387" s="1262"/>
      <c r="X387" s="1262"/>
      <c r="Y387" s="1263"/>
      <c r="Z387" s="1262"/>
      <c r="AA387" s="1264"/>
      <c r="AB387" s="1261"/>
      <c r="AC387" s="1262"/>
      <c r="AD387" s="1262"/>
      <c r="AE387" s="1263"/>
      <c r="AF387" s="1262"/>
      <c r="AG387" s="1264"/>
    </row>
    <row r="388" spans="2:33" ht="15.75" hidden="1" customHeight="1" x14ac:dyDescent="0.2">
      <c r="B388" s="1250" t="str">
        <f t="shared" si="11"/>
        <v>PR14TMSWSWW_SC4</v>
      </c>
      <c r="C388" s="1251" t="s">
        <v>3389</v>
      </c>
      <c r="D388" s="1252" t="s">
        <v>2833</v>
      </c>
      <c r="E388" s="1253"/>
      <c r="F388" s="1254"/>
      <c r="G388" s="1254"/>
      <c r="H388" s="1254"/>
      <c r="I388" s="1254"/>
      <c r="J388" s="1254"/>
      <c r="K388" s="1254"/>
      <c r="L388" s="1254"/>
      <c r="M388" s="1255">
        <f t="shared" si="12"/>
        <v>0</v>
      </c>
      <c r="N388" s="1266" t="s">
        <v>3477</v>
      </c>
      <c r="O388" s="1259" t="s">
        <v>3478</v>
      </c>
      <c r="P388" s="1258" t="s">
        <v>2720</v>
      </c>
      <c r="Q388" s="1259"/>
      <c r="R388" s="1258"/>
      <c r="S388" s="1259" t="s">
        <v>1923</v>
      </c>
      <c r="T388" s="1259" t="s">
        <v>3479</v>
      </c>
      <c r="U388" s="1265">
        <v>0</v>
      </c>
      <c r="V388" s="1261"/>
      <c r="W388" s="1262"/>
      <c r="X388" s="1262"/>
      <c r="Y388" s="1263"/>
      <c r="Z388" s="1262"/>
      <c r="AA388" s="1264"/>
      <c r="AB388" s="1261"/>
      <c r="AC388" s="1262"/>
      <c r="AD388" s="1262"/>
      <c r="AE388" s="1263"/>
      <c r="AF388" s="1262"/>
      <c r="AG388" s="1264"/>
    </row>
    <row r="389" spans="2:33" ht="15.75" hidden="1" customHeight="1" x14ac:dyDescent="0.2">
      <c r="B389" s="1250" t="str">
        <f t="shared" si="11"/>
        <v>PR14TMSWSWW_SC5</v>
      </c>
      <c r="C389" s="1251" t="s">
        <v>3389</v>
      </c>
      <c r="D389" s="1252" t="s">
        <v>2833</v>
      </c>
      <c r="E389" s="1253"/>
      <c r="F389" s="1254"/>
      <c r="G389" s="1254"/>
      <c r="H389" s="1254"/>
      <c r="I389" s="1254"/>
      <c r="J389" s="1254"/>
      <c r="K389" s="1254"/>
      <c r="L389" s="1254"/>
      <c r="M389" s="1255">
        <f t="shared" si="12"/>
        <v>0</v>
      </c>
      <c r="N389" s="1266" t="s">
        <v>3480</v>
      </c>
      <c r="O389" s="1259" t="s">
        <v>3481</v>
      </c>
      <c r="P389" s="1258" t="s">
        <v>2720</v>
      </c>
      <c r="Q389" s="1259"/>
      <c r="R389" s="1258"/>
      <c r="S389" s="1259" t="s">
        <v>1880</v>
      </c>
      <c r="T389" s="1259" t="s">
        <v>3367</v>
      </c>
      <c r="U389" s="1265">
        <v>0</v>
      </c>
      <c r="V389" s="1261"/>
      <c r="W389" s="1262"/>
      <c r="X389" s="1262"/>
      <c r="Y389" s="1263"/>
      <c r="Z389" s="1262"/>
      <c r="AA389" s="1264"/>
      <c r="AB389" s="1261"/>
      <c r="AC389" s="1262"/>
      <c r="AD389" s="1262"/>
      <c r="AE389" s="1263"/>
      <c r="AF389" s="1262"/>
      <c r="AG389" s="1264"/>
    </row>
    <row r="390" spans="2:33" ht="15.75" hidden="1" customHeight="1" x14ac:dyDescent="0.2">
      <c r="B390" s="1250" t="str">
        <f t="shared" ref="B390:B453" si="13">CONCATENATE("PR14", C390, D390, "_", N390)</f>
        <v>PR14TMSWSWW_SC6</v>
      </c>
      <c r="C390" s="1251" t="s">
        <v>3389</v>
      </c>
      <c r="D390" s="1252" t="s">
        <v>2833</v>
      </c>
      <c r="E390" s="1253"/>
      <c r="F390" s="1254"/>
      <c r="G390" s="1254"/>
      <c r="H390" s="1254"/>
      <c r="I390" s="1254"/>
      <c r="J390" s="1254"/>
      <c r="K390" s="1254"/>
      <c r="L390" s="1254"/>
      <c r="M390" s="1255">
        <f t="shared" si="12"/>
        <v>0</v>
      </c>
      <c r="N390" s="1266" t="s">
        <v>3482</v>
      </c>
      <c r="O390" s="1259" t="s">
        <v>3483</v>
      </c>
      <c r="P390" s="1258" t="s">
        <v>2720</v>
      </c>
      <c r="Q390" s="1259"/>
      <c r="R390" s="1258"/>
      <c r="S390" s="1259" t="s">
        <v>1923</v>
      </c>
      <c r="T390" s="1259" t="s">
        <v>3435</v>
      </c>
      <c r="U390" s="1265">
        <v>0</v>
      </c>
      <c r="V390" s="1261"/>
      <c r="W390" s="1262"/>
      <c r="X390" s="1262"/>
      <c r="Y390" s="1263"/>
      <c r="Z390" s="1262"/>
      <c r="AA390" s="1264"/>
      <c r="AB390" s="1261"/>
      <c r="AC390" s="1262"/>
      <c r="AD390" s="1262"/>
      <c r="AE390" s="1263"/>
      <c r="AF390" s="1262"/>
      <c r="AG390" s="1264"/>
    </row>
    <row r="391" spans="2:33" ht="15.75" hidden="1" customHeight="1" x14ac:dyDescent="0.2">
      <c r="B391" s="1250" t="str">
        <f t="shared" si="13"/>
        <v>PR14TMSWSWW_SC7</v>
      </c>
      <c r="C391" s="1251" t="s">
        <v>3389</v>
      </c>
      <c r="D391" s="1252" t="s">
        <v>2833</v>
      </c>
      <c r="E391" s="1253"/>
      <c r="F391" s="1254"/>
      <c r="G391" s="1254"/>
      <c r="H391" s="1254"/>
      <c r="I391" s="1254"/>
      <c r="J391" s="1254"/>
      <c r="K391" s="1254"/>
      <c r="L391" s="1254"/>
      <c r="M391" s="1255">
        <f t="shared" ref="M391:M454" si="14">SUM(E391:L391)</f>
        <v>0</v>
      </c>
      <c r="N391" s="1266" t="s">
        <v>3484</v>
      </c>
      <c r="O391" s="1259" t="s">
        <v>3485</v>
      </c>
      <c r="P391" s="1258" t="s">
        <v>2719</v>
      </c>
      <c r="Q391" s="1259" t="s">
        <v>2717</v>
      </c>
      <c r="R391" s="1258"/>
      <c r="S391" s="1259" t="s">
        <v>1923</v>
      </c>
      <c r="T391" s="1259" t="s">
        <v>3486</v>
      </c>
      <c r="U391" s="1265">
        <v>0</v>
      </c>
      <c r="V391" s="1261"/>
      <c r="W391" s="1262"/>
      <c r="X391" s="1262"/>
      <c r="Y391" s="1263"/>
      <c r="Z391" s="1262"/>
      <c r="AA391" s="1264"/>
      <c r="AB391" s="1261"/>
      <c r="AC391" s="1262"/>
      <c r="AD391" s="1262"/>
      <c r="AE391" s="1263"/>
      <c r="AF391" s="1262"/>
      <c r="AG391" s="1264"/>
    </row>
    <row r="392" spans="2:33" ht="15.75" hidden="1" customHeight="1" x14ac:dyDescent="0.2">
      <c r="B392" s="1250" t="str">
        <f t="shared" si="13"/>
        <v>PR14TMSWSWW_SC8</v>
      </c>
      <c r="C392" s="1251" t="s">
        <v>3389</v>
      </c>
      <c r="D392" s="1252" t="s">
        <v>2833</v>
      </c>
      <c r="E392" s="1253"/>
      <c r="F392" s="1254"/>
      <c r="G392" s="1254"/>
      <c r="H392" s="1254"/>
      <c r="I392" s="1254"/>
      <c r="J392" s="1254"/>
      <c r="K392" s="1254"/>
      <c r="L392" s="1254"/>
      <c r="M392" s="1255">
        <f t="shared" si="14"/>
        <v>0</v>
      </c>
      <c r="N392" s="1266" t="s">
        <v>3487</v>
      </c>
      <c r="O392" s="1259" t="s">
        <v>3488</v>
      </c>
      <c r="P392" s="1258" t="s">
        <v>2721</v>
      </c>
      <c r="Q392" s="1259" t="s">
        <v>2886</v>
      </c>
      <c r="R392" s="1258"/>
      <c r="S392" s="1259" t="s">
        <v>1880</v>
      </c>
      <c r="T392" s="1259" t="s">
        <v>3438</v>
      </c>
      <c r="U392" s="1265">
        <v>0</v>
      </c>
      <c r="V392" s="1261"/>
      <c r="W392" s="1262"/>
      <c r="X392" s="1262"/>
      <c r="Y392" s="1263"/>
      <c r="Z392" s="1262"/>
      <c r="AA392" s="1264"/>
      <c r="AB392" s="1261"/>
      <c r="AC392" s="1262"/>
      <c r="AD392" s="1262"/>
      <c r="AE392" s="1263"/>
      <c r="AF392" s="1262"/>
      <c r="AG392" s="1264"/>
    </row>
    <row r="393" spans="2:33" ht="15.75" hidden="1" customHeight="1" x14ac:dyDescent="0.2">
      <c r="B393" s="1250" t="str">
        <f t="shared" si="13"/>
        <v>PR14TMSWSWW_SC9</v>
      </c>
      <c r="C393" s="1251" t="s">
        <v>3389</v>
      </c>
      <c r="D393" s="1252" t="s">
        <v>2833</v>
      </c>
      <c r="E393" s="1253"/>
      <c r="F393" s="1254"/>
      <c r="G393" s="1254"/>
      <c r="H393" s="1254"/>
      <c r="I393" s="1254"/>
      <c r="J393" s="1254"/>
      <c r="K393" s="1254"/>
      <c r="L393" s="1254"/>
      <c r="M393" s="1255">
        <f t="shared" si="14"/>
        <v>0</v>
      </c>
      <c r="N393" s="1266" t="s">
        <v>3489</v>
      </c>
      <c r="O393" s="1259" t="s">
        <v>3490</v>
      </c>
      <c r="P393" s="1258" t="s">
        <v>2719</v>
      </c>
      <c r="Q393" s="1259" t="s">
        <v>2886</v>
      </c>
      <c r="R393" s="1258"/>
      <c r="S393" s="1259" t="s">
        <v>1923</v>
      </c>
      <c r="T393" s="1259" t="s">
        <v>3491</v>
      </c>
      <c r="U393" s="1260">
        <v>1</v>
      </c>
      <c r="V393" s="1261"/>
      <c r="W393" s="1262"/>
      <c r="X393" s="1262"/>
      <c r="Y393" s="1263"/>
      <c r="Z393" s="1262"/>
      <c r="AA393" s="1264"/>
      <c r="AB393" s="1261"/>
      <c r="AC393" s="1262"/>
      <c r="AD393" s="1262"/>
      <c r="AE393" s="1263"/>
      <c r="AF393" s="1262"/>
      <c r="AG393" s="1264"/>
    </row>
    <row r="394" spans="2:33" ht="15.75" hidden="1" customHeight="1" x14ac:dyDescent="0.2">
      <c r="B394" s="1250" t="str">
        <f t="shared" si="13"/>
        <v>PR14TMSWSWW_SD1</v>
      </c>
      <c r="C394" s="1251" t="s">
        <v>3389</v>
      </c>
      <c r="D394" s="1252" t="s">
        <v>2833</v>
      </c>
      <c r="E394" s="1253"/>
      <c r="F394" s="1254"/>
      <c r="G394" s="1254"/>
      <c r="H394" s="1254"/>
      <c r="I394" s="1254"/>
      <c r="J394" s="1254"/>
      <c r="K394" s="1254"/>
      <c r="L394" s="1254"/>
      <c r="M394" s="1255">
        <f t="shared" si="14"/>
        <v>0</v>
      </c>
      <c r="N394" s="1266" t="s">
        <v>3492</v>
      </c>
      <c r="O394" s="1259" t="s">
        <v>3493</v>
      </c>
      <c r="P394" s="1258" t="s">
        <v>2720</v>
      </c>
      <c r="Q394" s="1259"/>
      <c r="R394" s="1258"/>
      <c r="S394" s="1259" t="s">
        <v>1923</v>
      </c>
      <c r="T394" s="1259" t="s">
        <v>3441</v>
      </c>
      <c r="U394" s="1265">
        <v>0</v>
      </c>
      <c r="V394" s="1261"/>
      <c r="W394" s="1262"/>
      <c r="X394" s="1262"/>
      <c r="Y394" s="1263"/>
      <c r="Z394" s="1262"/>
      <c r="AA394" s="1264"/>
      <c r="AB394" s="1261"/>
      <c r="AC394" s="1262"/>
      <c r="AD394" s="1262"/>
      <c r="AE394" s="1263"/>
      <c r="AF394" s="1262"/>
      <c r="AG394" s="1264"/>
    </row>
    <row r="395" spans="2:33" ht="15.75" hidden="1" customHeight="1" x14ac:dyDescent="0.2">
      <c r="B395" s="1250" t="str">
        <f t="shared" si="13"/>
        <v>PR14TMSTTT_T1A</v>
      </c>
      <c r="C395" s="1251" t="s">
        <v>3389</v>
      </c>
      <c r="D395" s="1252" t="s">
        <v>3494</v>
      </c>
      <c r="E395" s="1253"/>
      <c r="F395" s="1254"/>
      <c r="G395" s="1254"/>
      <c r="H395" s="1254"/>
      <c r="I395" s="1254"/>
      <c r="J395" s="1254"/>
      <c r="K395" s="1254"/>
      <c r="L395" s="1254"/>
      <c r="M395" s="1255">
        <f t="shared" si="14"/>
        <v>0</v>
      </c>
      <c r="N395" s="1266" t="s">
        <v>3495</v>
      </c>
      <c r="O395" s="1259" t="s">
        <v>3496</v>
      </c>
      <c r="P395" s="1258" t="s">
        <v>2720</v>
      </c>
      <c r="Q395" s="1259"/>
      <c r="R395" s="1258"/>
      <c r="S395" s="1259" t="s">
        <v>1912</v>
      </c>
      <c r="T395" s="1259" t="s">
        <v>3497</v>
      </c>
      <c r="U395" s="1260" t="s">
        <v>2824</v>
      </c>
      <c r="V395" s="1261"/>
      <c r="W395" s="1262"/>
      <c r="X395" s="1262"/>
      <c r="Y395" s="1263"/>
      <c r="Z395" s="1262"/>
      <c r="AA395" s="1264"/>
      <c r="AB395" s="1261"/>
      <c r="AC395" s="1262"/>
      <c r="AD395" s="1262"/>
      <c r="AE395" s="1263"/>
      <c r="AF395" s="1262"/>
      <c r="AG395" s="1264"/>
    </row>
    <row r="396" spans="2:33" ht="15.75" hidden="1" customHeight="1" x14ac:dyDescent="0.2">
      <c r="B396" s="1250" t="str">
        <f t="shared" si="13"/>
        <v>PR14TMSTTT_T1B</v>
      </c>
      <c r="C396" s="1251" t="s">
        <v>3389</v>
      </c>
      <c r="D396" s="1252" t="s">
        <v>3494</v>
      </c>
      <c r="E396" s="1253"/>
      <c r="F396" s="1254"/>
      <c r="G396" s="1254"/>
      <c r="H396" s="1254"/>
      <c r="I396" s="1254"/>
      <c r="J396" s="1254"/>
      <c r="K396" s="1254"/>
      <c r="L396" s="1254"/>
      <c r="M396" s="1255">
        <f t="shared" si="14"/>
        <v>0</v>
      </c>
      <c r="N396" s="1266" t="s">
        <v>3498</v>
      </c>
      <c r="O396" s="1259" t="s">
        <v>3499</v>
      </c>
      <c r="P396" s="1258" t="s">
        <v>2720</v>
      </c>
      <c r="Q396" s="1259"/>
      <c r="R396" s="1258"/>
      <c r="S396" s="1259" t="s">
        <v>1912</v>
      </c>
      <c r="T396" s="1259" t="s">
        <v>3500</v>
      </c>
      <c r="U396" s="1260" t="s">
        <v>2824</v>
      </c>
      <c r="V396" s="1261"/>
      <c r="W396" s="1262"/>
      <c r="X396" s="1262"/>
      <c r="Y396" s="1263"/>
      <c r="Z396" s="1262"/>
      <c r="AA396" s="1264"/>
      <c r="AB396" s="1261"/>
      <c r="AC396" s="1262"/>
      <c r="AD396" s="1262"/>
      <c r="AE396" s="1263"/>
      <c r="AF396" s="1262"/>
      <c r="AG396" s="1264"/>
    </row>
    <row r="397" spans="2:33" ht="15.75" hidden="1" customHeight="1" x14ac:dyDescent="0.2">
      <c r="B397" s="1250" t="str">
        <f t="shared" si="13"/>
        <v>PR14TMSTTT_T1C</v>
      </c>
      <c r="C397" s="1251" t="s">
        <v>3389</v>
      </c>
      <c r="D397" s="1252" t="s">
        <v>3494</v>
      </c>
      <c r="E397" s="1253"/>
      <c r="F397" s="1254"/>
      <c r="G397" s="1254"/>
      <c r="H397" s="1254"/>
      <c r="I397" s="1254"/>
      <c r="J397" s="1254"/>
      <c r="K397" s="1254"/>
      <c r="L397" s="1254"/>
      <c r="M397" s="1255">
        <f t="shared" si="14"/>
        <v>0</v>
      </c>
      <c r="N397" s="1266" t="s">
        <v>3501</v>
      </c>
      <c r="O397" s="1259" t="s">
        <v>3502</v>
      </c>
      <c r="P397" s="1258" t="s">
        <v>2721</v>
      </c>
      <c r="Q397" s="1259" t="s">
        <v>2886</v>
      </c>
      <c r="R397" s="1258"/>
      <c r="S397" s="1259" t="s">
        <v>1923</v>
      </c>
      <c r="T397" s="1259" t="s">
        <v>3503</v>
      </c>
      <c r="U397" s="1265">
        <v>0</v>
      </c>
      <c r="V397" s="1261"/>
      <c r="W397" s="1262"/>
      <c r="X397" s="1262"/>
      <c r="Y397" s="1263"/>
      <c r="Z397" s="1262"/>
      <c r="AA397" s="1264"/>
      <c r="AB397" s="1261"/>
      <c r="AC397" s="1262"/>
      <c r="AD397" s="1262"/>
      <c r="AE397" s="1263"/>
      <c r="AF397" s="1262"/>
      <c r="AG397" s="1264"/>
    </row>
    <row r="398" spans="2:33" ht="15.75" hidden="1" customHeight="1" x14ac:dyDescent="0.2">
      <c r="B398" s="1250" t="str">
        <f t="shared" si="13"/>
        <v>PR14TMSTTT_T2</v>
      </c>
      <c r="C398" s="1251" t="s">
        <v>3389</v>
      </c>
      <c r="D398" s="1252" t="s">
        <v>3494</v>
      </c>
      <c r="E398" s="1253"/>
      <c r="F398" s="1254"/>
      <c r="G398" s="1254"/>
      <c r="H398" s="1254"/>
      <c r="I398" s="1254"/>
      <c r="J398" s="1254"/>
      <c r="K398" s="1254"/>
      <c r="L398" s="1254"/>
      <c r="M398" s="1255">
        <f t="shared" si="14"/>
        <v>0</v>
      </c>
      <c r="N398" s="1266" t="s">
        <v>3504</v>
      </c>
      <c r="O398" s="1259" t="s">
        <v>3505</v>
      </c>
      <c r="P398" s="1258" t="s">
        <v>2720</v>
      </c>
      <c r="Q398" s="1259"/>
      <c r="R398" s="1258"/>
      <c r="S398" s="1259" t="s">
        <v>1912</v>
      </c>
      <c r="T398" s="1259" t="s">
        <v>3506</v>
      </c>
      <c r="U398" s="1260" t="s">
        <v>2824</v>
      </c>
      <c r="V398" s="1261"/>
      <c r="W398" s="1262"/>
      <c r="X398" s="1262"/>
      <c r="Y398" s="1263"/>
      <c r="Z398" s="1262"/>
      <c r="AA398" s="1264"/>
      <c r="AB398" s="1261"/>
      <c r="AC398" s="1262"/>
      <c r="AD398" s="1262"/>
      <c r="AE398" s="1263"/>
      <c r="AF398" s="1262"/>
      <c r="AG398" s="1264"/>
    </row>
    <row r="399" spans="2:33" ht="15.75" hidden="1" customHeight="1" x14ac:dyDescent="0.2">
      <c r="B399" s="1250" t="str">
        <f t="shared" si="13"/>
        <v>PR14TMSTTT_T3</v>
      </c>
      <c r="C399" s="1251" t="s">
        <v>3389</v>
      </c>
      <c r="D399" s="1252" t="s">
        <v>3494</v>
      </c>
      <c r="E399" s="1253"/>
      <c r="F399" s="1254"/>
      <c r="G399" s="1254"/>
      <c r="H399" s="1254"/>
      <c r="I399" s="1254"/>
      <c r="J399" s="1254"/>
      <c r="K399" s="1254"/>
      <c r="L399" s="1254"/>
      <c r="M399" s="1255">
        <f t="shared" si="14"/>
        <v>0</v>
      </c>
      <c r="N399" s="1266" t="s">
        <v>3507</v>
      </c>
      <c r="O399" s="1259" t="s">
        <v>3508</v>
      </c>
      <c r="P399" s="1258" t="s">
        <v>2720</v>
      </c>
      <c r="Q399" s="1259"/>
      <c r="R399" s="1258"/>
      <c r="S399" s="1259" t="s">
        <v>1912</v>
      </c>
      <c r="T399" s="1259" t="s">
        <v>3509</v>
      </c>
      <c r="U399" s="1260" t="s">
        <v>2824</v>
      </c>
      <c r="V399" s="1261"/>
      <c r="W399" s="1262"/>
      <c r="X399" s="1262"/>
      <c r="Y399" s="1263"/>
      <c r="Z399" s="1262"/>
      <c r="AA399" s="1264"/>
      <c r="AB399" s="1261"/>
      <c r="AC399" s="1262"/>
      <c r="AD399" s="1262"/>
      <c r="AE399" s="1263"/>
      <c r="AF399" s="1262"/>
      <c r="AG399" s="1264"/>
    </row>
    <row r="400" spans="2:33" ht="15.75" hidden="1" customHeight="1" x14ac:dyDescent="0.2">
      <c r="B400" s="1250" t="str">
        <f t="shared" si="13"/>
        <v>PR14TMSHHR_RA1</v>
      </c>
      <c r="C400" s="1251" t="s">
        <v>3389</v>
      </c>
      <c r="D400" s="1252" t="s">
        <v>2782</v>
      </c>
      <c r="E400" s="1253"/>
      <c r="F400" s="1254"/>
      <c r="G400" s="1254"/>
      <c r="H400" s="1254"/>
      <c r="I400" s="1254"/>
      <c r="J400" s="1254"/>
      <c r="K400" s="1254"/>
      <c r="L400" s="1254"/>
      <c r="M400" s="1255">
        <f t="shared" si="14"/>
        <v>0</v>
      </c>
      <c r="N400" s="1266" t="s">
        <v>3510</v>
      </c>
      <c r="O400" s="1259" t="s">
        <v>3511</v>
      </c>
      <c r="P400" s="1258" t="s">
        <v>2720</v>
      </c>
      <c r="Q400" s="1259"/>
      <c r="R400" s="1258"/>
      <c r="S400" s="1259" t="s">
        <v>1923</v>
      </c>
      <c r="T400" s="1259" t="s">
        <v>3395</v>
      </c>
      <c r="U400" s="1265">
        <v>0</v>
      </c>
      <c r="V400" s="1261"/>
      <c r="W400" s="1262"/>
      <c r="X400" s="1262"/>
      <c r="Y400" s="1263"/>
      <c r="Z400" s="1262"/>
      <c r="AA400" s="1264"/>
      <c r="AB400" s="1261"/>
      <c r="AC400" s="1262"/>
      <c r="AD400" s="1262"/>
      <c r="AE400" s="1263"/>
      <c r="AF400" s="1262"/>
      <c r="AG400" s="1264"/>
    </row>
    <row r="401" spans="2:33" ht="15.75" hidden="1" customHeight="1" x14ac:dyDescent="0.2">
      <c r="B401" s="1250" t="str">
        <f t="shared" si="13"/>
        <v>PR14TMSHHR_RA2</v>
      </c>
      <c r="C401" s="1251" t="s">
        <v>3389</v>
      </c>
      <c r="D401" s="1252" t="s">
        <v>2782</v>
      </c>
      <c r="E401" s="1253"/>
      <c r="F401" s="1254"/>
      <c r="G401" s="1254"/>
      <c r="H401" s="1254"/>
      <c r="I401" s="1254"/>
      <c r="J401" s="1254"/>
      <c r="K401" s="1254"/>
      <c r="L401" s="1254"/>
      <c r="M401" s="1255">
        <f t="shared" si="14"/>
        <v>0</v>
      </c>
      <c r="N401" s="1266" t="s">
        <v>3512</v>
      </c>
      <c r="O401" s="1259" t="s">
        <v>3513</v>
      </c>
      <c r="P401" s="1258" t="s">
        <v>2720</v>
      </c>
      <c r="Q401" s="1259"/>
      <c r="R401" s="1258"/>
      <c r="S401" s="1259" t="s">
        <v>1880</v>
      </c>
      <c r="T401" s="1259" t="s">
        <v>3392</v>
      </c>
      <c r="U401" s="1265">
        <v>0</v>
      </c>
      <c r="V401" s="1261"/>
      <c r="W401" s="1262"/>
      <c r="X401" s="1262"/>
      <c r="Y401" s="1263"/>
      <c r="Z401" s="1262"/>
      <c r="AA401" s="1264"/>
      <c r="AB401" s="1261"/>
      <c r="AC401" s="1262"/>
      <c r="AD401" s="1262"/>
      <c r="AE401" s="1263"/>
      <c r="AF401" s="1262"/>
      <c r="AG401" s="1264"/>
    </row>
    <row r="402" spans="2:33" ht="15.75" hidden="1" customHeight="1" x14ac:dyDescent="0.2">
      <c r="B402" s="1250" t="str">
        <f t="shared" si="13"/>
        <v>PR14TMSHHR_RA3</v>
      </c>
      <c r="C402" s="1251" t="s">
        <v>3389</v>
      </c>
      <c r="D402" s="1252" t="s">
        <v>2782</v>
      </c>
      <c r="E402" s="1253"/>
      <c r="F402" s="1254"/>
      <c r="G402" s="1254"/>
      <c r="H402" s="1254"/>
      <c r="I402" s="1254"/>
      <c r="J402" s="1254"/>
      <c r="K402" s="1254"/>
      <c r="L402" s="1254"/>
      <c r="M402" s="1255">
        <f t="shared" si="14"/>
        <v>0</v>
      </c>
      <c r="N402" s="1266" t="s">
        <v>3514</v>
      </c>
      <c r="O402" s="1259" t="s">
        <v>3515</v>
      </c>
      <c r="P402" s="1258" t="s">
        <v>2720</v>
      </c>
      <c r="Q402" s="1259"/>
      <c r="R402" s="1258"/>
      <c r="S402" s="1259" t="s">
        <v>2722</v>
      </c>
      <c r="T402" s="1259" t="s">
        <v>3398</v>
      </c>
      <c r="U402" s="1260">
        <v>2</v>
      </c>
      <c r="V402" s="1261"/>
      <c r="W402" s="1262"/>
      <c r="X402" s="1262"/>
      <c r="Y402" s="1263"/>
      <c r="Z402" s="1262"/>
      <c r="AA402" s="1264"/>
      <c r="AB402" s="1261"/>
      <c r="AC402" s="1262"/>
      <c r="AD402" s="1262"/>
      <c r="AE402" s="1263"/>
      <c r="AF402" s="1262"/>
      <c r="AG402" s="1264"/>
    </row>
    <row r="403" spans="2:33" ht="15.75" hidden="1" customHeight="1" x14ac:dyDescent="0.2">
      <c r="B403" s="1250" t="str">
        <f t="shared" si="13"/>
        <v>PR14TMSHHR_RA4</v>
      </c>
      <c r="C403" s="1251" t="s">
        <v>3389</v>
      </c>
      <c r="D403" s="1252" t="s">
        <v>2782</v>
      </c>
      <c r="E403" s="1253"/>
      <c r="F403" s="1254"/>
      <c r="G403" s="1254"/>
      <c r="H403" s="1254"/>
      <c r="I403" s="1254"/>
      <c r="J403" s="1254"/>
      <c r="K403" s="1254"/>
      <c r="L403" s="1254"/>
      <c r="M403" s="1255">
        <f t="shared" si="14"/>
        <v>0</v>
      </c>
      <c r="N403" s="1266" t="s">
        <v>3516</v>
      </c>
      <c r="O403" s="1259" t="s">
        <v>3517</v>
      </c>
      <c r="P403" s="1258" t="s">
        <v>2720</v>
      </c>
      <c r="Q403" s="1259"/>
      <c r="R403" s="1258"/>
      <c r="S403" s="1259" t="s">
        <v>2722</v>
      </c>
      <c r="T403" s="1259" t="s">
        <v>3398</v>
      </c>
      <c r="U403" s="1260">
        <v>2</v>
      </c>
      <c r="V403" s="1261"/>
      <c r="W403" s="1262"/>
      <c r="X403" s="1262"/>
      <c r="Y403" s="1263"/>
      <c r="Z403" s="1262"/>
      <c r="AA403" s="1264"/>
      <c r="AB403" s="1261"/>
      <c r="AC403" s="1262"/>
      <c r="AD403" s="1262"/>
      <c r="AE403" s="1263"/>
      <c r="AF403" s="1262"/>
      <c r="AG403" s="1264"/>
    </row>
    <row r="404" spans="2:33" ht="15.75" hidden="1" customHeight="1" x14ac:dyDescent="0.2">
      <c r="B404" s="1250" t="str">
        <f t="shared" si="13"/>
        <v>PR14TMSHHR_RA5</v>
      </c>
      <c r="C404" s="1251" t="s">
        <v>3389</v>
      </c>
      <c r="D404" s="1252" t="s">
        <v>2782</v>
      </c>
      <c r="E404" s="1253"/>
      <c r="F404" s="1254"/>
      <c r="G404" s="1254"/>
      <c r="H404" s="1254"/>
      <c r="I404" s="1254"/>
      <c r="J404" s="1254"/>
      <c r="K404" s="1254"/>
      <c r="L404" s="1254"/>
      <c r="M404" s="1255">
        <f t="shared" si="14"/>
        <v>0</v>
      </c>
      <c r="N404" s="1266" t="s">
        <v>3518</v>
      </c>
      <c r="O404" s="1259" t="s">
        <v>3519</v>
      </c>
      <c r="P404" s="1258" t="s">
        <v>2720</v>
      </c>
      <c r="Q404" s="1259"/>
      <c r="R404" s="1258"/>
      <c r="S404" s="1259" t="s">
        <v>1880</v>
      </c>
      <c r="T404" s="1259" t="s">
        <v>3520</v>
      </c>
      <c r="U404" s="1265">
        <v>0</v>
      </c>
      <c r="V404" s="1261"/>
      <c r="W404" s="1262"/>
      <c r="X404" s="1262"/>
      <c r="Y404" s="1263"/>
      <c r="Z404" s="1262"/>
      <c r="AA404" s="1264"/>
      <c r="AB404" s="1261"/>
      <c r="AC404" s="1262"/>
      <c r="AD404" s="1262"/>
      <c r="AE404" s="1263"/>
      <c r="AF404" s="1262"/>
      <c r="AG404" s="1264"/>
    </row>
    <row r="405" spans="2:33" ht="15.75" hidden="1" customHeight="1" x14ac:dyDescent="0.2">
      <c r="B405" s="1250" t="str">
        <f t="shared" si="13"/>
        <v>PR14TMSHHR_RA6</v>
      </c>
      <c r="C405" s="1251" t="s">
        <v>3389</v>
      </c>
      <c r="D405" s="1252" t="s">
        <v>2782</v>
      </c>
      <c r="E405" s="1253"/>
      <c r="F405" s="1254"/>
      <c r="G405" s="1254"/>
      <c r="H405" s="1254"/>
      <c r="I405" s="1254"/>
      <c r="J405" s="1254"/>
      <c r="K405" s="1254"/>
      <c r="L405" s="1254"/>
      <c r="M405" s="1255">
        <f t="shared" si="14"/>
        <v>0</v>
      </c>
      <c r="N405" s="1266" t="s">
        <v>3521</v>
      </c>
      <c r="O405" s="1259" t="s">
        <v>3522</v>
      </c>
      <c r="P405" s="1258" t="s">
        <v>2719</v>
      </c>
      <c r="Q405" s="1259" t="s">
        <v>2717</v>
      </c>
      <c r="R405" s="1258"/>
      <c r="S405" s="1259" t="s">
        <v>2722</v>
      </c>
      <c r="T405" s="1259" t="s">
        <v>2785</v>
      </c>
      <c r="U405" s="1260">
        <v>1</v>
      </c>
      <c r="V405" s="1261"/>
      <c r="W405" s="1262"/>
      <c r="X405" s="1262"/>
      <c r="Y405" s="1263"/>
      <c r="Z405" s="1262"/>
      <c r="AA405" s="1264"/>
      <c r="AB405" s="1261"/>
      <c r="AC405" s="1262"/>
      <c r="AD405" s="1262"/>
      <c r="AE405" s="1263"/>
      <c r="AF405" s="1262"/>
      <c r="AG405" s="1264"/>
    </row>
    <row r="406" spans="2:33" ht="15.75" hidden="1" customHeight="1" x14ac:dyDescent="0.2">
      <c r="B406" s="1250" t="str">
        <f t="shared" si="13"/>
        <v>PR14TMSHHR_RB1</v>
      </c>
      <c r="C406" s="1251" t="s">
        <v>3389</v>
      </c>
      <c r="D406" s="1252" t="s">
        <v>2782</v>
      </c>
      <c r="E406" s="1253"/>
      <c r="F406" s="1254"/>
      <c r="G406" s="1254"/>
      <c r="H406" s="1254"/>
      <c r="I406" s="1254"/>
      <c r="J406" s="1254"/>
      <c r="K406" s="1254"/>
      <c r="L406" s="1254"/>
      <c r="M406" s="1255">
        <f t="shared" si="14"/>
        <v>0</v>
      </c>
      <c r="N406" s="1266" t="s">
        <v>3523</v>
      </c>
      <c r="O406" s="1259" t="s">
        <v>3524</v>
      </c>
      <c r="P406" s="1258" t="s">
        <v>2721</v>
      </c>
      <c r="Q406" s="1259" t="s">
        <v>2717</v>
      </c>
      <c r="R406" s="1258"/>
      <c r="S406" s="1259" t="s">
        <v>1912</v>
      </c>
      <c r="T406" s="1259" t="s">
        <v>3525</v>
      </c>
      <c r="U406" s="1260" t="s">
        <v>2824</v>
      </c>
      <c r="V406" s="1273"/>
      <c r="W406" s="1262"/>
      <c r="X406" s="1262"/>
      <c r="Y406" s="1263"/>
      <c r="Z406" s="1262"/>
      <c r="AA406" s="1264"/>
      <c r="AB406" s="1273"/>
      <c r="AC406" s="1262"/>
      <c r="AD406" s="1262"/>
      <c r="AE406" s="1263"/>
      <c r="AF406" s="1262"/>
      <c r="AG406" s="1264"/>
    </row>
    <row r="407" spans="2:33" ht="15.75" hidden="1" customHeight="1" x14ac:dyDescent="0.2">
      <c r="B407" s="1250" t="str">
        <f t="shared" si="13"/>
        <v>PR14TMSHHR_RC1</v>
      </c>
      <c r="C407" s="1251" t="s">
        <v>3389</v>
      </c>
      <c r="D407" s="1252" t="s">
        <v>2782</v>
      </c>
      <c r="E407" s="1253"/>
      <c r="F407" s="1254"/>
      <c r="G407" s="1254"/>
      <c r="H407" s="1254"/>
      <c r="I407" s="1254"/>
      <c r="J407" s="1254"/>
      <c r="K407" s="1254"/>
      <c r="L407" s="1254"/>
      <c r="M407" s="1255">
        <f t="shared" si="14"/>
        <v>0</v>
      </c>
      <c r="N407" s="1266" t="s">
        <v>3526</v>
      </c>
      <c r="O407" s="1259" t="s">
        <v>3527</v>
      </c>
      <c r="P407" s="1258" t="s">
        <v>2720</v>
      </c>
      <c r="Q407" s="1259"/>
      <c r="R407" s="1258"/>
      <c r="S407" s="1259" t="s">
        <v>1880</v>
      </c>
      <c r="T407" s="1259" t="s">
        <v>3528</v>
      </c>
      <c r="U407" s="1265">
        <v>0</v>
      </c>
      <c r="V407" s="1261"/>
      <c r="W407" s="1262"/>
      <c r="X407" s="1262"/>
      <c r="Y407" s="1263"/>
      <c r="Z407" s="1262"/>
      <c r="AA407" s="1264"/>
      <c r="AB407" s="1261"/>
      <c r="AC407" s="1262"/>
      <c r="AD407" s="1262"/>
      <c r="AE407" s="1263"/>
      <c r="AF407" s="1262"/>
      <c r="AG407" s="1264"/>
    </row>
    <row r="408" spans="2:33" ht="15.75" hidden="1" customHeight="1" x14ac:dyDescent="0.2">
      <c r="B408" s="1250" t="str">
        <f t="shared" si="13"/>
        <v>PR14TMSHHR_RC2</v>
      </c>
      <c r="C408" s="1251" t="s">
        <v>3389</v>
      </c>
      <c r="D408" s="1252" t="s">
        <v>2782</v>
      </c>
      <c r="E408" s="1253"/>
      <c r="F408" s="1254"/>
      <c r="G408" s="1254"/>
      <c r="H408" s="1254"/>
      <c r="I408" s="1254"/>
      <c r="J408" s="1254"/>
      <c r="K408" s="1254"/>
      <c r="L408" s="1254"/>
      <c r="M408" s="1255">
        <f t="shared" si="14"/>
        <v>0</v>
      </c>
      <c r="N408" s="1266" t="s">
        <v>3529</v>
      </c>
      <c r="O408" s="1259" t="s">
        <v>3530</v>
      </c>
      <c r="P408" s="1258" t="s">
        <v>2720</v>
      </c>
      <c r="Q408" s="1259"/>
      <c r="R408" s="1258"/>
      <c r="S408" s="1259" t="s">
        <v>1880</v>
      </c>
      <c r="T408" s="1259" t="s">
        <v>3531</v>
      </c>
      <c r="U408" s="1260">
        <v>1</v>
      </c>
      <c r="V408" s="1261"/>
      <c r="W408" s="1262"/>
      <c r="X408" s="1262"/>
      <c r="Y408" s="1263"/>
      <c r="Z408" s="1262"/>
      <c r="AA408" s="1264"/>
      <c r="AB408" s="1261"/>
      <c r="AC408" s="1262"/>
      <c r="AD408" s="1262"/>
      <c r="AE408" s="1263"/>
      <c r="AF408" s="1262"/>
      <c r="AG408" s="1264"/>
    </row>
    <row r="409" spans="2:33" ht="15.75" hidden="1" customHeight="1" x14ac:dyDescent="0.2">
      <c r="B409" s="1250" t="str">
        <f t="shared" si="13"/>
        <v>PR14UUWSW_A1</v>
      </c>
      <c r="C409" s="1251" t="s">
        <v>3532</v>
      </c>
      <c r="D409" s="1252" t="s">
        <v>2751</v>
      </c>
      <c r="E409" s="1253"/>
      <c r="F409" s="1254"/>
      <c r="G409" s="1254"/>
      <c r="H409" s="1254"/>
      <c r="I409" s="1254"/>
      <c r="J409" s="1254"/>
      <c r="K409" s="1254"/>
      <c r="L409" s="1254"/>
      <c r="M409" s="1255">
        <f t="shared" si="14"/>
        <v>0</v>
      </c>
      <c r="N409" s="1266" t="s">
        <v>2348</v>
      </c>
      <c r="O409" s="1259" t="s">
        <v>3533</v>
      </c>
      <c r="P409" s="1258" t="s">
        <v>2720</v>
      </c>
      <c r="Q409" s="1259"/>
      <c r="R409" s="1258"/>
      <c r="S409" s="1259" t="s">
        <v>2722</v>
      </c>
      <c r="T409" s="1259" t="s">
        <v>3534</v>
      </c>
      <c r="U409" s="1260">
        <v>1</v>
      </c>
      <c r="V409" s="1261"/>
      <c r="W409" s="1262"/>
      <c r="X409" s="1262"/>
      <c r="Y409" s="1263"/>
      <c r="Z409" s="1262"/>
      <c r="AA409" s="1264"/>
      <c r="AB409" s="1261"/>
      <c r="AC409" s="1262"/>
      <c r="AD409" s="1262"/>
      <c r="AE409" s="1263"/>
      <c r="AF409" s="1262"/>
      <c r="AG409" s="1264"/>
    </row>
    <row r="410" spans="2:33" ht="15.75" hidden="1" customHeight="1" x14ac:dyDescent="0.2">
      <c r="B410" s="1250" t="str">
        <f t="shared" si="13"/>
        <v>PR14UUWSW_A2</v>
      </c>
      <c r="C410" s="1251" t="s">
        <v>3532</v>
      </c>
      <c r="D410" s="1252" t="s">
        <v>2751</v>
      </c>
      <c r="E410" s="1253"/>
      <c r="F410" s="1254"/>
      <c r="G410" s="1254"/>
      <c r="H410" s="1254"/>
      <c r="I410" s="1254"/>
      <c r="J410" s="1254"/>
      <c r="K410" s="1254"/>
      <c r="L410" s="1254"/>
      <c r="M410" s="1255">
        <f t="shared" si="14"/>
        <v>0</v>
      </c>
      <c r="N410" s="1266" t="s">
        <v>2884</v>
      </c>
      <c r="O410" s="1259" t="s">
        <v>3535</v>
      </c>
      <c r="P410" s="1258" t="s">
        <v>2721</v>
      </c>
      <c r="Q410" s="1259" t="s">
        <v>3536</v>
      </c>
      <c r="R410" s="1258"/>
      <c r="S410" s="1259" t="s">
        <v>1923</v>
      </c>
      <c r="T410" s="1259" t="s">
        <v>3537</v>
      </c>
      <c r="U410" s="1265">
        <v>0</v>
      </c>
      <c r="V410" s="1261"/>
      <c r="W410" s="1262"/>
      <c r="X410" s="1262"/>
      <c r="Y410" s="1263"/>
      <c r="Z410" s="1262"/>
      <c r="AA410" s="1264"/>
      <c r="AB410" s="1261"/>
      <c r="AC410" s="1262"/>
      <c r="AD410" s="1262"/>
      <c r="AE410" s="1263"/>
      <c r="AF410" s="1262"/>
      <c r="AG410" s="1264"/>
    </row>
    <row r="411" spans="2:33" ht="15.75" hidden="1" customHeight="1" x14ac:dyDescent="0.2">
      <c r="B411" s="1250" t="str">
        <f t="shared" si="13"/>
        <v>PR14UUWSW_A3</v>
      </c>
      <c r="C411" s="1251" t="s">
        <v>3532</v>
      </c>
      <c r="D411" s="1252" t="s">
        <v>2751</v>
      </c>
      <c r="E411" s="1253"/>
      <c r="F411" s="1254"/>
      <c r="G411" s="1254"/>
      <c r="H411" s="1254"/>
      <c r="I411" s="1254"/>
      <c r="J411" s="1254"/>
      <c r="K411" s="1254"/>
      <c r="L411" s="1254"/>
      <c r="M411" s="1255">
        <f t="shared" si="14"/>
        <v>0</v>
      </c>
      <c r="N411" s="1266" t="s">
        <v>2888</v>
      </c>
      <c r="O411" s="1259" t="s">
        <v>3538</v>
      </c>
      <c r="P411" s="1258" t="s">
        <v>2719</v>
      </c>
      <c r="Q411" s="1259" t="s">
        <v>3536</v>
      </c>
      <c r="R411" s="1258"/>
      <c r="S411" s="1259" t="s">
        <v>2722</v>
      </c>
      <c r="T411" s="1259" t="s">
        <v>3539</v>
      </c>
      <c r="U411" s="1260">
        <v>3</v>
      </c>
      <c r="V411" s="1261"/>
      <c r="W411" s="1262"/>
      <c r="X411" s="1262"/>
      <c r="Y411" s="1263"/>
      <c r="Z411" s="1262"/>
      <c r="AA411" s="1264"/>
      <c r="AB411" s="1261"/>
      <c r="AC411" s="1262"/>
      <c r="AD411" s="1262"/>
      <c r="AE411" s="1263"/>
      <c r="AF411" s="1262"/>
      <c r="AG411" s="1264"/>
    </row>
    <row r="412" spans="2:33" ht="15.75" hidden="1" customHeight="1" x14ac:dyDescent="0.2">
      <c r="B412" s="1250" t="str">
        <f t="shared" si="13"/>
        <v>PR14UUWSW_B1</v>
      </c>
      <c r="C412" s="1251" t="s">
        <v>3532</v>
      </c>
      <c r="D412" s="1252" t="s">
        <v>2751</v>
      </c>
      <c r="E412" s="1253"/>
      <c r="F412" s="1254"/>
      <c r="G412" s="1254"/>
      <c r="H412" s="1254"/>
      <c r="I412" s="1254"/>
      <c r="J412" s="1254"/>
      <c r="K412" s="1254"/>
      <c r="L412" s="1254"/>
      <c r="M412" s="1255">
        <f t="shared" si="14"/>
        <v>0</v>
      </c>
      <c r="N412" s="1266" t="s">
        <v>2373</v>
      </c>
      <c r="O412" s="1259" t="s">
        <v>3540</v>
      </c>
      <c r="P412" s="1258" t="s">
        <v>2719</v>
      </c>
      <c r="Q412" s="1259" t="s">
        <v>3536</v>
      </c>
      <c r="R412" s="1258"/>
      <c r="S412" s="1259" t="s">
        <v>2723</v>
      </c>
      <c r="T412" s="1259" t="s">
        <v>3541</v>
      </c>
      <c r="U412" s="1260" t="s">
        <v>2963</v>
      </c>
      <c r="V412" s="1261"/>
      <c r="W412" s="1262"/>
      <c r="X412" s="1262"/>
      <c r="Y412" s="1263"/>
      <c r="Z412" s="1262"/>
      <c r="AA412" s="1264"/>
      <c r="AB412" s="1261"/>
      <c r="AC412" s="1262"/>
      <c r="AD412" s="1262"/>
      <c r="AE412" s="1263"/>
      <c r="AF412" s="1262"/>
      <c r="AG412" s="1264"/>
    </row>
    <row r="413" spans="2:33" ht="15.75" hidden="1" customHeight="1" x14ac:dyDescent="0.2">
      <c r="B413" s="1250" t="str">
        <f t="shared" si="13"/>
        <v>PR14UUWSW_B2</v>
      </c>
      <c r="C413" s="1251" t="s">
        <v>3532</v>
      </c>
      <c r="D413" s="1252" t="s">
        <v>2751</v>
      </c>
      <c r="E413" s="1253"/>
      <c r="F413" s="1254"/>
      <c r="G413" s="1254"/>
      <c r="H413" s="1254"/>
      <c r="I413" s="1254"/>
      <c r="J413" s="1254"/>
      <c r="K413" s="1254"/>
      <c r="L413" s="1254"/>
      <c r="M413" s="1255">
        <f t="shared" si="14"/>
        <v>0</v>
      </c>
      <c r="N413" s="1266" t="s">
        <v>2936</v>
      </c>
      <c r="O413" s="1259" t="s">
        <v>3542</v>
      </c>
      <c r="P413" s="1258" t="s">
        <v>2719</v>
      </c>
      <c r="Q413" s="1259" t="s">
        <v>3536</v>
      </c>
      <c r="R413" s="1258"/>
      <c r="S413" s="1259" t="s">
        <v>2722</v>
      </c>
      <c r="T413" s="1259" t="s">
        <v>3543</v>
      </c>
      <c r="U413" s="1260">
        <v>3</v>
      </c>
      <c r="V413" s="1261"/>
      <c r="W413" s="1262"/>
      <c r="X413" s="1262"/>
      <c r="Y413" s="1263"/>
      <c r="Z413" s="1262"/>
      <c r="AA413" s="1264"/>
      <c r="AB413" s="1261"/>
      <c r="AC413" s="1262"/>
      <c r="AD413" s="1262"/>
      <c r="AE413" s="1263"/>
      <c r="AF413" s="1262"/>
      <c r="AG413" s="1264"/>
    </row>
    <row r="414" spans="2:33" ht="15.75" hidden="1" customHeight="1" x14ac:dyDescent="0.2">
      <c r="B414" s="1250" t="str">
        <f t="shared" si="13"/>
        <v>PR14UUWSW_B3</v>
      </c>
      <c r="C414" s="1251" t="s">
        <v>3532</v>
      </c>
      <c r="D414" s="1252" t="s">
        <v>2751</v>
      </c>
      <c r="E414" s="1253"/>
      <c r="F414" s="1254"/>
      <c r="G414" s="1254"/>
      <c r="H414" s="1254"/>
      <c r="I414" s="1254"/>
      <c r="J414" s="1254"/>
      <c r="K414" s="1254"/>
      <c r="L414" s="1254"/>
      <c r="M414" s="1255">
        <f t="shared" si="14"/>
        <v>0</v>
      </c>
      <c r="N414" s="1266" t="s">
        <v>2939</v>
      </c>
      <c r="O414" s="1259" t="s">
        <v>3544</v>
      </c>
      <c r="P414" s="1258" t="s">
        <v>2721</v>
      </c>
      <c r="Q414" s="1259" t="s">
        <v>3536</v>
      </c>
      <c r="R414" s="1258"/>
      <c r="S414" s="1259" t="s">
        <v>2722</v>
      </c>
      <c r="T414" s="1259" t="s">
        <v>2801</v>
      </c>
      <c r="U414" s="1260">
        <v>3</v>
      </c>
      <c r="V414" s="1261"/>
      <c r="W414" s="1262"/>
      <c r="X414" s="1262"/>
      <c r="Y414" s="1263"/>
      <c r="Z414" s="1262"/>
      <c r="AA414" s="1264"/>
      <c r="AB414" s="1261"/>
      <c r="AC414" s="1262"/>
      <c r="AD414" s="1262"/>
      <c r="AE414" s="1263"/>
      <c r="AF414" s="1262"/>
      <c r="AG414" s="1264"/>
    </row>
    <row r="415" spans="2:33" ht="15.75" hidden="1" customHeight="1" x14ac:dyDescent="0.2">
      <c r="B415" s="1250" t="str">
        <f t="shared" si="13"/>
        <v>PR14UUWSW_B4</v>
      </c>
      <c r="C415" s="1251" t="s">
        <v>3532</v>
      </c>
      <c r="D415" s="1252" t="s">
        <v>2751</v>
      </c>
      <c r="E415" s="1253"/>
      <c r="F415" s="1254"/>
      <c r="G415" s="1254"/>
      <c r="H415" s="1254"/>
      <c r="I415" s="1254"/>
      <c r="J415" s="1254"/>
      <c r="K415" s="1254"/>
      <c r="L415" s="1254"/>
      <c r="M415" s="1255">
        <f t="shared" si="14"/>
        <v>0</v>
      </c>
      <c r="N415" s="1266" t="s">
        <v>2941</v>
      </c>
      <c r="O415" s="1259" t="s">
        <v>3545</v>
      </c>
      <c r="P415" s="1258" t="s">
        <v>2719</v>
      </c>
      <c r="Q415" s="1259" t="s">
        <v>3536</v>
      </c>
      <c r="R415" s="1258"/>
      <c r="S415" s="1259" t="s">
        <v>1923</v>
      </c>
      <c r="T415" s="1259" t="s">
        <v>3546</v>
      </c>
      <c r="U415" s="1260">
        <v>2</v>
      </c>
      <c r="V415" s="1261"/>
      <c r="W415" s="1262"/>
      <c r="X415" s="1262"/>
      <c r="Y415" s="1263"/>
      <c r="Z415" s="1262"/>
      <c r="AA415" s="1264"/>
      <c r="AB415" s="1261"/>
      <c r="AC415" s="1262"/>
      <c r="AD415" s="1262"/>
      <c r="AE415" s="1263"/>
      <c r="AF415" s="1262"/>
      <c r="AG415" s="1264"/>
    </row>
    <row r="416" spans="2:33" ht="15.75" hidden="1" customHeight="1" x14ac:dyDescent="0.2">
      <c r="B416" s="1250" t="str">
        <f t="shared" si="13"/>
        <v>PR14UUWSW_B5</v>
      </c>
      <c r="C416" s="1251" t="s">
        <v>3532</v>
      </c>
      <c r="D416" s="1252" t="s">
        <v>2751</v>
      </c>
      <c r="E416" s="1253"/>
      <c r="F416" s="1254"/>
      <c r="G416" s="1254"/>
      <c r="H416" s="1254"/>
      <c r="I416" s="1254"/>
      <c r="J416" s="1254"/>
      <c r="K416" s="1254"/>
      <c r="L416" s="1254"/>
      <c r="M416" s="1255">
        <f t="shared" si="14"/>
        <v>0</v>
      </c>
      <c r="N416" s="1266" t="s">
        <v>3061</v>
      </c>
      <c r="O416" s="1259" t="s">
        <v>3547</v>
      </c>
      <c r="P416" s="1258" t="s">
        <v>2721</v>
      </c>
      <c r="Q416" s="1259" t="s">
        <v>3536</v>
      </c>
      <c r="R416" s="1258"/>
      <c r="S416" s="1259" t="s">
        <v>1923</v>
      </c>
      <c r="T416" s="1259" t="s">
        <v>3548</v>
      </c>
      <c r="U416" s="1260">
        <v>2</v>
      </c>
      <c r="V416" s="1261"/>
      <c r="W416" s="1262"/>
      <c r="X416" s="1262"/>
      <c r="Y416" s="1263"/>
      <c r="Z416" s="1262"/>
      <c r="AA416" s="1264"/>
      <c r="AB416" s="1261"/>
      <c r="AC416" s="1262"/>
      <c r="AD416" s="1262"/>
      <c r="AE416" s="1263"/>
      <c r="AF416" s="1262"/>
      <c r="AG416" s="1264"/>
    </row>
    <row r="417" spans="2:33" ht="15.75" hidden="1" customHeight="1" x14ac:dyDescent="0.2">
      <c r="B417" s="1250" t="str">
        <f t="shared" si="13"/>
        <v>PR14UUWSW_B6</v>
      </c>
      <c r="C417" s="1251" t="s">
        <v>3532</v>
      </c>
      <c r="D417" s="1252" t="s">
        <v>2751</v>
      </c>
      <c r="E417" s="1253"/>
      <c r="F417" s="1254"/>
      <c r="G417" s="1254"/>
      <c r="H417" s="1254"/>
      <c r="I417" s="1254"/>
      <c r="J417" s="1254"/>
      <c r="K417" s="1254"/>
      <c r="L417" s="1254"/>
      <c r="M417" s="1255">
        <f t="shared" si="14"/>
        <v>0</v>
      </c>
      <c r="N417" s="1266" t="s">
        <v>3064</v>
      </c>
      <c r="O417" s="1259" t="s">
        <v>3549</v>
      </c>
      <c r="P417" s="1258" t="s">
        <v>2719</v>
      </c>
      <c r="Q417" s="1259" t="s">
        <v>3536</v>
      </c>
      <c r="R417" s="1258"/>
      <c r="S417" s="1259" t="s">
        <v>1880</v>
      </c>
      <c r="T417" s="1259" t="s">
        <v>3550</v>
      </c>
      <c r="U417" s="1265">
        <v>0</v>
      </c>
      <c r="V417" s="1261"/>
      <c r="W417" s="1262"/>
      <c r="X417" s="1262"/>
      <c r="Y417" s="1263"/>
      <c r="Z417" s="1262"/>
      <c r="AA417" s="1264"/>
      <c r="AB417" s="1261"/>
      <c r="AC417" s="1262"/>
      <c r="AD417" s="1262"/>
      <c r="AE417" s="1263"/>
      <c r="AF417" s="1262"/>
      <c r="AG417" s="1264"/>
    </row>
    <row r="418" spans="2:33" ht="15.75" hidden="1" customHeight="1" x14ac:dyDescent="0.2">
      <c r="B418" s="1250" t="str">
        <f t="shared" si="13"/>
        <v>PR14UUWSW_C1</v>
      </c>
      <c r="C418" s="1251" t="s">
        <v>3532</v>
      </c>
      <c r="D418" s="1252" t="s">
        <v>2751</v>
      </c>
      <c r="E418" s="1253"/>
      <c r="F418" s="1254"/>
      <c r="G418" s="1254"/>
      <c r="H418" s="1254"/>
      <c r="I418" s="1254"/>
      <c r="J418" s="1254"/>
      <c r="K418" s="1254"/>
      <c r="L418" s="1254"/>
      <c r="M418" s="1255">
        <f t="shared" si="14"/>
        <v>0</v>
      </c>
      <c r="N418" s="1266" t="s">
        <v>2398</v>
      </c>
      <c r="O418" s="1259" t="s">
        <v>3551</v>
      </c>
      <c r="P418" s="1258" t="s">
        <v>2719</v>
      </c>
      <c r="Q418" s="1259" t="s">
        <v>3536</v>
      </c>
      <c r="R418" s="1258"/>
      <c r="S418" s="1259" t="s">
        <v>1923</v>
      </c>
      <c r="T418" s="1259" t="s">
        <v>3552</v>
      </c>
      <c r="U418" s="1260">
        <v>1</v>
      </c>
      <c r="V418" s="1261"/>
      <c r="W418" s="1262"/>
      <c r="X418" s="1262"/>
      <c r="Y418" s="1263"/>
      <c r="Z418" s="1262"/>
      <c r="AA418" s="1264"/>
      <c r="AB418" s="1261"/>
      <c r="AC418" s="1262"/>
      <c r="AD418" s="1262"/>
      <c r="AE418" s="1263"/>
      <c r="AF418" s="1262"/>
      <c r="AG418" s="1264"/>
    </row>
    <row r="419" spans="2:33" ht="15.75" hidden="1" customHeight="1" x14ac:dyDescent="0.2">
      <c r="B419" s="1250" t="str">
        <f t="shared" si="13"/>
        <v>PR14UUWSW_D1</v>
      </c>
      <c r="C419" s="1251" t="s">
        <v>3532</v>
      </c>
      <c r="D419" s="1252" t="s">
        <v>2751</v>
      </c>
      <c r="E419" s="1253"/>
      <c r="F419" s="1254"/>
      <c r="G419" s="1254"/>
      <c r="H419" s="1254"/>
      <c r="I419" s="1254"/>
      <c r="J419" s="1254"/>
      <c r="K419" s="1254"/>
      <c r="L419" s="1254"/>
      <c r="M419" s="1255">
        <f t="shared" si="14"/>
        <v>0</v>
      </c>
      <c r="N419" s="1266" t="s">
        <v>2440</v>
      </c>
      <c r="O419" s="1259" t="s">
        <v>3553</v>
      </c>
      <c r="P419" s="1258" t="s">
        <v>2720</v>
      </c>
      <c r="Q419" s="1259"/>
      <c r="R419" s="1258"/>
      <c r="S419" s="1259" t="s">
        <v>1880</v>
      </c>
      <c r="T419" s="1259" t="s">
        <v>3554</v>
      </c>
      <c r="U419" s="1265">
        <v>0</v>
      </c>
      <c r="V419" s="1261"/>
      <c r="W419" s="1262"/>
      <c r="X419" s="1262"/>
      <c r="Y419" s="1263"/>
      <c r="Z419" s="1262"/>
      <c r="AA419" s="1264"/>
      <c r="AB419" s="1261"/>
      <c r="AC419" s="1262"/>
      <c r="AD419" s="1262"/>
      <c r="AE419" s="1263"/>
      <c r="AF419" s="1262"/>
      <c r="AG419" s="1264"/>
    </row>
    <row r="420" spans="2:33" ht="15.75" hidden="1" customHeight="1" x14ac:dyDescent="0.2">
      <c r="B420" s="1250" t="str">
        <f t="shared" si="13"/>
        <v>PR14UUWSW_E1</v>
      </c>
      <c r="C420" s="1251" t="s">
        <v>3532</v>
      </c>
      <c r="D420" s="1252" t="s">
        <v>2751</v>
      </c>
      <c r="E420" s="1253"/>
      <c r="F420" s="1254"/>
      <c r="G420" s="1254"/>
      <c r="H420" s="1254"/>
      <c r="I420" s="1254"/>
      <c r="J420" s="1254"/>
      <c r="K420" s="1254"/>
      <c r="L420" s="1254"/>
      <c r="M420" s="1255">
        <f t="shared" si="14"/>
        <v>0</v>
      </c>
      <c r="N420" s="1266" t="s">
        <v>2482</v>
      </c>
      <c r="O420" s="1259" t="s">
        <v>3555</v>
      </c>
      <c r="P420" s="1258" t="s">
        <v>2720</v>
      </c>
      <c r="Q420" s="1259"/>
      <c r="R420" s="1258"/>
      <c r="S420" s="1259" t="s">
        <v>1923</v>
      </c>
      <c r="T420" s="1259" t="s">
        <v>3556</v>
      </c>
      <c r="U420" s="1265">
        <v>0</v>
      </c>
      <c r="V420" s="1261"/>
      <c r="W420" s="1262"/>
      <c r="X420" s="1262"/>
      <c r="Y420" s="1263"/>
      <c r="Z420" s="1262"/>
      <c r="AA420" s="1264"/>
      <c r="AB420" s="1261"/>
      <c r="AC420" s="1262"/>
      <c r="AD420" s="1262"/>
      <c r="AE420" s="1263"/>
      <c r="AF420" s="1262"/>
      <c r="AG420" s="1264"/>
    </row>
    <row r="421" spans="2:33" ht="15.75" hidden="1" customHeight="1" x14ac:dyDescent="0.2">
      <c r="B421" s="1250" t="str">
        <f t="shared" si="13"/>
        <v>PR14UUWSWW_S-A1</v>
      </c>
      <c r="C421" s="1251" t="s">
        <v>3532</v>
      </c>
      <c r="D421" s="1252" t="s">
        <v>2833</v>
      </c>
      <c r="E421" s="1253"/>
      <c r="F421" s="1254"/>
      <c r="G421" s="1254"/>
      <c r="H421" s="1254"/>
      <c r="I421" s="1254"/>
      <c r="J421" s="1254"/>
      <c r="K421" s="1254"/>
      <c r="L421" s="1254"/>
      <c r="M421" s="1255">
        <f t="shared" si="14"/>
        <v>0</v>
      </c>
      <c r="N421" s="1266" t="s">
        <v>2978</v>
      </c>
      <c r="O421" s="1259" t="s">
        <v>3557</v>
      </c>
      <c r="P421" s="1258" t="s">
        <v>2719</v>
      </c>
      <c r="Q421" s="1259" t="s">
        <v>3536</v>
      </c>
      <c r="R421" s="1258"/>
      <c r="S421" s="1259" t="s">
        <v>2722</v>
      </c>
      <c r="T421" s="1259" t="s">
        <v>3558</v>
      </c>
      <c r="U421" s="1260">
        <v>2</v>
      </c>
      <c r="V421" s="1261"/>
      <c r="W421" s="1262"/>
      <c r="X421" s="1262"/>
      <c r="Y421" s="1263"/>
      <c r="Z421" s="1262"/>
      <c r="AA421" s="1264"/>
      <c r="AB421" s="1261"/>
      <c r="AC421" s="1262"/>
      <c r="AD421" s="1262"/>
      <c r="AE421" s="1263"/>
      <c r="AF421" s="1262"/>
      <c r="AG421" s="1264"/>
    </row>
    <row r="422" spans="2:33" ht="15.75" hidden="1" customHeight="1" x14ac:dyDescent="0.2">
      <c r="B422" s="1250" t="str">
        <f t="shared" si="13"/>
        <v>PR14UUWSWW_S-A2</v>
      </c>
      <c r="C422" s="1251" t="s">
        <v>3532</v>
      </c>
      <c r="D422" s="1252" t="s">
        <v>2833</v>
      </c>
      <c r="E422" s="1253"/>
      <c r="F422" s="1254"/>
      <c r="G422" s="1254"/>
      <c r="H422" s="1254"/>
      <c r="I422" s="1254"/>
      <c r="J422" s="1254"/>
      <c r="K422" s="1254"/>
      <c r="L422" s="1254"/>
      <c r="M422" s="1255">
        <f t="shared" si="14"/>
        <v>0</v>
      </c>
      <c r="N422" s="1266" t="s">
        <v>2834</v>
      </c>
      <c r="O422" s="1259" t="s">
        <v>3559</v>
      </c>
      <c r="P422" s="1258" t="s">
        <v>2721</v>
      </c>
      <c r="Q422" s="1259" t="s">
        <v>3536</v>
      </c>
      <c r="R422" s="1258"/>
      <c r="S422" s="1259" t="s">
        <v>2722</v>
      </c>
      <c r="T422" s="1259" t="s">
        <v>3560</v>
      </c>
      <c r="U422" s="1260">
        <v>2</v>
      </c>
      <c r="V422" s="1261"/>
      <c r="W422" s="1262"/>
      <c r="X422" s="1262"/>
      <c r="Y422" s="1263"/>
      <c r="Z422" s="1262"/>
      <c r="AA422" s="1264"/>
      <c r="AB422" s="1261"/>
      <c r="AC422" s="1262"/>
      <c r="AD422" s="1262"/>
      <c r="AE422" s="1263"/>
      <c r="AF422" s="1262"/>
      <c r="AG422" s="1264"/>
    </row>
    <row r="423" spans="2:33" ht="15.75" hidden="1" customHeight="1" x14ac:dyDescent="0.2">
      <c r="B423" s="1250" t="str">
        <f t="shared" si="13"/>
        <v>PR14UUWSWW_S-B1</v>
      </c>
      <c r="C423" s="1251" t="s">
        <v>3532</v>
      </c>
      <c r="D423" s="1252" t="s">
        <v>2833</v>
      </c>
      <c r="E423" s="1253"/>
      <c r="F423" s="1254"/>
      <c r="G423" s="1254"/>
      <c r="H423" s="1254"/>
      <c r="I423" s="1254"/>
      <c r="J423" s="1254"/>
      <c r="K423" s="1254"/>
      <c r="L423" s="1254"/>
      <c r="M423" s="1255">
        <f t="shared" si="14"/>
        <v>0</v>
      </c>
      <c r="N423" s="1266" t="s">
        <v>2843</v>
      </c>
      <c r="O423" s="1259" t="s">
        <v>3561</v>
      </c>
      <c r="P423" s="1258" t="s">
        <v>2720</v>
      </c>
      <c r="Q423" s="1259"/>
      <c r="R423" s="1258"/>
      <c r="S423" s="1259" t="s">
        <v>1923</v>
      </c>
      <c r="T423" s="1259" t="s">
        <v>3562</v>
      </c>
      <c r="U423" s="1265">
        <v>0</v>
      </c>
      <c r="V423" s="1261"/>
      <c r="W423" s="1262"/>
      <c r="X423" s="1262"/>
      <c r="Y423" s="1263"/>
      <c r="Z423" s="1262"/>
      <c r="AA423" s="1264"/>
      <c r="AB423" s="1261"/>
      <c r="AC423" s="1262"/>
      <c r="AD423" s="1262"/>
      <c r="AE423" s="1263"/>
      <c r="AF423" s="1262"/>
      <c r="AG423" s="1264"/>
    </row>
    <row r="424" spans="2:33" ht="15.75" hidden="1" customHeight="1" x14ac:dyDescent="0.2">
      <c r="B424" s="1250" t="str">
        <f t="shared" si="13"/>
        <v>PR14UUWSWW_S-B2</v>
      </c>
      <c r="C424" s="1251" t="s">
        <v>3532</v>
      </c>
      <c r="D424" s="1252" t="s">
        <v>2833</v>
      </c>
      <c r="E424" s="1253"/>
      <c r="F424" s="1254"/>
      <c r="G424" s="1254"/>
      <c r="H424" s="1254"/>
      <c r="I424" s="1254"/>
      <c r="J424" s="1254"/>
      <c r="K424" s="1254"/>
      <c r="L424" s="1254"/>
      <c r="M424" s="1255">
        <f t="shared" si="14"/>
        <v>0</v>
      </c>
      <c r="N424" s="1266" t="s">
        <v>2982</v>
      </c>
      <c r="O424" s="1259" t="s">
        <v>3563</v>
      </c>
      <c r="P424" s="1258" t="s">
        <v>2719</v>
      </c>
      <c r="Q424" s="1259" t="s">
        <v>3536</v>
      </c>
      <c r="R424" s="1258"/>
      <c r="S424" s="1259" t="s">
        <v>2722</v>
      </c>
      <c r="T424" s="1259" t="s">
        <v>3564</v>
      </c>
      <c r="U424" s="1260">
        <v>1</v>
      </c>
      <c r="V424" s="1261"/>
      <c r="W424" s="1262"/>
      <c r="X424" s="1262"/>
      <c r="Y424" s="1263"/>
      <c r="Z424" s="1262"/>
      <c r="AA424" s="1264"/>
      <c r="AB424" s="1261"/>
      <c r="AC424" s="1262"/>
      <c r="AD424" s="1262"/>
      <c r="AE424" s="1263"/>
      <c r="AF424" s="1262"/>
      <c r="AG424" s="1264"/>
    </row>
    <row r="425" spans="2:33" ht="15.75" hidden="1" customHeight="1" x14ac:dyDescent="0.2">
      <c r="B425" s="1250" t="str">
        <f t="shared" si="13"/>
        <v>PR14UUWSWW_S-C1</v>
      </c>
      <c r="C425" s="1251" t="s">
        <v>3532</v>
      </c>
      <c r="D425" s="1252" t="s">
        <v>2833</v>
      </c>
      <c r="E425" s="1253"/>
      <c r="F425" s="1254"/>
      <c r="G425" s="1254"/>
      <c r="H425" s="1254"/>
      <c r="I425" s="1254"/>
      <c r="J425" s="1254"/>
      <c r="K425" s="1254"/>
      <c r="L425" s="1254"/>
      <c r="M425" s="1255">
        <f t="shared" si="14"/>
        <v>0</v>
      </c>
      <c r="N425" s="1266" t="s">
        <v>2845</v>
      </c>
      <c r="O425" s="1259" t="s">
        <v>3565</v>
      </c>
      <c r="P425" s="1258" t="s">
        <v>2721</v>
      </c>
      <c r="Q425" s="1259" t="s">
        <v>3536</v>
      </c>
      <c r="R425" s="1258"/>
      <c r="S425" s="1259" t="s">
        <v>1923</v>
      </c>
      <c r="T425" s="1259" t="s">
        <v>3566</v>
      </c>
      <c r="U425" s="1260">
        <v>2</v>
      </c>
      <c r="V425" s="1261"/>
      <c r="W425" s="1262"/>
      <c r="X425" s="1262"/>
      <c r="Y425" s="1263"/>
      <c r="Z425" s="1262"/>
      <c r="AA425" s="1264"/>
      <c r="AB425" s="1261"/>
      <c r="AC425" s="1262"/>
      <c r="AD425" s="1262"/>
      <c r="AE425" s="1263"/>
      <c r="AF425" s="1262"/>
      <c r="AG425" s="1264"/>
    </row>
    <row r="426" spans="2:33" ht="15.75" hidden="1" customHeight="1" x14ac:dyDescent="0.2">
      <c r="B426" s="1250" t="str">
        <f t="shared" si="13"/>
        <v>PR14UUWSWW_S-D1</v>
      </c>
      <c r="C426" s="1251" t="s">
        <v>3532</v>
      </c>
      <c r="D426" s="1252" t="s">
        <v>2833</v>
      </c>
      <c r="E426" s="1253"/>
      <c r="F426" s="1254"/>
      <c r="G426" s="1254"/>
      <c r="H426" s="1254"/>
      <c r="I426" s="1254"/>
      <c r="J426" s="1254"/>
      <c r="K426" s="1254"/>
      <c r="L426" s="1254"/>
      <c r="M426" s="1255">
        <f t="shared" si="14"/>
        <v>0</v>
      </c>
      <c r="N426" s="1266" t="s">
        <v>2855</v>
      </c>
      <c r="O426" s="1259" t="s">
        <v>3567</v>
      </c>
      <c r="P426" s="1258" t="s">
        <v>2721</v>
      </c>
      <c r="Q426" s="1259" t="s">
        <v>3536</v>
      </c>
      <c r="R426" s="1258"/>
      <c r="S426" s="1259" t="s">
        <v>1923</v>
      </c>
      <c r="T426" s="1259" t="s">
        <v>3568</v>
      </c>
      <c r="U426" s="1260">
        <v>1</v>
      </c>
      <c r="V426" s="1261"/>
      <c r="W426" s="1262"/>
      <c r="X426" s="1262"/>
      <c r="Y426" s="1263"/>
      <c r="Z426" s="1262"/>
      <c r="AA426" s="1264"/>
      <c r="AB426" s="1261"/>
      <c r="AC426" s="1262"/>
      <c r="AD426" s="1262"/>
      <c r="AE426" s="1263"/>
      <c r="AF426" s="1262"/>
      <c r="AG426" s="1264"/>
    </row>
    <row r="427" spans="2:33" ht="15.75" hidden="1" customHeight="1" x14ac:dyDescent="0.2">
      <c r="B427" s="1250" t="str">
        <f t="shared" si="13"/>
        <v>PR14UUWSWW_S-D2</v>
      </c>
      <c r="C427" s="1251" t="s">
        <v>3532</v>
      </c>
      <c r="D427" s="1252" t="s">
        <v>2833</v>
      </c>
      <c r="E427" s="1253"/>
      <c r="F427" s="1254"/>
      <c r="G427" s="1254"/>
      <c r="H427" s="1254"/>
      <c r="I427" s="1254"/>
      <c r="J427" s="1254"/>
      <c r="K427" s="1254"/>
      <c r="L427" s="1254"/>
      <c r="M427" s="1255">
        <f t="shared" si="14"/>
        <v>0</v>
      </c>
      <c r="N427" s="1266" t="s">
        <v>2857</v>
      </c>
      <c r="O427" s="1259" t="s">
        <v>3569</v>
      </c>
      <c r="P427" s="1258" t="s">
        <v>2721</v>
      </c>
      <c r="Q427" s="1259" t="s">
        <v>3536</v>
      </c>
      <c r="R427" s="1258"/>
      <c r="S427" s="1259" t="s">
        <v>2722</v>
      </c>
      <c r="T427" s="1259" t="s">
        <v>3570</v>
      </c>
      <c r="U427" s="1260">
        <v>4</v>
      </c>
      <c r="V427" s="1261"/>
      <c r="W427" s="1262"/>
      <c r="X427" s="1262"/>
      <c r="Y427" s="1263"/>
      <c r="Z427" s="1262"/>
      <c r="AA427" s="1264"/>
      <c r="AB427" s="1261"/>
      <c r="AC427" s="1262"/>
      <c r="AD427" s="1262"/>
      <c r="AE427" s="1263"/>
      <c r="AF427" s="1262"/>
      <c r="AG427" s="1264"/>
    </row>
    <row r="428" spans="2:33" ht="15.75" hidden="1" customHeight="1" x14ac:dyDescent="0.2">
      <c r="B428" s="1250" t="str">
        <f t="shared" si="13"/>
        <v>PR14UUWSWW_S-D3</v>
      </c>
      <c r="C428" s="1251" t="s">
        <v>3532</v>
      </c>
      <c r="D428" s="1252" t="s">
        <v>2833</v>
      </c>
      <c r="E428" s="1253"/>
      <c r="F428" s="1254"/>
      <c r="G428" s="1254"/>
      <c r="H428" s="1254"/>
      <c r="I428" s="1254"/>
      <c r="J428" s="1254"/>
      <c r="K428" s="1254"/>
      <c r="L428" s="1254"/>
      <c r="M428" s="1255">
        <f t="shared" si="14"/>
        <v>0</v>
      </c>
      <c r="N428" s="1266" t="s">
        <v>3007</v>
      </c>
      <c r="O428" s="1259" t="s">
        <v>3571</v>
      </c>
      <c r="P428" s="1258" t="s">
        <v>2719</v>
      </c>
      <c r="Q428" s="1259" t="s">
        <v>3536</v>
      </c>
      <c r="R428" s="1258"/>
      <c r="S428" s="1259" t="s">
        <v>1923</v>
      </c>
      <c r="T428" s="1259" t="s">
        <v>3552</v>
      </c>
      <c r="U428" s="1260">
        <v>2</v>
      </c>
      <c r="V428" s="1261"/>
      <c r="W428" s="1262"/>
      <c r="X428" s="1262"/>
      <c r="Y428" s="1263"/>
      <c r="Z428" s="1262"/>
      <c r="AA428" s="1264"/>
      <c r="AB428" s="1261"/>
      <c r="AC428" s="1262"/>
      <c r="AD428" s="1262"/>
      <c r="AE428" s="1263"/>
      <c r="AF428" s="1262"/>
      <c r="AG428" s="1264"/>
    </row>
    <row r="429" spans="2:33" ht="15.75" hidden="1" customHeight="1" x14ac:dyDescent="0.2">
      <c r="B429" s="1250" t="str">
        <f t="shared" si="13"/>
        <v>PR14UUWSWW_S-D4a</v>
      </c>
      <c r="C429" s="1251" t="s">
        <v>3532</v>
      </c>
      <c r="D429" s="1252" t="s">
        <v>2833</v>
      </c>
      <c r="E429" s="1253"/>
      <c r="F429" s="1254"/>
      <c r="G429" s="1254"/>
      <c r="H429" s="1254"/>
      <c r="I429" s="1254"/>
      <c r="J429" s="1254"/>
      <c r="K429" s="1254"/>
      <c r="L429" s="1254"/>
      <c r="M429" s="1255">
        <f t="shared" si="14"/>
        <v>0</v>
      </c>
      <c r="N429" s="1266" t="s">
        <v>3572</v>
      </c>
      <c r="O429" s="1259" t="s">
        <v>3573</v>
      </c>
      <c r="P429" s="1258" t="s">
        <v>2721</v>
      </c>
      <c r="Q429" s="1259" t="s">
        <v>3536</v>
      </c>
      <c r="R429" s="1258"/>
      <c r="S429" s="1259" t="s">
        <v>1923</v>
      </c>
      <c r="T429" s="1259" t="s">
        <v>3192</v>
      </c>
      <c r="U429" s="1265">
        <v>0</v>
      </c>
      <c r="V429" s="1261"/>
      <c r="W429" s="1262"/>
      <c r="X429" s="1262"/>
      <c r="Y429" s="1263"/>
      <c r="Z429" s="1262"/>
      <c r="AA429" s="1264"/>
      <c r="AB429" s="1261"/>
      <c r="AC429" s="1262"/>
      <c r="AD429" s="1262"/>
      <c r="AE429" s="1263"/>
      <c r="AF429" s="1262"/>
      <c r="AG429" s="1264"/>
    </row>
    <row r="430" spans="2:33" ht="15.75" hidden="1" customHeight="1" x14ac:dyDescent="0.2">
      <c r="B430" s="1250" t="str">
        <f t="shared" si="13"/>
        <v>PR14UUWSWW_S-D4b</v>
      </c>
      <c r="C430" s="1251" t="s">
        <v>3532</v>
      </c>
      <c r="D430" s="1252" t="s">
        <v>2833</v>
      </c>
      <c r="E430" s="1253"/>
      <c r="F430" s="1254"/>
      <c r="G430" s="1254"/>
      <c r="H430" s="1254"/>
      <c r="I430" s="1254"/>
      <c r="J430" s="1254"/>
      <c r="K430" s="1254"/>
      <c r="L430" s="1254"/>
      <c r="M430" s="1255">
        <f t="shared" si="14"/>
        <v>0</v>
      </c>
      <c r="N430" s="1266" t="s">
        <v>3574</v>
      </c>
      <c r="O430" s="1259" t="s">
        <v>3575</v>
      </c>
      <c r="P430" s="1258" t="s">
        <v>2719</v>
      </c>
      <c r="Q430" s="1259" t="s">
        <v>3536</v>
      </c>
      <c r="R430" s="1258"/>
      <c r="S430" s="1259" t="s">
        <v>1923</v>
      </c>
      <c r="T430" s="1259" t="s">
        <v>2852</v>
      </c>
      <c r="U430" s="1265">
        <v>0</v>
      </c>
      <c r="V430" s="1261"/>
      <c r="W430" s="1262"/>
      <c r="X430" s="1262"/>
      <c r="Y430" s="1263"/>
      <c r="Z430" s="1262"/>
      <c r="AA430" s="1264"/>
      <c r="AB430" s="1261"/>
      <c r="AC430" s="1262"/>
      <c r="AD430" s="1262"/>
      <c r="AE430" s="1263"/>
      <c r="AF430" s="1262"/>
      <c r="AG430" s="1264"/>
    </row>
    <row r="431" spans="2:33" ht="15.75" hidden="1" customHeight="1" x14ac:dyDescent="0.2">
      <c r="B431" s="1250" t="str">
        <f t="shared" si="13"/>
        <v>PR14UUWSWW_S-D5</v>
      </c>
      <c r="C431" s="1251" t="s">
        <v>3532</v>
      </c>
      <c r="D431" s="1252" t="s">
        <v>2833</v>
      </c>
      <c r="E431" s="1253"/>
      <c r="F431" s="1254"/>
      <c r="G431" s="1254"/>
      <c r="H431" s="1254"/>
      <c r="I431" s="1254"/>
      <c r="J431" s="1254"/>
      <c r="K431" s="1254"/>
      <c r="L431" s="1254"/>
      <c r="M431" s="1255">
        <f t="shared" si="14"/>
        <v>0</v>
      </c>
      <c r="N431" s="1266" t="s">
        <v>3576</v>
      </c>
      <c r="O431" s="1259" t="s">
        <v>3577</v>
      </c>
      <c r="P431" s="1258" t="s">
        <v>2721</v>
      </c>
      <c r="Q431" s="1259" t="s">
        <v>3536</v>
      </c>
      <c r="R431" s="1258"/>
      <c r="S431" s="1259" t="s">
        <v>1880</v>
      </c>
      <c r="T431" s="1259" t="s">
        <v>3367</v>
      </c>
      <c r="U431" s="1260">
        <v>2</v>
      </c>
      <c r="V431" s="1261"/>
      <c r="W431" s="1262"/>
      <c r="X431" s="1262"/>
      <c r="Y431" s="1263"/>
      <c r="Z431" s="1262"/>
      <c r="AA431" s="1264"/>
      <c r="AB431" s="1261"/>
      <c r="AC431" s="1262"/>
      <c r="AD431" s="1262"/>
      <c r="AE431" s="1263"/>
      <c r="AF431" s="1262"/>
      <c r="AG431" s="1264"/>
    </row>
    <row r="432" spans="2:33" ht="15.75" hidden="1" customHeight="1" x14ac:dyDescent="0.2">
      <c r="B432" s="1250" t="str">
        <f t="shared" si="13"/>
        <v>PR14UUHHR_A-1</v>
      </c>
      <c r="C432" s="1251" t="s">
        <v>3532</v>
      </c>
      <c r="D432" s="1252" t="s">
        <v>2782</v>
      </c>
      <c r="E432" s="1253"/>
      <c r="F432" s="1254"/>
      <c r="G432" s="1254"/>
      <c r="H432" s="1254"/>
      <c r="I432" s="1254"/>
      <c r="J432" s="1254"/>
      <c r="K432" s="1254"/>
      <c r="L432" s="1254"/>
      <c r="M432" s="1255">
        <f t="shared" si="14"/>
        <v>0</v>
      </c>
      <c r="N432" s="1266" t="s">
        <v>3578</v>
      </c>
      <c r="O432" s="1259" t="s">
        <v>3579</v>
      </c>
      <c r="P432" s="1258" t="s">
        <v>2719</v>
      </c>
      <c r="Q432" s="1259" t="s">
        <v>2717</v>
      </c>
      <c r="R432" s="1258"/>
      <c r="S432" s="1259" t="s">
        <v>1912</v>
      </c>
      <c r="T432" s="1259" t="s">
        <v>2919</v>
      </c>
      <c r="U432" s="1260" t="s">
        <v>2824</v>
      </c>
      <c r="V432" s="1261"/>
      <c r="W432" s="1262"/>
      <c r="X432" s="1262"/>
      <c r="Y432" s="1263"/>
      <c r="Z432" s="1262"/>
      <c r="AA432" s="1264"/>
      <c r="AB432" s="1261"/>
      <c r="AC432" s="1262"/>
      <c r="AD432" s="1262"/>
      <c r="AE432" s="1263"/>
      <c r="AF432" s="1262"/>
      <c r="AG432" s="1264"/>
    </row>
    <row r="433" spans="2:33" ht="15.75" hidden="1" customHeight="1" x14ac:dyDescent="0.2">
      <c r="B433" s="1250" t="str">
        <f t="shared" si="13"/>
        <v>PR14UUHHR_R-A2</v>
      </c>
      <c r="C433" s="1251" t="s">
        <v>3532</v>
      </c>
      <c r="D433" s="1252" t="s">
        <v>2782</v>
      </c>
      <c r="E433" s="1253"/>
      <c r="F433" s="1254"/>
      <c r="G433" s="1254"/>
      <c r="H433" s="1254"/>
      <c r="I433" s="1254"/>
      <c r="J433" s="1254"/>
      <c r="K433" s="1254"/>
      <c r="L433" s="1254"/>
      <c r="M433" s="1255">
        <f t="shared" si="14"/>
        <v>0</v>
      </c>
      <c r="N433" s="1266" t="s">
        <v>2786</v>
      </c>
      <c r="O433" s="1259" t="s">
        <v>3580</v>
      </c>
      <c r="P433" s="1258" t="s">
        <v>2721</v>
      </c>
      <c r="Q433" s="1259" t="s">
        <v>2717</v>
      </c>
      <c r="R433" s="1258"/>
      <c r="S433" s="1259" t="s">
        <v>41</v>
      </c>
      <c r="T433" s="1259" t="s">
        <v>3029</v>
      </c>
      <c r="U433" s="1260">
        <v>3</v>
      </c>
      <c r="V433" s="1261"/>
      <c r="W433" s="1262"/>
      <c r="X433" s="1262"/>
      <c r="Y433" s="1263"/>
      <c r="Z433" s="1262"/>
      <c r="AA433" s="1264"/>
      <c r="AB433" s="1261"/>
      <c r="AC433" s="1262"/>
      <c r="AD433" s="1262"/>
      <c r="AE433" s="1263"/>
      <c r="AF433" s="1262"/>
      <c r="AG433" s="1264"/>
    </row>
    <row r="434" spans="2:33" ht="15.75" hidden="1" customHeight="1" x14ac:dyDescent="0.2">
      <c r="B434" s="1250" t="str">
        <f t="shared" si="13"/>
        <v>PR14UUHHR_B1</v>
      </c>
      <c r="C434" s="1251" t="s">
        <v>3532</v>
      </c>
      <c r="D434" s="1252" t="s">
        <v>2782</v>
      </c>
      <c r="E434" s="1253"/>
      <c r="F434" s="1254"/>
      <c r="G434" s="1254"/>
      <c r="H434" s="1254"/>
      <c r="I434" s="1254"/>
      <c r="J434" s="1254"/>
      <c r="K434" s="1254"/>
      <c r="L434" s="1254"/>
      <c r="M434" s="1255">
        <f t="shared" si="14"/>
        <v>0</v>
      </c>
      <c r="N434" s="1266" t="s">
        <v>2373</v>
      </c>
      <c r="O434" s="1259" t="s">
        <v>3581</v>
      </c>
      <c r="P434" s="1258" t="s">
        <v>2720</v>
      </c>
      <c r="Q434" s="1259"/>
      <c r="R434" s="1258"/>
      <c r="S434" s="1259" t="s">
        <v>1880</v>
      </c>
      <c r="T434" s="1259" t="s">
        <v>2823</v>
      </c>
      <c r="U434" s="1265">
        <v>0</v>
      </c>
      <c r="V434" s="1261"/>
      <c r="W434" s="1262"/>
      <c r="X434" s="1262"/>
      <c r="Y434" s="1263"/>
      <c r="Z434" s="1262"/>
      <c r="AA434" s="1264"/>
      <c r="AB434" s="1261"/>
      <c r="AC434" s="1262"/>
      <c r="AD434" s="1262"/>
      <c r="AE434" s="1263"/>
      <c r="AF434" s="1262"/>
      <c r="AG434" s="1264"/>
    </row>
    <row r="435" spans="2:33" ht="15.75" hidden="1" customHeight="1" x14ac:dyDescent="0.2">
      <c r="B435" s="1250" t="str">
        <f t="shared" si="13"/>
        <v>PR14UUHHR_B2</v>
      </c>
      <c r="C435" s="1251" t="s">
        <v>3532</v>
      </c>
      <c r="D435" s="1252" t="s">
        <v>2782</v>
      </c>
      <c r="E435" s="1253"/>
      <c r="F435" s="1254"/>
      <c r="G435" s="1254"/>
      <c r="H435" s="1254"/>
      <c r="I435" s="1254"/>
      <c r="J435" s="1254"/>
      <c r="K435" s="1254"/>
      <c r="L435" s="1254"/>
      <c r="M435" s="1255">
        <f t="shared" si="14"/>
        <v>0</v>
      </c>
      <c r="N435" s="1266" t="s">
        <v>2936</v>
      </c>
      <c r="O435" s="1259" t="s">
        <v>3582</v>
      </c>
      <c r="P435" s="1258" t="s">
        <v>2720</v>
      </c>
      <c r="Q435" s="1259"/>
      <c r="R435" s="1258"/>
      <c r="S435" s="1259" t="s">
        <v>1923</v>
      </c>
      <c r="T435" s="1259" t="s">
        <v>2806</v>
      </c>
      <c r="U435" s="1265">
        <v>0</v>
      </c>
      <c r="V435" s="1261"/>
      <c r="W435" s="1262"/>
      <c r="X435" s="1262"/>
      <c r="Y435" s="1263"/>
      <c r="Z435" s="1262"/>
      <c r="AA435" s="1264"/>
      <c r="AB435" s="1261"/>
      <c r="AC435" s="1262"/>
      <c r="AD435" s="1262"/>
      <c r="AE435" s="1263"/>
      <c r="AF435" s="1262"/>
      <c r="AG435" s="1264"/>
    </row>
    <row r="436" spans="2:33" ht="15.75" hidden="1" customHeight="1" x14ac:dyDescent="0.2">
      <c r="B436" s="1250" t="str">
        <f t="shared" si="13"/>
        <v>PR14WSHWSW_A1</v>
      </c>
      <c r="C436" s="1251" t="s">
        <v>3583</v>
      </c>
      <c r="D436" s="1252" t="s">
        <v>2751</v>
      </c>
      <c r="E436" s="1253"/>
      <c r="F436" s="1254"/>
      <c r="G436" s="1254"/>
      <c r="H436" s="1254"/>
      <c r="I436" s="1254"/>
      <c r="J436" s="1254"/>
      <c r="K436" s="1254"/>
      <c r="L436" s="1254"/>
      <c r="M436" s="1255">
        <f t="shared" si="14"/>
        <v>0</v>
      </c>
      <c r="N436" s="1266" t="s">
        <v>2348</v>
      </c>
      <c r="O436" s="1259" t="s">
        <v>3584</v>
      </c>
      <c r="P436" s="1258" t="s">
        <v>2721</v>
      </c>
      <c r="Q436" s="1259" t="s">
        <v>2717</v>
      </c>
      <c r="R436" s="1258"/>
      <c r="S436" s="1259" t="s">
        <v>1880</v>
      </c>
      <c r="T436" s="1259" t="s">
        <v>2767</v>
      </c>
      <c r="U436" s="1260">
        <v>2</v>
      </c>
      <c r="V436" s="1261"/>
      <c r="W436" s="1262"/>
      <c r="X436" s="1262"/>
      <c r="Y436" s="1263"/>
      <c r="Z436" s="1262"/>
      <c r="AA436" s="1264"/>
      <c r="AB436" s="1261"/>
      <c r="AC436" s="1262"/>
      <c r="AD436" s="1262"/>
      <c r="AE436" s="1263"/>
      <c r="AF436" s="1262"/>
      <c r="AG436" s="1264"/>
    </row>
    <row r="437" spans="2:33" ht="15.75" hidden="1" customHeight="1" x14ac:dyDescent="0.2">
      <c r="B437" s="1250" t="str">
        <f t="shared" si="13"/>
        <v>PR14WSHWSW_A2</v>
      </c>
      <c r="C437" s="1251" t="s">
        <v>3583</v>
      </c>
      <c r="D437" s="1252" t="s">
        <v>2751</v>
      </c>
      <c r="E437" s="1253"/>
      <c r="F437" s="1254"/>
      <c r="G437" s="1254"/>
      <c r="H437" s="1254"/>
      <c r="I437" s="1254"/>
      <c r="J437" s="1254"/>
      <c r="K437" s="1254"/>
      <c r="L437" s="1254"/>
      <c r="M437" s="1255">
        <f t="shared" si="14"/>
        <v>0</v>
      </c>
      <c r="N437" s="1266" t="s">
        <v>2884</v>
      </c>
      <c r="O437" s="1259" t="s">
        <v>3585</v>
      </c>
      <c r="P437" s="1258" t="s">
        <v>2719</v>
      </c>
      <c r="Q437" s="1259" t="s">
        <v>2717</v>
      </c>
      <c r="R437" s="1258"/>
      <c r="S437" s="1259" t="s">
        <v>1923</v>
      </c>
      <c r="T437" s="1259" t="s">
        <v>3218</v>
      </c>
      <c r="U437" s="1260">
        <v>2</v>
      </c>
      <c r="V437" s="1261"/>
      <c r="W437" s="1262"/>
      <c r="X437" s="1262"/>
      <c r="Y437" s="1263"/>
      <c r="Z437" s="1262"/>
      <c r="AA437" s="1264"/>
      <c r="AB437" s="1261"/>
      <c r="AC437" s="1262"/>
      <c r="AD437" s="1262"/>
      <c r="AE437" s="1263"/>
      <c r="AF437" s="1262"/>
      <c r="AG437" s="1264"/>
    </row>
    <row r="438" spans="2:33" ht="15.75" hidden="1" customHeight="1" x14ac:dyDescent="0.2">
      <c r="B438" s="1250" t="str">
        <f t="shared" si="13"/>
        <v>PR14WSHWSW_A3</v>
      </c>
      <c r="C438" s="1251" t="s">
        <v>3583</v>
      </c>
      <c r="D438" s="1252" t="s">
        <v>2751</v>
      </c>
      <c r="E438" s="1253"/>
      <c r="F438" s="1254"/>
      <c r="G438" s="1254"/>
      <c r="H438" s="1254"/>
      <c r="I438" s="1254"/>
      <c r="J438" s="1254"/>
      <c r="K438" s="1254"/>
      <c r="L438" s="1254"/>
      <c r="M438" s="1255">
        <f t="shared" si="14"/>
        <v>0</v>
      </c>
      <c r="N438" s="1266" t="s">
        <v>2888</v>
      </c>
      <c r="O438" s="1259" t="s">
        <v>3586</v>
      </c>
      <c r="P438" s="1258" t="s">
        <v>2719</v>
      </c>
      <c r="Q438" s="1259" t="s">
        <v>2717</v>
      </c>
      <c r="R438" s="1258"/>
      <c r="S438" s="1259" t="s">
        <v>2723</v>
      </c>
      <c r="T438" s="1259" t="s">
        <v>3587</v>
      </c>
      <c r="U438" s="1260">
        <v>1</v>
      </c>
      <c r="V438" s="1261"/>
      <c r="W438" s="1262"/>
      <c r="X438" s="1262"/>
      <c r="Y438" s="1263"/>
      <c r="Z438" s="1262"/>
      <c r="AA438" s="1264"/>
      <c r="AB438" s="1261"/>
      <c r="AC438" s="1262"/>
      <c r="AD438" s="1262"/>
      <c r="AE438" s="1263"/>
      <c r="AF438" s="1262"/>
      <c r="AG438" s="1264"/>
    </row>
    <row r="439" spans="2:33" ht="15.75" hidden="1" customHeight="1" x14ac:dyDescent="0.2">
      <c r="B439" s="1250" t="str">
        <f t="shared" si="13"/>
        <v>PR14WSHWSW_B1</v>
      </c>
      <c r="C439" s="1251" t="s">
        <v>3583</v>
      </c>
      <c r="D439" s="1252" t="s">
        <v>2751</v>
      </c>
      <c r="E439" s="1253"/>
      <c r="F439" s="1254"/>
      <c r="G439" s="1254"/>
      <c r="H439" s="1254"/>
      <c r="I439" s="1254"/>
      <c r="J439" s="1254"/>
      <c r="K439" s="1254"/>
      <c r="L439" s="1254"/>
      <c r="M439" s="1255">
        <f t="shared" si="14"/>
        <v>0</v>
      </c>
      <c r="N439" s="1266" t="s">
        <v>2373</v>
      </c>
      <c r="O439" s="1259" t="s">
        <v>3588</v>
      </c>
      <c r="P439" s="1258" t="s">
        <v>2720</v>
      </c>
      <c r="Q439" s="1259"/>
      <c r="R439" s="1258"/>
      <c r="S439" s="1259" t="s">
        <v>1880</v>
      </c>
      <c r="T439" s="1259" t="s">
        <v>3589</v>
      </c>
      <c r="U439" s="1265">
        <v>0</v>
      </c>
      <c r="V439" s="1261"/>
      <c r="W439" s="1262"/>
      <c r="X439" s="1262"/>
      <c r="Y439" s="1263"/>
      <c r="Z439" s="1262"/>
      <c r="AA439" s="1264"/>
      <c r="AB439" s="1261"/>
      <c r="AC439" s="1262"/>
      <c r="AD439" s="1262"/>
      <c r="AE439" s="1263"/>
      <c r="AF439" s="1262"/>
      <c r="AG439" s="1264"/>
    </row>
    <row r="440" spans="2:33" ht="15.75" hidden="1" customHeight="1" x14ac:dyDescent="0.2">
      <c r="B440" s="1250" t="str">
        <f t="shared" si="13"/>
        <v>PR14WSHWSW_C2</v>
      </c>
      <c r="C440" s="1251" t="s">
        <v>3583</v>
      </c>
      <c r="D440" s="1252" t="s">
        <v>2751</v>
      </c>
      <c r="E440" s="1253"/>
      <c r="F440" s="1254"/>
      <c r="G440" s="1254"/>
      <c r="H440" s="1254"/>
      <c r="I440" s="1254"/>
      <c r="J440" s="1254"/>
      <c r="K440" s="1254"/>
      <c r="L440" s="1254"/>
      <c r="M440" s="1255">
        <f t="shared" si="14"/>
        <v>0</v>
      </c>
      <c r="N440" s="1266" t="s">
        <v>2893</v>
      </c>
      <c r="O440" s="1259" t="s">
        <v>3590</v>
      </c>
      <c r="P440" s="1258" t="s">
        <v>2720</v>
      </c>
      <c r="Q440" s="1259"/>
      <c r="R440" s="1258"/>
      <c r="S440" s="1259" t="s">
        <v>1923</v>
      </c>
      <c r="T440" s="1259" t="s">
        <v>3441</v>
      </c>
      <c r="U440" s="1260">
        <v>2</v>
      </c>
      <c r="V440" s="1261"/>
      <c r="W440" s="1262"/>
      <c r="X440" s="1262"/>
      <c r="Y440" s="1263"/>
      <c r="Z440" s="1262"/>
      <c r="AA440" s="1264"/>
      <c r="AB440" s="1261"/>
      <c r="AC440" s="1262"/>
      <c r="AD440" s="1262"/>
      <c r="AE440" s="1263"/>
      <c r="AF440" s="1262"/>
      <c r="AG440" s="1264"/>
    </row>
    <row r="441" spans="2:33" ht="15.75" hidden="1" customHeight="1" x14ac:dyDescent="0.2">
      <c r="B441" s="1250" t="str">
        <f t="shared" si="13"/>
        <v>PR14WSHWSW_D1</v>
      </c>
      <c r="C441" s="1251" t="s">
        <v>3583</v>
      </c>
      <c r="D441" s="1252" t="s">
        <v>2751</v>
      </c>
      <c r="E441" s="1253"/>
      <c r="F441" s="1254"/>
      <c r="G441" s="1254"/>
      <c r="H441" s="1254"/>
      <c r="I441" s="1254"/>
      <c r="J441" s="1254"/>
      <c r="K441" s="1254"/>
      <c r="L441" s="1254"/>
      <c r="M441" s="1255">
        <f t="shared" si="14"/>
        <v>0</v>
      </c>
      <c r="N441" s="1266" t="s">
        <v>2440</v>
      </c>
      <c r="O441" s="1259" t="s">
        <v>3591</v>
      </c>
      <c r="P441" s="1258" t="s">
        <v>2719</v>
      </c>
      <c r="Q441" s="1259" t="s">
        <v>2717</v>
      </c>
      <c r="R441" s="1258"/>
      <c r="S441" s="1259" t="s">
        <v>1912</v>
      </c>
      <c r="T441" s="1259" t="s">
        <v>2919</v>
      </c>
      <c r="U441" s="1260" t="s">
        <v>2824</v>
      </c>
      <c r="V441" s="1261"/>
      <c r="W441" s="1262"/>
      <c r="X441" s="1262"/>
      <c r="Y441" s="1263"/>
      <c r="Z441" s="1262"/>
      <c r="AA441" s="1264"/>
      <c r="AB441" s="1261"/>
      <c r="AC441" s="1262"/>
      <c r="AD441" s="1262"/>
      <c r="AE441" s="1263"/>
      <c r="AF441" s="1262"/>
      <c r="AG441" s="1264"/>
    </row>
    <row r="442" spans="2:33" ht="15.75" hidden="1" customHeight="1" x14ac:dyDescent="0.2">
      <c r="B442" s="1250" t="str">
        <f t="shared" si="13"/>
        <v>PR14WSHWSW_D2</v>
      </c>
      <c r="C442" s="1251" t="s">
        <v>3583</v>
      </c>
      <c r="D442" s="1252" t="s">
        <v>2751</v>
      </c>
      <c r="E442" s="1253"/>
      <c r="F442" s="1254"/>
      <c r="G442" s="1254"/>
      <c r="H442" s="1254"/>
      <c r="I442" s="1254"/>
      <c r="J442" s="1254"/>
      <c r="K442" s="1254"/>
      <c r="L442" s="1254"/>
      <c r="M442" s="1255">
        <f t="shared" si="14"/>
        <v>0</v>
      </c>
      <c r="N442" s="1266" t="s">
        <v>3041</v>
      </c>
      <c r="O442" s="1259" t="s">
        <v>3592</v>
      </c>
      <c r="P442" s="1258" t="s">
        <v>2720</v>
      </c>
      <c r="Q442" s="1259"/>
      <c r="R442" s="1258"/>
      <c r="S442" s="1259" t="s">
        <v>1923</v>
      </c>
      <c r="T442" s="1259" t="s">
        <v>3593</v>
      </c>
      <c r="U442" s="1265">
        <v>0</v>
      </c>
      <c r="V442" s="1261"/>
      <c r="W442" s="1262"/>
      <c r="X442" s="1262"/>
      <c r="Y442" s="1263"/>
      <c r="Z442" s="1262"/>
      <c r="AA442" s="1264"/>
      <c r="AB442" s="1261"/>
      <c r="AC442" s="1262"/>
      <c r="AD442" s="1262"/>
      <c r="AE442" s="1263"/>
      <c r="AF442" s="1262"/>
      <c r="AG442" s="1264"/>
    </row>
    <row r="443" spans="2:33" ht="15.75" hidden="1" customHeight="1" x14ac:dyDescent="0.2">
      <c r="B443" s="1250" t="str">
        <f t="shared" si="13"/>
        <v>PR14WSHWSW_D5</v>
      </c>
      <c r="C443" s="1251" t="s">
        <v>3583</v>
      </c>
      <c r="D443" s="1252" t="s">
        <v>2751</v>
      </c>
      <c r="E443" s="1253"/>
      <c r="F443" s="1254"/>
      <c r="G443" s="1254"/>
      <c r="H443" s="1254"/>
      <c r="I443" s="1254"/>
      <c r="J443" s="1254"/>
      <c r="K443" s="1254"/>
      <c r="L443" s="1254"/>
      <c r="M443" s="1255">
        <f t="shared" si="14"/>
        <v>0</v>
      </c>
      <c r="N443" s="1266" t="s">
        <v>3594</v>
      </c>
      <c r="O443" s="1259" t="s">
        <v>3595</v>
      </c>
      <c r="P443" s="1258" t="s">
        <v>2720</v>
      </c>
      <c r="Q443" s="1259"/>
      <c r="R443" s="1258"/>
      <c r="S443" s="1259" t="s">
        <v>1880</v>
      </c>
      <c r="T443" s="1259" t="s">
        <v>2823</v>
      </c>
      <c r="U443" s="1265">
        <v>0</v>
      </c>
      <c r="V443" s="1261"/>
      <c r="W443" s="1262"/>
      <c r="X443" s="1262"/>
      <c r="Y443" s="1263"/>
      <c r="Z443" s="1262"/>
      <c r="AA443" s="1264"/>
      <c r="AB443" s="1261"/>
      <c r="AC443" s="1262"/>
      <c r="AD443" s="1262"/>
      <c r="AE443" s="1263"/>
      <c r="AF443" s="1262"/>
      <c r="AG443" s="1264"/>
    </row>
    <row r="444" spans="2:33" ht="15.75" hidden="1" customHeight="1" x14ac:dyDescent="0.2">
      <c r="B444" s="1250" t="str">
        <f t="shared" si="13"/>
        <v>PR14WSHWSW_E1</v>
      </c>
      <c r="C444" s="1251" t="s">
        <v>3583</v>
      </c>
      <c r="D444" s="1252" t="s">
        <v>2751</v>
      </c>
      <c r="E444" s="1253"/>
      <c r="F444" s="1254"/>
      <c r="G444" s="1254"/>
      <c r="H444" s="1254"/>
      <c r="I444" s="1254"/>
      <c r="J444" s="1254"/>
      <c r="K444" s="1254"/>
      <c r="L444" s="1254"/>
      <c r="M444" s="1255">
        <f t="shared" si="14"/>
        <v>0</v>
      </c>
      <c r="N444" s="1266" t="s">
        <v>2482</v>
      </c>
      <c r="O444" s="1259" t="s">
        <v>3596</v>
      </c>
      <c r="P444" s="1258" t="s">
        <v>2720</v>
      </c>
      <c r="Q444" s="1259"/>
      <c r="R444" s="1258"/>
      <c r="S444" s="1259" t="s">
        <v>1880</v>
      </c>
      <c r="T444" s="1259" t="s">
        <v>3597</v>
      </c>
      <c r="U444" s="1265">
        <v>0</v>
      </c>
      <c r="V444" s="1261"/>
      <c r="W444" s="1262"/>
      <c r="X444" s="1262"/>
      <c r="Y444" s="1263"/>
      <c r="Z444" s="1262"/>
      <c r="AA444" s="1264"/>
      <c r="AB444" s="1261"/>
      <c r="AC444" s="1262"/>
      <c r="AD444" s="1262"/>
      <c r="AE444" s="1263"/>
      <c r="AF444" s="1262"/>
      <c r="AG444" s="1264"/>
    </row>
    <row r="445" spans="2:33" ht="15.75" hidden="1" customHeight="1" x14ac:dyDescent="0.2">
      <c r="B445" s="1250" t="str">
        <f t="shared" si="13"/>
        <v>PR14WSHWSW_F1</v>
      </c>
      <c r="C445" s="1251" t="s">
        <v>3583</v>
      </c>
      <c r="D445" s="1252" t="s">
        <v>2751</v>
      </c>
      <c r="E445" s="1253"/>
      <c r="F445" s="1254"/>
      <c r="G445" s="1254"/>
      <c r="H445" s="1254"/>
      <c r="I445" s="1254"/>
      <c r="J445" s="1254"/>
      <c r="K445" s="1254"/>
      <c r="L445" s="1254"/>
      <c r="M445" s="1255">
        <f t="shared" si="14"/>
        <v>0</v>
      </c>
      <c r="N445" s="1266" t="s">
        <v>2492</v>
      </c>
      <c r="O445" s="1259" t="s">
        <v>3598</v>
      </c>
      <c r="P445" s="1258" t="s">
        <v>2721</v>
      </c>
      <c r="Q445" s="1259" t="s">
        <v>2717</v>
      </c>
      <c r="R445" s="1258"/>
      <c r="S445" s="1259" t="s">
        <v>2827</v>
      </c>
      <c r="T445" s="1259" t="s">
        <v>2887</v>
      </c>
      <c r="U445" s="1260" t="s">
        <v>2824</v>
      </c>
      <c r="V445" s="1261"/>
      <c r="W445" s="1262"/>
      <c r="X445" s="1262"/>
      <c r="Y445" s="1263"/>
      <c r="Z445" s="1262"/>
      <c r="AA445" s="1264"/>
      <c r="AB445" s="1261"/>
      <c r="AC445" s="1262"/>
      <c r="AD445" s="1262"/>
      <c r="AE445" s="1263"/>
      <c r="AF445" s="1262"/>
      <c r="AG445" s="1264"/>
    </row>
    <row r="446" spans="2:33" ht="15.75" hidden="1" customHeight="1" x14ac:dyDescent="0.2">
      <c r="B446" s="1250" t="str">
        <f t="shared" si="13"/>
        <v>PR14WSHWSW_F2</v>
      </c>
      <c r="C446" s="1251" t="s">
        <v>3583</v>
      </c>
      <c r="D446" s="1252" t="s">
        <v>2751</v>
      </c>
      <c r="E446" s="1253"/>
      <c r="F446" s="1254"/>
      <c r="G446" s="1254"/>
      <c r="H446" s="1254"/>
      <c r="I446" s="1254"/>
      <c r="J446" s="1254"/>
      <c r="K446" s="1254"/>
      <c r="L446" s="1254"/>
      <c r="M446" s="1255">
        <f t="shared" si="14"/>
        <v>0</v>
      </c>
      <c r="N446" s="1266" t="s">
        <v>3127</v>
      </c>
      <c r="O446" s="1259" t="s">
        <v>3599</v>
      </c>
      <c r="P446" s="1258" t="s">
        <v>2719</v>
      </c>
      <c r="Q446" s="1259" t="s">
        <v>2717</v>
      </c>
      <c r="R446" s="1258"/>
      <c r="S446" s="1259" t="s">
        <v>1923</v>
      </c>
      <c r="T446" s="1259" t="s">
        <v>2754</v>
      </c>
      <c r="U446" s="1265">
        <v>0</v>
      </c>
      <c r="V446" s="1261"/>
      <c r="W446" s="1262"/>
      <c r="X446" s="1262"/>
      <c r="Y446" s="1263"/>
      <c r="Z446" s="1262"/>
      <c r="AA446" s="1264"/>
      <c r="AB446" s="1261"/>
      <c r="AC446" s="1262"/>
      <c r="AD446" s="1262"/>
      <c r="AE446" s="1263"/>
      <c r="AF446" s="1262"/>
      <c r="AG446" s="1264"/>
    </row>
    <row r="447" spans="2:33" ht="15.75" hidden="1" customHeight="1" x14ac:dyDescent="0.2">
      <c r="B447" s="1250" t="str">
        <f t="shared" si="13"/>
        <v>PR14WSHWSW_F3</v>
      </c>
      <c r="C447" s="1251" t="s">
        <v>3583</v>
      </c>
      <c r="D447" s="1252" t="s">
        <v>2751</v>
      </c>
      <c r="E447" s="1253"/>
      <c r="F447" s="1254"/>
      <c r="G447" s="1254"/>
      <c r="H447" s="1254"/>
      <c r="I447" s="1254"/>
      <c r="J447" s="1254"/>
      <c r="K447" s="1254"/>
      <c r="L447" s="1254"/>
      <c r="M447" s="1255">
        <f t="shared" si="14"/>
        <v>0</v>
      </c>
      <c r="N447" s="1266" t="s">
        <v>3600</v>
      </c>
      <c r="O447" s="1259" t="s">
        <v>3601</v>
      </c>
      <c r="P447" s="1258" t="s">
        <v>2721</v>
      </c>
      <c r="Q447" s="1259" t="s">
        <v>2717</v>
      </c>
      <c r="R447" s="1258"/>
      <c r="S447" s="1259" t="s">
        <v>1880</v>
      </c>
      <c r="T447" s="1259" t="s">
        <v>3602</v>
      </c>
      <c r="U447" s="1265">
        <v>0</v>
      </c>
      <c r="V447" s="1261"/>
      <c r="W447" s="1262"/>
      <c r="X447" s="1262"/>
      <c r="Y447" s="1263"/>
      <c r="Z447" s="1262"/>
      <c r="AA447" s="1264"/>
      <c r="AB447" s="1261"/>
      <c r="AC447" s="1262"/>
      <c r="AD447" s="1262"/>
      <c r="AE447" s="1263"/>
      <c r="AF447" s="1262"/>
      <c r="AG447" s="1264"/>
    </row>
    <row r="448" spans="2:33" ht="15.75" hidden="1" customHeight="1" x14ac:dyDescent="0.2">
      <c r="B448" s="1250" t="str">
        <f t="shared" si="13"/>
        <v>PR14WSHWSWW_B2</v>
      </c>
      <c r="C448" s="1251" t="s">
        <v>3583</v>
      </c>
      <c r="D448" s="1252" t="s">
        <v>2833</v>
      </c>
      <c r="E448" s="1253"/>
      <c r="F448" s="1254"/>
      <c r="G448" s="1254"/>
      <c r="H448" s="1254"/>
      <c r="I448" s="1254"/>
      <c r="J448" s="1254"/>
      <c r="K448" s="1254"/>
      <c r="L448" s="1254"/>
      <c r="M448" s="1255">
        <f t="shared" si="14"/>
        <v>0</v>
      </c>
      <c r="N448" s="1266" t="s">
        <v>2936</v>
      </c>
      <c r="O448" s="1259" t="s">
        <v>3603</v>
      </c>
      <c r="P448" s="1258" t="s">
        <v>2720</v>
      </c>
      <c r="Q448" s="1259"/>
      <c r="R448" s="1258"/>
      <c r="S448" s="1259" t="s">
        <v>1880</v>
      </c>
      <c r="T448" s="1259" t="s">
        <v>3604</v>
      </c>
      <c r="U448" s="1260">
        <v>1</v>
      </c>
      <c r="V448" s="1261"/>
      <c r="W448" s="1262"/>
      <c r="X448" s="1262"/>
      <c r="Y448" s="1263"/>
      <c r="Z448" s="1262"/>
      <c r="AA448" s="1264"/>
      <c r="AB448" s="1261"/>
      <c r="AC448" s="1262"/>
      <c r="AD448" s="1262"/>
      <c r="AE448" s="1263"/>
      <c r="AF448" s="1262"/>
      <c r="AG448" s="1264"/>
    </row>
    <row r="449" spans="2:33" ht="15.75" hidden="1" customHeight="1" x14ac:dyDescent="0.2">
      <c r="B449" s="1250" t="str">
        <f t="shared" si="13"/>
        <v>PR14WSHWSWW_B3</v>
      </c>
      <c r="C449" s="1251" t="s">
        <v>3583</v>
      </c>
      <c r="D449" s="1252" t="s">
        <v>2833</v>
      </c>
      <c r="E449" s="1253"/>
      <c r="F449" s="1254"/>
      <c r="G449" s="1254"/>
      <c r="H449" s="1254"/>
      <c r="I449" s="1254"/>
      <c r="J449" s="1254"/>
      <c r="K449" s="1254"/>
      <c r="L449" s="1254"/>
      <c r="M449" s="1255">
        <f t="shared" si="14"/>
        <v>0</v>
      </c>
      <c r="N449" s="1266" t="s">
        <v>2939</v>
      </c>
      <c r="O449" s="1259" t="s">
        <v>3605</v>
      </c>
      <c r="P449" s="1258" t="s">
        <v>2719</v>
      </c>
      <c r="Q449" s="1259" t="s">
        <v>2717</v>
      </c>
      <c r="R449" s="1258"/>
      <c r="S449" s="1259" t="s">
        <v>1923</v>
      </c>
      <c r="T449" s="1259" t="s">
        <v>2852</v>
      </c>
      <c r="U449" s="1265">
        <v>0</v>
      </c>
      <c r="V449" s="1261"/>
      <c r="W449" s="1262"/>
      <c r="X449" s="1262"/>
      <c r="Y449" s="1263"/>
      <c r="Z449" s="1262"/>
      <c r="AA449" s="1264"/>
      <c r="AB449" s="1261"/>
      <c r="AC449" s="1262"/>
      <c r="AD449" s="1262"/>
      <c r="AE449" s="1263"/>
      <c r="AF449" s="1262"/>
      <c r="AG449" s="1264"/>
    </row>
    <row r="450" spans="2:33" ht="15.75" hidden="1" customHeight="1" x14ac:dyDescent="0.2">
      <c r="B450" s="1250" t="str">
        <f t="shared" si="13"/>
        <v>PR14WSHWSWW_C1</v>
      </c>
      <c r="C450" s="1251" t="s">
        <v>3583</v>
      </c>
      <c r="D450" s="1252" t="s">
        <v>2833</v>
      </c>
      <c r="E450" s="1253"/>
      <c r="F450" s="1254"/>
      <c r="G450" s="1254"/>
      <c r="H450" s="1254"/>
      <c r="I450" s="1254"/>
      <c r="J450" s="1254"/>
      <c r="K450" s="1254"/>
      <c r="L450" s="1254"/>
      <c r="M450" s="1255">
        <f t="shared" si="14"/>
        <v>0</v>
      </c>
      <c r="N450" s="1266" t="s">
        <v>2398</v>
      </c>
      <c r="O450" s="1259" t="s">
        <v>3606</v>
      </c>
      <c r="P450" s="1258" t="s">
        <v>2721</v>
      </c>
      <c r="Q450" s="1259" t="s">
        <v>2717</v>
      </c>
      <c r="R450" s="1258"/>
      <c r="S450" s="1259" t="s">
        <v>1923</v>
      </c>
      <c r="T450" s="1259" t="s">
        <v>3607</v>
      </c>
      <c r="U450" s="1265">
        <v>0</v>
      </c>
      <c r="V450" s="1261"/>
      <c r="W450" s="1262"/>
      <c r="X450" s="1262"/>
      <c r="Y450" s="1263"/>
      <c r="Z450" s="1262"/>
      <c r="AA450" s="1264"/>
      <c r="AB450" s="1261"/>
      <c r="AC450" s="1262"/>
      <c r="AD450" s="1262"/>
      <c r="AE450" s="1263"/>
      <c r="AF450" s="1262"/>
      <c r="AG450" s="1264"/>
    </row>
    <row r="451" spans="2:33" ht="15.75" hidden="1" customHeight="1" x14ac:dyDescent="0.2">
      <c r="B451" s="1250" t="str">
        <f t="shared" si="13"/>
        <v>PR14WSHWSWW_C2</v>
      </c>
      <c r="C451" s="1251" t="s">
        <v>3583</v>
      </c>
      <c r="D451" s="1252" t="s">
        <v>2833</v>
      </c>
      <c r="E451" s="1253"/>
      <c r="F451" s="1254"/>
      <c r="G451" s="1254"/>
      <c r="H451" s="1254"/>
      <c r="I451" s="1254"/>
      <c r="J451" s="1254"/>
      <c r="K451" s="1254"/>
      <c r="L451" s="1254"/>
      <c r="M451" s="1255">
        <f t="shared" si="14"/>
        <v>0</v>
      </c>
      <c r="N451" s="1266" t="s">
        <v>2893</v>
      </c>
      <c r="O451" s="1259" t="s">
        <v>3590</v>
      </c>
      <c r="P451" s="1258" t="s">
        <v>2720</v>
      </c>
      <c r="Q451" s="1259"/>
      <c r="R451" s="1258"/>
      <c r="S451" s="1259" t="s">
        <v>1923</v>
      </c>
      <c r="T451" s="1259" t="s">
        <v>3441</v>
      </c>
      <c r="U451" s="1260">
        <v>2</v>
      </c>
      <c r="V451" s="1261"/>
      <c r="W451" s="1262"/>
      <c r="X451" s="1262"/>
      <c r="Y451" s="1263"/>
      <c r="Z451" s="1262"/>
      <c r="AA451" s="1264"/>
      <c r="AB451" s="1261"/>
      <c r="AC451" s="1262"/>
      <c r="AD451" s="1262"/>
      <c r="AE451" s="1263"/>
      <c r="AF451" s="1262"/>
      <c r="AG451" s="1264"/>
    </row>
    <row r="452" spans="2:33" ht="15.75" hidden="1" customHeight="1" x14ac:dyDescent="0.2">
      <c r="B452" s="1250" t="str">
        <f t="shared" si="13"/>
        <v>PR14WSHWSWW_D1</v>
      </c>
      <c r="C452" s="1251" t="s">
        <v>3583</v>
      </c>
      <c r="D452" s="1252" t="s">
        <v>2833</v>
      </c>
      <c r="E452" s="1253"/>
      <c r="F452" s="1254"/>
      <c r="G452" s="1254"/>
      <c r="H452" s="1254"/>
      <c r="I452" s="1254"/>
      <c r="J452" s="1254"/>
      <c r="K452" s="1254"/>
      <c r="L452" s="1254"/>
      <c r="M452" s="1255">
        <f t="shared" si="14"/>
        <v>0</v>
      </c>
      <c r="N452" s="1266" t="s">
        <v>2440</v>
      </c>
      <c r="O452" s="1259" t="s">
        <v>3591</v>
      </c>
      <c r="P452" s="1258" t="s">
        <v>2719</v>
      </c>
      <c r="Q452" s="1259" t="s">
        <v>2717</v>
      </c>
      <c r="R452" s="1258"/>
      <c r="S452" s="1259" t="s">
        <v>1912</v>
      </c>
      <c r="T452" s="1259" t="s">
        <v>2919</v>
      </c>
      <c r="U452" s="1260" t="s">
        <v>2824</v>
      </c>
      <c r="V452" s="1261"/>
      <c r="W452" s="1262"/>
      <c r="X452" s="1262"/>
      <c r="Y452" s="1263"/>
      <c r="Z452" s="1262"/>
      <c r="AA452" s="1264"/>
      <c r="AB452" s="1261"/>
      <c r="AC452" s="1262"/>
      <c r="AD452" s="1262"/>
      <c r="AE452" s="1263"/>
      <c r="AF452" s="1262"/>
      <c r="AG452" s="1264"/>
    </row>
    <row r="453" spans="2:33" ht="15.75" hidden="1" customHeight="1" x14ac:dyDescent="0.2">
      <c r="B453" s="1250" t="str">
        <f t="shared" si="13"/>
        <v>PR14WSHWSWW_D2</v>
      </c>
      <c r="C453" s="1251" t="s">
        <v>3583</v>
      </c>
      <c r="D453" s="1252" t="s">
        <v>2833</v>
      </c>
      <c r="E453" s="1253"/>
      <c r="F453" s="1254"/>
      <c r="G453" s="1254"/>
      <c r="H453" s="1254"/>
      <c r="I453" s="1254"/>
      <c r="J453" s="1254"/>
      <c r="K453" s="1254"/>
      <c r="L453" s="1254"/>
      <c r="M453" s="1255">
        <f t="shared" si="14"/>
        <v>0</v>
      </c>
      <c r="N453" s="1266" t="s">
        <v>3041</v>
      </c>
      <c r="O453" s="1259" t="s">
        <v>3592</v>
      </c>
      <c r="P453" s="1258" t="s">
        <v>2720</v>
      </c>
      <c r="Q453" s="1259"/>
      <c r="R453" s="1258"/>
      <c r="S453" s="1259" t="s">
        <v>1923</v>
      </c>
      <c r="T453" s="1259" t="s">
        <v>3593</v>
      </c>
      <c r="U453" s="1265">
        <v>0</v>
      </c>
      <c r="V453" s="1261"/>
      <c r="W453" s="1262"/>
      <c r="X453" s="1262"/>
      <c r="Y453" s="1263"/>
      <c r="Z453" s="1262"/>
      <c r="AA453" s="1264"/>
      <c r="AB453" s="1261"/>
      <c r="AC453" s="1262"/>
      <c r="AD453" s="1262"/>
      <c r="AE453" s="1263"/>
      <c r="AF453" s="1262"/>
      <c r="AG453" s="1264"/>
    </row>
    <row r="454" spans="2:33" ht="15.75" hidden="1" customHeight="1" x14ac:dyDescent="0.2">
      <c r="B454" s="1250" t="str">
        <f t="shared" ref="B454:B517" si="15">CONCATENATE("PR14", C454, D454, "_", N454)</f>
        <v>PR14WSHWSWW_D3</v>
      </c>
      <c r="C454" s="1251" t="s">
        <v>3583</v>
      </c>
      <c r="D454" s="1252" t="s">
        <v>2833</v>
      </c>
      <c r="E454" s="1253"/>
      <c r="F454" s="1254"/>
      <c r="G454" s="1254"/>
      <c r="H454" s="1254"/>
      <c r="I454" s="1254"/>
      <c r="J454" s="1254"/>
      <c r="K454" s="1254"/>
      <c r="L454" s="1254"/>
      <c r="M454" s="1255">
        <f t="shared" si="14"/>
        <v>0</v>
      </c>
      <c r="N454" s="1266" t="s">
        <v>3044</v>
      </c>
      <c r="O454" s="1259" t="s">
        <v>3608</v>
      </c>
      <c r="P454" s="1258" t="s">
        <v>2719</v>
      </c>
      <c r="Q454" s="1259" t="s">
        <v>2717</v>
      </c>
      <c r="R454" s="1258"/>
      <c r="S454" s="1259" t="s">
        <v>1923</v>
      </c>
      <c r="T454" s="1259" t="s">
        <v>3609</v>
      </c>
      <c r="U454" s="1265">
        <v>0</v>
      </c>
      <c r="V454" s="1261"/>
      <c r="W454" s="1262"/>
      <c r="X454" s="1262"/>
      <c r="Y454" s="1263"/>
      <c r="Z454" s="1262"/>
      <c r="AA454" s="1264"/>
      <c r="AB454" s="1261"/>
      <c r="AC454" s="1262"/>
      <c r="AD454" s="1262"/>
      <c r="AE454" s="1263"/>
      <c r="AF454" s="1262"/>
      <c r="AG454" s="1264"/>
    </row>
    <row r="455" spans="2:33" ht="15.75" hidden="1" customHeight="1" x14ac:dyDescent="0.2">
      <c r="B455" s="1250" t="str">
        <f t="shared" si="15"/>
        <v>PR14WSHWSWW_D5</v>
      </c>
      <c r="C455" s="1251" t="s">
        <v>3583</v>
      </c>
      <c r="D455" s="1252" t="s">
        <v>2833</v>
      </c>
      <c r="E455" s="1253"/>
      <c r="F455" s="1254"/>
      <c r="G455" s="1254"/>
      <c r="H455" s="1254"/>
      <c r="I455" s="1254"/>
      <c r="J455" s="1254"/>
      <c r="K455" s="1254"/>
      <c r="L455" s="1254"/>
      <c r="M455" s="1255">
        <f t="shared" ref="M455:M518" si="16">SUM(E455:L455)</f>
        <v>0</v>
      </c>
      <c r="N455" s="1266" t="s">
        <v>3594</v>
      </c>
      <c r="O455" s="1259" t="s">
        <v>3610</v>
      </c>
      <c r="P455" s="1258" t="s">
        <v>2720</v>
      </c>
      <c r="Q455" s="1259"/>
      <c r="R455" s="1258"/>
      <c r="S455" s="1259" t="s">
        <v>1880</v>
      </c>
      <c r="T455" s="1259" t="s">
        <v>2823</v>
      </c>
      <c r="U455" s="1265">
        <v>0</v>
      </c>
      <c r="V455" s="1261"/>
      <c r="W455" s="1262"/>
      <c r="X455" s="1262"/>
      <c r="Y455" s="1263"/>
      <c r="Z455" s="1262"/>
      <c r="AA455" s="1264"/>
      <c r="AB455" s="1261"/>
      <c r="AC455" s="1262"/>
      <c r="AD455" s="1262"/>
      <c r="AE455" s="1263"/>
      <c r="AF455" s="1262"/>
      <c r="AG455" s="1264"/>
    </row>
    <row r="456" spans="2:33" ht="15.75" hidden="1" customHeight="1" x14ac:dyDescent="0.2">
      <c r="B456" s="1250" t="str">
        <f t="shared" si="15"/>
        <v>PR14WSHWSWW_E1</v>
      </c>
      <c r="C456" s="1251" t="s">
        <v>3583</v>
      </c>
      <c r="D456" s="1252" t="s">
        <v>2833</v>
      </c>
      <c r="E456" s="1253"/>
      <c r="F456" s="1254"/>
      <c r="G456" s="1254"/>
      <c r="H456" s="1254"/>
      <c r="I456" s="1254"/>
      <c r="J456" s="1254"/>
      <c r="K456" s="1254"/>
      <c r="L456" s="1254"/>
      <c r="M456" s="1255">
        <f t="shared" si="16"/>
        <v>0</v>
      </c>
      <c r="N456" s="1266" t="s">
        <v>2482</v>
      </c>
      <c r="O456" s="1259" t="s">
        <v>3596</v>
      </c>
      <c r="P456" s="1258" t="s">
        <v>2720</v>
      </c>
      <c r="Q456" s="1259"/>
      <c r="R456" s="1258"/>
      <c r="S456" s="1259" t="s">
        <v>1880</v>
      </c>
      <c r="T456" s="1259" t="s">
        <v>3597</v>
      </c>
      <c r="U456" s="1265">
        <v>0</v>
      </c>
      <c r="V456" s="1261"/>
      <c r="W456" s="1262"/>
      <c r="X456" s="1262"/>
      <c r="Y456" s="1263"/>
      <c r="Z456" s="1262"/>
      <c r="AA456" s="1264"/>
      <c r="AB456" s="1261"/>
      <c r="AC456" s="1262"/>
      <c r="AD456" s="1262"/>
      <c r="AE456" s="1263"/>
      <c r="AF456" s="1262"/>
      <c r="AG456" s="1264"/>
    </row>
    <row r="457" spans="2:33" ht="15.75" hidden="1" customHeight="1" x14ac:dyDescent="0.2">
      <c r="B457" s="1250" t="str">
        <f t="shared" si="15"/>
        <v>PR14WSHWSWW_F1</v>
      </c>
      <c r="C457" s="1251" t="s">
        <v>3583</v>
      </c>
      <c r="D457" s="1252" t="s">
        <v>2833</v>
      </c>
      <c r="E457" s="1253"/>
      <c r="F457" s="1254"/>
      <c r="G457" s="1254"/>
      <c r="H457" s="1254"/>
      <c r="I457" s="1254"/>
      <c r="J457" s="1254"/>
      <c r="K457" s="1254"/>
      <c r="L457" s="1254"/>
      <c r="M457" s="1255">
        <f t="shared" si="16"/>
        <v>0</v>
      </c>
      <c r="N457" s="1266" t="s">
        <v>2492</v>
      </c>
      <c r="O457" s="1259" t="s">
        <v>3598</v>
      </c>
      <c r="P457" s="1258" t="s">
        <v>2721</v>
      </c>
      <c r="Q457" s="1259" t="s">
        <v>2717</v>
      </c>
      <c r="R457" s="1258"/>
      <c r="S457" s="1259" t="s">
        <v>2827</v>
      </c>
      <c r="T457" s="1259" t="s">
        <v>2887</v>
      </c>
      <c r="U457" s="1260" t="s">
        <v>2824</v>
      </c>
      <c r="V457" s="1261"/>
      <c r="W457" s="1262"/>
      <c r="X457" s="1262"/>
      <c r="Y457" s="1263"/>
      <c r="Z457" s="1262"/>
      <c r="AA457" s="1264"/>
      <c r="AB457" s="1261"/>
      <c r="AC457" s="1262"/>
      <c r="AD457" s="1262"/>
      <c r="AE457" s="1263"/>
      <c r="AF457" s="1262"/>
      <c r="AG457" s="1264"/>
    </row>
    <row r="458" spans="2:33" ht="15.75" hidden="1" customHeight="1" x14ac:dyDescent="0.2">
      <c r="B458" s="1250" t="str">
        <f t="shared" si="15"/>
        <v>PR14WSHWSWW_F3</v>
      </c>
      <c r="C458" s="1251" t="s">
        <v>3583</v>
      </c>
      <c r="D458" s="1252" t="s">
        <v>2833</v>
      </c>
      <c r="E458" s="1253"/>
      <c r="F458" s="1254"/>
      <c r="G458" s="1254"/>
      <c r="H458" s="1254"/>
      <c r="I458" s="1254"/>
      <c r="J458" s="1254"/>
      <c r="K458" s="1254"/>
      <c r="L458" s="1254"/>
      <c r="M458" s="1255">
        <f t="shared" si="16"/>
        <v>0</v>
      </c>
      <c r="N458" s="1266" t="s">
        <v>3600</v>
      </c>
      <c r="O458" s="1259" t="s">
        <v>3601</v>
      </c>
      <c r="P458" s="1258" t="s">
        <v>2721</v>
      </c>
      <c r="Q458" s="1259" t="s">
        <v>2717</v>
      </c>
      <c r="R458" s="1258"/>
      <c r="S458" s="1259" t="s">
        <v>1880</v>
      </c>
      <c r="T458" s="1259" t="s">
        <v>3602</v>
      </c>
      <c r="U458" s="1265">
        <v>0</v>
      </c>
      <c r="V458" s="1261"/>
      <c r="W458" s="1262"/>
      <c r="X458" s="1262"/>
      <c r="Y458" s="1263"/>
      <c r="Z458" s="1262"/>
      <c r="AA458" s="1264"/>
      <c r="AB458" s="1261"/>
      <c r="AC458" s="1262"/>
      <c r="AD458" s="1262"/>
      <c r="AE458" s="1263"/>
      <c r="AF458" s="1262"/>
      <c r="AG458" s="1264"/>
    </row>
    <row r="459" spans="2:33" ht="15.75" hidden="1" customHeight="1" x14ac:dyDescent="0.2">
      <c r="B459" s="1250" t="str">
        <f t="shared" si="15"/>
        <v>PR14WSHNHHR_D1</v>
      </c>
      <c r="C459" s="1251" t="s">
        <v>3583</v>
      </c>
      <c r="D459" s="1252" t="s">
        <v>2946</v>
      </c>
      <c r="E459" s="1253"/>
      <c r="F459" s="1254"/>
      <c r="G459" s="1254"/>
      <c r="H459" s="1254"/>
      <c r="I459" s="1254"/>
      <c r="J459" s="1254"/>
      <c r="K459" s="1254"/>
      <c r="L459" s="1254"/>
      <c r="M459" s="1255">
        <f t="shared" si="16"/>
        <v>0</v>
      </c>
      <c r="N459" s="1266" t="s">
        <v>2440</v>
      </c>
      <c r="O459" s="1259" t="s">
        <v>3591</v>
      </c>
      <c r="P459" s="1258" t="s">
        <v>2719</v>
      </c>
      <c r="Q459" s="1259" t="s">
        <v>2717</v>
      </c>
      <c r="R459" s="1258"/>
      <c r="S459" s="1259" t="s">
        <v>1912</v>
      </c>
      <c r="T459" s="1259" t="s">
        <v>2919</v>
      </c>
      <c r="U459" s="1260" t="s">
        <v>2824</v>
      </c>
      <c r="V459" s="1261"/>
      <c r="W459" s="1262"/>
      <c r="X459" s="1262"/>
      <c r="Y459" s="1263"/>
      <c r="Z459" s="1262"/>
      <c r="AA459" s="1264"/>
      <c r="AB459" s="1261"/>
      <c r="AC459" s="1262"/>
      <c r="AD459" s="1262"/>
      <c r="AE459" s="1263"/>
      <c r="AF459" s="1262"/>
      <c r="AG459" s="1264"/>
    </row>
    <row r="460" spans="2:33" ht="15.75" hidden="1" customHeight="1" x14ac:dyDescent="0.2">
      <c r="B460" s="1250" t="str">
        <f t="shared" si="15"/>
        <v>PR14WSHNHHR_D4</v>
      </c>
      <c r="C460" s="1251" t="s">
        <v>3583</v>
      </c>
      <c r="D460" s="1252" t="s">
        <v>2946</v>
      </c>
      <c r="E460" s="1253"/>
      <c r="F460" s="1254"/>
      <c r="G460" s="1254"/>
      <c r="H460" s="1254"/>
      <c r="I460" s="1254"/>
      <c r="J460" s="1254"/>
      <c r="K460" s="1254"/>
      <c r="L460" s="1254"/>
      <c r="M460" s="1255">
        <f t="shared" si="16"/>
        <v>0</v>
      </c>
      <c r="N460" s="1266" t="s">
        <v>3611</v>
      </c>
      <c r="O460" s="1259" t="s">
        <v>3612</v>
      </c>
      <c r="P460" s="1258" t="s">
        <v>2721</v>
      </c>
      <c r="Q460" s="1259" t="s">
        <v>2717</v>
      </c>
      <c r="R460" s="1258"/>
      <c r="S460" s="1259" t="s">
        <v>1880</v>
      </c>
      <c r="T460" s="1259" t="s">
        <v>2823</v>
      </c>
      <c r="U460" s="1265">
        <v>0</v>
      </c>
      <c r="V460" s="1261"/>
      <c r="W460" s="1262"/>
      <c r="X460" s="1262"/>
      <c r="Y460" s="1263"/>
      <c r="Z460" s="1262"/>
      <c r="AA460" s="1264"/>
      <c r="AB460" s="1261"/>
      <c r="AC460" s="1262"/>
      <c r="AD460" s="1262"/>
      <c r="AE460" s="1263"/>
      <c r="AF460" s="1262"/>
      <c r="AG460" s="1264"/>
    </row>
    <row r="461" spans="2:33" ht="15.75" hidden="1" customHeight="1" x14ac:dyDescent="0.2">
      <c r="B461" s="1250" t="str">
        <f t="shared" si="15"/>
        <v>PR14WSHNHHR_D5</v>
      </c>
      <c r="C461" s="1251" t="s">
        <v>3583</v>
      </c>
      <c r="D461" s="1252" t="s">
        <v>2946</v>
      </c>
      <c r="E461" s="1253"/>
      <c r="F461" s="1254"/>
      <c r="G461" s="1254"/>
      <c r="H461" s="1254"/>
      <c r="I461" s="1254"/>
      <c r="J461" s="1254"/>
      <c r="K461" s="1254"/>
      <c r="L461" s="1254"/>
      <c r="M461" s="1255">
        <f t="shared" si="16"/>
        <v>0</v>
      </c>
      <c r="N461" s="1266" t="s">
        <v>3594</v>
      </c>
      <c r="O461" s="1259" t="s">
        <v>3595</v>
      </c>
      <c r="P461" s="1258" t="s">
        <v>2720</v>
      </c>
      <c r="Q461" s="1259"/>
      <c r="R461" s="1258"/>
      <c r="S461" s="1259" t="s">
        <v>1880</v>
      </c>
      <c r="T461" s="1259" t="s">
        <v>2823</v>
      </c>
      <c r="U461" s="1265">
        <v>0</v>
      </c>
      <c r="V461" s="1261"/>
      <c r="W461" s="1262"/>
      <c r="X461" s="1262"/>
      <c r="Y461" s="1263"/>
      <c r="Z461" s="1262"/>
      <c r="AA461" s="1264"/>
      <c r="AB461" s="1261"/>
      <c r="AC461" s="1262"/>
      <c r="AD461" s="1262"/>
      <c r="AE461" s="1263"/>
      <c r="AF461" s="1262"/>
      <c r="AG461" s="1264"/>
    </row>
    <row r="462" spans="2:33" ht="15.75" hidden="1" customHeight="1" x14ac:dyDescent="0.2">
      <c r="B462" s="1250" t="str">
        <f t="shared" si="15"/>
        <v>PR14WSHNHHR_E1</v>
      </c>
      <c r="C462" s="1251" t="s">
        <v>3583</v>
      </c>
      <c r="D462" s="1252" t="s">
        <v>2946</v>
      </c>
      <c r="E462" s="1253"/>
      <c r="F462" s="1254"/>
      <c r="G462" s="1254"/>
      <c r="H462" s="1254"/>
      <c r="I462" s="1254"/>
      <c r="J462" s="1254"/>
      <c r="K462" s="1254"/>
      <c r="L462" s="1254"/>
      <c r="M462" s="1255">
        <f t="shared" si="16"/>
        <v>0</v>
      </c>
      <c r="N462" s="1266" t="s">
        <v>2482</v>
      </c>
      <c r="O462" s="1259" t="s">
        <v>3596</v>
      </c>
      <c r="P462" s="1258" t="s">
        <v>2720</v>
      </c>
      <c r="Q462" s="1259"/>
      <c r="R462" s="1258"/>
      <c r="S462" s="1259" t="s">
        <v>1880</v>
      </c>
      <c r="T462" s="1259" t="s">
        <v>3597</v>
      </c>
      <c r="U462" s="1265">
        <v>0</v>
      </c>
      <c r="V462" s="1261"/>
      <c r="W462" s="1262"/>
      <c r="X462" s="1262"/>
      <c r="Y462" s="1263"/>
      <c r="Z462" s="1262"/>
      <c r="AA462" s="1264"/>
      <c r="AB462" s="1261"/>
      <c r="AC462" s="1262"/>
      <c r="AD462" s="1262"/>
      <c r="AE462" s="1263"/>
      <c r="AF462" s="1262"/>
      <c r="AG462" s="1264"/>
    </row>
    <row r="463" spans="2:33" ht="15.75" hidden="1" customHeight="1" x14ac:dyDescent="0.2">
      <c r="B463" s="1250" t="str">
        <f t="shared" si="15"/>
        <v>PR14WSHHHR_D1</v>
      </c>
      <c r="C463" s="1251" t="s">
        <v>3583</v>
      </c>
      <c r="D463" s="1252" t="s">
        <v>2782</v>
      </c>
      <c r="E463" s="1253"/>
      <c r="F463" s="1254"/>
      <c r="G463" s="1254"/>
      <c r="H463" s="1254"/>
      <c r="I463" s="1254"/>
      <c r="J463" s="1254"/>
      <c r="K463" s="1254"/>
      <c r="L463" s="1254"/>
      <c r="M463" s="1255">
        <f t="shared" si="16"/>
        <v>0</v>
      </c>
      <c r="N463" s="1266" t="s">
        <v>2440</v>
      </c>
      <c r="O463" s="1259" t="s">
        <v>3591</v>
      </c>
      <c r="P463" s="1258" t="s">
        <v>2719</v>
      </c>
      <c r="Q463" s="1259" t="s">
        <v>2717</v>
      </c>
      <c r="R463" s="1258"/>
      <c r="S463" s="1259" t="s">
        <v>1912</v>
      </c>
      <c r="T463" s="1259" t="s">
        <v>2919</v>
      </c>
      <c r="U463" s="1260" t="s">
        <v>2824</v>
      </c>
      <c r="V463" s="1261"/>
      <c r="W463" s="1262"/>
      <c r="X463" s="1262"/>
      <c r="Y463" s="1263"/>
      <c r="Z463" s="1262"/>
      <c r="AA463" s="1264"/>
      <c r="AB463" s="1261"/>
      <c r="AC463" s="1262"/>
      <c r="AD463" s="1262"/>
      <c r="AE463" s="1263"/>
      <c r="AF463" s="1262"/>
      <c r="AG463" s="1264"/>
    </row>
    <row r="464" spans="2:33" ht="15.75" hidden="1" customHeight="1" x14ac:dyDescent="0.2">
      <c r="B464" s="1250" t="str">
        <f t="shared" si="15"/>
        <v>PR14WSHHHR_D5</v>
      </c>
      <c r="C464" s="1251" t="s">
        <v>3583</v>
      </c>
      <c r="D464" s="1252" t="s">
        <v>2782</v>
      </c>
      <c r="E464" s="1253"/>
      <c r="F464" s="1254"/>
      <c r="G464" s="1254"/>
      <c r="H464" s="1254"/>
      <c r="I464" s="1254"/>
      <c r="J464" s="1254"/>
      <c r="K464" s="1254"/>
      <c r="L464" s="1254"/>
      <c r="M464" s="1255">
        <f t="shared" si="16"/>
        <v>0</v>
      </c>
      <c r="N464" s="1266" t="s">
        <v>3594</v>
      </c>
      <c r="O464" s="1259" t="s">
        <v>3595</v>
      </c>
      <c r="P464" s="1258" t="s">
        <v>2720</v>
      </c>
      <c r="Q464" s="1259"/>
      <c r="R464" s="1258"/>
      <c r="S464" s="1259" t="s">
        <v>1880</v>
      </c>
      <c r="T464" s="1259" t="s">
        <v>2823</v>
      </c>
      <c r="U464" s="1265">
        <v>0</v>
      </c>
      <c r="V464" s="1261"/>
      <c r="W464" s="1262"/>
      <c r="X464" s="1262"/>
      <c r="Y464" s="1263"/>
      <c r="Z464" s="1262"/>
      <c r="AA464" s="1264"/>
      <c r="AB464" s="1261"/>
      <c r="AC464" s="1262"/>
      <c r="AD464" s="1262"/>
      <c r="AE464" s="1263"/>
      <c r="AF464" s="1262"/>
      <c r="AG464" s="1264"/>
    </row>
    <row r="465" spans="2:33" ht="15.75" hidden="1" customHeight="1" x14ac:dyDescent="0.2">
      <c r="B465" s="1250" t="str">
        <f t="shared" si="15"/>
        <v>PR14WSHHHR_E1</v>
      </c>
      <c r="C465" s="1251" t="s">
        <v>3583</v>
      </c>
      <c r="D465" s="1252" t="s">
        <v>2782</v>
      </c>
      <c r="E465" s="1253"/>
      <c r="F465" s="1254"/>
      <c r="G465" s="1254"/>
      <c r="H465" s="1254"/>
      <c r="I465" s="1254"/>
      <c r="J465" s="1254"/>
      <c r="K465" s="1254"/>
      <c r="L465" s="1254"/>
      <c r="M465" s="1255">
        <f t="shared" si="16"/>
        <v>0</v>
      </c>
      <c r="N465" s="1266" t="s">
        <v>2482</v>
      </c>
      <c r="O465" s="1259" t="s">
        <v>3596</v>
      </c>
      <c r="P465" s="1258" t="s">
        <v>2720</v>
      </c>
      <c r="Q465" s="1259"/>
      <c r="R465" s="1258"/>
      <c r="S465" s="1259" t="s">
        <v>1880</v>
      </c>
      <c r="T465" s="1259" t="s">
        <v>3597</v>
      </c>
      <c r="U465" s="1265">
        <v>0</v>
      </c>
      <c r="V465" s="1261"/>
      <c r="W465" s="1262"/>
      <c r="X465" s="1262"/>
      <c r="Y465" s="1263"/>
      <c r="Z465" s="1262"/>
      <c r="AA465" s="1264"/>
      <c r="AB465" s="1261"/>
      <c r="AC465" s="1262"/>
      <c r="AD465" s="1262"/>
      <c r="AE465" s="1263"/>
      <c r="AF465" s="1262"/>
      <c r="AG465" s="1264"/>
    </row>
    <row r="466" spans="2:33" ht="15.75" hidden="1" customHeight="1" x14ac:dyDescent="0.2">
      <c r="B466" s="1250" t="str">
        <f t="shared" si="15"/>
        <v>PR14WSHHHR_E2</v>
      </c>
      <c r="C466" s="1251" t="s">
        <v>3583</v>
      </c>
      <c r="D466" s="1252" t="s">
        <v>2782</v>
      </c>
      <c r="E466" s="1253"/>
      <c r="F466" s="1254"/>
      <c r="G466" s="1254"/>
      <c r="H466" s="1254"/>
      <c r="I466" s="1254"/>
      <c r="J466" s="1254"/>
      <c r="K466" s="1254"/>
      <c r="L466" s="1254"/>
      <c r="M466" s="1255">
        <f t="shared" si="16"/>
        <v>0</v>
      </c>
      <c r="N466" s="1266" t="s">
        <v>2950</v>
      </c>
      <c r="O466" s="1259" t="s">
        <v>3613</v>
      </c>
      <c r="P466" s="1258" t="s">
        <v>2720</v>
      </c>
      <c r="Q466" s="1259"/>
      <c r="R466" s="1258"/>
      <c r="S466" s="1259" t="s">
        <v>1923</v>
      </c>
      <c r="T466" s="1259" t="s">
        <v>3614</v>
      </c>
      <c r="U466" s="1265">
        <v>0</v>
      </c>
      <c r="V466" s="1261"/>
      <c r="W466" s="1262"/>
      <c r="X466" s="1262"/>
      <c r="Y466" s="1263"/>
      <c r="Z466" s="1262"/>
      <c r="AA466" s="1264"/>
      <c r="AB466" s="1261"/>
      <c r="AC466" s="1262"/>
      <c r="AD466" s="1262"/>
      <c r="AE466" s="1263"/>
      <c r="AF466" s="1262"/>
      <c r="AG466" s="1264"/>
    </row>
    <row r="467" spans="2:33" ht="15.75" hidden="1" customHeight="1" x14ac:dyDescent="0.2">
      <c r="B467" s="1250" t="str">
        <f t="shared" si="15"/>
        <v>PR14WSXWSW_B4</v>
      </c>
      <c r="C467" s="1251" t="s">
        <v>3615</v>
      </c>
      <c r="D467" s="1252" t="s">
        <v>2751</v>
      </c>
      <c r="E467" s="1253"/>
      <c r="F467" s="1254"/>
      <c r="G467" s="1254"/>
      <c r="H467" s="1254"/>
      <c r="I467" s="1254"/>
      <c r="J467" s="1254"/>
      <c r="K467" s="1254"/>
      <c r="L467" s="1254"/>
      <c r="M467" s="1255">
        <f t="shared" si="16"/>
        <v>0</v>
      </c>
      <c r="N467" s="1266" t="s">
        <v>2941</v>
      </c>
      <c r="O467" s="1259" t="s">
        <v>3616</v>
      </c>
      <c r="P467" s="1258" t="s">
        <v>2720</v>
      </c>
      <c r="Q467" s="1259"/>
      <c r="R467" s="1258"/>
      <c r="S467" s="1259" t="s">
        <v>1880</v>
      </c>
      <c r="T467" s="1259" t="s">
        <v>3617</v>
      </c>
      <c r="U467" s="1260">
        <v>1</v>
      </c>
      <c r="V467" s="1261"/>
      <c r="W467" s="1262"/>
      <c r="X467" s="1262"/>
      <c r="Y467" s="1263"/>
      <c r="Z467" s="1262"/>
      <c r="AA467" s="1264"/>
      <c r="AB467" s="1261"/>
      <c r="AC467" s="1262"/>
      <c r="AD467" s="1262"/>
      <c r="AE467" s="1263"/>
      <c r="AF467" s="1262"/>
      <c r="AG467" s="1264"/>
    </row>
    <row r="468" spans="2:33" ht="15.75" hidden="1" customHeight="1" x14ac:dyDescent="0.2">
      <c r="B468" s="1250" t="str">
        <f t="shared" si="15"/>
        <v>PR14WSXWSW_B5</v>
      </c>
      <c r="C468" s="1251" t="s">
        <v>3615</v>
      </c>
      <c r="D468" s="1252" t="s">
        <v>2751</v>
      </c>
      <c r="E468" s="1253"/>
      <c r="F468" s="1254"/>
      <c r="G468" s="1254"/>
      <c r="H468" s="1254"/>
      <c r="I468" s="1254"/>
      <c r="J468" s="1254"/>
      <c r="K468" s="1254"/>
      <c r="L468" s="1254"/>
      <c r="M468" s="1255">
        <f t="shared" si="16"/>
        <v>0</v>
      </c>
      <c r="N468" s="1266" t="s">
        <v>3061</v>
      </c>
      <c r="O468" s="1259" t="s">
        <v>3618</v>
      </c>
      <c r="P468" s="1258" t="s">
        <v>2721</v>
      </c>
      <c r="Q468" s="1259" t="s">
        <v>2717</v>
      </c>
      <c r="R468" s="1258"/>
      <c r="S468" s="1259" t="s">
        <v>1923</v>
      </c>
      <c r="T468" s="1259" t="s">
        <v>3619</v>
      </c>
      <c r="U468" s="1265">
        <v>0</v>
      </c>
      <c r="V468" s="1261"/>
      <c r="W468" s="1262"/>
      <c r="X468" s="1262"/>
      <c r="Y468" s="1263"/>
      <c r="Z468" s="1262"/>
      <c r="AA468" s="1264"/>
      <c r="AB468" s="1261"/>
      <c r="AC468" s="1262"/>
      <c r="AD468" s="1262"/>
      <c r="AE468" s="1263"/>
      <c r="AF468" s="1262"/>
      <c r="AG468" s="1264"/>
    </row>
    <row r="469" spans="2:33" ht="15.75" hidden="1" customHeight="1" x14ac:dyDescent="0.2">
      <c r="B469" s="1250" t="str">
        <f t="shared" si="15"/>
        <v>PR14WSXWSW_B6</v>
      </c>
      <c r="C469" s="1251" t="s">
        <v>3615</v>
      </c>
      <c r="D469" s="1252" t="s">
        <v>2751</v>
      </c>
      <c r="E469" s="1253"/>
      <c r="F469" s="1254"/>
      <c r="G469" s="1254"/>
      <c r="H469" s="1254"/>
      <c r="I469" s="1254"/>
      <c r="J469" s="1254"/>
      <c r="K469" s="1254"/>
      <c r="L469" s="1254"/>
      <c r="M469" s="1255">
        <f t="shared" si="16"/>
        <v>0</v>
      </c>
      <c r="N469" s="1266" t="s">
        <v>3064</v>
      </c>
      <c r="O469" s="1259" t="s">
        <v>3620</v>
      </c>
      <c r="P469" s="1258" t="s">
        <v>2721</v>
      </c>
      <c r="Q469" s="1259" t="s">
        <v>2886</v>
      </c>
      <c r="R469" s="1258"/>
      <c r="S469" s="1259" t="s">
        <v>1880</v>
      </c>
      <c r="T469" s="1259" t="s">
        <v>3621</v>
      </c>
      <c r="U469" s="1265">
        <v>0</v>
      </c>
      <c r="V469" s="1261"/>
      <c r="W469" s="1262"/>
      <c r="X469" s="1262"/>
      <c r="Y469" s="1263"/>
      <c r="Z469" s="1262"/>
      <c r="AA469" s="1264"/>
      <c r="AB469" s="1261"/>
      <c r="AC469" s="1262"/>
      <c r="AD469" s="1262"/>
      <c r="AE469" s="1263"/>
      <c r="AF469" s="1262"/>
      <c r="AG469" s="1264"/>
    </row>
    <row r="470" spans="2:33" ht="15.75" hidden="1" customHeight="1" x14ac:dyDescent="0.2">
      <c r="B470" s="1250" t="str">
        <f t="shared" si="15"/>
        <v>PR14WSXWSW_B7</v>
      </c>
      <c r="C470" s="1251" t="s">
        <v>3615</v>
      </c>
      <c r="D470" s="1252" t="s">
        <v>2751</v>
      </c>
      <c r="E470" s="1253"/>
      <c r="F470" s="1254"/>
      <c r="G470" s="1254"/>
      <c r="H470" s="1254"/>
      <c r="I470" s="1254"/>
      <c r="J470" s="1254"/>
      <c r="K470" s="1254"/>
      <c r="L470" s="1254"/>
      <c r="M470" s="1255">
        <f t="shared" si="16"/>
        <v>0</v>
      </c>
      <c r="N470" s="1266" t="s">
        <v>3622</v>
      </c>
      <c r="O470" s="1259" t="s">
        <v>3623</v>
      </c>
      <c r="P470" s="1258" t="s">
        <v>2719</v>
      </c>
      <c r="Q470" s="1259" t="s">
        <v>2886</v>
      </c>
      <c r="R470" s="1258"/>
      <c r="S470" s="1259" t="s">
        <v>1923</v>
      </c>
      <c r="T470" s="1259" t="s">
        <v>3624</v>
      </c>
      <c r="U470" s="1265">
        <v>0</v>
      </c>
      <c r="V470" s="1261"/>
      <c r="W470" s="1262"/>
      <c r="X470" s="1262"/>
      <c r="Y470" s="1263"/>
      <c r="Z470" s="1262"/>
      <c r="AA470" s="1264"/>
      <c r="AB470" s="1261"/>
      <c r="AC470" s="1262"/>
      <c r="AD470" s="1262"/>
      <c r="AE470" s="1263"/>
      <c r="AF470" s="1262"/>
      <c r="AG470" s="1264"/>
    </row>
    <row r="471" spans="2:33" ht="15.75" hidden="1" customHeight="1" x14ac:dyDescent="0.2">
      <c r="B471" s="1250" t="str">
        <f t="shared" si="15"/>
        <v>PR14WSXWSW_D2</v>
      </c>
      <c r="C471" s="1251" t="s">
        <v>3615</v>
      </c>
      <c r="D471" s="1252" t="s">
        <v>2751</v>
      </c>
      <c r="E471" s="1253"/>
      <c r="F471" s="1254"/>
      <c r="G471" s="1254"/>
      <c r="H471" s="1254"/>
      <c r="I471" s="1254"/>
      <c r="J471" s="1254"/>
      <c r="K471" s="1254"/>
      <c r="L471" s="1254"/>
      <c r="M471" s="1255">
        <f t="shared" si="16"/>
        <v>0</v>
      </c>
      <c r="N471" s="1266" t="s">
        <v>3041</v>
      </c>
      <c r="O471" s="1259" t="s">
        <v>3625</v>
      </c>
      <c r="P471" s="1258" t="s">
        <v>2721</v>
      </c>
      <c r="Q471" s="1259" t="s">
        <v>2717</v>
      </c>
      <c r="R471" s="1258"/>
      <c r="S471" s="1259" t="s">
        <v>1923</v>
      </c>
      <c r="T471" s="1259" t="s">
        <v>3626</v>
      </c>
      <c r="U471" s="1265">
        <v>0</v>
      </c>
      <c r="V471" s="1261"/>
      <c r="W471" s="1262"/>
      <c r="X471" s="1262"/>
      <c r="Y471" s="1263"/>
      <c r="Z471" s="1262"/>
      <c r="AA471" s="1264"/>
      <c r="AB471" s="1261"/>
      <c r="AC471" s="1262"/>
      <c r="AD471" s="1262"/>
      <c r="AE471" s="1263"/>
      <c r="AF471" s="1262"/>
      <c r="AG471" s="1264"/>
    </row>
    <row r="472" spans="2:33" ht="15.75" hidden="1" customHeight="1" x14ac:dyDescent="0.2">
      <c r="B472" s="1250" t="str">
        <f t="shared" si="15"/>
        <v>PR14WSXWSW_D3</v>
      </c>
      <c r="C472" s="1251" t="s">
        <v>3615</v>
      </c>
      <c r="D472" s="1252" t="s">
        <v>2751</v>
      </c>
      <c r="E472" s="1253"/>
      <c r="F472" s="1254"/>
      <c r="G472" s="1254"/>
      <c r="H472" s="1254"/>
      <c r="I472" s="1254"/>
      <c r="J472" s="1254"/>
      <c r="K472" s="1254"/>
      <c r="L472" s="1254"/>
      <c r="M472" s="1255">
        <f t="shared" si="16"/>
        <v>0</v>
      </c>
      <c r="N472" s="1266" t="s">
        <v>3044</v>
      </c>
      <c r="O472" s="1259" t="s">
        <v>3627</v>
      </c>
      <c r="P472" s="1258" t="s">
        <v>2719</v>
      </c>
      <c r="Q472" s="1259" t="s">
        <v>2717</v>
      </c>
      <c r="R472" s="1258"/>
      <c r="S472" s="1259" t="s">
        <v>2723</v>
      </c>
      <c r="T472" s="1259" t="s">
        <v>2790</v>
      </c>
      <c r="U472" s="1260">
        <v>1</v>
      </c>
      <c r="V472" s="1261"/>
      <c r="W472" s="1262"/>
      <c r="X472" s="1262"/>
      <c r="Y472" s="1263"/>
      <c r="Z472" s="1262"/>
      <c r="AA472" s="1264"/>
      <c r="AB472" s="1261"/>
      <c r="AC472" s="1262"/>
      <c r="AD472" s="1262"/>
      <c r="AE472" s="1263"/>
      <c r="AF472" s="1262"/>
      <c r="AG472" s="1264"/>
    </row>
    <row r="473" spans="2:33" ht="15.75" hidden="1" customHeight="1" x14ac:dyDescent="0.2">
      <c r="B473" s="1250" t="str">
        <f t="shared" si="15"/>
        <v>PR14WSXWSW_D4</v>
      </c>
      <c r="C473" s="1251" t="s">
        <v>3615</v>
      </c>
      <c r="D473" s="1252" t="s">
        <v>2751</v>
      </c>
      <c r="E473" s="1253"/>
      <c r="F473" s="1254"/>
      <c r="G473" s="1254"/>
      <c r="H473" s="1254"/>
      <c r="I473" s="1254"/>
      <c r="J473" s="1254"/>
      <c r="K473" s="1254"/>
      <c r="L473" s="1254"/>
      <c r="M473" s="1255">
        <f t="shared" si="16"/>
        <v>0</v>
      </c>
      <c r="N473" s="1266" t="s">
        <v>3611</v>
      </c>
      <c r="O473" s="1259" t="s">
        <v>3628</v>
      </c>
      <c r="P473" s="1258" t="s">
        <v>2721</v>
      </c>
      <c r="Q473" s="1259" t="s">
        <v>2886</v>
      </c>
      <c r="R473" s="1258"/>
      <c r="S473" s="1259" t="s">
        <v>1923</v>
      </c>
      <c r="T473" s="1259" t="s">
        <v>3629</v>
      </c>
      <c r="U473" s="1265">
        <v>0</v>
      </c>
      <c r="V473" s="1261"/>
      <c r="W473" s="1262"/>
      <c r="X473" s="1262"/>
      <c r="Y473" s="1263"/>
      <c r="Z473" s="1262"/>
      <c r="AA473" s="1264"/>
      <c r="AB473" s="1261"/>
      <c r="AC473" s="1262"/>
      <c r="AD473" s="1262"/>
      <c r="AE473" s="1263"/>
      <c r="AF473" s="1262"/>
      <c r="AG473" s="1264"/>
    </row>
    <row r="474" spans="2:33" ht="15.75" hidden="1" customHeight="1" x14ac:dyDescent="0.2">
      <c r="B474" s="1250" t="str">
        <f t="shared" si="15"/>
        <v>PR14WSXWSW_D5</v>
      </c>
      <c r="C474" s="1251" t="s">
        <v>3615</v>
      </c>
      <c r="D474" s="1252" t="s">
        <v>2751</v>
      </c>
      <c r="E474" s="1253"/>
      <c r="F474" s="1254"/>
      <c r="G474" s="1254"/>
      <c r="H474" s="1254"/>
      <c r="I474" s="1254"/>
      <c r="J474" s="1254"/>
      <c r="K474" s="1254"/>
      <c r="L474" s="1254"/>
      <c r="M474" s="1255">
        <f t="shared" si="16"/>
        <v>0</v>
      </c>
      <c r="N474" s="1266" t="s">
        <v>3594</v>
      </c>
      <c r="O474" s="1259" t="s">
        <v>3630</v>
      </c>
      <c r="P474" s="1258" t="s">
        <v>2721</v>
      </c>
      <c r="Q474" s="1259" t="s">
        <v>2886</v>
      </c>
      <c r="R474" s="1258"/>
      <c r="S474" s="1259" t="s">
        <v>1923</v>
      </c>
      <c r="T474" s="1259" t="s">
        <v>3631</v>
      </c>
      <c r="U474" s="1265">
        <v>0</v>
      </c>
      <c r="V474" s="1261"/>
      <c r="W474" s="1262"/>
      <c r="X474" s="1262"/>
      <c r="Y474" s="1263"/>
      <c r="Z474" s="1262"/>
      <c r="AA474" s="1264"/>
      <c r="AB474" s="1261"/>
      <c r="AC474" s="1262"/>
      <c r="AD474" s="1262"/>
      <c r="AE474" s="1263"/>
      <c r="AF474" s="1262"/>
      <c r="AG474" s="1264"/>
    </row>
    <row r="475" spans="2:33" ht="15.75" hidden="1" customHeight="1" x14ac:dyDescent="0.2">
      <c r="B475" s="1250" t="str">
        <f t="shared" si="15"/>
        <v>PR14WSXWSW_F1</v>
      </c>
      <c r="C475" s="1251" t="s">
        <v>3615</v>
      </c>
      <c r="D475" s="1252" t="s">
        <v>2751</v>
      </c>
      <c r="E475" s="1253"/>
      <c r="F475" s="1254"/>
      <c r="G475" s="1254"/>
      <c r="H475" s="1254"/>
      <c r="I475" s="1254"/>
      <c r="J475" s="1254"/>
      <c r="K475" s="1254"/>
      <c r="L475" s="1254"/>
      <c r="M475" s="1255">
        <f t="shared" si="16"/>
        <v>0</v>
      </c>
      <c r="N475" s="1266" t="s">
        <v>2492</v>
      </c>
      <c r="O475" s="1259" t="s">
        <v>3632</v>
      </c>
      <c r="P475" s="1258" t="s">
        <v>2719</v>
      </c>
      <c r="Q475" s="1259" t="s">
        <v>2717</v>
      </c>
      <c r="R475" s="1258"/>
      <c r="S475" s="1259" t="s">
        <v>1923</v>
      </c>
      <c r="T475" s="1259" t="s">
        <v>2754</v>
      </c>
      <c r="U475" s="1260">
        <v>1</v>
      </c>
      <c r="V475" s="1261"/>
      <c r="W475" s="1262"/>
      <c r="X475" s="1262"/>
      <c r="Y475" s="1263"/>
      <c r="Z475" s="1262"/>
      <c r="AA475" s="1264"/>
      <c r="AB475" s="1261"/>
      <c r="AC475" s="1262"/>
      <c r="AD475" s="1262"/>
      <c r="AE475" s="1263"/>
      <c r="AF475" s="1262"/>
      <c r="AG475" s="1264"/>
    </row>
    <row r="476" spans="2:33" ht="15.75" hidden="1" customHeight="1" x14ac:dyDescent="0.2">
      <c r="B476" s="1250" t="str">
        <f t="shared" si="15"/>
        <v>PR14WSXWSW_F2</v>
      </c>
      <c r="C476" s="1251" t="s">
        <v>3615</v>
      </c>
      <c r="D476" s="1252" t="s">
        <v>2751</v>
      </c>
      <c r="E476" s="1253"/>
      <c r="F476" s="1254"/>
      <c r="G476" s="1254"/>
      <c r="H476" s="1254"/>
      <c r="I476" s="1254"/>
      <c r="J476" s="1254"/>
      <c r="K476" s="1254"/>
      <c r="L476" s="1254"/>
      <c r="M476" s="1255">
        <f t="shared" si="16"/>
        <v>0</v>
      </c>
      <c r="N476" s="1266" t="s">
        <v>3127</v>
      </c>
      <c r="O476" s="1259" t="s">
        <v>3633</v>
      </c>
      <c r="P476" s="1258" t="s">
        <v>2720</v>
      </c>
      <c r="Q476" s="1259"/>
      <c r="R476" s="1258"/>
      <c r="S476" s="1259" t="s">
        <v>1880</v>
      </c>
      <c r="T476" s="1259" t="s">
        <v>3634</v>
      </c>
      <c r="U476" s="1265">
        <v>0</v>
      </c>
      <c r="V476" s="1261"/>
      <c r="W476" s="1262"/>
      <c r="X476" s="1262"/>
      <c r="Y476" s="1263"/>
      <c r="Z476" s="1262"/>
      <c r="AA476" s="1264"/>
      <c r="AB476" s="1261"/>
      <c r="AC476" s="1262"/>
      <c r="AD476" s="1262"/>
      <c r="AE476" s="1263"/>
      <c r="AF476" s="1262"/>
      <c r="AG476" s="1264"/>
    </row>
    <row r="477" spans="2:33" ht="15.75" hidden="1" customHeight="1" x14ac:dyDescent="0.2">
      <c r="B477" s="1250" t="str">
        <f t="shared" si="15"/>
        <v>PR14WSXWSW_G1</v>
      </c>
      <c r="C477" s="1251" t="s">
        <v>3615</v>
      </c>
      <c r="D477" s="1252" t="s">
        <v>2751</v>
      </c>
      <c r="E477" s="1253"/>
      <c r="F477" s="1254"/>
      <c r="G477" s="1254"/>
      <c r="H477" s="1254"/>
      <c r="I477" s="1254"/>
      <c r="J477" s="1254"/>
      <c r="K477" s="1254"/>
      <c r="L477" s="1254"/>
      <c r="M477" s="1255">
        <f t="shared" si="16"/>
        <v>0</v>
      </c>
      <c r="N477" s="1266" t="s">
        <v>2502</v>
      </c>
      <c r="O477" s="1259" t="s">
        <v>3635</v>
      </c>
      <c r="P477" s="1258" t="s">
        <v>2719</v>
      </c>
      <c r="Q477" s="1259" t="s">
        <v>2886</v>
      </c>
      <c r="R477" s="1258"/>
      <c r="S477" s="1259" t="s">
        <v>1923</v>
      </c>
      <c r="T477" s="1259" t="s">
        <v>3636</v>
      </c>
      <c r="U477" s="1265">
        <v>0</v>
      </c>
      <c r="V477" s="1261"/>
      <c r="W477" s="1262"/>
      <c r="X477" s="1262"/>
      <c r="Y477" s="1263"/>
      <c r="Z477" s="1262"/>
      <c r="AA477" s="1264"/>
      <c r="AB477" s="1261"/>
      <c r="AC477" s="1262"/>
      <c r="AD477" s="1262"/>
      <c r="AE477" s="1263"/>
      <c r="AF477" s="1262"/>
      <c r="AG477" s="1264"/>
    </row>
    <row r="478" spans="2:33" ht="15.75" hidden="1" customHeight="1" x14ac:dyDescent="0.2">
      <c r="B478" s="1250" t="str">
        <f t="shared" si="15"/>
        <v>PR14WSXWSW_G2</v>
      </c>
      <c r="C478" s="1251" t="s">
        <v>3615</v>
      </c>
      <c r="D478" s="1252" t="s">
        <v>2751</v>
      </c>
      <c r="E478" s="1253"/>
      <c r="F478" s="1254"/>
      <c r="G478" s="1254"/>
      <c r="H478" s="1254"/>
      <c r="I478" s="1254"/>
      <c r="J478" s="1254"/>
      <c r="K478" s="1254"/>
      <c r="L478" s="1254"/>
      <c r="M478" s="1255">
        <f t="shared" si="16"/>
        <v>0</v>
      </c>
      <c r="N478" s="1266" t="s">
        <v>2913</v>
      </c>
      <c r="O478" s="1259" t="s">
        <v>3637</v>
      </c>
      <c r="P478" s="1258" t="s">
        <v>2721</v>
      </c>
      <c r="Q478" s="1259" t="s">
        <v>2886</v>
      </c>
      <c r="R478" s="1258"/>
      <c r="S478" s="1259" t="s">
        <v>1880</v>
      </c>
      <c r="T478" s="1259" t="s">
        <v>2767</v>
      </c>
      <c r="U478" s="1260">
        <v>2</v>
      </c>
      <c r="V478" s="1261"/>
      <c r="W478" s="1262"/>
      <c r="X478" s="1262"/>
      <c r="Y478" s="1263"/>
      <c r="Z478" s="1262"/>
      <c r="AA478" s="1264"/>
      <c r="AB478" s="1261"/>
      <c r="AC478" s="1262"/>
      <c r="AD478" s="1262"/>
      <c r="AE478" s="1263"/>
      <c r="AF478" s="1262"/>
      <c r="AG478" s="1264"/>
    </row>
    <row r="479" spans="2:33" ht="15.75" hidden="1" customHeight="1" x14ac:dyDescent="0.2">
      <c r="B479" s="1250" t="str">
        <f t="shared" si="15"/>
        <v>PR14WSXWSWW_A1</v>
      </c>
      <c r="C479" s="1251" t="s">
        <v>3615</v>
      </c>
      <c r="D479" s="1252" t="s">
        <v>2833</v>
      </c>
      <c r="E479" s="1253"/>
      <c r="F479" s="1254"/>
      <c r="G479" s="1254"/>
      <c r="H479" s="1254"/>
      <c r="I479" s="1254"/>
      <c r="J479" s="1254"/>
      <c r="K479" s="1254"/>
      <c r="L479" s="1254"/>
      <c r="M479" s="1255">
        <f t="shared" si="16"/>
        <v>0</v>
      </c>
      <c r="N479" s="1266" t="s">
        <v>2348</v>
      </c>
      <c r="O479" s="1259" t="s">
        <v>3638</v>
      </c>
      <c r="P479" s="1258" t="s">
        <v>2721</v>
      </c>
      <c r="Q479" s="1259" t="s">
        <v>2886</v>
      </c>
      <c r="R479" s="1258"/>
      <c r="S479" s="1259" t="s">
        <v>1880</v>
      </c>
      <c r="T479" s="1259" t="s">
        <v>3639</v>
      </c>
      <c r="U479" s="1265">
        <v>0</v>
      </c>
      <c r="V479" s="1261"/>
      <c r="W479" s="1262"/>
      <c r="X479" s="1262"/>
      <c r="Y479" s="1263"/>
      <c r="Z479" s="1262"/>
      <c r="AA479" s="1264"/>
      <c r="AB479" s="1261"/>
      <c r="AC479" s="1262"/>
      <c r="AD479" s="1262"/>
      <c r="AE479" s="1263"/>
      <c r="AF479" s="1262"/>
      <c r="AG479" s="1264"/>
    </row>
    <row r="480" spans="2:33" ht="15.75" hidden="1" customHeight="1" x14ac:dyDescent="0.2">
      <c r="B480" s="1250" t="str">
        <f t="shared" si="15"/>
        <v>PR14WSXWSWW_A2</v>
      </c>
      <c r="C480" s="1251" t="s">
        <v>3615</v>
      </c>
      <c r="D480" s="1252" t="s">
        <v>2833</v>
      </c>
      <c r="E480" s="1253"/>
      <c r="F480" s="1254"/>
      <c r="G480" s="1254"/>
      <c r="H480" s="1254"/>
      <c r="I480" s="1254"/>
      <c r="J480" s="1254"/>
      <c r="K480" s="1254"/>
      <c r="L480" s="1254"/>
      <c r="M480" s="1255">
        <f t="shared" si="16"/>
        <v>0</v>
      </c>
      <c r="N480" s="1266" t="s">
        <v>2884</v>
      </c>
      <c r="O480" s="1259" t="s">
        <v>3640</v>
      </c>
      <c r="P480" s="1258" t="s">
        <v>2720</v>
      </c>
      <c r="Q480" s="1259"/>
      <c r="R480" s="1258"/>
      <c r="S480" s="1259" t="s">
        <v>1880</v>
      </c>
      <c r="T480" s="1259" t="s">
        <v>3641</v>
      </c>
      <c r="U480" s="1265">
        <v>0</v>
      </c>
      <c r="V480" s="1261"/>
      <c r="W480" s="1262"/>
      <c r="X480" s="1262"/>
      <c r="Y480" s="1263"/>
      <c r="Z480" s="1262"/>
      <c r="AA480" s="1264"/>
      <c r="AB480" s="1261"/>
      <c r="AC480" s="1262"/>
      <c r="AD480" s="1262"/>
      <c r="AE480" s="1263"/>
      <c r="AF480" s="1262"/>
      <c r="AG480" s="1264"/>
    </row>
    <row r="481" spans="2:33" ht="15.75" hidden="1" customHeight="1" x14ac:dyDescent="0.2">
      <c r="B481" s="1250" t="str">
        <f t="shared" si="15"/>
        <v>PR14WSXWSWW_B1</v>
      </c>
      <c r="C481" s="1251" t="s">
        <v>3615</v>
      </c>
      <c r="D481" s="1252" t="s">
        <v>2833</v>
      </c>
      <c r="E481" s="1253"/>
      <c r="F481" s="1254"/>
      <c r="G481" s="1254"/>
      <c r="H481" s="1254"/>
      <c r="I481" s="1254"/>
      <c r="J481" s="1254"/>
      <c r="K481" s="1254"/>
      <c r="L481" s="1254"/>
      <c r="M481" s="1255">
        <f t="shared" si="16"/>
        <v>0</v>
      </c>
      <c r="N481" s="1266" t="s">
        <v>2373</v>
      </c>
      <c r="O481" s="1259" t="s">
        <v>3642</v>
      </c>
      <c r="P481" s="1258" t="s">
        <v>2719</v>
      </c>
      <c r="Q481" s="1259" t="s">
        <v>2717</v>
      </c>
      <c r="R481" s="1258"/>
      <c r="S481" s="1259" t="s">
        <v>1912</v>
      </c>
      <c r="T481" s="1259" t="s">
        <v>3643</v>
      </c>
      <c r="U481" s="1260" t="s">
        <v>2824</v>
      </c>
      <c r="V481" s="1261"/>
      <c r="W481" s="1262"/>
      <c r="X481" s="1262"/>
      <c r="Y481" s="1263"/>
      <c r="Z481" s="1262"/>
      <c r="AA481" s="1264"/>
      <c r="AB481" s="1261"/>
      <c r="AC481" s="1262"/>
      <c r="AD481" s="1262"/>
      <c r="AE481" s="1263"/>
      <c r="AF481" s="1262"/>
      <c r="AG481" s="1264"/>
    </row>
    <row r="482" spans="2:33" ht="15.75" hidden="1" customHeight="1" x14ac:dyDescent="0.2">
      <c r="B482" s="1250" t="str">
        <f t="shared" si="15"/>
        <v>PR14WSXWSWW_B2</v>
      </c>
      <c r="C482" s="1251" t="s">
        <v>3615</v>
      </c>
      <c r="D482" s="1252" t="s">
        <v>2833</v>
      </c>
      <c r="E482" s="1253"/>
      <c r="F482" s="1254"/>
      <c r="G482" s="1254"/>
      <c r="H482" s="1254"/>
      <c r="I482" s="1254"/>
      <c r="J482" s="1254"/>
      <c r="K482" s="1254"/>
      <c r="L482" s="1254"/>
      <c r="M482" s="1255">
        <f t="shared" si="16"/>
        <v>0</v>
      </c>
      <c r="N482" s="1266" t="s">
        <v>2936</v>
      </c>
      <c r="O482" s="1259" t="s">
        <v>3644</v>
      </c>
      <c r="P482" s="1258" t="s">
        <v>2721</v>
      </c>
      <c r="Q482" s="1259" t="s">
        <v>2886</v>
      </c>
      <c r="R482" s="1258"/>
      <c r="S482" s="1259" t="s">
        <v>1880</v>
      </c>
      <c r="T482" s="1259" t="s">
        <v>3645</v>
      </c>
      <c r="U482" s="1265">
        <v>0</v>
      </c>
      <c r="V482" s="1261"/>
      <c r="W482" s="1262"/>
      <c r="X482" s="1262"/>
      <c r="Y482" s="1263"/>
      <c r="Z482" s="1262"/>
      <c r="AA482" s="1264"/>
      <c r="AB482" s="1261"/>
      <c r="AC482" s="1262"/>
      <c r="AD482" s="1262"/>
      <c r="AE482" s="1263"/>
      <c r="AF482" s="1262"/>
      <c r="AG482" s="1264"/>
    </row>
    <row r="483" spans="2:33" ht="15" hidden="1" customHeight="1" x14ac:dyDescent="0.2">
      <c r="B483" s="1250" t="str">
        <f t="shared" si="15"/>
        <v>PR14WSXWSWW_B3</v>
      </c>
      <c r="C483" s="1251" t="s">
        <v>3615</v>
      </c>
      <c r="D483" s="1252" t="s">
        <v>2833</v>
      </c>
      <c r="E483" s="1253"/>
      <c r="F483" s="1254"/>
      <c r="G483" s="1254"/>
      <c r="H483" s="1254"/>
      <c r="I483" s="1254"/>
      <c r="J483" s="1254"/>
      <c r="K483" s="1254"/>
      <c r="L483" s="1254"/>
      <c r="M483" s="1255">
        <f t="shared" si="16"/>
        <v>0</v>
      </c>
      <c r="N483" s="1266" t="s">
        <v>2939</v>
      </c>
      <c r="O483" s="1259" t="s">
        <v>3646</v>
      </c>
      <c r="P483" s="1258" t="s">
        <v>2719</v>
      </c>
      <c r="Q483" s="1259" t="s">
        <v>2717</v>
      </c>
      <c r="R483" s="1258"/>
      <c r="S483" s="1259" t="s">
        <v>1923</v>
      </c>
      <c r="T483" s="1259" t="s">
        <v>3647</v>
      </c>
      <c r="U483" s="1265">
        <v>0</v>
      </c>
      <c r="V483" s="1261"/>
      <c r="W483" s="1262"/>
      <c r="X483" s="1262"/>
      <c r="Y483" s="1263"/>
      <c r="Z483" s="1262"/>
      <c r="AA483" s="1264"/>
      <c r="AB483" s="1261"/>
      <c r="AC483" s="1262"/>
      <c r="AD483" s="1262"/>
      <c r="AE483" s="1263"/>
      <c r="AF483" s="1262"/>
      <c r="AG483" s="1264"/>
    </row>
    <row r="484" spans="2:33" ht="15.75" hidden="1" customHeight="1" x14ac:dyDescent="0.2">
      <c r="B484" s="1250" t="str">
        <f t="shared" si="15"/>
        <v>PR14WSXWSWW_C1</v>
      </c>
      <c r="C484" s="1251" t="s">
        <v>3615</v>
      </c>
      <c r="D484" s="1252" t="s">
        <v>2833</v>
      </c>
      <c r="E484" s="1253"/>
      <c r="F484" s="1254"/>
      <c r="G484" s="1254"/>
      <c r="H484" s="1254"/>
      <c r="I484" s="1254"/>
      <c r="J484" s="1254"/>
      <c r="K484" s="1254"/>
      <c r="L484" s="1254"/>
      <c r="M484" s="1255">
        <f t="shared" si="16"/>
        <v>0</v>
      </c>
      <c r="N484" s="1266" t="s">
        <v>2398</v>
      </c>
      <c r="O484" s="1259" t="s">
        <v>3648</v>
      </c>
      <c r="P484" s="1258" t="s">
        <v>2719</v>
      </c>
      <c r="Q484" s="1259" t="s">
        <v>2717</v>
      </c>
      <c r="R484" s="1258"/>
      <c r="S484" s="1259" t="s">
        <v>1923</v>
      </c>
      <c r="T484" s="1259" t="s">
        <v>3649</v>
      </c>
      <c r="U484" s="1260">
        <v>2</v>
      </c>
      <c r="V484" s="1261"/>
      <c r="W484" s="1262"/>
      <c r="X484" s="1262"/>
      <c r="Y484" s="1263"/>
      <c r="Z484" s="1262"/>
      <c r="AA484" s="1264"/>
      <c r="AB484" s="1261"/>
      <c r="AC484" s="1262"/>
      <c r="AD484" s="1262"/>
      <c r="AE484" s="1263"/>
      <c r="AF484" s="1262"/>
      <c r="AG484" s="1264"/>
    </row>
    <row r="485" spans="2:33" ht="15.75" hidden="1" customHeight="1" x14ac:dyDescent="0.2">
      <c r="B485" s="1250" t="str">
        <f t="shared" si="15"/>
        <v>PR14WSXWSWW_C2</v>
      </c>
      <c r="C485" s="1251" t="s">
        <v>3615</v>
      </c>
      <c r="D485" s="1252" t="s">
        <v>2833</v>
      </c>
      <c r="E485" s="1253"/>
      <c r="F485" s="1254"/>
      <c r="G485" s="1254"/>
      <c r="H485" s="1254"/>
      <c r="I485" s="1254"/>
      <c r="J485" s="1254"/>
      <c r="K485" s="1254"/>
      <c r="L485" s="1254"/>
      <c r="M485" s="1255">
        <f t="shared" si="16"/>
        <v>0</v>
      </c>
      <c r="N485" s="1266" t="s">
        <v>2893</v>
      </c>
      <c r="O485" s="1259" t="s">
        <v>3650</v>
      </c>
      <c r="P485" s="1258" t="s">
        <v>2719</v>
      </c>
      <c r="Q485" s="1259" t="s">
        <v>2886</v>
      </c>
      <c r="R485" s="1258"/>
      <c r="S485" s="1259" t="s">
        <v>1923</v>
      </c>
      <c r="T485" s="1259" t="s">
        <v>3651</v>
      </c>
      <c r="U485" s="1265">
        <v>0</v>
      </c>
      <c r="V485" s="1261"/>
      <c r="W485" s="1262"/>
      <c r="X485" s="1262"/>
      <c r="Y485" s="1263"/>
      <c r="Z485" s="1262"/>
      <c r="AA485" s="1264"/>
      <c r="AB485" s="1261"/>
      <c r="AC485" s="1262"/>
      <c r="AD485" s="1262"/>
      <c r="AE485" s="1263"/>
      <c r="AF485" s="1262"/>
      <c r="AG485" s="1264"/>
    </row>
    <row r="486" spans="2:33" ht="15.75" hidden="1" customHeight="1" x14ac:dyDescent="0.2">
      <c r="B486" s="1250" t="str">
        <f t="shared" si="15"/>
        <v>PR14WSXWSWW_C3a</v>
      </c>
      <c r="C486" s="1251" t="s">
        <v>3615</v>
      </c>
      <c r="D486" s="1252" t="s">
        <v>2833</v>
      </c>
      <c r="E486" s="1253"/>
      <c r="F486" s="1254"/>
      <c r="G486" s="1254"/>
      <c r="H486" s="1254"/>
      <c r="I486" s="1254"/>
      <c r="J486" s="1254"/>
      <c r="K486" s="1254"/>
      <c r="L486" s="1254"/>
      <c r="M486" s="1255">
        <f t="shared" si="16"/>
        <v>0</v>
      </c>
      <c r="N486" s="1266" t="s">
        <v>3652</v>
      </c>
      <c r="O486" s="1259" t="s">
        <v>3653</v>
      </c>
      <c r="P486" s="1258" t="s">
        <v>2721</v>
      </c>
      <c r="Q486" s="1259" t="s">
        <v>2886</v>
      </c>
      <c r="R486" s="1258"/>
      <c r="S486" s="1259" t="s">
        <v>1912</v>
      </c>
      <c r="T486" s="1259" t="s">
        <v>3654</v>
      </c>
      <c r="U486" s="1260" t="s">
        <v>2824</v>
      </c>
      <c r="V486" s="1261"/>
      <c r="W486" s="1262"/>
      <c r="X486" s="1262"/>
      <c r="Y486" s="1263"/>
      <c r="Z486" s="1262"/>
      <c r="AA486" s="1264"/>
      <c r="AB486" s="1261"/>
      <c r="AC486" s="1262"/>
      <c r="AD486" s="1262"/>
      <c r="AE486" s="1263"/>
      <c r="AF486" s="1262"/>
      <c r="AG486" s="1264"/>
    </row>
    <row r="487" spans="2:33" ht="15.75" hidden="1" customHeight="1" x14ac:dyDescent="0.2">
      <c r="B487" s="1250" t="str">
        <f t="shared" si="15"/>
        <v>PR14WSXWSWW_C3b</v>
      </c>
      <c r="C487" s="1251" t="s">
        <v>3615</v>
      </c>
      <c r="D487" s="1252" t="s">
        <v>2833</v>
      </c>
      <c r="E487" s="1253"/>
      <c r="F487" s="1254"/>
      <c r="G487" s="1254"/>
      <c r="H487" s="1254"/>
      <c r="I487" s="1254"/>
      <c r="J487" s="1254"/>
      <c r="K487" s="1254"/>
      <c r="L487" s="1254"/>
      <c r="M487" s="1255">
        <f t="shared" si="16"/>
        <v>0</v>
      </c>
      <c r="N487" s="1266" t="s">
        <v>3655</v>
      </c>
      <c r="O487" s="1259" t="s">
        <v>3656</v>
      </c>
      <c r="P487" s="1258" t="s">
        <v>2721</v>
      </c>
      <c r="Q487" s="1259" t="s">
        <v>2886</v>
      </c>
      <c r="R487" s="1258"/>
      <c r="S487" s="1259" t="s">
        <v>1912</v>
      </c>
      <c r="T487" s="1259" t="s">
        <v>3657</v>
      </c>
      <c r="U487" s="1260" t="s">
        <v>2824</v>
      </c>
      <c r="V487" s="1261"/>
      <c r="W487" s="1262"/>
      <c r="X487" s="1262"/>
      <c r="Y487" s="1263"/>
      <c r="Z487" s="1262"/>
      <c r="AA487" s="1264"/>
      <c r="AB487" s="1261"/>
      <c r="AC487" s="1262"/>
      <c r="AD487" s="1262"/>
      <c r="AE487" s="1263"/>
      <c r="AF487" s="1262"/>
      <c r="AG487" s="1264"/>
    </row>
    <row r="488" spans="2:33" ht="15.75" hidden="1" customHeight="1" x14ac:dyDescent="0.2">
      <c r="B488" s="1250" t="str">
        <f t="shared" si="15"/>
        <v>PR14WSXWSWW_D1</v>
      </c>
      <c r="C488" s="1251" t="s">
        <v>3615</v>
      </c>
      <c r="D488" s="1252" t="s">
        <v>2833</v>
      </c>
      <c r="E488" s="1253"/>
      <c r="F488" s="1254"/>
      <c r="G488" s="1254"/>
      <c r="H488" s="1254"/>
      <c r="I488" s="1254"/>
      <c r="J488" s="1254"/>
      <c r="K488" s="1254"/>
      <c r="L488" s="1254"/>
      <c r="M488" s="1255">
        <f t="shared" si="16"/>
        <v>0</v>
      </c>
      <c r="N488" s="1266" t="s">
        <v>2440</v>
      </c>
      <c r="O488" s="1259" t="s">
        <v>3658</v>
      </c>
      <c r="P488" s="1258" t="s">
        <v>2721</v>
      </c>
      <c r="Q488" s="1259" t="s">
        <v>2886</v>
      </c>
      <c r="R488" s="1258"/>
      <c r="S488" s="1259" t="s">
        <v>1923</v>
      </c>
      <c r="T488" s="1259" t="s">
        <v>3659</v>
      </c>
      <c r="U488" s="1265">
        <v>0</v>
      </c>
      <c r="V488" s="1261"/>
      <c r="W488" s="1262"/>
      <c r="X488" s="1262"/>
      <c r="Y488" s="1263"/>
      <c r="Z488" s="1262"/>
      <c r="AA488" s="1264"/>
      <c r="AB488" s="1261"/>
      <c r="AC488" s="1262"/>
      <c r="AD488" s="1262"/>
      <c r="AE488" s="1263"/>
      <c r="AF488" s="1262"/>
      <c r="AG488" s="1264"/>
    </row>
    <row r="489" spans="2:33" ht="15.75" hidden="1" customHeight="1" x14ac:dyDescent="0.2">
      <c r="B489" s="1250" t="str">
        <f t="shared" si="15"/>
        <v>PR14WSXWSWW_E1</v>
      </c>
      <c r="C489" s="1251" t="s">
        <v>3615</v>
      </c>
      <c r="D489" s="1252" t="s">
        <v>2833</v>
      </c>
      <c r="E489" s="1253"/>
      <c r="F489" s="1254"/>
      <c r="G489" s="1254"/>
      <c r="H489" s="1254"/>
      <c r="I489" s="1254"/>
      <c r="J489" s="1254"/>
      <c r="K489" s="1254"/>
      <c r="L489" s="1254"/>
      <c r="M489" s="1255">
        <f t="shared" si="16"/>
        <v>0</v>
      </c>
      <c r="N489" s="1266" t="s">
        <v>2482</v>
      </c>
      <c r="O489" s="1259" t="s">
        <v>3660</v>
      </c>
      <c r="P489" s="1258" t="s">
        <v>2720</v>
      </c>
      <c r="Q489" s="1259"/>
      <c r="R489" s="1258"/>
      <c r="S489" s="1259" t="s">
        <v>1923</v>
      </c>
      <c r="T489" s="1259" t="s">
        <v>2975</v>
      </c>
      <c r="U489" s="1265">
        <v>0</v>
      </c>
      <c r="V489" s="1261"/>
      <c r="W489" s="1262"/>
      <c r="X489" s="1262"/>
      <c r="Y489" s="1263"/>
      <c r="Z489" s="1262"/>
      <c r="AA489" s="1264"/>
      <c r="AB489" s="1261"/>
      <c r="AC489" s="1262"/>
      <c r="AD489" s="1262"/>
      <c r="AE489" s="1263"/>
      <c r="AF489" s="1262"/>
      <c r="AG489" s="1264"/>
    </row>
    <row r="490" spans="2:33" ht="15.75" hidden="1" customHeight="1" x14ac:dyDescent="0.2">
      <c r="B490" s="1250" t="str">
        <f t="shared" si="15"/>
        <v>PR14WSXWSWW_E2</v>
      </c>
      <c r="C490" s="1251" t="s">
        <v>3615</v>
      </c>
      <c r="D490" s="1252" t="s">
        <v>2833</v>
      </c>
      <c r="E490" s="1253"/>
      <c r="F490" s="1254"/>
      <c r="G490" s="1254"/>
      <c r="H490" s="1254"/>
      <c r="I490" s="1254"/>
      <c r="J490" s="1254"/>
      <c r="K490" s="1254"/>
      <c r="L490" s="1254"/>
      <c r="M490" s="1255">
        <f t="shared" si="16"/>
        <v>0</v>
      </c>
      <c r="N490" s="1266" t="s">
        <v>2950</v>
      </c>
      <c r="O490" s="1259" t="s">
        <v>3661</v>
      </c>
      <c r="P490" s="1258" t="s">
        <v>2721</v>
      </c>
      <c r="Q490" s="1259" t="s">
        <v>2886</v>
      </c>
      <c r="R490" s="1258"/>
      <c r="S490" s="1259" t="s">
        <v>1880</v>
      </c>
      <c r="T490" s="1259" t="s">
        <v>3662</v>
      </c>
      <c r="U490" s="1265">
        <v>0</v>
      </c>
      <c r="V490" s="1261"/>
      <c r="W490" s="1262"/>
      <c r="X490" s="1262"/>
      <c r="Y490" s="1263"/>
      <c r="Z490" s="1262"/>
      <c r="AA490" s="1264"/>
      <c r="AB490" s="1261"/>
      <c r="AC490" s="1262"/>
      <c r="AD490" s="1262"/>
      <c r="AE490" s="1263"/>
      <c r="AF490" s="1262"/>
      <c r="AG490" s="1264"/>
    </row>
    <row r="491" spans="2:33" ht="15.75" hidden="1" customHeight="1" x14ac:dyDescent="0.2">
      <c r="B491" s="1250" t="str">
        <f t="shared" si="15"/>
        <v>PR14WSXHHR_A1</v>
      </c>
      <c r="C491" s="1251" t="s">
        <v>3615</v>
      </c>
      <c r="D491" s="1252" t="s">
        <v>2782</v>
      </c>
      <c r="E491" s="1253"/>
      <c r="F491" s="1254"/>
      <c r="G491" s="1254"/>
      <c r="H491" s="1254"/>
      <c r="I491" s="1254"/>
      <c r="J491" s="1254"/>
      <c r="K491" s="1254"/>
      <c r="L491" s="1254"/>
      <c r="M491" s="1255">
        <f t="shared" si="16"/>
        <v>0</v>
      </c>
      <c r="N491" s="1266" t="s">
        <v>2348</v>
      </c>
      <c r="O491" s="1259" t="s">
        <v>3663</v>
      </c>
      <c r="P491" s="1258" t="s">
        <v>2719</v>
      </c>
      <c r="Q491" s="1259" t="s">
        <v>2717</v>
      </c>
      <c r="R491" s="1258"/>
      <c r="S491" s="1259" t="s">
        <v>2722</v>
      </c>
      <c r="T491" s="1259" t="s">
        <v>2785</v>
      </c>
      <c r="U491" s="1265">
        <v>0</v>
      </c>
      <c r="V491" s="1261"/>
      <c r="W491" s="1262"/>
      <c r="X491" s="1262"/>
      <c r="Y491" s="1263"/>
      <c r="Z491" s="1262"/>
      <c r="AA491" s="1264"/>
      <c r="AB491" s="1261"/>
      <c r="AC491" s="1262"/>
      <c r="AD491" s="1262"/>
      <c r="AE491" s="1263"/>
      <c r="AF491" s="1262"/>
      <c r="AG491" s="1264"/>
    </row>
    <row r="492" spans="2:33" ht="15.75" hidden="1" customHeight="1" x14ac:dyDescent="0.2">
      <c r="B492" s="1250" t="str">
        <f t="shared" si="15"/>
        <v>PR14WSXHHR_A2</v>
      </c>
      <c r="C492" s="1251" t="s">
        <v>3615</v>
      </c>
      <c r="D492" s="1252" t="s">
        <v>2782</v>
      </c>
      <c r="E492" s="1253"/>
      <c r="F492" s="1254"/>
      <c r="G492" s="1254"/>
      <c r="H492" s="1254"/>
      <c r="I492" s="1254"/>
      <c r="J492" s="1254"/>
      <c r="K492" s="1254"/>
      <c r="L492" s="1254"/>
      <c r="M492" s="1255">
        <f t="shared" si="16"/>
        <v>0</v>
      </c>
      <c r="N492" s="1266" t="s">
        <v>2884</v>
      </c>
      <c r="O492" s="1259" t="s">
        <v>3664</v>
      </c>
      <c r="P492" s="1258" t="s">
        <v>2720</v>
      </c>
      <c r="Q492" s="1259"/>
      <c r="R492" s="1258"/>
      <c r="S492" s="1259" t="s">
        <v>1880</v>
      </c>
      <c r="T492" s="1259" t="s">
        <v>2823</v>
      </c>
      <c r="U492" s="1265">
        <v>0</v>
      </c>
      <c r="V492" s="1261"/>
      <c r="W492" s="1262"/>
      <c r="X492" s="1262"/>
      <c r="Y492" s="1263"/>
      <c r="Z492" s="1262"/>
      <c r="AA492" s="1264"/>
      <c r="AB492" s="1261"/>
      <c r="AC492" s="1262"/>
      <c r="AD492" s="1262"/>
      <c r="AE492" s="1263"/>
      <c r="AF492" s="1262"/>
      <c r="AG492" s="1264"/>
    </row>
    <row r="493" spans="2:33" ht="15.75" hidden="1" customHeight="1" x14ac:dyDescent="0.2">
      <c r="B493" s="1250" t="str">
        <f t="shared" si="15"/>
        <v>PR14WSXHHR_A3</v>
      </c>
      <c r="C493" s="1251" t="s">
        <v>3615</v>
      </c>
      <c r="D493" s="1252" t="s">
        <v>2782</v>
      </c>
      <c r="E493" s="1253"/>
      <c r="F493" s="1254"/>
      <c r="G493" s="1254"/>
      <c r="H493" s="1254"/>
      <c r="I493" s="1254"/>
      <c r="J493" s="1254"/>
      <c r="K493" s="1254"/>
      <c r="L493" s="1254"/>
      <c r="M493" s="1255">
        <f t="shared" si="16"/>
        <v>0</v>
      </c>
      <c r="N493" s="1266" t="s">
        <v>2888</v>
      </c>
      <c r="O493" s="1259" t="s">
        <v>3665</v>
      </c>
      <c r="P493" s="1258" t="s">
        <v>2720</v>
      </c>
      <c r="Q493" s="1259"/>
      <c r="R493" s="1258"/>
      <c r="S493" s="1259" t="s">
        <v>1880</v>
      </c>
      <c r="T493" s="1259" t="s">
        <v>2823</v>
      </c>
      <c r="U493" s="1265">
        <v>0</v>
      </c>
      <c r="V493" s="1261"/>
      <c r="W493" s="1262"/>
      <c r="X493" s="1262"/>
      <c r="Y493" s="1263"/>
      <c r="Z493" s="1262"/>
      <c r="AA493" s="1264"/>
      <c r="AB493" s="1261"/>
      <c r="AC493" s="1262"/>
      <c r="AD493" s="1262"/>
      <c r="AE493" s="1263"/>
      <c r="AF493" s="1262"/>
      <c r="AG493" s="1264"/>
    </row>
    <row r="494" spans="2:33" ht="15.75" hidden="1" customHeight="1" x14ac:dyDescent="0.2">
      <c r="B494" s="1250" t="str">
        <f t="shared" si="15"/>
        <v>PR14WSXHHR_A4</v>
      </c>
      <c r="C494" s="1251" t="s">
        <v>3615</v>
      </c>
      <c r="D494" s="1252" t="s">
        <v>2782</v>
      </c>
      <c r="E494" s="1253"/>
      <c r="F494" s="1254"/>
      <c r="G494" s="1254"/>
      <c r="H494" s="1254"/>
      <c r="I494" s="1254"/>
      <c r="J494" s="1254"/>
      <c r="K494" s="1254"/>
      <c r="L494" s="1254"/>
      <c r="M494" s="1255">
        <f t="shared" si="16"/>
        <v>0</v>
      </c>
      <c r="N494" s="1266" t="s">
        <v>2931</v>
      </c>
      <c r="O494" s="1259" t="s">
        <v>3666</v>
      </c>
      <c r="P494" s="1258" t="s">
        <v>2720</v>
      </c>
      <c r="Q494" s="1259"/>
      <c r="R494" s="1258"/>
      <c r="S494" s="1259" t="s">
        <v>1880</v>
      </c>
      <c r="T494" s="1259" t="s">
        <v>2823</v>
      </c>
      <c r="U494" s="1265">
        <v>0</v>
      </c>
      <c r="V494" s="1261"/>
      <c r="W494" s="1262"/>
      <c r="X494" s="1262"/>
      <c r="Y494" s="1263"/>
      <c r="Z494" s="1262"/>
      <c r="AA494" s="1264"/>
      <c r="AB494" s="1261"/>
      <c r="AC494" s="1262"/>
      <c r="AD494" s="1262"/>
      <c r="AE494" s="1263"/>
      <c r="AF494" s="1262"/>
      <c r="AG494" s="1264"/>
    </row>
    <row r="495" spans="2:33" ht="15.75" hidden="1" customHeight="1" x14ac:dyDescent="0.2">
      <c r="B495" s="1250" t="str">
        <f t="shared" si="15"/>
        <v>PR14WSXHHR_A5</v>
      </c>
      <c r="C495" s="1251" t="s">
        <v>3615</v>
      </c>
      <c r="D495" s="1252" t="s">
        <v>2782</v>
      </c>
      <c r="E495" s="1253"/>
      <c r="F495" s="1254"/>
      <c r="G495" s="1254"/>
      <c r="H495" s="1254"/>
      <c r="I495" s="1254"/>
      <c r="J495" s="1254"/>
      <c r="K495" s="1254"/>
      <c r="L495" s="1254"/>
      <c r="M495" s="1255">
        <f t="shared" si="16"/>
        <v>0</v>
      </c>
      <c r="N495" s="1266" t="s">
        <v>3083</v>
      </c>
      <c r="O495" s="1259" t="s">
        <v>3667</v>
      </c>
      <c r="P495" s="1258" t="s">
        <v>2720</v>
      </c>
      <c r="Q495" s="1259"/>
      <c r="R495" s="1258"/>
      <c r="S495" s="1259" t="s">
        <v>1912</v>
      </c>
      <c r="T495" s="1259" t="s">
        <v>3668</v>
      </c>
      <c r="U495" s="1260" t="s">
        <v>2824</v>
      </c>
      <c r="V495" s="1273"/>
      <c r="W495" s="1262"/>
      <c r="X495" s="1262"/>
      <c r="Y495" s="1263"/>
      <c r="Z495" s="1262"/>
      <c r="AA495" s="1264"/>
      <c r="AB495" s="1273"/>
      <c r="AC495" s="1262"/>
      <c r="AD495" s="1262"/>
      <c r="AE495" s="1263"/>
      <c r="AF495" s="1262"/>
      <c r="AG495" s="1264"/>
    </row>
    <row r="496" spans="2:33" ht="15.75" hidden="1" customHeight="1" x14ac:dyDescent="0.2">
      <c r="B496" s="1250" t="str">
        <f t="shared" si="15"/>
        <v>PR14WSXHHR_B1a</v>
      </c>
      <c r="C496" s="1251" t="s">
        <v>3615</v>
      </c>
      <c r="D496" s="1252" t="s">
        <v>2782</v>
      </c>
      <c r="E496" s="1253"/>
      <c r="F496" s="1254"/>
      <c r="G496" s="1254"/>
      <c r="H496" s="1254"/>
      <c r="I496" s="1254"/>
      <c r="J496" s="1254"/>
      <c r="K496" s="1254"/>
      <c r="L496" s="1254"/>
      <c r="M496" s="1255">
        <f t="shared" si="16"/>
        <v>0</v>
      </c>
      <c r="N496" s="1266" t="s">
        <v>3669</v>
      </c>
      <c r="O496" s="1259" t="s">
        <v>3670</v>
      </c>
      <c r="P496" s="1258" t="s">
        <v>2720</v>
      </c>
      <c r="Q496" s="1259"/>
      <c r="R496" s="1258"/>
      <c r="S496" s="1259" t="s">
        <v>1923</v>
      </c>
      <c r="T496" s="1259" t="s">
        <v>2757</v>
      </c>
      <c r="U496" s="1265">
        <v>0</v>
      </c>
      <c r="V496" s="1261"/>
      <c r="W496" s="1262"/>
      <c r="X496" s="1262"/>
      <c r="Y496" s="1263"/>
      <c r="Z496" s="1262"/>
      <c r="AA496" s="1264"/>
      <c r="AB496" s="1261"/>
      <c r="AC496" s="1262"/>
      <c r="AD496" s="1262"/>
      <c r="AE496" s="1263"/>
      <c r="AF496" s="1262"/>
      <c r="AG496" s="1264"/>
    </row>
    <row r="497" spans="2:34" ht="15.75" hidden="1" customHeight="1" x14ac:dyDescent="0.2">
      <c r="B497" s="1250" t="str">
        <f t="shared" si="15"/>
        <v>PR14WSXHHR_B1b</v>
      </c>
      <c r="C497" s="1251" t="s">
        <v>3615</v>
      </c>
      <c r="D497" s="1252" t="s">
        <v>2782</v>
      </c>
      <c r="E497" s="1253"/>
      <c r="F497" s="1254"/>
      <c r="G497" s="1254"/>
      <c r="H497" s="1254"/>
      <c r="I497" s="1254"/>
      <c r="J497" s="1254"/>
      <c r="K497" s="1254"/>
      <c r="L497" s="1254"/>
      <c r="M497" s="1255">
        <f t="shared" si="16"/>
        <v>0</v>
      </c>
      <c r="N497" s="1266" t="s">
        <v>3671</v>
      </c>
      <c r="O497" s="1259" t="s">
        <v>3672</v>
      </c>
      <c r="P497" s="1258" t="s">
        <v>2721</v>
      </c>
      <c r="Q497" s="1259" t="s">
        <v>2717</v>
      </c>
      <c r="R497" s="1258"/>
      <c r="S497" s="1259" t="s">
        <v>1923</v>
      </c>
      <c r="T497" s="1259" t="s">
        <v>2757</v>
      </c>
      <c r="U497" s="1260">
        <v>2</v>
      </c>
      <c r="V497" s="1261"/>
      <c r="W497" s="1262"/>
      <c r="X497" s="1262"/>
      <c r="Y497" s="1263"/>
      <c r="Z497" s="1262"/>
      <c r="AA497" s="1264"/>
      <c r="AB497" s="1261"/>
      <c r="AC497" s="1262"/>
      <c r="AD497" s="1262"/>
      <c r="AE497" s="1263"/>
      <c r="AF497" s="1262"/>
      <c r="AG497" s="1264"/>
    </row>
    <row r="498" spans="2:34" ht="15.75" hidden="1" customHeight="1" x14ac:dyDescent="0.2">
      <c r="B498" s="1250" t="str">
        <f t="shared" si="15"/>
        <v>PR14WSXHHR_B2</v>
      </c>
      <c r="C498" s="1251" t="s">
        <v>3615</v>
      </c>
      <c r="D498" s="1252" t="s">
        <v>2782</v>
      </c>
      <c r="E498" s="1253"/>
      <c r="F498" s="1254"/>
      <c r="G498" s="1254"/>
      <c r="H498" s="1254"/>
      <c r="I498" s="1254"/>
      <c r="J498" s="1254"/>
      <c r="K498" s="1254"/>
      <c r="L498" s="1254"/>
      <c r="M498" s="1255">
        <f t="shared" si="16"/>
        <v>0</v>
      </c>
      <c r="N498" s="1266" t="s">
        <v>2936</v>
      </c>
      <c r="O498" s="1259" t="s">
        <v>3673</v>
      </c>
      <c r="P498" s="1258" t="s">
        <v>2720</v>
      </c>
      <c r="Q498" s="1259"/>
      <c r="R498" s="1258"/>
      <c r="S498" s="1259" t="s">
        <v>1880</v>
      </c>
      <c r="T498" s="1259" t="s">
        <v>3674</v>
      </c>
      <c r="U498" s="1260">
        <v>1</v>
      </c>
      <c r="V498" s="1261"/>
      <c r="W498" s="1262"/>
      <c r="X498" s="1262"/>
      <c r="Y498" s="1263"/>
      <c r="Z498" s="1262"/>
      <c r="AA498" s="1264"/>
      <c r="AB498" s="1261"/>
      <c r="AC498" s="1262"/>
      <c r="AD498" s="1262"/>
      <c r="AE498" s="1263"/>
      <c r="AF498" s="1262"/>
      <c r="AG498" s="1264"/>
    </row>
    <row r="499" spans="2:34" ht="15.75" customHeight="1" x14ac:dyDescent="0.2">
      <c r="B499" s="1250" t="str">
        <f t="shared" si="15"/>
        <v>PR14YKYWSW_WA1</v>
      </c>
      <c r="C499" s="1251" t="s">
        <v>3675</v>
      </c>
      <c r="D499" s="1252" t="s">
        <v>2751</v>
      </c>
      <c r="E499" s="1253"/>
      <c r="F499" s="1254">
        <v>1</v>
      </c>
      <c r="G499" s="1254"/>
      <c r="H499" s="1254"/>
      <c r="I499" s="1254"/>
      <c r="J499" s="1254"/>
      <c r="K499" s="1254"/>
      <c r="L499" s="1254"/>
      <c r="M499" s="1255">
        <f t="shared" si="16"/>
        <v>1</v>
      </c>
      <c r="N499" s="1266" t="s">
        <v>3390</v>
      </c>
      <c r="O499" s="1259" t="s">
        <v>3676</v>
      </c>
      <c r="P499" s="1258" t="s">
        <v>2721</v>
      </c>
      <c r="Q499" s="1259" t="s">
        <v>3677</v>
      </c>
      <c r="R499" s="1258"/>
      <c r="S499" s="1259" t="s">
        <v>1880</v>
      </c>
      <c r="T499" s="1259" t="s">
        <v>2767</v>
      </c>
      <c r="U499" s="1260">
        <v>3</v>
      </c>
      <c r="V499" s="1274">
        <v>99.962000000000003</v>
      </c>
      <c r="W499" s="1275" t="s">
        <v>2691</v>
      </c>
      <c r="X499" s="1262" t="s">
        <v>1913</v>
      </c>
      <c r="Y499" s="1263"/>
      <c r="Z499" s="1262" t="s">
        <v>2692</v>
      </c>
      <c r="AA499" s="1276">
        <v>0</v>
      </c>
      <c r="AB499" s="1277">
        <v>99.961999999999989</v>
      </c>
      <c r="AC499" s="1278" t="s">
        <v>2691</v>
      </c>
      <c r="AD499" s="1262" t="s">
        <v>1913</v>
      </c>
      <c r="AE499" s="1263"/>
      <c r="AF499" s="1262" t="s">
        <v>2692</v>
      </c>
      <c r="AG499" s="1276">
        <v>0</v>
      </c>
    </row>
    <row r="500" spans="2:34" ht="15.75" customHeight="1" x14ac:dyDescent="0.2">
      <c r="B500" s="1250" t="str">
        <f t="shared" si="15"/>
        <v>PR14YKYWSW_WA2</v>
      </c>
      <c r="C500" s="1251" t="s">
        <v>3675</v>
      </c>
      <c r="D500" s="1252" t="s">
        <v>2751</v>
      </c>
      <c r="E500" s="1253"/>
      <c r="F500" s="1254"/>
      <c r="G500" s="1254"/>
      <c r="H500" s="1254"/>
      <c r="I500" s="1254"/>
      <c r="J500" s="1254"/>
      <c r="K500" s="1254"/>
      <c r="L500" s="1254"/>
      <c r="M500" s="1255">
        <f t="shared" si="16"/>
        <v>0</v>
      </c>
      <c r="N500" s="1266" t="s">
        <v>3393</v>
      </c>
      <c r="O500" s="1259" t="s">
        <v>3678</v>
      </c>
      <c r="P500" s="1258" t="s">
        <v>2720</v>
      </c>
      <c r="Q500" s="1259"/>
      <c r="R500" s="1258"/>
      <c r="S500" s="1259" t="s">
        <v>1923</v>
      </c>
      <c r="T500" s="1259" t="s">
        <v>3679</v>
      </c>
      <c r="U500" s="1265">
        <v>0</v>
      </c>
      <c r="V500" s="1274">
        <v>5</v>
      </c>
      <c r="W500" s="1275" t="s">
        <v>2690</v>
      </c>
      <c r="X500" s="1262" t="s">
        <v>1913</v>
      </c>
      <c r="Y500" s="1263"/>
      <c r="Z500" s="1262"/>
      <c r="AA500" s="1276"/>
      <c r="AB500" s="1277">
        <v>5</v>
      </c>
      <c r="AC500" s="1278" t="s">
        <v>2690</v>
      </c>
      <c r="AD500" s="1262" t="s">
        <v>1913</v>
      </c>
      <c r="AE500" s="1263"/>
      <c r="AF500" s="1262"/>
      <c r="AG500" s="1276"/>
    </row>
    <row r="501" spans="2:34" ht="15.75" customHeight="1" x14ac:dyDescent="0.2">
      <c r="B501" s="1250" t="str">
        <f t="shared" si="15"/>
        <v>PR14YKYWSW_WA3</v>
      </c>
      <c r="C501" s="1251" t="s">
        <v>3675</v>
      </c>
      <c r="D501" s="1252" t="s">
        <v>2751</v>
      </c>
      <c r="E501" s="1253"/>
      <c r="F501" s="1254">
        <v>1</v>
      </c>
      <c r="G501" s="1254"/>
      <c r="H501" s="1254"/>
      <c r="I501" s="1254"/>
      <c r="J501" s="1254"/>
      <c r="K501" s="1254"/>
      <c r="L501" s="1254"/>
      <c r="M501" s="1255">
        <f t="shared" si="16"/>
        <v>1</v>
      </c>
      <c r="N501" s="1266" t="s">
        <v>3396</v>
      </c>
      <c r="O501" s="1259" t="s">
        <v>3680</v>
      </c>
      <c r="P501" s="1258" t="s">
        <v>2719</v>
      </c>
      <c r="Q501" s="1259" t="s">
        <v>3681</v>
      </c>
      <c r="R501" s="1258"/>
      <c r="S501" s="1259" t="s">
        <v>1923</v>
      </c>
      <c r="T501" s="1259" t="s">
        <v>3682</v>
      </c>
      <c r="U501" s="1265">
        <v>0</v>
      </c>
      <c r="V501" s="1279">
        <v>7964</v>
      </c>
      <c r="W501" s="1275" t="s">
        <v>2691</v>
      </c>
      <c r="X501" s="1262" t="s">
        <v>1913</v>
      </c>
      <c r="Y501" s="1263"/>
      <c r="Z501" s="1262" t="s">
        <v>3683</v>
      </c>
      <c r="AA501" s="1280">
        <v>-6.1247999999999996</v>
      </c>
      <c r="AB501" s="1281">
        <v>7500</v>
      </c>
      <c r="AC501" s="1278" t="s">
        <v>2691</v>
      </c>
      <c r="AD501" s="1262" t="s">
        <v>1913</v>
      </c>
      <c r="AE501" s="1263"/>
      <c r="AF501" s="1262" t="s">
        <v>3683</v>
      </c>
      <c r="AG501" s="1280">
        <v>-4.5936000000000003</v>
      </c>
      <c r="AH501" s="155"/>
    </row>
    <row r="502" spans="2:34" ht="15.75" customHeight="1" x14ac:dyDescent="0.2">
      <c r="B502" s="1250" t="str">
        <f t="shared" si="15"/>
        <v>PR14YKYWSW_WA4</v>
      </c>
      <c r="C502" s="1251" t="s">
        <v>3675</v>
      </c>
      <c r="D502" s="1252" t="s">
        <v>2751</v>
      </c>
      <c r="E502" s="1253"/>
      <c r="F502" s="1254">
        <v>1</v>
      </c>
      <c r="G502" s="1254"/>
      <c r="H502" s="1254"/>
      <c r="I502" s="1254"/>
      <c r="J502" s="1254"/>
      <c r="K502" s="1254"/>
      <c r="L502" s="1254"/>
      <c r="M502" s="1255">
        <f t="shared" si="16"/>
        <v>1</v>
      </c>
      <c r="N502" s="1266" t="s">
        <v>3399</v>
      </c>
      <c r="O502" s="1259" t="s">
        <v>3684</v>
      </c>
      <c r="P502" s="1258" t="s">
        <v>2721</v>
      </c>
      <c r="Q502" s="1259" t="s">
        <v>3677</v>
      </c>
      <c r="R502" s="1258"/>
      <c r="S502" s="1259" t="s">
        <v>2827</v>
      </c>
      <c r="T502" s="1259" t="s">
        <v>2887</v>
      </c>
      <c r="U502" s="1260" t="s">
        <v>2824</v>
      </c>
      <c r="V502" s="1274" t="s">
        <v>3685</v>
      </c>
      <c r="W502" s="1282" t="s">
        <v>2690</v>
      </c>
      <c r="X502" s="1262" t="s">
        <v>1913</v>
      </c>
      <c r="Y502" s="1263"/>
      <c r="Z502" s="1262" t="s">
        <v>1913</v>
      </c>
      <c r="AA502" s="1276"/>
      <c r="AB502" s="1277" t="s">
        <v>3685</v>
      </c>
      <c r="AC502" s="1278" t="s">
        <v>2690</v>
      </c>
      <c r="AD502" s="1262" t="s">
        <v>1913</v>
      </c>
      <c r="AE502" s="1263"/>
      <c r="AF502" s="1262" t="s">
        <v>3686</v>
      </c>
      <c r="AG502" s="1276">
        <v>0</v>
      </c>
    </row>
    <row r="503" spans="2:34" ht="15.75" customHeight="1" x14ac:dyDescent="0.2">
      <c r="B503" s="1250" t="str">
        <f t="shared" si="15"/>
        <v>PR14YKYWSW_WB1</v>
      </c>
      <c r="C503" s="1251" t="s">
        <v>3675</v>
      </c>
      <c r="D503" s="1252" t="s">
        <v>2751</v>
      </c>
      <c r="E503" s="1253"/>
      <c r="F503" s="1254">
        <v>1</v>
      </c>
      <c r="G503" s="1254"/>
      <c r="H503" s="1254"/>
      <c r="I503" s="1254"/>
      <c r="J503" s="1254"/>
      <c r="K503" s="1254"/>
      <c r="L503" s="1254"/>
      <c r="M503" s="1255">
        <f t="shared" si="16"/>
        <v>1</v>
      </c>
      <c r="N503" s="1266" t="s">
        <v>3405</v>
      </c>
      <c r="O503" s="1259" t="s">
        <v>3687</v>
      </c>
      <c r="P503" s="1258" t="s">
        <v>2719</v>
      </c>
      <c r="Q503" s="1259" t="s">
        <v>3681</v>
      </c>
      <c r="R503" s="1258"/>
      <c r="S503" s="1259" t="s">
        <v>1923</v>
      </c>
      <c r="T503" s="1259" t="s">
        <v>2754</v>
      </c>
      <c r="U503" s="1260">
        <v>1</v>
      </c>
      <c r="V503" s="1279">
        <v>289.8</v>
      </c>
      <c r="W503" s="1275" t="s">
        <v>2690</v>
      </c>
      <c r="X503" s="1262" t="s">
        <v>1913</v>
      </c>
      <c r="Y503" s="1263"/>
      <c r="Z503" s="1262" t="s">
        <v>2693</v>
      </c>
      <c r="AA503" s="1276">
        <v>0</v>
      </c>
      <c r="AB503" s="1281">
        <v>269</v>
      </c>
      <c r="AC503" s="1278" t="s">
        <v>2690</v>
      </c>
      <c r="AD503" s="1262" t="s">
        <v>1913</v>
      </c>
      <c r="AE503" s="1263"/>
      <c r="AF503" s="1262" t="s">
        <v>3688</v>
      </c>
      <c r="AG503" s="1280">
        <v>0.25253500000000001</v>
      </c>
      <c r="AH503" s="155"/>
    </row>
    <row r="504" spans="2:34" ht="15.75" customHeight="1" x14ac:dyDescent="0.2">
      <c r="B504" s="1250" t="str">
        <f t="shared" si="15"/>
        <v>PR14YKYWSW_WB2</v>
      </c>
      <c r="C504" s="1251" t="s">
        <v>3675</v>
      </c>
      <c r="D504" s="1252" t="s">
        <v>2751</v>
      </c>
      <c r="E504" s="1253"/>
      <c r="F504" s="1254">
        <v>1</v>
      </c>
      <c r="G504" s="1254"/>
      <c r="H504" s="1254"/>
      <c r="I504" s="1254"/>
      <c r="J504" s="1254"/>
      <c r="K504" s="1254"/>
      <c r="L504" s="1254"/>
      <c r="M504" s="1255">
        <f t="shared" si="16"/>
        <v>1</v>
      </c>
      <c r="N504" s="1266" t="s">
        <v>3407</v>
      </c>
      <c r="O504" s="1259" t="s">
        <v>3689</v>
      </c>
      <c r="P504" s="1258" t="s">
        <v>2719</v>
      </c>
      <c r="Q504" s="1259" t="s">
        <v>3681</v>
      </c>
      <c r="R504" s="1258"/>
      <c r="S504" s="1259" t="s">
        <v>2723</v>
      </c>
      <c r="T504" s="1259" t="s">
        <v>3690</v>
      </c>
      <c r="U504" s="1260">
        <v>2</v>
      </c>
      <c r="V504" s="1279">
        <v>10.46</v>
      </c>
      <c r="W504" s="1275" t="s">
        <v>2690</v>
      </c>
      <c r="X504" s="1262" t="s">
        <v>1913</v>
      </c>
      <c r="Y504" s="1263"/>
      <c r="Z504" s="1262" t="s">
        <v>3688</v>
      </c>
      <c r="AA504" s="1280">
        <v>4.0176782799999975</v>
      </c>
      <c r="AB504" s="1277">
        <v>4</v>
      </c>
      <c r="AC504" s="1278" t="s">
        <v>2690</v>
      </c>
      <c r="AD504" s="1262" t="s">
        <v>1913</v>
      </c>
      <c r="AE504" s="1263"/>
      <c r="AF504" s="1262" t="s">
        <v>3688</v>
      </c>
      <c r="AG504" s="1276">
        <v>10.22681744</v>
      </c>
      <c r="AH504" s="155"/>
    </row>
    <row r="505" spans="2:34" ht="15.75" customHeight="1" x14ac:dyDescent="0.2">
      <c r="B505" s="1250" t="str">
        <f t="shared" si="15"/>
        <v>PR14YKYWSW_WB3</v>
      </c>
      <c r="C505" s="1251" t="s">
        <v>3675</v>
      </c>
      <c r="D505" s="1252" t="s">
        <v>2751</v>
      </c>
      <c r="E505" s="1253"/>
      <c r="F505" s="1254"/>
      <c r="G505" s="1254"/>
      <c r="H505" s="1254"/>
      <c r="I505" s="1254"/>
      <c r="J505" s="1254"/>
      <c r="K505" s="1254"/>
      <c r="L505" s="1254"/>
      <c r="M505" s="1255">
        <f t="shared" si="16"/>
        <v>0</v>
      </c>
      <c r="N505" s="1266" t="s">
        <v>3409</v>
      </c>
      <c r="O505" s="1259" t="s">
        <v>3691</v>
      </c>
      <c r="P505" s="1258" t="s">
        <v>2720</v>
      </c>
      <c r="Q505" s="1259"/>
      <c r="R505" s="1258"/>
      <c r="S505" s="1259" t="s">
        <v>1923</v>
      </c>
      <c r="T505" s="1259" t="s">
        <v>2915</v>
      </c>
      <c r="U505" s="1260">
        <v>1</v>
      </c>
      <c r="V505" s="1279">
        <v>133.5</v>
      </c>
      <c r="W505" s="1275" t="s">
        <v>2690</v>
      </c>
      <c r="X505" s="1262" t="s">
        <v>1913</v>
      </c>
      <c r="Y505" s="1263"/>
      <c r="Z505" s="1262"/>
      <c r="AA505" s="1276"/>
      <c r="AB505" s="1283">
        <v>138.30000000000001</v>
      </c>
      <c r="AC505" s="1278" t="s">
        <v>2690</v>
      </c>
      <c r="AD505" s="1262" t="s">
        <v>1913</v>
      </c>
      <c r="AE505" s="1263"/>
      <c r="AF505" s="1262"/>
      <c r="AG505" s="1276"/>
      <c r="AH505" s="155"/>
    </row>
    <row r="506" spans="2:34" ht="15.75" customHeight="1" x14ac:dyDescent="0.2">
      <c r="B506" s="1250" t="str">
        <f t="shared" si="15"/>
        <v>PR14YKYWSW_WB4</v>
      </c>
      <c r="C506" s="1251" t="s">
        <v>3675</v>
      </c>
      <c r="D506" s="1252" t="s">
        <v>2751</v>
      </c>
      <c r="E506" s="1253"/>
      <c r="F506" s="1254">
        <v>1</v>
      </c>
      <c r="G506" s="1254"/>
      <c r="H506" s="1254"/>
      <c r="I506" s="1254"/>
      <c r="J506" s="1254"/>
      <c r="K506" s="1254"/>
      <c r="L506" s="1254"/>
      <c r="M506" s="1255">
        <f t="shared" si="16"/>
        <v>1</v>
      </c>
      <c r="N506" s="1266" t="s">
        <v>3411</v>
      </c>
      <c r="O506" s="1259" t="s">
        <v>3692</v>
      </c>
      <c r="P506" s="1258" t="s">
        <v>2721</v>
      </c>
      <c r="Q506" s="1259" t="s">
        <v>3677</v>
      </c>
      <c r="R506" s="1258"/>
      <c r="S506" s="1259" t="s">
        <v>2827</v>
      </c>
      <c r="T506" s="1259" t="s">
        <v>2887</v>
      </c>
      <c r="U506" s="1260" t="s">
        <v>2824</v>
      </c>
      <c r="V506" s="1274" t="s">
        <v>3685</v>
      </c>
      <c r="W506" s="1282" t="s">
        <v>2690</v>
      </c>
      <c r="X506" s="1262" t="s">
        <v>1913</v>
      </c>
      <c r="Y506" s="1263"/>
      <c r="Z506" s="1262" t="s">
        <v>1913</v>
      </c>
      <c r="AA506" s="1276"/>
      <c r="AB506" s="1277" t="s">
        <v>3685</v>
      </c>
      <c r="AC506" s="1278" t="s">
        <v>2690</v>
      </c>
      <c r="AD506" s="1262" t="s">
        <v>1913</v>
      </c>
      <c r="AE506" s="1263"/>
      <c r="AF506" s="1262" t="s">
        <v>3686</v>
      </c>
      <c r="AG506" s="1276">
        <v>0</v>
      </c>
    </row>
    <row r="507" spans="2:34" ht="15.75" customHeight="1" x14ac:dyDescent="0.2">
      <c r="B507" s="1250" t="str">
        <f t="shared" si="15"/>
        <v>PR14YKYWSW_WC1</v>
      </c>
      <c r="C507" s="1251" t="s">
        <v>3675</v>
      </c>
      <c r="D507" s="1252" t="s">
        <v>2751</v>
      </c>
      <c r="E507" s="1253">
        <v>1</v>
      </c>
      <c r="F507" s="1254"/>
      <c r="G507" s="1254"/>
      <c r="H507" s="1254"/>
      <c r="I507" s="1254"/>
      <c r="J507" s="1254"/>
      <c r="K507" s="1254"/>
      <c r="L507" s="1254"/>
      <c r="M507" s="1255">
        <f t="shared" si="16"/>
        <v>1</v>
      </c>
      <c r="N507" s="1266" t="s">
        <v>3425</v>
      </c>
      <c r="O507" s="1259" t="s">
        <v>3693</v>
      </c>
      <c r="P507" s="1258" t="s">
        <v>2719</v>
      </c>
      <c r="Q507" s="1259" t="s">
        <v>3681</v>
      </c>
      <c r="R507" s="1258"/>
      <c r="S507" s="1259" t="s">
        <v>1923</v>
      </c>
      <c r="T507" s="1259" t="s">
        <v>3694</v>
      </c>
      <c r="U507" s="1265">
        <v>0</v>
      </c>
      <c r="V507" s="1279">
        <v>40</v>
      </c>
      <c r="W507" s="1275" t="s">
        <v>1913</v>
      </c>
      <c r="X507" s="1262" t="s">
        <v>1913</v>
      </c>
      <c r="Y507" s="1263"/>
      <c r="Z507" s="1262" t="s">
        <v>1913</v>
      </c>
      <c r="AA507" s="1276"/>
      <c r="AB507" s="1284">
        <v>106.05</v>
      </c>
      <c r="AC507" s="1278" t="s">
        <v>2690</v>
      </c>
      <c r="AD507" s="1262" t="s">
        <v>1913</v>
      </c>
      <c r="AE507" s="1263"/>
      <c r="AF507" s="1262" t="s">
        <v>3688</v>
      </c>
      <c r="AG507" s="1280">
        <v>0.23392279999999979</v>
      </c>
      <c r="AH507" s="155"/>
    </row>
    <row r="508" spans="2:34" ht="15.75" customHeight="1" x14ac:dyDescent="0.2">
      <c r="B508" s="1250" t="str">
        <f t="shared" si="15"/>
        <v>PR14YKYWSW_WC2</v>
      </c>
      <c r="C508" s="1251" t="s">
        <v>3675</v>
      </c>
      <c r="D508" s="1252" t="s">
        <v>2751</v>
      </c>
      <c r="E508" s="1285">
        <v>1</v>
      </c>
      <c r="F508" s="1254"/>
      <c r="G508" s="1254"/>
      <c r="H508" s="1254"/>
      <c r="I508" s="1254"/>
      <c r="J508" s="1254"/>
      <c r="K508" s="1254"/>
      <c r="L508" s="1254"/>
      <c r="M508" s="1255">
        <f t="shared" si="16"/>
        <v>1</v>
      </c>
      <c r="N508" s="1266" t="s">
        <v>3427</v>
      </c>
      <c r="O508" s="1259" t="s">
        <v>3695</v>
      </c>
      <c r="P508" s="1258" t="s">
        <v>2716</v>
      </c>
      <c r="Q508" s="1259" t="s">
        <v>2717</v>
      </c>
      <c r="R508" s="1258"/>
      <c r="S508" s="1259" t="s">
        <v>1923</v>
      </c>
      <c r="T508" s="1259" t="s">
        <v>3696</v>
      </c>
      <c r="U508" s="1265">
        <v>0</v>
      </c>
      <c r="V508" s="1279">
        <v>11</v>
      </c>
      <c r="W508" s="1275" t="s">
        <v>2690</v>
      </c>
      <c r="X508" s="1262" t="s">
        <v>1913</v>
      </c>
      <c r="Y508" s="1263"/>
      <c r="Z508" s="1262" t="s">
        <v>3688</v>
      </c>
      <c r="AA508" s="1280">
        <v>9.4796727272727296E-3</v>
      </c>
      <c r="AB508" s="1281">
        <v>10</v>
      </c>
      <c r="AC508" s="1278" t="s">
        <v>2690</v>
      </c>
      <c r="AD508" s="1262" t="s">
        <v>1913</v>
      </c>
      <c r="AE508" s="1263"/>
      <c r="AF508" s="1262" t="s">
        <v>3688</v>
      </c>
      <c r="AG508" s="1280">
        <v>0.10143000000000001</v>
      </c>
      <c r="AH508" s="155"/>
    </row>
    <row r="509" spans="2:34" ht="15.75" customHeight="1" x14ac:dyDescent="0.2">
      <c r="B509" s="1250" t="str">
        <f t="shared" si="15"/>
        <v>PR14YKYWSW_WC3</v>
      </c>
      <c r="C509" s="1251" t="s">
        <v>3675</v>
      </c>
      <c r="D509" s="1252" t="s">
        <v>2751</v>
      </c>
      <c r="E509" s="1253">
        <v>1</v>
      </c>
      <c r="F509" s="1254"/>
      <c r="G509" s="1254"/>
      <c r="H509" s="1254"/>
      <c r="I509" s="1254"/>
      <c r="J509" s="1254"/>
      <c r="K509" s="1254"/>
      <c r="L509" s="1254"/>
      <c r="M509" s="1255">
        <f t="shared" si="16"/>
        <v>1</v>
      </c>
      <c r="N509" s="1266" t="s">
        <v>3430</v>
      </c>
      <c r="O509" s="1259" t="s">
        <v>3697</v>
      </c>
      <c r="P509" s="1258" t="s">
        <v>2719</v>
      </c>
      <c r="Q509" s="1259" t="s">
        <v>3681</v>
      </c>
      <c r="R509" s="1258"/>
      <c r="S509" s="1259" t="s">
        <v>1923</v>
      </c>
      <c r="T509" s="1259" t="s">
        <v>3698</v>
      </c>
      <c r="U509" s="1265">
        <v>0</v>
      </c>
      <c r="V509" s="1279">
        <v>11524</v>
      </c>
      <c r="W509" s="1275" t="s">
        <v>1913</v>
      </c>
      <c r="X509" s="1262" t="s">
        <v>1913</v>
      </c>
      <c r="Y509" s="1263"/>
      <c r="Z509" s="1262" t="s">
        <v>1913</v>
      </c>
      <c r="AA509" s="1276"/>
      <c r="AB509" s="1277">
        <v>11689</v>
      </c>
      <c r="AC509" s="1278" t="s">
        <v>2691</v>
      </c>
      <c r="AD509" s="1262" t="s">
        <v>1913</v>
      </c>
      <c r="AE509" s="1263"/>
      <c r="AF509" s="1262" t="s">
        <v>2692</v>
      </c>
      <c r="AG509" s="1276">
        <v>0</v>
      </c>
    </row>
    <row r="510" spans="2:34" ht="15.75" customHeight="1" x14ac:dyDescent="0.2">
      <c r="B510" s="1250" t="str">
        <f t="shared" si="15"/>
        <v>PR14YKYWSW_WC4</v>
      </c>
      <c r="C510" s="1251" t="s">
        <v>3675</v>
      </c>
      <c r="D510" s="1252" t="s">
        <v>2751</v>
      </c>
      <c r="E510" s="1253"/>
      <c r="F510" s="1254"/>
      <c r="G510" s="1254"/>
      <c r="H510" s="1254"/>
      <c r="I510" s="1254"/>
      <c r="J510" s="1254"/>
      <c r="K510" s="1254"/>
      <c r="L510" s="1254"/>
      <c r="M510" s="1255">
        <f t="shared" si="16"/>
        <v>0</v>
      </c>
      <c r="N510" s="1266" t="s">
        <v>3433</v>
      </c>
      <c r="O510" s="1259" t="s">
        <v>3699</v>
      </c>
      <c r="P510" s="1258" t="s">
        <v>2720</v>
      </c>
      <c r="Q510" s="1259"/>
      <c r="R510" s="1258"/>
      <c r="S510" s="1259" t="s">
        <v>1912</v>
      </c>
      <c r="T510" s="1259" t="s">
        <v>3700</v>
      </c>
      <c r="U510" s="1260" t="s">
        <v>2824</v>
      </c>
      <c r="V510" s="1279" t="s">
        <v>3701</v>
      </c>
      <c r="W510" s="1275" t="s">
        <v>2690</v>
      </c>
      <c r="X510" s="1262" t="s">
        <v>1913</v>
      </c>
      <c r="Y510" s="1263"/>
      <c r="Z510" s="1262"/>
      <c r="AA510" s="1276"/>
      <c r="AB510" s="1281" t="s">
        <v>3701</v>
      </c>
      <c r="AC510" s="1278" t="s">
        <v>2690</v>
      </c>
      <c r="AD510" s="1262" t="s">
        <v>1913</v>
      </c>
      <c r="AE510" s="1263"/>
      <c r="AF510" s="1262"/>
      <c r="AG510" s="1276"/>
      <c r="AH510" s="155"/>
    </row>
    <row r="511" spans="2:34" ht="15.75" customHeight="1" x14ac:dyDescent="0.2">
      <c r="B511" s="1250" t="str">
        <f t="shared" si="15"/>
        <v>PR14YKYWSW_WD1</v>
      </c>
      <c r="C511" s="1251" t="s">
        <v>3675</v>
      </c>
      <c r="D511" s="1252" t="s">
        <v>2751</v>
      </c>
      <c r="E511" s="1253"/>
      <c r="F511" s="1254"/>
      <c r="G511" s="1254"/>
      <c r="H511" s="1254"/>
      <c r="I511" s="1254"/>
      <c r="J511" s="1254"/>
      <c r="K511" s="1254"/>
      <c r="L511" s="1254"/>
      <c r="M511" s="1255">
        <f t="shared" si="16"/>
        <v>0</v>
      </c>
      <c r="N511" s="1266" t="s">
        <v>3439</v>
      </c>
      <c r="O511" s="1259" t="s">
        <v>3702</v>
      </c>
      <c r="P511" s="1258" t="s">
        <v>2720</v>
      </c>
      <c r="Q511" s="1259"/>
      <c r="R511" s="1258"/>
      <c r="S511" s="1259" t="s">
        <v>1880</v>
      </c>
      <c r="T511" s="1259" t="s">
        <v>3703</v>
      </c>
      <c r="U511" s="1265">
        <v>0</v>
      </c>
      <c r="V511" s="1279">
        <v>11</v>
      </c>
      <c r="W511" s="1282" t="s">
        <v>2691</v>
      </c>
      <c r="X511" s="1262" t="s">
        <v>1913</v>
      </c>
      <c r="Y511" s="1263"/>
      <c r="Z511" s="1262"/>
      <c r="AA511" s="1276"/>
      <c r="AB511" s="1281">
        <v>17</v>
      </c>
      <c r="AC511" s="1278" t="s">
        <v>2690</v>
      </c>
      <c r="AD511" s="1262" t="s">
        <v>1913</v>
      </c>
      <c r="AE511" s="1263"/>
      <c r="AF511" s="1262"/>
      <c r="AG511" s="1276"/>
      <c r="AH511" s="155"/>
    </row>
    <row r="512" spans="2:34" ht="15.75" customHeight="1" x14ac:dyDescent="0.2">
      <c r="B512" s="1250" t="str">
        <f t="shared" si="15"/>
        <v>PR14YKYWSW_WD2</v>
      </c>
      <c r="C512" s="1251" t="s">
        <v>3675</v>
      </c>
      <c r="D512" s="1252" t="s">
        <v>2751</v>
      </c>
      <c r="E512" s="1253"/>
      <c r="F512" s="1254"/>
      <c r="G512" s="1254"/>
      <c r="H512" s="1254"/>
      <c r="I512" s="1254"/>
      <c r="J512" s="1254"/>
      <c r="K512" s="1254"/>
      <c r="L512" s="1254"/>
      <c r="M512" s="1255">
        <f t="shared" si="16"/>
        <v>0</v>
      </c>
      <c r="N512" s="1266" t="s">
        <v>3704</v>
      </c>
      <c r="O512" s="1259" t="s">
        <v>3705</v>
      </c>
      <c r="P512" s="1258" t="s">
        <v>2720</v>
      </c>
      <c r="Q512" s="1259"/>
      <c r="R512" s="1258"/>
      <c r="S512" s="1259" t="s">
        <v>1880</v>
      </c>
      <c r="T512" s="1259" t="s">
        <v>3706</v>
      </c>
      <c r="U512" s="1265">
        <v>0</v>
      </c>
      <c r="V512" s="1279">
        <v>100</v>
      </c>
      <c r="W512" s="1275" t="s">
        <v>2690</v>
      </c>
      <c r="X512" s="1262" t="s">
        <v>1913</v>
      </c>
      <c r="Y512" s="1263"/>
      <c r="Z512" s="1262"/>
      <c r="AA512" s="1276"/>
      <c r="AB512" s="1281">
        <v>99</v>
      </c>
      <c r="AC512" s="1278" t="s">
        <v>2690</v>
      </c>
      <c r="AD512" s="1262" t="s">
        <v>1913</v>
      </c>
      <c r="AE512" s="1263"/>
      <c r="AF512" s="1262"/>
      <c r="AG512" s="1276"/>
      <c r="AH512" s="155"/>
    </row>
    <row r="513" spans="2:34" ht="15.75" customHeight="1" x14ac:dyDescent="0.2">
      <c r="B513" s="1250" t="str">
        <f t="shared" si="15"/>
        <v>PR14YKYWSWW_SA1</v>
      </c>
      <c r="C513" s="1251" t="s">
        <v>3675</v>
      </c>
      <c r="D513" s="1252" t="s">
        <v>2833</v>
      </c>
      <c r="E513" s="1253"/>
      <c r="F513" s="1254"/>
      <c r="G513" s="1254">
        <v>1</v>
      </c>
      <c r="H513" s="1254"/>
      <c r="I513" s="1254"/>
      <c r="J513" s="1254"/>
      <c r="K513" s="1254"/>
      <c r="L513" s="1254"/>
      <c r="M513" s="1255">
        <f t="shared" si="16"/>
        <v>1</v>
      </c>
      <c r="N513" s="1266" t="s">
        <v>3442</v>
      </c>
      <c r="O513" s="1259" t="s">
        <v>3707</v>
      </c>
      <c r="P513" s="1258" t="s">
        <v>2719</v>
      </c>
      <c r="Q513" s="1259" t="s">
        <v>3681</v>
      </c>
      <c r="R513" s="1258"/>
      <c r="S513" s="1259" t="s">
        <v>1923</v>
      </c>
      <c r="T513" s="1259" t="s">
        <v>3175</v>
      </c>
      <c r="U513" s="1265">
        <v>0</v>
      </c>
      <c r="V513" s="1279">
        <v>1692</v>
      </c>
      <c r="W513" s="1275" t="s">
        <v>2690</v>
      </c>
      <c r="X513" s="1262" t="s">
        <v>1913</v>
      </c>
      <c r="Y513" s="1263"/>
      <c r="Z513" s="1262" t="s">
        <v>3688</v>
      </c>
      <c r="AA513" s="1280">
        <v>6.6696520000000001</v>
      </c>
      <c r="AB513" s="1277">
        <v>1463</v>
      </c>
      <c r="AC513" s="1278" t="s">
        <v>2690</v>
      </c>
      <c r="AD513" s="1262" t="s">
        <v>1913</v>
      </c>
      <c r="AE513" s="1263"/>
      <c r="AF513" s="1262" t="s">
        <v>3688</v>
      </c>
      <c r="AG513" s="1276">
        <v>9.0270290000000006</v>
      </c>
      <c r="AH513" s="155"/>
    </row>
    <row r="514" spans="2:34" ht="15.75" customHeight="1" x14ac:dyDescent="0.2">
      <c r="B514" s="1250" t="str">
        <f t="shared" si="15"/>
        <v>PR14YKYWSWW_SA2</v>
      </c>
      <c r="C514" s="1251" t="s">
        <v>3675</v>
      </c>
      <c r="D514" s="1252" t="s">
        <v>2833</v>
      </c>
      <c r="E514" s="1253"/>
      <c r="F514" s="1254"/>
      <c r="G514" s="1254"/>
      <c r="H514" s="1254"/>
      <c r="I514" s="1254"/>
      <c r="J514" s="1254"/>
      <c r="K514" s="1254"/>
      <c r="L514" s="1254"/>
      <c r="M514" s="1255">
        <f t="shared" si="16"/>
        <v>0</v>
      </c>
      <c r="N514" s="1266" t="s">
        <v>3444</v>
      </c>
      <c r="O514" s="1259" t="s">
        <v>3708</v>
      </c>
      <c r="P514" s="1258" t="s">
        <v>2720</v>
      </c>
      <c r="Q514" s="1259"/>
      <c r="R514" s="1258"/>
      <c r="S514" s="1259" t="s">
        <v>1923</v>
      </c>
      <c r="T514" s="1259" t="s">
        <v>3177</v>
      </c>
      <c r="U514" s="1265">
        <v>0</v>
      </c>
      <c r="V514" s="1279">
        <v>9116</v>
      </c>
      <c r="W514" s="1275" t="s">
        <v>2690</v>
      </c>
      <c r="X514" s="1262" t="s">
        <v>1913</v>
      </c>
      <c r="Y514" s="1263"/>
      <c r="Z514" s="1262"/>
      <c r="AA514" s="1276"/>
      <c r="AB514" s="1277">
        <v>10487</v>
      </c>
      <c r="AC514" s="1278" t="s">
        <v>2690</v>
      </c>
      <c r="AD514" s="1262" t="s">
        <v>1913</v>
      </c>
      <c r="AE514" s="1263"/>
      <c r="AF514" s="1262"/>
      <c r="AG514" s="1276"/>
    </row>
    <row r="515" spans="2:34" ht="15.75" customHeight="1" x14ac:dyDescent="0.2">
      <c r="B515" s="1250" t="str">
        <f t="shared" si="15"/>
        <v>PR14YKYWSWW_SA3a</v>
      </c>
      <c r="C515" s="1251" t="s">
        <v>3675</v>
      </c>
      <c r="D515" s="1252" t="s">
        <v>2833</v>
      </c>
      <c r="E515" s="1253"/>
      <c r="F515" s="1254"/>
      <c r="G515" s="1254"/>
      <c r="H515" s="1254"/>
      <c r="I515" s="1254"/>
      <c r="J515" s="1254"/>
      <c r="K515" s="1254"/>
      <c r="L515" s="1254"/>
      <c r="M515" s="1255">
        <f t="shared" si="16"/>
        <v>0</v>
      </c>
      <c r="N515" s="1266" t="s">
        <v>3709</v>
      </c>
      <c r="O515" s="1259" t="s">
        <v>3710</v>
      </c>
      <c r="P515" s="1258" t="s">
        <v>2720</v>
      </c>
      <c r="Q515" s="1259"/>
      <c r="R515" s="1258"/>
      <c r="S515" s="1259" t="s">
        <v>1923</v>
      </c>
      <c r="T515" s="1259" t="s">
        <v>3192</v>
      </c>
      <c r="U515" s="1265">
        <v>0</v>
      </c>
      <c r="V515" s="1279">
        <v>11</v>
      </c>
      <c r="W515" s="1275" t="s">
        <v>2691</v>
      </c>
      <c r="X515" s="1262" t="s">
        <v>1913</v>
      </c>
      <c r="Y515" s="1263"/>
      <c r="Z515" s="1262"/>
      <c r="AA515" s="1276"/>
      <c r="AB515" s="1281">
        <v>3</v>
      </c>
      <c r="AC515" s="1278" t="s">
        <v>2691</v>
      </c>
      <c r="AD515" s="1262" t="s">
        <v>1913</v>
      </c>
      <c r="AE515" s="1263"/>
      <c r="AF515" s="1262"/>
      <c r="AG515" s="1276"/>
      <c r="AH515" s="155"/>
    </row>
    <row r="516" spans="2:34" ht="15.75" customHeight="1" x14ac:dyDescent="0.2">
      <c r="B516" s="1250" t="str">
        <f t="shared" si="15"/>
        <v>PR14YKYWSWW_SA3b</v>
      </c>
      <c r="C516" s="1251" t="s">
        <v>3675</v>
      </c>
      <c r="D516" s="1252" t="s">
        <v>2833</v>
      </c>
      <c r="E516" s="1253"/>
      <c r="F516" s="1254"/>
      <c r="G516" s="1254">
        <v>1</v>
      </c>
      <c r="H516" s="1254"/>
      <c r="I516" s="1254"/>
      <c r="J516" s="1254"/>
      <c r="K516" s="1254"/>
      <c r="L516" s="1254"/>
      <c r="M516" s="1255">
        <f t="shared" si="16"/>
        <v>1</v>
      </c>
      <c r="N516" s="1266" t="s">
        <v>3711</v>
      </c>
      <c r="O516" s="1259" t="s">
        <v>3712</v>
      </c>
      <c r="P516" s="1258" t="s">
        <v>2719</v>
      </c>
      <c r="Q516" s="1259" t="s">
        <v>3681</v>
      </c>
      <c r="R516" s="1258"/>
      <c r="S516" s="1259" t="s">
        <v>1923</v>
      </c>
      <c r="T516" s="1259" t="s">
        <v>2852</v>
      </c>
      <c r="U516" s="1265">
        <v>0</v>
      </c>
      <c r="V516" s="1279">
        <v>188</v>
      </c>
      <c r="W516" s="1275" t="s">
        <v>2690</v>
      </c>
      <c r="X516" s="1262" t="s">
        <v>1913</v>
      </c>
      <c r="Y516" s="1263"/>
      <c r="Z516" s="1262" t="s">
        <v>3688</v>
      </c>
      <c r="AA516" s="1280">
        <v>4.2580589999999994</v>
      </c>
      <c r="AB516" s="1281">
        <v>162</v>
      </c>
      <c r="AC516" s="1278" t="s">
        <v>2690</v>
      </c>
      <c r="AD516" s="1262" t="s">
        <v>1913</v>
      </c>
      <c r="AE516" s="1263"/>
      <c r="AF516" s="1262" t="s">
        <v>3688</v>
      </c>
      <c r="AG516" s="1280">
        <v>9.0715170000000001</v>
      </c>
      <c r="AH516" s="155"/>
    </row>
    <row r="517" spans="2:34" ht="15.75" customHeight="1" x14ac:dyDescent="0.2">
      <c r="B517" s="1250" t="str">
        <f t="shared" si="15"/>
        <v>PR14YKYWSWW_SA4</v>
      </c>
      <c r="C517" s="1251" t="s">
        <v>3675</v>
      </c>
      <c r="D517" s="1252" t="s">
        <v>2833</v>
      </c>
      <c r="E517" s="1253"/>
      <c r="F517" s="1254"/>
      <c r="G517" s="1254">
        <v>1</v>
      </c>
      <c r="H517" s="1254"/>
      <c r="I517" s="1254"/>
      <c r="J517" s="1254"/>
      <c r="K517" s="1254"/>
      <c r="L517" s="1254"/>
      <c r="M517" s="1255">
        <f t="shared" si="16"/>
        <v>1</v>
      </c>
      <c r="N517" s="1266" t="s">
        <v>3713</v>
      </c>
      <c r="O517" s="1259" t="s">
        <v>3714</v>
      </c>
      <c r="P517" s="1258" t="s">
        <v>2721</v>
      </c>
      <c r="Q517" s="1259" t="s">
        <v>3677</v>
      </c>
      <c r="R517" s="1258"/>
      <c r="S517" s="1259" t="s">
        <v>2827</v>
      </c>
      <c r="T517" s="1259" t="s">
        <v>2887</v>
      </c>
      <c r="U517" s="1260" t="s">
        <v>2824</v>
      </c>
      <c r="V517" s="1274" t="s">
        <v>3685</v>
      </c>
      <c r="W517" s="1282" t="s">
        <v>2690</v>
      </c>
      <c r="X517" s="1262" t="s">
        <v>1913</v>
      </c>
      <c r="Y517" s="1263"/>
      <c r="Z517" s="1262" t="s">
        <v>1913</v>
      </c>
      <c r="AA517" s="1276"/>
      <c r="AB517" s="1277" t="s">
        <v>3685</v>
      </c>
      <c r="AC517" s="1278" t="s">
        <v>2690</v>
      </c>
      <c r="AD517" s="1262" t="s">
        <v>1913</v>
      </c>
      <c r="AE517" s="1263"/>
      <c r="AF517" s="1262" t="s">
        <v>3686</v>
      </c>
      <c r="AG517" s="1276">
        <v>0</v>
      </c>
    </row>
    <row r="518" spans="2:34" ht="15.75" customHeight="1" x14ac:dyDescent="0.2">
      <c r="B518" s="1250" t="str">
        <f t="shared" ref="B518:B532" si="17">CONCATENATE("PR14", C518, D518, "_", N518)</f>
        <v>PR14YKYWSWW_SB1</v>
      </c>
      <c r="C518" s="1251" t="s">
        <v>3675</v>
      </c>
      <c r="D518" s="1252" t="s">
        <v>2833</v>
      </c>
      <c r="E518" s="1253"/>
      <c r="F518" s="1254"/>
      <c r="G518" s="1254"/>
      <c r="H518" s="1254"/>
      <c r="I518" s="1254"/>
      <c r="J518" s="1254"/>
      <c r="K518" s="1254"/>
      <c r="L518" s="1254"/>
      <c r="M518" s="1255">
        <f t="shared" si="16"/>
        <v>0</v>
      </c>
      <c r="N518" s="1266" t="s">
        <v>3448</v>
      </c>
      <c r="O518" s="1259" t="s">
        <v>3715</v>
      </c>
      <c r="P518" s="1258" t="s">
        <v>2720</v>
      </c>
      <c r="Q518" s="1259"/>
      <c r="R518" s="1258"/>
      <c r="S518" s="1259" t="s">
        <v>1923</v>
      </c>
      <c r="T518" s="1259" t="s">
        <v>3716</v>
      </c>
      <c r="U518" s="1265">
        <v>0</v>
      </c>
      <c r="V518" s="1279">
        <v>17</v>
      </c>
      <c r="W518" s="1275" t="s">
        <v>2690</v>
      </c>
      <c r="X518" s="1262" t="s">
        <v>1913</v>
      </c>
      <c r="Y518" s="1263"/>
      <c r="Z518" s="1262"/>
      <c r="AA518" s="1276"/>
      <c r="AB518" s="1281">
        <v>16</v>
      </c>
      <c r="AC518" s="1278" t="s">
        <v>2690</v>
      </c>
      <c r="AD518" s="1262" t="s">
        <v>1913</v>
      </c>
      <c r="AE518" s="1263"/>
      <c r="AF518" s="1262"/>
      <c r="AG518" s="1276"/>
      <c r="AH518" s="155"/>
    </row>
    <row r="519" spans="2:34" ht="15.75" customHeight="1" x14ac:dyDescent="0.2">
      <c r="B519" s="1250" t="str">
        <f t="shared" si="17"/>
        <v>PR14YKYWSWW_SB2</v>
      </c>
      <c r="C519" s="1251" t="s">
        <v>3675</v>
      </c>
      <c r="D519" s="1252" t="s">
        <v>2833</v>
      </c>
      <c r="E519" s="1253"/>
      <c r="F519" s="1254"/>
      <c r="G519" s="1254">
        <v>1</v>
      </c>
      <c r="H519" s="1254"/>
      <c r="I519" s="1254"/>
      <c r="J519" s="1254"/>
      <c r="K519" s="1254"/>
      <c r="L519" s="1254"/>
      <c r="M519" s="1255">
        <f t="shared" ref="M519:M532" si="18">SUM(E519:L519)</f>
        <v>1</v>
      </c>
      <c r="N519" s="1266" t="s">
        <v>3450</v>
      </c>
      <c r="O519" s="1259" t="s">
        <v>3717</v>
      </c>
      <c r="P519" s="1258" t="s">
        <v>2721</v>
      </c>
      <c r="Q519" s="1259" t="s">
        <v>3677</v>
      </c>
      <c r="R519" s="1258"/>
      <c r="S519" s="1259" t="s">
        <v>2827</v>
      </c>
      <c r="T519" s="1259" t="s">
        <v>2887</v>
      </c>
      <c r="U519" s="1260" t="s">
        <v>2824</v>
      </c>
      <c r="V519" s="1274" t="s">
        <v>3685</v>
      </c>
      <c r="W519" s="1282" t="s">
        <v>2690</v>
      </c>
      <c r="X519" s="1262" t="s">
        <v>1913</v>
      </c>
      <c r="Y519" s="1263"/>
      <c r="Z519" s="1262" t="s">
        <v>1913</v>
      </c>
      <c r="AA519" s="1276"/>
      <c r="AB519" s="1277" t="s">
        <v>3685</v>
      </c>
      <c r="AC519" s="1278" t="s">
        <v>2690</v>
      </c>
      <c r="AD519" s="1262" t="s">
        <v>1913</v>
      </c>
      <c r="AE519" s="1263"/>
      <c r="AF519" s="1262" t="s">
        <v>3686</v>
      </c>
      <c r="AG519" s="1276">
        <v>0</v>
      </c>
    </row>
    <row r="520" spans="2:34" ht="15.75" customHeight="1" x14ac:dyDescent="0.2">
      <c r="B520" s="1250" t="str">
        <f t="shared" si="17"/>
        <v>PR14YKYWSWW_SB3</v>
      </c>
      <c r="C520" s="1251" t="s">
        <v>3675</v>
      </c>
      <c r="D520" s="1252" t="s">
        <v>2833</v>
      </c>
      <c r="E520" s="1253"/>
      <c r="F520" s="1254"/>
      <c r="G520" s="1254">
        <v>1</v>
      </c>
      <c r="H520" s="1254"/>
      <c r="I520" s="1254"/>
      <c r="J520" s="1254"/>
      <c r="K520" s="1254"/>
      <c r="L520" s="1254"/>
      <c r="M520" s="1255">
        <f t="shared" si="18"/>
        <v>1</v>
      </c>
      <c r="N520" s="1266" t="s">
        <v>3452</v>
      </c>
      <c r="O520" s="1259" t="s">
        <v>3718</v>
      </c>
      <c r="P520" s="1258" t="s">
        <v>2716</v>
      </c>
      <c r="Q520" s="1259" t="s">
        <v>2717</v>
      </c>
      <c r="R520" s="1258"/>
      <c r="S520" s="1259" t="s">
        <v>1923</v>
      </c>
      <c r="T520" s="1259" t="s">
        <v>3696</v>
      </c>
      <c r="U520" s="1265">
        <v>0</v>
      </c>
      <c r="V520" s="1279">
        <v>11</v>
      </c>
      <c r="W520" s="1275" t="s">
        <v>2690</v>
      </c>
      <c r="X520" s="1262" t="s">
        <v>1913</v>
      </c>
      <c r="Y520" s="1263"/>
      <c r="Z520" s="1262" t="s">
        <v>3688</v>
      </c>
      <c r="AA520" s="1280">
        <v>6.1511272727272732E-3</v>
      </c>
      <c r="AB520" s="1281">
        <v>10</v>
      </c>
      <c r="AC520" s="1278" t="s">
        <v>2690</v>
      </c>
      <c r="AD520" s="1262" t="s">
        <v>1913</v>
      </c>
      <c r="AE520" s="1263"/>
      <c r="AF520" s="1262" t="s">
        <v>3688</v>
      </c>
      <c r="AG520" s="1276">
        <v>0</v>
      </c>
      <c r="AH520" s="155"/>
    </row>
    <row r="521" spans="2:34" ht="15.75" customHeight="1" x14ac:dyDescent="0.2">
      <c r="B521" s="1250" t="str">
        <f t="shared" si="17"/>
        <v>PR14YKYWSWW_SB4</v>
      </c>
      <c r="C521" s="1251" t="s">
        <v>3675</v>
      </c>
      <c r="D521" s="1252" t="s">
        <v>2833</v>
      </c>
      <c r="E521" s="1253"/>
      <c r="F521" s="1254"/>
      <c r="G521" s="1254">
        <v>1</v>
      </c>
      <c r="H521" s="1254"/>
      <c r="I521" s="1254"/>
      <c r="J521" s="1254"/>
      <c r="K521" s="1254"/>
      <c r="L521" s="1254"/>
      <c r="M521" s="1255">
        <f t="shared" si="18"/>
        <v>1</v>
      </c>
      <c r="N521" s="1266" t="s">
        <v>3455</v>
      </c>
      <c r="O521" s="1259" t="s">
        <v>3719</v>
      </c>
      <c r="P521" s="1258" t="s">
        <v>2719</v>
      </c>
      <c r="Q521" s="1259" t="s">
        <v>3681</v>
      </c>
      <c r="R521" s="1258"/>
      <c r="S521" s="1259" t="s">
        <v>1923</v>
      </c>
      <c r="T521" s="1259" t="s">
        <v>3694</v>
      </c>
      <c r="U521" s="1265">
        <v>0</v>
      </c>
      <c r="V521" s="1274">
        <v>0</v>
      </c>
      <c r="W521" s="1275" t="s">
        <v>1913</v>
      </c>
      <c r="X521" s="1262" t="s">
        <v>1913</v>
      </c>
      <c r="Y521" s="1263"/>
      <c r="Z521" s="1262" t="s">
        <v>1913</v>
      </c>
      <c r="AA521" s="1276"/>
      <c r="AB521" s="1281">
        <v>356.96</v>
      </c>
      <c r="AC521" s="1278" t="s">
        <v>2690</v>
      </c>
      <c r="AD521" s="1262" t="s">
        <v>1913</v>
      </c>
      <c r="AE521" s="1263"/>
      <c r="AF521" s="1286" t="s">
        <v>3688</v>
      </c>
      <c r="AG521" s="1280">
        <v>0</v>
      </c>
      <c r="AH521" s="155"/>
    </row>
    <row r="522" spans="2:34" ht="15.75" customHeight="1" x14ac:dyDescent="0.2">
      <c r="B522" s="1250" t="str">
        <f t="shared" si="17"/>
        <v>PR14YKYWSWW_SB5</v>
      </c>
      <c r="C522" s="1251" t="s">
        <v>3675</v>
      </c>
      <c r="D522" s="1252" t="s">
        <v>2833</v>
      </c>
      <c r="E522" s="1253"/>
      <c r="F522" s="1254"/>
      <c r="G522" s="1254">
        <v>1</v>
      </c>
      <c r="H522" s="1254"/>
      <c r="I522" s="1254"/>
      <c r="J522" s="1254"/>
      <c r="K522" s="1254"/>
      <c r="L522" s="1254"/>
      <c r="M522" s="1255">
        <f t="shared" si="18"/>
        <v>1</v>
      </c>
      <c r="N522" s="1266" t="s">
        <v>3458</v>
      </c>
      <c r="O522" s="1259" t="s">
        <v>3720</v>
      </c>
      <c r="P522" s="1258" t="s">
        <v>2719</v>
      </c>
      <c r="Q522" s="1259" t="s">
        <v>3681</v>
      </c>
      <c r="R522" s="1258"/>
      <c r="S522" s="1259" t="s">
        <v>1923</v>
      </c>
      <c r="T522" s="1259" t="s">
        <v>3698</v>
      </c>
      <c r="U522" s="1265">
        <v>0</v>
      </c>
      <c r="V522" s="1279">
        <v>11524</v>
      </c>
      <c r="W522" s="1275" t="s">
        <v>1913</v>
      </c>
      <c r="X522" s="1262" t="s">
        <v>1913</v>
      </c>
      <c r="Y522" s="1263"/>
      <c r="Z522" s="1262" t="s">
        <v>1913</v>
      </c>
      <c r="AA522" s="1276"/>
      <c r="AB522" s="1277">
        <v>11689</v>
      </c>
      <c r="AC522" s="1278" t="s">
        <v>2691</v>
      </c>
      <c r="AD522" s="1262" t="s">
        <v>1913</v>
      </c>
      <c r="AE522" s="1263"/>
      <c r="AF522" s="1262" t="s">
        <v>2692</v>
      </c>
      <c r="AG522" s="1276">
        <v>0</v>
      </c>
    </row>
    <row r="523" spans="2:34" ht="15.75" customHeight="1" x14ac:dyDescent="0.2">
      <c r="B523" s="1250" t="str">
        <f t="shared" si="17"/>
        <v>PR14YKYWSWW_SC1</v>
      </c>
      <c r="C523" s="1251" t="s">
        <v>3675</v>
      </c>
      <c r="D523" s="1252" t="s">
        <v>2833</v>
      </c>
      <c r="E523" s="1253"/>
      <c r="F523" s="1254"/>
      <c r="G523" s="1254"/>
      <c r="H523" s="1254"/>
      <c r="I523" s="1254"/>
      <c r="J523" s="1254"/>
      <c r="K523" s="1254"/>
      <c r="L523" s="1254"/>
      <c r="M523" s="1255">
        <f t="shared" si="18"/>
        <v>0</v>
      </c>
      <c r="N523" s="1266" t="s">
        <v>3470</v>
      </c>
      <c r="O523" s="1259" t="s">
        <v>3721</v>
      </c>
      <c r="P523" s="1258" t="s">
        <v>2720</v>
      </c>
      <c r="Q523" s="1259"/>
      <c r="R523" s="1258"/>
      <c r="S523" s="1259" t="s">
        <v>1880</v>
      </c>
      <c r="T523" s="1259" t="s">
        <v>3703</v>
      </c>
      <c r="U523" s="1265">
        <v>0</v>
      </c>
      <c r="V523" s="1279">
        <v>11</v>
      </c>
      <c r="W523" s="1282" t="s">
        <v>2691</v>
      </c>
      <c r="X523" s="1262" t="s">
        <v>1913</v>
      </c>
      <c r="Y523" s="1263"/>
      <c r="Z523" s="1262"/>
      <c r="AA523" s="1264"/>
      <c r="AB523" s="1277">
        <v>17</v>
      </c>
      <c r="AC523" s="1278" t="s">
        <v>2690</v>
      </c>
      <c r="AD523" s="1262" t="s">
        <v>1913</v>
      </c>
      <c r="AE523" s="1263"/>
      <c r="AF523" s="1262"/>
      <c r="AG523" s="1264"/>
    </row>
    <row r="524" spans="2:34" ht="15.75" customHeight="1" x14ac:dyDescent="0.2">
      <c r="B524" s="1250" t="str">
        <f t="shared" si="17"/>
        <v>PR14YKYWSWW_SC2</v>
      </c>
      <c r="C524" s="1251" t="s">
        <v>3675</v>
      </c>
      <c r="D524" s="1252" t="s">
        <v>2833</v>
      </c>
      <c r="E524" s="1253"/>
      <c r="F524" s="1254"/>
      <c r="G524" s="1254"/>
      <c r="H524" s="1254"/>
      <c r="I524" s="1254"/>
      <c r="J524" s="1254"/>
      <c r="K524" s="1254"/>
      <c r="L524" s="1254"/>
      <c r="M524" s="1255">
        <f t="shared" si="18"/>
        <v>0</v>
      </c>
      <c r="N524" s="1266" t="s">
        <v>3472</v>
      </c>
      <c r="O524" s="1259" t="s">
        <v>3722</v>
      </c>
      <c r="P524" s="1258" t="s">
        <v>2720</v>
      </c>
      <c r="Q524" s="1259"/>
      <c r="R524" s="1258"/>
      <c r="S524" s="1259" t="s">
        <v>1880</v>
      </c>
      <c r="T524" s="1259" t="s">
        <v>3706</v>
      </c>
      <c r="U524" s="1265">
        <v>0</v>
      </c>
      <c r="V524" s="1279">
        <v>100</v>
      </c>
      <c r="W524" s="1275" t="s">
        <v>2690</v>
      </c>
      <c r="X524" s="1262" t="s">
        <v>1913</v>
      </c>
      <c r="Y524" s="1263"/>
      <c r="Z524" s="1262"/>
      <c r="AA524" s="1264"/>
      <c r="AB524" s="1281">
        <v>99</v>
      </c>
      <c r="AC524" s="1278" t="s">
        <v>2690</v>
      </c>
      <c r="AD524" s="1262" t="s">
        <v>1913</v>
      </c>
      <c r="AE524" s="1263"/>
      <c r="AF524" s="1262"/>
      <c r="AG524" s="1264"/>
      <c r="AH524" s="155"/>
    </row>
    <row r="525" spans="2:34" ht="15.75" customHeight="1" x14ac:dyDescent="0.2">
      <c r="B525" s="1250" t="str">
        <f t="shared" si="17"/>
        <v>PR14YKYHHR_RA1</v>
      </c>
      <c r="C525" s="1251" t="s">
        <v>3675</v>
      </c>
      <c r="D525" s="1252" t="s">
        <v>2782</v>
      </c>
      <c r="E525" s="1253"/>
      <c r="F525" s="1254"/>
      <c r="G525" s="1254"/>
      <c r="H525" s="1254"/>
      <c r="I525" s="1254">
        <v>1</v>
      </c>
      <c r="J525" s="1254"/>
      <c r="K525" s="1254"/>
      <c r="L525" s="1254"/>
      <c r="M525" s="1255">
        <f t="shared" si="18"/>
        <v>1</v>
      </c>
      <c r="N525" s="1266" t="s">
        <v>3510</v>
      </c>
      <c r="O525" s="1259" t="s">
        <v>3723</v>
      </c>
      <c r="P525" s="1258" t="s">
        <v>2719</v>
      </c>
      <c r="Q525" s="1259" t="s">
        <v>2717</v>
      </c>
      <c r="R525" s="1258"/>
      <c r="S525" s="1259" t="s">
        <v>2722</v>
      </c>
      <c r="T525" s="1259" t="s">
        <v>2785</v>
      </c>
      <c r="U525" s="1260">
        <v>1</v>
      </c>
      <c r="V525" s="1287">
        <v>84</v>
      </c>
      <c r="W525" s="1282" t="s">
        <v>2691</v>
      </c>
      <c r="X525" s="1262" t="s">
        <v>1913</v>
      </c>
      <c r="Y525" s="1263"/>
      <c r="Z525" s="1262" t="s">
        <v>3724</v>
      </c>
      <c r="AA525" s="1264"/>
      <c r="AB525" s="1281">
        <v>81.5</v>
      </c>
      <c r="AC525" s="1278" t="s">
        <v>2691</v>
      </c>
      <c r="AD525" s="1262" t="s">
        <v>1913</v>
      </c>
      <c r="AE525" s="1263"/>
      <c r="AF525" s="1262" t="s">
        <v>3724</v>
      </c>
      <c r="AG525" s="1264"/>
      <c r="AH525" s="155"/>
    </row>
    <row r="526" spans="2:34" ht="15.75" customHeight="1" x14ac:dyDescent="0.2">
      <c r="B526" s="1250" t="str">
        <f t="shared" si="17"/>
        <v>PR14YKYHHR_RA2</v>
      </c>
      <c r="C526" s="1251" t="s">
        <v>3675</v>
      </c>
      <c r="D526" s="1252" t="s">
        <v>2782</v>
      </c>
      <c r="E526" s="1253"/>
      <c r="F526" s="1254"/>
      <c r="G526" s="1254"/>
      <c r="H526" s="1254"/>
      <c r="I526" s="1254"/>
      <c r="J526" s="1254"/>
      <c r="K526" s="1254"/>
      <c r="L526" s="1254"/>
      <c r="M526" s="1255">
        <f t="shared" si="18"/>
        <v>0</v>
      </c>
      <c r="N526" s="1266" t="s">
        <v>3512</v>
      </c>
      <c r="O526" s="1259" t="s">
        <v>3725</v>
      </c>
      <c r="P526" s="1258" t="s">
        <v>2720</v>
      </c>
      <c r="Q526" s="1259"/>
      <c r="R526" s="1258"/>
      <c r="S526" s="1259" t="s">
        <v>1923</v>
      </c>
      <c r="T526" s="1259" t="s">
        <v>3726</v>
      </c>
      <c r="U526" s="1265">
        <v>0</v>
      </c>
      <c r="V526" s="1288">
        <v>14221</v>
      </c>
      <c r="W526" s="1282" t="s">
        <v>2690</v>
      </c>
      <c r="X526" s="1262" t="s">
        <v>1913</v>
      </c>
      <c r="Y526" s="1263"/>
      <c r="Z526" s="1262"/>
      <c r="AA526" s="1264"/>
      <c r="AB526" s="1289">
        <v>12000</v>
      </c>
      <c r="AC526" s="1278" t="s">
        <v>2690</v>
      </c>
      <c r="AD526" s="1262" t="s">
        <v>1913</v>
      </c>
      <c r="AE526" s="1263"/>
      <c r="AF526" s="1262"/>
      <c r="AG526" s="1264"/>
    </row>
    <row r="527" spans="2:34" ht="15.75" customHeight="1" x14ac:dyDescent="0.2">
      <c r="B527" s="1250" t="str">
        <f t="shared" si="17"/>
        <v>PR14YKYHHR_RA3</v>
      </c>
      <c r="C527" s="1251" t="s">
        <v>3675</v>
      </c>
      <c r="D527" s="1252" t="s">
        <v>2782</v>
      </c>
      <c r="E527" s="1253"/>
      <c r="F527" s="1254"/>
      <c r="G527" s="1254"/>
      <c r="H527" s="1254"/>
      <c r="I527" s="1254"/>
      <c r="J527" s="1254"/>
      <c r="K527" s="1254"/>
      <c r="L527" s="1254"/>
      <c r="M527" s="1255">
        <f t="shared" si="18"/>
        <v>0</v>
      </c>
      <c r="N527" s="1266" t="s">
        <v>3514</v>
      </c>
      <c r="O527" s="1259" t="s">
        <v>3727</v>
      </c>
      <c r="P527" s="1258" t="s">
        <v>2720</v>
      </c>
      <c r="Q527" s="1259"/>
      <c r="R527" s="1258"/>
      <c r="S527" s="1259" t="s">
        <v>1880</v>
      </c>
      <c r="T527" s="1259" t="s">
        <v>3728</v>
      </c>
      <c r="U527" s="1265">
        <v>0</v>
      </c>
      <c r="V527" s="1288">
        <v>92</v>
      </c>
      <c r="W527" s="1282" t="s">
        <v>2690</v>
      </c>
      <c r="X527" s="1262" t="s">
        <v>1913</v>
      </c>
      <c r="Y527" s="1263"/>
      <c r="Z527" s="1262"/>
      <c r="AA527" s="1264"/>
      <c r="AB527" s="1289">
        <v>95</v>
      </c>
      <c r="AC527" s="1278" t="s">
        <v>2690</v>
      </c>
      <c r="AD527" s="1262" t="s">
        <v>1913</v>
      </c>
      <c r="AE527" s="1263"/>
      <c r="AF527" s="1262"/>
      <c r="AG527" s="1264"/>
    </row>
    <row r="528" spans="2:34" ht="15.75" customHeight="1" x14ac:dyDescent="0.2">
      <c r="B528" s="1250" t="str">
        <f t="shared" si="17"/>
        <v>PR14YKYHHR_RB1</v>
      </c>
      <c r="C528" s="1251" t="s">
        <v>3675</v>
      </c>
      <c r="D528" s="1252" t="s">
        <v>2782</v>
      </c>
      <c r="E528" s="1253"/>
      <c r="F528" s="1254"/>
      <c r="G528" s="1254"/>
      <c r="H528" s="1254"/>
      <c r="I528" s="1254"/>
      <c r="J528" s="1254"/>
      <c r="K528" s="1254"/>
      <c r="L528" s="1254"/>
      <c r="M528" s="1255">
        <f t="shared" si="18"/>
        <v>0</v>
      </c>
      <c r="N528" s="1266" t="s">
        <v>3523</v>
      </c>
      <c r="O528" s="1259" t="s">
        <v>3729</v>
      </c>
      <c r="P528" s="1258" t="s">
        <v>2720</v>
      </c>
      <c r="Q528" s="1259"/>
      <c r="R528" s="1258"/>
      <c r="S528" s="1259" t="s">
        <v>1880</v>
      </c>
      <c r="T528" s="1259" t="s">
        <v>3730</v>
      </c>
      <c r="U528" s="1260">
        <v>2</v>
      </c>
      <c r="V528" s="1279">
        <v>3.02</v>
      </c>
      <c r="W528" s="1275" t="s">
        <v>2690</v>
      </c>
      <c r="X528" s="1262" t="s">
        <v>1913</v>
      </c>
      <c r="Y528" s="1263"/>
      <c r="Z528" s="1262"/>
      <c r="AA528" s="1264"/>
      <c r="AB528" s="1277">
        <v>3.16</v>
      </c>
      <c r="AC528" s="1278" t="s">
        <v>2690</v>
      </c>
      <c r="AD528" s="1262" t="s">
        <v>1913</v>
      </c>
      <c r="AE528" s="1263"/>
      <c r="AF528" s="1262"/>
      <c r="AG528" s="1264"/>
    </row>
    <row r="529" spans="2:34" ht="15.75" customHeight="1" x14ac:dyDescent="0.2">
      <c r="B529" s="1250" t="str">
        <f t="shared" si="17"/>
        <v>PR14YKYHHR_RB2</v>
      </c>
      <c r="C529" s="1251" t="s">
        <v>3675</v>
      </c>
      <c r="D529" s="1252" t="s">
        <v>2782</v>
      </c>
      <c r="E529" s="1253"/>
      <c r="F529" s="1254"/>
      <c r="G529" s="1254"/>
      <c r="H529" s="1254"/>
      <c r="I529" s="1254"/>
      <c r="J529" s="1254"/>
      <c r="K529" s="1254"/>
      <c r="L529" s="1254"/>
      <c r="M529" s="1255">
        <f t="shared" si="18"/>
        <v>0</v>
      </c>
      <c r="N529" s="1266" t="s">
        <v>3731</v>
      </c>
      <c r="O529" s="1259" t="s">
        <v>3732</v>
      </c>
      <c r="P529" s="1258" t="s">
        <v>2720</v>
      </c>
      <c r="Q529" s="1259"/>
      <c r="R529" s="1258"/>
      <c r="S529" s="1259" t="s">
        <v>1923</v>
      </c>
      <c r="T529" s="1259" t="s">
        <v>3733</v>
      </c>
      <c r="U529" s="1265">
        <v>0</v>
      </c>
      <c r="V529" s="1288">
        <v>31606</v>
      </c>
      <c r="W529" s="1282" t="s">
        <v>2690</v>
      </c>
      <c r="X529" s="1262" t="s">
        <v>1913</v>
      </c>
      <c r="Y529" s="1263"/>
      <c r="Z529" s="1262"/>
      <c r="AA529" s="1264"/>
      <c r="AB529" s="1289">
        <v>40000</v>
      </c>
      <c r="AC529" s="1278" t="s">
        <v>2690</v>
      </c>
      <c r="AD529" s="1262" t="s">
        <v>1913</v>
      </c>
      <c r="AE529" s="1263"/>
      <c r="AF529" s="1262"/>
      <c r="AG529" s="1264"/>
    </row>
    <row r="530" spans="2:34" ht="15.75" customHeight="1" x14ac:dyDescent="0.2">
      <c r="B530" s="1250" t="str">
        <f t="shared" si="17"/>
        <v>PR14YKYHHR_RB3</v>
      </c>
      <c r="C530" s="1251" t="s">
        <v>3675</v>
      </c>
      <c r="D530" s="1252" t="s">
        <v>2782</v>
      </c>
      <c r="E530" s="1253"/>
      <c r="F530" s="1254"/>
      <c r="G530" s="1254"/>
      <c r="H530" s="1254"/>
      <c r="I530" s="1254"/>
      <c r="J530" s="1254"/>
      <c r="K530" s="1254"/>
      <c r="L530" s="1254"/>
      <c r="M530" s="1255">
        <f t="shared" si="18"/>
        <v>0</v>
      </c>
      <c r="N530" s="1266" t="s">
        <v>3734</v>
      </c>
      <c r="O530" s="1259" t="s">
        <v>3735</v>
      </c>
      <c r="P530" s="1258" t="s">
        <v>2720</v>
      </c>
      <c r="Q530" s="1259"/>
      <c r="R530" s="1258"/>
      <c r="S530" s="1259" t="s">
        <v>1880</v>
      </c>
      <c r="T530" s="1259" t="s">
        <v>3736</v>
      </c>
      <c r="U530" s="1265">
        <v>0</v>
      </c>
      <c r="V530" s="1288">
        <v>78</v>
      </c>
      <c r="W530" s="1282" t="s">
        <v>2690</v>
      </c>
      <c r="X530" s="1262" t="s">
        <v>1913</v>
      </c>
      <c r="Y530" s="1263"/>
      <c r="Z530" s="1262"/>
      <c r="AA530" s="1264"/>
      <c r="AB530" s="1289">
        <v>80</v>
      </c>
      <c r="AC530" s="1278" t="s">
        <v>2690</v>
      </c>
      <c r="AD530" s="1262" t="s">
        <v>1913</v>
      </c>
      <c r="AE530" s="1263"/>
      <c r="AF530" s="1262"/>
      <c r="AG530" s="1264"/>
    </row>
    <row r="531" spans="2:34" ht="15.75" customHeight="1" x14ac:dyDescent="0.2">
      <c r="B531" s="1250" t="str">
        <f t="shared" si="17"/>
        <v>PR14YKYHHR_RC1</v>
      </c>
      <c r="C531" s="1251" t="s">
        <v>3675</v>
      </c>
      <c r="D531" s="1252" t="s">
        <v>2782</v>
      </c>
      <c r="E531" s="1253"/>
      <c r="F531" s="1254"/>
      <c r="G531" s="1254"/>
      <c r="H531" s="1254"/>
      <c r="I531" s="1254"/>
      <c r="J531" s="1254"/>
      <c r="K531" s="1254"/>
      <c r="L531" s="1254"/>
      <c r="M531" s="1255">
        <f t="shared" si="18"/>
        <v>0</v>
      </c>
      <c r="N531" s="1266" t="s">
        <v>3526</v>
      </c>
      <c r="O531" s="1259" t="s">
        <v>3737</v>
      </c>
      <c r="P531" s="1258" t="s">
        <v>2720</v>
      </c>
      <c r="Q531" s="1259"/>
      <c r="R531" s="1258"/>
      <c r="S531" s="1259" t="s">
        <v>1880</v>
      </c>
      <c r="T531" s="1259" t="s">
        <v>3703</v>
      </c>
      <c r="U531" s="1265">
        <v>0</v>
      </c>
      <c r="V531" s="1279">
        <v>11</v>
      </c>
      <c r="W531" s="1282" t="s">
        <v>2691</v>
      </c>
      <c r="X531" s="1262" t="s">
        <v>1913</v>
      </c>
      <c r="Y531" s="1263"/>
      <c r="Z531" s="1262"/>
      <c r="AA531" s="1264"/>
      <c r="AB531" s="1281">
        <v>17</v>
      </c>
      <c r="AC531" s="1278" t="s">
        <v>2690</v>
      </c>
      <c r="AD531" s="1262" t="s">
        <v>1913</v>
      </c>
      <c r="AE531" s="1263"/>
      <c r="AF531" s="1262"/>
      <c r="AG531" s="1264"/>
      <c r="AH531" s="155"/>
    </row>
    <row r="532" spans="2:34" ht="15.75" customHeight="1" thickBot="1" x14ac:dyDescent="0.25">
      <c r="B532" s="1290" t="str">
        <f t="shared" si="17"/>
        <v>PR14YKYHHR_RC2</v>
      </c>
      <c r="C532" s="1291" t="s">
        <v>3675</v>
      </c>
      <c r="D532" s="1292" t="s">
        <v>2782</v>
      </c>
      <c r="E532" s="1293"/>
      <c r="F532" s="1294"/>
      <c r="G532" s="1294"/>
      <c r="H532" s="1294"/>
      <c r="I532" s="1294"/>
      <c r="J532" s="1294"/>
      <c r="K532" s="1294"/>
      <c r="L532" s="1294"/>
      <c r="M532" s="1295">
        <f t="shared" si="18"/>
        <v>0</v>
      </c>
      <c r="N532" s="1296" t="s">
        <v>3529</v>
      </c>
      <c r="O532" s="1297" t="s">
        <v>3738</v>
      </c>
      <c r="P532" s="1298" t="s">
        <v>2720</v>
      </c>
      <c r="Q532" s="1297"/>
      <c r="R532" s="1298"/>
      <c r="S532" s="1297" t="s">
        <v>1880</v>
      </c>
      <c r="T532" s="1297" t="s">
        <v>3706</v>
      </c>
      <c r="U532" s="1299">
        <v>0</v>
      </c>
      <c r="V532" s="1300">
        <v>100</v>
      </c>
      <c r="W532" s="1301" t="s">
        <v>2690</v>
      </c>
      <c r="X532" s="1302" t="s">
        <v>1913</v>
      </c>
      <c r="Y532" s="1303"/>
      <c r="Z532" s="1302"/>
      <c r="AA532" s="1304"/>
      <c r="AB532" s="1305">
        <v>99</v>
      </c>
      <c r="AC532" s="1306" t="s">
        <v>2690</v>
      </c>
      <c r="AD532" s="1302" t="s">
        <v>1913</v>
      </c>
      <c r="AE532" s="1303"/>
      <c r="AF532" s="1302"/>
      <c r="AG532" s="1304"/>
      <c r="AH532" s="155"/>
    </row>
    <row r="533" spans="2:34" x14ac:dyDescent="0.2">
      <c r="U533" s="1307"/>
    </row>
    <row r="534" spans="2:34" s="1198" customFormat="1" ht="13.5" x14ac:dyDescent="0.2">
      <c r="B534" s="1308" t="s">
        <v>3739</v>
      </c>
      <c r="C534" s="1309"/>
      <c r="D534" s="1200"/>
      <c r="E534" s="1200"/>
      <c r="F534" s="1200"/>
      <c r="G534" s="1200"/>
      <c r="H534" s="1200"/>
      <c r="I534" s="1200"/>
      <c r="J534" s="1200"/>
      <c r="K534" s="1200"/>
      <c r="L534" s="1200"/>
      <c r="M534" s="1200"/>
      <c r="N534" s="1200"/>
      <c r="O534" s="1201"/>
      <c r="P534" s="1200"/>
      <c r="Q534" s="1202"/>
      <c r="R534" s="1200"/>
      <c r="S534" s="1201"/>
      <c r="T534" s="1201"/>
      <c r="U534" s="1307"/>
      <c r="V534" s="1204"/>
      <c r="W534" s="1307"/>
      <c r="X534" s="1204"/>
      <c r="Y534" s="1204"/>
      <c r="Z534" s="1204"/>
      <c r="AA534" s="1204"/>
      <c r="AB534" s="1204"/>
      <c r="AC534" s="1307"/>
      <c r="AD534" s="1204"/>
      <c r="AE534" s="1204"/>
      <c r="AF534" s="1204"/>
      <c r="AG534" s="1204"/>
    </row>
    <row r="535" spans="2:34" s="1198" customFormat="1" x14ac:dyDescent="0.2">
      <c r="B535" s="1187"/>
      <c r="C535" s="1310" t="s">
        <v>301</v>
      </c>
      <c r="D535" s="1200"/>
      <c r="E535" s="1200"/>
      <c r="F535" s="1200"/>
      <c r="G535" s="1200"/>
      <c r="H535" s="1200"/>
      <c r="I535" s="1200"/>
      <c r="J535" s="1200"/>
      <c r="K535" s="1200"/>
      <c r="L535" s="1200"/>
      <c r="M535" s="1200"/>
      <c r="N535" s="1200"/>
      <c r="O535" s="1201"/>
      <c r="P535" s="1200"/>
      <c r="Q535" s="1202"/>
      <c r="R535" s="1200"/>
      <c r="S535" s="1201"/>
      <c r="T535" s="1201"/>
      <c r="U535" s="1307"/>
      <c r="V535" s="1204"/>
      <c r="W535" s="1307"/>
      <c r="X535" s="1204"/>
      <c r="Y535" s="1204"/>
      <c r="Z535" s="1204"/>
      <c r="AA535" s="1204"/>
      <c r="AB535" s="1204"/>
      <c r="AC535" s="1307"/>
      <c r="AD535" s="1204"/>
      <c r="AE535" s="1204"/>
      <c r="AF535" s="1204"/>
      <c r="AG535" s="1204"/>
    </row>
    <row r="536" spans="2:34" s="1198" customFormat="1" x14ac:dyDescent="0.2">
      <c r="B536" s="1188"/>
      <c r="C536" s="1310" t="s">
        <v>302</v>
      </c>
      <c r="D536" s="1200"/>
      <c r="E536" s="1200"/>
      <c r="F536" s="1200"/>
      <c r="G536" s="1200"/>
      <c r="H536" s="1200"/>
      <c r="I536" s="1200"/>
      <c r="J536" s="1200"/>
      <c r="K536" s="1200"/>
      <c r="L536" s="1200"/>
      <c r="M536" s="1200"/>
      <c r="N536" s="1200"/>
      <c r="O536" s="1201"/>
      <c r="P536" s="1200"/>
      <c r="Q536" s="1202"/>
      <c r="R536" s="1200"/>
      <c r="S536" s="1201"/>
      <c r="T536" s="1201"/>
      <c r="U536" s="1307"/>
      <c r="V536" s="1204"/>
      <c r="W536" s="1204"/>
      <c r="X536" s="1204"/>
      <c r="Y536" s="1204"/>
      <c r="Z536" s="1204"/>
      <c r="AA536" s="1204"/>
      <c r="AB536" s="1204"/>
      <c r="AC536" s="1204"/>
      <c r="AD536" s="1204"/>
      <c r="AE536" s="1204"/>
      <c r="AF536" s="1204"/>
      <c r="AG536" s="1204"/>
    </row>
    <row r="537" spans="2:34" s="1198" customFormat="1" x14ac:dyDescent="0.2">
      <c r="B537" s="1189"/>
      <c r="C537" s="1310" t="s">
        <v>303</v>
      </c>
      <c r="D537" s="1200"/>
      <c r="E537" s="1200"/>
      <c r="F537" s="1200"/>
      <c r="G537" s="1200"/>
      <c r="H537" s="1200"/>
      <c r="I537" s="1200"/>
      <c r="J537" s="1200"/>
      <c r="K537" s="1200"/>
      <c r="L537" s="1200"/>
      <c r="M537" s="1200"/>
      <c r="N537" s="1200"/>
      <c r="O537" s="1201"/>
      <c r="P537" s="1200"/>
      <c r="Q537" s="1202"/>
      <c r="R537" s="1200"/>
      <c r="S537" s="1201"/>
      <c r="T537" s="1201"/>
      <c r="U537" s="1307"/>
      <c r="V537" s="1204"/>
      <c r="W537" s="1204"/>
      <c r="X537" s="1204"/>
      <c r="Y537" s="1204"/>
      <c r="Z537" s="1204"/>
      <c r="AA537" s="1204"/>
      <c r="AB537" s="1204"/>
      <c r="AC537" s="1204"/>
      <c r="AD537" s="1204"/>
      <c r="AE537" s="1204"/>
      <c r="AF537" s="1204"/>
      <c r="AG537" s="1204"/>
    </row>
    <row r="538" spans="2:34" s="1198" customFormat="1" x14ac:dyDescent="0.2">
      <c r="B538" s="1190"/>
      <c r="C538" s="1310" t="s">
        <v>304</v>
      </c>
      <c r="D538" s="1200"/>
      <c r="E538" s="1200"/>
      <c r="F538" s="1200"/>
      <c r="G538" s="1200"/>
      <c r="H538" s="1200"/>
      <c r="I538" s="1200"/>
      <c r="J538" s="1200"/>
      <c r="K538" s="1200"/>
      <c r="L538" s="1200"/>
      <c r="M538" s="1200"/>
      <c r="N538" s="1200"/>
      <c r="O538" s="1201"/>
      <c r="P538" s="1200"/>
      <c r="Q538" s="1202"/>
      <c r="R538" s="1200"/>
      <c r="S538" s="1201"/>
      <c r="T538" s="1201"/>
      <c r="U538" s="1307"/>
      <c r="V538" s="1204"/>
      <c r="W538" s="1204"/>
      <c r="X538" s="1204"/>
      <c r="Y538" s="1204"/>
      <c r="Z538" s="1204"/>
      <c r="AA538" s="1204"/>
      <c r="AB538" s="1204"/>
      <c r="AC538" s="1204"/>
      <c r="AD538" s="1204"/>
      <c r="AE538" s="1204"/>
      <c r="AF538" s="1204"/>
      <c r="AG538" s="1204"/>
    </row>
    <row r="539" spans="2:34" s="1198" customFormat="1" x14ac:dyDescent="0.2">
      <c r="B539" s="1311"/>
      <c r="C539" s="1312" t="s">
        <v>2727</v>
      </c>
      <c r="D539" s="1200"/>
      <c r="E539" s="1200"/>
      <c r="F539" s="1200"/>
      <c r="G539" s="1200"/>
      <c r="H539" s="1200"/>
      <c r="I539" s="1200"/>
      <c r="J539" s="1200"/>
      <c r="K539" s="1200"/>
      <c r="L539" s="1200"/>
      <c r="M539" s="1200"/>
      <c r="N539" s="1200"/>
      <c r="O539" s="1201"/>
      <c r="P539" s="1200"/>
      <c r="Q539" s="1202"/>
      <c r="R539" s="1200"/>
      <c r="S539" s="1201"/>
      <c r="T539" s="1201"/>
      <c r="U539" s="1307"/>
      <c r="V539" s="1204"/>
      <c r="W539" s="1204"/>
      <c r="X539" s="1204"/>
      <c r="Y539" s="1204"/>
      <c r="Z539" s="1204"/>
      <c r="AA539" s="1204"/>
      <c r="AB539" s="1204"/>
      <c r="AC539" s="1204"/>
      <c r="AD539" s="1204"/>
      <c r="AE539" s="1204"/>
      <c r="AF539" s="1204"/>
      <c r="AG539" s="1204"/>
    </row>
    <row r="540" spans="2:34" s="1198" customFormat="1" ht="13.5" thickBot="1" x14ac:dyDescent="0.25">
      <c r="B540" s="1199"/>
      <c r="C540" s="1200"/>
      <c r="D540" s="1200"/>
      <c r="E540" s="1200"/>
      <c r="F540" s="1200"/>
      <c r="G540" s="1200"/>
      <c r="H540" s="1200"/>
      <c r="I540" s="1200"/>
      <c r="J540" s="1200"/>
      <c r="K540" s="1200"/>
      <c r="L540" s="1200"/>
      <c r="M540" s="1200"/>
      <c r="N540" s="1200"/>
      <c r="O540" s="1201"/>
      <c r="P540" s="1200"/>
      <c r="Q540" s="1202"/>
      <c r="R540" s="1200"/>
      <c r="S540" s="1201"/>
      <c r="T540" s="1201"/>
      <c r="U540" s="1203"/>
      <c r="V540" s="1204"/>
      <c r="W540" s="1204"/>
      <c r="X540" s="1204"/>
      <c r="Y540" s="1204"/>
      <c r="Z540" s="1204"/>
      <c r="AA540" s="1204"/>
      <c r="AB540" s="1204"/>
      <c r="AC540" s="1204"/>
      <c r="AD540" s="1204"/>
      <c r="AE540" s="1204"/>
      <c r="AF540" s="1204"/>
      <c r="AG540" s="1204"/>
    </row>
    <row r="541" spans="2:34" s="1198" customFormat="1" ht="18.75" customHeight="1" thickBot="1" x14ac:dyDescent="0.25">
      <c r="B541" s="3494" t="s">
        <v>3740</v>
      </c>
      <c r="C541" s="3729"/>
      <c r="D541" s="3729"/>
      <c r="E541" s="3729"/>
      <c r="F541" s="3729"/>
      <c r="G541" s="3729"/>
      <c r="H541" s="3729"/>
      <c r="I541" s="3729"/>
      <c r="J541" s="3729"/>
      <c r="K541" s="3729"/>
      <c r="L541" s="3729"/>
      <c r="M541" s="3729"/>
      <c r="N541" s="3729"/>
      <c r="O541" s="3730"/>
      <c r="P541" s="1200"/>
      <c r="Q541" s="1202"/>
      <c r="R541" s="1200"/>
      <c r="S541" s="1201"/>
      <c r="T541" s="1201"/>
      <c r="U541" s="1203"/>
      <c r="V541" s="1204"/>
      <c r="W541" s="1204"/>
      <c r="X541" s="1204"/>
      <c r="Y541" s="1204"/>
      <c r="Z541" s="1204"/>
      <c r="AA541" s="1204"/>
      <c r="AB541" s="1204"/>
      <c r="AC541" s="1204"/>
      <c r="AD541" s="1204"/>
      <c r="AE541" s="1204"/>
      <c r="AF541" s="1204"/>
      <c r="AG541" s="1204"/>
    </row>
    <row r="542" spans="2:34" s="1198" customFormat="1" ht="30" customHeight="1" x14ac:dyDescent="0.2">
      <c r="B542" s="292" t="s">
        <v>3741</v>
      </c>
      <c r="C542" s="3731" t="s">
        <v>3742</v>
      </c>
      <c r="D542" s="3732"/>
      <c r="E542" s="3732"/>
      <c r="F542" s="3732"/>
      <c r="G542" s="3732"/>
      <c r="H542" s="3732"/>
      <c r="I542" s="3732"/>
      <c r="J542" s="3732"/>
      <c r="K542" s="3732"/>
      <c r="L542" s="3732"/>
      <c r="M542" s="3732"/>
      <c r="N542" s="3732"/>
      <c r="O542" s="3733"/>
      <c r="P542" s="1200"/>
      <c r="Q542" s="1202"/>
      <c r="R542" s="1200"/>
      <c r="S542" s="1201"/>
      <c r="T542" s="1201"/>
      <c r="U542" s="1203"/>
      <c r="V542" s="1204"/>
      <c r="W542" s="1204"/>
      <c r="X542" s="1204"/>
      <c r="Y542" s="1204"/>
      <c r="Z542" s="1204"/>
      <c r="AA542" s="1204"/>
      <c r="AB542" s="1204"/>
      <c r="AC542" s="1204"/>
      <c r="AD542" s="1204"/>
      <c r="AE542" s="1204"/>
      <c r="AF542" s="1204"/>
      <c r="AG542" s="1204"/>
    </row>
    <row r="543" spans="2:34" s="1198" customFormat="1" ht="16.5" customHeight="1" x14ac:dyDescent="0.2">
      <c r="B543" s="303"/>
      <c r="C543" s="3715" t="s">
        <v>3743</v>
      </c>
      <c r="D543" s="3707"/>
      <c r="E543" s="3707"/>
      <c r="F543" s="3707"/>
      <c r="G543" s="3707"/>
      <c r="H543" s="3707"/>
      <c r="I543" s="3707"/>
      <c r="J543" s="3707"/>
      <c r="K543" s="3707"/>
      <c r="L543" s="3707"/>
      <c r="M543" s="3707"/>
      <c r="N543" s="3707"/>
      <c r="O543" s="3708"/>
      <c r="P543" s="1200"/>
      <c r="Q543" s="1202"/>
      <c r="R543" s="1200"/>
      <c r="S543" s="1201"/>
      <c r="T543" s="1201"/>
      <c r="U543" s="1203"/>
      <c r="V543" s="1204"/>
      <c r="W543" s="1204"/>
      <c r="X543" s="1204"/>
      <c r="Y543" s="1204"/>
      <c r="Z543" s="1204"/>
      <c r="AA543" s="1204"/>
      <c r="AB543" s="1204"/>
      <c r="AC543" s="1204"/>
      <c r="AD543" s="1204"/>
      <c r="AE543" s="1204"/>
      <c r="AF543" s="1204"/>
      <c r="AG543" s="1204"/>
    </row>
    <row r="544" spans="2:34" s="1198" customFormat="1" ht="16.5" customHeight="1" x14ac:dyDescent="0.2">
      <c r="B544" s="303"/>
      <c r="C544" s="3715" t="s">
        <v>3744</v>
      </c>
      <c r="D544" s="3707"/>
      <c r="E544" s="3707"/>
      <c r="F544" s="3707"/>
      <c r="G544" s="3707"/>
      <c r="H544" s="3707"/>
      <c r="I544" s="3707"/>
      <c r="J544" s="3707"/>
      <c r="K544" s="3707"/>
      <c r="L544" s="3707"/>
      <c r="M544" s="3707"/>
      <c r="N544" s="3707"/>
      <c r="O544" s="3708"/>
      <c r="P544" s="1200"/>
      <c r="Q544" s="1202"/>
      <c r="R544" s="1200"/>
      <c r="S544" s="1201"/>
      <c r="T544" s="1201"/>
      <c r="U544" s="1203"/>
      <c r="V544" s="1204"/>
      <c r="W544" s="1204"/>
      <c r="X544" s="1204"/>
      <c r="Y544" s="1204"/>
      <c r="Z544" s="1204"/>
      <c r="AA544" s="1204"/>
      <c r="AB544" s="1204"/>
      <c r="AC544" s="1204"/>
      <c r="AD544" s="1204"/>
      <c r="AE544" s="1204"/>
      <c r="AF544" s="1204"/>
      <c r="AG544" s="1204"/>
    </row>
    <row r="545" spans="2:33" s="1198" customFormat="1" ht="16.5" customHeight="1" x14ac:dyDescent="0.2">
      <c r="B545" s="303"/>
      <c r="C545" s="3715" t="s">
        <v>3745</v>
      </c>
      <c r="D545" s="3715"/>
      <c r="E545" s="3715"/>
      <c r="F545" s="3715"/>
      <c r="G545" s="3715"/>
      <c r="H545" s="3715"/>
      <c r="I545" s="3715"/>
      <c r="J545" s="3715"/>
      <c r="K545" s="3715"/>
      <c r="L545" s="3715"/>
      <c r="M545" s="3715"/>
      <c r="N545" s="3715"/>
      <c r="O545" s="3719"/>
      <c r="P545" s="1200"/>
      <c r="Q545" s="1202"/>
      <c r="R545" s="1200"/>
      <c r="S545" s="1201"/>
      <c r="T545" s="1201"/>
      <c r="U545" s="1203"/>
      <c r="V545" s="1204"/>
      <c r="W545" s="1204"/>
      <c r="X545" s="1204"/>
      <c r="Y545" s="1204"/>
      <c r="Z545" s="1204"/>
      <c r="AA545" s="1204"/>
      <c r="AB545" s="1204"/>
      <c r="AC545" s="1204"/>
      <c r="AD545" s="1204"/>
      <c r="AE545" s="1204"/>
      <c r="AF545" s="1204"/>
      <c r="AG545" s="1204"/>
    </row>
    <row r="546" spans="2:33" s="1198" customFormat="1" ht="15.75" customHeight="1" x14ac:dyDescent="0.2">
      <c r="B546" s="303"/>
      <c r="C546" s="3715" t="s">
        <v>3746</v>
      </c>
      <c r="D546" s="3715"/>
      <c r="E546" s="3715"/>
      <c r="F546" s="3715"/>
      <c r="G546" s="3715"/>
      <c r="H546" s="3715"/>
      <c r="I546" s="3715"/>
      <c r="J546" s="3715"/>
      <c r="K546" s="3715"/>
      <c r="L546" s="3715"/>
      <c r="M546" s="3715"/>
      <c r="N546" s="3715"/>
      <c r="O546" s="3719"/>
      <c r="P546" s="1200"/>
      <c r="Q546" s="1202"/>
      <c r="R546" s="1200"/>
      <c r="S546" s="1201"/>
      <c r="T546" s="1201"/>
      <c r="U546" s="1203"/>
      <c r="V546" s="1204"/>
      <c r="W546" s="1204"/>
      <c r="X546" s="1204"/>
      <c r="Y546" s="1204"/>
      <c r="Z546" s="1204"/>
      <c r="AA546" s="1204"/>
      <c r="AB546" s="1204"/>
      <c r="AC546" s="1204"/>
      <c r="AD546" s="1204"/>
      <c r="AE546" s="1204"/>
      <c r="AF546" s="1204"/>
      <c r="AG546" s="1204"/>
    </row>
    <row r="547" spans="2:33" s="1198" customFormat="1" ht="14.25" x14ac:dyDescent="0.2">
      <c r="B547" s="303"/>
      <c r="C547" s="3715"/>
      <c r="D547" s="3707"/>
      <c r="E547" s="3707"/>
      <c r="F547" s="3707"/>
      <c r="G547" s="3707"/>
      <c r="H547" s="3707"/>
      <c r="I547" s="3707"/>
      <c r="J547" s="3707"/>
      <c r="K547" s="3707"/>
      <c r="L547" s="3707"/>
      <c r="M547" s="3707"/>
      <c r="N547" s="3707"/>
      <c r="O547" s="3708"/>
      <c r="P547" s="1200"/>
      <c r="Q547" s="1202"/>
      <c r="R547" s="1200"/>
      <c r="S547" s="1201"/>
      <c r="T547" s="1201"/>
      <c r="U547" s="1203"/>
      <c r="V547" s="1204"/>
      <c r="W547" s="1204"/>
      <c r="X547" s="1204"/>
      <c r="Y547" s="1204"/>
      <c r="Z547" s="1204"/>
      <c r="AA547" s="1204"/>
      <c r="AB547" s="1204"/>
      <c r="AC547" s="1204"/>
      <c r="AD547" s="1204"/>
      <c r="AE547" s="1204"/>
      <c r="AF547" s="1204"/>
      <c r="AG547" s="1204"/>
    </row>
    <row r="548" spans="2:33" s="1198" customFormat="1" ht="14.25" x14ac:dyDescent="0.2">
      <c r="B548" s="1313" t="s">
        <v>2688</v>
      </c>
      <c r="C548" s="3720" t="s">
        <v>308</v>
      </c>
      <c r="D548" s="3721"/>
      <c r="E548" s="3721"/>
      <c r="F548" s="3721"/>
      <c r="G548" s="3721"/>
      <c r="H548" s="3721"/>
      <c r="I548" s="3721"/>
      <c r="J548" s="3721"/>
      <c r="K548" s="3721"/>
      <c r="L548" s="3721"/>
      <c r="M548" s="3721"/>
      <c r="N548" s="3721"/>
      <c r="O548" s="3722"/>
      <c r="P548" s="1200"/>
      <c r="Q548" s="1202"/>
      <c r="R548" s="1200"/>
      <c r="S548" s="1201"/>
      <c r="T548" s="1201"/>
      <c r="U548" s="1203"/>
      <c r="V548" s="1204"/>
      <c r="W548" s="1204"/>
      <c r="X548" s="1204"/>
      <c r="Y548" s="1204"/>
      <c r="Z548" s="1204"/>
      <c r="AA548" s="1204"/>
      <c r="AB548" s="1204"/>
      <c r="AC548" s="1204"/>
      <c r="AD548" s="1204"/>
      <c r="AE548" s="1204"/>
      <c r="AF548" s="1204"/>
      <c r="AG548" s="1204"/>
    </row>
    <row r="549" spans="2:33" s="1198" customFormat="1" ht="16.5" customHeight="1" x14ac:dyDescent="0.2">
      <c r="B549" s="303">
        <v>1</v>
      </c>
      <c r="C549" s="3715" t="s">
        <v>3747</v>
      </c>
      <c r="D549" s="3707"/>
      <c r="E549" s="3707"/>
      <c r="F549" s="3707"/>
      <c r="G549" s="3707"/>
      <c r="H549" s="3707"/>
      <c r="I549" s="3707"/>
      <c r="J549" s="3707"/>
      <c r="K549" s="3707"/>
      <c r="L549" s="3707"/>
      <c r="M549" s="3707"/>
      <c r="N549" s="3707"/>
      <c r="O549" s="3708"/>
      <c r="P549" s="1200"/>
      <c r="Q549" s="1202"/>
      <c r="R549" s="1200"/>
      <c r="S549" s="1201"/>
      <c r="T549" s="1201"/>
      <c r="U549" s="1203"/>
      <c r="V549" s="1204"/>
      <c r="W549" s="1204"/>
      <c r="X549" s="1204"/>
      <c r="Y549" s="1204"/>
      <c r="Z549" s="1204"/>
      <c r="AA549" s="1204"/>
      <c r="AB549" s="1204"/>
      <c r="AC549" s="1204"/>
      <c r="AD549" s="1204"/>
      <c r="AE549" s="1204"/>
      <c r="AF549" s="1204"/>
      <c r="AG549" s="1204"/>
    </row>
    <row r="550" spans="2:33" s="1198" customFormat="1" ht="16.5" customHeight="1" x14ac:dyDescent="0.2">
      <c r="B550" s="303">
        <f>SUM(B549+1)</f>
        <v>2</v>
      </c>
      <c r="C550" s="3715" t="s">
        <v>3748</v>
      </c>
      <c r="D550" s="3707"/>
      <c r="E550" s="3707"/>
      <c r="F550" s="3707"/>
      <c r="G550" s="3707"/>
      <c r="H550" s="3707"/>
      <c r="I550" s="3707"/>
      <c r="J550" s="3707"/>
      <c r="K550" s="3707"/>
      <c r="L550" s="3707"/>
      <c r="M550" s="3707"/>
      <c r="N550" s="3707"/>
      <c r="O550" s="3708"/>
      <c r="P550" s="1200"/>
      <c r="Q550" s="1202"/>
      <c r="R550" s="1200"/>
      <c r="S550" s="1201"/>
      <c r="T550" s="1201"/>
      <c r="U550" s="1203"/>
      <c r="V550" s="1204"/>
      <c r="W550" s="1204"/>
      <c r="X550" s="1204"/>
      <c r="Y550" s="1204"/>
      <c r="Z550" s="1204"/>
      <c r="AA550" s="1204"/>
      <c r="AB550" s="1204"/>
      <c r="AC550" s="1204"/>
      <c r="AD550" s="1204"/>
      <c r="AE550" s="1204"/>
      <c r="AF550" s="1204"/>
      <c r="AG550" s="1204"/>
    </row>
    <row r="551" spans="2:33" s="1198" customFormat="1" ht="16.5" customHeight="1" x14ac:dyDescent="0.2">
      <c r="B551" s="303">
        <f t="shared" ref="B551:B574" si="19">SUM(B550+1)</f>
        <v>3</v>
      </c>
      <c r="C551" s="3715" t="s">
        <v>3749</v>
      </c>
      <c r="D551" s="3707"/>
      <c r="E551" s="3707"/>
      <c r="F551" s="3707"/>
      <c r="G551" s="3707"/>
      <c r="H551" s="3707"/>
      <c r="I551" s="3707"/>
      <c r="J551" s="3707"/>
      <c r="K551" s="3707"/>
      <c r="L551" s="3707"/>
      <c r="M551" s="3707"/>
      <c r="N551" s="3707"/>
      <c r="O551" s="3708"/>
      <c r="P551" s="1200"/>
      <c r="Q551" s="1202"/>
      <c r="R551" s="1200"/>
      <c r="S551" s="1201"/>
      <c r="T551" s="1201"/>
      <c r="U551" s="1203"/>
      <c r="V551" s="1204"/>
      <c r="W551" s="1204"/>
      <c r="X551" s="1204"/>
      <c r="Y551" s="1204"/>
      <c r="Z551" s="1204"/>
      <c r="AA551" s="1204"/>
      <c r="AB551" s="1204"/>
      <c r="AC551" s="1204"/>
      <c r="AD551" s="1204"/>
      <c r="AE551" s="1204"/>
      <c r="AF551" s="1204"/>
      <c r="AG551" s="1204"/>
    </row>
    <row r="552" spans="2:33" s="1198" customFormat="1" ht="32.25" customHeight="1" x14ac:dyDescent="0.2">
      <c r="B552" s="303">
        <f t="shared" si="19"/>
        <v>4</v>
      </c>
      <c r="C552" s="3715" t="s">
        <v>3750</v>
      </c>
      <c r="D552" s="3707"/>
      <c r="E552" s="3707"/>
      <c r="F552" s="3707"/>
      <c r="G552" s="3707"/>
      <c r="H552" s="3707"/>
      <c r="I552" s="3707"/>
      <c r="J552" s="3707"/>
      <c r="K552" s="3707"/>
      <c r="L552" s="3707"/>
      <c r="M552" s="3707"/>
      <c r="N552" s="3707"/>
      <c r="O552" s="3708"/>
      <c r="P552" s="1200"/>
      <c r="Q552" s="1202"/>
      <c r="R552" s="1200"/>
      <c r="S552" s="1201"/>
      <c r="T552" s="1201"/>
      <c r="U552" s="1203"/>
      <c r="V552" s="1204"/>
      <c r="W552" s="1204"/>
      <c r="X552" s="1204"/>
      <c r="Y552" s="1204"/>
      <c r="Z552" s="1204"/>
      <c r="AA552" s="1204"/>
      <c r="AB552" s="1204"/>
      <c r="AC552" s="1204"/>
      <c r="AD552" s="1204"/>
      <c r="AE552" s="1204"/>
      <c r="AF552" s="1204"/>
      <c r="AG552" s="1204"/>
    </row>
    <row r="553" spans="2:33" s="1198" customFormat="1" ht="16.5" customHeight="1" x14ac:dyDescent="0.2">
      <c r="B553" s="303">
        <f>M3</f>
        <v>12</v>
      </c>
      <c r="C553" s="3715" t="s">
        <v>3751</v>
      </c>
      <c r="D553" s="3707"/>
      <c r="E553" s="3707"/>
      <c r="F553" s="3707"/>
      <c r="G553" s="3707"/>
      <c r="H553" s="3707"/>
      <c r="I553" s="3707"/>
      <c r="J553" s="3707"/>
      <c r="K553" s="3707"/>
      <c r="L553" s="3707"/>
      <c r="M553" s="3707"/>
      <c r="N553" s="3707"/>
      <c r="O553" s="3708"/>
      <c r="P553" s="1200"/>
      <c r="Q553" s="1202"/>
      <c r="R553" s="1200"/>
      <c r="S553" s="1201"/>
      <c r="T553" s="1201"/>
      <c r="U553" s="1203"/>
      <c r="V553" s="1204"/>
      <c r="W553" s="1204"/>
      <c r="X553" s="1204"/>
      <c r="Y553" s="1204"/>
      <c r="Z553" s="1204"/>
      <c r="AA553" s="1204"/>
      <c r="AB553" s="1204"/>
      <c r="AC553" s="1204"/>
      <c r="AD553" s="1204"/>
      <c r="AE553" s="1204"/>
      <c r="AF553" s="1204"/>
      <c r="AG553" s="1204"/>
    </row>
    <row r="554" spans="2:33" s="1198" customFormat="1" ht="16.5" customHeight="1" x14ac:dyDescent="0.2">
      <c r="B554" s="303">
        <f t="shared" si="19"/>
        <v>13</v>
      </c>
      <c r="C554" s="3715" t="s">
        <v>3752</v>
      </c>
      <c r="D554" s="3707"/>
      <c r="E554" s="3707"/>
      <c r="F554" s="3707"/>
      <c r="G554" s="3707"/>
      <c r="H554" s="3707"/>
      <c r="I554" s="3707"/>
      <c r="J554" s="3707"/>
      <c r="K554" s="3707"/>
      <c r="L554" s="3707"/>
      <c r="M554" s="3707"/>
      <c r="N554" s="3707"/>
      <c r="O554" s="3708"/>
      <c r="P554" s="1200"/>
      <c r="Q554" s="1202"/>
      <c r="R554" s="1200"/>
      <c r="S554" s="1201"/>
      <c r="T554" s="1201"/>
      <c r="U554" s="1203"/>
      <c r="V554" s="1204"/>
      <c r="W554" s="1204"/>
      <c r="X554" s="1204"/>
      <c r="Y554" s="1204"/>
      <c r="Z554" s="1204"/>
      <c r="AA554" s="1204"/>
      <c r="AB554" s="1204"/>
      <c r="AC554" s="1204"/>
      <c r="AD554" s="1204"/>
      <c r="AE554" s="1204"/>
      <c r="AF554" s="1204"/>
      <c r="AG554" s="1204"/>
    </row>
    <row r="555" spans="2:33" s="1198" customFormat="1" ht="16.5" customHeight="1" x14ac:dyDescent="0.2">
      <c r="B555" s="303">
        <f t="shared" si="19"/>
        <v>14</v>
      </c>
      <c r="C555" s="3715" t="s">
        <v>3753</v>
      </c>
      <c r="D555" s="3707"/>
      <c r="E555" s="3707"/>
      <c r="F555" s="3707"/>
      <c r="G555" s="3707"/>
      <c r="H555" s="3707"/>
      <c r="I555" s="3707"/>
      <c r="J555" s="3707"/>
      <c r="K555" s="3707"/>
      <c r="L555" s="3707"/>
      <c r="M555" s="3707"/>
      <c r="N555" s="3707"/>
      <c r="O555" s="3708"/>
      <c r="P555" s="1200"/>
      <c r="Q555" s="1202"/>
      <c r="R555" s="1200"/>
      <c r="S555" s="1201"/>
      <c r="T555" s="1201"/>
      <c r="U555" s="1203"/>
      <c r="V555" s="1204"/>
      <c r="W555" s="1204"/>
      <c r="X555" s="1204"/>
      <c r="Y555" s="1204"/>
      <c r="Z555" s="1204"/>
      <c r="AA555" s="1204"/>
      <c r="AB555" s="1204"/>
      <c r="AC555" s="1204"/>
      <c r="AD555" s="1204"/>
      <c r="AE555" s="1204"/>
      <c r="AF555" s="1204"/>
      <c r="AG555" s="1204"/>
    </row>
    <row r="556" spans="2:33" s="1198" customFormat="1" ht="71.25" customHeight="1" x14ac:dyDescent="0.2">
      <c r="B556" s="303">
        <f t="shared" si="19"/>
        <v>15</v>
      </c>
      <c r="C556" s="3715" t="s">
        <v>3754</v>
      </c>
      <c r="D556" s="3707"/>
      <c r="E556" s="3707"/>
      <c r="F556" s="3707"/>
      <c r="G556" s="3707"/>
      <c r="H556" s="3707"/>
      <c r="I556" s="3707"/>
      <c r="J556" s="3707"/>
      <c r="K556" s="3707"/>
      <c r="L556" s="3707"/>
      <c r="M556" s="3707"/>
      <c r="N556" s="3707"/>
      <c r="O556" s="3708"/>
      <c r="P556" s="1200"/>
      <c r="Q556" s="1202"/>
      <c r="R556" s="1200"/>
      <c r="S556" s="1201"/>
      <c r="T556" s="1201"/>
      <c r="U556" s="1203"/>
      <c r="V556" s="1204"/>
      <c r="W556" s="1204"/>
      <c r="X556" s="1204"/>
      <c r="Y556" s="1204"/>
      <c r="Z556" s="1204"/>
      <c r="AA556" s="1204"/>
      <c r="AB556" s="1204"/>
      <c r="AC556" s="1204"/>
      <c r="AD556" s="1204"/>
      <c r="AE556" s="1204"/>
      <c r="AF556" s="1204"/>
      <c r="AG556" s="1204"/>
    </row>
    <row r="557" spans="2:33" s="1198" customFormat="1" ht="97.5" customHeight="1" x14ac:dyDescent="0.2">
      <c r="B557" s="303">
        <f t="shared" si="19"/>
        <v>16</v>
      </c>
      <c r="C557" s="3715" t="s">
        <v>3755</v>
      </c>
      <c r="D557" s="3707"/>
      <c r="E557" s="3707"/>
      <c r="F557" s="3707"/>
      <c r="G557" s="3707"/>
      <c r="H557" s="3707"/>
      <c r="I557" s="3707"/>
      <c r="J557" s="3707"/>
      <c r="K557" s="3707"/>
      <c r="L557" s="3707"/>
      <c r="M557" s="3707"/>
      <c r="N557" s="3707"/>
      <c r="O557" s="3708"/>
      <c r="P557" s="1200"/>
      <c r="Q557" s="1202"/>
      <c r="R557" s="1200"/>
      <c r="S557" s="1201"/>
      <c r="T557" s="1201"/>
      <c r="U557" s="1203"/>
      <c r="V557" s="1204"/>
      <c r="W557" s="1204"/>
      <c r="X557" s="1204"/>
      <c r="Y557" s="1204"/>
      <c r="Z557" s="1204"/>
      <c r="AA557" s="1204"/>
      <c r="AB557" s="1204"/>
      <c r="AC557" s="1204"/>
      <c r="AD557" s="1204"/>
      <c r="AE557" s="1204"/>
      <c r="AF557" s="1204"/>
      <c r="AG557" s="1204"/>
    </row>
    <row r="558" spans="2:33" s="1198" customFormat="1" ht="30" customHeight="1" x14ac:dyDescent="0.2">
      <c r="B558" s="303">
        <f t="shared" si="19"/>
        <v>17</v>
      </c>
      <c r="C558" s="3715" t="s">
        <v>3756</v>
      </c>
      <c r="D558" s="3707"/>
      <c r="E558" s="3707"/>
      <c r="F558" s="3707"/>
      <c r="G558" s="3707"/>
      <c r="H558" s="3707"/>
      <c r="I558" s="3707"/>
      <c r="J558" s="3707"/>
      <c r="K558" s="3707"/>
      <c r="L558" s="3707"/>
      <c r="M558" s="3707"/>
      <c r="N558" s="3707"/>
      <c r="O558" s="3708"/>
      <c r="P558" s="1200"/>
      <c r="Q558" s="1202"/>
      <c r="R558" s="1200"/>
      <c r="S558" s="1201"/>
      <c r="T558" s="1201"/>
      <c r="U558" s="1203"/>
      <c r="V558" s="1204"/>
      <c r="W558" s="1204"/>
      <c r="X558" s="1204"/>
      <c r="Y558" s="1204"/>
      <c r="Z558" s="1204"/>
      <c r="AA558" s="1204"/>
      <c r="AB558" s="1204"/>
      <c r="AC558" s="1204"/>
      <c r="AD558" s="1204"/>
      <c r="AE558" s="1204"/>
      <c r="AF558" s="1204"/>
      <c r="AG558" s="1204"/>
    </row>
    <row r="559" spans="2:33" s="1198" customFormat="1" ht="18.75" customHeight="1" x14ac:dyDescent="0.2">
      <c r="B559" s="303">
        <f t="shared" si="19"/>
        <v>18</v>
      </c>
      <c r="C559" s="3715" t="s">
        <v>3757</v>
      </c>
      <c r="D559" s="3707"/>
      <c r="E559" s="3707"/>
      <c r="F559" s="3707"/>
      <c r="G559" s="3707"/>
      <c r="H559" s="3707"/>
      <c r="I559" s="3707"/>
      <c r="J559" s="3707"/>
      <c r="K559" s="3707"/>
      <c r="L559" s="3707"/>
      <c r="M559" s="3707"/>
      <c r="N559" s="3707"/>
      <c r="O559" s="3708"/>
      <c r="P559" s="1200"/>
      <c r="Q559" s="1202"/>
      <c r="R559" s="1200"/>
      <c r="S559" s="1201"/>
      <c r="T559" s="1201"/>
      <c r="U559" s="1203"/>
      <c r="V559" s="1204"/>
      <c r="W559" s="1204"/>
      <c r="X559" s="1204"/>
      <c r="Y559" s="1204"/>
      <c r="Z559" s="1204"/>
      <c r="AA559" s="1204"/>
      <c r="AB559" s="1204"/>
      <c r="AC559" s="1204"/>
      <c r="AD559" s="1204"/>
      <c r="AE559" s="1204"/>
      <c r="AF559" s="1204"/>
      <c r="AG559" s="1204"/>
    </row>
    <row r="560" spans="2:33" s="1198" customFormat="1" ht="18.75" customHeight="1" x14ac:dyDescent="0.2">
      <c r="B560" s="303">
        <f t="shared" si="19"/>
        <v>19</v>
      </c>
      <c r="C560" s="3715" t="s">
        <v>3758</v>
      </c>
      <c r="D560" s="3707"/>
      <c r="E560" s="3707"/>
      <c r="F560" s="3707"/>
      <c r="G560" s="3707"/>
      <c r="H560" s="3707"/>
      <c r="I560" s="3707"/>
      <c r="J560" s="3707"/>
      <c r="K560" s="3707"/>
      <c r="L560" s="3707"/>
      <c r="M560" s="3707"/>
      <c r="N560" s="3707"/>
      <c r="O560" s="3708"/>
      <c r="P560" s="1200"/>
      <c r="Q560" s="1202"/>
      <c r="R560" s="1200"/>
      <c r="S560" s="1201"/>
      <c r="T560" s="1201"/>
      <c r="U560" s="1203"/>
      <c r="V560" s="1204"/>
      <c r="W560" s="1204"/>
      <c r="X560" s="1204"/>
      <c r="Y560" s="1204"/>
      <c r="Z560" s="1204"/>
      <c r="AA560" s="1204"/>
      <c r="AB560" s="1204"/>
      <c r="AC560" s="1204"/>
      <c r="AD560" s="1204"/>
      <c r="AE560" s="1204"/>
      <c r="AF560" s="1204"/>
      <c r="AG560" s="1204"/>
    </row>
    <row r="561" spans="2:33" s="1198" customFormat="1" ht="18.75" customHeight="1" x14ac:dyDescent="0.2">
      <c r="B561" s="303">
        <f t="shared" si="19"/>
        <v>20</v>
      </c>
      <c r="C561" s="3715" t="s">
        <v>3759</v>
      </c>
      <c r="D561" s="3707"/>
      <c r="E561" s="3707"/>
      <c r="F561" s="3707"/>
      <c r="G561" s="3707"/>
      <c r="H561" s="3707"/>
      <c r="I561" s="3707"/>
      <c r="J561" s="3707"/>
      <c r="K561" s="3707"/>
      <c r="L561" s="3707"/>
      <c r="M561" s="3707"/>
      <c r="N561" s="3707"/>
      <c r="O561" s="3708"/>
      <c r="P561" s="1200"/>
      <c r="Q561" s="1202"/>
      <c r="R561" s="1200"/>
      <c r="S561" s="1201"/>
      <c r="T561" s="1201"/>
      <c r="U561" s="1203"/>
      <c r="V561" s="1204"/>
      <c r="W561" s="1204"/>
      <c r="X561" s="1204"/>
      <c r="Y561" s="1204"/>
      <c r="Z561" s="1204"/>
      <c r="AA561" s="1204"/>
      <c r="AB561" s="1204"/>
      <c r="AC561" s="1204"/>
      <c r="AD561" s="1204"/>
      <c r="AE561" s="1204"/>
      <c r="AF561" s="1204"/>
      <c r="AG561" s="1204"/>
    </row>
    <row r="562" spans="2:33" s="1198" customFormat="1" ht="18.75" customHeight="1" x14ac:dyDescent="0.2">
      <c r="B562" s="3712" t="s">
        <v>3760</v>
      </c>
      <c r="C562" s="3713"/>
      <c r="D562" s="3713"/>
      <c r="E562" s="3713"/>
      <c r="F562" s="3713"/>
      <c r="G562" s="3713"/>
      <c r="H562" s="3713"/>
      <c r="I562" s="3713"/>
      <c r="J562" s="3713"/>
      <c r="K562" s="3713"/>
      <c r="L562" s="3713"/>
      <c r="M562" s="3713"/>
      <c r="N562" s="3713"/>
      <c r="O562" s="3714"/>
      <c r="P562" s="1200"/>
      <c r="Q562" s="1202"/>
      <c r="R562" s="1200"/>
      <c r="S562" s="1201"/>
      <c r="T562" s="1201"/>
      <c r="U562" s="1203"/>
      <c r="V562" s="1204"/>
      <c r="W562" s="1204"/>
      <c r="X562" s="1204"/>
      <c r="Y562" s="1204"/>
      <c r="Z562" s="1204"/>
      <c r="AA562" s="1204"/>
      <c r="AB562" s="1204"/>
      <c r="AC562" s="1204"/>
      <c r="AD562" s="1204"/>
      <c r="AE562" s="1204"/>
      <c r="AF562" s="1204"/>
      <c r="AG562" s="1204"/>
    </row>
    <row r="563" spans="2:33" s="1198" customFormat="1" ht="60" customHeight="1" x14ac:dyDescent="0.2">
      <c r="B563" s="303">
        <f>SUM(B561+1)</f>
        <v>21</v>
      </c>
      <c r="C563" s="3715" t="s">
        <v>3761</v>
      </c>
      <c r="D563" s="3707"/>
      <c r="E563" s="3707"/>
      <c r="F563" s="3707"/>
      <c r="G563" s="3707"/>
      <c r="H563" s="3707"/>
      <c r="I563" s="3707"/>
      <c r="J563" s="3707"/>
      <c r="K563" s="3707"/>
      <c r="L563" s="3707"/>
      <c r="M563" s="3707"/>
      <c r="N563" s="3707"/>
      <c r="O563" s="3708"/>
      <c r="P563" s="1200"/>
      <c r="Q563" s="1202"/>
      <c r="R563" s="1200"/>
      <c r="S563" s="1201"/>
      <c r="T563" s="1201"/>
      <c r="U563" s="1203"/>
      <c r="V563" s="1204"/>
      <c r="W563" s="1204"/>
      <c r="X563" s="1204"/>
      <c r="Y563" s="1204"/>
      <c r="Z563" s="1204"/>
      <c r="AA563" s="1204"/>
      <c r="AB563" s="1204"/>
      <c r="AC563" s="1204"/>
      <c r="AD563" s="1204"/>
      <c r="AE563" s="1204"/>
      <c r="AF563" s="1204"/>
      <c r="AG563" s="1204"/>
    </row>
    <row r="564" spans="2:33" s="1198" customFormat="1" ht="33.75" customHeight="1" x14ac:dyDescent="0.2">
      <c r="B564" s="303">
        <f t="shared" si="19"/>
        <v>22</v>
      </c>
      <c r="C564" s="3715" t="s">
        <v>3762</v>
      </c>
      <c r="D564" s="3707"/>
      <c r="E564" s="3707"/>
      <c r="F564" s="3707"/>
      <c r="G564" s="3707"/>
      <c r="H564" s="3707"/>
      <c r="I564" s="3707"/>
      <c r="J564" s="3707"/>
      <c r="K564" s="3707"/>
      <c r="L564" s="3707"/>
      <c r="M564" s="3707"/>
      <c r="N564" s="3707"/>
      <c r="O564" s="3708"/>
      <c r="P564" s="1200"/>
      <c r="Q564" s="1202"/>
      <c r="R564" s="1200"/>
      <c r="S564" s="1201"/>
      <c r="T564" s="1201"/>
      <c r="U564" s="1203"/>
      <c r="V564" s="1204"/>
      <c r="W564" s="1204"/>
      <c r="X564" s="1204"/>
      <c r="Y564" s="1204"/>
      <c r="Z564" s="1204"/>
      <c r="AA564" s="1204"/>
      <c r="AB564" s="1204"/>
      <c r="AC564" s="1204"/>
      <c r="AD564" s="1204"/>
      <c r="AE564" s="1204"/>
      <c r="AF564" s="1204"/>
      <c r="AG564" s="1204"/>
    </row>
    <row r="565" spans="2:33" s="1198" customFormat="1" ht="172.5" customHeight="1" x14ac:dyDescent="0.2">
      <c r="B565" s="303">
        <f t="shared" si="19"/>
        <v>23</v>
      </c>
      <c r="C565" s="3716" t="s">
        <v>3763</v>
      </c>
      <c r="D565" s="3717"/>
      <c r="E565" s="3717"/>
      <c r="F565" s="3717"/>
      <c r="G565" s="3717"/>
      <c r="H565" s="3717"/>
      <c r="I565" s="3717"/>
      <c r="J565" s="3717"/>
      <c r="K565" s="3717"/>
      <c r="L565" s="3717"/>
      <c r="M565" s="3717"/>
      <c r="N565" s="3717"/>
      <c r="O565" s="3718"/>
      <c r="P565" s="1200" t="s">
        <v>3764</v>
      </c>
      <c r="Q565" s="1202"/>
      <c r="R565" s="1200"/>
      <c r="S565" s="1201"/>
      <c r="T565" s="1201"/>
      <c r="U565" s="1203"/>
      <c r="V565" s="1204"/>
      <c r="W565" s="1204"/>
      <c r="X565" s="1204"/>
      <c r="Y565" s="1204"/>
      <c r="Z565" s="1204"/>
      <c r="AA565" s="1204"/>
      <c r="AB565" s="1204"/>
      <c r="AC565" s="1204"/>
      <c r="AD565" s="1204"/>
      <c r="AE565" s="1204"/>
      <c r="AF565" s="1204"/>
      <c r="AG565" s="1204"/>
    </row>
    <row r="566" spans="2:33" s="1198" customFormat="1" ht="97.5" customHeight="1" x14ac:dyDescent="0.2">
      <c r="B566" s="303">
        <f t="shared" si="19"/>
        <v>24</v>
      </c>
      <c r="C566" s="3706" t="s">
        <v>3765</v>
      </c>
      <c r="D566" s="3707"/>
      <c r="E566" s="3707"/>
      <c r="F566" s="3707"/>
      <c r="G566" s="3707"/>
      <c r="H566" s="3707"/>
      <c r="I566" s="3707"/>
      <c r="J566" s="3707"/>
      <c r="K566" s="3707"/>
      <c r="L566" s="3707"/>
      <c r="M566" s="3707"/>
      <c r="N566" s="3707"/>
      <c r="O566" s="3708"/>
      <c r="P566" s="1200" t="s">
        <v>3764</v>
      </c>
      <c r="Q566" s="1202"/>
      <c r="R566" s="1200"/>
      <c r="S566" s="1201"/>
      <c r="T566" s="1201"/>
      <c r="U566" s="1203"/>
      <c r="V566" s="1204"/>
      <c r="W566" s="1204"/>
      <c r="X566" s="1204"/>
      <c r="Y566" s="1204"/>
      <c r="Z566" s="1204"/>
      <c r="AA566" s="1204"/>
      <c r="AB566" s="1204"/>
      <c r="AC566" s="1204"/>
      <c r="AD566" s="1204"/>
      <c r="AE566" s="1204"/>
      <c r="AF566" s="1204"/>
      <c r="AG566" s="1204"/>
    </row>
    <row r="567" spans="2:33" s="1198" customFormat="1" ht="161.25" customHeight="1" x14ac:dyDescent="0.2">
      <c r="B567" s="303">
        <f t="shared" si="19"/>
        <v>25</v>
      </c>
      <c r="C567" s="3716" t="s">
        <v>3766</v>
      </c>
      <c r="D567" s="3717"/>
      <c r="E567" s="3717"/>
      <c r="F567" s="3717"/>
      <c r="G567" s="3717"/>
      <c r="H567" s="3717"/>
      <c r="I567" s="3717"/>
      <c r="J567" s="3717"/>
      <c r="K567" s="3717"/>
      <c r="L567" s="3717"/>
      <c r="M567" s="3717"/>
      <c r="N567" s="3717"/>
      <c r="O567" s="3718"/>
      <c r="P567" s="1200" t="s">
        <v>3764</v>
      </c>
      <c r="Q567" s="1202"/>
      <c r="R567" s="1200"/>
      <c r="S567" s="1201"/>
      <c r="T567" s="1201"/>
      <c r="U567" s="1203"/>
      <c r="V567" s="1204"/>
      <c r="W567" s="1204"/>
      <c r="X567" s="1204"/>
      <c r="Y567" s="1204"/>
      <c r="Z567" s="1204"/>
      <c r="AA567" s="1204"/>
      <c r="AB567" s="1204"/>
      <c r="AC567" s="1204"/>
      <c r="AD567" s="1204"/>
      <c r="AE567" s="1204"/>
      <c r="AF567" s="1204"/>
      <c r="AG567" s="1204"/>
    </row>
    <row r="568" spans="2:33" s="1198" customFormat="1" ht="86.25" customHeight="1" x14ac:dyDescent="0.2">
      <c r="B568" s="303">
        <f t="shared" si="19"/>
        <v>26</v>
      </c>
      <c r="C568" s="3706" t="s">
        <v>3767</v>
      </c>
      <c r="D568" s="3707"/>
      <c r="E568" s="3707"/>
      <c r="F568" s="3707"/>
      <c r="G568" s="3707"/>
      <c r="H568" s="3707"/>
      <c r="I568" s="3707"/>
      <c r="J568" s="3707"/>
      <c r="K568" s="3707"/>
      <c r="L568" s="3707"/>
      <c r="M568" s="3707"/>
      <c r="N568" s="3707"/>
      <c r="O568" s="3708"/>
      <c r="P568" s="1200" t="s">
        <v>3764</v>
      </c>
      <c r="Q568" s="1202"/>
      <c r="R568" s="1200"/>
      <c r="S568" s="1201"/>
      <c r="T568" s="1201"/>
      <c r="U568" s="1203"/>
      <c r="V568" s="1204"/>
      <c r="W568" s="1204"/>
      <c r="X568" s="1204"/>
      <c r="Y568" s="1204"/>
      <c r="Z568" s="1204"/>
      <c r="AA568" s="1204"/>
      <c r="AB568" s="1204"/>
      <c r="AC568" s="1204"/>
      <c r="AD568" s="1204"/>
      <c r="AE568" s="1204"/>
      <c r="AF568" s="1204"/>
      <c r="AG568" s="1204"/>
    </row>
    <row r="569" spans="2:33" s="1198" customFormat="1" ht="18.75" customHeight="1" x14ac:dyDescent="0.2">
      <c r="B569" s="3712" t="s">
        <v>3768</v>
      </c>
      <c r="C569" s="3713"/>
      <c r="D569" s="3713"/>
      <c r="E569" s="3713"/>
      <c r="F569" s="3713"/>
      <c r="G569" s="3713"/>
      <c r="H569" s="3713"/>
      <c r="I569" s="3713"/>
      <c r="J569" s="3713"/>
      <c r="K569" s="3713"/>
      <c r="L569" s="3713"/>
      <c r="M569" s="3713"/>
      <c r="N569" s="3713"/>
      <c r="O569" s="3714"/>
      <c r="P569" s="1200"/>
      <c r="Q569" s="1202"/>
      <c r="R569" s="1200"/>
      <c r="S569" s="1201"/>
      <c r="T569" s="1201"/>
      <c r="U569" s="1203"/>
      <c r="V569" s="1204"/>
      <c r="W569" s="1204"/>
      <c r="X569" s="1204"/>
      <c r="Y569" s="1204"/>
      <c r="Z569" s="1204"/>
      <c r="AA569" s="1204"/>
      <c r="AB569" s="1204"/>
      <c r="AC569" s="1204"/>
      <c r="AD569" s="1204"/>
      <c r="AE569" s="1204"/>
      <c r="AF569" s="1204"/>
      <c r="AG569" s="1204"/>
    </row>
    <row r="570" spans="2:33" s="1198" customFormat="1" ht="60" customHeight="1" x14ac:dyDescent="0.2">
      <c r="B570" s="303">
        <f>SUM(B568+1)</f>
        <v>27</v>
      </c>
      <c r="C570" s="3715" t="s">
        <v>3769</v>
      </c>
      <c r="D570" s="3707"/>
      <c r="E570" s="3707"/>
      <c r="F570" s="3707"/>
      <c r="G570" s="3707"/>
      <c r="H570" s="3707"/>
      <c r="I570" s="3707"/>
      <c r="J570" s="3707"/>
      <c r="K570" s="3707"/>
      <c r="L570" s="3707"/>
      <c r="M570" s="3707"/>
      <c r="N570" s="3707"/>
      <c r="O570" s="3708"/>
      <c r="P570" s="1200"/>
      <c r="Q570" s="1202"/>
      <c r="R570" s="1200"/>
      <c r="S570" s="1201"/>
      <c r="T570" s="1201"/>
      <c r="U570" s="1203"/>
      <c r="V570" s="1204"/>
      <c r="W570" s="1204"/>
      <c r="X570" s="1204"/>
      <c r="Y570" s="1204"/>
      <c r="Z570" s="1204"/>
      <c r="AA570" s="1204"/>
      <c r="AB570" s="1204"/>
      <c r="AC570" s="1204"/>
      <c r="AD570" s="1204"/>
      <c r="AE570" s="1204"/>
      <c r="AF570" s="1204"/>
      <c r="AG570" s="1204"/>
    </row>
    <row r="571" spans="2:33" s="1198" customFormat="1" ht="33.75" customHeight="1" x14ac:dyDescent="0.2">
      <c r="B571" s="303">
        <f t="shared" si="19"/>
        <v>28</v>
      </c>
      <c r="C571" s="3715" t="s">
        <v>3770</v>
      </c>
      <c r="D571" s="3707"/>
      <c r="E571" s="3707"/>
      <c r="F571" s="3707"/>
      <c r="G571" s="3707"/>
      <c r="H571" s="3707"/>
      <c r="I571" s="3707"/>
      <c r="J571" s="3707"/>
      <c r="K571" s="3707"/>
      <c r="L571" s="3707"/>
      <c r="M571" s="3707"/>
      <c r="N571" s="3707"/>
      <c r="O571" s="3708"/>
      <c r="P571" s="1200"/>
      <c r="Q571" s="1202"/>
      <c r="R571" s="1200"/>
      <c r="S571" s="1201"/>
      <c r="T571" s="1201"/>
      <c r="U571" s="1203"/>
      <c r="V571" s="1204"/>
      <c r="W571" s="1204"/>
      <c r="X571" s="1204"/>
      <c r="Y571" s="1204"/>
      <c r="Z571" s="1204"/>
      <c r="AA571" s="1204"/>
      <c r="AB571" s="1204"/>
      <c r="AC571" s="1204"/>
      <c r="AD571" s="1204"/>
      <c r="AE571" s="1204"/>
      <c r="AF571" s="1204"/>
      <c r="AG571" s="1204"/>
    </row>
    <row r="572" spans="2:33" s="1198" customFormat="1" ht="172.5" customHeight="1" x14ac:dyDescent="0.2">
      <c r="B572" s="303">
        <f t="shared" si="19"/>
        <v>29</v>
      </c>
      <c r="C572" s="3706" t="s">
        <v>3771</v>
      </c>
      <c r="D572" s="3707"/>
      <c r="E572" s="3707"/>
      <c r="F572" s="3707"/>
      <c r="G572" s="3707"/>
      <c r="H572" s="3707"/>
      <c r="I572" s="3707"/>
      <c r="J572" s="3707"/>
      <c r="K572" s="3707"/>
      <c r="L572" s="3707"/>
      <c r="M572" s="3707"/>
      <c r="N572" s="3707"/>
      <c r="O572" s="3708"/>
      <c r="P572" s="1200"/>
      <c r="Q572" s="1202"/>
      <c r="R572" s="1200"/>
      <c r="S572" s="1201"/>
      <c r="T572" s="1201"/>
      <c r="U572" s="1203"/>
      <c r="V572" s="1204"/>
      <c r="W572" s="1204"/>
      <c r="X572" s="1204"/>
      <c r="Y572" s="1204"/>
      <c r="Z572" s="1204"/>
      <c r="AA572" s="1204"/>
      <c r="AB572" s="1204"/>
      <c r="AC572" s="1204"/>
      <c r="AD572" s="1204"/>
      <c r="AE572" s="1204"/>
      <c r="AF572" s="1204"/>
      <c r="AG572" s="1204"/>
    </row>
    <row r="573" spans="2:33" s="1198" customFormat="1" ht="97.5" customHeight="1" x14ac:dyDescent="0.2">
      <c r="B573" s="303">
        <f t="shared" si="19"/>
        <v>30</v>
      </c>
      <c r="C573" s="3706" t="s">
        <v>3772</v>
      </c>
      <c r="D573" s="3707"/>
      <c r="E573" s="3707"/>
      <c r="F573" s="3707"/>
      <c r="G573" s="3707"/>
      <c r="H573" s="3707"/>
      <c r="I573" s="3707"/>
      <c r="J573" s="3707"/>
      <c r="K573" s="3707"/>
      <c r="L573" s="3707"/>
      <c r="M573" s="3707"/>
      <c r="N573" s="3707"/>
      <c r="O573" s="3708"/>
      <c r="P573" s="1200"/>
      <c r="Q573" s="1202"/>
      <c r="R573" s="1200"/>
      <c r="S573" s="1201"/>
      <c r="T573" s="1201"/>
      <c r="U573" s="1203"/>
      <c r="V573" s="1204"/>
      <c r="W573" s="1204"/>
      <c r="X573" s="1204"/>
      <c r="Y573" s="1204"/>
      <c r="Z573" s="1204"/>
      <c r="AA573" s="1204"/>
      <c r="AB573" s="1204"/>
      <c r="AC573" s="1204"/>
      <c r="AD573" s="1204"/>
      <c r="AE573" s="1204"/>
      <c r="AF573" s="1204"/>
      <c r="AG573" s="1204"/>
    </row>
    <row r="574" spans="2:33" s="1198" customFormat="1" ht="161.25" customHeight="1" x14ac:dyDescent="0.2">
      <c r="B574" s="303">
        <f t="shared" si="19"/>
        <v>31</v>
      </c>
      <c r="C574" s="3706" t="s">
        <v>3773</v>
      </c>
      <c r="D574" s="3707"/>
      <c r="E574" s="3707"/>
      <c r="F574" s="3707"/>
      <c r="G574" s="3707"/>
      <c r="H574" s="3707"/>
      <c r="I574" s="3707"/>
      <c r="J574" s="3707"/>
      <c r="K574" s="3707"/>
      <c r="L574" s="3707"/>
      <c r="M574" s="3707"/>
      <c r="N574" s="3707"/>
      <c r="O574" s="3708"/>
      <c r="P574" s="1200"/>
      <c r="Q574" s="1202"/>
      <c r="R574" s="1200"/>
      <c r="S574" s="1201"/>
      <c r="T574" s="1201"/>
      <c r="U574" s="1203"/>
      <c r="V574" s="1204"/>
      <c r="W574" s="1204"/>
      <c r="X574" s="1204"/>
      <c r="Y574" s="1204"/>
      <c r="Z574" s="1204"/>
      <c r="AA574" s="1204"/>
      <c r="AB574" s="1204"/>
      <c r="AC574" s="1204"/>
      <c r="AD574" s="1204"/>
      <c r="AE574" s="1204"/>
      <c r="AF574" s="1204"/>
      <c r="AG574" s="1204"/>
    </row>
    <row r="575" spans="2:33" s="1198" customFormat="1" ht="87" customHeight="1" thickBot="1" x14ac:dyDescent="0.25">
      <c r="B575" s="304">
        <f>SUM(B574+1)</f>
        <v>32</v>
      </c>
      <c r="C575" s="3709" t="s">
        <v>3774</v>
      </c>
      <c r="D575" s="3710"/>
      <c r="E575" s="3710"/>
      <c r="F575" s="3710"/>
      <c r="G575" s="3710"/>
      <c r="H575" s="3710"/>
      <c r="I575" s="3710"/>
      <c r="J575" s="3710"/>
      <c r="K575" s="3710"/>
      <c r="L575" s="3710"/>
      <c r="M575" s="3710"/>
      <c r="N575" s="3710"/>
      <c r="O575" s="3711"/>
      <c r="P575" s="1200"/>
      <c r="Q575" s="1202"/>
      <c r="R575" s="1200"/>
      <c r="S575" s="1201"/>
      <c r="T575" s="1201"/>
      <c r="U575" s="1203"/>
      <c r="V575" s="1204"/>
      <c r="W575" s="1204"/>
      <c r="X575" s="1204"/>
      <c r="Y575" s="1204"/>
      <c r="Z575" s="1204"/>
      <c r="AA575" s="1204"/>
      <c r="AB575" s="1204"/>
      <c r="AC575" s="1204"/>
      <c r="AD575" s="1204"/>
      <c r="AE575" s="1204"/>
      <c r="AF575" s="1204"/>
      <c r="AG575" s="1204"/>
    </row>
    <row r="576" spans="2:33" x14ac:dyDescent="0.2"/>
  </sheetData>
  <sheetProtection selectLockedCells="1" autoFilter="0"/>
  <autoFilter ref="B5:AG532" xr:uid="{00000000-0009-0000-0000-000013000000}">
    <filterColumn colId="1">
      <filters>
        <filter val="YKY"/>
      </filters>
    </filterColumn>
  </autoFilter>
  <mergeCells count="38">
    <mergeCell ref="C543:O543"/>
    <mergeCell ref="E3:L3"/>
    <mergeCell ref="V4:AA4"/>
    <mergeCell ref="AB4:AG4"/>
    <mergeCell ref="B541:O541"/>
    <mergeCell ref="C542:O542"/>
    <mergeCell ref="C555:O555"/>
    <mergeCell ref="C544:O544"/>
    <mergeCell ref="C545:O545"/>
    <mergeCell ref="C546:O546"/>
    <mergeCell ref="C547:O547"/>
    <mergeCell ref="C548:O548"/>
    <mergeCell ref="C549:O549"/>
    <mergeCell ref="C550:O550"/>
    <mergeCell ref="C551:O551"/>
    <mergeCell ref="C552:O552"/>
    <mergeCell ref="C553:O553"/>
    <mergeCell ref="C554:O554"/>
    <mergeCell ref="C567:O567"/>
    <mergeCell ref="C556:O556"/>
    <mergeCell ref="C557:O557"/>
    <mergeCell ref="C558:O558"/>
    <mergeCell ref="C559:O559"/>
    <mergeCell ref="C560:O560"/>
    <mergeCell ref="C561:O561"/>
    <mergeCell ref="B562:O562"/>
    <mergeCell ref="C563:O563"/>
    <mergeCell ref="C564:O564"/>
    <mergeCell ref="C565:O565"/>
    <mergeCell ref="C566:O566"/>
    <mergeCell ref="C574:O574"/>
    <mergeCell ref="C575:O575"/>
    <mergeCell ref="C568:O568"/>
    <mergeCell ref="B569:O569"/>
    <mergeCell ref="C570:O570"/>
    <mergeCell ref="C571:O571"/>
    <mergeCell ref="C572:O572"/>
    <mergeCell ref="C573:O573"/>
  </mergeCells>
  <conditionalFormatting sqref="V533:AG533">
    <cfRule type="expression" dxfId="441" priority="115">
      <formula>$P533="NFI"</formula>
    </cfRule>
  </conditionalFormatting>
  <conditionalFormatting sqref="W6:W57 W354:W408">
    <cfRule type="cellIs" dxfId="440" priority="114" operator="equal">
      <formula>0</formula>
    </cfRule>
  </conditionalFormatting>
  <conditionalFormatting sqref="W136:W148">
    <cfRule type="cellIs" dxfId="439" priority="113" operator="equal">
      <formula>0</formula>
    </cfRule>
  </conditionalFormatting>
  <conditionalFormatting sqref="W467:W498">
    <cfRule type="cellIs" dxfId="438" priority="112" operator="equal">
      <formula>0</formula>
    </cfRule>
  </conditionalFormatting>
  <conditionalFormatting sqref="W436:W466">
    <cfRule type="cellIs" dxfId="437" priority="111" operator="equal">
      <formula>0</formula>
    </cfRule>
  </conditionalFormatting>
  <conditionalFormatting sqref="W58:W78">
    <cfRule type="cellIs" dxfId="436" priority="110" operator="equal">
      <formula>0</formula>
    </cfRule>
  </conditionalFormatting>
  <conditionalFormatting sqref="W164:W184">
    <cfRule type="cellIs" dxfId="435" priority="109" operator="equal">
      <formula>0</formula>
    </cfRule>
  </conditionalFormatting>
  <conditionalFormatting sqref="W252:W266">
    <cfRule type="cellIs" dxfId="434" priority="108" operator="equal">
      <formula>0</formula>
    </cfRule>
  </conditionalFormatting>
  <conditionalFormatting sqref="W185:W218">
    <cfRule type="cellIs" dxfId="433" priority="107" operator="equal">
      <formula>0</formula>
    </cfRule>
  </conditionalFormatting>
  <conditionalFormatting sqref="W79:W91">
    <cfRule type="cellIs" dxfId="432" priority="106" operator="equal">
      <formula>0</formula>
    </cfRule>
  </conditionalFormatting>
  <conditionalFormatting sqref="W219:W251">
    <cfRule type="cellIs" dxfId="431" priority="105" operator="equal">
      <formula>0</formula>
    </cfRule>
  </conditionalFormatting>
  <conditionalFormatting sqref="W267:W311">
    <cfRule type="cellIs" dxfId="430" priority="104" operator="equal">
      <formula>0</formula>
    </cfRule>
  </conditionalFormatting>
  <conditionalFormatting sqref="W92:W135">
    <cfRule type="cellIs" dxfId="429" priority="103" operator="equal">
      <formula>0</formula>
    </cfRule>
  </conditionalFormatting>
  <conditionalFormatting sqref="W149:W163">
    <cfRule type="cellIs" dxfId="428" priority="102" operator="equal">
      <formula>0</formula>
    </cfRule>
  </conditionalFormatting>
  <conditionalFormatting sqref="W312:W353">
    <cfRule type="cellIs" dxfId="427" priority="101" operator="equal">
      <formula>0</formula>
    </cfRule>
  </conditionalFormatting>
  <conditionalFormatting sqref="W409:W435">
    <cfRule type="cellIs" dxfId="426" priority="100" operator="equal">
      <formula>0</formula>
    </cfRule>
  </conditionalFormatting>
  <conditionalFormatting sqref="AC354:AC408 AC6:AC57 AF354:AG408 AF7:AG57 AG6">
    <cfRule type="cellIs" dxfId="425" priority="99" operator="equal">
      <formula>0</formula>
    </cfRule>
  </conditionalFormatting>
  <conditionalFormatting sqref="AC136:AC148 AF136:AG148">
    <cfRule type="cellIs" dxfId="424" priority="98" operator="equal">
      <formula>0</formula>
    </cfRule>
  </conditionalFormatting>
  <conditionalFormatting sqref="AC467:AC498 AF467:AG498">
    <cfRule type="cellIs" dxfId="423" priority="97" operator="equal">
      <formula>0</formula>
    </cfRule>
  </conditionalFormatting>
  <conditionalFormatting sqref="AC436:AC466 AF436:AG466">
    <cfRule type="cellIs" dxfId="422" priority="96" operator="equal">
      <formula>0</formula>
    </cfRule>
  </conditionalFormatting>
  <conditionalFormatting sqref="AC58:AC78 AF58:AG78">
    <cfRule type="cellIs" dxfId="421" priority="95" operator="equal">
      <formula>0</formula>
    </cfRule>
  </conditionalFormatting>
  <conditionalFormatting sqref="AC164:AC184 AF164:AG184">
    <cfRule type="cellIs" dxfId="420" priority="94" operator="equal">
      <formula>0</formula>
    </cfRule>
  </conditionalFormatting>
  <conditionalFormatting sqref="AC252:AC266 AF252:AG266">
    <cfRule type="cellIs" dxfId="419" priority="93" operator="equal">
      <formula>0</formula>
    </cfRule>
  </conditionalFormatting>
  <conditionalFormatting sqref="AC185:AC218 AF185:AG218">
    <cfRule type="cellIs" dxfId="418" priority="92" operator="equal">
      <formula>0</formula>
    </cfRule>
  </conditionalFormatting>
  <conditionalFormatting sqref="AC79:AC91 AF79:AG91">
    <cfRule type="cellIs" dxfId="417" priority="91" operator="equal">
      <formula>0</formula>
    </cfRule>
  </conditionalFormatting>
  <conditionalFormatting sqref="AC219:AC251 AF219:AG251">
    <cfRule type="cellIs" dxfId="416" priority="90" operator="equal">
      <formula>0</formula>
    </cfRule>
  </conditionalFormatting>
  <conditionalFormatting sqref="AC267:AC311 AF267:AG311">
    <cfRule type="cellIs" dxfId="415" priority="89" operator="equal">
      <formula>0</formula>
    </cfRule>
  </conditionalFormatting>
  <conditionalFormatting sqref="AC92:AC135 AF92:AG135">
    <cfRule type="cellIs" dxfId="414" priority="88" operator="equal">
      <formula>0</formula>
    </cfRule>
  </conditionalFormatting>
  <conditionalFormatting sqref="AC149:AC163 AF149:AG163">
    <cfRule type="cellIs" dxfId="413" priority="87" operator="equal">
      <formula>0</formula>
    </cfRule>
  </conditionalFormatting>
  <conditionalFormatting sqref="AC312:AC353 AF312:AG353">
    <cfRule type="cellIs" dxfId="412" priority="86" operator="equal">
      <formula>0</formula>
    </cfRule>
  </conditionalFormatting>
  <conditionalFormatting sqref="AC409:AC435 AF409:AG435">
    <cfRule type="cellIs" dxfId="411" priority="85" operator="equal">
      <formula>0</formula>
    </cfRule>
  </conditionalFormatting>
  <conditionalFormatting sqref="AF523:AG532 AF499:AF522">
    <cfRule type="cellIs" dxfId="410" priority="84" operator="equal">
      <formula>0</formula>
    </cfRule>
  </conditionalFormatting>
  <conditionalFormatting sqref="AF7:AG498 AG6 AF523:AG532 AF499:AF522">
    <cfRule type="expression" dxfId="409" priority="83">
      <formula>$P6="NFI"</formula>
    </cfRule>
  </conditionalFormatting>
  <conditionalFormatting sqref="X6:Y57 X354:Y408">
    <cfRule type="cellIs" dxfId="408" priority="82" operator="equal">
      <formula>0</formula>
    </cfRule>
  </conditionalFormatting>
  <conditionalFormatting sqref="X136:Y148">
    <cfRule type="cellIs" dxfId="407" priority="81" operator="equal">
      <formula>0</formula>
    </cfRule>
  </conditionalFormatting>
  <conditionalFormatting sqref="X467:Y498">
    <cfRule type="cellIs" dxfId="406" priority="80" operator="equal">
      <formula>0</formula>
    </cfRule>
  </conditionalFormatting>
  <conditionalFormatting sqref="X436:Y466">
    <cfRule type="cellIs" dxfId="405" priority="79" operator="equal">
      <formula>0</formula>
    </cfRule>
  </conditionalFormatting>
  <conditionalFormatting sqref="X58:Y78">
    <cfRule type="cellIs" dxfId="404" priority="78" operator="equal">
      <formula>0</formula>
    </cfRule>
  </conditionalFormatting>
  <conditionalFormatting sqref="X164:Y184">
    <cfRule type="cellIs" dxfId="403" priority="77" operator="equal">
      <formula>0</formula>
    </cfRule>
  </conditionalFormatting>
  <conditionalFormatting sqref="X252:Y266">
    <cfRule type="cellIs" dxfId="402" priority="76" operator="equal">
      <formula>0</formula>
    </cfRule>
  </conditionalFormatting>
  <conditionalFormatting sqref="X185:Y218">
    <cfRule type="cellIs" dxfId="401" priority="75" operator="equal">
      <formula>0</formula>
    </cfRule>
  </conditionalFormatting>
  <conditionalFormatting sqref="X79:Y91">
    <cfRule type="cellIs" dxfId="400" priority="74" operator="equal">
      <formula>0</formula>
    </cfRule>
  </conditionalFormatting>
  <conditionalFormatting sqref="X219:Y251">
    <cfRule type="cellIs" dxfId="399" priority="73" operator="equal">
      <formula>0</formula>
    </cfRule>
  </conditionalFormatting>
  <conditionalFormatting sqref="X267:Y311">
    <cfRule type="cellIs" dxfId="398" priority="72" operator="equal">
      <formula>0</formula>
    </cfRule>
  </conditionalFormatting>
  <conditionalFormatting sqref="X92:Y135">
    <cfRule type="cellIs" dxfId="397" priority="71" operator="equal">
      <formula>0</formula>
    </cfRule>
  </conditionalFormatting>
  <conditionalFormatting sqref="X149:Y163">
    <cfRule type="cellIs" dxfId="396" priority="70" operator="equal">
      <formula>0</formula>
    </cfRule>
  </conditionalFormatting>
  <conditionalFormatting sqref="X312:Y353">
    <cfRule type="cellIs" dxfId="395" priority="69" operator="equal">
      <formula>0</formula>
    </cfRule>
  </conditionalFormatting>
  <conditionalFormatting sqref="X409:Y435">
    <cfRule type="cellIs" dxfId="394" priority="68" operator="equal">
      <formula>0</formula>
    </cfRule>
  </conditionalFormatting>
  <conditionalFormatting sqref="X499:Y532">
    <cfRule type="cellIs" dxfId="393" priority="67" operator="equal">
      <formula>0</formula>
    </cfRule>
  </conditionalFormatting>
  <conditionalFormatting sqref="X6:Y532">
    <cfRule type="expression" dxfId="392" priority="64">
      <formula>$Z6="(SIM)"</formula>
    </cfRule>
    <cfRule type="expression" dxfId="391" priority="65">
      <formula>$X6="(SIM)"</formula>
    </cfRule>
    <cfRule type="expression" dxfId="390" priority="66">
      <formula>$P6="NFI"</formula>
    </cfRule>
  </conditionalFormatting>
  <conditionalFormatting sqref="X6:Y532">
    <cfRule type="expression" dxfId="389" priority="63">
      <formula>$R6&lt;&gt;"Yes"</formula>
    </cfRule>
  </conditionalFormatting>
  <conditionalFormatting sqref="Z6:AA57 Z354:AA408">
    <cfRule type="cellIs" dxfId="388" priority="62" operator="equal">
      <formula>0</formula>
    </cfRule>
  </conditionalFormatting>
  <conditionalFormatting sqref="Z136:AA148">
    <cfRule type="cellIs" dxfId="387" priority="61" operator="equal">
      <formula>0</formula>
    </cfRule>
  </conditionalFormatting>
  <conditionalFormatting sqref="Z467:AA498">
    <cfRule type="cellIs" dxfId="386" priority="60" operator="equal">
      <formula>0</formula>
    </cfRule>
  </conditionalFormatting>
  <conditionalFormatting sqref="Z436:AA466">
    <cfRule type="cellIs" dxfId="385" priority="59" operator="equal">
      <formula>0</formula>
    </cfRule>
  </conditionalFormatting>
  <conditionalFormatting sqref="Z58:AA78">
    <cfRule type="cellIs" dxfId="384" priority="58" operator="equal">
      <formula>0</formula>
    </cfRule>
  </conditionalFormatting>
  <conditionalFormatting sqref="Z164:AA184">
    <cfRule type="cellIs" dxfId="383" priority="57" operator="equal">
      <formula>0</formula>
    </cfRule>
  </conditionalFormatting>
  <conditionalFormatting sqref="Z252:AA266">
    <cfRule type="cellIs" dxfId="382" priority="56" operator="equal">
      <formula>0</formula>
    </cfRule>
  </conditionalFormatting>
  <conditionalFormatting sqref="Z185:AA218">
    <cfRule type="cellIs" dxfId="381" priority="55" operator="equal">
      <formula>0</formula>
    </cfRule>
  </conditionalFormatting>
  <conditionalFormatting sqref="Z79:AA91">
    <cfRule type="cellIs" dxfId="380" priority="54" operator="equal">
      <formula>0</formula>
    </cfRule>
  </conditionalFormatting>
  <conditionalFormatting sqref="Z219:AA251">
    <cfRule type="cellIs" dxfId="379" priority="53" operator="equal">
      <formula>0</formula>
    </cfRule>
  </conditionalFormatting>
  <conditionalFormatting sqref="Z267:AA311">
    <cfRule type="cellIs" dxfId="378" priority="52" operator="equal">
      <formula>0</formula>
    </cfRule>
  </conditionalFormatting>
  <conditionalFormatting sqref="Z92:AA135">
    <cfRule type="cellIs" dxfId="377" priority="51" operator="equal">
      <formula>0</formula>
    </cfRule>
  </conditionalFormatting>
  <conditionalFormatting sqref="Z149:AA163">
    <cfRule type="cellIs" dxfId="376" priority="50" operator="equal">
      <formula>0</formula>
    </cfRule>
  </conditionalFormatting>
  <conditionalFormatting sqref="Z312:AA353">
    <cfRule type="cellIs" dxfId="375" priority="49" operator="equal">
      <formula>0</formula>
    </cfRule>
  </conditionalFormatting>
  <conditionalFormatting sqref="Z409:AA435">
    <cfRule type="cellIs" dxfId="374" priority="48" operator="equal">
      <formula>0</formula>
    </cfRule>
  </conditionalFormatting>
  <conditionalFormatting sqref="Z523:AA532 Z499:Z522">
    <cfRule type="cellIs" dxfId="373" priority="47" operator="equal">
      <formula>0</formula>
    </cfRule>
  </conditionalFormatting>
  <conditionalFormatting sqref="Z6:AA498 Z523:AA532 Z499:Z522">
    <cfRule type="expression" dxfId="372" priority="44">
      <formula>$Z6="(SIM)"</formula>
    </cfRule>
    <cfRule type="expression" dxfId="371" priority="45">
      <formula>$X6="(SIM)"</formula>
    </cfRule>
    <cfRule type="expression" dxfId="370" priority="46">
      <formula>$P6="NFI"</formula>
    </cfRule>
  </conditionalFormatting>
  <conditionalFormatting sqref="Z6:AA498 Z523:AA532 Z499:Z522">
    <cfRule type="expression" dxfId="369" priority="43">
      <formula>$R6="Yes"</formula>
    </cfRule>
  </conditionalFormatting>
  <conditionalFormatting sqref="M6:M532">
    <cfRule type="cellIs" dxfId="368" priority="41" operator="equal">
      <formula>0</formula>
    </cfRule>
    <cfRule type="expression" dxfId="367" priority="42">
      <formula>AND($M6&lt;&gt;1)</formula>
    </cfRule>
  </conditionalFormatting>
  <conditionalFormatting sqref="V534:AG539">
    <cfRule type="expression" dxfId="366" priority="40">
      <formula>$P534="NFI"</formula>
    </cfRule>
  </conditionalFormatting>
  <conditionalFormatting sqref="AD6:AE57 AD354:AE408">
    <cfRule type="cellIs" dxfId="365" priority="39" operator="equal">
      <formula>0</formula>
    </cfRule>
  </conditionalFormatting>
  <conditionalFormatting sqref="AD136:AE148">
    <cfRule type="cellIs" dxfId="364" priority="38" operator="equal">
      <formula>0</formula>
    </cfRule>
  </conditionalFormatting>
  <conditionalFormatting sqref="AD467:AE498">
    <cfRule type="cellIs" dxfId="363" priority="37" operator="equal">
      <formula>0</formula>
    </cfRule>
  </conditionalFormatting>
  <conditionalFormatting sqref="AD436:AE466">
    <cfRule type="cellIs" dxfId="362" priority="36" operator="equal">
      <formula>0</formula>
    </cfRule>
  </conditionalFormatting>
  <conditionalFormatting sqref="AD58:AE78">
    <cfRule type="cellIs" dxfId="361" priority="35" operator="equal">
      <formula>0</formula>
    </cfRule>
  </conditionalFormatting>
  <conditionalFormatting sqref="AD164:AE184">
    <cfRule type="cellIs" dxfId="360" priority="34" operator="equal">
      <formula>0</formula>
    </cfRule>
  </conditionalFormatting>
  <conditionalFormatting sqref="AD252:AE266">
    <cfRule type="cellIs" dxfId="359" priority="33" operator="equal">
      <formula>0</formula>
    </cfRule>
  </conditionalFormatting>
  <conditionalFormatting sqref="AD185:AE218">
    <cfRule type="cellIs" dxfId="358" priority="32" operator="equal">
      <formula>0</formula>
    </cfRule>
  </conditionalFormatting>
  <conditionalFormatting sqref="AD79:AE91">
    <cfRule type="cellIs" dxfId="357" priority="31" operator="equal">
      <formula>0</formula>
    </cfRule>
  </conditionalFormatting>
  <conditionalFormatting sqref="AD219:AE251">
    <cfRule type="cellIs" dxfId="356" priority="30" operator="equal">
      <formula>0</formula>
    </cfRule>
  </conditionalFormatting>
  <conditionalFormatting sqref="AD267:AE311">
    <cfRule type="cellIs" dxfId="355" priority="29" operator="equal">
      <formula>0</formula>
    </cfRule>
  </conditionalFormatting>
  <conditionalFormatting sqref="AD92:AE135">
    <cfRule type="cellIs" dxfId="354" priority="28" operator="equal">
      <formula>0</formula>
    </cfRule>
  </conditionalFormatting>
  <conditionalFormatting sqref="AD149:AE163">
    <cfRule type="cellIs" dxfId="353" priority="27" operator="equal">
      <formula>0</formula>
    </cfRule>
  </conditionalFormatting>
  <conditionalFormatting sqref="AD312:AE353">
    <cfRule type="cellIs" dxfId="352" priority="26" operator="equal">
      <formula>0</formula>
    </cfRule>
  </conditionalFormatting>
  <conditionalFormatting sqref="AD409:AE435">
    <cfRule type="cellIs" dxfId="351" priority="25" operator="equal">
      <formula>0</formula>
    </cfRule>
  </conditionalFormatting>
  <conditionalFormatting sqref="AD499:AE532">
    <cfRule type="cellIs" dxfId="350" priority="24" operator="equal">
      <formula>0</formula>
    </cfRule>
  </conditionalFormatting>
  <conditionalFormatting sqref="AD6:AE532">
    <cfRule type="expression" dxfId="349" priority="21">
      <formula>$AD6="(SIM)"</formula>
    </cfRule>
    <cfRule type="expression" dxfId="348" priority="22">
      <formula>$AF6="(SIM)"</formula>
    </cfRule>
    <cfRule type="expression" dxfId="347" priority="23">
      <formula>$P6="NFI"</formula>
    </cfRule>
  </conditionalFormatting>
  <conditionalFormatting sqref="AD6:AE532">
    <cfRule type="expression" dxfId="346" priority="20">
      <formula>$R6&lt;&gt;"Yes"</formula>
    </cfRule>
  </conditionalFormatting>
  <conditionalFormatting sqref="AF6:AG57 AF354:AG408">
    <cfRule type="cellIs" dxfId="345" priority="19" operator="equal">
      <formula>0</formula>
    </cfRule>
  </conditionalFormatting>
  <conditionalFormatting sqref="AF6:AG498 AF523:AG532 AF499:AF522">
    <cfRule type="expression" dxfId="344" priority="15">
      <formula>$R6="Yes"</formula>
    </cfRule>
    <cfRule type="expression" dxfId="343" priority="16">
      <formula>$AF6="(SIM)"</formula>
    </cfRule>
    <cfRule type="expression" dxfId="342" priority="17">
      <formula>$AD6="(SIM)"</formula>
    </cfRule>
    <cfRule type="expression" dxfId="341" priority="18">
      <formula>$P6="NFI"</formula>
    </cfRule>
  </conditionalFormatting>
  <conditionalFormatting sqref="E6:L532">
    <cfRule type="expression" dxfId="340" priority="14">
      <formula>$P6="NFI"</formula>
    </cfRule>
  </conditionalFormatting>
  <conditionalFormatting sqref="W499:W532">
    <cfRule type="cellIs" dxfId="339" priority="13" operator="equal">
      <formula>0</formula>
    </cfRule>
  </conditionalFormatting>
  <conditionalFormatting sqref="AA499:AA522">
    <cfRule type="cellIs" dxfId="338" priority="12" operator="equal">
      <formula>0</formula>
    </cfRule>
  </conditionalFormatting>
  <conditionalFormatting sqref="AA499:AA522">
    <cfRule type="expression" dxfId="337" priority="9">
      <formula>$Z499="(SIM)"</formula>
    </cfRule>
    <cfRule type="expression" dxfId="336" priority="10">
      <formula>$X499="(SIM)"</formula>
    </cfRule>
    <cfRule type="expression" dxfId="335" priority="11">
      <formula>$P499="NFI"</formula>
    </cfRule>
  </conditionalFormatting>
  <conditionalFormatting sqref="AA499:AA522">
    <cfRule type="expression" dxfId="334" priority="8">
      <formula>$R499="Yes"</formula>
    </cfRule>
  </conditionalFormatting>
  <conditionalFormatting sqref="AC499:AC532">
    <cfRule type="cellIs" dxfId="333" priority="7" operator="equal">
      <formula>0</formula>
    </cfRule>
  </conditionalFormatting>
  <conditionalFormatting sqref="AG499:AG522">
    <cfRule type="cellIs" dxfId="332" priority="6" operator="equal">
      <formula>0</formula>
    </cfRule>
  </conditionalFormatting>
  <conditionalFormatting sqref="AG499:AG522">
    <cfRule type="expression" dxfId="331" priority="5">
      <formula>$P499="NFI"</formula>
    </cfRule>
  </conditionalFormatting>
  <conditionalFormatting sqref="AG499:AG522">
    <cfRule type="expression" dxfId="330" priority="1">
      <formula>$R499="Yes"</formula>
    </cfRule>
    <cfRule type="expression" dxfId="329" priority="2">
      <formula>$AF499="(SIM)"</formula>
    </cfRule>
    <cfRule type="expression" dxfId="328" priority="3">
      <formula>$AD499="(SIM)"</formula>
    </cfRule>
    <cfRule type="expression" dxfId="327" priority="4">
      <formula>$P499="NFI"</formula>
    </cfRule>
  </conditionalFormatting>
  <pageMargins left="0.70866141732283472" right="0.70866141732283472" top="0.74803149606299213" bottom="0.74803149606299213" header="0.31496062992125984" footer="0.31496062992125984"/>
  <pageSetup paperSize="9" fitToHeight="10" orientation="portrait" r:id="rId1"/>
  <headerFooter>
    <oddHeader>&amp;LPage &amp;P of &amp;N &amp;CPR19 Business plan data tables - Jan 2019&amp;R&amp;G</oddHeader>
    <oddFooter>&amp;L&amp;A&amp;RPrinted: &amp;D &amp;T</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E7A590AB-169F-4660-8847-8179B5B761D9}">
          <x14:formula1>
            <xm:f>'https://yorkshirewater.sharepoint.com/sites/yw-147/00000 Post IAP Submission/Post 1 April 2019 submissions/PR14 Reconciliation July 2019/PR14 Tables/[PR19-Business-plan-data-tables-Past-Delivery YKY_Master.xlsb]AppValidation'!#REF!</xm:f>
          </x14:formula1>
          <xm:sqref>W499:W532 AC499:AC532</xm:sqref>
        </x14:dataValidation>
        <x14:dataValidation type="list" allowBlank="1" showInputMessage="1" showErrorMessage="1" xr:uid="{B0B687E4-D643-43D9-8BB5-36B83D6E2712}">
          <x14:formula1>
            <xm:f>'https://yorkshirewater.sharepoint.com/sites/yw-147/05 PR19 BP documents/40 Post IAP Assurance/10 Tables/DD August 2019/[yky-pr19-business-plan_august-2019-DD resubmission_v5.xlsb]AppValidation'!#REF!</xm:f>
          </x14:formula1>
          <xm:sqref>X6:X532 Z6:Z532 AD6:AD532 AF6:AF532 W6:W498 AC6:AC498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5B3888623A58458A3FE121573BA71C" ma:contentTypeVersion="9" ma:contentTypeDescription="Create a new document." ma:contentTypeScope="" ma:versionID="22f6160dce0736912b935eae4550c0dc">
  <xsd:schema xmlns:xsd="http://www.w3.org/2001/XMLSchema" xmlns:xs="http://www.w3.org/2001/XMLSchema" xmlns:p="http://schemas.microsoft.com/office/2006/metadata/properties" xmlns:ns3="80625f72-6fbe-4038-a412-958e61d807cd" xmlns:ns4="920206c5-6d5f-4266-8700-429d54639e86" targetNamespace="http://schemas.microsoft.com/office/2006/metadata/properties" ma:root="true" ma:fieldsID="cc103682f89d02eee3297b4ef2a42c95" ns3:_="" ns4:_="">
    <xsd:import namespace="80625f72-6fbe-4038-a412-958e61d807cd"/>
    <xsd:import namespace="920206c5-6d5f-4266-8700-429d54639e8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625f72-6fbe-4038-a412-958e61d807c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0206c5-6d5f-4266-8700-429d54639e8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365C22-3FEF-46AF-B117-CB26B631C0B8}">
  <ds:schemaRefs>
    <ds:schemaRef ds:uri="http://schemas.microsoft.com/office/infopath/2007/PartnerControls"/>
    <ds:schemaRef ds:uri="http://purl.org/dc/elements/1.1/"/>
    <ds:schemaRef ds:uri="http://schemas.microsoft.com/office/2006/metadata/properties"/>
    <ds:schemaRef ds:uri="80625f72-6fbe-4038-a412-958e61d807cd"/>
    <ds:schemaRef ds:uri="920206c5-6d5f-4266-8700-429d54639e86"/>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AE131D1D-F66D-4D23-9C26-22419159382B}">
  <ds:schemaRefs>
    <ds:schemaRef ds:uri="http://schemas.microsoft.com/sharepoint/v3/contenttype/forms"/>
  </ds:schemaRefs>
</ds:datastoreItem>
</file>

<file path=customXml/itemProps3.xml><?xml version="1.0" encoding="utf-8"?>
<ds:datastoreItem xmlns:ds="http://schemas.openxmlformats.org/officeDocument/2006/customXml" ds:itemID="{1EE8155C-E641-45A6-B638-5EA8E88CC4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625f72-6fbe-4038-a412-958e61d807cd"/>
    <ds:schemaRef ds:uri="920206c5-6d5f-4266-8700-429d54639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32</vt:i4>
      </vt:variant>
    </vt:vector>
  </HeadingPairs>
  <TitlesOfParts>
    <vt:vector size="68" baseType="lpstr">
      <vt:lpstr>Proforma RP4 Extract</vt:lpstr>
      <vt:lpstr>WS1</vt:lpstr>
      <vt:lpstr>WS2</vt:lpstr>
      <vt:lpstr>WWS1</vt:lpstr>
      <vt:lpstr>WWS2</vt:lpstr>
      <vt:lpstr>R1</vt:lpstr>
      <vt:lpstr>R5</vt:lpstr>
      <vt:lpstr>App26</vt:lpstr>
      <vt:lpstr>App5</vt:lpstr>
      <vt:lpstr>App6</vt:lpstr>
      <vt:lpstr>App8</vt:lpstr>
      <vt:lpstr>App9</vt:lpstr>
      <vt:lpstr>App18</vt:lpstr>
      <vt:lpstr>App19</vt:lpstr>
      <vt:lpstr>App23</vt:lpstr>
      <vt:lpstr>App25</vt:lpstr>
      <vt:lpstr>App27</vt:lpstr>
      <vt:lpstr>App28</vt:lpstr>
      <vt:lpstr>App29</vt:lpstr>
      <vt:lpstr>WS1a</vt:lpstr>
      <vt:lpstr>WS2a</vt:lpstr>
      <vt:lpstr>WS13</vt:lpstr>
      <vt:lpstr>WS15</vt:lpstr>
      <vt:lpstr>WS17</vt:lpstr>
      <vt:lpstr>Wn4</vt:lpstr>
      <vt:lpstr>Wr4</vt:lpstr>
      <vt:lpstr>WWS1a</vt:lpstr>
      <vt:lpstr>WWS2a</vt:lpstr>
      <vt:lpstr>WWS13</vt:lpstr>
      <vt:lpstr>WWS15</vt:lpstr>
      <vt:lpstr>WWn3</vt:lpstr>
      <vt:lpstr>WWn4</vt:lpstr>
      <vt:lpstr>WWn6</vt:lpstr>
      <vt:lpstr>Bio5</vt:lpstr>
      <vt:lpstr>R7</vt:lpstr>
      <vt:lpstr>R9</vt:lpstr>
      <vt:lpstr>'App18'!Print_Area</vt:lpstr>
      <vt:lpstr>'App19'!Print_Area</vt:lpstr>
      <vt:lpstr>'App23'!Print_Area</vt:lpstr>
      <vt:lpstr>'App25'!Print_Area</vt:lpstr>
      <vt:lpstr>'App26'!Print_Area</vt:lpstr>
      <vt:lpstr>'App27'!Print_Area</vt:lpstr>
      <vt:lpstr>'App28'!Print_Area</vt:lpstr>
      <vt:lpstr>'App29'!Print_Area</vt:lpstr>
      <vt:lpstr>'App8'!Print_Area</vt:lpstr>
      <vt:lpstr>'App9'!Print_Area</vt:lpstr>
      <vt:lpstr>'Bio5'!Print_Area</vt:lpstr>
      <vt:lpstr>'R1'!Print_Area</vt:lpstr>
      <vt:lpstr>'R7'!Print_Area</vt:lpstr>
      <vt:lpstr>'R9'!Print_Area</vt:lpstr>
      <vt:lpstr>'Wn4'!Print_Area</vt:lpstr>
      <vt:lpstr>'Wr4'!Print_Area</vt:lpstr>
      <vt:lpstr>'WS1'!Print_Area</vt:lpstr>
      <vt:lpstr>'WS13'!Print_Area</vt:lpstr>
      <vt:lpstr>'WS15'!Print_Area</vt:lpstr>
      <vt:lpstr>'WS17'!Print_Area</vt:lpstr>
      <vt:lpstr>'WS2'!Print_Area</vt:lpstr>
      <vt:lpstr>WS2a!Print_Area</vt:lpstr>
      <vt:lpstr>'WWn3'!Print_Area</vt:lpstr>
      <vt:lpstr>'WWn4'!Print_Area</vt:lpstr>
      <vt:lpstr>'WWn6'!Print_Area</vt:lpstr>
      <vt:lpstr>'WWS1'!Print_Area</vt:lpstr>
      <vt:lpstr>'WWS13'!Print_Area</vt:lpstr>
      <vt:lpstr>'WWS15'!Print_Area</vt:lpstr>
      <vt:lpstr>'WWS2'!Print_Area</vt:lpstr>
      <vt:lpstr>WWS2a!Print_Area</vt:lpstr>
      <vt:lpstr>'App5'!Print_Titles</vt:lpstr>
      <vt:lpstr>'App6'!Print_Titles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Fowler</dc:creator>
  <cp:lastModifiedBy>Paulo Lewandowski</cp:lastModifiedBy>
  <dcterms:created xsi:type="dcterms:W3CDTF">2019-08-29T17:16:47Z</dcterms:created>
  <dcterms:modified xsi:type="dcterms:W3CDTF">2019-09-13T09:49:23Z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iteId">
    <vt:lpwstr>92ebd22d-0a9c-4516-a68f-ba966853a8f3</vt:lpwstr>
  </property>
  <property fmtid="{D5CDD505-2E9C-101B-9397-08002B2CF9AE}" pid="4" name="MSIP_Label_d04dfc70-0289-4bbf-a1df-2e48919102f8_Owner">
    <vt:lpwstr>FOWLERP@yw.co.uk</vt:lpwstr>
  </property>
  <property fmtid="{D5CDD505-2E9C-101B-9397-08002B2CF9AE}" pid="5" name="MSIP_Label_d04dfc70-0289-4bbf-a1df-2e48919102f8_SetDate">
    <vt:lpwstr>2019-08-29T17:57:13.8875719Z</vt:lpwstr>
  </property>
  <property fmtid="{D5CDD505-2E9C-101B-9397-08002B2CF9AE}" pid="6" name="MSIP_Label_d04dfc70-0289-4bbf-a1df-2e48919102f8_Name">
    <vt:lpwstr>Private</vt:lpwstr>
  </property>
  <property fmtid="{D5CDD505-2E9C-101B-9397-08002B2CF9AE}" pid="7" name="MSIP_Label_d04dfc70-0289-4bbf-a1df-2e48919102f8_Application">
    <vt:lpwstr>Microsoft Azure Information Protection</vt:lpwstr>
  </property>
  <property fmtid="{D5CDD505-2E9C-101B-9397-08002B2CF9AE}" pid="8" name="MSIP_Label_d04dfc70-0289-4bbf-a1df-2e48919102f8_ActionId">
    <vt:lpwstr>715a2cba-ae85-4417-a5b9-b5828ef6f7d6</vt:lpwstr>
  </property>
  <property fmtid="{D5CDD505-2E9C-101B-9397-08002B2CF9AE}" pid="9" name="MSIP_Label_d04dfc70-0289-4bbf-a1df-2e48919102f8_Extended_MSFT_Method">
    <vt:lpwstr>Manual</vt:lpwstr>
  </property>
  <property fmtid="{D5CDD505-2E9C-101B-9397-08002B2CF9AE}" pid="10" name="Sensitivity">
    <vt:lpwstr>Private</vt:lpwstr>
  </property>
  <property fmtid="{D5CDD505-2E9C-101B-9397-08002B2CF9AE}" pid="11" name="ContentTypeId">
    <vt:lpwstr>0x010100B45B3888623A58458A3FE121573BA71C</vt:lpwstr>
  </property>
</Properties>
</file>